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conferences\monthlyrevenueestimates\estimates\"/>
    </mc:Choice>
  </mc:AlternateContent>
  <xr:revisionPtr revIDLastSave="0" documentId="8_{CB72B0CB-4B34-4C3A-84C2-E9AFA425C22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onthly Estimates" sheetId="1" r:id="rId1"/>
    <sheet name="FY 26-27 Monthlies for Dist" sheetId="2" r:id="rId2"/>
  </sheets>
  <externalReferences>
    <externalReference r:id="rId3"/>
  </externalReferences>
  <definedNames>
    <definedName name="_xlnm._FilterDatabase" localSheetId="0" hidden="1">'Monthly Estimates'!$A$1:$U$5711</definedName>
    <definedName name="DATA" localSheetId="0">#REF!</definedName>
    <definedName name="DATA">#REF!</definedName>
    <definedName name="DATE" localSheetId="0">#REF!</definedName>
    <definedName name="DATE">#REF!</definedName>
    <definedName name="kk">[1]Data!$A$3:$DD$300</definedName>
    <definedName name="_xlnm.Print_Area" localSheetId="0">'Monthly Estimates'!$B$1:$T$5712</definedName>
    <definedName name="_xlnm.Print_Titles" localSheetId="0">'Monthly Estimates'!$1:$4</definedName>
    <definedName name="qasdf">#REF!</definedName>
    <definedName name="Z_D2EAEDA9_9A26_478D_AA51_4B890884D12C_.wvu.Cols" localSheetId="0" hidden="1">'Monthly Estimates'!$R:$T</definedName>
    <definedName name="Z_D2EAEDA9_9A26_478D_AA51_4B890884D12C_.wvu.PrintTitles" localSheetId="0" hidden="1">'Monthly Estimates'!$1:$4</definedName>
  </definedNames>
  <calcPr calcId="191029"/>
  <customWorkbookViews>
    <customWorkbookView name="money.wayne - Personal View" guid="{D2EAEDA9-9A26-478D-AA51-4B890884D12C}" mergeInterval="0" personalView="1" maximized="1" xWindow="1" yWindow="1" windowWidth="1020" windowHeight="55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8" i="1" l="1"/>
  <c r="K218" i="1"/>
  <c r="J218" i="1"/>
  <c r="K219" i="1"/>
  <c r="R3820" i="1" l="1"/>
  <c r="S3820" i="1"/>
  <c r="O5241" i="1"/>
  <c r="P5241" i="1" s="1"/>
  <c r="T3918" i="1"/>
  <c r="O3918" i="1"/>
  <c r="P3918" i="1" s="1"/>
  <c r="O4261" i="1"/>
  <c r="P4261" i="1" s="1"/>
  <c r="O4310" i="1"/>
  <c r="P4310" i="1" s="1"/>
  <c r="O4359" i="1"/>
  <c r="P4359" i="1" s="1"/>
  <c r="O3134" i="1"/>
  <c r="P3134" i="1" s="1"/>
  <c r="O2791" i="1"/>
  <c r="P2791" i="1" s="1"/>
  <c r="T2742" i="1"/>
  <c r="O2742" i="1"/>
  <c r="O2693" i="1"/>
  <c r="P2693" i="1" s="1"/>
  <c r="S4702" i="1"/>
  <c r="R4702" i="1"/>
  <c r="S4653" i="1"/>
  <c r="R4653" i="1"/>
  <c r="S2056" i="1"/>
  <c r="R2056" i="1"/>
  <c r="R831" i="1"/>
  <c r="S831" i="1"/>
  <c r="S880" i="1"/>
  <c r="R880" i="1"/>
  <c r="S1860" i="1"/>
  <c r="R1860" i="1"/>
  <c r="R1866" i="1" s="1"/>
  <c r="S1866" i="1"/>
  <c r="N1866" i="1"/>
  <c r="M1866" i="1"/>
  <c r="L1866" i="1"/>
  <c r="K1866" i="1"/>
  <c r="J1866" i="1"/>
  <c r="I1866" i="1"/>
  <c r="H1866" i="1"/>
  <c r="G1866" i="1"/>
  <c r="F1866" i="1"/>
  <c r="E1866" i="1"/>
  <c r="D1866" i="1"/>
  <c r="S2399" i="1"/>
  <c r="R2399" i="1"/>
  <c r="S2301" i="1"/>
  <c r="R2301" i="1"/>
  <c r="S2252" i="1"/>
  <c r="R2252" i="1"/>
  <c r="S439" i="1"/>
  <c r="R439" i="1"/>
  <c r="S488" i="1"/>
  <c r="R488" i="1"/>
  <c r="P2742" i="1" l="1"/>
  <c r="O4350" i="1"/>
  <c r="P4350" i="1" s="1"/>
  <c r="O4154" i="1"/>
  <c r="P4154" i="1" s="1"/>
  <c r="O4105" i="1"/>
  <c r="P4105" i="1" s="1"/>
  <c r="O5330" i="1"/>
  <c r="P5330" i="1" s="1"/>
  <c r="O5281" i="1"/>
  <c r="P5281" i="1" s="1"/>
  <c r="O5232" i="1"/>
  <c r="P5232" i="1" s="1"/>
  <c r="O5036" i="1"/>
  <c r="P5036" i="1" s="1"/>
  <c r="O4987" i="1"/>
  <c r="P4987" i="1" s="1"/>
  <c r="S4791" i="1"/>
  <c r="T4791" i="1" s="1"/>
  <c r="O4791" i="1"/>
  <c r="P4791" i="1" s="1"/>
  <c r="O4742" i="1"/>
  <c r="P4742" i="1" s="1"/>
  <c r="T4693" i="1"/>
  <c r="O4693" i="1"/>
  <c r="P4693" i="1" s="1"/>
  <c r="O4644" i="1"/>
  <c r="P4644" i="1" s="1"/>
  <c r="O4546" i="1"/>
  <c r="P4546" i="1" s="1"/>
  <c r="O4399" i="1"/>
  <c r="P4399" i="1" s="1"/>
  <c r="T4301" i="1"/>
  <c r="O4301" i="1"/>
  <c r="P4301" i="1" s="1"/>
  <c r="O4252" i="1"/>
  <c r="P4252" i="1" s="1"/>
  <c r="O4056" i="1"/>
  <c r="P4056" i="1" s="1"/>
  <c r="O3958" i="1"/>
  <c r="P3958" i="1" s="1"/>
  <c r="O3909" i="1"/>
  <c r="P3909" i="1" s="1"/>
  <c r="O3860" i="1"/>
  <c r="P3860" i="1" s="1"/>
  <c r="O3272" i="1"/>
  <c r="P3272" i="1" s="1"/>
  <c r="O3223" i="1"/>
  <c r="P3223" i="1" s="1"/>
  <c r="O3174" i="1"/>
  <c r="P3174" i="1" s="1"/>
  <c r="O3125" i="1"/>
  <c r="P3125" i="1" s="1"/>
  <c r="O3076" i="1"/>
  <c r="P3076" i="1" s="1"/>
  <c r="O3027" i="1"/>
  <c r="P3027" i="1" s="1"/>
  <c r="O2929" i="1"/>
  <c r="P2929" i="1" s="1"/>
  <c r="O2880" i="1"/>
  <c r="P2880" i="1" s="1"/>
  <c r="O2831" i="1"/>
  <c r="P2831" i="1" s="1"/>
  <c r="O2782" i="1"/>
  <c r="O2733" i="1"/>
  <c r="P2733" i="1" s="1"/>
  <c r="O2684" i="1"/>
  <c r="P2684" i="1" s="1"/>
  <c r="O2635" i="1"/>
  <c r="P2635" i="1" s="1"/>
  <c r="O2537" i="1"/>
  <c r="P2537" i="1" s="1"/>
  <c r="O2488" i="1"/>
  <c r="P2488" i="1" s="1"/>
  <c r="O2390" i="1"/>
  <c r="P2390" i="1" s="1"/>
  <c r="O2341" i="1"/>
  <c r="P2341" i="1" s="1"/>
  <c r="O2292" i="1"/>
  <c r="P2292" i="1" s="1"/>
  <c r="O2243" i="1"/>
  <c r="P2243" i="1" s="1"/>
  <c r="T2194" i="1"/>
  <c r="O2194" i="1"/>
  <c r="P2194" i="1" s="1"/>
  <c r="T2145" i="1"/>
  <c r="O2145" i="1"/>
  <c r="P2145" i="1" s="1"/>
  <c r="T2047" i="1"/>
  <c r="O2047" i="1"/>
  <c r="P2047" i="1" s="1"/>
  <c r="T1998" i="1"/>
  <c r="O1998" i="1"/>
  <c r="P1998" i="1" s="1"/>
  <c r="T1949" i="1"/>
  <c r="O1949" i="1"/>
  <c r="P1949" i="1" s="1"/>
  <c r="T1900" i="1"/>
  <c r="O1900" i="1"/>
  <c r="P1900" i="1" s="1"/>
  <c r="T1851" i="1"/>
  <c r="O1851" i="1"/>
  <c r="P1851" i="1" s="1"/>
  <c r="T1753" i="1"/>
  <c r="O1753" i="1"/>
  <c r="P1753" i="1" s="1"/>
  <c r="T1704" i="1"/>
  <c r="O1704" i="1"/>
  <c r="P1704" i="1" s="1"/>
  <c r="T1655" i="1"/>
  <c r="O1655" i="1"/>
  <c r="P1655" i="1" s="1"/>
  <c r="O1606" i="1"/>
  <c r="P1606" i="1" s="1"/>
  <c r="O1410" i="1"/>
  <c r="P1410" i="1" s="1"/>
  <c r="T1361" i="1"/>
  <c r="O1361" i="1"/>
  <c r="P1361" i="1" s="1"/>
  <c r="T1263" i="1"/>
  <c r="O1263" i="1"/>
  <c r="P1263" i="1" s="1"/>
  <c r="T1214" i="1"/>
  <c r="O1214" i="1"/>
  <c r="P1214" i="1" s="1"/>
  <c r="T1165" i="1"/>
  <c r="O1165" i="1"/>
  <c r="P1165" i="1" s="1"/>
  <c r="T1067" i="1"/>
  <c r="O1067" i="1"/>
  <c r="P1067" i="1" s="1"/>
  <c r="T1018" i="1"/>
  <c r="O1018" i="1"/>
  <c r="P1018" i="1" s="1"/>
  <c r="T969" i="1"/>
  <c r="O969" i="1"/>
  <c r="P969" i="1" s="1"/>
  <c r="T920" i="1"/>
  <c r="O920" i="1"/>
  <c r="P920" i="1" s="1"/>
  <c r="T871" i="1"/>
  <c r="O871" i="1"/>
  <c r="P871" i="1" s="1"/>
  <c r="T822" i="1"/>
  <c r="O822" i="1"/>
  <c r="P822" i="1" s="1"/>
  <c r="T773" i="1"/>
  <c r="O773" i="1"/>
  <c r="P773" i="1" s="1"/>
  <c r="T724" i="1"/>
  <c r="L724" i="1"/>
  <c r="K724" i="1"/>
  <c r="T626" i="1"/>
  <c r="O626" i="1"/>
  <c r="P626" i="1" s="1"/>
  <c r="T577" i="1"/>
  <c r="O577" i="1"/>
  <c r="P577" i="1" s="1"/>
  <c r="S528" i="1"/>
  <c r="T528" i="1" s="1"/>
  <c r="O528" i="1"/>
  <c r="P528" i="1" s="1"/>
  <c r="T479" i="1"/>
  <c r="O479" i="1"/>
  <c r="P479" i="1" s="1"/>
  <c r="T430" i="1"/>
  <c r="O430" i="1"/>
  <c r="P430" i="1" s="1"/>
  <c r="T381" i="1"/>
  <c r="O381" i="1"/>
  <c r="P381" i="1" s="1"/>
  <c r="T332" i="1"/>
  <c r="O332" i="1"/>
  <c r="P332" i="1" s="1"/>
  <c r="T234" i="1"/>
  <c r="O234" i="1"/>
  <c r="P234" i="1" s="1"/>
  <c r="T185" i="1"/>
  <c r="O185" i="1"/>
  <c r="P185" i="1" s="1"/>
  <c r="S4021" i="1"/>
  <c r="R4021" i="1"/>
  <c r="N4021" i="1"/>
  <c r="M4021" i="1"/>
  <c r="L4021" i="1"/>
  <c r="K4021" i="1"/>
  <c r="J4021" i="1"/>
  <c r="I4021" i="1"/>
  <c r="H4021" i="1"/>
  <c r="G4021" i="1"/>
  <c r="F4021" i="1"/>
  <c r="E4021" i="1"/>
  <c r="D4021" i="1"/>
  <c r="S4020" i="1"/>
  <c r="R4020" i="1"/>
  <c r="N4020" i="1"/>
  <c r="M4020" i="1"/>
  <c r="L4020" i="1"/>
  <c r="K4020" i="1"/>
  <c r="J4020" i="1"/>
  <c r="I4020" i="1"/>
  <c r="H4020" i="1"/>
  <c r="G4020" i="1"/>
  <c r="F4020" i="1"/>
  <c r="E4020" i="1"/>
  <c r="D4020" i="1"/>
  <c r="S4019" i="1"/>
  <c r="R4019" i="1"/>
  <c r="N4019" i="1"/>
  <c r="M4019" i="1"/>
  <c r="L4019" i="1"/>
  <c r="K4019" i="1"/>
  <c r="J4019" i="1"/>
  <c r="I4019" i="1"/>
  <c r="H4019" i="1"/>
  <c r="G4019" i="1"/>
  <c r="F4019" i="1"/>
  <c r="E4019" i="1"/>
  <c r="D4019" i="1"/>
  <c r="T4364" i="1"/>
  <c r="O4364" i="1"/>
  <c r="P4364" i="1" s="1"/>
  <c r="N4341" i="1" s="1"/>
  <c r="T4363" i="1"/>
  <c r="O4363" i="1"/>
  <c r="P4363" i="1" s="1"/>
  <c r="N4340" i="1" s="1"/>
  <c r="T4362" i="1"/>
  <c r="O4362" i="1"/>
  <c r="P4362" i="1" s="1"/>
  <c r="T4315" i="1"/>
  <c r="O4315" i="1"/>
  <c r="P4315" i="1" s="1"/>
  <c r="N4292" i="1" s="1"/>
  <c r="T4314" i="1"/>
  <c r="O4314" i="1"/>
  <c r="P4314" i="1" s="1"/>
  <c r="G4291" i="1" s="1"/>
  <c r="T4313" i="1"/>
  <c r="O4313" i="1"/>
  <c r="P4313" i="1" s="1"/>
  <c r="T4266" i="1"/>
  <c r="O4266" i="1"/>
  <c r="P4266" i="1" s="1"/>
  <c r="N4243" i="1" s="1"/>
  <c r="T4265" i="1"/>
  <c r="O4265" i="1"/>
  <c r="P4265" i="1" s="1"/>
  <c r="H4242" i="1" s="1"/>
  <c r="T4264" i="1"/>
  <c r="O4264" i="1"/>
  <c r="P4264" i="1" s="1"/>
  <c r="D4241" i="1" s="1"/>
  <c r="P4241" i="1" s="1"/>
  <c r="T4217" i="1"/>
  <c r="O4217" i="1"/>
  <c r="T4216" i="1"/>
  <c r="O4216" i="1"/>
  <c r="P4216" i="1" s="1"/>
  <c r="J4193" i="1" s="1"/>
  <c r="T4215" i="1"/>
  <c r="O4215" i="1"/>
  <c r="P4215" i="1" s="1"/>
  <c r="D4192" i="1" s="1"/>
  <c r="P4192" i="1" s="1"/>
  <c r="T4168" i="1"/>
  <c r="O4168" i="1"/>
  <c r="P4168" i="1" s="1"/>
  <c r="L4145" i="1" s="1"/>
  <c r="T4167" i="1"/>
  <c r="O4167" i="1"/>
  <c r="P4167" i="1" s="1"/>
  <c r="T4166" i="1"/>
  <c r="O4166" i="1"/>
  <c r="P4166" i="1" s="1"/>
  <c r="T4119" i="1"/>
  <c r="O4119" i="1"/>
  <c r="P4119" i="1" s="1"/>
  <c r="L4096" i="1" s="1"/>
  <c r="T4118" i="1"/>
  <c r="O4118" i="1"/>
  <c r="P4118" i="1" s="1"/>
  <c r="T4117" i="1"/>
  <c r="O4117" i="1"/>
  <c r="P4117" i="1" s="1"/>
  <c r="G4094" i="1" s="1"/>
  <c r="T4070" i="1"/>
  <c r="O4070" i="1"/>
  <c r="P4070" i="1" s="1"/>
  <c r="T4069" i="1"/>
  <c r="O4069" i="1"/>
  <c r="P4069" i="1" s="1"/>
  <c r="J4046" i="1" s="1"/>
  <c r="T4068" i="1"/>
  <c r="O4068" i="1"/>
  <c r="P4068" i="1" s="1"/>
  <c r="D4045" i="1" s="1"/>
  <c r="P4045" i="1" s="1"/>
  <c r="T3972" i="1"/>
  <c r="O3972" i="1"/>
  <c r="P3972" i="1" s="1"/>
  <c r="E3949" i="1" s="1"/>
  <c r="T3971" i="1"/>
  <c r="O3971" i="1"/>
  <c r="T3970" i="1"/>
  <c r="O3970" i="1"/>
  <c r="P3970" i="1" s="1"/>
  <c r="F3822" i="1"/>
  <c r="D3821" i="1"/>
  <c r="E3821" i="1"/>
  <c r="F3821" i="1"/>
  <c r="G3821" i="1"/>
  <c r="H3821" i="1"/>
  <c r="I3821" i="1"/>
  <c r="J3821" i="1"/>
  <c r="K3821" i="1"/>
  <c r="L3821" i="1"/>
  <c r="M3821" i="1"/>
  <c r="N3821" i="1"/>
  <c r="D3822" i="1"/>
  <c r="E3822" i="1"/>
  <c r="G3822" i="1"/>
  <c r="H3822" i="1"/>
  <c r="I3822" i="1"/>
  <c r="J3822" i="1"/>
  <c r="K3822" i="1"/>
  <c r="L3822" i="1"/>
  <c r="M3822" i="1"/>
  <c r="N3822" i="1"/>
  <c r="D3823" i="1"/>
  <c r="E3823" i="1"/>
  <c r="F3823" i="1"/>
  <c r="G3823" i="1"/>
  <c r="H3823" i="1"/>
  <c r="I3823" i="1"/>
  <c r="J3823" i="1"/>
  <c r="K3823" i="1"/>
  <c r="L3823" i="1"/>
  <c r="M3823" i="1"/>
  <c r="N3823" i="1"/>
  <c r="D3824" i="1"/>
  <c r="E3824" i="1"/>
  <c r="F3824" i="1"/>
  <c r="G3824" i="1"/>
  <c r="H3824" i="1"/>
  <c r="I3824" i="1"/>
  <c r="J3824" i="1"/>
  <c r="K3824" i="1"/>
  <c r="L3824" i="1"/>
  <c r="M3824" i="1"/>
  <c r="N3824" i="1"/>
  <c r="D3825" i="1"/>
  <c r="E3825" i="1"/>
  <c r="F3825" i="1"/>
  <c r="G3825" i="1"/>
  <c r="H3825" i="1"/>
  <c r="I3825" i="1"/>
  <c r="J3825" i="1"/>
  <c r="K3825" i="1"/>
  <c r="L3825" i="1"/>
  <c r="M3825" i="1"/>
  <c r="N3825" i="1"/>
  <c r="T3825" i="1"/>
  <c r="T3824" i="1"/>
  <c r="T3823" i="1"/>
  <c r="T3923" i="1"/>
  <c r="O3923" i="1"/>
  <c r="P3923" i="1" s="1"/>
  <c r="T3922" i="1"/>
  <c r="O3922" i="1"/>
  <c r="P3922" i="1" s="1"/>
  <c r="J3899" i="1" s="1"/>
  <c r="T3921" i="1"/>
  <c r="O3921" i="1"/>
  <c r="P3921" i="1" s="1"/>
  <c r="D3898" i="1" s="1"/>
  <c r="P3898" i="1" s="1"/>
  <c r="T3874" i="1"/>
  <c r="O3874" i="1"/>
  <c r="P3874" i="1" s="1"/>
  <c r="M3851" i="1" s="1"/>
  <c r="T3873" i="1"/>
  <c r="O3873" i="1"/>
  <c r="P3873" i="1" s="1"/>
  <c r="T3872" i="1"/>
  <c r="O3872" i="1"/>
  <c r="P3872" i="1" s="1"/>
  <c r="D3849" i="1" s="1"/>
  <c r="P3849" i="1" s="1"/>
  <c r="S3727" i="1"/>
  <c r="R3727" i="1"/>
  <c r="N3727" i="1"/>
  <c r="M3727" i="1"/>
  <c r="L3727" i="1"/>
  <c r="K3727" i="1"/>
  <c r="J3727" i="1"/>
  <c r="I3727" i="1"/>
  <c r="H3727" i="1"/>
  <c r="G3727" i="1"/>
  <c r="F3727" i="1"/>
  <c r="E3727" i="1"/>
  <c r="D3727" i="1"/>
  <c r="S3726" i="1"/>
  <c r="R3726" i="1"/>
  <c r="N3726" i="1"/>
  <c r="M3726" i="1"/>
  <c r="L3726" i="1"/>
  <c r="K3726" i="1"/>
  <c r="J3726" i="1"/>
  <c r="I3726" i="1"/>
  <c r="H3726" i="1"/>
  <c r="G3726" i="1"/>
  <c r="F3726" i="1"/>
  <c r="E3726" i="1"/>
  <c r="D3726" i="1"/>
  <c r="S3725" i="1"/>
  <c r="R3725" i="1"/>
  <c r="N3725" i="1"/>
  <c r="M3725" i="1"/>
  <c r="L3725" i="1"/>
  <c r="K3725" i="1"/>
  <c r="J3725" i="1"/>
  <c r="I3725" i="1"/>
  <c r="H3725" i="1"/>
  <c r="G3725" i="1"/>
  <c r="F3725" i="1"/>
  <c r="E3725" i="1"/>
  <c r="D3725" i="1"/>
  <c r="T3678" i="1"/>
  <c r="O3678" i="1"/>
  <c r="T3677" i="1"/>
  <c r="O3677" i="1"/>
  <c r="P3677" i="1" s="1"/>
  <c r="E3654" i="1" s="1"/>
  <c r="T3676" i="1"/>
  <c r="O3676" i="1"/>
  <c r="P3676" i="1" s="1"/>
  <c r="D3653" i="1" s="1"/>
  <c r="P3653" i="1" s="1"/>
  <c r="T3629" i="1"/>
  <c r="O3629" i="1"/>
  <c r="P3629" i="1" s="1"/>
  <c r="T3628" i="1"/>
  <c r="O3628" i="1"/>
  <c r="P3628" i="1" s="1"/>
  <c r="J3605" i="1" s="1"/>
  <c r="T3627" i="1"/>
  <c r="O3627" i="1"/>
  <c r="P3627" i="1" s="1"/>
  <c r="T3580" i="1"/>
  <c r="O3580" i="1"/>
  <c r="P3580" i="1" s="1"/>
  <c r="N3557" i="1" s="1"/>
  <c r="T3579" i="1"/>
  <c r="O3579" i="1"/>
  <c r="P3579" i="1" s="1"/>
  <c r="I3556" i="1" s="1"/>
  <c r="T3578" i="1"/>
  <c r="O3578" i="1"/>
  <c r="P3578" i="1" s="1"/>
  <c r="N3555" i="1" s="1"/>
  <c r="T3531" i="1"/>
  <c r="O3531" i="1"/>
  <c r="P3531" i="1" s="1"/>
  <c r="K3508" i="1" s="1"/>
  <c r="T3530" i="1"/>
  <c r="O3530" i="1"/>
  <c r="P3530" i="1" s="1"/>
  <c r="T3529" i="1"/>
  <c r="O3529" i="1"/>
  <c r="P3529" i="1" s="1"/>
  <c r="D3506" i="1" s="1"/>
  <c r="P3506" i="1" s="1"/>
  <c r="T3482" i="1"/>
  <c r="O3482" i="1"/>
  <c r="T3481" i="1"/>
  <c r="O3481" i="1"/>
  <c r="P3481" i="1" s="1"/>
  <c r="J3458" i="1" s="1"/>
  <c r="T3480" i="1"/>
  <c r="O3480" i="1"/>
  <c r="P3480" i="1" s="1"/>
  <c r="S3433" i="1"/>
  <c r="S3776" i="1" s="1"/>
  <c r="R3433" i="1"/>
  <c r="N3433" i="1"/>
  <c r="M3433" i="1"/>
  <c r="L3433" i="1"/>
  <c r="K3433" i="1"/>
  <c r="J3433" i="1"/>
  <c r="I3433" i="1"/>
  <c r="H3433" i="1"/>
  <c r="G3433" i="1"/>
  <c r="F3433" i="1"/>
  <c r="S3432" i="1"/>
  <c r="R3432" i="1"/>
  <c r="N3432" i="1"/>
  <c r="M3432" i="1"/>
  <c r="L3432" i="1"/>
  <c r="K3432" i="1"/>
  <c r="J3432" i="1"/>
  <c r="I3432" i="1"/>
  <c r="I3775" i="1" s="1"/>
  <c r="H3432" i="1"/>
  <c r="G3432" i="1"/>
  <c r="G3775" i="1" s="1"/>
  <c r="F3432" i="1"/>
  <c r="S3431" i="1"/>
  <c r="R3431" i="1"/>
  <c r="N3431" i="1"/>
  <c r="M3431" i="1"/>
  <c r="L3431" i="1"/>
  <c r="K3431" i="1"/>
  <c r="J3431" i="1"/>
  <c r="I3431" i="1"/>
  <c r="H3431" i="1"/>
  <c r="G3431" i="1"/>
  <c r="F3431" i="1"/>
  <c r="T3237" i="1"/>
  <c r="O3237" i="1"/>
  <c r="P3237" i="1" s="1"/>
  <c r="N3214" i="1" s="1"/>
  <c r="T3236" i="1"/>
  <c r="O3236" i="1"/>
  <c r="P3236" i="1" s="1"/>
  <c r="G3213" i="1" s="1"/>
  <c r="T3235" i="1"/>
  <c r="O3235" i="1"/>
  <c r="P3235" i="1" s="1"/>
  <c r="M3212" i="1" s="1"/>
  <c r="T3188" i="1"/>
  <c r="O3188" i="1"/>
  <c r="P3188" i="1" s="1"/>
  <c r="N3165" i="1" s="1"/>
  <c r="T3187" i="1"/>
  <c r="O3187" i="1"/>
  <c r="P3187" i="1" s="1"/>
  <c r="J3164" i="1" s="1"/>
  <c r="T3186" i="1"/>
  <c r="O3186" i="1"/>
  <c r="P3186" i="1" s="1"/>
  <c r="D3163" i="1" s="1"/>
  <c r="P3163" i="1" s="1"/>
  <c r="T3139" i="1"/>
  <c r="O3139" i="1"/>
  <c r="T3138" i="1"/>
  <c r="O3138" i="1"/>
  <c r="P3138" i="1" s="1"/>
  <c r="J3115" i="1" s="1"/>
  <c r="T3137" i="1"/>
  <c r="O3137" i="1"/>
  <c r="P3137" i="1" s="1"/>
  <c r="D3114" i="1" s="1"/>
  <c r="P3114" i="1" s="1"/>
  <c r="T3090" i="1"/>
  <c r="O3090" i="1"/>
  <c r="P3090" i="1" s="1"/>
  <c r="E3067" i="1" s="1"/>
  <c r="T3089" i="1"/>
  <c r="O3089" i="1"/>
  <c r="P3089" i="1" s="1"/>
  <c r="J3066" i="1" s="1"/>
  <c r="T3088" i="1"/>
  <c r="O3088" i="1"/>
  <c r="P3088" i="1" s="1"/>
  <c r="D3065" i="1" s="1"/>
  <c r="P3065" i="1" s="1"/>
  <c r="T3041" i="1"/>
  <c r="O3041" i="1"/>
  <c r="P3041" i="1" s="1"/>
  <c r="T3040" i="1"/>
  <c r="O3040" i="1"/>
  <c r="P3040" i="1" s="1"/>
  <c r="J3017" i="1" s="1"/>
  <c r="T3039" i="1"/>
  <c r="O3039" i="1"/>
  <c r="P3039" i="1" s="1"/>
  <c r="F3016" i="1" s="1"/>
  <c r="S2992" i="1"/>
  <c r="R2992" i="1"/>
  <c r="N2992" i="1"/>
  <c r="M2992" i="1"/>
  <c r="L2992" i="1"/>
  <c r="K2992" i="1"/>
  <c r="J2992" i="1"/>
  <c r="I2992" i="1"/>
  <c r="H2992" i="1"/>
  <c r="G2992" i="1"/>
  <c r="F2992" i="1"/>
  <c r="E2992" i="1"/>
  <c r="D2992" i="1"/>
  <c r="S2991" i="1"/>
  <c r="R2991" i="1"/>
  <c r="N2991" i="1"/>
  <c r="M2991" i="1"/>
  <c r="L2991" i="1"/>
  <c r="K2991" i="1"/>
  <c r="J2991" i="1"/>
  <c r="I2991" i="1"/>
  <c r="H2991" i="1"/>
  <c r="G2991" i="1"/>
  <c r="F2991" i="1"/>
  <c r="E2991" i="1"/>
  <c r="D2991" i="1"/>
  <c r="S2990" i="1"/>
  <c r="R2990" i="1"/>
  <c r="N2990" i="1"/>
  <c r="M2990" i="1"/>
  <c r="L2990" i="1"/>
  <c r="K2990" i="1"/>
  <c r="J2990" i="1"/>
  <c r="I2990" i="1"/>
  <c r="H2990" i="1"/>
  <c r="G2990" i="1"/>
  <c r="F2990" i="1"/>
  <c r="E2990" i="1"/>
  <c r="D2990" i="1"/>
  <c r="T2943" i="1"/>
  <c r="O2943" i="1"/>
  <c r="P2943" i="1" s="1"/>
  <c r="L2920" i="1" s="1"/>
  <c r="T2942" i="1"/>
  <c r="O2942" i="1"/>
  <c r="P2942" i="1" s="1"/>
  <c r="L2919" i="1" s="1"/>
  <c r="T2941" i="1"/>
  <c r="O2941" i="1"/>
  <c r="P2941" i="1" s="1"/>
  <c r="T2894" i="1"/>
  <c r="O2894" i="1"/>
  <c r="P2894" i="1" s="1"/>
  <c r="L2871" i="1" s="1"/>
  <c r="T2893" i="1"/>
  <c r="O2893" i="1"/>
  <c r="P2893" i="1" s="1"/>
  <c r="T2892" i="1"/>
  <c r="O2892" i="1"/>
  <c r="P2892" i="1" s="1"/>
  <c r="N2869" i="1" s="1"/>
  <c r="T2845" i="1"/>
  <c r="O2845" i="1"/>
  <c r="P2845" i="1" s="1"/>
  <c r="M2822" i="1" s="1"/>
  <c r="T2844" i="1"/>
  <c r="O2844" i="1"/>
  <c r="P2844" i="1" s="1"/>
  <c r="T2843" i="1"/>
  <c r="O2843" i="1"/>
  <c r="P2843" i="1" s="1"/>
  <c r="D2820" i="1" s="1"/>
  <c r="P2820" i="1" s="1"/>
  <c r="T2796" i="1"/>
  <c r="O2796" i="1"/>
  <c r="P2796" i="1" s="1"/>
  <c r="N2773" i="1" s="1"/>
  <c r="T2795" i="1"/>
  <c r="O2795" i="1"/>
  <c r="P2795" i="1" s="1"/>
  <c r="T2794" i="1"/>
  <c r="O2794" i="1"/>
  <c r="P2794" i="1" s="1"/>
  <c r="D2771" i="1" s="1"/>
  <c r="P2771" i="1" s="1"/>
  <c r="T2698" i="1"/>
  <c r="O2698" i="1"/>
  <c r="P2698" i="1" s="1"/>
  <c r="D2675" i="1" s="1"/>
  <c r="P2675" i="1" s="1"/>
  <c r="T2697" i="1"/>
  <c r="O2697" i="1"/>
  <c r="P2697" i="1" s="1"/>
  <c r="E2674" i="1" s="1"/>
  <c r="T2696" i="1"/>
  <c r="O2696" i="1"/>
  <c r="P2696" i="1" s="1"/>
  <c r="D2673" i="1" s="1"/>
  <c r="P2673" i="1" s="1"/>
  <c r="T2747" i="1"/>
  <c r="O2747" i="1"/>
  <c r="P2747" i="1" s="1"/>
  <c r="L2724" i="1" s="1"/>
  <c r="T2746" i="1"/>
  <c r="O2746" i="1"/>
  <c r="P2746" i="1" s="1"/>
  <c r="D2723" i="1" s="1"/>
  <c r="P2723" i="1" s="1"/>
  <c r="T2745" i="1"/>
  <c r="O2745" i="1"/>
  <c r="P2745" i="1" s="1"/>
  <c r="D2722" i="1" s="1"/>
  <c r="P2722" i="1" s="1"/>
  <c r="T5344" i="1"/>
  <c r="O5344" i="1"/>
  <c r="P5344" i="1" s="1"/>
  <c r="E5321" i="1" s="1"/>
  <c r="T5343" i="1"/>
  <c r="O5343" i="1"/>
  <c r="T5342" i="1"/>
  <c r="O5342" i="1"/>
  <c r="P5342" i="1" s="1"/>
  <c r="T5295" i="1"/>
  <c r="O5295" i="1"/>
  <c r="P5295" i="1" s="1"/>
  <c r="N5272" i="1" s="1"/>
  <c r="T5294" i="1"/>
  <c r="O5294" i="1"/>
  <c r="P5294" i="1" s="1"/>
  <c r="J5271" i="1" s="1"/>
  <c r="T5293" i="1"/>
  <c r="O5293" i="1"/>
  <c r="P5293" i="1" s="1"/>
  <c r="D5270" i="1" s="1"/>
  <c r="P5270" i="1" s="1"/>
  <c r="T5246" i="1"/>
  <c r="O5246" i="1"/>
  <c r="P5246" i="1" s="1"/>
  <c r="E5223" i="1" s="1"/>
  <c r="T5245" i="1"/>
  <c r="O5245" i="1"/>
  <c r="P5245" i="1" s="1"/>
  <c r="J5222" i="1" s="1"/>
  <c r="T5244" i="1"/>
  <c r="O5244" i="1"/>
  <c r="P5244" i="1" s="1"/>
  <c r="D5221" i="1" s="1"/>
  <c r="P5221" i="1" s="1"/>
  <c r="N5197" i="1"/>
  <c r="M5197" i="1"/>
  <c r="L5197" i="1"/>
  <c r="K5197" i="1"/>
  <c r="J5197" i="1"/>
  <c r="I5197" i="1"/>
  <c r="H5197" i="1"/>
  <c r="G5197" i="1"/>
  <c r="F5197" i="1"/>
  <c r="N5196" i="1"/>
  <c r="M5196" i="1"/>
  <c r="L5196" i="1"/>
  <c r="K5196" i="1"/>
  <c r="J5196" i="1"/>
  <c r="I5196" i="1"/>
  <c r="H5196" i="1"/>
  <c r="G5196" i="1"/>
  <c r="F5196" i="1"/>
  <c r="N5195" i="1"/>
  <c r="M5195" i="1"/>
  <c r="L5195" i="1"/>
  <c r="K5195" i="1"/>
  <c r="J5195" i="1"/>
  <c r="I5195" i="1"/>
  <c r="H5195" i="1"/>
  <c r="G5195" i="1"/>
  <c r="F5195" i="1"/>
  <c r="S3384" i="1"/>
  <c r="R3384" i="1"/>
  <c r="N3384" i="1"/>
  <c r="M3384" i="1"/>
  <c r="L3384" i="1"/>
  <c r="K3384" i="1"/>
  <c r="J3384" i="1"/>
  <c r="I3384" i="1"/>
  <c r="H3384" i="1"/>
  <c r="G3384" i="1"/>
  <c r="F3384" i="1"/>
  <c r="E3384" i="1"/>
  <c r="E3433" i="1" s="1"/>
  <c r="D3384" i="1"/>
  <c r="D3433" i="1" s="1"/>
  <c r="S3383" i="1"/>
  <c r="R3383" i="1"/>
  <c r="N3383" i="1"/>
  <c r="M3383" i="1"/>
  <c r="L3383" i="1"/>
  <c r="K3383" i="1"/>
  <c r="J3383" i="1"/>
  <c r="I3383" i="1"/>
  <c r="H3383" i="1"/>
  <c r="G3383" i="1"/>
  <c r="F3383" i="1"/>
  <c r="E3383" i="1"/>
  <c r="E3432" i="1" s="1"/>
  <c r="D3383" i="1"/>
  <c r="D3432" i="1" s="1"/>
  <c r="S3382" i="1"/>
  <c r="R3382" i="1"/>
  <c r="N3382" i="1"/>
  <c r="M3382" i="1"/>
  <c r="L3382" i="1"/>
  <c r="K3382" i="1"/>
  <c r="J3382" i="1"/>
  <c r="I3382" i="1"/>
  <c r="H3382" i="1"/>
  <c r="G3382" i="1"/>
  <c r="F3382" i="1"/>
  <c r="E3382" i="1"/>
  <c r="E3431" i="1" s="1"/>
  <c r="D3382" i="1"/>
  <c r="D3431" i="1" s="1"/>
  <c r="T3335" i="1"/>
  <c r="O3335" i="1"/>
  <c r="P3335" i="1" s="1"/>
  <c r="T3334" i="1"/>
  <c r="O3334" i="1"/>
  <c r="T3333" i="1"/>
  <c r="O3333" i="1"/>
  <c r="P3333" i="1" s="1"/>
  <c r="I3310" i="1" s="1"/>
  <c r="T3286" i="1"/>
  <c r="O3286" i="1"/>
  <c r="P3286" i="1" s="1"/>
  <c r="K3263" i="1" s="1"/>
  <c r="T3285" i="1"/>
  <c r="O3285" i="1"/>
  <c r="P3285" i="1" s="1"/>
  <c r="J3262" i="1" s="1"/>
  <c r="T3284" i="1"/>
  <c r="O3284" i="1"/>
  <c r="P3284" i="1" s="1"/>
  <c r="D3261" i="1" s="1"/>
  <c r="P3261" i="1" s="1"/>
  <c r="D3379" i="1"/>
  <c r="F5185" i="1"/>
  <c r="G5185" i="1"/>
  <c r="H5185" i="1"/>
  <c r="I5185" i="1"/>
  <c r="J5185" i="1"/>
  <c r="K5185" i="1"/>
  <c r="L5185" i="1"/>
  <c r="M5185" i="1"/>
  <c r="N5185" i="1"/>
  <c r="O5185" i="1"/>
  <c r="F5186" i="1"/>
  <c r="G5186" i="1"/>
  <c r="H5186" i="1"/>
  <c r="I5186" i="1"/>
  <c r="J5186" i="1"/>
  <c r="K5186" i="1"/>
  <c r="L5186" i="1"/>
  <c r="M5186" i="1"/>
  <c r="N5186" i="1"/>
  <c r="O5186" i="1"/>
  <c r="F5187" i="1"/>
  <c r="G5187" i="1"/>
  <c r="H5187" i="1"/>
  <c r="I5187" i="1"/>
  <c r="J5187" i="1"/>
  <c r="K5187" i="1"/>
  <c r="L5187" i="1"/>
  <c r="M5187" i="1"/>
  <c r="N5187" i="1"/>
  <c r="O5187" i="1"/>
  <c r="F5188" i="1"/>
  <c r="G5188" i="1"/>
  <c r="H5188" i="1"/>
  <c r="I5188" i="1"/>
  <c r="J5188" i="1"/>
  <c r="K5188" i="1"/>
  <c r="L5188" i="1"/>
  <c r="M5188" i="1"/>
  <c r="N5188" i="1"/>
  <c r="O5188" i="1"/>
  <c r="F5189" i="1"/>
  <c r="G5189" i="1"/>
  <c r="H5189" i="1"/>
  <c r="I5189" i="1"/>
  <c r="J5189" i="1"/>
  <c r="K5189" i="1"/>
  <c r="L5189" i="1"/>
  <c r="M5189" i="1"/>
  <c r="N5189" i="1"/>
  <c r="O5189" i="1"/>
  <c r="F5190" i="1"/>
  <c r="G5190" i="1"/>
  <c r="H5190" i="1"/>
  <c r="I5190" i="1"/>
  <c r="J5190" i="1"/>
  <c r="K5190" i="1"/>
  <c r="L5190" i="1"/>
  <c r="M5190" i="1"/>
  <c r="N5190" i="1"/>
  <c r="O5190" i="1"/>
  <c r="F5191" i="1"/>
  <c r="G5191" i="1"/>
  <c r="H5191" i="1"/>
  <c r="I5191" i="1"/>
  <c r="J5191" i="1"/>
  <c r="K5191" i="1"/>
  <c r="L5191" i="1"/>
  <c r="M5191" i="1"/>
  <c r="N5191" i="1"/>
  <c r="F5192" i="1"/>
  <c r="G5192" i="1"/>
  <c r="H5192" i="1"/>
  <c r="I5192" i="1"/>
  <c r="J5192" i="1"/>
  <c r="K5192" i="1"/>
  <c r="L5192" i="1"/>
  <c r="M5192" i="1"/>
  <c r="N5192" i="1"/>
  <c r="F5193" i="1"/>
  <c r="G5193" i="1"/>
  <c r="H5193" i="1"/>
  <c r="I5193" i="1"/>
  <c r="J5193" i="1"/>
  <c r="K5193" i="1"/>
  <c r="L5193" i="1"/>
  <c r="M5193" i="1"/>
  <c r="N5193" i="1"/>
  <c r="F5194" i="1"/>
  <c r="G5194" i="1"/>
  <c r="H5194" i="1"/>
  <c r="I5194" i="1"/>
  <c r="J5194" i="1"/>
  <c r="K5194" i="1"/>
  <c r="L5194" i="1"/>
  <c r="M5194" i="1"/>
  <c r="N5194" i="1"/>
  <c r="D5176" i="1"/>
  <c r="E5176" i="1"/>
  <c r="F5176" i="1"/>
  <c r="G5176" i="1"/>
  <c r="H5176" i="1"/>
  <c r="I5176" i="1"/>
  <c r="J5176" i="1"/>
  <c r="K5176" i="1"/>
  <c r="L5176" i="1"/>
  <c r="M5176" i="1"/>
  <c r="N5176" i="1"/>
  <c r="O5176" i="1"/>
  <c r="D5177" i="1"/>
  <c r="E5177" i="1"/>
  <c r="F5177" i="1"/>
  <c r="G5177" i="1"/>
  <c r="H5177" i="1"/>
  <c r="I5177" i="1"/>
  <c r="J5177" i="1"/>
  <c r="K5177" i="1"/>
  <c r="L5177" i="1"/>
  <c r="M5177" i="1"/>
  <c r="N5177" i="1"/>
  <c r="O5177" i="1"/>
  <c r="D5178" i="1"/>
  <c r="E5178" i="1"/>
  <c r="F5178" i="1"/>
  <c r="G5178" i="1"/>
  <c r="H5178" i="1"/>
  <c r="I5178" i="1"/>
  <c r="J5178" i="1"/>
  <c r="K5178" i="1"/>
  <c r="L5178" i="1"/>
  <c r="M5178" i="1"/>
  <c r="N5178" i="1"/>
  <c r="O5178" i="1"/>
  <c r="D5179" i="1"/>
  <c r="E5179" i="1"/>
  <c r="F5179" i="1"/>
  <c r="G5179" i="1"/>
  <c r="H5179" i="1"/>
  <c r="I5179" i="1"/>
  <c r="J5179" i="1"/>
  <c r="K5179" i="1"/>
  <c r="L5179" i="1"/>
  <c r="M5179" i="1"/>
  <c r="N5179" i="1"/>
  <c r="O5179" i="1"/>
  <c r="D5180" i="1"/>
  <c r="E5180" i="1"/>
  <c r="F5180" i="1"/>
  <c r="G5180" i="1"/>
  <c r="H5180" i="1"/>
  <c r="I5180" i="1"/>
  <c r="J5180" i="1"/>
  <c r="K5180" i="1"/>
  <c r="L5180" i="1"/>
  <c r="M5180" i="1"/>
  <c r="N5180" i="1"/>
  <c r="O5180" i="1"/>
  <c r="D5181" i="1"/>
  <c r="E5181" i="1"/>
  <c r="F5181" i="1"/>
  <c r="G5181" i="1"/>
  <c r="H5181" i="1"/>
  <c r="I5181" i="1"/>
  <c r="J5181" i="1"/>
  <c r="K5181" i="1"/>
  <c r="L5181" i="1"/>
  <c r="M5181" i="1"/>
  <c r="N5181" i="1"/>
  <c r="O5181" i="1"/>
  <c r="D5182" i="1"/>
  <c r="E5182" i="1"/>
  <c r="F5182" i="1"/>
  <c r="G5182" i="1"/>
  <c r="H5182" i="1"/>
  <c r="I5182" i="1"/>
  <c r="J5182" i="1"/>
  <c r="K5182" i="1"/>
  <c r="L5182" i="1"/>
  <c r="M5182" i="1"/>
  <c r="N5182" i="1"/>
  <c r="O5182" i="1"/>
  <c r="S5148" i="1"/>
  <c r="R5148" i="1"/>
  <c r="N5148" i="1"/>
  <c r="M5148" i="1"/>
  <c r="L5148" i="1"/>
  <c r="K5148" i="1"/>
  <c r="J5148" i="1"/>
  <c r="I5148" i="1"/>
  <c r="H5148" i="1"/>
  <c r="G5148" i="1"/>
  <c r="F5148" i="1"/>
  <c r="E5148" i="1"/>
  <c r="D5148" i="1"/>
  <c r="S5147" i="1"/>
  <c r="R5147" i="1"/>
  <c r="N5147" i="1"/>
  <c r="M5147" i="1"/>
  <c r="L5147" i="1"/>
  <c r="K5147" i="1"/>
  <c r="J5147" i="1"/>
  <c r="I5147" i="1"/>
  <c r="H5147" i="1"/>
  <c r="G5147" i="1"/>
  <c r="F5147" i="1"/>
  <c r="E5147" i="1"/>
  <c r="D5147" i="1"/>
  <c r="S5146" i="1"/>
  <c r="R5146" i="1"/>
  <c r="N5146" i="1"/>
  <c r="M5146" i="1"/>
  <c r="L5146" i="1"/>
  <c r="K5146" i="1"/>
  <c r="J5146" i="1"/>
  <c r="I5146" i="1"/>
  <c r="H5146" i="1"/>
  <c r="G5146" i="1"/>
  <c r="F5146" i="1"/>
  <c r="E5146" i="1"/>
  <c r="D5146" i="1"/>
  <c r="T5099" i="1"/>
  <c r="O5099" i="1"/>
  <c r="T5098" i="1"/>
  <c r="O5098" i="1"/>
  <c r="P5098" i="1" s="1"/>
  <c r="T5097" i="1"/>
  <c r="O5097" i="1"/>
  <c r="P5097" i="1" s="1"/>
  <c r="D5074" i="1" s="1"/>
  <c r="P5074" i="1" s="1"/>
  <c r="T5050" i="1"/>
  <c r="O5050" i="1"/>
  <c r="P5050" i="1" s="1"/>
  <c r="N5027" i="1" s="1"/>
  <c r="T5049" i="1"/>
  <c r="O5049" i="1"/>
  <c r="T5048" i="1"/>
  <c r="O5048" i="1"/>
  <c r="P5048" i="1" s="1"/>
  <c r="D5025" i="1" s="1"/>
  <c r="P5025" i="1" s="1"/>
  <c r="T5001" i="1"/>
  <c r="O5001" i="1"/>
  <c r="P5001" i="1" s="1"/>
  <c r="K4978" i="1" s="1"/>
  <c r="T5000" i="1"/>
  <c r="O5000" i="1"/>
  <c r="P5000" i="1" s="1"/>
  <c r="J4977" i="1" s="1"/>
  <c r="T4999" i="1"/>
  <c r="O4999" i="1"/>
  <c r="P4999" i="1" s="1"/>
  <c r="D4976" i="1" s="1"/>
  <c r="P4976" i="1" s="1"/>
  <c r="S4903" i="1"/>
  <c r="S4952" i="1" s="1"/>
  <c r="R4903" i="1"/>
  <c r="N4903" i="1"/>
  <c r="N4952" i="1" s="1"/>
  <c r="M4903" i="1"/>
  <c r="M4952" i="1" s="1"/>
  <c r="L4903" i="1"/>
  <c r="L4952" i="1" s="1"/>
  <c r="K4903" i="1"/>
  <c r="K4952" i="1" s="1"/>
  <c r="J4903" i="1"/>
  <c r="J4952" i="1" s="1"/>
  <c r="I4903" i="1"/>
  <c r="I4952" i="1" s="1"/>
  <c r="H4903" i="1"/>
  <c r="H4952" i="1" s="1"/>
  <c r="G4903" i="1"/>
  <c r="G4952" i="1" s="1"/>
  <c r="F4903" i="1"/>
  <c r="F4952" i="1" s="1"/>
  <c r="E4903" i="1"/>
  <c r="E4952" i="1" s="1"/>
  <c r="D4903" i="1"/>
  <c r="D4952" i="1" s="1"/>
  <c r="S4902" i="1"/>
  <c r="S4951" i="1" s="1"/>
  <c r="R4902" i="1"/>
  <c r="N4902" i="1"/>
  <c r="N4951" i="1" s="1"/>
  <c r="M4902" i="1"/>
  <c r="M4951" i="1" s="1"/>
  <c r="L4902" i="1"/>
  <c r="L4951" i="1" s="1"/>
  <c r="K4902" i="1"/>
  <c r="K4951" i="1" s="1"/>
  <c r="J4902" i="1"/>
  <c r="J4951" i="1" s="1"/>
  <c r="I4902" i="1"/>
  <c r="I4951" i="1" s="1"/>
  <c r="H4902" i="1"/>
  <c r="H4951" i="1" s="1"/>
  <c r="G4902" i="1"/>
  <c r="G4951" i="1" s="1"/>
  <c r="F4902" i="1"/>
  <c r="F4951" i="1" s="1"/>
  <c r="E4902" i="1"/>
  <c r="E4951" i="1" s="1"/>
  <c r="D4902" i="1"/>
  <c r="D4951" i="1" s="1"/>
  <c r="S4901" i="1"/>
  <c r="S4950" i="1" s="1"/>
  <c r="R4901" i="1"/>
  <c r="R4950" i="1" s="1"/>
  <c r="N4901" i="1"/>
  <c r="N4950" i="1" s="1"/>
  <c r="M4901" i="1"/>
  <c r="M4950" i="1" s="1"/>
  <c r="L4901" i="1"/>
  <c r="L4950" i="1" s="1"/>
  <c r="K4901" i="1"/>
  <c r="K4950" i="1" s="1"/>
  <c r="J4901" i="1"/>
  <c r="J4950" i="1" s="1"/>
  <c r="I4901" i="1"/>
  <c r="I4950" i="1" s="1"/>
  <c r="H4901" i="1"/>
  <c r="H4950" i="1" s="1"/>
  <c r="G4901" i="1"/>
  <c r="G4950" i="1" s="1"/>
  <c r="F4901" i="1"/>
  <c r="F4950" i="1" s="1"/>
  <c r="E4901" i="1"/>
  <c r="E4950" i="1" s="1"/>
  <c r="D4901" i="1"/>
  <c r="D4950" i="1" s="1"/>
  <c r="T4854" i="1"/>
  <c r="O4854" i="1"/>
  <c r="T4853" i="1"/>
  <c r="O4853" i="1"/>
  <c r="P4853" i="1" s="1"/>
  <c r="T4852" i="1"/>
  <c r="O4852" i="1"/>
  <c r="P4852" i="1" s="1"/>
  <c r="D4829" i="1" s="1"/>
  <c r="P4829" i="1" s="1"/>
  <c r="T4805" i="1"/>
  <c r="O4805" i="1"/>
  <c r="P4805" i="1" s="1"/>
  <c r="T4804" i="1"/>
  <c r="O4804" i="1"/>
  <c r="P4804" i="1" s="1"/>
  <c r="T4803" i="1"/>
  <c r="O4803" i="1"/>
  <c r="T4756" i="1"/>
  <c r="O4756" i="1"/>
  <c r="P4756" i="1" s="1"/>
  <c r="D4733" i="1" s="1"/>
  <c r="P4733" i="1" s="1"/>
  <c r="T4755" i="1"/>
  <c r="O4755" i="1"/>
  <c r="P4755" i="1" s="1"/>
  <c r="K4732" i="1" s="1"/>
  <c r="T4754" i="1"/>
  <c r="O4754" i="1"/>
  <c r="P4754" i="1" s="1"/>
  <c r="T4707" i="1"/>
  <c r="O4707" i="1"/>
  <c r="P4707" i="1" s="1"/>
  <c r="T4706" i="1"/>
  <c r="O4706" i="1"/>
  <c r="P4706" i="1" s="1"/>
  <c r="T4705" i="1"/>
  <c r="O4705" i="1"/>
  <c r="P4705" i="1" s="1"/>
  <c r="L4682" i="1" s="1"/>
  <c r="T4658" i="1"/>
  <c r="O4658" i="1"/>
  <c r="P4658" i="1" s="1"/>
  <c r="L4635" i="1" s="1"/>
  <c r="T4657" i="1"/>
  <c r="O4657" i="1"/>
  <c r="P4657" i="1" s="1"/>
  <c r="F4634" i="1" s="1"/>
  <c r="T4656" i="1"/>
  <c r="O4656" i="1"/>
  <c r="P4656" i="1" s="1"/>
  <c r="M4633" i="1" s="1"/>
  <c r="T4560" i="1"/>
  <c r="O4560" i="1"/>
  <c r="P4560" i="1" s="1"/>
  <c r="G4537" i="1" s="1"/>
  <c r="T4559" i="1"/>
  <c r="O4559" i="1"/>
  <c r="P4559" i="1" s="1"/>
  <c r="T4558" i="1"/>
  <c r="O4558" i="1"/>
  <c r="P4558" i="1" s="1"/>
  <c r="D4535" i="1" s="1"/>
  <c r="P4535" i="1" s="1"/>
  <c r="S4511" i="1"/>
  <c r="S4609" i="1" s="1"/>
  <c r="R4511" i="1"/>
  <c r="N4511" i="1"/>
  <c r="N4609" i="1" s="1"/>
  <c r="M4511" i="1"/>
  <c r="M4609" i="1" s="1"/>
  <c r="L4511" i="1"/>
  <c r="L4609" i="1" s="1"/>
  <c r="K4511" i="1"/>
  <c r="K4609" i="1" s="1"/>
  <c r="J4511" i="1"/>
  <c r="J4609" i="1" s="1"/>
  <c r="I4511" i="1"/>
  <c r="I4609" i="1" s="1"/>
  <c r="H4511" i="1"/>
  <c r="H4609" i="1" s="1"/>
  <c r="G4511" i="1"/>
  <c r="G4609" i="1" s="1"/>
  <c r="F4511" i="1"/>
  <c r="F4609" i="1" s="1"/>
  <c r="E4511" i="1"/>
  <c r="E4609" i="1" s="1"/>
  <c r="D4511" i="1"/>
  <c r="D4609" i="1" s="1"/>
  <c r="S4510" i="1"/>
  <c r="S4608" i="1" s="1"/>
  <c r="R4510" i="1"/>
  <c r="R4608" i="1" s="1"/>
  <c r="N4510" i="1"/>
  <c r="N4608" i="1" s="1"/>
  <c r="M4510" i="1"/>
  <c r="M4608" i="1" s="1"/>
  <c r="L4510" i="1"/>
  <c r="L4608" i="1" s="1"/>
  <c r="K4510" i="1"/>
  <c r="K4608" i="1" s="1"/>
  <c r="J4510" i="1"/>
  <c r="J4608" i="1" s="1"/>
  <c r="I4510" i="1"/>
  <c r="I4608" i="1" s="1"/>
  <c r="H4510" i="1"/>
  <c r="H4608" i="1" s="1"/>
  <c r="G4510" i="1"/>
  <c r="G4608" i="1" s="1"/>
  <c r="F4510" i="1"/>
  <c r="F4608" i="1" s="1"/>
  <c r="E4510" i="1"/>
  <c r="E4608" i="1" s="1"/>
  <c r="D4510" i="1"/>
  <c r="D4608" i="1" s="1"/>
  <c r="S4509" i="1"/>
  <c r="S4607" i="1" s="1"/>
  <c r="R4509" i="1"/>
  <c r="N4509" i="1"/>
  <c r="N4607" i="1" s="1"/>
  <c r="M4509" i="1"/>
  <c r="M4607" i="1" s="1"/>
  <c r="L4509" i="1"/>
  <c r="L4607" i="1" s="1"/>
  <c r="K4509" i="1"/>
  <c r="K4607" i="1" s="1"/>
  <c r="J4509" i="1"/>
  <c r="J4607" i="1" s="1"/>
  <c r="I4509" i="1"/>
  <c r="I4607" i="1" s="1"/>
  <c r="H4509" i="1"/>
  <c r="H4607" i="1" s="1"/>
  <c r="G4509" i="1"/>
  <c r="G4607" i="1" s="1"/>
  <c r="F4509" i="1"/>
  <c r="F4607" i="1" s="1"/>
  <c r="E4509" i="1"/>
  <c r="E4607" i="1" s="1"/>
  <c r="D4509" i="1"/>
  <c r="D4607" i="1" s="1"/>
  <c r="T4462" i="1"/>
  <c r="O4462" i="1"/>
  <c r="P4462" i="1" s="1"/>
  <c r="L4439" i="1" s="1"/>
  <c r="T4461" i="1"/>
  <c r="O4461" i="1"/>
  <c r="P4461" i="1" s="1"/>
  <c r="J4438" i="1" s="1"/>
  <c r="T4460" i="1"/>
  <c r="O4460" i="1"/>
  <c r="P4460" i="1" s="1"/>
  <c r="D4437" i="1" s="1"/>
  <c r="P4437" i="1" s="1"/>
  <c r="T4413" i="1"/>
  <c r="O4413" i="1"/>
  <c r="P4413" i="1" s="1"/>
  <c r="M4390" i="1" s="1"/>
  <c r="T4412" i="1"/>
  <c r="O4412" i="1"/>
  <c r="P4412" i="1" s="1"/>
  <c r="T4411" i="1"/>
  <c r="O4411" i="1"/>
  <c r="P4411" i="1" s="1"/>
  <c r="N4388" i="1" s="1"/>
  <c r="T2649" i="1"/>
  <c r="O2649" i="1"/>
  <c r="P2649" i="1" s="1"/>
  <c r="M2626" i="1" s="1"/>
  <c r="T2648" i="1"/>
  <c r="O2648" i="1"/>
  <c r="P2648" i="1" s="1"/>
  <c r="J2625" i="1" s="1"/>
  <c r="T2647" i="1"/>
  <c r="O2647" i="1"/>
  <c r="P2647" i="1" s="1"/>
  <c r="M2624" i="1" s="1"/>
  <c r="S2600" i="1"/>
  <c r="R2600" i="1"/>
  <c r="N2600" i="1"/>
  <c r="M2600" i="1"/>
  <c r="L2600" i="1"/>
  <c r="K2600" i="1"/>
  <c r="J2600" i="1"/>
  <c r="I2600" i="1"/>
  <c r="H2600" i="1"/>
  <c r="G2600" i="1"/>
  <c r="F2600" i="1"/>
  <c r="E2600" i="1"/>
  <c r="D2600" i="1"/>
  <c r="S2599" i="1"/>
  <c r="R2599" i="1"/>
  <c r="N2599" i="1"/>
  <c r="M2599" i="1"/>
  <c r="L2599" i="1"/>
  <c r="K2599" i="1"/>
  <c r="J2599" i="1"/>
  <c r="I2599" i="1"/>
  <c r="H2599" i="1"/>
  <c r="G2599" i="1"/>
  <c r="F2599" i="1"/>
  <c r="E2599" i="1"/>
  <c r="D2599" i="1"/>
  <c r="S2598" i="1"/>
  <c r="R2598" i="1"/>
  <c r="N2598" i="1"/>
  <c r="M2598" i="1"/>
  <c r="L2598" i="1"/>
  <c r="K2598" i="1"/>
  <c r="J2598" i="1"/>
  <c r="I2598" i="1"/>
  <c r="H2598" i="1"/>
  <c r="G2598" i="1"/>
  <c r="F2598" i="1"/>
  <c r="E2598" i="1"/>
  <c r="D2598" i="1"/>
  <c r="T2551" i="1"/>
  <c r="O2551" i="1"/>
  <c r="P2551" i="1" s="1"/>
  <c r="L2528" i="1" s="1"/>
  <c r="T2550" i="1"/>
  <c r="O2550" i="1"/>
  <c r="P2550" i="1" s="1"/>
  <c r="J2527" i="1" s="1"/>
  <c r="T2549" i="1"/>
  <c r="O2549" i="1"/>
  <c r="P2549" i="1" s="1"/>
  <c r="T2502" i="1"/>
  <c r="O2502" i="1"/>
  <c r="P2502" i="1" s="1"/>
  <c r="T2501" i="1"/>
  <c r="O2501" i="1"/>
  <c r="P2501" i="1" s="1"/>
  <c r="K2478" i="1" s="1"/>
  <c r="T2500" i="1"/>
  <c r="O2500" i="1"/>
  <c r="P2500" i="1" s="1"/>
  <c r="N2477" i="1" s="1"/>
  <c r="S2453" i="1"/>
  <c r="R2453" i="1"/>
  <c r="N2453" i="1"/>
  <c r="M2453" i="1"/>
  <c r="L2453" i="1"/>
  <c r="K2453" i="1"/>
  <c r="J2453" i="1"/>
  <c r="I2453" i="1"/>
  <c r="H2453" i="1"/>
  <c r="G2453" i="1"/>
  <c r="F2453" i="1"/>
  <c r="E2453" i="1"/>
  <c r="D2453" i="1"/>
  <c r="S2452" i="1"/>
  <c r="R2452" i="1"/>
  <c r="N2452" i="1"/>
  <c r="M2452" i="1"/>
  <c r="L2452" i="1"/>
  <c r="K2452" i="1"/>
  <c r="J2452" i="1"/>
  <c r="I2452" i="1"/>
  <c r="H2452" i="1"/>
  <c r="G2452" i="1"/>
  <c r="F2452" i="1"/>
  <c r="E2452" i="1"/>
  <c r="D2452" i="1"/>
  <c r="S2451" i="1"/>
  <c r="R2451" i="1"/>
  <c r="N2451" i="1"/>
  <c r="M2451" i="1"/>
  <c r="L2451" i="1"/>
  <c r="K2451" i="1"/>
  <c r="J2451" i="1"/>
  <c r="I2451" i="1"/>
  <c r="H2451" i="1"/>
  <c r="G2451" i="1"/>
  <c r="F2451" i="1"/>
  <c r="E2451" i="1"/>
  <c r="D2451" i="1"/>
  <c r="T2404" i="1"/>
  <c r="O2404" i="1"/>
  <c r="P2404" i="1" s="1"/>
  <c r="T2403" i="1"/>
  <c r="O2403" i="1"/>
  <c r="P2403" i="1" s="1"/>
  <c r="L2380" i="1" s="1"/>
  <c r="T2402" i="1"/>
  <c r="O2402" i="1"/>
  <c r="P2402" i="1" s="1"/>
  <c r="M2379" i="1" s="1"/>
  <c r="T2355" i="1"/>
  <c r="O2355" i="1"/>
  <c r="P2355" i="1" s="1"/>
  <c r="N2332" i="1" s="1"/>
  <c r="T2354" i="1"/>
  <c r="O2354" i="1"/>
  <c r="P2354" i="1" s="1"/>
  <c r="F2331" i="1" s="1"/>
  <c r="T2353" i="1"/>
  <c r="O2353" i="1"/>
  <c r="P2353" i="1" s="1"/>
  <c r="F2330" i="1" s="1"/>
  <c r="T2306" i="1"/>
  <c r="O2306" i="1"/>
  <c r="P2306" i="1" s="1"/>
  <c r="G2283" i="1" s="1"/>
  <c r="T2305" i="1"/>
  <c r="O2305" i="1"/>
  <c r="P2305" i="1" s="1"/>
  <c r="F2282" i="1" s="1"/>
  <c r="T2304" i="1"/>
  <c r="O2304" i="1"/>
  <c r="P2304" i="1" s="1"/>
  <c r="D2281" i="1" s="1"/>
  <c r="P2281" i="1" s="1"/>
  <c r="T2257" i="1"/>
  <c r="O2257" i="1"/>
  <c r="P2257" i="1" s="1"/>
  <c r="T2256" i="1"/>
  <c r="O2256" i="1"/>
  <c r="P2256" i="1" s="1"/>
  <c r="K2233" i="1" s="1"/>
  <c r="T2255" i="1"/>
  <c r="O2255" i="1"/>
  <c r="P2255" i="1" s="1"/>
  <c r="J2232" i="1" s="1"/>
  <c r="T2208" i="1"/>
  <c r="O2208" i="1"/>
  <c r="T2207" i="1"/>
  <c r="O2207" i="1"/>
  <c r="P2207" i="1" s="1"/>
  <c r="K2184" i="1" s="1"/>
  <c r="T2206" i="1"/>
  <c r="O2206" i="1"/>
  <c r="P2206" i="1" s="1"/>
  <c r="T2159" i="1"/>
  <c r="O2159" i="1"/>
  <c r="P2159" i="1" s="1"/>
  <c r="N2136" i="1" s="1"/>
  <c r="T2158" i="1"/>
  <c r="O2158" i="1"/>
  <c r="P2158" i="1" s="1"/>
  <c r="M2135" i="1" s="1"/>
  <c r="T2157" i="1"/>
  <c r="O2157" i="1"/>
  <c r="P2157" i="1" s="1"/>
  <c r="I2134" i="1" s="1"/>
  <c r="S2110" i="1"/>
  <c r="R2110" i="1"/>
  <c r="N2110" i="1"/>
  <c r="M2110" i="1"/>
  <c r="L2110" i="1"/>
  <c r="K2110" i="1"/>
  <c r="J2110" i="1"/>
  <c r="I2110" i="1"/>
  <c r="H2110" i="1"/>
  <c r="G2110" i="1"/>
  <c r="F2110" i="1"/>
  <c r="E2110" i="1"/>
  <c r="D2110" i="1"/>
  <c r="S2109" i="1"/>
  <c r="R2109" i="1"/>
  <c r="N2109" i="1"/>
  <c r="M2109" i="1"/>
  <c r="L2109" i="1"/>
  <c r="K2109" i="1"/>
  <c r="J2109" i="1"/>
  <c r="I2109" i="1"/>
  <c r="H2109" i="1"/>
  <c r="G2109" i="1"/>
  <c r="F2109" i="1"/>
  <c r="E2109" i="1"/>
  <c r="D2109" i="1"/>
  <c r="S2108" i="1"/>
  <c r="R2108" i="1"/>
  <c r="N2108" i="1"/>
  <c r="M2108" i="1"/>
  <c r="L2108" i="1"/>
  <c r="K2108" i="1"/>
  <c r="J2108" i="1"/>
  <c r="I2108" i="1"/>
  <c r="H2108" i="1"/>
  <c r="G2108" i="1"/>
  <c r="F2108" i="1"/>
  <c r="E2108" i="1"/>
  <c r="D2108" i="1"/>
  <c r="T2061" i="1"/>
  <c r="O2061" i="1"/>
  <c r="T2060" i="1"/>
  <c r="O2060" i="1"/>
  <c r="P2060" i="1" s="1"/>
  <c r="T2059" i="1"/>
  <c r="O2059" i="1"/>
  <c r="P2059" i="1" s="1"/>
  <c r="I2036" i="1" s="1"/>
  <c r="T2012" i="1"/>
  <c r="O2012" i="1"/>
  <c r="P2012" i="1" s="1"/>
  <c r="N1989" i="1" s="1"/>
  <c r="T2011" i="1"/>
  <c r="O2011" i="1"/>
  <c r="P2011" i="1" s="1"/>
  <c r="K1988" i="1" s="1"/>
  <c r="T2010" i="1"/>
  <c r="O2010" i="1"/>
  <c r="P2010" i="1" s="1"/>
  <c r="I1987" i="1" s="1"/>
  <c r="T1963" i="1"/>
  <c r="O1963" i="1"/>
  <c r="P1963" i="1" s="1"/>
  <c r="T1962" i="1"/>
  <c r="O1962" i="1"/>
  <c r="P1962" i="1" s="1"/>
  <c r="D1939" i="1" s="1"/>
  <c r="P1939" i="1" s="1"/>
  <c r="T1961" i="1"/>
  <c r="O1961" i="1"/>
  <c r="P1961" i="1" s="1"/>
  <c r="T1914" i="1"/>
  <c r="O1914" i="1"/>
  <c r="P1914" i="1" s="1"/>
  <c r="F1891" i="1" s="1"/>
  <c r="T1913" i="1"/>
  <c r="O1913" i="1"/>
  <c r="P1913" i="1" s="1"/>
  <c r="K1890" i="1" s="1"/>
  <c r="T1912" i="1"/>
  <c r="O1912" i="1"/>
  <c r="P1912" i="1" s="1"/>
  <c r="D1889" i="1" s="1"/>
  <c r="P1889" i="1" s="1"/>
  <c r="T1865" i="1"/>
  <c r="O1865" i="1"/>
  <c r="P1865" i="1" s="1"/>
  <c r="T1864" i="1"/>
  <c r="O1864" i="1"/>
  <c r="P1864" i="1" s="1"/>
  <c r="K1841" i="1" s="1"/>
  <c r="T1863" i="1"/>
  <c r="O1863" i="1"/>
  <c r="P1863" i="1" s="1"/>
  <c r="H1815" i="1"/>
  <c r="S1816" i="1"/>
  <c r="R1816" i="1"/>
  <c r="N1816" i="1"/>
  <c r="M1816" i="1"/>
  <c r="L1816" i="1"/>
  <c r="K1816" i="1"/>
  <c r="J1816" i="1"/>
  <c r="I1816" i="1"/>
  <c r="H1816" i="1"/>
  <c r="G1816" i="1"/>
  <c r="F1816" i="1"/>
  <c r="E1816" i="1"/>
  <c r="D1816" i="1"/>
  <c r="S1815" i="1"/>
  <c r="R1815" i="1"/>
  <c r="N1815" i="1"/>
  <c r="M1815" i="1"/>
  <c r="L1815" i="1"/>
  <c r="K1815" i="1"/>
  <c r="J1815" i="1"/>
  <c r="I1815" i="1"/>
  <c r="G1815" i="1"/>
  <c r="F1815" i="1"/>
  <c r="E1815" i="1"/>
  <c r="D1815" i="1"/>
  <c r="S1814" i="1"/>
  <c r="R1814" i="1"/>
  <c r="N1814" i="1"/>
  <c r="M1814" i="1"/>
  <c r="L1814" i="1"/>
  <c r="K1814" i="1"/>
  <c r="J1814" i="1"/>
  <c r="I1814" i="1"/>
  <c r="H1814" i="1"/>
  <c r="G1814" i="1"/>
  <c r="F1814" i="1"/>
  <c r="E1814" i="1"/>
  <c r="D1814" i="1"/>
  <c r="T1767" i="1"/>
  <c r="O1767" i="1"/>
  <c r="T1766" i="1"/>
  <c r="O1766" i="1"/>
  <c r="P1766" i="1" s="1"/>
  <c r="T1765" i="1"/>
  <c r="O1765" i="1"/>
  <c r="P1765" i="1" s="1"/>
  <c r="T1718" i="1"/>
  <c r="O1718" i="1"/>
  <c r="P1718" i="1" s="1"/>
  <c r="N1695" i="1" s="1"/>
  <c r="T1717" i="1"/>
  <c r="O1717" i="1"/>
  <c r="P1717" i="1" s="1"/>
  <c r="G1694" i="1" s="1"/>
  <c r="T1716" i="1"/>
  <c r="O1716" i="1"/>
  <c r="P1716" i="1" s="1"/>
  <c r="G1693" i="1" s="1"/>
  <c r="T1669" i="1"/>
  <c r="O1669" i="1"/>
  <c r="P1669" i="1" s="1"/>
  <c r="F1646" i="1" s="1"/>
  <c r="T1668" i="1"/>
  <c r="O1668" i="1"/>
  <c r="P1668" i="1" s="1"/>
  <c r="J1645" i="1" s="1"/>
  <c r="T1667" i="1"/>
  <c r="O1667" i="1"/>
  <c r="P1667" i="1" s="1"/>
  <c r="D1644" i="1" s="1"/>
  <c r="P1644" i="1" s="1"/>
  <c r="T1620" i="1"/>
  <c r="O1620" i="1"/>
  <c r="P1620" i="1" s="1"/>
  <c r="D1597" i="1" s="1"/>
  <c r="P1597" i="1" s="1"/>
  <c r="T1619" i="1"/>
  <c r="O1619" i="1"/>
  <c r="P1619" i="1" s="1"/>
  <c r="J1596" i="1" s="1"/>
  <c r="T1618" i="1"/>
  <c r="O1618" i="1"/>
  <c r="P1618" i="1" s="1"/>
  <c r="D1595" i="1" s="1"/>
  <c r="P1595" i="1" s="1"/>
  <c r="T1571" i="1"/>
  <c r="P1571" i="1"/>
  <c r="I1548" i="1" s="1"/>
  <c r="T1570" i="1"/>
  <c r="P1570" i="1"/>
  <c r="N1547" i="1" s="1"/>
  <c r="T1569" i="1"/>
  <c r="P1569" i="1"/>
  <c r="O1546" i="1" s="1"/>
  <c r="S1522" i="1"/>
  <c r="S1571" i="1" s="1"/>
  <c r="R1522" i="1"/>
  <c r="R1571" i="1" s="1"/>
  <c r="N1522" i="1"/>
  <c r="M1522" i="1"/>
  <c r="L1522" i="1"/>
  <c r="K1522" i="1"/>
  <c r="J1522" i="1"/>
  <c r="I1522" i="1"/>
  <c r="H1522" i="1"/>
  <c r="G1522" i="1"/>
  <c r="F1522" i="1"/>
  <c r="E1522" i="1"/>
  <c r="D1522" i="1"/>
  <c r="S1521" i="1"/>
  <c r="S1570" i="1" s="1"/>
  <c r="R1521" i="1"/>
  <c r="R1570" i="1" s="1"/>
  <c r="N1521" i="1"/>
  <c r="M1521" i="1"/>
  <c r="L1521" i="1"/>
  <c r="K1521" i="1"/>
  <c r="J1521" i="1"/>
  <c r="I1521" i="1"/>
  <c r="H1521" i="1"/>
  <c r="G1521" i="1"/>
  <c r="F1521" i="1"/>
  <c r="E1521" i="1"/>
  <c r="D1521" i="1"/>
  <c r="S1520" i="1"/>
  <c r="R1520" i="1"/>
  <c r="N1520" i="1"/>
  <c r="M1520" i="1"/>
  <c r="L1520" i="1"/>
  <c r="K1520" i="1"/>
  <c r="J1520" i="1"/>
  <c r="I1520" i="1"/>
  <c r="H1520" i="1"/>
  <c r="G1520" i="1"/>
  <c r="F1520" i="1"/>
  <c r="E1520" i="1"/>
  <c r="D1520" i="1"/>
  <c r="T1473" i="1"/>
  <c r="O1473" i="1"/>
  <c r="P1473" i="1" s="1"/>
  <c r="T1472" i="1"/>
  <c r="O1472" i="1"/>
  <c r="P1472" i="1" s="1"/>
  <c r="D1449" i="1" s="1"/>
  <c r="P1449" i="1" s="1"/>
  <c r="T1471" i="1"/>
  <c r="O1471" i="1"/>
  <c r="P1471" i="1" s="1"/>
  <c r="D1448" i="1" s="1"/>
  <c r="P1448" i="1" s="1"/>
  <c r="T1424" i="1"/>
  <c r="O1424" i="1"/>
  <c r="P1424" i="1" s="1"/>
  <c r="J1401" i="1" s="1"/>
  <c r="T1423" i="1"/>
  <c r="O1423" i="1"/>
  <c r="P1423" i="1" s="1"/>
  <c r="J1400" i="1" s="1"/>
  <c r="T1422" i="1"/>
  <c r="O1422" i="1"/>
  <c r="P1422" i="1" s="1"/>
  <c r="J1399" i="1" s="1"/>
  <c r="T1375" i="1"/>
  <c r="O1375" i="1"/>
  <c r="P1375" i="1" s="1"/>
  <c r="G1352" i="1" s="1"/>
  <c r="T1374" i="1"/>
  <c r="O1374" i="1"/>
  <c r="P1374" i="1" s="1"/>
  <c r="K1351" i="1" s="1"/>
  <c r="T1373" i="1"/>
  <c r="O1373" i="1"/>
  <c r="P1373" i="1" s="1"/>
  <c r="S1326" i="1"/>
  <c r="R1326" i="1"/>
  <c r="N1326" i="1"/>
  <c r="M1326" i="1"/>
  <c r="L1326" i="1"/>
  <c r="K1326" i="1"/>
  <c r="J1326" i="1"/>
  <c r="I1326" i="1"/>
  <c r="H1326" i="1"/>
  <c r="G1326" i="1"/>
  <c r="F1326" i="1"/>
  <c r="E1326" i="1"/>
  <c r="D1326" i="1"/>
  <c r="S1325" i="1"/>
  <c r="R1325" i="1"/>
  <c r="N1325" i="1"/>
  <c r="M1325" i="1"/>
  <c r="L1325" i="1"/>
  <c r="K1325" i="1"/>
  <c r="J1325" i="1"/>
  <c r="I1325" i="1"/>
  <c r="H1325" i="1"/>
  <c r="G1325" i="1"/>
  <c r="F1325" i="1"/>
  <c r="E1325" i="1"/>
  <c r="D1325" i="1"/>
  <c r="S1324" i="1"/>
  <c r="R1324" i="1"/>
  <c r="N1324" i="1"/>
  <c r="M1324" i="1"/>
  <c r="L1324" i="1"/>
  <c r="K1324" i="1"/>
  <c r="J1324" i="1"/>
  <c r="I1324" i="1"/>
  <c r="H1324" i="1"/>
  <c r="G1324" i="1"/>
  <c r="F1324" i="1"/>
  <c r="E1324" i="1"/>
  <c r="D1324" i="1"/>
  <c r="T1277" i="1"/>
  <c r="O1277" i="1"/>
  <c r="P1277" i="1" s="1"/>
  <c r="T1276" i="1"/>
  <c r="O1276" i="1"/>
  <c r="P1276" i="1" s="1"/>
  <c r="J1253" i="1" s="1"/>
  <c r="T1275" i="1"/>
  <c r="O1275" i="1"/>
  <c r="P1275" i="1" s="1"/>
  <c r="J1252" i="1" s="1"/>
  <c r="T1228" i="1"/>
  <c r="O1228" i="1"/>
  <c r="P1228" i="1" s="1"/>
  <c r="I1205" i="1" s="1"/>
  <c r="T1227" i="1"/>
  <c r="O1227" i="1"/>
  <c r="P1227" i="1" s="1"/>
  <c r="K1204" i="1" s="1"/>
  <c r="T1226" i="1"/>
  <c r="O1226" i="1"/>
  <c r="P1226" i="1" s="1"/>
  <c r="G1203" i="1" s="1"/>
  <c r="T1179" i="1"/>
  <c r="O1179" i="1"/>
  <c r="P1179" i="1" s="1"/>
  <c r="K1156" i="1" s="1"/>
  <c r="T1178" i="1"/>
  <c r="O1178" i="1"/>
  <c r="P1178" i="1" s="1"/>
  <c r="I1155" i="1" s="1"/>
  <c r="T1177" i="1"/>
  <c r="O1177" i="1"/>
  <c r="P1177" i="1" s="1"/>
  <c r="H1154" i="1" s="1"/>
  <c r="S1130" i="1"/>
  <c r="R1130" i="1"/>
  <c r="N1130" i="1"/>
  <c r="M1130" i="1"/>
  <c r="L1130" i="1"/>
  <c r="K1130" i="1"/>
  <c r="J1130" i="1"/>
  <c r="I1130" i="1"/>
  <c r="H1130" i="1"/>
  <c r="G1130" i="1"/>
  <c r="F1130" i="1"/>
  <c r="E1130" i="1"/>
  <c r="D1130" i="1"/>
  <c r="S1129" i="1"/>
  <c r="R1129" i="1"/>
  <c r="N1129" i="1"/>
  <c r="M1129" i="1"/>
  <c r="L1129" i="1"/>
  <c r="K1129" i="1"/>
  <c r="J1129" i="1"/>
  <c r="I1129" i="1"/>
  <c r="H1129" i="1"/>
  <c r="G1129" i="1"/>
  <c r="F1129" i="1"/>
  <c r="E1129" i="1"/>
  <c r="D1129" i="1"/>
  <c r="S1128" i="1"/>
  <c r="R1128" i="1"/>
  <c r="N1128" i="1"/>
  <c r="M1128" i="1"/>
  <c r="L1128" i="1"/>
  <c r="K1128" i="1"/>
  <c r="J1128" i="1"/>
  <c r="I1128" i="1"/>
  <c r="H1128" i="1"/>
  <c r="G1128" i="1"/>
  <c r="F1128" i="1"/>
  <c r="E1128" i="1"/>
  <c r="D1128" i="1"/>
  <c r="T1081" i="1"/>
  <c r="O1081" i="1"/>
  <c r="P1081" i="1" s="1"/>
  <c r="I1058" i="1" s="1"/>
  <c r="T1080" i="1"/>
  <c r="O1080" i="1"/>
  <c r="P1080" i="1" s="1"/>
  <c r="T1079" i="1"/>
  <c r="O1079" i="1"/>
  <c r="P1079" i="1" s="1"/>
  <c r="N1056" i="1" s="1"/>
  <c r="T1032" i="1"/>
  <c r="O1032" i="1"/>
  <c r="P1032" i="1" s="1"/>
  <c r="N1009" i="1" s="1"/>
  <c r="T1031" i="1"/>
  <c r="O1031" i="1"/>
  <c r="P1031" i="1" s="1"/>
  <c r="H1008" i="1" s="1"/>
  <c r="T1030" i="1"/>
  <c r="O1030" i="1"/>
  <c r="P1030" i="1" s="1"/>
  <c r="O1007" i="1" s="1"/>
  <c r="T983" i="1"/>
  <c r="O983" i="1"/>
  <c r="P983" i="1" s="1"/>
  <c r="T982" i="1"/>
  <c r="O982" i="1"/>
  <c r="P982" i="1" s="1"/>
  <c r="L959" i="1" s="1"/>
  <c r="T981" i="1"/>
  <c r="O981" i="1"/>
  <c r="T934" i="1"/>
  <c r="O934" i="1"/>
  <c r="P934" i="1" s="1"/>
  <c r="N911" i="1" s="1"/>
  <c r="T933" i="1"/>
  <c r="O933" i="1"/>
  <c r="P933" i="1" s="1"/>
  <c r="K910" i="1" s="1"/>
  <c r="T932" i="1"/>
  <c r="O932" i="1"/>
  <c r="P932" i="1" s="1"/>
  <c r="I909" i="1" s="1"/>
  <c r="E3774" i="1" l="1"/>
  <c r="P2782" i="1"/>
  <c r="J3775" i="1"/>
  <c r="K3775" i="1"/>
  <c r="T1410" i="1"/>
  <c r="L3775" i="1"/>
  <c r="T4021" i="1"/>
  <c r="L3774" i="1"/>
  <c r="H3775" i="1"/>
  <c r="J3774" i="1"/>
  <c r="D3774" i="1"/>
  <c r="H3774" i="1"/>
  <c r="G3774" i="1"/>
  <c r="K3774" i="1"/>
  <c r="S3775" i="1"/>
  <c r="K3776" i="1"/>
  <c r="R3774" i="1"/>
  <c r="M3776" i="1"/>
  <c r="O724" i="1"/>
  <c r="P724" i="1" s="1"/>
  <c r="I3774" i="1"/>
  <c r="T4020" i="1"/>
  <c r="G3776" i="1"/>
  <c r="D3775" i="1"/>
  <c r="M3775" i="1"/>
  <c r="N3775" i="1"/>
  <c r="M3774" i="1"/>
  <c r="S3774" i="1"/>
  <c r="N3776" i="1"/>
  <c r="H3776" i="1"/>
  <c r="F3775" i="1"/>
  <c r="R3776" i="1"/>
  <c r="T3776" i="1" s="1"/>
  <c r="T4019" i="1"/>
  <c r="I3776" i="1"/>
  <c r="F3774" i="1"/>
  <c r="J3776" i="1"/>
  <c r="E3776" i="1"/>
  <c r="E3775" i="1"/>
  <c r="D3776" i="1"/>
  <c r="N3774" i="1"/>
  <c r="L3776" i="1"/>
  <c r="F3776" i="1"/>
  <c r="D4340" i="1"/>
  <c r="P4340" i="1" s="1"/>
  <c r="G4340" i="1"/>
  <c r="M4340" i="1"/>
  <c r="E4340" i="1"/>
  <c r="K4340" i="1"/>
  <c r="L4340" i="1"/>
  <c r="R3775" i="1"/>
  <c r="O4020" i="1"/>
  <c r="P4020" i="1" s="1"/>
  <c r="O3997" i="1" s="1"/>
  <c r="G4341" i="1"/>
  <c r="H4341" i="1"/>
  <c r="J4341" i="1"/>
  <c r="J4291" i="1"/>
  <c r="K4341" i="1"/>
  <c r="O4019" i="1"/>
  <c r="P4019" i="1" s="1"/>
  <c r="L4291" i="1"/>
  <c r="L4341" i="1"/>
  <c r="M4291" i="1"/>
  <c r="M4341" i="1"/>
  <c r="N4291" i="1"/>
  <c r="O4341" i="1"/>
  <c r="Q4341" i="1"/>
  <c r="O4021" i="1"/>
  <c r="P4021" i="1" s="1"/>
  <c r="F3998" i="1" s="1"/>
  <c r="D4339" i="1"/>
  <c r="P4339" i="1" s="1"/>
  <c r="M4339" i="1"/>
  <c r="L4339" i="1"/>
  <c r="K4339" i="1"/>
  <c r="J4339" i="1"/>
  <c r="I4339" i="1"/>
  <c r="H4339" i="1"/>
  <c r="G4339" i="1"/>
  <c r="F4339" i="1"/>
  <c r="E4339" i="1"/>
  <c r="O4340" i="1"/>
  <c r="Q4340" i="1"/>
  <c r="D4341" i="1"/>
  <c r="P4341" i="1" s="1"/>
  <c r="E4341" i="1"/>
  <c r="F4341" i="1"/>
  <c r="I4291" i="1"/>
  <c r="J4290" i="1"/>
  <c r="F4290" i="1"/>
  <c r="E4290" i="1"/>
  <c r="M4290" i="1"/>
  <c r="K4290" i="1"/>
  <c r="I4290" i="1"/>
  <c r="H4290" i="1"/>
  <c r="G4290" i="1"/>
  <c r="N4339" i="1"/>
  <c r="O4291" i="1"/>
  <c r="O4339" i="1"/>
  <c r="Q4291" i="1"/>
  <c r="I4341" i="1"/>
  <c r="F4340" i="1"/>
  <c r="H4340" i="1"/>
  <c r="I4340" i="1"/>
  <c r="J4340" i="1"/>
  <c r="K4291" i="1"/>
  <c r="E4292" i="1"/>
  <c r="G4292" i="1"/>
  <c r="D4292" i="1"/>
  <c r="P4292" i="1" s="1"/>
  <c r="F4292" i="1"/>
  <c r="L4290" i="1"/>
  <c r="H4292" i="1"/>
  <c r="I4292" i="1"/>
  <c r="N4290" i="1"/>
  <c r="J4292" i="1"/>
  <c r="O4290" i="1"/>
  <c r="K4292" i="1"/>
  <c r="D4291" i="1"/>
  <c r="P4291" i="1" s="1"/>
  <c r="L4292" i="1"/>
  <c r="E4291" i="1"/>
  <c r="M4292" i="1"/>
  <c r="F4291" i="1"/>
  <c r="O4292" i="1"/>
  <c r="H4291" i="1"/>
  <c r="Q4292" i="1"/>
  <c r="F4242" i="1"/>
  <c r="I4242" i="1"/>
  <c r="J4242" i="1"/>
  <c r="K4242" i="1"/>
  <c r="D4290" i="1"/>
  <c r="P4290" i="1" s="1"/>
  <c r="H4241" i="1"/>
  <c r="E4243" i="1"/>
  <c r="E4241" i="1"/>
  <c r="F4241" i="1"/>
  <c r="G4241" i="1"/>
  <c r="M4241" i="1"/>
  <c r="K4243" i="1"/>
  <c r="L4242" i="1"/>
  <c r="O4242" i="1"/>
  <c r="D4243" i="1"/>
  <c r="P4243" i="1" s="1"/>
  <c r="I4241" i="1"/>
  <c r="G4243" i="1"/>
  <c r="K4241" i="1"/>
  <c r="J4243" i="1"/>
  <c r="N4241" i="1"/>
  <c r="L4243" i="1"/>
  <c r="M4242" i="1"/>
  <c r="N4242" i="1"/>
  <c r="D4242" i="1"/>
  <c r="P4242" i="1" s="1"/>
  <c r="O4243" i="1"/>
  <c r="Q4242" i="1"/>
  <c r="F4243" i="1"/>
  <c r="J4241" i="1"/>
  <c r="I4243" i="1"/>
  <c r="L4241" i="1"/>
  <c r="E4242" i="1"/>
  <c r="Q4243" i="1"/>
  <c r="O4241" i="1"/>
  <c r="H4243" i="1"/>
  <c r="G4242" i="1"/>
  <c r="M4243" i="1"/>
  <c r="E4045" i="1"/>
  <c r="F4045" i="1"/>
  <c r="G4045" i="1"/>
  <c r="E4192" i="1"/>
  <c r="M4094" i="1"/>
  <c r="O4094" i="1"/>
  <c r="O4192" i="1"/>
  <c r="K4193" i="1"/>
  <c r="L4193" i="1"/>
  <c r="M4193" i="1"/>
  <c r="F4192" i="1"/>
  <c r="H4192" i="1"/>
  <c r="I4192" i="1"/>
  <c r="I4193" i="1"/>
  <c r="M4145" i="1"/>
  <c r="N4193" i="1"/>
  <c r="G4192" i="1"/>
  <c r="N4094" i="1"/>
  <c r="J4192" i="1"/>
  <c r="G4193" i="1"/>
  <c r="N4145" i="1"/>
  <c r="O4193" i="1"/>
  <c r="K4192" i="1"/>
  <c r="Q4193" i="1"/>
  <c r="H4045" i="1"/>
  <c r="L4192" i="1"/>
  <c r="I4045" i="1"/>
  <c r="M4192" i="1"/>
  <c r="J4045" i="1"/>
  <c r="K4145" i="1"/>
  <c r="N4192" i="1"/>
  <c r="D4193" i="1"/>
  <c r="P4193" i="1" s="1"/>
  <c r="E4193" i="1"/>
  <c r="F4193" i="1"/>
  <c r="Q4047" i="1"/>
  <c r="H4094" i="1"/>
  <c r="J4094" i="1"/>
  <c r="P4217" i="1"/>
  <c r="H4193" i="1"/>
  <c r="K4094" i="1"/>
  <c r="L4094" i="1"/>
  <c r="D4145" i="1"/>
  <c r="P4145" i="1" s="1"/>
  <c r="E4145" i="1"/>
  <c r="F4145" i="1"/>
  <c r="D4094" i="1"/>
  <c r="P4094" i="1" s="1"/>
  <c r="G4145" i="1"/>
  <c r="E4094" i="1"/>
  <c r="J4145" i="1"/>
  <c r="I4094" i="1"/>
  <c r="J4144" i="1"/>
  <c r="I4144" i="1"/>
  <c r="H4144" i="1"/>
  <c r="G4144" i="1"/>
  <c r="F4144" i="1"/>
  <c r="E4144" i="1"/>
  <c r="D4144" i="1"/>
  <c r="P4144" i="1" s="1"/>
  <c r="Q4144" i="1"/>
  <c r="O4144" i="1"/>
  <c r="N4144" i="1"/>
  <c r="M4144" i="1"/>
  <c r="L4144" i="1"/>
  <c r="K4144" i="1"/>
  <c r="Q4145" i="1"/>
  <c r="I4143" i="1"/>
  <c r="J4143" i="1"/>
  <c r="L4143" i="1"/>
  <c r="M4143" i="1"/>
  <c r="N4143" i="1"/>
  <c r="M4096" i="1"/>
  <c r="O4143" i="1"/>
  <c r="H4145" i="1"/>
  <c r="D4143" i="1"/>
  <c r="P4143" i="1" s="1"/>
  <c r="E4143" i="1"/>
  <c r="F4143" i="1"/>
  <c r="G4143" i="1"/>
  <c r="H4143" i="1"/>
  <c r="K4143" i="1"/>
  <c r="K4045" i="1"/>
  <c r="G4096" i="1"/>
  <c r="L4045" i="1"/>
  <c r="H4096" i="1"/>
  <c r="I4096" i="1"/>
  <c r="I4145" i="1"/>
  <c r="F4094" i="1"/>
  <c r="O4145" i="1"/>
  <c r="D4096" i="1"/>
  <c r="P4096" i="1" s="1"/>
  <c r="N4045" i="1"/>
  <c r="E4096" i="1"/>
  <c r="M4045" i="1"/>
  <c r="F4096" i="1"/>
  <c r="K4096" i="1"/>
  <c r="Q4096" i="1"/>
  <c r="J4095" i="1"/>
  <c r="I4095" i="1"/>
  <c r="E4095" i="1"/>
  <c r="Q4095" i="1"/>
  <c r="N4095" i="1"/>
  <c r="H4095" i="1"/>
  <c r="G4095" i="1"/>
  <c r="O4095" i="1"/>
  <c r="F4095" i="1"/>
  <c r="D4095" i="1"/>
  <c r="P4095" i="1" s="1"/>
  <c r="M4095" i="1"/>
  <c r="K4095" i="1"/>
  <c r="L4095" i="1"/>
  <c r="O4045" i="1"/>
  <c r="J4096" i="1"/>
  <c r="N4096" i="1"/>
  <c r="O4096" i="1"/>
  <c r="D4047" i="1"/>
  <c r="P4047" i="1" s="1"/>
  <c r="E4047" i="1"/>
  <c r="F4047" i="1"/>
  <c r="G4047" i="1"/>
  <c r="H4047" i="1"/>
  <c r="L4047" i="1"/>
  <c r="M4047" i="1"/>
  <c r="K4046" i="1"/>
  <c r="L4046" i="1"/>
  <c r="M4046" i="1"/>
  <c r="N4046" i="1"/>
  <c r="O4046" i="1"/>
  <c r="Q4046" i="1"/>
  <c r="I4047" i="1"/>
  <c r="D4046" i="1"/>
  <c r="P4046" i="1" s="1"/>
  <c r="J4047" i="1"/>
  <c r="E4046" i="1"/>
  <c r="K4047" i="1"/>
  <c r="F4046" i="1"/>
  <c r="G4046" i="1"/>
  <c r="H4046" i="1"/>
  <c r="N4047" i="1"/>
  <c r="I4046" i="1"/>
  <c r="O4047" i="1"/>
  <c r="P3971" i="1"/>
  <c r="D3948" i="1" s="1"/>
  <c r="P3948" i="1" s="1"/>
  <c r="D3949" i="1"/>
  <c r="P3949" i="1" s="1"/>
  <c r="O3825" i="1"/>
  <c r="P3825" i="1" s="1"/>
  <c r="E3802" i="1" s="1"/>
  <c r="G3949" i="1"/>
  <c r="O3949" i="1"/>
  <c r="D3947" i="1"/>
  <c r="P3947" i="1" s="1"/>
  <c r="I3947" i="1"/>
  <c r="H3947" i="1"/>
  <c r="J3947" i="1"/>
  <c r="E3947" i="1"/>
  <c r="F3947" i="1"/>
  <c r="O3947" i="1"/>
  <c r="M3947" i="1"/>
  <c r="L3947" i="1"/>
  <c r="K3947" i="1"/>
  <c r="N3947" i="1"/>
  <c r="G3947" i="1"/>
  <c r="D3899" i="1"/>
  <c r="P3899" i="1" s="1"/>
  <c r="F3949" i="1"/>
  <c r="G3899" i="1"/>
  <c r="K3899" i="1"/>
  <c r="H3949" i="1"/>
  <c r="I3949" i="1"/>
  <c r="J3949" i="1"/>
  <c r="K3949" i="1"/>
  <c r="L3949" i="1"/>
  <c r="M3949" i="1"/>
  <c r="N3949" i="1"/>
  <c r="D3851" i="1"/>
  <c r="P3851" i="1" s="1"/>
  <c r="E3851" i="1"/>
  <c r="G3851" i="1"/>
  <c r="K3851" i="1"/>
  <c r="F3851" i="1"/>
  <c r="H3899" i="1"/>
  <c r="J3851" i="1"/>
  <c r="I3899" i="1"/>
  <c r="O3824" i="1"/>
  <c r="P3824" i="1" s="1"/>
  <c r="N3801" i="1" s="1"/>
  <c r="M3898" i="1"/>
  <c r="N3898" i="1"/>
  <c r="O3898" i="1"/>
  <c r="O3823" i="1"/>
  <c r="Q3900" i="1"/>
  <c r="E3898" i="1"/>
  <c r="F3898" i="1"/>
  <c r="J3849" i="1"/>
  <c r="G3898" i="1"/>
  <c r="D3900" i="1"/>
  <c r="P3900" i="1" s="1"/>
  <c r="K3849" i="1"/>
  <c r="H3898" i="1"/>
  <c r="E3900" i="1"/>
  <c r="L3849" i="1"/>
  <c r="I3898" i="1"/>
  <c r="F3900" i="1"/>
  <c r="M3849" i="1"/>
  <c r="L3899" i="1"/>
  <c r="M3899" i="1"/>
  <c r="N3899" i="1"/>
  <c r="O3899" i="1"/>
  <c r="J3898" i="1"/>
  <c r="N3849" i="1"/>
  <c r="K3898" i="1"/>
  <c r="H3900" i="1"/>
  <c r="Q3899" i="1"/>
  <c r="G3900" i="1"/>
  <c r="O3849" i="1"/>
  <c r="L3898" i="1"/>
  <c r="M3900" i="1"/>
  <c r="N3851" i="1"/>
  <c r="I3900" i="1"/>
  <c r="J3900" i="1"/>
  <c r="E3899" i="1"/>
  <c r="K3900" i="1"/>
  <c r="E3849" i="1"/>
  <c r="F3899" i="1"/>
  <c r="L3900" i="1"/>
  <c r="F3849" i="1"/>
  <c r="G3849" i="1"/>
  <c r="N3900" i="1"/>
  <c r="H3849" i="1"/>
  <c r="O3900" i="1"/>
  <c r="I3849" i="1"/>
  <c r="T3727" i="1"/>
  <c r="L3851" i="1"/>
  <c r="T3726" i="1"/>
  <c r="J3850" i="1"/>
  <c r="I3850" i="1"/>
  <c r="H3850" i="1"/>
  <c r="E3850" i="1"/>
  <c r="G3850" i="1"/>
  <c r="F3850" i="1"/>
  <c r="D3850" i="1"/>
  <c r="P3850" i="1" s="1"/>
  <c r="Q3850" i="1"/>
  <c r="O3850" i="1"/>
  <c r="N3850" i="1"/>
  <c r="M3850" i="1"/>
  <c r="L3850" i="1"/>
  <c r="K3850" i="1"/>
  <c r="Q3851" i="1"/>
  <c r="J3653" i="1"/>
  <c r="H3851" i="1"/>
  <c r="O3654" i="1"/>
  <c r="I3851" i="1"/>
  <c r="G3653" i="1"/>
  <c r="I3653" i="1"/>
  <c r="O3851" i="1"/>
  <c r="E3653" i="1"/>
  <c r="F3653" i="1"/>
  <c r="H3653" i="1"/>
  <c r="O3653" i="1"/>
  <c r="O3726" i="1"/>
  <c r="L3653" i="1"/>
  <c r="M3653" i="1"/>
  <c r="O3727" i="1"/>
  <c r="P3727" i="1" s="1"/>
  <c r="O3725" i="1"/>
  <c r="P3725" i="1" s="1"/>
  <c r="T3725" i="1"/>
  <c r="K3653" i="1"/>
  <c r="N3653" i="1"/>
  <c r="G3557" i="1"/>
  <c r="D3654" i="1"/>
  <c r="P3654" i="1" s="1"/>
  <c r="N3654" i="1"/>
  <c r="K3556" i="1"/>
  <c r="H3557" i="1"/>
  <c r="I3557" i="1"/>
  <c r="J3557" i="1"/>
  <c r="Q3654" i="1"/>
  <c r="L3654" i="1"/>
  <c r="T3433" i="1"/>
  <c r="M3654" i="1"/>
  <c r="F3654" i="1"/>
  <c r="G3654" i="1"/>
  <c r="H3654" i="1"/>
  <c r="P3678" i="1"/>
  <c r="I3654" i="1"/>
  <c r="J3654" i="1"/>
  <c r="K3654" i="1"/>
  <c r="M3556" i="1"/>
  <c r="D3557" i="1"/>
  <c r="P3557" i="1" s="1"/>
  <c r="L3605" i="1"/>
  <c r="K3605" i="1"/>
  <c r="M3605" i="1"/>
  <c r="D3556" i="1"/>
  <c r="P3556" i="1" s="1"/>
  <c r="N3605" i="1"/>
  <c r="D3605" i="1"/>
  <c r="P3605" i="1" s="1"/>
  <c r="G3556" i="1"/>
  <c r="O3605" i="1"/>
  <c r="J3556" i="1"/>
  <c r="D3604" i="1"/>
  <c r="P3604" i="1" s="1"/>
  <c r="M3604" i="1"/>
  <c r="O3604" i="1"/>
  <c r="N3604" i="1"/>
  <c r="L3604" i="1"/>
  <c r="Q3605" i="1"/>
  <c r="J3604" i="1"/>
  <c r="K3604" i="1"/>
  <c r="I3604" i="1"/>
  <c r="H3604" i="1"/>
  <c r="E3604" i="1"/>
  <c r="G3604" i="1"/>
  <c r="F3604" i="1"/>
  <c r="Q3606" i="1"/>
  <c r="O3606" i="1"/>
  <c r="N3606" i="1"/>
  <c r="J3606" i="1"/>
  <c r="H3606" i="1"/>
  <c r="G3606" i="1"/>
  <c r="F3606" i="1"/>
  <c r="D3606" i="1"/>
  <c r="P3606" i="1" s="1"/>
  <c r="M3606" i="1"/>
  <c r="L3606" i="1"/>
  <c r="K3606" i="1"/>
  <c r="I3606" i="1"/>
  <c r="E3606" i="1"/>
  <c r="M3506" i="1"/>
  <c r="N3506" i="1"/>
  <c r="E3605" i="1"/>
  <c r="F3605" i="1"/>
  <c r="G3605" i="1"/>
  <c r="O3506" i="1"/>
  <c r="E3508" i="1"/>
  <c r="M3508" i="1"/>
  <c r="H3605" i="1"/>
  <c r="I3605" i="1"/>
  <c r="E3506" i="1"/>
  <c r="K3506" i="1"/>
  <c r="J3508" i="1"/>
  <c r="M3555" i="1"/>
  <c r="O3555" i="1"/>
  <c r="L3508" i="1"/>
  <c r="H3556" i="1"/>
  <c r="N3556" i="1"/>
  <c r="O3556" i="1"/>
  <c r="D3555" i="1"/>
  <c r="P3555" i="1" s="1"/>
  <c r="E3555" i="1"/>
  <c r="E3557" i="1"/>
  <c r="Q3556" i="1"/>
  <c r="H3555" i="1"/>
  <c r="I3555" i="1"/>
  <c r="J3555" i="1"/>
  <c r="K3555" i="1"/>
  <c r="L3506" i="1"/>
  <c r="L3555" i="1"/>
  <c r="Q3557" i="1"/>
  <c r="I3506" i="1"/>
  <c r="F3555" i="1"/>
  <c r="L3556" i="1"/>
  <c r="H3506" i="1"/>
  <c r="J3506" i="1"/>
  <c r="G3555" i="1"/>
  <c r="H3508" i="1"/>
  <c r="F3557" i="1"/>
  <c r="E3556" i="1"/>
  <c r="K3557" i="1"/>
  <c r="F3556" i="1"/>
  <c r="L3557" i="1"/>
  <c r="M3557" i="1"/>
  <c r="O3557" i="1"/>
  <c r="F3506" i="1"/>
  <c r="G3506" i="1"/>
  <c r="D3508" i="1"/>
  <c r="P3508" i="1" s="1"/>
  <c r="F3508" i="1"/>
  <c r="J3507" i="1"/>
  <c r="N3507" i="1"/>
  <c r="M3507" i="1"/>
  <c r="I3507" i="1"/>
  <c r="G3507" i="1"/>
  <c r="F3507" i="1"/>
  <c r="E3507" i="1"/>
  <c r="D3507" i="1"/>
  <c r="P3507" i="1" s="1"/>
  <c r="H3507" i="1"/>
  <c r="Q3507" i="1"/>
  <c r="O3507" i="1"/>
  <c r="L3507" i="1"/>
  <c r="K3507" i="1"/>
  <c r="Q3508" i="1"/>
  <c r="D3458" i="1"/>
  <c r="P3458" i="1" s="1"/>
  <c r="T3432" i="1"/>
  <c r="M3458" i="1"/>
  <c r="G3508" i="1"/>
  <c r="N3458" i="1"/>
  <c r="I3508" i="1"/>
  <c r="N3508" i="1"/>
  <c r="O3508" i="1"/>
  <c r="O3458" i="1"/>
  <c r="D3457" i="1"/>
  <c r="P3457" i="1" s="1"/>
  <c r="M3457" i="1"/>
  <c r="Q3458" i="1"/>
  <c r="L3457" i="1"/>
  <c r="J3457" i="1"/>
  <c r="H3457" i="1"/>
  <c r="O3457" i="1"/>
  <c r="K3457" i="1"/>
  <c r="N3457" i="1"/>
  <c r="G3457" i="1"/>
  <c r="F3457" i="1"/>
  <c r="I3457" i="1"/>
  <c r="E3457" i="1"/>
  <c r="K3458" i="1"/>
  <c r="L3458" i="1"/>
  <c r="K3164" i="1"/>
  <c r="F3458" i="1"/>
  <c r="D3164" i="1"/>
  <c r="P3164" i="1" s="1"/>
  <c r="G3458" i="1"/>
  <c r="P3482" i="1"/>
  <c r="O3459" i="1" s="1"/>
  <c r="H3458" i="1"/>
  <c r="J3163" i="1"/>
  <c r="E3458" i="1"/>
  <c r="I3458" i="1"/>
  <c r="O3433" i="1"/>
  <c r="T3431" i="1"/>
  <c r="O3432" i="1"/>
  <c r="D3212" i="1"/>
  <c r="P3212" i="1" s="1"/>
  <c r="E3212" i="1"/>
  <c r="F3212" i="1"/>
  <c r="J3213" i="1"/>
  <c r="O3431" i="1"/>
  <c r="G3212" i="1"/>
  <c r="N3212" i="1"/>
  <c r="O3212" i="1"/>
  <c r="I3163" i="1"/>
  <c r="M3165" i="1"/>
  <c r="D3213" i="1"/>
  <c r="P3213" i="1" s="1"/>
  <c r="H3213" i="1"/>
  <c r="I3213" i="1"/>
  <c r="O3213" i="1"/>
  <c r="Q3213" i="1"/>
  <c r="H3212" i="1"/>
  <c r="D3214" i="1"/>
  <c r="P3214" i="1" s="1"/>
  <c r="L3164" i="1"/>
  <c r="I3212" i="1"/>
  <c r="E3214" i="1"/>
  <c r="K3213" i="1"/>
  <c r="N3213" i="1"/>
  <c r="M3163" i="1"/>
  <c r="F3214" i="1"/>
  <c r="E3165" i="1"/>
  <c r="K3212" i="1"/>
  <c r="G3214" i="1"/>
  <c r="K3163" i="1"/>
  <c r="D3165" i="1"/>
  <c r="P3165" i="1" s="1"/>
  <c r="H3165" i="1"/>
  <c r="L3212" i="1"/>
  <c r="H3214" i="1"/>
  <c r="J3212" i="1"/>
  <c r="I3165" i="1"/>
  <c r="I3214" i="1"/>
  <c r="J3165" i="1"/>
  <c r="J3214" i="1"/>
  <c r="L3213" i="1"/>
  <c r="M3213" i="1"/>
  <c r="K3165" i="1"/>
  <c r="O3214" i="1"/>
  <c r="L3165" i="1"/>
  <c r="Q3214" i="1"/>
  <c r="E3213" i="1"/>
  <c r="K3214" i="1"/>
  <c r="F3213" i="1"/>
  <c r="L3214" i="1"/>
  <c r="D3115" i="1"/>
  <c r="P3115" i="1" s="1"/>
  <c r="M3214" i="1"/>
  <c r="L3114" i="1"/>
  <c r="E3164" i="1"/>
  <c r="F3115" i="1"/>
  <c r="G3115" i="1"/>
  <c r="M3164" i="1"/>
  <c r="H3115" i="1"/>
  <c r="N3164" i="1"/>
  <c r="L3115" i="1"/>
  <c r="O3164" i="1"/>
  <c r="O3115" i="1"/>
  <c r="Q3164" i="1"/>
  <c r="F3165" i="1"/>
  <c r="G3165" i="1"/>
  <c r="H3163" i="1"/>
  <c r="L3163" i="1"/>
  <c r="E3163" i="1"/>
  <c r="F3163" i="1"/>
  <c r="G3163" i="1"/>
  <c r="K3115" i="1"/>
  <c r="N3163" i="1"/>
  <c r="J3065" i="1"/>
  <c r="O3163" i="1"/>
  <c r="M3065" i="1"/>
  <c r="N3115" i="1"/>
  <c r="H3066" i="1"/>
  <c r="F3164" i="1"/>
  <c r="D3067" i="1"/>
  <c r="P3067" i="1" s="1"/>
  <c r="G3164" i="1"/>
  <c r="O3065" i="1"/>
  <c r="H3164" i="1"/>
  <c r="O3165" i="1"/>
  <c r="N3065" i="1"/>
  <c r="G3066" i="1"/>
  <c r="I3164" i="1"/>
  <c r="Q3165" i="1"/>
  <c r="M3114" i="1"/>
  <c r="D3066" i="1"/>
  <c r="P3066" i="1" s="1"/>
  <c r="O3114" i="1"/>
  <c r="M3115" i="1"/>
  <c r="P3139" i="1"/>
  <c r="L3116" i="1" s="1"/>
  <c r="F3114" i="1"/>
  <c r="E3114" i="1"/>
  <c r="H3114" i="1"/>
  <c r="Q3115" i="1"/>
  <c r="I3065" i="1"/>
  <c r="I3114" i="1"/>
  <c r="J3114" i="1"/>
  <c r="K3114" i="1"/>
  <c r="L3065" i="1"/>
  <c r="G3114" i="1"/>
  <c r="Q3066" i="1"/>
  <c r="N3114" i="1"/>
  <c r="E3115" i="1"/>
  <c r="E3065" i="1"/>
  <c r="F3065" i="1"/>
  <c r="I3115" i="1"/>
  <c r="H3065" i="1"/>
  <c r="I3066" i="1"/>
  <c r="K3066" i="1"/>
  <c r="L3066" i="1"/>
  <c r="M3066" i="1"/>
  <c r="N3066" i="1"/>
  <c r="Q3067" i="1"/>
  <c r="O3066" i="1"/>
  <c r="F3067" i="1"/>
  <c r="G3067" i="1"/>
  <c r="K3065" i="1"/>
  <c r="M3067" i="1"/>
  <c r="G3065" i="1"/>
  <c r="L3017" i="1"/>
  <c r="H3067" i="1"/>
  <c r="K3017" i="1"/>
  <c r="M3017" i="1"/>
  <c r="I3067" i="1"/>
  <c r="G3017" i="1"/>
  <c r="J3067" i="1"/>
  <c r="E3066" i="1"/>
  <c r="K3067" i="1"/>
  <c r="F3066" i="1"/>
  <c r="L3067" i="1"/>
  <c r="N3067" i="1"/>
  <c r="O3067" i="1"/>
  <c r="F3017" i="1"/>
  <c r="Q3018" i="1"/>
  <c r="F3018" i="1"/>
  <c r="I3016" i="1"/>
  <c r="I3018" i="1"/>
  <c r="T2990" i="1"/>
  <c r="J3016" i="1"/>
  <c r="J3018" i="1"/>
  <c r="E3018" i="1"/>
  <c r="H3018" i="1"/>
  <c r="K3016" i="1"/>
  <c r="K3018" i="1"/>
  <c r="N2920" i="1"/>
  <c r="O3017" i="1"/>
  <c r="Q3017" i="1"/>
  <c r="D3018" i="1"/>
  <c r="P3018" i="1" s="1"/>
  <c r="G3016" i="1"/>
  <c r="H3016" i="1"/>
  <c r="L3016" i="1"/>
  <c r="D3017" i="1"/>
  <c r="P3017" i="1" s="1"/>
  <c r="M3018" i="1"/>
  <c r="N3017" i="1"/>
  <c r="D3016" i="1"/>
  <c r="P3016" i="1" s="1"/>
  <c r="E3016" i="1"/>
  <c r="G3018" i="1"/>
  <c r="L3018" i="1"/>
  <c r="E3017" i="1"/>
  <c r="N3018" i="1"/>
  <c r="M3016" i="1"/>
  <c r="N3016" i="1"/>
  <c r="O3016" i="1"/>
  <c r="T2992" i="1"/>
  <c r="H3017" i="1"/>
  <c r="I3017" i="1"/>
  <c r="O3018" i="1"/>
  <c r="T2991" i="1"/>
  <c r="E2920" i="1"/>
  <c r="F2920" i="1"/>
  <c r="H2920" i="1"/>
  <c r="I2920" i="1"/>
  <c r="G2919" i="1"/>
  <c r="M2919" i="1"/>
  <c r="N2919" i="1"/>
  <c r="O2919" i="1"/>
  <c r="D2920" i="1"/>
  <c r="P2920" i="1" s="1"/>
  <c r="G2920" i="1"/>
  <c r="M2920" i="1"/>
  <c r="O2991" i="1"/>
  <c r="J2920" i="1"/>
  <c r="K2920" i="1"/>
  <c r="J2869" i="1"/>
  <c r="K2869" i="1"/>
  <c r="O2869" i="1"/>
  <c r="D2919" i="1"/>
  <c r="P2919" i="1" s="1"/>
  <c r="E2919" i="1"/>
  <c r="O2990" i="1"/>
  <c r="P2990" i="1" s="1"/>
  <c r="O2992" i="1"/>
  <c r="F2919" i="1"/>
  <c r="D2871" i="1"/>
  <c r="P2871" i="1" s="1"/>
  <c r="F2871" i="1"/>
  <c r="G2871" i="1"/>
  <c r="H2871" i="1"/>
  <c r="I2871" i="1"/>
  <c r="J2871" i="1"/>
  <c r="K2871" i="1"/>
  <c r="E2871" i="1"/>
  <c r="Q2920" i="1"/>
  <c r="O2920" i="1"/>
  <c r="J2918" i="1"/>
  <c r="D2918" i="1"/>
  <c r="P2918" i="1" s="1"/>
  <c r="N2918" i="1"/>
  <c r="K2918" i="1"/>
  <c r="O2918" i="1"/>
  <c r="M2918" i="1"/>
  <c r="L2918" i="1"/>
  <c r="Q2919" i="1"/>
  <c r="F2918" i="1"/>
  <c r="I2918" i="1"/>
  <c r="E2918" i="1"/>
  <c r="H2918" i="1"/>
  <c r="G2918" i="1"/>
  <c r="G2869" i="1"/>
  <c r="H2869" i="1"/>
  <c r="K2919" i="1"/>
  <c r="D2869" i="1"/>
  <c r="P2869" i="1" s="1"/>
  <c r="E2869" i="1"/>
  <c r="H2919" i="1"/>
  <c r="F2869" i="1"/>
  <c r="I2919" i="1"/>
  <c r="J2919" i="1"/>
  <c r="I2869" i="1"/>
  <c r="F2820" i="1"/>
  <c r="G2820" i="1"/>
  <c r="H2820" i="1"/>
  <c r="K2820" i="1"/>
  <c r="I2820" i="1"/>
  <c r="J2820" i="1"/>
  <c r="L2820" i="1"/>
  <c r="E2820" i="1"/>
  <c r="Q2871" i="1"/>
  <c r="M2871" i="1"/>
  <c r="I2870" i="1"/>
  <c r="F2870" i="1"/>
  <c r="E2870" i="1"/>
  <c r="H2870" i="1"/>
  <c r="D2870" i="1"/>
  <c r="P2870" i="1" s="1"/>
  <c r="O2870" i="1"/>
  <c r="M2870" i="1"/>
  <c r="G2870" i="1"/>
  <c r="J2870" i="1"/>
  <c r="Q2870" i="1"/>
  <c r="N2870" i="1"/>
  <c r="L2870" i="1"/>
  <c r="K2870" i="1"/>
  <c r="E2771" i="1"/>
  <c r="H2771" i="1"/>
  <c r="I2771" i="1"/>
  <c r="L2869" i="1"/>
  <c r="J2771" i="1"/>
  <c r="M2820" i="1"/>
  <c r="M2869" i="1"/>
  <c r="K2771" i="1"/>
  <c r="N2820" i="1"/>
  <c r="E2822" i="1"/>
  <c r="N2771" i="1"/>
  <c r="N2871" i="1"/>
  <c r="D2822" i="1"/>
  <c r="P2822" i="1" s="1"/>
  <c r="O2771" i="1"/>
  <c r="O2871" i="1"/>
  <c r="L2771" i="1"/>
  <c r="M2771" i="1"/>
  <c r="F2822" i="1"/>
  <c r="G2822" i="1"/>
  <c r="H2822" i="1"/>
  <c r="I2822" i="1"/>
  <c r="J2822" i="1"/>
  <c r="K2822" i="1"/>
  <c r="L2822" i="1"/>
  <c r="I2821" i="1"/>
  <c r="F2821" i="1"/>
  <c r="N2821" i="1"/>
  <c r="H2821" i="1"/>
  <c r="O2821" i="1"/>
  <c r="M2821" i="1"/>
  <c r="K2821" i="1"/>
  <c r="J2821" i="1"/>
  <c r="G2821" i="1"/>
  <c r="E2821" i="1"/>
  <c r="Q2821" i="1"/>
  <c r="D2821" i="1"/>
  <c r="P2821" i="1" s="1"/>
  <c r="L2821" i="1"/>
  <c r="Q2822" i="1"/>
  <c r="N2722" i="1"/>
  <c r="O2722" i="1"/>
  <c r="O2820" i="1"/>
  <c r="N2822" i="1"/>
  <c r="L2722" i="1"/>
  <c r="O2822" i="1"/>
  <c r="L2673" i="1"/>
  <c r="M2673" i="1"/>
  <c r="N2673" i="1"/>
  <c r="L2674" i="1"/>
  <c r="M2674" i="1"/>
  <c r="E2773" i="1"/>
  <c r="F2675" i="1"/>
  <c r="F2773" i="1"/>
  <c r="H2675" i="1"/>
  <c r="G2773" i="1"/>
  <c r="N2674" i="1"/>
  <c r="D2773" i="1"/>
  <c r="P2773" i="1" s="1"/>
  <c r="E2675" i="1"/>
  <c r="J2675" i="1"/>
  <c r="H2773" i="1"/>
  <c r="M2722" i="1"/>
  <c r="I2773" i="1"/>
  <c r="Q2773" i="1"/>
  <c r="J2772" i="1"/>
  <c r="O2772" i="1"/>
  <c r="I2772" i="1"/>
  <c r="H2772" i="1"/>
  <c r="G2772" i="1"/>
  <c r="D2772" i="1"/>
  <c r="P2772" i="1" s="1"/>
  <c r="F2772" i="1"/>
  <c r="E2772" i="1"/>
  <c r="Q2772" i="1"/>
  <c r="N2772" i="1"/>
  <c r="M2772" i="1"/>
  <c r="L2772" i="1"/>
  <c r="K2772" i="1"/>
  <c r="F2771" i="1"/>
  <c r="G2771" i="1"/>
  <c r="F2724" i="1"/>
  <c r="J2773" i="1"/>
  <c r="H2724" i="1"/>
  <c r="K2773" i="1"/>
  <c r="L2723" i="1"/>
  <c r="L2773" i="1"/>
  <c r="M2773" i="1"/>
  <c r="O2773" i="1"/>
  <c r="I2673" i="1"/>
  <c r="I2722" i="1"/>
  <c r="J2673" i="1"/>
  <c r="H2722" i="1"/>
  <c r="K2722" i="1"/>
  <c r="K2673" i="1"/>
  <c r="O2674" i="1"/>
  <c r="Q2675" i="1"/>
  <c r="G2675" i="1"/>
  <c r="Q2674" i="1"/>
  <c r="E2673" i="1"/>
  <c r="F2673" i="1"/>
  <c r="K2675" i="1"/>
  <c r="E2722" i="1"/>
  <c r="G2673" i="1"/>
  <c r="M2675" i="1"/>
  <c r="G2722" i="1"/>
  <c r="H2673" i="1"/>
  <c r="N2675" i="1"/>
  <c r="K5271" i="1"/>
  <c r="L5271" i="1"/>
  <c r="O2673" i="1"/>
  <c r="G2724" i="1"/>
  <c r="I2675" i="1"/>
  <c r="D2674" i="1"/>
  <c r="P2674" i="1" s="1"/>
  <c r="F2674" i="1"/>
  <c r="L2675" i="1"/>
  <c r="G2674" i="1"/>
  <c r="O2675" i="1"/>
  <c r="J2674" i="1"/>
  <c r="D5271" i="1"/>
  <c r="P5271" i="1" s="1"/>
  <c r="M5271" i="1"/>
  <c r="H2674" i="1"/>
  <c r="I2674" i="1"/>
  <c r="K2674" i="1"/>
  <c r="E5271" i="1"/>
  <c r="J2722" i="1"/>
  <c r="O2723" i="1"/>
  <c r="Q2723" i="1"/>
  <c r="D2724" i="1"/>
  <c r="P2724" i="1" s="1"/>
  <c r="E2724" i="1"/>
  <c r="I2724" i="1"/>
  <c r="K2724" i="1"/>
  <c r="M2724" i="1"/>
  <c r="N2724" i="1"/>
  <c r="O5270" i="1"/>
  <c r="F2722" i="1"/>
  <c r="M2723" i="1"/>
  <c r="N2723" i="1"/>
  <c r="G5223" i="1"/>
  <c r="J2724" i="1"/>
  <c r="H5223" i="1"/>
  <c r="E2723" i="1"/>
  <c r="K5223" i="1"/>
  <c r="F2723" i="1"/>
  <c r="G2723" i="1"/>
  <c r="H2723" i="1"/>
  <c r="I2723" i="1"/>
  <c r="O2724" i="1"/>
  <c r="J2723" i="1"/>
  <c r="Q2724" i="1"/>
  <c r="K2723" i="1"/>
  <c r="I5272" i="1"/>
  <c r="J5272" i="1"/>
  <c r="I5223" i="1"/>
  <c r="Q5271" i="1"/>
  <c r="E5319" i="1"/>
  <c r="P5343" i="1"/>
  <c r="Q5321" i="1" s="1"/>
  <c r="N5271" i="1"/>
  <c r="E5270" i="1"/>
  <c r="D5272" i="1"/>
  <c r="P5272" i="1" s="1"/>
  <c r="F5319" i="1"/>
  <c r="D5319" i="1"/>
  <c r="P5319" i="1" s="1"/>
  <c r="L5221" i="1"/>
  <c r="F5270" i="1"/>
  <c r="E5272" i="1"/>
  <c r="G5319" i="1"/>
  <c r="M5221" i="1"/>
  <c r="G5270" i="1"/>
  <c r="F5272" i="1"/>
  <c r="H5319" i="1"/>
  <c r="N5221" i="1"/>
  <c r="H5270" i="1"/>
  <c r="G5272" i="1"/>
  <c r="I5319" i="1"/>
  <c r="O5271" i="1"/>
  <c r="O5221" i="1"/>
  <c r="I5270" i="1"/>
  <c r="H5272" i="1"/>
  <c r="J5319" i="1"/>
  <c r="D5321" i="1"/>
  <c r="P5321" i="1" s="1"/>
  <c r="F5321" i="1"/>
  <c r="K5319" i="1"/>
  <c r="K5272" i="1"/>
  <c r="L5272" i="1"/>
  <c r="D5223" i="1"/>
  <c r="P5223" i="1" s="1"/>
  <c r="M5270" i="1"/>
  <c r="M5272" i="1"/>
  <c r="N5319" i="1"/>
  <c r="G5321" i="1"/>
  <c r="D5222" i="1"/>
  <c r="P5222" i="1" s="1"/>
  <c r="J5270" i="1"/>
  <c r="H5222" i="1"/>
  <c r="K5270" i="1"/>
  <c r="L5319" i="1"/>
  <c r="S5197" i="1"/>
  <c r="N5222" i="1"/>
  <c r="L5270" i="1"/>
  <c r="M5319" i="1"/>
  <c r="D5195" i="1"/>
  <c r="F5223" i="1"/>
  <c r="N5270" i="1"/>
  <c r="O5319" i="1"/>
  <c r="H5321" i="1"/>
  <c r="I5321" i="1"/>
  <c r="J5321" i="1"/>
  <c r="K5321" i="1"/>
  <c r="L5321" i="1"/>
  <c r="M5321" i="1"/>
  <c r="N5321" i="1"/>
  <c r="O5321" i="1"/>
  <c r="E5221" i="1"/>
  <c r="F5271" i="1"/>
  <c r="F5221" i="1"/>
  <c r="G5271" i="1"/>
  <c r="H5221" i="1"/>
  <c r="H5271" i="1"/>
  <c r="O5272" i="1"/>
  <c r="I5221" i="1"/>
  <c r="I5271" i="1"/>
  <c r="Q5272" i="1"/>
  <c r="K5221" i="1"/>
  <c r="K5222" i="1"/>
  <c r="L5222" i="1"/>
  <c r="M5222" i="1"/>
  <c r="O5222" i="1"/>
  <c r="Q5222" i="1"/>
  <c r="J5221" i="1"/>
  <c r="J5223" i="1"/>
  <c r="D5196" i="1"/>
  <c r="E5196" i="1"/>
  <c r="G5221" i="1"/>
  <c r="E5222" i="1"/>
  <c r="L5223" i="1"/>
  <c r="F5222" i="1"/>
  <c r="M5223" i="1"/>
  <c r="G5222" i="1"/>
  <c r="N5223" i="1"/>
  <c r="O5223" i="1"/>
  <c r="I5222" i="1"/>
  <c r="Q5223" i="1"/>
  <c r="S5195" i="1"/>
  <c r="R5195" i="1"/>
  <c r="O5196" i="1"/>
  <c r="E5195" i="1"/>
  <c r="S5196" i="1"/>
  <c r="D5197" i="1"/>
  <c r="E5197" i="1"/>
  <c r="R5197" i="1"/>
  <c r="O5195" i="1"/>
  <c r="P5195" i="1"/>
  <c r="J5172" i="1" s="1"/>
  <c r="R5196" i="1"/>
  <c r="O5197" i="1"/>
  <c r="O3383" i="1"/>
  <c r="P3383" i="1" s="1"/>
  <c r="I3360" i="1" s="1"/>
  <c r="P5197" i="1"/>
  <c r="N5174" i="1" s="1"/>
  <c r="T3383" i="1"/>
  <c r="O3382" i="1"/>
  <c r="T3382" i="1"/>
  <c r="O3384" i="1"/>
  <c r="P3384" i="1" s="1"/>
  <c r="J3361" i="1" s="1"/>
  <c r="T3384" i="1"/>
  <c r="J3310" i="1"/>
  <c r="M3310" i="1"/>
  <c r="N3310" i="1"/>
  <c r="O3310" i="1"/>
  <c r="O3312" i="1"/>
  <c r="M3312" i="1"/>
  <c r="J3312" i="1"/>
  <c r="L3312" i="1"/>
  <c r="H3312" i="1"/>
  <c r="G3312" i="1"/>
  <c r="F3312" i="1"/>
  <c r="E3312" i="1"/>
  <c r="D3312" i="1"/>
  <c r="P3312" i="1" s="1"/>
  <c r="K3310" i="1"/>
  <c r="L3310" i="1"/>
  <c r="P3334" i="1"/>
  <c r="G3311" i="1" s="1"/>
  <c r="D3310" i="1"/>
  <c r="P3310" i="1" s="1"/>
  <c r="E3310" i="1"/>
  <c r="G3310" i="1"/>
  <c r="H3310" i="1"/>
  <c r="F3310" i="1"/>
  <c r="F3262" i="1"/>
  <c r="H3262" i="1"/>
  <c r="K3262" i="1"/>
  <c r="I3312" i="1"/>
  <c r="I3262" i="1"/>
  <c r="K3312" i="1"/>
  <c r="N3312" i="1"/>
  <c r="D3262" i="1"/>
  <c r="P3262" i="1" s="1"/>
  <c r="L3262" i="1"/>
  <c r="E3261" i="1"/>
  <c r="Q3262" i="1"/>
  <c r="I3261" i="1"/>
  <c r="J3261" i="1"/>
  <c r="G3263" i="1"/>
  <c r="G3261" i="1"/>
  <c r="H3261" i="1"/>
  <c r="F3263" i="1"/>
  <c r="K3261" i="1"/>
  <c r="H3263" i="1"/>
  <c r="N3262" i="1"/>
  <c r="O3262" i="1"/>
  <c r="J3263" i="1"/>
  <c r="M3261" i="1"/>
  <c r="M3262" i="1"/>
  <c r="Q3263" i="1"/>
  <c r="F3261" i="1"/>
  <c r="E3263" i="1"/>
  <c r="N3261" i="1"/>
  <c r="N3263" i="1"/>
  <c r="D3263" i="1"/>
  <c r="P3263" i="1" s="1"/>
  <c r="L3261" i="1"/>
  <c r="O3261" i="1"/>
  <c r="E3262" i="1"/>
  <c r="I3263" i="1"/>
  <c r="L3263" i="1"/>
  <c r="G3262" i="1"/>
  <c r="M3263" i="1"/>
  <c r="O3263" i="1"/>
  <c r="T4902" i="1"/>
  <c r="T5147" i="1"/>
  <c r="T5146" i="1"/>
  <c r="I5025" i="1"/>
  <c r="H5025" i="1"/>
  <c r="T5148" i="1"/>
  <c r="O5146" i="1"/>
  <c r="P5146" i="1" s="1"/>
  <c r="O5147" i="1"/>
  <c r="H5027" i="1"/>
  <c r="N4976" i="1"/>
  <c r="D4977" i="1"/>
  <c r="P4977" i="1" s="1"/>
  <c r="M4977" i="1"/>
  <c r="D5027" i="1"/>
  <c r="P5027" i="1" s="1"/>
  <c r="G4977" i="1"/>
  <c r="K4977" i="1"/>
  <c r="N4977" i="1"/>
  <c r="G5027" i="1"/>
  <c r="L4977" i="1"/>
  <c r="O5148" i="1"/>
  <c r="E5074" i="1"/>
  <c r="F5074" i="1"/>
  <c r="G5074" i="1"/>
  <c r="H5074" i="1"/>
  <c r="I5074" i="1"/>
  <c r="J5074" i="1"/>
  <c r="K5074" i="1"/>
  <c r="L5074" i="1"/>
  <c r="J5025" i="1"/>
  <c r="M5074" i="1"/>
  <c r="K5025" i="1"/>
  <c r="N5074" i="1"/>
  <c r="L5025" i="1"/>
  <c r="O5074" i="1"/>
  <c r="J5075" i="1"/>
  <c r="I5075" i="1"/>
  <c r="H5075" i="1"/>
  <c r="G5075" i="1"/>
  <c r="F5075" i="1"/>
  <c r="E5075" i="1"/>
  <c r="D5075" i="1"/>
  <c r="P5075" i="1" s="1"/>
  <c r="M5075" i="1"/>
  <c r="L5075" i="1"/>
  <c r="K5075" i="1"/>
  <c r="Q5075" i="1"/>
  <c r="O5075" i="1"/>
  <c r="N5075" i="1"/>
  <c r="M5025" i="1"/>
  <c r="I5027" i="1"/>
  <c r="D4978" i="1"/>
  <c r="P4978" i="1" s="1"/>
  <c r="J5027" i="1"/>
  <c r="E4978" i="1"/>
  <c r="F4978" i="1"/>
  <c r="P5099" i="1"/>
  <c r="O5076" i="1" s="1"/>
  <c r="G5025" i="1"/>
  <c r="N5025" i="1"/>
  <c r="O5025" i="1"/>
  <c r="E5027" i="1"/>
  <c r="F5027" i="1"/>
  <c r="L5027" i="1"/>
  <c r="K5027" i="1"/>
  <c r="E5025" i="1"/>
  <c r="M5027" i="1"/>
  <c r="F5025" i="1"/>
  <c r="O5027" i="1"/>
  <c r="P5049" i="1"/>
  <c r="P5196" i="1" s="1"/>
  <c r="Q4978" i="1"/>
  <c r="Q4977" i="1"/>
  <c r="E4976" i="1"/>
  <c r="G4976" i="1"/>
  <c r="G4978" i="1"/>
  <c r="H4976" i="1"/>
  <c r="H4978" i="1"/>
  <c r="I4976" i="1"/>
  <c r="I4978" i="1"/>
  <c r="F4976" i="1"/>
  <c r="J4976" i="1"/>
  <c r="J4978" i="1"/>
  <c r="O4977" i="1"/>
  <c r="K4976" i="1"/>
  <c r="L4976" i="1"/>
  <c r="L4978" i="1"/>
  <c r="T4903" i="1"/>
  <c r="M4976" i="1"/>
  <c r="M4978" i="1"/>
  <c r="O4976" i="1"/>
  <c r="E4977" i="1"/>
  <c r="F4977" i="1"/>
  <c r="H4977" i="1"/>
  <c r="N4978" i="1"/>
  <c r="I4977" i="1"/>
  <c r="O4978" i="1"/>
  <c r="T4950" i="1"/>
  <c r="R4952" i="1"/>
  <c r="T4952" i="1" s="1"/>
  <c r="R4951" i="1"/>
  <c r="T4951" i="1" s="1"/>
  <c r="T4901" i="1"/>
  <c r="P4803" i="1"/>
  <c r="D4780" i="1" s="1"/>
  <c r="P4780" i="1" s="1"/>
  <c r="O4901" i="1"/>
  <c r="O4950" i="1" s="1"/>
  <c r="P4950" i="1" s="1"/>
  <c r="F4781" i="1"/>
  <c r="L4781" i="1"/>
  <c r="E4781" i="1"/>
  <c r="D4781" i="1"/>
  <c r="P4781" i="1" s="1"/>
  <c r="O4902" i="1"/>
  <c r="O4903" i="1"/>
  <c r="P4903" i="1" s="1"/>
  <c r="H4829" i="1"/>
  <c r="K4829" i="1"/>
  <c r="E4829" i="1"/>
  <c r="F4829" i="1"/>
  <c r="G4829" i="1"/>
  <c r="J4829" i="1"/>
  <c r="L4829" i="1"/>
  <c r="M4829" i="1"/>
  <c r="I4829" i="1"/>
  <c r="N4829" i="1"/>
  <c r="O4829" i="1"/>
  <c r="J4830" i="1"/>
  <c r="I4830" i="1"/>
  <c r="H4830" i="1"/>
  <c r="G4830" i="1"/>
  <c r="F4830" i="1"/>
  <c r="E4830" i="1"/>
  <c r="D4830" i="1"/>
  <c r="P4830" i="1" s="1"/>
  <c r="Q4830" i="1"/>
  <c r="N4830" i="1"/>
  <c r="M4830" i="1"/>
  <c r="L4830" i="1"/>
  <c r="K4830" i="1"/>
  <c r="O4830" i="1"/>
  <c r="O4781" i="1"/>
  <c r="M4781" i="1"/>
  <c r="N4781" i="1"/>
  <c r="P4854" i="1"/>
  <c r="Q4782" i="1"/>
  <c r="D4732" i="1"/>
  <c r="P4732" i="1" s="1"/>
  <c r="E4732" i="1"/>
  <c r="D4782" i="1"/>
  <c r="P4782" i="1" s="1"/>
  <c r="F4732" i="1"/>
  <c r="E4782" i="1"/>
  <c r="L4732" i="1"/>
  <c r="F4782" i="1"/>
  <c r="M4732" i="1"/>
  <c r="K4782" i="1"/>
  <c r="L4782" i="1"/>
  <c r="M4782" i="1"/>
  <c r="N4782" i="1"/>
  <c r="E4731" i="1"/>
  <c r="F4731" i="1"/>
  <c r="K4731" i="1"/>
  <c r="G4731" i="1"/>
  <c r="N4732" i="1"/>
  <c r="H4782" i="1"/>
  <c r="O4732" i="1"/>
  <c r="I4782" i="1"/>
  <c r="G4782" i="1"/>
  <c r="Q4732" i="1"/>
  <c r="J4782" i="1"/>
  <c r="G4781" i="1"/>
  <c r="H4781" i="1"/>
  <c r="I4781" i="1"/>
  <c r="O4782" i="1"/>
  <c r="J4781" i="1"/>
  <c r="K4781" i="1"/>
  <c r="H4731" i="1"/>
  <c r="E4733" i="1"/>
  <c r="F4733" i="1"/>
  <c r="G4733" i="1"/>
  <c r="J4733" i="1"/>
  <c r="K4733" i="1"/>
  <c r="L4733" i="1"/>
  <c r="M4733" i="1"/>
  <c r="N4733" i="1"/>
  <c r="I4731" i="1"/>
  <c r="J4731" i="1"/>
  <c r="L4731" i="1"/>
  <c r="M4731" i="1"/>
  <c r="N4731" i="1"/>
  <c r="O4731" i="1"/>
  <c r="H4733" i="1"/>
  <c r="I4733" i="1"/>
  <c r="H4732" i="1"/>
  <c r="I4732" i="1"/>
  <c r="D4731" i="1"/>
  <c r="P4731" i="1" s="1"/>
  <c r="J4732" i="1"/>
  <c r="Q4733" i="1"/>
  <c r="G4732" i="1"/>
  <c r="O4733" i="1"/>
  <c r="D4682" i="1"/>
  <c r="P4682" i="1" s="1"/>
  <c r="E4682" i="1"/>
  <c r="F4682" i="1"/>
  <c r="G4682" i="1"/>
  <c r="K4682" i="1"/>
  <c r="H4682" i="1"/>
  <c r="I4682" i="1"/>
  <c r="J4682" i="1"/>
  <c r="I4683" i="1"/>
  <c r="L4683" i="1"/>
  <c r="K4683" i="1"/>
  <c r="H4683" i="1"/>
  <c r="Q4683" i="1"/>
  <c r="N4683" i="1"/>
  <c r="G4683" i="1"/>
  <c r="E4683" i="1"/>
  <c r="D4683" i="1"/>
  <c r="P4683" i="1" s="1"/>
  <c r="M4683" i="1"/>
  <c r="J4683" i="1"/>
  <c r="F4683" i="1"/>
  <c r="O4683" i="1"/>
  <c r="Q4684" i="1"/>
  <c r="L4684" i="1"/>
  <c r="K4684" i="1"/>
  <c r="J4684" i="1"/>
  <c r="N4684" i="1"/>
  <c r="D4684" i="1"/>
  <c r="P4684" i="1" s="1"/>
  <c r="M4684" i="1"/>
  <c r="I4684" i="1"/>
  <c r="H4684" i="1"/>
  <c r="G4684" i="1"/>
  <c r="F4684" i="1"/>
  <c r="E4684" i="1"/>
  <c r="M4682" i="1"/>
  <c r="N4682" i="1"/>
  <c r="O4682" i="1"/>
  <c r="O4684" i="1"/>
  <c r="T4511" i="1"/>
  <c r="T4608" i="1"/>
  <c r="E4633" i="1"/>
  <c r="H4633" i="1"/>
  <c r="G4634" i="1"/>
  <c r="H4634" i="1"/>
  <c r="I4634" i="1"/>
  <c r="J4634" i="1"/>
  <c r="K4634" i="1"/>
  <c r="K4633" i="1"/>
  <c r="L4633" i="1"/>
  <c r="N4633" i="1"/>
  <c r="N4537" i="1"/>
  <c r="O4633" i="1"/>
  <c r="I4633" i="1"/>
  <c r="J4633" i="1"/>
  <c r="L4537" i="1"/>
  <c r="M4537" i="1"/>
  <c r="D4634" i="1"/>
  <c r="P4634" i="1" s="1"/>
  <c r="O4634" i="1"/>
  <c r="N4634" i="1"/>
  <c r="L4634" i="1"/>
  <c r="M4634" i="1"/>
  <c r="D4633" i="1"/>
  <c r="P4633" i="1" s="1"/>
  <c r="Q4634" i="1"/>
  <c r="O4635" i="1"/>
  <c r="F4633" i="1"/>
  <c r="D4537" i="1"/>
  <c r="P4537" i="1" s="1"/>
  <c r="G4633" i="1"/>
  <c r="T4509" i="1"/>
  <c r="E4635" i="1"/>
  <c r="D4635" i="1"/>
  <c r="P4635" i="1" s="1"/>
  <c r="F4635" i="1"/>
  <c r="H4635" i="1"/>
  <c r="I4635" i="1"/>
  <c r="J4635" i="1"/>
  <c r="G4635" i="1"/>
  <c r="E4634" i="1"/>
  <c r="K4635" i="1"/>
  <c r="M4635" i="1"/>
  <c r="N4635" i="1"/>
  <c r="Q4635" i="1"/>
  <c r="E4537" i="1"/>
  <c r="H4537" i="1"/>
  <c r="G4535" i="1"/>
  <c r="H4535" i="1"/>
  <c r="I4535" i="1"/>
  <c r="K4535" i="1"/>
  <c r="M4535" i="1"/>
  <c r="R4609" i="1"/>
  <c r="T4609" i="1" s="1"/>
  <c r="J4535" i="1"/>
  <c r="L4535" i="1"/>
  <c r="N4535" i="1"/>
  <c r="O4535" i="1"/>
  <c r="R4607" i="1"/>
  <c r="T4607" i="1" s="1"/>
  <c r="F4537" i="1"/>
  <c r="E4535" i="1"/>
  <c r="F4535" i="1"/>
  <c r="O4537" i="1"/>
  <c r="K4536" i="1"/>
  <c r="J4536" i="1"/>
  <c r="I4536" i="1"/>
  <c r="H4536" i="1"/>
  <c r="D4536" i="1"/>
  <c r="P4536" i="1" s="1"/>
  <c r="Q4536" i="1"/>
  <c r="N4536" i="1"/>
  <c r="M4536" i="1"/>
  <c r="F4536" i="1"/>
  <c r="L4536" i="1"/>
  <c r="G4536" i="1"/>
  <c r="E4536" i="1"/>
  <c r="O4536" i="1"/>
  <c r="I4537" i="1"/>
  <c r="J4537" i="1"/>
  <c r="K4537" i="1"/>
  <c r="O4510" i="1"/>
  <c r="Q4537" i="1"/>
  <c r="E4437" i="1"/>
  <c r="I4437" i="1"/>
  <c r="O4509" i="1"/>
  <c r="O4607" i="1" s="1"/>
  <c r="P4607" i="1" s="1"/>
  <c r="G4437" i="1"/>
  <c r="H4437" i="1"/>
  <c r="J4437" i="1"/>
  <c r="D4438" i="1"/>
  <c r="P4438" i="1" s="1"/>
  <c r="K4438" i="1"/>
  <c r="F4437" i="1"/>
  <c r="L4438" i="1"/>
  <c r="E4438" i="1"/>
  <c r="T4510" i="1"/>
  <c r="D4439" i="1"/>
  <c r="P4439" i="1" s="1"/>
  <c r="E4439" i="1"/>
  <c r="O4511" i="1"/>
  <c r="J4439" i="1"/>
  <c r="K4439" i="1"/>
  <c r="F4388" i="1"/>
  <c r="H4388" i="1"/>
  <c r="I4388" i="1"/>
  <c r="J4388" i="1"/>
  <c r="M4438" i="1"/>
  <c r="K4388" i="1"/>
  <c r="N4438" i="1"/>
  <c r="L4388" i="1"/>
  <c r="O4438" i="1"/>
  <c r="D4390" i="1"/>
  <c r="P4390" i="1" s="1"/>
  <c r="Q4439" i="1"/>
  <c r="M4439" i="1"/>
  <c r="M4388" i="1"/>
  <c r="K4437" i="1"/>
  <c r="O4388" i="1"/>
  <c r="M4437" i="1"/>
  <c r="E4390" i="1"/>
  <c r="N4437" i="1"/>
  <c r="F4439" i="1"/>
  <c r="G4390" i="1"/>
  <c r="O4437" i="1"/>
  <c r="G4439" i="1"/>
  <c r="Q4438" i="1"/>
  <c r="L4437" i="1"/>
  <c r="I4390" i="1"/>
  <c r="H4439" i="1"/>
  <c r="I4439" i="1"/>
  <c r="F4438" i="1"/>
  <c r="G4438" i="1"/>
  <c r="H4438" i="1"/>
  <c r="I4438" i="1"/>
  <c r="O4439" i="1"/>
  <c r="Q4390" i="1"/>
  <c r="N4439" i="1"/>
  <c r="D4388" i="1"/>
  <c r="P4388" i="1" s="1"/>
  <c r="G4388" i="1"/>
  <c r="H4390" i="1"/>
  <c r="J4390" i="1"/>
  <c r="L4390" i="1"/>
  <c r="N4390" i="1"/>
  <c r="E4388" i="1"/>
  <c r="J4389" i="1"/>
  <c r="I4389" i="1"/>
  <c r="H4389" i="1"/>
  <c r="G4389" i="1"/>
  <c r="F4389" i="1"/>
  <c r="L4389" i="1"/>
  <c r="E4389" i="1"/>
  <c r="D4389" i="1"/>
  <c r="P4389" i="1" s="1"/>
  <c r="O4389" i="1"/>
  <c r="Q4389" i="1"/>
  <c r="K4389" i="1"/>
  <c r="N4389" i="1"/>
  <c r="M4389" i="1"/>
  <c r="N2624" i="1"/>
  <c r="O2624" i="1"/>
  <c r="F4390" i="1"/>
  <c r="K2625" i="1"/>
  <c r="L2625" i="1"/>
  <c r="T2598" i="1"/>
  <c r="K4390" i="1"/>
  <c r="F2625" i="1"/>
  <c r="O4390" i="1"/>
  <c r="T2600" i="1"/>
  <c r="D2625" i="1"/>
  <c r="P2625" i="1" s="1"/>
  <c r="Q2625" i="1"/>
  <c r="D2624" i="1"/>
  <c r="P2624" i="1" s="1"/>
  <c r="D2626" i="1"/>
  <c r="P2626" i="1" s="1"/>
  <c r="E2624" i="1"/>
  <c r="E2626" i="1"/>
  <c r="F2624" i="1"/>
  <c r="F2626" i="1"/>
  <c r="G2624" i="1"/>
  <c r="G2626" i="1"/>
  <c r="M2625" i="1"/>
  <c r="N2625" i="1"/>
  <c r="O2625" i="1"/>
  <c r="H2624" i="1"/>
  <c r="I2624" i="1"/>
  <c r="Q2626" i="1"/>
  <c r="H2626" i="1"/>
  <c r="I2626" i="1"/>
  <c r="J2624" i="1"/>
  <c r="J2626" i="1"/>
  <c r="K2624" i="1"/>
  <c r="K2626" i="1"/>
  <c r="L2624" i="1"/>
  <c r="N2626" i="1"/>
  <c r="E2625" i="1"/>
  <c r="L2626" i="1"/>
  <c r="G2625" i="1"/>
  <c r="H2625" i="1"/>
  <c r="O2626" i="1"/>
  <c r="O2599" i="1"/>
  <c r="P2599" i="1" s="1"/>
  <c r="D2576" i="1" s="1"/>
  <c r="P2576" i="1" s="1"/>
  <c r="I2625" i="1"/>
  <c r="T2599" i="1"/>
  <c r="O2598" i="1"/>
  <c r="P2598" i="1" s="1"/>
  <c r="D2575" i="1" s="1"/>
  <c r="P2575" i="1" s="1"/>
  <c r="O2600" i="1"/>
  <c r="P2600" i="1" s="1"/>
  <c r="D2577" i="1" s="1"/>
  <c r="P2577" i="1" s="1"/>
  <c r="I2527" i="1"/>
  <c r="K2527" i="1"/>
  <c r="M2527" i="1"/>
  <c r="K2528" i="1"/>
  <c r="L2527" i="1"/>
  <c r="Q2528" i="1"/>
  <c r="D2527" i="1"/>
  <c r="P2527" i="1" s="1"/>
  <c r="E2527" i="1"/>
  <c r="F2527" i="1"/>
  <c r="M2528" i="1"/>
  <c r="G2528" i="1"/>
  <c r="N2526" i="1"/>
  <c r="M2526" i="1"/>
  <c r="J2526" i="1"/>
  <c r="H2526" i="1"/>
  <c r="E2526" i="1"/>
  <c r="D2526" i="1"/>
  <c r="P2526" i="1" s="1"/>
  <c r="L2526" i="1"/>
  <c r="K2526" i="1"/>
  <c r="I2526" i="1"/>
  <c r="G2526" i="1"/>
  <c r="F2526" i="1"/>
  <c r="D2477" i="1"/>
  <c r="P2477" i="1" s="1"/>
  <c r="E2477" i="1"/>
  <c r="H2477" i="1"/>
  <c r="I2477" i="1"/>
  <c r="O2527" i="1"/>
  <c r="Q2527" i="1"/>
  <c r="F2528" i="1"/>
  <c r="L2478" i="1"/>
  <c r="H2528" i="1"/>
  <c r="M2478" i="1"/>
  <c r="O2526" i="1"/>
  <c r="I2528" i="1"/>
  <c r="G2477" i="1"/>
  <c r="N2527" i="1"/>
  <c r="J2477" i="1"/>
  <c r="K2477" i="1"/>
  <c r="L2477" i="1"/>
  <c r="D2528" i="1"/>
  <c r="P2528" i="1" s="1"/>
  <c r="M2477" i="1"/>
  <c r="E2528" i="1"/>
  <c r="F2478" i="1"/>
  <c r="N2478" i="1"/>
  <c r="J2528" i="1"/>
  <c r="G2527" i="1"/>
  <c r="N2528" i="1"/>
  <c r="H2527" i="1"/>
  <c r="O2528" i="1"/>
  <c r="F2477" i="1"/>
  <c r="O2477" i="1"/>
  <c r="D2478" i="1"/>
  <c r="P2478" i="1" s="1"/>
  <c r="E2478" i="1"/>
  <c r="O2478" i="1"/>
  <c r="Q2478" i="1"/>
  <c r="K2479" i="1"/>
  <c r="I2479" i="1"/>
  <c r="H2479" i="1"/>
  <c r="E2479" i="1"/>
  <c r="Q2479" i="1"/>
  <c r="L2479" i="1"/>
  <c r="J2479" i="1"/>
  <c r="D2479" i="1"/>
  <c r="P2479" i="1" s="1"/>
  <c r="N2479" i="1"/>
  <c r="M2479" i="1"/>
  <c r="G2479" i="1"/>
  <c r="F2479" i="1"/>
  <c r="G2478" i="1"/>
  <c r="H2478" i="1"/>
  <c r="I2478" i="1"/>
  <c r="O2479" i="1"/>
  <c r="T2452" i="1"/>
  <c r="J2478" i="1"/>
  <c r="Q2381" i="1"/>
  <c r="O2379" i="1"/>
  <c r="T2451" i="1"/>
  <c r="G2379" i="1"/>
  <c r="F2379" i="1"/>
  <c r="K2379" i="1"/>
  <c r="L2379" i="1"/>
  <c r="N2379" i="1"/>
  <c r="O2452" i="1"/>
  <c r="P2452" i="1" s="1"/>
  <c r="K2429" i="1" s="1"/>
  <c r="O2451" i="1"/>
  <c r="P2451" i="1" s="1"/>
  <c r="G2428" i="1" s="1"/>
  <c r="D2380" i="1"/>
  <c r="P2380" i="1" s="1"/>
  <c r="E2380" i="1"/>
  <c r="M2380" i="1"/>
  <c r="N2380" i="1"/>
  <c r="E2381" i="1"/>
  <c r="G2381" i="1"/>
  <c r="H2381" i="1"/>
  <c r="I2381" i="1"/>
  <c r="O2453" i="1"/>
  <c r="T2453" i="1"/>
  <c r="O2282" i="1"/>
  <c r="F2381" i="1"/>
  <c r="J2381" i="1"/>
  <c r="K2381" i="1"/>
  <c r="L2381" i="1"/>
  <c r="N2381" i="1"/>
  <c r="E2379" i="1"/>
  <c r="O2381" i="1"/>
  <c r="O2380" i="1"/>
  <c r="H2379" i="1"/>
  <c r="I2379" i="1"/>
  <c r="Q2380" i="1"/>
  <c r="J2379" i="1"/>
  <c r="D2381" i="1"/>
  <c r="P2381" i="1" s="1"/>
  <c r="G2331" i="1"/>
  <c r="H2331" i="1"/>
  <c r="I2331" i="1"/>
  <c r="F2380" i="1"/>
  <c r="G2380" i="1"/>
  <c r="M2381" i="1"/>
  <c r="H2380" i="1"/>
  <c r="I2380" i="1"/>
  <c r="J2380" i="1"/>
  <c r="K2380" i="1"/>
  <c r="D2379" i="1"/>
  <c r="P2379" i="1" s="1"/>
  <c r="L2331" i="1"/>
  <c r="J2281" i="1"/>
  <c r="E2330" i="1"/>
  <c r="M2281" i="1"/>
  <c r="G2330" i="1"/>
  <c r="F2232" i="1"/>
  <c r="I2330" i="1"/>
  <c r="E2332" i="1"/>
  <c r="J2330" i="1"/>
  <c r="I2232" i="1"/>
  <c r="K2330" i="1"/>
  <c r="G2332" i="1"/>
  <c r="K2232" i="1"/>
  <c r="I2282" i="1"/>
  <c r="L2330" i="1"/>
  <c r="H2332" i="1"/>
  <c r="J2331" i="1"/>
  <c r="K2331" i="1"/>
  <c r="M2331" i="1"/>
  <c r="N2331" i="1"/>
  <c r="L2281" i="1"/>
  <c r="Q2331" i="1"/>
  <c r="D2282" i="1"/>
  <c r="P2282" i="1" s="1"/>
  <c r="H2330" i="1"/>
  <c r="D2332" i="1"/>
  <c r="P2332" i="1" s="1"/>
  <c r="E2282" i="1"/>
  <c r="G2232" i="1"/>
  <c r="G2282" i="1"/>
  <c r="F2332" i="1"/>
  <c r="H2282" i="1"/>
  <c r="L2232" i="1"/>
  <c r="J2282" i="1"/>
  <c r="M2330" i="1"/>
  <c r="J2332" i="1"/>
  <c r="M2232" i="1"/>
  <c r="L2282" i="1"/>
  <c r="N2330" i="1"/>
  <c r="M2332" i="1"/>
  <c r="I2281" i="1"/>
  <c r="D2330" i="1"/>
  <c r="P2330" i="1" s="1"/>
  <c r="O2331" i="1"/>
  <c r="N2281" i="1"/>
  <c r="N2232" i="1"/>
  <c r="M2282" i="1"/>
  <c r="O2330" i="1"/>
  <c r="O2332" i="1"/>
  <c r="O2232" i="1"/>
  <c r="N2282" i="1"/>
  <c r="D2331" i="1"/>
  <c r="P2331" i="1" s="1"/>
  <c r="Q2332" i="1"/>
  <c r="J2233" i="1"/>
  <c r="I2332" i="1"/>
  <c r="E2331" i="1"/>
  <c r="K2332" i="1"/>
  <c r="L2332" i="1"/>
  <c r="H2232" i="1"/>
  <c r="K2281" i="1"/>
  <c r="K2282" i="1"/>
  <c r="E2281" i="1"/>
  <c r="Q2234" i="1"/>
  <c r="F2281" i="1"/>
  <c r="G2281" i="1"/>
  <c r="Q2282" i="1"/>
  <c r="E2232" i="1"/>
  <c r="H2281" i="1"/>
  <c r="N2283" i="1"/>
  <c r="F2283" i="1"/>
  <c r="H2283" i="1"/>
  <c r="N2233" i="1"/>
  <c r="I2283" i="1"/>
  <c r="D2283" i="1"/>
  <c r="P2283" i="1" s="1"/>
  <c r="O2281" i="1"/>
  <c r="O2233" i="1"/>
  <c r="J2283" i="1"/>
  <c r="E2283" i="1"/>
  <c r="K2283" i="1"/>
  <c r="L2283" i="1"/>
  <c r="M2283" i="1"/>
  <c r="Q2283" i="1"/>
  <c r="O2283" i="1"/>
  <c r="D2232" i="1"/>
  <c r="P2232" i="1" s="1"/>
  <c r="D2233" i="1"/>
  <c r="P2233" i="1" s="1"/>
  <c r="E2233" i="1"/>
  <c r="F2233" i="1"/>
  <c r="T2108" i="1"/>
  <c r="G2233" i="1"/>
  <c r="M2233" i="1"/>
  <c r="L2233" i="1"/>
  <c r="Q2233" i="1"/>
  <c r="E2234" i="1"/>
  <c r="H2234" i="1"/>
  <c r="O2184" i="1"/>
  <c r="K2234" i="1"/>
  <c r="D2184" i="1"/>
  <c r="P2184" i="1" s="1"/>
  <c r="M2184" i="1"/>
  <c r="N2184" i="1"/>
  <c r="M2234" i="1"/>
  <c r="D2234" i="1"/>
  <c r="P2234" i="1" s="1"/>
  <c r="G2234" i="1"/>
  <c r="I2234" i="1"/>
  <c r="J2234" i="1"/>
  <c r="H2233" i="1"/>
  <c r="N2234" i="1"/>
  <c r="F2234" i="1"/>
  <c r="L2234" i="1"/>
  <c r="I2233" i="1"/>
  <c r="O2234" i="1"/>
  <c r="G2183" i="1"/>
  <c r="Q2184" i="1"/>
  <c r="K2183" i="1"/>
  <c r="E2183" i="1"/>
  <c r="J2183" i="1"/>
  <c r="L2183" i="1"/>
  <c r="H2183" i="1"/>
  <c r="O2183" i="1"/>
  <c r="N2183" i="1"/>
  <c r="M2183" i="1"/>
  <c r="I2183" i="1"/>
  <c r="F2183" i="1"/>
  <c r="E2184" i="1"/>
  <c r="L2184" i="1"/>
  <c r="F2135" i="1"/>
  <c r="L2135" i="1"/>
  <c r="G2184" i="1"/>
  <c r="H2184" i="1"/>
  <c r="P2208" i="1"/>
  <c r="I2184" i="1"/>
  <c r="G2135" i="1"/>
  <c r="K2135" i="1"/>
  <c r="J2184" i="1"/>
  <c r="F2184" i="1"/>
  <c r="T2110" i="1"/>
  <c r="D2183" i="1"/>
  <c r="P2183" i="1" s="1"/>
  <c r="N2135" i="1"/>
  <c r="Q2135" i="1"/>
  <c r="E2134" i="1"/>
  <c r="F2134" i="1"/>
  <c r="H2134" i="1"/>
  <c r="I2136" i="1"/>
  <c r="K2136" i="1"/>
  <c r="M2134" i="1"/>
  <c r="M2136" i="1"/>
  <c r="D2136" i="1"/>
  <c r="P2136" i="1" s="1"/>
  <c r="F2136" i="1"/>
  <c r="G2136" i="1"/>
  <c r="H2136" i="1"/>
  <c r="J2134" i="1"/>
  <c r="K2134" i="1"/>
  <c r="L2134" i="1"/>
  <c r="N2134" i="1"/>
  <c r="O2135" i="1"/>
  <c r="Q2136" i="1"/>
  <c r="D2134" i="1"/>
  <c r="P2134" i="1" s="1"/>
  <c r="E2136" i="1"/>
  <c r="G2134" i="1"/>
  <c r="J2136" i="1"/>
  <c r="L2136" i="1"/>
  <c r="D2135" i="1"/>
  <c r="P2135" i="1" s="1"/>
  <c r="O2136" i="1"/>
  <c r="O2134" i="1"/>
  <c r="E2135" i="1"/>
  <c r="I2135" i="1"/>
  <c r="H2135" i="1"/>
  <c r="T2109" i="1"/>
  <c r="J2135" i="1"/>
  <c r="O2109" i="1"/>
  <c r="P2109" i="1" s="1"/>
  <c r="N1988" i="1"/>
  <c r="O1988" i="1"/>
  <c r="O2110" i="1"/>
  <c r="P2110" i="1" s="1"/>
  <c r="G2087" i="1" s="1"/>
  <c r="O2108" i="1"/>
  <c r="P2108" i="1" s="1"/>
  <c r="D2036" i="1"/>
  <c r="P2036" i="1" s="1"/>
  <c r="E2036" i="1"/>
  <c r="F2036" i="1"/>
  <c r="G2036" i="1"/>
  <c r="N1987" i="1"/>
  <c r="O1987" i="1"/>
  <c r="E1988" i="1"/>
  <c r="L2036" i="1"/>
  <c r="H2036" i="1"/>
  <c r="J2036" i="1"/>
  <c r="K2036" i="1"/>
  <c r="F1988" i="1"/>
  <c r="M2036" i="1"/>
  <c r="L1988" i="1"/>
  <c r="N2036" i="1"/>
  <c r="M1988" i="1"/>
  <c r="O2036" i="1"/>
  <c r="D2037" i="1"/>
  <c r="P2037" i="1" s="1"/>
  <c r="K2037" i="1"/>
  <c r="J2037" i="1"/>
  <c r="I2037" i="1"/>
  <c r="H2037" i="1"/>
  <c r="G2037" i="1"/>
  <c r="F2037" i="1"/>
  <c r="E2037" i="1"/>
  <c r="N2037" i="1"/>
  <c r="M2037" i="1"/>
  <c r="Q2037" i="1"/>
  <c r="O2037" i="1"/>
  <c r="L2037" i="1"/>
  <c r="D1989" i="1"/>
  <c r="P1989" i="1" s="1"/>
  <c r="P2061" i="1"/>
  <c r="E1987" i="1"/>
  <c r="I1989" i="1"/>
  <c r="E1989" i="1"/>
  <c r="G1987" i="1"/>
  <c r="H1987" i="1"/>
  <c r="J1989" i="1"/>
  <c r="J1987" i="1"/>
  <c r="K1989" i="1"/>
  <c r="G1989" i="1"/>
  <c r="H1989" i="1"/>
  <c r="K1987" i="1"/>
  <c r="L1989" i="1"/>
  <c r="Q1988" i="1"/>
  <c r="F1987" i="1"/>
  <c r="L1987" i="1"/>
  <c r="M1989" i="1"/>
  <c r="F1989" i="1"/>
  <c r="M1987" i="1"/>
  <c r="Q1940" i="1"/>
  <c r="D1988" i="1"/>
  <c r="P1988" i="1" s="1"/>
  <c r="G1988" i="1"/>
  <c r="H1988" i="1"/>
  <c r="I1988" i="1"/>
  <c r="O1989" i="1"/>
  <c r="J1988" i="1"/>
  <c r="Q1989" i="1"/>
  <c r="D1987" i="1"/>
  <c r="P1987" i="1" s="1"/>
  <c r="M1939" i="1"/>
  <c r="F1940" i="1"/>
  <c r="N1939" i="1"/>
  <c r="D1940" i="1"/>
  <c r="P1940" i="1" s="1"/>
  <c r="E1940" i="1"/>
  <c r="G1940" i="1"/>
  <c r="E1939" i="1"/>
  <c r="O1939" i="1"/>
  <c r="H1940" i="1"/>
  <c r="J1940" i="1"/>
  <c r="K1940" i="1"/>
  <c r="I1940" i="1"/>
  <c r="L1940" i="1"/>
  <c r="O1940" i="1"/>
  <c r="D1938" i="1"/>
  <c r="P1938" i="1" s="1"/>
  <c r="E1938" i="1"/>
  <c r="O1938" i="1"/>
  <c r="J1938" i="1"/>
  <c r="I1938" i="1"/>
  <c r="H1938" i="1"/>
  <c r="F1938" i="1"/>
  <c r="N1938" i="1"/>
  <c r="M1938" i="1"/>
  <c r="L1938" i="1"/>
  <c r="K1938" i="1"/>
  <c r="Q1939" i="1"/>
  <c r="G1938" i="1"/>
  <c r="F1890" i="1"/>
  <c r="L1890" i="1"/>
  <c r="H1891" i="1"/>
  <c r="I1891" i="1"/>
  <c r="F1939" i="1"/>
  <c r="G1939" i="1"/>
  <c r="M1940" i="1"/>
  <c r="H1939" i="1"/>
  <c r="N1940" i="1"/>
  <c r="M1890" i="1"/>
  <c r="J1891" i="1"/>
  <c r="I1939" i="1"/>
  <c r="J1939" i="1"/>
  <c r="K1939" i="1"/>
  <c r="L1939" i="1"/>
  <c r="D1890" i="1"/>
  <c r="P1890" i="1" s="1"/>
  <c r="T1815" i="1"/>
  <c r="E1890" i="1"/>
  <c r="N1890" i="1"/>
  <c r="O1890" i="1"/>
  <c r="Q1890" i="1"/>
  <c r="D1891" i="1"/>
  <c r="P1891" i="1" s="1"/>
  <c r="F1889" i="1"/>
  <c r="E1891" i="1"/>
  <c r="O1693" i="1"/>
  <c r="G1889" i="1"/>
  <c r="Q1891" i="1"/>
  <c r="E1889" i="1"/>
  <c r="H1889" i="1"/>
  <c r="G1891" i="1"/>
  <c r="J1889" i="1"/>
  <c r="N1889" i="1"/>
  <c r="I1889" i="1"/>
  <c r="K1889" i="1"/>
  <c r="L1889" i="1"/>
  <c r="K1891" i="1"/>
  <c r="M1889" i="1"/>
  <c r="L1891" i="1"/>
  <c r="M1891" i="1"/>
  <c r="O1889" i="1"/>
  <c r="N1891" i="1"/>
  <c r="H1890" i="1"/>
  <c r="Q1842" i="1"/>
  <c r="G1890" i="1"/>
  <c r="I1890" i="1"/>
  <c r="O1891" i="1"/>
  <c r="M1693" i="1"/>
  <c r="O1814" i="1"/>
  <c r="P1814" i="1" s="1"/>
  <c r="L1791" i="1" s="1"/>
  <c r="J1890" i="1"/>
  <c r="N1693" i="1"/>
  <c r="T1814" i="1"/>
  <c r="D1841" i="1"/>
  <c r="P1841" i="1" s="1"/>
  <c r="H1694" i="1"/>
  <c r="D1842" i="1"/>
  <c r="P1842" i="1" s="1"/>
  <c r="I1694" i="1"/>
  <c r="E1842" i="1"/>
  <c r="L1841" i="1"/>
  <c r="N1841" i="1"/>
  <c r="O1841" i="1"/>
  <c r="F1842" i="1"/>
  <c r="K1842" i="1"/>
  <c r="M1841" i="1"/>
  <c r="G1842" i="1"/>
  <c r="H1842" i="1"/>
  <c r="M1842" i="1"/>
  <c r="J1842" i="1"/>
  <c r="N1842" i="1"/>
  <c r="N1840" i="1"/>
  <c r="D1840" i="1"/>
  <c r="P1840" i="1" s="1"/>
  <c r="J1840" i="1"/>
  <c r="G1840" i="1"/>
  <c r="E1840" i="1"/>
  <c r="O1840" i="1"/>
  <c r="K1840" i="1"/>
  <c r="Q1841" i="1"/>
  <c r="M1840" i="1"/>
  <c r="L1840" i="1"/>
  <c r="I1840" i="1"/>
  <c r="H1840" i="1"/>
  <c r="F1840" i="1"/>
  <c r="I1842" i="1"/>
  <c r="E1841" i="1"/>
  <c r="F1841" i="1"/>
  <c r="L1842" i="1"/>
  <c r="E1693" i="1"/>
  <c r="H1841" i="1"/>
  <c r="F1693" i="1"/>
  <c r="O1842" i="1"/>
  <c r="K1693" i="1"/>
  <c r="J1841" i="1"/>
  <c r="D1693" i="1"/>
  <c r="P1693" i="1" s="1"/>
  <c r="O1815" i="1"/>
  <c r="P1815" i="1" s="1"/>
  <c r="F1792" i="1" s="1"/>
  <c r="G1841" i="1"/>
  <c r="I1841" i="1"/>
  <c r="L1693" i="1"/>
  <c r="O1816" i="1"/>
  <c r="P1816" i="1" s="1"/>
  <c r="F1793" i="1" s="1"/>
  <c r="T1816" i="1"/>
  <c r="J1644" i="1"/>
  <c r="K1644" i="1"/>
  <c r="J1694" i="1"/>
  <c r="M1644" i="1"/>
  <c r="K1694" i="1"/>
  <c r="N1644" i="1"/>
  <c r="D1694" i="1"/>
  <c r="P1694" i="1" s="1"/>
  <c r="O1644" i="1"/>
  <c r="D1742" i="1"/>
  <c r="P1742" i="1" s="1"/>
  <c r="L1742" i="1"/>
  <c r="I1742" i="1"/>
  <c r="H1742" i="1"/>
  <c r="F1742" i="1"/>
  <c r="N1742" i="1"/>
  <c r="M1742" i="1"/>
  <c r="K1742" i="1"/>
  <c r="J1742" i="1"/>
  <c r="G1742" i="1"/>
  <c r="E1742" i="1"/>
  <c r="K1743" i="1"/>
  <c r="J1743" i="1"/>
  <c r="I1743" i="1"/>
  <c r="H1743" i="1"/>
  <c r="G1743" i="1"/>
  <c r="D1743" i="1"/>
  <c r="P1743" i="1" s="1"/>
  <c r="Q1743" i="1"/>
  <c r="N1743" i="1"/>
  <c r="L1743" i="1"/>
  <c r="E1743" i="1"/>
  <c r="M1743" i="1"/>
  <c r="F1743" i="1"/>
  <c r="O1743" i="1"/>
  <c r="E1645" i="1"/>
  <c r="M1645" i="1"/>
  <c r="O1742" i="1"/>
  <c r="D1645" i="1"/>
  <c r="P1645" i="1" s="1"/>
  <c r="K1645" i="1"/>
  <c r="L1645" i="1"/>
  <c r="H1693" i="1"/>
  <c r="P1767" i="1"/>
  <c r="O1744" i="1" s="1"/>
  <c r="I1693" i="1"/>
  <c r="L1644" i="1"/>
  <c r="J1693" i="1"/>
  <c r="L1694" i="1"/>
  <c r="M1694" i="1"/>
  <c r="O1694" i="1"/>
  <c r="Q1694" i="1"/>
  <c r="O1695" i="1"/>
  <c r="N1694" i="1"/>
  <c r="Q1695" i="1"/>
  <c r="G1695" i="1"/>
  <c r="D1695" i="1"/>
  <c r="P1695" i="1" s="1"/>
  <c r="F1695" i="1"/>
  <c r="G1646" i="1"/>
  <c r="H1695" i="1"/>
  <c r="K1646" i="1"/>
  <c r="I1695" i="1"/>
  <c r="L1646" i="1"/>
  <c r="J1695" i="1"/>
  <c r="E1694" i="1"/>
  <c r="K1695" i="1"/>
  <c r="F1694" i="1"/>
  <c r="L1695" i="1"/>
  <c r="E1695" i="1"/>
  <c r="M1695" i="1"/>
  <c r="D1646" i="1"/>
  <c r="P1646" i="1" s="1"/>
  <c r="M1595" i="1"/>
  <c r="N1645" i="1"/>
  <c r="O1645" i="1"/>
  <c r="Q1645" i="1"/>
  <c r="E1644" i="1"/>
  <c r="F1644" i="1"/>
  <c r="E1646" i="1"/>
  <c r="O1595" i="1"/>
  <c r="H1644" i="1"/>
  <c r="H1646" i="1"/>
  <c r="L1595" i="1"/>
  <c r="G1644" i="1"/>
  <c r="I1644" i="1"/>
  <c r="I1646" i="1"/>
  <c r="N1596" i="1"/>
  <c r="G1546" i="1"/>
  <c r="L1597" i="1"/>
  <c r="J1646" i="1"/>
  <c r="H1546" i="1"/>
  <c r="D1547" i="1"/>
  <c r="P1547" i="1" s="1"/>
  <c r="F1645" i="1"/>
  <c r="M1646" i="1"/>
  <c r="E1547" i="1"/>
  <c r="G1645" i="1"/>
  <c r="N1646" i="1"/>
  <c r="L1596" i="1"/>
  <c r="J1546" i="1"/>
  <c r="F1547" i="1"/>
  <c r="H1645" i="1"/>
  <c r="O1646" i="1"/>
  <c r="M1596" i="1"/>
  <c r="I1645" i="1"/>
  <c r="Q1646" i="1"/>
  <c r="D1596" i="1"/>
  <c r="P1596" i="1" s="1"/>
  <c r="K1596" i="1"/>
  <c r="I1546" i="1"/>
  <c r="N1595" i="1"/>
  <c r="Q1596" i="1"/>
  <c r="O1596" i="1"/>
  <c r="Q1597" i="1"/>
  <c r="F1595" i="1"/>
  <c r="F1597" i="1"/>
  <c r="G1597" i="1"/>
  <c r="E1595" i="1"/>
  <c r="E1597" i="1"/>
  <c r="G1595" i="1"/>
  <c r="H1595" i="1"/>
  <c r="H1597" i="1"/>
  <c r="D1546" i="1"/>
  <c r="P1546" i="1" s="1"/>
  <c r="I1595" i="1"/>
  <c r="I1597" i="1"/>
  <c r="E1546" i="1"/>
  <c r="J1595" i="1"/>
  <c r="J1597" i="1"/>
  <c r="F1546" i="1"/>
  <c r="K1595" i="1"/>
  <c r="E1596" i="1"/>
  <c r="K1597" i="1"/>
  <c r="G1596" i="1"/>
  <c r="M1597" i="1"/>
  <c r="F1596" i="1"/>
  <c r="H1596" i="1"/>
  <c r="N1597" i="1"/>
  <c r="I1596" i="1"/>
  <c r="O1597" i="1"/>
  <c r="G1547" i="1"/>
  <c r="H1547" i="1"/>
  <c r="J1548" i="1"/>
  <c r="O1547" i="1"/>
  <c r="O1521" i="1"/>
  <c r="Q1547" i="1"/>
  <c r="P1521" i="1"/>
  <c r="N1498" i="1" s="1"/>
  <c r="K1548" i="1"/>
  <c r="T1325" i="1"/>
  <c r="L1548" i="1"/>
  <c r="I1547" i="1"/>
  <c r="J1547" i="1"/>
  <c r="K1547" i="1"/>
  <c r="L1547" i="1"/>
  <c r="M1547" i="1"/>
  <c r="M1548" i="1"/>
  <c r="N1548" i="1"/>
  <c r="O1548" i="1"/>
  <c r="Q1548" i="1"/>
  <c r="D1548" i="1"/>
  <c r="P1548" i="1" s="1"/>
  <c r="K1546" i="1"/>
  <c r="E1548" i="1"/>
  <c r="L1546" i="1"/>
  <c r="F1548" i="1"/>
  <c r="M1546" i="1"/>
  <c r="G1548" i="1"/>
  <c r="N1546" i="1"/>
  <c r="H1548" i="1"/>
  <c r="O1448" i="1"/>
  <c r="L1449" i="1"/>
  <c r="N1449" i="1"/>
  <c r="O1520" i="1"/>
  <c r="N1448" i="1"/>
  <c r="P1520" i="1"/>
  <c r="M1497" i="1" s="1"/>
  <c r="E1449" i="1"/>
  <c r="F1449" i="1"/>
  <c r="M1449" i="1"/>
  <c r="O1449" i="1"/>
  <c r="K1401" i="1"/>
  <c r="O1522" i="1"/>
  <c r="L1401" i="1"/>
  <c r="P1522" i="1"/>
  <c r="J1499" i="1" s="1"/>
  <c r="M1401" i="1"/>
  <c r="N1401" i="1"/>
  <c r="Q1401" i="1"/>
  <c r="Q1450" i="1"/>
  <c r="E1450" i="1"/>
  <c r="E1448" i="1"/>
  <c r="F1450" i="1"/>
  <c r="T1324" i="1"/>
  <c r="K1399" i="1"/>
  <c r="F1448" i="1"/>
  <c r="G1450" i="1"/>
  <c r="G1448" i="1"/>
  <c r="H1450" i="1"/>
  <c r="I1450" i="1"/>
  <c r="D1400" i="1"/>
  <c r="P1400" i="1" s="1"/>
  <c r="J1448" i="1"/>
  <c r="K1450" i="1"/>
  <c r="D1450" i="1"/>
  <c r="P1450" i="1" s="1"/>
  <c r="M1399" i="1"/>
  <c r="J1450" i="1"/>
  <c r="E1400" i="1"/>
  <c r="K1448" i="1"/>
  <c r="L1450" i="1"/>
  <c r="H1448" i="1"/>
  <c r="K1400" i="1"/>
  <c r="L1448" i="1"/>
  <c r="M1450" i="1"/>
  <c r="Q1449" i="1"/>
  <c r="L1399" i="1"/>
  <c r="N1399" i="1"/>
  <c r="I1448" i="1"/>
  <c r="M1400" i="1"/>
  <c r="M1448" i="1"/>
  <c r="N1450" i="1"/>
  <c r="G1449" i="1"/>
  <c r="I1449" i="1"/>
  <c r="J1449" i="1"/>
  <c r="H1449" i="1"/>
  <c r="O1450" i="1"/>
  <c r="K1449" i="1"/>
  <c r="L1400" i="1"/>
  <c r="N1400" i="1"/>
  <c r="O1400" i="1"/>
  <c r="Q1400" i="1"/>
  <c r="D1399" i="1"/>
  <c r="P1399" i="1" s="1"/>
  <c r="E1399" i="1"/>
  <c r="E1401" i="1"/>
  <c r="F1399" i="1"/>
  <c r="F1401" i="1"/>
  <c r="G1399" i="1"/>
  <c r="G1401" i="1"/>
  <c r="D1401" i="1"/>
  <c r="P1401" i="1" s="1"/>
  <c r="H1399" i="1"/>
  <c r="H1401" i="1"/>
  <c r="I1399" i="1"/>
  <c r="I1401" i="1"/>
  <c r="J1352" i="1"/>
  <c r="O1399" i="1"/>
  <c r="K1352" i="1"/>
  <c r="F1400" i="1"/>
  <c r="N1352" i="1"/>
  <c r="G1400" i="1"/>
  <c r="H1400" i="1"/>
  <c r="I1400" i="1"/>
  <c r="O1401" i="1"/>
  <c r="E1352" i="1"/>
  <c r="F1352" i="1"/>
  <c r="Q1352" i="1"/>
  <c r="D1352" i="1"/>
  <c r="P1352" i="1" s="1"/>
  <c r="H1352" i="1"/>
  <c r="I1352" i="1"/>
  <c r="L1352" i="1"/>
  <c r="T1128" i="1"/>
  <c r="M1352" i="1"/>
  <c r="D1350" i="1"/>
  <c r="P1350" i="1" s="1"/>
  <c r="O1350" i="1"/>
  <c r="N1350" i="1"/>
  <c r="J1350" i="1"/>
  <c r="G1350" i="1"/>
  <c r="M1350" i="1"/>
  <c r="K1350" i="1"/>
  <c r="I1350" i="1"/>
  <c r="E1350" i="1"/>
  <c r="L1350" i="1"/>
  <c r="H1350" i="1"/>
  <c r="F1350" i="1"/>
  <c r="N1351" i="1"/>
  <c r="T1130" i="1"/>
  <c r="E1351" i="1"/>
  <c r="F1351" i="1"/>
  <c r="G1351" i="1"/>
  <c r="O1351" i="1"/>
  <c r="Q1351" i="1"/>
  <c r="L1351" i="1"/>
  <c r="M1351" i="1"/>
  <c r="D1351" i="1"/>
  <c r="P1351" i="1" s="1"/>
  <c r="H1351" i="1"/>
  <c r="I1351" i="1"/>
  <c r="O1352" i="1"/>
  <c r="J1351" i="1"/>
  <c r="O1324" i="1"/>
  <c r="K1252" i="1"/>
  <c r="L1252" i="1"/>
  <c r="M1252" i="1"/>
  <c r="T1326" i="1"/>
  <c r="N1252" i="1"/>
  <c r="Q1254" i="1"/>
  <c r="F1253" i="1"/>
  <c r="I1254" i="1"/>
  <c r="K1155" i="1"/>
  <c r="J1254" i="1"/>
  <c r="O1325" i="1"/>
  <c r="P1325" i="1" s="1"/>
  <c r="K1253" i="1"/>
  <c r="K1254" i="1"/>
  <c r="L1254" i="1"/>
  <c r="M1254" i="1"/>
  <c r="N1254" i="1"/>
  <c r="O1326" i="1"/>
  <c r="P1326" i="1" s="1"/>
  <c r="L1253" i="1"/>
  <c r="M1253" i="1"/>
  <c r="N1253" i="1"/>
  <c r="O1253" i="1"/>
  <c r="D1252" i="1"/>
  <c r="P1252" i="1" s="1"/>
  <c r="E1252" i="1"/>
  <c r="Q1253" i="1"/>
  <c r="F1252" i="1"/>
  <c r="D1254" i="1"/>
  <c r="P1254" i="1" s="1"/>
  <c r="G1252" i="1"/>
  <c r="E1254" i="1"/>
  <c r="H1252" i="1"/>
  <c r="F1254" i="1"/>
  <c r="I1252" i="1"/>
  <c r="G1254" i="1"/>
  <c r="J1155" i="1"/>
  <c r="H1254" i="1"/>
  <c r="O1252" i="1"/>
  <c r="D1253" i="1"/>
  <c r="P1253" i="1" s="1"/>
  <c r="E1253" i="1"/>
  <c r="E1204" i="1"/>
  <c r="G1204" i="1"/>
  <c r="L1204" i="1"/>
  <c r="M1204" i="1"/>
  <c r="G1253" i="1"/>
  <c r="H1253" i="1"/>
  <c r="I1253" i="1"/>
  <c r="O1254" i="1"/>
  <c r="F1204" i="1"/>
  <c r="T1129" i="1"/>
  <c r="D1203" i="1"/>
  <c r="P1203" i="1" s="1"/>
  <c r="Q1204" i="1"/>
  <c r="F1203" i="1"/>
  <c r="N1204" i="1"/>
  <c r="Q1205" i="1"/>
  <c r="O1204" i="1"/>
  <c r="E1203" i="1"/>
  <c r="D1205" i="1"/>
  <c r="P1205" i="1" s="1"/>
  <c r="I1154" i="1"/>
  <c r="E1205" i="1"/>
  <c r="J1154" i="1"/>
  <c r="H1203" i="1"/>
  <c r="F1205" i="1"/>
  <c r="K1154" i="1"/>
  <c r="I1203" i="1"/>
  <c r="G1205" i="1"/>
  <c r="L1154" i="1"/>
  <c r="J1203" i="1"/>
  <c r="H1205" i="1"/>
  <c r="M1154" i="1"/>
  <c r="K1203" i="1"/>
  <c r="N1154" i="1"/>
  <c r="L1203" i="1"/>
  <c r="J1205" i="1"/>
  <c r="O1154" i="1"/>
  <c r="M1203" i="1"/>
  <c r="K1205" i="1"/>
  <c r="D1155" i="1"/>
  <c r="P1155" i="1" s="1"/>
  <c r="N1203" i="1"/>
  <c r="L1205" i="1"/>
  <c r="E1155" i="1"/>
  <c r="O1203" i="1"/>
  <c r="M1205" i="1"/>
  <c r="F1155" i="1"/>
  <c r="D1204" i="1"/>
  <c r="P1204" i="1" s="1"/>
  <c r="N1205" i="1"/>
  <c r="H1204" i="1"/>
  <c r="I1204" i="1"/>
  <c r="O1205" i="1"/>
  <c r="J1204" i="1"/>
  <c r="L1155" i="1"/>
  <c r="M1155" i="1"/>
  <c r="N1155" i="1"/>
  <c r="D1154" i="1"/>
  <c r="P1154" i="1" s="1"/>
  <c r="O1155" i="1"/>
  <c r="E1154" i="1"/>
  <c r="F1154" i="1"/>
  <c r="Q1155" i="1"/>
  <c r="G1154" i="1"/>
  <c r="G1156" i="1"/>
  <c r="G1155" i="1"/>
  <c r="Q1156" i="1"/>
  <c r="E1156" i="1"/>
  <c r="F1156" i="1"/>
  <c r="H1156" i="1"/>
  <c r="L1156" i="1"/>
  <c r="J1156" i="1"/>
  <c r="M1156" i="1"/>
  <c r="H1155" i="1"/>
  <c r="N1156" i="1"/>
  <c r="D1156" i="1"/>
  <c r="P1156" i="1" s="1"/>
  <c r="I1156" i="1"/>
  <c r="O1156" i="1"/>
  <c r="O1129" i="1"/>
  <c r="P1129" i="1" s="1"/>
  <c r="L1106" i="1" s="1"/>
  <c r="O1128" i="1"/>
  <c r="L1058" i="1"/>
  <c r="M1058" i="1"/>
  <c r="N1058" i="1"/>
  <c r="O1130" i="1"/>
  <c r="M1007" i="1"/>
  <c r="Q1057" i="1"/>
  <c r="D1057" i="1"/>
  <c r="P1057" i="1" s="1"/>
  <c r="F1057" i="1"/>
  <c r="J1058" i="1"/>
  <c r="K1058" i="1"/>
  <c r="H1057" i="1"/>
  <c r="I1057" i="1"/>
  <c r="M1057" i="1"/>
  <c r="D1007" i="1"/>
  <c r="P1007" i="1" s="1"/>
  <c r="H1056" i="1"/>
  <c r="I1056" i="1"/>
  <c r="D1058" i="1"/>
  <c r="P1058" i="1" s="1"/>
  <c r="H1058" i="1"/>
  <c r="G1057" i="1"/>
  <c r="O1058" i="1"/>
  <c r="J1057" i="1"/>
  <c r="Q1058" i="1"/>
  <c r="D1056" i="1"/>
  <c r="P1056" i="1" s="1"/>
  <c r="K1057" i="1"/>
  <c r="E1057" i="1"/>
  <c r="E1056" i="1"/>
  <c r="L1057" i="1"/>
  <c r="F1056" i="1"/>
  <c r="G1056" i="1"/>
  <c r="N1057" i="1"/>
  <c r="O1057" i="1"/>
  <c r="E1007" i="1"/>
  <c r="F1007" i="1"/>
  <c r="J1056" i="1"/>
  <c r="G1007" i="1"/>
  <c r="K1056" i="1"/>
  <c r="H1007" i="1"/>
  <c r="L1056" i="1"/>
  <c r="E1058" i="1"/>
  <c r="I1007" i="1"/>
  <c r="M1056" i="1"/>
  <c r="F1058" i="1"/>
  <c r="J1007" i="1"/>
  <c r="G1058" i="1"/>
  <c r="K1007" i="1"/>
  <c r="O1056" i="1"/>
  <c r="L1007" i="1"/>
  <c r="J1009" i="1"/>
  <c r="K1008" i="1"/>
  <c r="M1008" i="1"/>
  <c r="O1008" i="1"/>
  <c r="E1009" i="1"/>
  <c r="I1009" i="1"/>
  <c r="O1009" i="1"/>
  <c r="J1008" i="1"/>
  <c r="L1008" i="1"/>
  <c r="N1008" i="1"/>
  <c r="Q1008" i="1"/>
  <c r="D1009" i="1"/>
  <c r="P1009" i="1" s="1"/>
  <c r="F1009" i="1"/>
  <c r="G1009" i="1"/>
  <c r="H1009" i="1"/>
  <c r="N1007" i="1"/>
  <c r="K1009" i="1"/>
  <c r="L1009" i="1"/>
  <c r="D1008" i="1"/>
  <c r="P1008" i="1" s="1"/>
  <c r="M1009" i="1"/>
  <c r="E1008" i="1"/>
  <c r="I1008" i="1"/>
  <c r="Q1009" i="1"/>
  <c r="D910" i="1"/>
  <c r="P910" i="1" s="1"/>
  <c r="E910" i="1"/>
  <c r="F910" i="1"/>
  <c r="L910" i="1"/>
  <c r="M910" i="1"/>
  <c r="F1008" i="1"/>
  <c r="G1008" i="1"/>
  <c r="D959" i="1"/>
  <c r="P959" i="1" s="1"/>
  <c r="E959" i="1"/>
  <c r="F959" i="1"/>
  <c r="M959" i="1"/>
  <c r="N959" i="1"/>
  <c r="O959" i="1"/>
  <c r="Q960" i="1"/>
  <c r="N960" i="1"/>
  <c r="M960" i="1"/>
  <c r="L960" i="1"/>
  <c r="K960" i="1"/>
  <c r="J960" i="1"/>
  <c r="I960" i="1"/>
  <c r="H960" i="1"/>
  <c r="G960" i="1"/>
  <c r="F960" i="1"/>
  <c r="E960" i="1"/>
  <c r="D960" i="1"/>
  <c r="P960" i="1" s="1"/>
  <c r="O960" i="1"/>
  <c r="K911" i="1"/>
  <c r="L911" i="1"/>
  <c r="M911" i="1"/>
  <c r="P981" i="1"/>
  <c r="G959" i="1"/>
  <c r="H959" i="1"/>
  <c r="I959" i="1"/>
  <c r="J959" i="1"/>
  <c r="K959" i="1"/>
  <c r="L909" i="1"/>
  <c r="M909" i="1"/>
  <c r="N909" i="1"/>
  <c r="Q911" i="1"/>
  <c r="Q910" i="1"/>
  <c r="D911" i="1"/>
  <c r="P911" i="1" s="1"/>
  <c r="F909" i="1"/>
  <c r="G909" i="1"/>
  <c r="H909" i="1"/>
  <c r="H911" i="1"/>
  <c r="O909" i="1"/>
  <c r="O910" i="1"/>
  <c r="E909" i="1"/>
  <c r="E911" i="1"/>
  <c r="F911" i="1"/>
  <c r="G911" i="1"/>
  <c r="J909" i="1"/>
  <c r="I911" i="1"/>
  <c r="N910" i="1"/>
  <c r="K909" i="1"/>
  <c r="J911" i="1"/>
  <c r="G910" i="1"/>
  <c r="H910" i="1"/>
  <c r="I910" i="1"/>
  <c r="O911" i="1"/>
  <c r="J910" i="1"/>
  <c r="D909" i="1"/>
  <c r="P909" i="1" s="1"/>
  <c r="T885" i="1"/>
  <c r="O885" i="1"/>
  <c r="T884" i="1"/>
  <c r="O884" i="1"/>
  <c r="P884" i="1" s="1"/>
  <c r="M861" i="1" s="1"/>
  <c r="T883" i="1"/>
  <c r="O883" i="1"/>
  <c r="P883" i="1" s="1"/>
  <c r="F860" i="1" s="1"/>
  <c r="T836" i="1"/>
  <c r="O836" i="1"/>
  <c r="P836" i="1" s="1"/>
  <c r="N813" i="1" s="1"/>
  <c r="T835" i="1"/>
  <c r="O835" i="1"/>
  <c r="P835" i="1" s="1"/>
  <c r="T834" i="1"/>
  <c r="O834" i="1"/>
  <c r="P834" i="1" s="1"/>
  <c r="I811" i="1" s="1"/>
  <c r="T787" i="1"/>
  <c r="O787" i="1"/>
  <c r="P787" i="1" s="1"/>
  <c r="T786" i="1"/>
  <c r="O786" i="1"/>
  <c r="P786" i="1" s="1"/>
  <c r="K763" i="1" s="1"/>
  <c r="T785" i="1"/>
  <c r="O785" i="1"/>
  <c r="P785" i="1" s="1"/>
  <c r="T738" i="1"/>
  <c r="O738" i="1"/>
  <c r="P738" i="1" s="1"/>
  <c r="D715" i="1" s="1"/>
  <c r="P715" i="1" s="1"/>
  <c r="T737" i="1"/>
  <c r="O737" i="1"/>
  <c r="P737" i="1" s="1"/>
  <c r="K714" i="1" s="1"/>
  <c r="T736" i="1"/>
  <c r="O736" i="1"/>
  <c r="P736" i="1" s="1"/>
  <c r="E713" i="1" s="1"/>
  <c r="E688" i="1"/>
  <c r="S689" i="1"/>
  <c r="R689" i="1"/>
  <c r="N689" i="1"/>
  <c r="M689" i="1"/>
  <c r="L689" i="1"/>
  <c r="K689" i="1"/>
  <c r="J689" i="1"/>
  <c r="I689" i="1"/>
  <c r="H689" i="1"/>
  <c r="G689" i="1"/>
  <c r="F689" i="1"/>
  <c r="E689" i="1"/>
  <c r="D689" i="1"/>
  <c r="S688" i="1"/>
  <c r="R688" i="1"/>
  <c r="N688" i="1"/>
  <c r="M688" i="1"/>
  <c r="L688" i="1"/>
  <c r="K688" i="1"/>
  <c r="J688" i="1"/>
  <c r="I688" i="1"/>
  <c r="H688" i="1"/>
  <c r="G688" i="1"/>
  <c r="F688" i="1"/>
  <c r="D688" i="1"/>
  <c r="S687" i="1"/>
  <c r="R687" i="1"/>
  <c r="N687" i="1"/>
  <c r="M687" i="1"/>
  <c r="L687" i="1"/>
  <c r="K687" i="1"/>
  <c r="J687" i="1"/>
  <c r="I687" i="1"/>
  <c r="H687" i="1"/>
  <c r="G687" i="1"/>
  <c r="F687" i="1"/>
  <c r="E687" i="1"/>
  <c r="D687" i="1"/>
  <c r="T640" i="1"/>
  <c r="O640" i="1"/>
  <c r="T639" i="1"/>
  <c r="O639" i="1"/>
  <c r="P639" i="1" s="1"/>
  <c r="T638" i="1"/>
  <c r="O638" i="1"/>
  <c r="P638" i="1" s="1"/>
  <c r="D615" i="1" s="1"/>
  <c r="P615" i="1" s="1"/>
  <c r="T591" i="1"/>
  <c r="O591" i="1"/>
  <c r="P591" i="1" s="1"/>
  <c r="T590" i="1"/>
  <c r="O590" i="1"/>
  <c r="P590" i="1" s="1"/>
  <c r="I567" i="1" s="1"/>
  <c r="T589" i="1"/>
  <c r="O589" i="1"/>
  <c r="P589" i="1" s="1"/>
  <c r="T542" i="1"/>
  <c r="O542" i="1"/>
  <c r="P542" i="1" s="1"/>
  <c r="N519" i="1" s="1"/>
  <c r="T541" i="1"/>
  <c r="O541" i="1"/>
  <c r="P541" i="1" s="1"/>
  <c r="H518" i="1" s="1"/>
  <c r="T540" i="1"/>
  <c r="O540" i="1"/>
  <c r="P540" i="1" s="1"/>
  <c r="N517" i="1" s="1"/>
  <c r="T493" i="1"/>
  <c r="O493" i="1"/>
  <c r="P493" i="1" s="1"/>
  <c r="M470" i="1" s="1"/>
  <c r="T492" i="1"/>
  <c r="O492" i="1"/>
  <c r="P492" i="1" s="1"/>
  <c r="G469" i="1" s="1"/>
  <c r="T491" i="1"/>
  <c r="O491" i="1"/>
  <c r="P491" i="1" s="1"/>
  <c r="T444" i="1"/>
  <c r="O444" i="1"/>
  <c r="P444" i="1" s="1"/>
  <c r="M421" i="1" s="1"/>
  <c r="T443" i="1"/>
  <c r="O443" i="1"/>
  <c r="P443" i="1" s="1"/>
  <c r="G420" i="1" s="1"/>
  <c r="T442" i="1"/>
  <c r="O442" i="1"/>
  <c r="P442" i="1" s="1"/>
  <c r="H419" i="1" s="1"/>
  <c r="T395" i="1"/>
  <c r="O395" i="1"/>
  <c r="P395" i="1" s="1"/>
  <c r="F372" i="1" s="1"/>
  <c r="T394" i="1"/>
  <c r="O394" i="1"/>
  <c r="P394" i="1" s="1"/>
  <c r="J371" i="1" s="1"/>
  <c r="T393" i="1"/>
  <c r="O393" i="1"/>
  <c r="P393" i="1" s="1"/>
  <c r="D370" i="1" s="1"/>
  <c r="P370" i="1" s="1"/>
  <c r="T346" i="1"/>
  <c r="O346" i="1"/>
  <c r="P346" i="1" s="1"/>
  <c r="K323" i="1" s="1"/>
  <c r="T345" i="1"/>
  <c r="O345" i="1"/>
  <c r="P345" i="1" s="1"/>
  <c r="K322" i="1" s="1"/>
  <c r="T344" i="1"/>
  <c r="O344" i="1"/>
  <c r="P344" i="1" s="1"/>
  <c r="D321" i="1" s="1"/>
  <c r="P321" i="1" s="1"/>
  <c r="S297" i="1"/>
  <c r="R297" i="1"/>
  <c r="N297" i="1"/>
  <c r="M297" i="1"/>
  <c r="L297" i="1"/>
  <c r="K297" i="1"/>
  <c r="J297" i="1"/>
  <c r="I297" i="1"/>
  <c r="H297" i="1"/>
  <c r="G297" i="1"/>
  <c r="F297" i="1"/>
  <c r="E297" i="1"/>
  <c r="D297" i="1"/>
  <c r="S296" i="1"/>
  <c r="R296" i="1"/>
  <c r="N296" i="1"/>
  <c r="M296" i="1"/>
  <c r="L296" i="1"/>
  <c r="K296" i="1"/>
  <c r="J296" i="1"/>
  <c r="I296" i="1"/>
  <c r="H296" i="1"/>
  <c r="G296" i="1"/>
  <c r="F296" i="1"/>
  <c r="E296" i="1"/>
  <c r="D296" i="1"/>
  <c r="S295" i="1"/>
  <c r="R295" i="1"/>
  <c r="N295" i="1"/>
  <c r="M295" i="1"/>
  <c r="L295" i="1"/>
  <c r="K295" i="1"/>
  <c r="J295" i="1"/>
  <c r="I295" i="1"/>
  <c r="H295" i="1"/>
  <c r="G295" i="1"/>
  <c r="F295" i="1"/>
  <c r="E295" i="1"/>
  <c r="D295" i="1"/>
  <c r="P223" i="1"/>
  <c r="P224" i="1"/>
  <c r="P225" i="1"/>
  <c r="O246" i="1"/>
  <c r="P246" i="1" s="1"/>
  <c r="T246" i="1"/>
  <c r="O247" i="1"/>
  <c r="P247" i="1" s="1"/>
  <c r="T247" i="1"/>
  <c r="O248" i="1"/>
  <c r="P248" i="1" s="1"/>
  <c r="T248" i="1"/>
  <c r="O197" i="1"/>
  <c r="T197" i="1"/>
  <c r="O198" i="1"/>
  <c r="T198" i="1"/>
  <c r="O199" i="1"/>
  <c r="P199" i="1" s="1"/>
  <c r="E176" i="1" s="1"/>
  <c r="T199" i="1"/>
  <c r="L733" i="1"/>
  <c r="K733" i="1"/>
  <c r="R3427" i="1"/>
  <c r="O1713" i="1"/>
  <c r="O1712" i="1"/>
  <c r="T3774" i="1" l="1"/>
  <c r="T3775" i="1"/>
  <c r="O3774" i="1"/>
  <c r="P3774" i="1" s="1"/>
  <c r="H3751" i="1" s="1"/>
  <c r="P3432" i="1"/>
  <c r="N3409" i="1" s="1"/>
  <c r="O3775" i="1"/>
  <c r="P3433" i="1"/>
  <c r="O3410" i="1" s="1"/>
  <c r="O3776" i="1"/>
  <c r="H3996" i="1"/>
  <c r="I3996" i="1"/>
  <c r="J3996" i="1"/>
  <c r="L3996" i="1"/>
  <c r="M3996" i="1"/>
  <c r="N3996" i="1"/>
  <c r="F3997" i="1"/>
  <c r="D3997" i="1"/>
  <c r="P3997" i="1" s="1"/>
  <c r="E3997" i="1"/>
  <c r="Q3997" i="1"/>
  <c r="N3997" i="1"/>
  <c r="M3997" i="1"/>
  <c r="L3997" i="1"/>
  <c r="K3997" i="1"/>
  <c r="I3998" i="1"/>
  <c r="E3998" i="1"/>
  <c r="O3998" i="1"/>
  <c r="K3996" i="1"/>
  <c r="J3997" i="1"/>
  <c r="H3997" i="1"/>
  <c r="H3998" i="1"/>
  <c r="D3998" i="1"/>
  <c r="P3998" i="1" s="1"/>
  <c r="G3998" i="1"/>
  <c r="M3998" i="1"/>
  <c r="O3996" i="1"/>
  <c r="Q3998" i="1"/>
  <c r="K3998" i="1"/>
  <c r="J3998" i="1"/>
  <c r="I3997" i="1"/>
  <c r="N3998" i="1"/>
  <c r="D3996" i="1"/>
  <c r="P3996" i="1" s="1"/>
  <c r="G3996" i="1"/>
  <c r="F3996" i="1"/>
  <c r="E3996" i="1"/>
  <c r="G3997" i="1"/>
  <c r="L3998" i="1"/>
  <c r="Q3949" i="1"/>
  <c r="E4194" i="1"/>
  <c r="Q4194" i="1"/>
  <c r="N4194" i="1"/>
  <c r="I4194" i="1"/>
  <c r="H4194" i="1"/>
  <c r="M4194" i="1"/>
  <c r="L4194" i="1"/>
  <c r="K4194" i="1"/>
  <c r="J4194" i="1"/>
  <c r="G4194" i="1"/>
  <c r="F4194" i="1"/>
  <c r="D4194" i="1"/>
  <c r="P4194" i="1" s="1"/>
  <c r="O4194" i="1"/>
  <c r="O3802" i="1"/>
  <c r="M3802" i="1"/>
  <c r="N3802" i="1"/>
  <c r="I3802" i="1"/>
  <c r="J3802" i="1"/>
  <c r="F3802" i="1"/>
  <c r="H3948" i="1"/>
  <c r="G3948" i="1"/>
  <c r="Q3948" i="1"/>
  <c r="F3948" i="1"/>
  <c r="E3948" i="1"/>
  <c r="L3802" i="1"/>
  <c r="G3802" i="1"/>
  <c r="H3802" i="1"/>
  <c r="J3948" i="1"/>
  <c r="L3948" i="1"/>
  <c r="K3948" i="1"/>
  <c r="I3948" i="1"/>
  <c r="N3948" i="1"/>
  <c r="M3948" i="1"/>
  <c r="K3802" i="1"/>
  <c r="D3802" i="1"/>
  <c r="P3802" i="1" s="1"/>
  <c r="O3948" i="1"/>
  <c r="F3704" i="1"/>
  <c r="D3704" i="1"/>
  <c r="P3704" i="1" s="1"/>
  <c r="P3823" i="1"/>
  <c r="O3800" i="1" s="1"/>
  <c r="K3801" i="1"/>
  <c r="O3801" i="1"/>
  <c r="L3801" i="1"/>
  <c r="M3801" i="1"/>
  <c r="J3801" i="1"/>
  <c r="E3801" i="1"/>
  <c r="G3801" i="1"/>
  <c r="D3801" i="1"/>
  <c r="P3801" i="1" s="1"/>
  <c r="Q3802" i="1"/>
  <c r="F3801" i="1"/>
  <c r="I3801" i="1"/>
  <c r="H3801" i="1"/>
  <c r="E3704" i="1"/>
  <c r="I3704" i="1"/>
  <c r="H3704" i="1"/>
  <c r="G3704" i="1"/>
  <c r="H3702" i="1"/>
  <c r="G3702" i="1"/>
  <c r="F3702" i="1"/>
  <c r="I3702" i="1"/>
  <c r="J3702" i="1"/>
  <c r="K3702" i="1"/>
  <c r="N3702" i="1"/>
  <c r="D3702" i="1"/>
  <c r="P3702" i="1" s="1"/>
  <c r="E3702" i="1"/>
  <c r="L3702" i="1"/>
  <c r="M3702" i="1"/>
  <c r="P3726" i="1"/>
  <c r="O3703" i="1" s="1"/>
  <c r="O3702" i="1"/>
  <c r="N3704" i="1"/>
  <c r="M3704" i="1"/>
  <c r="L3704" i="1"/>
  <c r="K3704" i="1"/>
  <c r="O3704" i="1"/>
  <c r="J3704" i="1"/>
  <c r="E3655" i="1"/>
  <c r="Q3655" i="1"/>
  <c r="N3655" i="1"/>
  <c r="M3655" i="1"/>
  <c r="L3655" i="1"/>
  <c r="K3655" i="1"/>
  <c r="J3655" i="1"/>
  <c r="D3655" i="1"/>
  <c r="P3655" i="1" s="1"/>
  <c r="I3655" i="1"/>
  <c r="H3655" i="1"/>
  <c r="F3655" i="1"/>
  <c r="G3655" i="1"/>
  <c r="O3655" i="1"/>
  <c r="Q3459" i="1"/>
  <c r="K3459" i="1"/>
  <c r="F3459" i="1"/>
  <c r="J3459" i="1"/>
  <c r="N3459" i="1"/>
  <c r="E3459" i="1"/>
  <c r="D3459" i="1"/>
  <c r="P3459" i="1" s="1"/>
  <c r="M3459" i="1"/>
  <c r="L3459" i="1"/>
  <c r="I3459" i="1"/>
  <c r="H3459" i="1"/>
  <c r="G3459" i="1"/>
  <c r="E3409" i="1"/>
  <c r="P3431" i="1"/>
  <c r="K3116" i="1"/>
  <c r="J3116" i="1"/>
  <c r="Q3116" i="1"/>
  <c r="I3116" i="1"/>
  <c r="H3116" i="1"/>
  <c r="G3116" i="1"/>
  <c r="D3116" i="1"/>
  <c r="P3116" i="1" s="1"/>
  <c r="F3116" i="1"/>
  <c r="E3116" i="1"/>
  <c r="N3116" i="1"/>
  <c r="O3116" i="1"/>
  <c r="M3116" i="1"/>
  <c r="G2967" i="1"/>
  <c r="F2967" i="1"/>
  <c r="H2967" i="1"/>
  <c r="I2967" i="1"/>
  <c r="J2967" i="1"/>
  <c r="K2967" i="1"/>
  <c r="L2967" i="1"/>
  <c r="M2967" i="1"/>
  <c r="N2967" i="1"/>
  <c r="E2967" i="1"/>
  <c r="D2967" i="1"/>
  <c r="P2967" i="1" s="1"/>
  <c r="O2967" i="1"/>
  <c r="P2991" i="1"/>
  <c r="O2968" i="1" s="1"/>
  <c r="P2992" i="1"/>
  <c r="T5197" i="1"/>
  <c r="H5320" i="1"/>
  <c r="F5320" i="1"/>
  <c r="E5320" i="1"/>
  <c r="Q5320" i="1"/>
  <c r="G5320" i="1"/>
  <c r="N5320" i="1"/>
  <c r="D5320" i="1"/>
  <c r="P5320" i="1" s="1"/>
  <c r="M5320" i="1"/>
  <c r="L5320" i="1"/>
  <c r="J5320" i="1"/>
  <c r="I5320" i="1"/>
  <c r="K5320" i="1"/>
  <c r="O5320" i="1"/>
  <c r="D5174" i="1"/>
  <c r="P5174" i="1" s="1"/>
  <c r="D5173" i="1"/>
  <c r="P5173" i="1" s="1"/>
  <c r="E5172" i="1"/>
  <c r="E5174" i="1"/>
  <c r="T5195" i="1"/>
  <c r="M5174" i="1"/>
  <c r="L5172" i="1"/>
  <c r="N5172" i="1"/>
  <c r="I5174" i="1"/>
  <c r="M5172" i="1"/>
  <c r="D5172" i="1"/>
  <c r="P5172" i="1" s="1"/>
  <c r="K5172" i="1"/>
  <c r="T5196" i="1"/>
  <c r="O5174" i="1"/>
  <c r="M5173" i="1"/>
  <c r="N5173" i="1"/>
  <c r="G5173" i="1"/>
  <c r="F5173" i="1"/>
  <c r="K5173" i="1"/>
  <c r="Q5173" i="1"/>
  <c r="L5173" i="1"/>
  <c r="O5173" i="1"/>
  <c r="H5173" i="1"/>
  <c r="Q5174" i="1"/>
  <c r="L5174" i="1"/>
  <c r="J5174" i="1"/>
  <c r="K5174" i="1"/>
  <c r="H5174" i="1"/>
  <c r="G5174" i="1"/>
  <c r="F5174" i="1"/>
  <c r="I5173" i="1"/>
  <c r="I5172" i="1"/>
  <c r="H5172" i="1"/>
  <c r="F5172" i="1"/>
  <c r="G5172" i="1"/>
  <c r="J5173" i="1"/>
  <c r="O5172" i="1"/>
  <c r="E5173" i="1"/>
  <c r="E3360" i="1"/>
  <c r="D3360" i="1"/>
  <c r="P3360" i="1" s="1"/>
  <c r="N3360" i="1"/>
  <c r="I3361" i="1"/>
  <c r="N3361" i="1"/>
  <c r="K3361" i="1"/>
  <c r="H3361" i="1"/>
  <c r="Q3361" i="1"/>
  <c r="G3361" i="1"/>
  <c r="F3361" i="1"/>
  <c r="M3361" i="1"/>
  <c r="L3361" i="1"/>
  <c r="P3382" i="1"/>
  <c r="Q3360" i="1" s="1"/>
  <c r="E3361" i="1"/>
  <c r="J3360" i="1"/>
  <c r="F3360" i="1"/>
  <c r="H3360" i="1"/>
  <c r="L3360" i="1"/>
  <c r="G3360" i="1"/>
  <c r="M3360" i="1"/>
  <c r="K3360" i="1"/>
  <c r="D3361" i="1"/>
  <c r="P3361" i="1" s="1"/>
  <c r="O3361" i="1"/>
  <c r="O3360" i="1"/>
  <c r="I3311" i="1"/>
  <c r="Q3312" i="1"/>
  <c r="L3311" i="1"/>
  <c r="N3311" i="1"/>
  <c r="M3311" i="1"/>
  <c r="Q3311" i="1"/>
  <c r="K3311" i="1"/>
  <c r="F3311" i="1"/>
  <c r="H3311" i="1"/>
  <c r="E3311" i="1"/>
  <c r="D3311" i="1"/>
  <c r="P3311" i="1" s="1"/>
  <c r="J3311" i="1"/>
  <c r="O3311" i="1"/>
  <c r="J5123" i="1"/>
  <c r="I5123" i="1"/>
  <c r="O5123" i="1"/>
  <c r="F5123" i="1"/>
  <c r="E5123" i="1"/>
  <c r="G5123" i="1"/>
  <c r="D5123" i="1"/>
  <c r="P5123" i="1" s="1"/>
  <c r="H5123" i="1"/>
  <c r="N5123" i="1"/>
  <c r="M5123" i="1"/>
  <c r="L5123" i="1"/>
  <c r="K5123" i="1"/>
  <c r="P5148" i="1"/>
  <c r="O5125" i="1" s="1"/>
  <c r="P5147" i="1"/>
  <c r="O5124" i="1" s="1"/>
  <c r="Q5076" i="1"/>
  <c r="N5076" i="1"/>
  <c r="M5076" i="1"/>
  <c r="L5076" i="1"/>
  <c r="K5076" i="1"/>
  <c r="J5076" i="1"/>
  <c r="I5076" i="1"/>
  <c r="H5076" i="1"/>
  <c r="G5076" i="1"/>
  <c r="F5076" i="1"/>
  <c r="E5076" i="1"/>
  <c r="D5076" i="1"/>
  <c r="P5076" i="1" s="1"/>
  <c r="J5026" i="1"/>
  <c r="Q5027" i="1"/>
  <c r="D5026" i="1"/>
  <c r="P5026" i="1" s="1"/>
  <c r="N5026" i="1"/>
  <c r="I5026" i="1"/>
  <c r="H5026" i="1"/>
  <c r="G5026" i="1"/>
  <c r="F5026" i="1"/>
  <c r="E5026" i="1"/>
  <c r="Q5026" i="1"/>
  <c r="M5026" i="1"/>
  <c r="L5026" i="1"/>
  <c r="K5026" i="1"/>
  <c r="O5026" i="1"/>
  <c r="O4952" i="1"/>
  <c r="P4952" i="1" s="1"/>
  <c r="N4929" i="1" s="1"/>
  <c r="D4927" i="1"/>
  <c r="P4927" i="1" s="1"/>
  <c r="F4927" i="1"/>
  <c r="H4927" i="1"/>
  <c r="G4927" i="1"/>
  <c r="J4927" i="1"/>
  <c r="E4927" i="1"/>
  <c r="M4927" i="1"/>
  <c r="I4927" i="1"/>
  <c r="K4927" i="1"/>
  <c r="N4927" i="1"/>
  <c r="L4927" i="1"/>
  <c r="O4927" i="1"/>
  <c r="P4902" i="1"/>
  <c r="O4879" i="1" s="1"/>
  <c r="O4951" i="1"/>
  <c r="H4880" i="1"/>
  <c r="J4880" i="1"/>
  <c r="I4880" i="1"/>
  <c r="E4780" i="1"/>
  <c r="F4780" i="1"/>
  <c r="O4780" i="1"/>
  <c r="L4780" i="1"/>
  <c r="O4880" i="1"/>
  <c r="J4780" i="1"/>
  <c r="P4901" i="1"/>
  <c r="O4878" i="1" s="1"/>
  <c r="D4880" i="1"/>
  <c r="P4880" i="1" s="1"/>
  <c r="M4880" i="1"/>
  <c r="E4880" i="1"/>
  <c r="F4880" i="1"/>
  <c r="G4880" i="1"/>
  <c r="N4880" i="1"/>
  <c r="N4780" i="1"/>
  <c r="H4780" i="1"/>
  <c r="M4780" i="1"/>
  <c r="K4780" i="1"/>
  <c r="G4780" i="1"/>
  <c r="Q4781" i="1"/>
  <c r="L4880" i="1"/>
  <c r="I4780" i="1"/>
  <c r="K4880" i="1"/>
  <c r="Q4831" i="1"/>
  <c r="N4831" i="1"/>
  <c r="M4831" i="1"/>
  <c r="L4831" i="1"/>
  <c r="K4831" i="1"/>
  <c r="J4831" i="1"/>
  <c r="I4831" i="1"/>
  <c r="E4831" i="1"/>
  <c r="D4831" i="1"/>
  <c r="P4831" i="1" s="1"/>
  <c r="H4831" i="1"/>
  <c r="F4831" i="1"/>
  <c r="G4831" i="1"/>
  <c r="O4831" i="1"/>
  <c r="N4584" i="1"/>
  <c r="M4584" i="1"/>
  <c r="L4584" i="1"/>
  <c r="P4509" i="1"/>
  <c r="O4486" i="1" s="1"/>
  <c r="H4584" i="1"/>
  <c r="J4584" i="1"/>
  <c r="F4584" i="1"/>
  <c r="P4510" i="1"/>
  <c r="G4487" i="1" s="1"/>
  <c r="O4608" i="1"/>
  <c r="G4584" i="1"/>
  <c r="O4584" i="1"/>
  <c r="K4584" i="1"/>
  <c r="P4511" i="1"/>
  <c r="H4488" i="1" s="1"/>
  <c r="O4609" i="1"/>
  <c r="I4584" i="1"/>
  <c r="E4584" i="1"/>
  <c r="D4584" i="1"/>
  <c r="P4584" i="1" s="1"/>
  <c r="Q2577" i="1"/>
  <c r="I2575" i="1"/>
  <c r="O2576" i="1"/>
  <c r="G2576" i="1"/>
  <c r="L2577" i="1"/>
  <c r="F2576" i="1"/>
  <c r="J2575" i="1"/>
  <c r="K2577" i="1"/>
  <c r="E2576" i="1"/>
  <c r="N2576" i="1"/>
  <c r="O2577" i="1"/>
  <c r="J2577" i="1"/>
  <c r="O2575" i="1"/>
  <c r="Q2576" i="1"/>
  <c r="M2576" i="1"/>
  <c r="L2576" i="1"/>
  <c r="I2577" i="1"/>
  <c r="J2576" i="1"/>
  <c r="H2577" i="1"/>
  <c r="I2576" i="1"/>
  <c r="N2575" i="1"/>
  <c r="M2577" i="1"/>
  <c r="N2577" i="1"/>
  <c r="H2576" i="1"/>
  <c r="G2577" i="1"/>
  <c r="F2575" i="1"/>
  <c r="M2575" i="1"/>
  <c r="E2575" i="1"/>
  <c r="G2575" i="1"/>
  <c r="F2577" i="1"/>
  <c r="E2577" i="1"/>
  <c r="K2575" i="1"/>
  <c r="H2575" i="1"/>
  <c r="L2575" i="1"/>
  <c r="K2576" i="1"/>
  <c r="N2428" i="1"/>
  <c r="L2428" i="1"/>
  <c r="J2428" i="1"/>
  <c r="E2429" i="1"/>
  <c r="F2429" i="1"/>
  <c r="D2429" i="1"/>
  <c r="P2429" i="1" s="1"/>
  <c r="Q2429" i="1"/>
  <c r="M2428" i="1"/>
  <c r="H2428" i="1"/>
  <c r="O2428" i="1"/>
  <c r="O2429" i="1"/>
  <c r="I2429" i="1"/>
  <c r="G2429" i="1"/>
  <c r="P2453" i="1"/>
  <c r="O2430" i="1" s="1"/>
  <c r="D2428" i="1"/>
  <c r="P2428" i="1" s="1"/>
  <c r="I2428" i="1"/>
  <c r="E2428" i="1"/>
  <c r="F2428" i="1"/>
  <c r="N2429" i="1"/>
  <c r="M2429" i="1"/>
  <c r="J2429" i="1"/>
  <c r="H2429" i="1"/>
  <c r="K2428" i="1"/>
  <c r="L2429" i="1"/>
  <c r="K2185" i="1"/>
  <c r="J2185" i="1"/>
  <c r="E2185" i="1"/>
  <c r="Q2185" i="1"/>
  <c r="N2185" i="1"/>
  <c r="M2185" i="1"/>
  <c r="D2185" i="1"/>
  <c r="P2185" i="1" s="1"/>
  <c r="L2185" i="1"/>
  <c r="G2185" i="1"/>
  <c r="F2185" i="1"/>
  <c r="I2185" i="1"/>
  <c r="H2185" i="1"/>
  <c r="O2185" i="1"/>
  <c r="E2086" i="1"/>
  <c r="I2086" i="1"/>
  <c r="K2087" i="1"/>
  <c r="J2087" i="1"/>
  <c r="F2087" i="1"/>
  <c r="I2087" i="1"/>
  <c r="H2087" i="1"/>
  <c r="F2085" i="1"/>
  <c r="G2085" i="1"/>
  <c r="E2085" i="1"/>
  <c r="J2085" i="1"/>
  <c r="D2085" i="1"/>
  <c r="P2085" i="1" s="1"/>
  <c r="H2085" i="1"/>
  <c r="I2085" i="1"/>
  <c r="L2085" i="1"/>
  <c r="M2085" i="1"/>
  <c r="N2085" i="1"/>
  <c r="K2085" i="1"/>
  <c r="O2085" i="1"/>
  <c r="Q2087" i="1"/>
  <c r="L2087" i="1"/>
  <c r="L2086" i="1"/>
  <c r="J2086" i="1"/>
  <c r="F2086" i="1"/>
  <c r="Q2086" i="1"/>
  <c r="M2086" i="1"/>
  <c r="N2087" i="1"/>
  <c r="O2086" i="1"/>
  <c r="H2086" i="1"/>
  <c r="M2087" i="1"/>
  <c r="N2086" i="1"/>
  <c r="G2086" i="1"/>
  <c r="E2087" i="1"/>
  <c r="O2087" i="1"/>
  <c r="D2087" i="1"/>
  <c r="P2087" i="1" s="1"/>
  <c r="D2086" i="1"/>
  <c r="P2086" i="1" s="1"/>
  <c r="K2086" i="1"/>
  <c r="Q2038" i="1"/>
  <c r="N2038" i="1"/>
  <c r="M2038" i="1"/>
  <c r="L2038" i="1"/>
  <c r="K2038" i="1"/>
  <c r="J2038" i="1"/>
  <c r="I2038" i="1"/>
  <c r="H2038" i="1"/>
  <c r="G2038" i="1"/>
  <c r="F2038" i="1"/>
  <c r="E2038" i="1"/>
  <c r="D2038" i="1"/>
  <c r="P2038" i="1" s="1"/>
  <c r="O2038" i="1"/>
  <c r="D1793" i="1"/>
  <c r="P1793" i="1" s="1"/>
  <c r="L1793" i="1"/>
  <c r="L1792" i="1"/>
  <c r="J1792" i="1"/>
  <c r="I1792" i="1"/>
  <c r="N1793" i="1"/>
  <c r="M1793" i="1"/>
  <c r="I1793" i="1"/>
  <c r="G1793" i="1"/>
  <c r="M1791" i="1"/>
  <c r="O1792" i="1"/>
  <c r="G1791" i="1"/>
  <c r="F1791" i="1"/>
  <c r="D1792" i="1"/>
  <c r="P1792" i="1" s="1"/>
  <c r="Q1793" i="1"/>
  <c r="K1793" i="1"/>
  <c r="O1791" i="1"/>
  <c r="D1791" i="1"/>
  <c r="P1791" i="1" s="1"/>
  <c r="O1793" i="1"/>
  <c r="E1793" i="1"/>
  <c r="G1792" i="1"/>
  <c r="K1791" i="1"/>
  <c r="J1791" i="1"/>
  <c r="H1792" i="1"/>
  <c r="K1792" i="1"/>
  <c r="E1792" i="1"/>
  <c r="M1792" i="1"/>
  <c r="Q1792" i="1"/>
  <c r="N1792" i="1"/>
  <c r="I1791" i="1"/>
  <c r="J1793" i="1"/>
  <c r="H1793" i="1"/>
  <c r="H1791" i="1"/>
  <c r="N1791" i="1"/>
  <c r="E1791" i="1"/>
  <c r="Q1744" i="1"/>
  <c r="N1744" i="1"/>
  <c r="M1744" i="1"/>
  <c r="K1744" i="1"/>
  <c r="J1744" i="1"/>
  <c r="H1744" i="1"/>
  <c r="F1744" i="1"/>
  <c r="D1744" i="1"/>
  <c r="P1744" i="1" s="1"/>
  <c r="L1744" i="1"/>
  <c r="I1744" i="1"/>
  <c r="G1744" i="1"/>
  <c r="E1744" i="1"/>
  <c r="E1498" i="1"/>
  <c r="K1499" i="1"/>
  <c r="I1499" i="1"/>
  <c r="F1498" i="1"/>
  <c r="M1498" i="1"/>
  <c r="L1499" i="1"/>
  <c r="H1498" i="1"/>
  <c r="I1498" i="1"/>
  <c r="G1498" i="1"/>
  <c r="K1498" i="1"/>
  <c r="J1498" i="1"/>
  <c r="D1498" i="1"/>
  <c r="P1498" i="1" s="1"/>
  <c r="O1498" i="1"/>
  <c r="L1498" i="1"/>
  <c r="N1497" i="1"/>
  <c r="D1497" i="1"/>
  <c r="P1497" i="1" s="1"/>
  <c r="Q1499" i="1"/>
  <c r="N1499" i="1"/>
  <c r="M1499" i="1"/>
  <c r="G1499" i="1"/>
  <c r="F1499" i="1"/>
  <c r="O1499" i="1"/>
  <c r="D1499" i="1"/>
  <c r="P1499" i="1" s="1"/>
  <c r="K1497" i="1"/>
  <c r="Q1498" i="1"/>
  <c r="G1497" i="1"/>
  <c r="I1497" i="1"/>
  <c r="H1497" i="1"/>
  <c r="F1497" i="1"/>
  <c r="E1497" i="1"/>
  <c r="O1497" i="1"/>
  <c r="L1497" i="1"/>
  <c r="E1499" i="1"/>
  <c r="H1499" i="1"/>
  <c r="J1497" i="1"/>
  <c r="P1324" i="1"/>
  <c r="L1301" i="1" s="1"/>
  <c r="G1303" i="1"/>
  <c r="J1303" i="1"/>
  <c r="K1303" i="1"/>
  <c r="D1303" i="1"/>
  <c r="P1303" i="1" s="1"/>
  <c r="H1303" i="1"/>
  <c r="I1303" i="1"/>
  <c r="L1303" i="1"/>
  <c r="Q1303" i="1"/>
  <c r="O1302" i="1"/>
  <c r="F1303" i="1"/>
  <c r="E1303" i="1"/>
  <c r="E1302" i="1"/>
  <c r="D1302" i="1"/>
  <c r="P1302" i="1" s="1"/>
  <c r="M1302" i="1"/>
  <c r="L1302" i="1"/>
  <c r="I1302" i="1"/>
  <c r="H1302" i="1"/>
  <c r="N1302" i="1"/>
  <c r="N1303" i="1"/>
  <c r="G1302" i="1"/>
  <c r="K1302" i="1"/>
  <c r="O1303" i="1"/>
  <c r="M1303" i="1"/>
  <c r="J1302" i="1"/>
  <c r="F1302" i="1"/>
  <c r="O1106" i="1"/>
  <c r="H1106" i="1"/>
  <c r="T687" i="1"/>
  <c r="J1106" i="1"/>
  <c r="D1106" i="1"/>
  <c r="P1106" i="1" s="1"/>
  <c r="K1106" i="1"/>
  <c r="G1106" i="1"/>
  <c r="E1106" i="1"/>
  <c r="N1106" i="1"/>
  <c r="I1106" i="1"/>
  <c r="P1128" i="1"/>
  <c r="Q1106" i="1" s="1"/>
  <c r="M1106" i="1"/>
  <c r="F1106" i="1"/>
  <c r="P1130" i="1"/>
  <c r="O1107" i="1" s="1"/>
  <c r="D958" i="1"/>
  <c r="P958" i="1" s="1"/>
  <c r="N958" i="1"/>
  <c r="M958" i="1"/>
  <c r="L958" i="1"/>
  <c r="K958" i="1"/>
  <c r="J958" i="1"/>
  <c r="Q959" i="1"/>
  <c r="I958" i="1"/>
  <c r="H958" i="1"/>
  <c r="G958" i="1"/>
  <c r="F958" i="1"/>
  <c r="E958" i="1"/>
  <c r="O958" i="1"/>
  <c r="N861" i="1"/>
  <c r="M811" i="1"/>
  <c r="N811" i="1"/>
  <c r="O811" i="1"/>
  <c r="G860" i="1"/>
  <c r="H860" i="1"/>
  <c r="I860" i="1"/>
  <c r="M860" i="1"/>
  <c r="N860" i="1"/>
  <c r="J811" i="1"/>
  <c r="O860" i="1"/>
  <c r="Q861" i="1"/>
  <c r="J860" i="1"/>
  <c r="K860" i="1"/>
  <c r="L860" i="1"/>
  <c r="K811" i="1"/>
  <c r="D861" i="1"/>
  <c r="P861" i="1" s="1"/>
  <c r="L811" i="1"/>
  <c r="E861" i="1"/>
  <c r="O861" i="1"/>
  <c r="G713" i="1"/>
  <c r="H713" i="1"/>
  <c r="J813" i="1"/>
  <c r="D714" i="1"/>
  <c r="P714" i="1" s="1"/>
  <c r="G861" i="1"/>
  <c r="H861" i="1"/>
  <c r="P885" i="1"/>
  <c r="I861" i="1"/>
  <c r="J861" i="1"/>
  <c r="D860" i="1"/>
  <c r="P860" i="1" s="1"/>
  <c r="K861" i="1"/>
  <c r="E860" i="1"/>
  <c r="L861" i="1"/>
  <c r="F861" i="1"/>
  <c r="J812" i="1"/>
  <c r="Q813" i="1"/>
  <c r="K812" i="1"/>
  <c r="Q812" i="1"/>
  <c r="O812" i="1"/>
  <c r="D812" i="1"/>
  <c r="P812" i="1" s="1"/>
  <c r="N812" i="1"/>
  <c r="M812" i="1"/>
  <c r="L812" i="1"/>
  <c r="D811" i="1"/>
  <c r="P811" i="1" s="1"/>
  <c r="D813" i="1"/>
  <c r="P813" i="1" s="1"/>
  <c r="E811" i="1"/>
  <c r="E813" i="1"/>
  <c r="F811" i="1"/>
  <c r="F813" i="1"/>
  <c r="G811" i="1"/>
  <c r="G813" i="1"/>
  <c r="I713" i="1"/>
  <c r="H811" i="1"/>
  <c r="H813" i="1"/>
  <c r="J713" i="1"/>
  <c r="I813" i="1"/>
  <c r="E812" i="1"/>
  <c r="K813" i="1"/>
  <c r="F812" i="1"/>
  <c r="L813" i="1"/>
  <c r="G812" i="1"/>
  <c r="M813" i="1"/>
  <c r="H812" i="1"/>
  <c r="I812" i="1"/>
  <c r="O813" i="1"/>
  <c r="D763" i="1"/>
  <c r="P763" i="1" s="1"/>
  <c r="F763" i="1"/>
  <c r="L763" i="1"/>
  <c r="I763" i="1"/>
  <c r="J763" i="1"/>
  <c r="M763" i="1"/>
  <c r="N763" i="1"/>
  <c r="O763" i="1"/>
  <c r="F713" i="1"/>
  <c r="F762" i="1"/>
  <c r="D762" i="1"/>
  <c r="P762" i="1" s="1"/>
  <c r="H762" i="1"/>
  <c r="N762" i="1"/>
  <c r="Q763" i="1"/>
  <c r="I762" i="1"/>
  <c r="E762" i="1"/>
  <c r="O762" i="1"/>
  <c r="M762" i="1"/>
  <c r="L762" i="1"/>
  <c r="K762" i="1"/>
  <c r="J762" i="1"/>
  <c r="G762" i="1"/>
  <c r="Q764" i="1"/>
  <c r="N764" i="1"/>
  <c r="M764" i="1"/>
  <c r="L764" i="1"/>
  <c r="H764" i="1"/>
  <c r="F764" i="1"/>
  <c r="E764" i="1"/>
  <c r="D764" i="1"/>
  <c r="P764" i="1" s="1"/>
  <c r="K764" i="1"/>
  <c r="J764" i="1"/>
  <c r="I764" i="1"/>
  <c r="G764" i="1"/>
  <c r="E714" i="1"/>
  <c r="M714" i="1"/>
  <c r="N714" i="1"/>
  <c r="O714" i="1"/>
  <c r="E763" i="1"/>
  <c r="L714" i="1"/>
  <c r="G763" i="1"/>
  <c r="H763" i="1"/>
  <c r="O764" i="1"/>
  <c r="T688" i="1"/>
  <c r="K715" i="1"/>
  <c r="L715" i="1"/>
  <c r="E715" i="1"/>
  <c r="J715" i="1"/>
  <c r="M715" i="1"/>
  <c r="K713" i="1"/>
  <c r="Q714" i="1"/>
  <c r="L713" i="1"/>
  <c r="M713" i="1"/>
  <c r="N713" i="1"/>
  <c r="F715" i="1"/>
  <c r="O713" i="1"/>
  <c r="G715" i="1"/>
  <c r="H715" i="1"/>
  <c r="I715" i="1"/>
  <c r="O688" i="1"/>
  <c r="P688" i="1" s="1"/>
  <c r="O665" i="1" s="1"/>
  <c r="N715" i="1"/>
  <c r="D713" i="1"/>
  <c r="P713" i="1" s="1"/>
  <c r="J714" i="1"/>
  <c r="Q715" i="1"/>
  <c r="F714" i="1"/>
  <c r="G714" i="1"/>
  <c r="H714" i="1"/>
  <c r="I714" i="1"/>
  <c r="O715" i="1"/>
  <c r="O689" i="1"/>
  <c r="P689" i="1" s="1"/>
  <c r="M567" i="1"/>
  <c r="O567" i="1"/>
  <c r="T689" i="1"/>
  <c r="O687" i="1"/>
  <c r="P687" i="1" s="1"/>
  <c r="N567" i="1"/>
  <c r="F615" i="1"/>
  <c r="E615" i="1"/>
  <c r="G615" i="1"/>
  <c r="H615" i="1"/>
  <c r="I615" i="1"/>
  <c r="J615" i="1"/>
  <c r="Q568" i="1"/>
  <c r="K615" i="1"/>
  <c r="L615" i="1"/>
  <c r="D567" i="1"/>
  <c r="P567" i="1" s="1"/>
  <c r="M615" i="1"/>
  <c r="E567" i="1"/>
  <c r="N615" i="1"/>
  <c r="F567" i="1"/>
  <c r="O615" i="1"/>
  <c r="K616" i="1"/>
  <c r="I616" i="1"/>
  <c r="F616" i="1"/>
  <c r="Q616" i="1"/>
  <c r="O616" i="1"/>
  <c r="M616" i="1"/>
  <c r="J616" i="1"/>
  <c r="H616" i="1"/>
  <c r="G616" i="1"/>
  <c r="E616" i="1"/>
  <c r="D616" i="1"/>
  <c r="P616" i="1" s="1"/>
  <c r="N616" i="1"/>
  <c r="L616" i="1"/>
  <c r="N568" i="1"/>
  <c r="O568" i="1"/>
  <c r="P640" i="1"/>
  <c r="J568" i="1"/>
  <c r="K568" i="1"/>
  <c r="D568" i="1"/>
  <c r="P568" i="1" s="1"/>
  <c r="E568" i="1"/>
  <c r="F568" i="1"/>
  <c r="G568" i="1"/>
  <c r="H568" i="1"/>
  <c r="I568" i="1"/>
  <c r="L568" i="1"/>
  <c r="M568" i="1"/>
  <c r="D566" i="1"/>
  <c r="P566" i="1" s="1"/>
  <c r="N566" i="1"/>
  <c r="M566" i="1"/>
  <c r="J566" i="1"/>
  <c r="I566" i="1"/>
  <c r="F566" i="1"/>
  <c r="O566" i="1"/>
  <c r="K566" i="1"/>
  <c r="Q567" i="1"/>
  <c r="H566" i="1"/>
  <c r="G566" i="1"/>
  <c r="L566" i="1"/>
  <c r="E566" i="1"/>
  <c r="E518" i="1"/>
  <c r="I518" i="1"/>
  <c r="Q519" i="1"/>
  <c r="H567" i="1"/>
  <c r="J567" i="1"/>
  <c r="K567" i="1"/>
  <c r="J518" i="1"/>
  <c r="G567" i="1"/>
  <c r="L567" i="1"/>
  <c r="K518" i="1"/>
  <c r="N518" i="1"/>
  <c r="O518" i="1"/>
  <c r="H517" i="1"/>
  <c r="E519" i="1"/>
  <c r="I517" i="1"/>
  <c r="F519" i="1"/>
  <c r="L518" i="1"/>
  <c r="M518" i="1"/>
  <c r="E517" i="1"/>
  <c r="F517" i="1"/>
  <c r="G517" i="1"/>
  <c r="J517" i="1"/>
  <c r="G519" i="1"/>
  <c r="D517" i="1"/>
  <c r="P517" i="1" s="1"/>
  <c r="Q518" i="1"/>
  <c r="D519" i="1"/>
  <c r="P519" i="1" s="1"/>
  <c r="K517" i="1"/>
  <c r="H519" i="1"/>
  <c r="L517" i="1"/>
  <c r="I519" i="1"/>
  <c r="M517" i="1"/>
  <c r="J519" i="1"/>
  <c r="K519" i="1"/>
  <c r="O517" i="1"/>
  <c r="L519" i="1"/>
  <c r="D518" i="1"/>
  <c r="P518" i="1" s="1"/>
  <c r="O519" i="1"/>
  <c r="K420" i="1"/>
  <c r="L420" i="1"/>
  <c r="F518" i="1"/>
  <c r="G518" i="1"/>
  <c r="M519" i="1"/>
  <c r="M420" i="1"/>
  <c r="N420" i="1"/>
  <c r="I469" i="1"/>
  <c r="K469" i="1"/>
  <c r="I419" i="1"/>
  <c r="H469" i="1"/>
  <c r="J419" i="1"/>
  <c r="K419" i="1"/>
  <c r="J469" i="1"/>
  <c r="L419" i="1"/>
  <c r="M419" i="1"/>
  <c r="L469" i="1"/>
  <c r="N419" i="1"/>
  <c r="M469" i="1"/>
  <c r="O419" i="1"/>
  <c r="N469" i="1"/>
  <c r="D420" i="1"/>
  <c r="P420" i="1" s="1"/>
  <c r="O469" i="1"/>
  <c r="E420" i="1"/>
  <c r="N470" i="1"/>
  <c r="H420" i="1"/>
  <c r="Q470" i="1"/>
  <c r="J468" i="1"/>
  <c r="I468" i="1"/>
  <c r="G468" i="1"/>
  <c r="O468" i="1"/>
  <c r="N468" i="1"/>
  <c r="M468" i="1"/>
  <c r="L468" i="1"/>
  <c r="Q469" i="1"/>
  <c r="H468" i="1"/>
  <c r="E468" i="1"/>
  <c r="K468" i="1"/>
  <c r="D468" i="1"/>
  <c r="P468" i="1" s="1"/>
  <c r="F468" i="1"/>
  <c r="D470" i="1"/>
  <c r="P470" i="1" s="1"/>
  <c r="G470" i="1"/>
  <c r="D469" i="1"/>
  <c r="P469" i="1" s="1"/>
  <c r="J470" i="1"/>
  <c r="Q224" i="1"/>
  <c r="E469" i="1"/>
  <c r="K470" i="1"/>
  <c r="F469" i="1"/>
  <c r="L470" i="1"/>
  <c r="E470" i="1"/>
  <c r="F470" i="1"/>
  <c r="H470" i="1"/>
  <c r="I470" i="1"/>
  <c r="T297" i="1"/>
  <c r="O470" i="1"/>
  <c r="I420" i="1"/>
  <c r="J420" i="1"/>
  <c r="E419" i="1"/>
  <c r="O420" i="1"/>
  <c r="D419" i="1"/>
  <c r="P419" i="1" s="1"/>
  <c r="F419" i="1"/>
  <c r="Q420" i="1"/>
  <c r="G419" i="1"/>
  <c r="N421" i="1"/>
  <c r="E372" i="1"/>
  <c r="D372" i="1"/>
  <c r="P372" i="1" s="1"/>
  <c r="F421" i="1"/>
  <c r="Q371" i="1"/>
  <c r="G421" i="1"/>
  <c r="O371" i="1"/>
  <c r="H421" i="1"/>
  <c r="D421" i="1"/>
  <c r="P421" i="1" s="1"/>
  <c r="E421" i="1"/>
  <c r="I421" i="1"/>
  <c r="J421" i="1"/>
  <c r="F420" i="1"/>
  <c r="L421" i="1"/>
  <c r="O421" i="1"/>
  <c r="Q421" i="1"/>
  <c r="N371" i="1"/>
  <c r="K421" i="1"/>
  <c r="K371" i="1"/>
  <c r="I371" i="1"/>
  <c r="H371" i="1"/>
  <c r="F371" i="1"/>
  <c r="O372" i="1"/>
  <c r="N372" i="1"/>
  <c r="M372" i="1"/>
  <c r="L372" i="1"/>
  <c r="N370" i="1"/>
  <c r="K372" i="1"/>
  <c r="M370" i="1"/>
  <c r="G371" i="1"/>
  <c r="Q372" i="1"/>
  <c r="E371" i="1"/>
  <c r="D371" i="1"/>
  <c r="P371" i="1" s="1"/>
  <c r="O370" i="1"/>
  <c r="J372" i="1"/>
  <c r="L370" i="1"/>
  <c r="I372" i="1"/>
  <c r="K370" i="1"/>
  <c r="H372" i="1"/>
  <c r="J370" i="1"/>
  <c r="G372" i="1"/>
  <c r="I370" i="1"/>
  <c r="L371" i="1"/>
  <c r="J323" i="1"/>
  <c r="H323" i="1"/>
  <c r="G323" i="1"/>
  <c r="E323" i="1"/>
  <c r="D323" i="1"/>
  <c r="P323" i="1" s="1"/>
  <c r="I322" i="1"/>
  <c r="H370" i="1"/>
  <c r="G370" i="1"/>
  <c r="M371" i="1"/>
  <c r="F370" i="1"/>
  <c r="I323" i="1"/>
  <c r="F323" i="1"/>
  <c r="J322" i="1"/>
  <c r="E370" i="1"/>
  <c r="H322" i="1"/>
  <c r="G322" i="1"/>
  <c r="F322" i="1"/>
  <c r="E322" i="1"/>
  <c r="D322" i="1"/>
  <c r="P322" i="1" s="1"/>
  <c r="O321" i="1"/>
  <c r="L321" i="1"/>
  <c r="L323" i="1"/>
  <c r="K321" i="1"/>
  <c r="O296" i="1"/>
  <c r="P296" i="1" s="1"/>
  <c r="Q323" i="1"/>
  <c r="O295" i="1"/>
  <c r="P295" i="1" s="1"/>
  <c r="K272" i="1" s="1"/>
  <c r="O323" i="1"/>
  <c r="N321" i="1"/>
  <c r="N323" i="1"/>
  <c r="M321" i="1"/>
  <c r="M323" i="1"/>
  <c r="T295" i="1"/>
  <c r="J321" i="1"/>
  <c r="G321" i="1"/>
  <c r="I321" i="1"/>
  <c r="O322" i="1"/>
  <c r="M322" i="1"/>
  <c r="F321" i="1"/>
  <c r="N322" i="1"/>
  <c r="L322" i="1"/>
  <c r="E321" i="1"/>
  <c r="Q322" i="1"/>
  <c r="H321" i="1"/>
  <c r="P198" i="1"/>
  <c r="K175" i="1" s="1"/>
  <c r="O297" i="1"/>
  <c r="P297" i="1" s="1"/>
  <c r="T296" i="1"/>
  <c r="H176" i="1"/>
  <c r="G176" i="1"/>
  <c r="Q225" i="1"/>
  <c r="O176" i="1"/>
  <c r="P197" i="1"/>
  <c r="E174" i="1" s="1"/>
  <c r="M176" i="1"/>
  <c r="L176" i="1"/>
  <c r="K176" i="1"/>
  <c r="J176" i="1"/>
  <c r="N176" i="1"/>
  <c r="I176" i="1"/>
  <c r="D176" i="1"/>
  <c r="P176" i="1" s="1"/>
  <c r="F176" i="1"/>
  <c r="H3409" i="1" l="1"/>
  <c r="M3409" i="1"/>
  <c r="I3409" i="1"/>
  <c r="K3410" i="1"/>
  <c r="L3410" i="1"/>
  <c r="E3751" i="1"/>
  <c r="G3751" i="1"/>
  <c r="O3751" i="1"/>
  <c r="N3751" i="1"/>
  <c r="K3751" i="1"/>
  <c r="J3751" i="1"/>
  <c r="L3751" i="1"/>
  <c r="D3751" i="1"/>
  <c r="P3751" i="1" s="1"/>
  <c r="I3751" i="1"/>
  <c r="F3751" i="1"/>
  <c r="M3751" i="1"/>
  <c r="M3410" i="1"/>
  <c r="F3409" i="1"/>
  <c r="J3410" i="1"/>
  <c r="N3410" i="1"/>
  <c r="E3410" i="1"/>
  <c r="J3409" i="1"/>
  <c r="O3409" i="1"/>
  <c r="P3776" i="1"/>
  <c r="I3410" i="1"/>
  <c r="Q3410" i="1"/>
  <c r="D3409" i="1"/>
  <c r="P3409" i="1" s="1"/>
  <c r="G3409" i="1"/>
  <c r="K3409" i="1"/>
  <c r="L3409" i="1"/>
  <c r="P3775" i="1"/>
  <c r="F3410" i="1"/>
  <c r="D3410" i="1"/>
  <c r="P3410" i="1" s="1"/>
  <c r="G3410" i="1"/>
  <c r="Q3409" i="1"/>
  <c r="H3410" i="1"/>
  <c r="Q3704" i="1"/>
  <c r="Q3801" i="1"/>
  <c r="J3800" i="1"/>
  <c r="K3800" i="1"/>
  <c r="H3800" i="1"/>
  <c r="L3800" i="1"/>
  <c r="I3800" i="1"/>
  <c r="F3800" i="1"/>
  <c r="E3800" i="1"/>
  <c r="N3800" i="1"/>
  <c r="M3800" i="1"/>
  <c r="G3800" i="1"/>
  <c r="D3800" i="1"/>
  <c r="P3800" i="1" s="1"/>
  <c r="H3703" i="1"/>
  <c r="N3703" i="1"/>
  <c r="M3703" i="1"/>
  <c r="E3703" i="1"/>
  <c r="Q3703" i="1"/>
  <c r="L3703" i="1"/>
  <c r="G3703" i="1"/>
  <c r="F3703" i="1"/>
  <c r="J3703" i="1"/>
  <c r="D3703" i="1"/>
  <c r="P3703" i="1" s="1"/>
  <c r="I3703" i="1"/>
  <c r="K3703" i="1"/>
  <c r="J3408" i="1"/>
  <c r="I3408" i="1"/>
  <c r="H3408" i="1"/>
  <c r="F3408" i="1"/>
  <c r="D3408" i="1"/>
  <c r="P3408" i="1" s="1"/>
  <c r="G3408" i="1"/>
  <c r="N3408" i="1"/>
  <c r="K3408" i="1"/>
  <c r="M3408" i="1"/>
  <c r="L3408" i="1"/>
  <c r="E3408" i="1"/>
  <c r="O3408" i="1"/>
  <c r="Q2969" i="1"/>
  <c r="L2969" i="1"/>
  <c r="K2969" i="1"/>
  <c r="E2969" i="1"/>
  <c r="F2969" i="1"/>
  <c r="H2969" i="1"/>
  <c r="I2969" i="1"/>
  <c r="J2969" i="1"/>
  <c r="N2969" i="1"/>
  <c r="G2969" i="1"/>
  <c r="D2969" i="1"/>
  <c r="P2969" i="1" s="1"/>
  <c r="M2969" i="1"/>
  <c r="O2969" i="1"/>
  <c r="Q2968" i="1"/>
  <c r="G2968" i="1"/>
  <c r="N2968" i="1"/>
  <c r="L2968" i="1"/>
  <c r="F2968" i="1"/>
  <c r="E2968" i="1"/>
  <c r="M2968" i="1"/>
  <c r="K2968" i="1"/>
  <c r="H2968" i="1"/>
  <c r="I2968" i="1"/>
  <c r="J2968" i="1"/>
  <c r="D2968" i="1"/>
  <c r="P2968" i="1" s="1"/>
  <c r="D3359" i="1"/>
  <c r="P3359" i="1" s="1"/>
  <c r="F3359" i="1"/>
  <c r="E3359" i="1"/>
  <c r="G3359" i="1"/>
  <c r="M3359" i="1"/>
  <c r="I3359" i="1"/>
  <c r="H3359" i="1"/>
  <c r="L3359" i="1"/>
  <c r="N3359" i="1"/>
  <c r="J3359" i="1"/>
  <c r="K3359" i="1"/>
  <c r="O3359" i="1"/>
  <c r="Q5125" i="1"/>
  <c r="K5125" i="1"/>
  <c r="D5125" i="1"/>
  <c r="P5125" i="1" s="1"/>
  <c r="L5125" i="1"/>
  <c r="M5125" i="1"/>
  <c r="N5125" i="1"/>
  <c r="J5125" i="1"/>
  <c r="E5125" i="1"/>
  <c r="F5125" i="1"/>
  <c r="G5125" i="1"/>
  <c r="H5125" i="1"/>
  <c r="I5125" i="1"/>
  <c r="F5124" i="1"/>
  <c r="Q5124" i="1"/>
  <c r="E5124" i="1"/>
  <c r="M5124" i="1"/>
  <c r="L5124" i="1"/>
  <c r="K5124" i="1"/>
  <c r="I5124" i="1"/>
  <c r="D5124" i="1"/>
  <c r="P5124" i="1" s="1"/>
  <c r="G5124" i="1"/>
  <c r="H5124" i="1"/>
  <c r="J5124" i="1"/>
  <c r="N5124" i="1"/>
  <c r="K4929" i="1"/>
  <c r="O4929" i="1"/>
  <c r="E4929" i="1"/>
  <c r="I4929" i="1"/>
  <c r="G4929" i="1"/>
  <c r="M4929" i="1"/>
  <c r="L4929" i="1"/>
  <c r="J4929" i="1"/>
  <c r="D4929" i="1"/>
  <c r="P4929" i="1" s="1"/>
  <c r="F4929" i="1"/>
  <c r="H4929" i="1"/>
  <c r="N4879" i="1"/>
  <c r="I4879" i="1"/>
  <c r="J4879" i="1"/>
  <c r="G4879" i="1"/>
  <c r="E4879" i="1"/>
  <c r="M4879" i="1"/>
  <c r="Q4880" i="1"/>
  <c r="L4879" i="1"/>
  <c r="D4879" i="1"/>
  <c r="P4879" i="1" s="1"/>
  <c r="F4879" i="1"/>
  <c r="K4879" i="1"/>
  <c r="H4879" i="1"/>
  <c r="P4951" i="1"/>
  <c r="O4928" i="1" s="1"/>
  <c r="E4878" i="1"/>
  <c r="I4878" i="1"/>
  <c r="J4878" i="1"/>
  <c r="D4878" i="1"/>
  <c r="P4878" i="1" s="1"/>
  <c r="K4878" i="1"/>
  <c r="F4878" i="1"/>
  <c r="G4878" i="1"/>
  <c r="L4878" i="1"/>
  <c r="M4878" i="1"/>
  <c r="H4878" i="1"/>
  <c r="N4878" i="1"/>
  <c r="Q4879" i="1"/>
  <c r="G4486" i="1"/>
  <c r="I4486" i="1"/>
  <c r="D4486" i="1"/>
  <c r="P4486" i="1" s="1"/>
  <c r="E4486" i="1"/>
  <c r="F4486" i="1"/>
  <c r="K4486" i="1"/>
  <c r="J4488" i="1"/>
  <c r="M4486" i="1"/>
  <c r="F4488" i="1"/>
  <c r="H4486" i="1"/>
  <c r="N4486" i="1"/>
  <c r="L4486" i="1"/>
  <c r="O4488" i="1"/>
  <c r="J4486" i="1"/>
  <c r="G4488" i="1"/>
  <c r="K4488" i="1"/>
  <c r="E4488" i="1"/>
  <c r="D4487" i="1"/>
  <c r="P4487" i="1" s="1"/>
  <c r="M4487" i="1"/>
  <c r="I4488" i="1"/>
  <c r="D4488" i="1"/>
  <c r="P4488" i="1" s="1"/>
  <c r="N4488" i="1"/>
  <c r="L4488" i="1"/>
  <c r="M4488" i="1"/>
  <c r="I4487" i="1"/>
  <c r="P4608" i="1"/>
  <c r="N4487" i="1"/>
  <c r="H4487" i="1"/>
  <c r="K4487" i="1"/>
  <c r="P4609" i="1"/>
  <c r="L4487" i="1"/>
  <c r="Q4487" i="1"/>
  <c r="O4487" i="1"/>
  <c r="F4487" i="1"/>
  <c r="J4487" i="1"/>
  <c r="Q4488" i="1"/>
  <c r="E4487" i="1"/>
  <c r="Q2430" i="1"/>
  <c r="L2430" i="1"/>
  <c r="N2430" i="1"/>
  <c r="I2430" i="1"/>
  <c r="J2430" i="1"/>
  <c r="K2430" i="1"/>
  <c r="D2430" i="1"/>
  <c r="P2430" i="1" s="1"/>
  <c r="E2430" i="1"/>
  <c r="G2430" i="1"/>
  <c r="H2430" i="1"/>
  <c r="M2430" i="1"/>
  <c r="F2430" i="1"/>
  <c r="H1301" i="1"/>
  <c r="M1301" i="1"/>
  <c r="D1301" i="1"/>
  <c r="P1301" i="1" s="1"/>
  <c r="E1301" i="1"/>
  <c r="F1301" i="1"/>
  <c r="G1301" i="1"/>
  <c r="N1301" i="1"/>
  <c r="I1301" i="1"/>
  <c r="J1301" i="1"/>
  <c r="K1301" i="1"/>
  <c r="Q1302" i="1"/>
  <c r="O1301" i="1"/>
  <c r="Q1107" i="1"/>
  <c r="M1107" i="1"/>
  <c r="E1107" i="1"/>
  <c r="N1107" i="1"/>
  <c r="F1107" i="1"/>
  <c r="G1107" i="1"/>
  <c r="H1107" i="1"/>
  <c r="I1107" i="1"/>
  <c r="D1107" i="1"/>
  <c r="P1107" i="1" s="1"/>
  <c r="J1107" i="1"/>
  <c r="K1107" i="1"/>
  <c r="L1107" i="1"/>
  <c r="G1105" i="1"/>
  <c r="E1105" i="1"/>
  <c r="F1105" i="1"/>
  <c r="D1105" i="1"/>
  <c r="P1105" i="1" s="1"/>
  <c r="J1105" i="1"/>
  <c r="M1105" i="1"/>
  <c r="K1105" i="1"/>
  <c r="H1105" i="1"/>
  <c r="I1105" i="1"/>
  <c r="L1105" i="1"/>
  <c r="N1105" i="1"/>
  <c r="O1105" i="1"/>
  <c r="M862" i="1"/>
  <c r="H862" i="1"/>
  <c r="E862" i="1"/>
  <c r="Q862" i="1"/>
  <c r="N862" i="1"/>
  <c r="L862" i="1"/>
  <c r="K862" i="1"/>
  <c r="J862" i="1"/>
  <c r="I862" i="1"/>
  <c r="G862" i="1"/>
  <c r="F862" i="1"/>
  <c r="D862" i="1"/>
  <c r="P862" i="1" s="1"/>
  <c r="O862" i="1"/>
  <c r="Q666" i="1"/>
  <c r="I666" i="1"/>
  <c r="D666" i="1"/>
  <c r="P666" i="1" s="1"/>
  <c r="I665" i="1"/>
  <c r="G665" i="1"/>
  <c r="F665" i="1"/>
  <c r="H665" i="1"/>
  <c r="D664" i="1"/>
  <c r="P664" i="1" s="1"/>
  <c r="G664" i="1"/>
  <c r="F664" i="1"/>
  <c r="K664" i="1"/>
  <c r="L664" i="1"/>
  <c r="E664" i="1"/>
  <c r="I664" i="1"/>
  <c r="J664" i="1"/>
  <c r="H664" i="1"/>
  <c r="M664" i="1"/>
  <c r="N664" i="1"/>
  <c r="K666" i="1"/>
  <c r="H666" i="1"/>
  <c r="G666" i="1"/>
  <c r="J666" i="1"/>
  <c r="F666" i="1"/>
  <c r="O666" i="1"/>
  <c r="N666" i="1"/>
  <c r="K665" i="1"/>
  <c r="L666" i="1"/>
  <c r="O664" i="1"/>
  <c r="J665" i="1"/>
  <c r="L665" i="1"/>
  <c r="E665" i="1"/>
  <c r="Q665" i="1"/>
  <c r="N665" i="1"/>
  <c r="M665" i="1"/>
  <c r="M666" i="1"/>
  <c r="D665" i="1"/>
  <c r="P665" i="1" s="1"/>
  <c r="E666" i="1"/>
  <c r="Q617" i="1"/>
  <c r="K617" i="1"/>
  <c r="D617" i="1"/>
  <c r="P617" i="1" s="1"/>
  <c r="N617" i="1"/>
  <c r="M617" i="1"/>
  <c r="L617" i="1"/>
  <c r="E617" i="1"/>
  <c r="J617" i="1"/>
  <c r="H617" i="1"/>
  <c r="G617" i="1"/>
  <c r="I617" i="1"/>
  <c r="F617" i="1"/>
  <c r="O617" i="1"/>
  <c r="J273" i="1"/>
  <c r="I273" i="1"/>
  <c r="O273" i="1"/>
  <c r="G274" i="1"/>
  <c r="D274" i="1"/>
  <c r="P274" i="1" s="1"/>
  <c r="Q176" i="1"/>
  <c r="E175" i="1"/>
  <c r="O175" i="1"/>
  <c r="D175" i="1"/>
  <c r="P175" i="1" s="1"/>
  <c r="F175" i="1"/>
  <c r="G175" i="1"/>
  <c r="L175" i="1"/>
  <c r="M175" i="1"/>
  <c r="I175" i="1"/>
  <c r="N175" i="1"/>
  <c r="J175" i="1"/>
  <c r="N272" i="1"/>
  <c r="H175" i="1"/>
  <c r="H272" i="1"/>
  <c r="J272" i="1"/>
  <c r="G272" i="1"/>
  <c r="O274" i="1"/>
  <c r="F274" i="1"/>
  <c r="L272" i="1"/>
  <c r="E274" i="1"/>
  <c r="O272" i="1"/>
  <c r="D272" i="1"/>
  <c r="P272" i="1" s="1"/>
  <c r="I272" i="1"/>
  <c r="N273" i="1"/>
  <c r="K273" i="1"/>
  <c r="M273" i="1"/>
  <c r="D273" i="1"/>
  <c r="P273" i="1" s="1"/>
  <c r="L273" i="1"/>
  <c r="E273" i="1"/>
  <c r="F273" i="1"/>
  <c r="G273" i="1"/>
  <c r="H273" i="1"/>
  <c r="Q273" i="1"/>
  <c r="H274" i="1"/>
  <c r="M274" i="1"/>
  <c r="N274" i="1"/>
  <c r="I274" i="1"/>
  <c r="K274" i="1"/>
  <c r="L274" i="1"/>
  <c r="Q274" i="1"/>
  <c r="J274" i="1"/>
  <c r="F272" i="1"/>
  <c r="M272" i="1"/>
  <c r="E272" i="1"/>
  <c r="F174" i="1"/>
  <c r="D174" i="1"/>
  <c r="P174" i="1" s="1"/>
  <c r="H174" i="1"/>
  <c r="J174" i="1"/>
  <c r="G174" i="1"/>
  <c r="I174" i="1"/>
  <c r="K174" i="1"/>
  <c r="L174" i="1"/>
  <c r="M174" i="1"/>
  <c r="N174" i="1"/>
  <c r="Q175" i="1"/>
  <c r="O174" i="1"/>
  <c r="Q3752" i="1" l="1"/>
  <c r="H3752" i="1"/>
  <c r="K3752" i="1"/>
  <c r="E3752" i="1"/>
  <c r="G3752" i="1"/>
  <c r="N3752" i="1"/>
  <c r="D3752" i="1"/>
  <c r="P3752" i="1" s="1"/>
  <c r="I3752" i="1"/>
  <c r="J3752" i="1"/>
  <c r="L3752" i="1"/>
  <c r="M3752" i="1"/>
  <c r="F3752" i="1"/>
  <c r="O3752" i="1"/>
  <c r="Q3753" i="1"/>
  <c r="I3753" i="1"/>
  <c r="M3753" i="1"/>
  <c r="E3753" i="1"/>
  <c r="H3753" i="1"/>
  <c r="L3753" i="1"/>
  <c r="F3753" i="1"/>
  <c r="K3753" i="1"/>
  <c r="J3753" i="1"/>
  <c r="D3753" i="1"/>
  <c r="P3753" i="1" s="1"/>
  <c r="G3753" i="1"/>
  <c r="N3753" i="1"/>
  <c r="O3753" i="1"/>
  <c r="M4928" i="1"/>
  <c r="K4928" i="1"/>
  <c r="Q4928" i="1"/>
  <c r="L4928" i="1"/>
  <c r="I4928" i="1"/>
  <c r="G4928" i="1"/>
  <c r="E4928" i="1"/>
  <c r="J4928" i="1"/>
  <c r="D4928" i="1"/>
  <c r="P4928" i="1" s="1"/>
  <c r="N4928" i="1"/>
  <c r="F4928" i="1"/>
  <c r="H4928" i="1"/>
  <c r="Q4929" i="1"/>
  <c r="Q4586" i="1"/>
  <c r="E4586" i="1"/>
  <c r="F4586" i="1"/>
  <c r="G4586" i="1"/>
  <c r="H4586" i="1"/>
  <c r="K4586" i="1"/>
  <c r="D4586" i="1"/>
  <c r="P4586" i="1" s="1"/>
  <c r="L4586" i="1"/>
  <c r="I4586" i="1"/>
  <c r="M4586" i="1"/>
  <c r="J4586" i="1"/>
  <c r="N4586" i="1"/>
  <c r="O4586" i="1"/>
  <c r="Q4585" i="1"/>
  <c r="I4585" i="1"/>
  <c r="M4585" i="1"/>
  <c r="F4585" i="1"/>
  <c r="D4585" i="1"/>
  <c r="P4585" i="1" s="1"/>
  <c r="N4585" i="1"/>
  <c r="J4585" i="1"/>
  <c r="G4585" i="1"/>
  <c r="E4585" i="1"/>
  <c r="L4585" i="1"/>
  <c r="K4585" i="1"/>
  <c r="H4585" i="1"/>
  <c r="O4585" i="1"/>
  <c r="S537" i="1"/>
  <c r="S536" i="1"/>
  <c r="S3811" i="1"/>
  <c r="R3811" i="1"/>
  <c r="N3811" i="1"/>
  <c r="M3811" i="1"/>
  <c r="L3811" i="1"/>
  <c r="K3811" i="1"/>
  <c r="J3811" i="1"/>
  <c r="I3811" i="1"/>
  <c r="H3811" i="1"/>
  <c r="G3811" i="1"/>
  <c r="F3811" i="1"/>
  <c r="E3811" i="1"/>
  <c r="D3811" i="1"/>
  <c r="S3819" i="1"/>
  <c r="R3819" i="1"/>
  <c r="D3820" i="1"/>
  <c r="E3820" i="1"/>
  <c r="F3820" i="1"/>
  <c r="G3820" i="1"/>
  <c r="H3820" i="1"/>
  <c r="I3820" i="1"/>
  <c r="J3820" i="1"/>
  <c r="K3820" i="1"/>
  <c r="L3820" i="1"/>
  <c r="M3820" i="1"/>
  <c r="N3820" i="1"/>
  <c r="E3819" i="1"/>
  <c r="F3819" i="1"/>
  <c r="G3819" i="1"/>
  <c r="H3819" i="1"/>
  <c r="I3819" i="1"/>
  <c r="J3819" i="1"/>
  <c r="K3819" i="1"/>
  <c r="L3819" i="1"/>
  <c r="M3819" i="1"/>
  <c r="N3819" i="1"/>
  <c r="D3819" i="1"/>
  <c r="T3811" i="1" l="1"/>
  <c r="O3811" i="1"/>
  <c r="P3811" i="1" s="1"/>
  <c r="T3909" i="1" l="1"/>
  <c r="O2399" i="1" l="1"/>
  <c r="O2398" i="1"/>
  <c r="P2398" i="1" s="1"/>
  <c r="O2350" i="1"/>
  <c r="P2350" i="1" s="1"/>
  <c r="O2349" i="1"/>
  <c r="O2301" i="1"/>
  <c r="O2300" i="1"/>
  <c r="P2300" i="1" s="1"/>
  <c r="P2399" i="1" l="1"/>
  <c r="P2301" i="1"/>
  <c r="T3280" i="1"/>
  <c r="T3281" i="1"/>
  <c r="O3869" i="1" l="1"/>
  <c r="O3868" i="1" l="1"/>
  <c r="S4016" i="1" l="1"/>
  <c r="R4016" i="1"/>
  <c r="S4800" i="1" l="1"/>
  <c r="S4799" i="1"/>
  <c r="S1459" i="1"/>
  <c r="R1459" i="1"/>
  <c r="O1459" i="1" s="1"/>
  <c r="P1459" i="1" s="1"/>
  <c r="D4007" i="1" l="1"/>
  <c r="P3842" i="1"/>
  <c r="P3843" i="1"/>
  <c r="P3844" i="1"/>
  <c r="T3822" i="1"/>
  <c r="O3822" i="1"/>
  <c r="P3822" i="1" s="1"/>
  <c r="Q3800" i="1" s="1"/>
  <c r="T3821" i="1"/>
  <c r="O3821" i="1"/>
  <c r="T3818" i="1"/>
  <c r="P3818" i="1"/>
  <c r="T3817" i="1"/>
  <c r="P3817" i="1"/>
  <c r="B3817" i="1"/>
  <c r="T3816" i="1"/>
  <c r="P3816" i="1"/>
  <c r="T3815" i="1"/>
  <c r="P3815" i="1"/>
  <c r="T3814" i="1"/>
  <c r="P3814" i="1"/>
  <c r="G3791" i="1" s="1"/>
  <c r="T3813" i="1"/>
  <c r="P3813" i="1"/>
  <c r="K3790" i="1" s="1"/>
  <c r="T3812" i="1"/>
  <c r="P3812" i="1"/>
  <c r="F3789" i="1" s="1"/>
  <c r="T3810" i="1"/>
  <c r="P3810" i="1"/>
  <c r="O3788" i="1" s="1"/>
  <c r="T3809" i="1"/>
  <c r="P3809" i="1"/>
  <c r="N3787" i="1" s="1"/>
  <c r="T3808" i="1"/>
  <c r="P3808" i="1"/>
  <c r="H3786" i="1" s="1"/>
  <c r="T3807" i="1"/>
  <c r="P3807" i="1"/>
  <c r="E3785" i="1" s="1"/>
  <c r="T3806" i="1"/>
  <c r="P3806" i="1"/>
  <c r="O3784" i="1" s="1"/>
  <c r="T3805" i="1"/>
  <c r="P3805" i="1"/>
  <c r="J3783" i="1" s="1"/>
  <c r="P3804" i="1"/>
  <c r="G3782" i="1" s="1"/>
  <c r="P3803" i="1"/>
  <c r="O3781" i="1" s="1"/>
  <c r="B3793" i="1"/>
  <c r="B3794" i="1" s="1"/>
  <c r="B3795" i="1" s="1"/>
  <c r="B3790" i="1"/>
  <c r="B3791" i="1" s="1"/>
  <c r="P3780" i="1"/>
  <c r="P3779" i="1"/>
  <c r="P3778" i="1"/>
  <c r="T3871" i="1"/>
  <c r="O3871" i="1"/>
  <c r="P3871" i="1" s="1"/>
  <c r="Q3849" i="1" s="1"/>
  <c r="T3870" i="1"/>
  <c r="O3870" i="1"/>
  <c r="P3870" i="1" s="1"/>
  <c r="T3869" i="1"/>
  <c r="P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B3842" i="1"/>
  <c r="B3843" i="1" s="1"/>
  <c r="B3844" i="1" s="1"/>
  <c r="P3925" i="1"/>
  <c r="B3891" i="1"/>
  <c r="B3892" i="1" s="1"/>
  <c r="B3744" i="1"/>
  <c r="E3427" i="1"/>
  <c r="F3427" i="1"/>
  <c r="G3427" i="1"/>
  <c r="H3427" i="1"/>
  <c r="I3427" i="1"/>
  <c r="J3427" i="1"/>
  <c r="K3427" i="1"/>
  <c r="L3427" i="1"/>
  <c r="M3427" i="1"/>
  <c r="N3427" i="1"/>
  <c r="E3428" i="1"/>
  <c r="F3428" i="1"/>
  <c r="G3428" i="1"/>
  <c r="H3428" i="1"/>
  <c r="I3428" i="1"/>
  <c r="J3428" i="1"/>
  <c r="K3428" i="1"/>
  <c r="L3428" i="1"/>
  <c r="M3428" i="1"/>
  <c r="N3428" i="1"/>
  <c r="D3428" i="1"/>
  <c r="D3427" i="1"/>
  <c r="D3419" i="1"/>
  <c r="D3762" i="1" l="1"/>
  <c r="O3790" i="1"/>
  <c r="O3789" i="1"/>
  <c r="L3786" i="1"/>
  <c r="O3787" i="1"/>
  <c r="D3788" i="1"/>
  <c r="E3788" i="1"/>
  <c r="J3786" i="1"/>
  <c r="K3786" i="1"/>
  <c r="Q3790" i="1"/>
  <c r="G3789" i="1"/>
  <c r="H3789" i="1"/>
  <c r="K3789" i="1"/>
  <c r="N3789" i="1"/>
  <c r="D3790" i="1"/>
  <c r="E3790" i="1"/>
  <c r="F3790" i="1"/>
  <c r="G3790" i="1"/>
  <c r="K3781" i="1"/>
  <c r="J3790" i="1"/>
  <c r="D3785" i="1"/>
  <c r="L3790" i="1"/>
  <c r="M3790" i="1"/>
  <c r="I3786" i="1"/>
  <c r="N3790" i="1"/>
  <c r="M3781" i="1"/>
  <c r="M3786" i="1"/>
  <c r="H3791" i="1"/>
  <c r="E3781" i="1"/>
  <c r="F3781" i="1"/>
  <c r="G3781" i="1"/>
  <c r="I3781" i="1"/>
  <c r="L3789" i="1"/>
  <c r="L3781" i="1"/>
  <c r="H3782" i="1"/>
  <c r="D3781" i="1"/>
  <c r="F3788" i="1"/>
  <c r="J3781" i="1"/>
  <c r="M3789" i="1"/>
  <c r="N3846" i="1"/>
  <c r="F3846" i="1"/>
  <c r="L3846" i="1"/>
  <c r="J3846" i="1"/>
  <c r="I3846" i="1"/>
  <c r="G3846" i="1"/>
  <c r="E3846" i="1"/>
  <c r="D3846" i="1"/>
  <c r="O3846" i="1"/>
  <c r="M3846" i="1"/>
  <c r="K3846" i="1"/>
  <c r="H3846" i="1"/>
  <c r="M3847" i="1"/>
  <c r="Q3847" i="1"/>
  <c r="K3847" i="1"/>
  <c r="O3847" i="1"/>
  <c r="N3847" i="1"/>
  <c r="Q3848" i="1"/>
  <c r="H3799" i="1"/>
  <c r="F3799" i="1"/>
  <c r="O3799" i="1"/>
  <c r="M3799" i="1"/>
  <c r="J3799" i="1"/>
  <c r="N3799" i="1"/>
  <c r="K3799" i="1"/>
  <c r="I3799" i="1"/>
  <c r="G3799" i="1"/>
  <c r="E3799" i="1"/>
  <c r="D3799" i="1"/>
  <c r="P3799" i="1" s="1"/>
  <c r="J3782" i="1"/>
  <c r="J3791" i="1"/>
  <c r="K3791" i="1"/>
  <c r="N3782" i="1"/>
  <c r="N3791" i="1"/>
  <c r="O3782" i="1"/>
  <c r="D3783" i="1"/>
  <c r="F3783" i="1"/>
  <c r="N3781" i="1"/>
  <c r="D3782" i="1"/>
  <c r="E3782" i="1"/>
  <c r="O3783" i="1"/>
  <c r="I3789" i="1"/>
  <c r="E3791" i="1"/>
  <c r="I3791" i="1"/>
  <c r="L3782" i="1"/>
  <c r="L3791" i="1"/>
  <c r="M3782" i="1"/>
  <c r="M3791" i="1"/>
  <c r="Q3785" i="1"/>
  <c r="Q3787" i="1"/>
  <c r="Q3791" i="1"/>
  <c r="E3783" i="1"/>
  <c r="P3868" i="1"/>
  <c r="O3845" i="1" s="1"/>
  <c r="K3783" i="1"/>
  <c r="L3783" i="1"/>
  <c r="I3788" i="1"/>
  <c r="M3783" i="1"/>
  <c r="N3783" i="1"/>
  <c r="D3791" i="1"/>
  <c r="F3782" i="1"/>
  <c r="Q3783" i="1"/>
  <c r="J3789" i="1"/>
  <c r="F3791" i="1"/>
  <c r="I3782" i="1"/>
  <c r="K3782" i="1"/>
  <c r="O3791" i="1"/>
  <c r="Q3782" i="1"/>
  <c r="I3783" i="1"/>
  <c r="G3788" i="1"/>
  <c r="H3788" i="1"/>
  <c r="Q3784" i="1"/>
  <c r="F3785" i="1"/>
  <c r="O3786" i="1"/>
  <c r="F3784" i="1"/>
  <c r="L3785" i="1"/>
  <c r="D3787" i="1"/>
  <c r="J3788" i="1"/>
  <c r="H3781" i="1"/>
  <c r="G3784" i="1"/>
  <c r="M3785" i="1"/>
  <c r="E3787" i="1"/>
  <c r="K3788" i="1"/>
  <c r="Q3789" i="1"/>
  <c r="L3799" i="1"/>
  <c r="H3785" i="1"/>
  <c r="D3784" i="1"/>
  <c r="J3785" i="1"/>
  <c r="K3785" i="1"/>
  <c r="N3785" i="1"/>
  <c r="F3787" i="1"/>
  <c r="L3788" i="1"/>
  <c r="I3784" i="1"/>
  <c r="G3787" i="1"/>
  <c r="J3784" i="1"/>
  <c r="H3787" i="1"/>
  <c r="I3787" i="1"/>
  <c r="L3784" i="1"/>
  <c r="D3786" i="1"/>
  <c r="J3787" i="1"/>
  <c r="P3821" i="1"/>
  <c r="O3798" i="1" s="1"/>
  <c r="G3783" i="1"/>
  <c r="M3784" i="1"/>
  <c r="E3786" i="1"/>
  <c r="K3787" i="1"/>
  <c r="Q3788" i="1"/>
  <c r="H3790" i="1"/>
  <c r="H3783" i="1"/>
  <c r="N3784" i="1"/>
  <c r="F3786" i="1"/>
  <c r="L3787" i="1"/>
  <c r="D3789" i="1"/>
  <c r="I3790" i="1"/>
  <c r="G3785" i="1"/>
  <c r="N3786" i="1"/>
  <c r="I3785" i="1"/>
  <c r="E3784" i="1"/>
  <c r="Q3786" i="1"/>
  <c r="H3784" i="1"/>
  <c r="O3785" i="1"/>
  <c r="M3788" i="1"/>
  <c r="N3788" i="1"/>
  <c r="K3784" i="1"/>
  <c r="G3786" i="1"/>
  <c r="M3787" i="1"/>
  <c r="E3789" i="1"/>
  <c r="O3848" i="1"/>
  <c r="E3848" i="1"/>
  <c r="D3848" i="1"/>
  <c r="P3848" i="1" s="1"/>
  <c r="N3848" i="1"/>
  <c r="F3848" i="1"/>
  <c r="M3848" i="1"/>
  <c r="L3848" i="1"/>
  <c r="K3848" i="1"/>
  <c r="I3848" i="1"/>
  <c r="H3848" i="1"/>
  <c r="G3848" i="1"/>
  <c r="J3848" i="1"/>
  <c r="D3847" i="1"/>
  <c r="P3847" i="1" s="1"/>
  <c r="E3847" i="1"/>
  <c r="F3847" i="1"/>
  <c r="G3847" i="1"/>
  <c r="H3847" i="1"/>
  <c r="I3847" i="1"/>
  <c r="J3847" i="1"/>
  <c r="L3847" i="1"/>
  <c r="P3846" i="1" l="1"/>
  <c r="Q3799" i="1"/>
  <c r="Q3846" i="1"/>
  <c r="P3782" i="1"/>
  <c r="P3786" i="1"/>
  <c r="P3789" i="1"/>
  <c r="P3781" i="1"/>
  <c r="P3791" i="1"/>
  <c r="P3788" i="1"/>
  <c r="P3841" i="1"/>
  <c r="P3785" i="1"/>
  <c r="N3845" i="1"/>
  <c r="M3845" i="1"/>
  <c r="D3845" i="1"/>
  <c r="L3845" i="1"/>
  <c r="H3845" i="1"/>
  <c r="F3845" i="1"/>
  <c r="E3845" i="1"/>
  <c r="K3845" i="1"/>
  <c r="J3845" i="1"/>
  <c r="I3845" i="1"/>
  <c r="G3845" i="1"/>
  <c r="P3790" i="1"/>
  <c r="P3787" i="1"/>
  <c r="P3783" i="1"/>
  <c r="N3798" i="1"/>
  <c r="I3798" i="1"/>
  <c r="H3798" i="1"/>
  <c r="G3798" i="1"/>
  <c r="D3798" i="1"/>
  <c r="P3798" i="1" s="1"/>
  <c r="M3798" i="1"/>
  <c r="L3798" i="1"/>
  <c r="K3798" i="1"/>
  <c r="J3798" i="1"/>
  <c r="F3798" i="1"/>
  <c r="E3798" i="1"/>
  <c r="P3784" i="1"/>
  <c r="P3845" i="1" l="1"/>
  <c r="S2300" i="1"/>
  <c r="S1467" i="1"/>
  <c r="S1516" i="1" s="1"/>
  <c r="R1467" i="1"/>
  <c r="R1516" i="1" s="1"/>
  <c r="O4840" i="1" l="1"/>
  <c r="P4840" i="1" s="1"/>
  <c r="O1369" i="1"/>
  <c r="O830" i="1" l="1"/>
  <c r="O879" i="1"/>
  <c r="O1075" i="1"/>
  <c r="P1075" i="1" s="1"/>
  <c r="P1074" i="1"/>
  <c r="O1026" i="1"/>
  <c r="P1026" i="1" s="1"/>
  <c r="P1025" i="1"/>
  <c r="O977" i="1"/>
  <c r="P977" i="1" s="1"/>
  <c r="P976" i="1"/>
  <c r="O928" i="1"/>
  <c r="P928" i="1" s="1"/>
  <c r="P927" i="1"/>
  <c r="O389" i="1"/>
  <c r="P389" i="1" s="1"/>
  <c r="P388" i="1"/>
  <c r="O340" i="1"/>
  <c r="P340" i="1" s="1"/>
  <c r="P339" i="1"/>
  <c r="O193" i="1"/>
  <c r="P193" i="1" s="1"/>
  <c r="P192" i="1"/>
  <c r="P2397" i="1" l="1"/>
  <c r="O2251" i="1"/>
  <c r="P2250" i="1"/>
  <c r="O2153" i="1"/>
  <c r="P2152" i="1"/>
  <c r="P2251" i="1" l="1"/>
  <c r="P2153" i="1"/>
  <c r="P2299" i="1"/>
  <c r="O1663" i="1"/>
  <c r="P1663" i="1" s="1"/>
  <c r="P1662" i="1"/>
  <c r="S437" i="1" l="1"/>
  <c r="S4553" i="1"/>
  <c r="S5337" i="1" l="1"/>
  <c r="O4407" i="1"/>
  <c r="S1466" i="1" l="1"/>
  <c r="R1466" i="1"/>
  <c r="S535" i="1" l="1"/>
  <c r="B1586" i="1" l="1"/>
  <c r="B1222" i="1"/>
  <c r="B1221" i="1"/>
  <c r="B1214" i="1"/>
  <c r="B1199" i="1"/>
  <c r="R4015" i="1"/>
  <c r="S4015" i="1"/>
  <c r="T1467" i="1" l="1"/>
  <c r="S4798" i="1" l="1"/>
  <c r="O3664" i="1" l="1"/>
  <c r="P3664" i="1" s="1"/>
  <c r="P5722" i="1" l="1"/>
  <c r="O5722" i="1"/>
  <c r="N5722" i="1"/>
  <c r="M5722" i="1"/>
  <c r="L5722" i="1"/>
  <c r="K5722" i="1"/>
  <c r="J5722" i="1"/>
  <c r="I5722" i="1"/>
  <c r="H5722" i="1"/>
  <c r="G5722" i="1"/>
  <c r="F5722" i="1"/>
  <c r="E5722" i="1"/>
  <c r="D5722" i="1"/>
  <c r="R1416" i="1" l="1"/>
  <c r="S1416" i="1"/>
  <c r="S1662" i="1" l="1"/>
  <c r="T1417" i="1" l="1"/>
  <c r="T1416" i="1"/>
  <c r="T5330" i="1" l="1"/>
  <c r="O4203" i="1"/>
  <c r="P4203" i="1" s="1"/>
  <c r="T3664" i="1"/>
  <c r="O3615" i="1"/>
  <c r="P3615" i="1" s="1"/>
  <c r="O3566" i="1"/>
  <c r="P3566" i="1" s="1"/>
  <c r="O3517" i="1"/>
  <c r="P3517" i="1" s="1"/>
  <c r="O3468" i="1"/>
  <c r="P3468" i="1" s="1"/>
  <c r="T3027" i="1"/>
  <c r="T2390" i="1"/>
  <c r="S1519" i="1"/>
  <c r="R1519" i="1"/>
  <c r="N1519" i="1"/>
  <c r="M1519" i="1"/>
  <c r="L1519" i="1"/>
  <c r="K1519" i="1"/>
  <c r="J1519" i="1"/>
  <c r="I1519" i="1"/>
  <c r="H1519" i="1"/>
  <c r="G1519" i="1"/>
  <c r="F1519" i="1"/>
  <c r="E1519" i="1"/>
  <c r="D1519" i="1"/>
  <c r="S1518" i="1"/>
  <c r="R1518" i="1"/>
  <c r="N1518" i="1"/>
  <c r="M1518" i="1"/>
  <c r="L1518" i="1"/>
  <c r="K1518" i="1"/>
  <c r="J1518" i="1"/>
  <c r="I1518" i="1"/>
  <c r="H1518" i="1"/>
  <c r="G1518" i="1"/>
  <c r="F1518" i="1"/>
  <c r="E1518" i="1"/>
  <c r="D1518" i="1"/>
  <c r="S1517" i="1"/>
  <c r="R1517" i="1"/>
  <c r="N1517" i="1"/>
  <c r="M1517" i="1"/>
  <c r="L1517" i="1"/>
  <c r="K1517" i="1"/>
  <c r="J1517" i="1"/>
  <c r="I1517" i="1"/>
  <c r="H1517" i="1"/>
  <c r="G1517" i="1"/>
  <c r="F1517" i="1"/>
  <c r="E1517" i="1"/>
  <c r="D1517" i="1"/>
  <c r="N1516" i="1"/>
  <c r="M1516" i="1"/>
  <c r="L1516" i="1"/>
  <c r="K1516" i="1"/>
  <c r="J1516" i="1"/>
  <c r="I1516" i="1"/>
  <c r="H1516" i="1"/>
  <c r="G1516" i="1"/>
  <c r="F1516" i="1"/>
  <c r="E1516" i="1"/>
  <c r="D1516" i="1"/>
  <c r="T1421" i="1"/>
  <c r="O1421" i="1"/>
  <c r="P1421" i="1" s="1"/>
  <c r="Q1399" i="1" s="1"/>
  <c r="T1420" i="1"/>
  <c r="O1420" i="1"/>
  <c r="P1420" i="1" s="1"/>
  <c r="T1419" i="1"/>
  <c r="O1419" i="1"/>
  <c r="P1419" i="1" s="1"/>
  <c r="T1418" i="1"/>
  <c r="O1418" i="1"/>
  <c r="S1515" i="1"/>
  <c r="R1515" i="1"/>
  <c r="N1515" i="1"/>
  <c r="M1515" i="1"/>
  <c r="L1515" i="1"/>
  <c r="K1515" i="1"/>
  <c r="J1515" i="1"/>
  <c r="I1515" i="1"/>
  <c r="H1515" i="1"/>
  <c r="G1515" i="1"/>
  <c r="F1515" i="1"/>
  <c r="E1515" i="1"/>
  <c r="D1515" i="1"/>
  <c r="S1514" i="1"/>
  <c r="R1514" i="1"/>
  <c r="N1514" i="1"/>
  <c r="M1514" i="1"/>
  <c r="L1514" i="1"/>
  <c r="K1514" i="1"/>
  <c r="J1514" i="1"/>
  <c r="I1514" i="1"/>
  <c r="H1514" i="1"/>
  <c r="G1514" i="1"/>
  <c r="F1514" i="1"/>
  <c r="E1514" i="1"/>
  <c r="D1514" i="1"/>
  <c r="S1508" i="1"/>
  <c r="R1508" i="1"/>
  <c r="D1508" i="1"/>
  <c r="O1455" i="1"/>
  <c r="O1456" i="1"/>
  <c r="O1457" i="1"/>
  <c r="O1458" i="1"/>
  <c r="O1460" i="1"/>
  <c r="O1461" i="1"/>
  <c r="O1462" i="1"/>
  <c r="O1463" i="1"/>
  <c r="O1464" i="1"/>
  <c r="T1606" i="1"/>
  <c r="P1418" i="1" l="1"/>
  <c r="T1515" i="1"/>
  <c r="O1514" i="1"/>
  <c r="O1515" i="1"/>
  <c r="P4308" i="1"/>
  <c r="P4307" i="1"/>
  <c r="N4284" i="1" s="1"/>
  <c r="P4259" i="1"/>
  <c r="P4258" i="1"/>
  <c r="P4063" i="1"/>
  <c r="P4062" i="1"/>
  <c r="P3965" i="1"/>
  <c r="P3964" i="1"/>
  <c r="P3916" i="1"/>
  <c r="P3915" i="1"/>
  <c r="O3622" i="1"/>
  <c r="P3622" i="1" s="1"/>
  <c r="P3621" i="1"/>
  <c r="O3573" i="1"/>
  <c r="P3573" i="1" s="1"/>
  <c r="P3572" i="1"/>
  <c r="O3475" i="1"/>
  <c r="P3475" i="1" s="1"/>
  <c r="P3474" i="1"/>
  <c r="P3230" i="1"/>
  <c r="P3229" i="1"/>
  <c r="P3181" i="1"/>
  <c r="P3180" i="1"/>
  <c r="P3132" i="1"/>
  <c r="P3131" i="1"/>
  <c r="P3083" i="1"/>
  <c r="P3082" i="1"/>
  <c r="P3033" i="1"/>
  <c r="P2936" i="1"/>
  <c r="P2935" i="1"/>
  <c r="P2887" i="1"/>
  <c r="P2886" i="1"/>
  <c r="P2838" i="1"/>
  <c r="P2837" i="1"/>
  <c r="P2789" i="1"/>
  <c r="P2788" i="1"/>
  <c r="P2740" i="1"/>
  <c r="P2739" i="1"/>
  <c r="P2691" i="1"/>
  <c r="P2690" i="1"/>
  <c r="P3034" i="1" l="1"/>
  <c r="S436" i="1"/>
  <c r="S534" i="1" l="1"/>
  <c r="S4797" i="1"/>
  <c r="T3615" i="1" l="1"/>
  <c r="T3566" i="1"/>
  <c r="T5287" i="1"/>
  <c r="T5281" i="1"/>
  <c r="T5232" i="1"/>
  <c r="T3076" i="1"/>
  <c r="T2929" i="1"/>
  <c r="T2880" i="1"/>
  <c r="T2782" i="1"/>
  <c r="T2733" i="1"/>
  <c r="T2684" i="1"/>
  <c r="T2635" i="1"/>
  <c r="T2537" i="1"/>
  <c r="T2488" i="1"/>
  <c r="T2341" i="1"/>
  <c r="T2292" i="1"/>
  <c r="T2243" i="1"/>
  <c r="P3646" i="1" l="1"/>
  <c r="S4014" i="1" l="1"/>
  <c r="R4014" i="1"/>
  <c r="S3720" i="1" l="1"/>
  <c r="R3720" i="1"/>
  <c r="B44" i="1" l="1"/>
  <c r="B66" i="1" s="1"/>
  <c r="B67" i="1" s="1"/>
  <c r="B93" i="1" s="1"/>
  <c r="B115" i="1" s="1"/>
  <c r="B116" i="1" s="1"/>
  <c r="B142" i="1" s="1"/>
  <c r="B164" i="1" s="1"/>
  <c r="B165" i="1" s="1"/>
  <c r="B191" i="1" s="1"/>
  <c r="B213" i="1" s="1"/>
  <c r="B214" i="1" s="1"/>
  <c r="B216" i="1" s="1"/>
  <c r="B217" i="1" s="1"/>
  <c r="B218" i="1" s="1"/>
  <c r="B240" i="1" s="1"/>
  <c r="B262" i="1" s="1"/>
  <c r="B263" i="1" s="1"/>
  <c r="B265" i="1" s="1"/>
  <c r="B266" i="1" s="1"/>
  <c r="B267" i="1" s="1"/>
  <c r="B289" i="1" s="1"/>
  <c r="B311" i="1" s="1"/>
  <c r="B312" i="1" s="1"/>
  <c r="B314" i="1" s="1"/>
  <c r="B315" i="1" s="1"/>
  <c r="B316" i="1" s="1"/>
  <c r="B338" i="1" s="1"/>
  <c r="B360" i="1" s="1"/>
  <c r="B361" i="1" s="1"/>
  <c r="B363" i="1" s="1"/>
  <c r="B364" i="1" s="1"/>
  <c r="B365" i="1" s="1"/>
  <c r="B387" i="1" s="1"/>
  <c r="B409" i="1" s="1"/>
  <c r="B410" i="1" s="1"/>
  <c r="B412" i="1" s="1"/>
  <c r="B413" i="1" s="1"/>
  <c r="B414" i="1" s="1"/>
  <c r="B436" i="1" s="1"/>
  <c r="B458" i="1" s="1"/>
  <c r="B459" i="1" s="1"/>
  <c r="B461" i="1" s="1"/>
  <c r="B462" i="1" s="1"/>
  <c r="B463" i="1" s="1"/>
  <c r="B485" i="1" s="1"/>
  <c r="B507" i="1" s="1"/>
  <c r="B508" i="1" s="1"/>
  <c r="B510" i="1" s="1"/>
  <c r="B511" i="1" s="1"/>
  <c r="B512" i="1" s="1"/>
  <c r="B534" i="1" s="1"/>
  <c r="B556" i="1" s="1"/>
  <c r="B557" i="1" s="1"/>
  <c r="B559" i="1" s="1"/>
  <c r="B560" i="1" s="1"/>
  <c r="B561" i="1" s="1"/>
  <c r="B583" i="1" s="1"/>
  <c r="B605" i="1" s="1"/>
  <c r="B606" i="1" s="1"/>
  <c r="B608" i="1" s="1"/>
  <c r="B609" i="1" s="1"/>
  <c r="B610" i="1" s="1"/>
  <c r="B632" i="1" s="1"/>
  <c r="B654" i="1" s="1"/>
  <c r="B655" i="1" s="1"/>
  <c r="B657" i="1" s="1"/>
  <c r="B658" i="1" s="1"/>
  <c r="B659" i="1" s="1"/>
  <c r="B681" i="1" s="1"/>
  <c r="B703" i="1" s="1"/>
  <c r="B704" i="1" s="1"/>
  <c r="B706" i="1" s="1"/>
  <c r="B707" i="1" s="1"/>
  <c r="B708" i="1" s="1"/>
  <c r="B730" i="1" s="1"/>
  <c r="B752" i="1" s="1"/>
  <c r="B753" i="1" s="1"/>
  <c r="B755" i="1" s="1"/>
  <c r="B756" i="1" s="1"/>
  <c r="B757" i="1" s="1"/>
  <c r="B779" i="1" s="1"/>
  <c r="B801" i="1" s="1"/>
  <c r="B802" i="1" s="1"/>
  <c r="B804" i="1" s="1"/>
  <c r="B805" i="1" s="1"/>
  <c r="B806" i="1" s="1"/>
  <c r="B828" i="1" s="1"/>
  <c r="B850" i="1" s="1"/>
  <c r="B851" i="1" s="1"/>
  <c r="B853" i="1" s="1"/>
  <c r="B854" i="1" s="1"/>
  <c r="B855" i="1" s="1"/>
  <c r="B877" i="1" s="1"/>
  <c r="B899" i="1" s="1"/>
  <c r="B900" i="1" s="1"/>
  <c r="B902" i="1" s="1"/>
  <c r="B903" i="1" s="1"/>
  <c r="B904" i="1" s="1"/>
  <c r="B926" i="1" s="1"/>
  <c r="B948" i="1" s="1"/>
  <c r="B949" i="1" s="1"/>
  <c r="B951" i="1" s="1"/>
  <c r="B952" i="1" s="1"/>
  <c r="B953" i="1" s="1"/>
  <c r="B975" i="1" s="1"/>
  <c r="B997" i="1" s="1"/>
  <c r="B998" i="1" s="1"/>
  <c r="B1000" i="1" s="1"/>
  <c r="B1001" i="1" s="1"/>
  <c r="B1002" i="1" s="1"/>
  <c r="B1024" i="1" s="1"/>
  <c r="B1046" i="1" s="1"/>
  <c r="B1047" i="1" s="1"/>
  <c r="B1049" i="1" s="1"/>
  <c r="B1050" i="1" s="1"/>
  <c r="B1051" i="1" s="1"/>
  <c r="B1073" i="1" s="1"/>
  <c r="B1095" i="1" s="1"/>
  <c r="B1096" i="1" s="1"/>
  <c r="B1098" i="1" s="1"/>
  <c r="B1099" i="1" s="1"/>
  <c r="B1100" i="1" s="1"/>
  <c r="B1122" i="1" s="1"/>
  <c r="B1144" i="1" s="1"/>
  <c r="B1171" i="1" l="1"/>
  <c r="B1193" i="1" s="1"/>
  <c r="B1220" i="1" s="1"/>
  <c r="B1242" i="1" s="1"/>
  <c r="B1145" i="1"/>
  <c r="B1194" i="1" l="1"/>
  <c r="B1269" i="1"/>
  <c r="B1243" i="1"/>
  <c r="B1245" i="1" s="1"/>
  <c r="B1246" i="1" s="1"/>
  <c r="B1247" i="1" s="1"/>
  <c r="B1248" i="1" s="1"/>
  <c r="B1291" i="1"/>
  <c r="B1292" i="1" s="1"/>
  <c r="B1294" i="1" s="1"/>
  <c r="B1295" i="1" s="1"/>
  <c r="B1296" i="1" s="1"/>
  <c r="B1318" i="1" s="1"/>
  <c r="B1340" i="1" s="1"/>
  <c r="B1341" i="1" s="1"/>
  <c r="B1343" i="1" s="1"/>
  <c r="B1344" i="1" s="1"/>
  <c r="B1345" i="1" s="1"/>
  <c r="B1367" i="1" s="1"/>
  <c r="B1389" i="1" s="1"/>
  <c r="B1390" i="1" s="1"/>
  <c r="B1392" i="1" s="1"/>
  <c r="B1393" i="1" s="1"/>
  <c r="B1394" i="1" s="1"/>
  <c r="B1416" i="1" s="1"/>
  <c r="P5237" i="1"/>
  <c r="P4306" i="1"/>
  <c r="P4257" i="1"/>
  <c r="P3914" i="1"/>
  <c r="P3130" i="1"/>
  <c r="P3081" i="1"/>
  <c r="T2836" i="1"/>
  <c r="P2836" i="1"/>
  <c r="P2689" i="1"/>
  <c r="B1147" i="1" l="1"/>
  <c r="B1195" i="1"/>
  <c r="B1536" i="1"/>
  <c r="B1537" i="1" s="1"/>
  <c r="B1538" i="1" s="1"/>
  <c r="B1539" i="1" s="1"/>
  <c r="B1540" i="1" s="1"/>
  <c r="B1541" i="1" s="1"/>
  <c r="B1557" i="1" s="1"/>
  <c r="B1563" i="1" s="1"/>
  <c r="B1564" i="1" s="1"/>
  <c r="B1438" i="1" s="1"/>
  <c r="B1439" i="1" s="1"/>
  <c r="B1441" i="1" s="1"/>
  <c r="B1442" i="1" s="1"/>
  <c r="B1443" i="1" s="1"/>
  <c r="B1465" i="1" s="1"/>
  <c r="B1487" i="1" s="1"/>
  <c r="B1488" i="1" s="1"/>
  <c r="B1490" i="1" s="1"/>
  <c r="B1491" i="1" s="1"/>
  <c r="B1492" i="1" s="1"/>
  <c r="B1514" i="1" s="1"/>
  <c r="B1585" i="1"/>
  <c r="B1612" i="1" s="1"/>
  <c r="B1634" i="1" s="1"/>
  <c r="B1635" i="1" s="1"/>
  <c r="B1637" i="1" s="1"/>
  <c r="B1638" i="1" s="1"/>
  <c r="B1639" i="1" s="1"/>
  <c r="B1661" i="1" s="1"/>
  <c r="B1683" i="1" s="1"/>
  <c r="B1684" i="1" s="1"/>
  <c r="B1686" i="1" s="1"/>
  <c r="B1687" i="1" s="1"/>
  <c r="B1688" i="1" s="1"/>
  <c r="B1710" i="1" s="1"/>
  <c r="B1732" i="1" s="1"/>
  <c r="B1733" i="1" s="1"/>
  <c r="B1735" i="1" s="1"/>
  <c r="B1736" i="1" s="1"/>
  <c r="B1737" i="1" s="1"/>
  <c r="B1759" i="1" s="1"/>
  <c r="B1781" i="1" s="1"/>
  <c r="B1782" i="1" s="1"/>
  <c r="B1784" i="1" s="1"/>
  <c r="B1785" i="1" s="1"/>
  <c r="B1786" i="1" s="1"/>
  <c r="B1808" i="1" s="1"/>
  <c r="B1830" i="1" s="1"/>
  <c r="B1831" i="1" s="1"/>
  <c r="B1833" i="1" s="1"/>
  <c r="B1834" i="1" s="1"/>
  <c r="B1835" i="1" s="1"/>
  <c r="B1857" i="1" s="1"/>
  <c r="B1879" i="1" s="1"/>
  <c r="B1880" i="1" s="1"/>
  <c r="B1882" i="1" s="1"/>
  <c r="B1883" i="1" s="1"/>
  <c r="B1884" i="1" s="1"/>
  <c r="B1906" i="1" s="1"/>
  <c r="B1928" i="1" s="1"/>
  <c r="B1929" i="1" s="1"/>
  <c r="B1931" i="1" s="1"/>
  <c r="B1932" i="1" s="1"/>
  <c r="B1933" i="1" s="1"/>
  <c r="B1955" i="1" s="1"/>
  <c r="B1977" i="1" s="1"/>
  <c r="B1978" i="1" s="1"/>
  <c r="B1980" i="1" s="1"/>
  <c r="B1981" i="1" s="1"/>
  <c r="B1982" i="1" s="1"/>
  <c r="B2004" i="1" s="1"/>
  <c r="B2026" i="1" s="1"/>
  <c r="B2027" i="1" s="1"/>
  <c r="B2029" i="1" s="1"/>
  <c r="B2030" i="1" s="1"/>
  <c r="B2031" i="1" s="1"/>
  <c r="B2053" i="1" s="1"/>
  <c r="B2075" i="1" s="1"/>
  <c r="B2076" i="1" s="1"/>
  <c r="B2078" i="1" s="1"/>
  <c r="B2079" i="1" s="1"/>
  <c r="B2080" i="1" s="1"/>
  <c r="B2102" i="1" s="1"/>
  <c r="B2124" i="1" s="1"/>
  <c r="B2125" i="1" s="1"/>
  <c r="B2127" i="1" s="1"/>
  <c r="B2128" i="1" s="1"/>
  <c r="B2129" i="1" s="1"/>
  <c r="B2151" i="1" s="1"/>
  <c r="B2173" i="1" s="1"/>
  <c r="B2174" i="1" s="1"/>
  <c r="B2176" i="1" s="1"/>
  <c r="B2177" i="1" s="1"/>
  <c r="B2178" i="1" s="1"/>
  <c r="B2200" i="1" s="1"/>
  <c r="B2222" i="1" s="1"/>
  <c r="B2223" i="1" s="1"/>
  <c r="B2225" i="1" s="1"/>
  <c r="B2226" i="1" s="1"/>
  <c r="B2227" i="1" s="1"/>
  <c r="B2249" i="1" s="1"/>
  <c r="B2271" i="1" s="1"/>
  <c r="B2272" i="1" s="1"/>
  <c r="B2274" i="1" s="1"/>
  <c r="B2275" i="1" s="1"/>
  <c r="B2276" i="1" s="1"/>
  <c r="B2298" i="1" s="1"/>
  <c r="B2320" i="1" s="1"/>
  <c r="B2321" i="1" s="1"/>
  <c r="B2323" i="1" s="1"/>
  <c r="B2324" i="1" s="1"/>
  <c r="B2325" i="1" s="1"/>
  <c r="B2347" i="1" s="1"/>
  <c r="B2369" i="1" s="1"/>
  <c r="B2370" i="1" s="1"/>
  <c r="B2372" i="1" s="1"/>
  <c r="B2373" i="1" s="1"/>
  <c r="B2374" i="1" s="1"/>
  <c r="B2396" i="1" s="1"/>
  <c r="B2418" i="1" s="1"/>
  <c r="B2419" i="1" s="1"/>
  <c r="B2421" i="1" s="1"/>
  <c r="B2422" i="1" s="1"/>
  <c r="B2423" i="1" s="1"/>
  <c r="B2445" i="1" s="1"/>
  <c r="B2467" i="1" s="1"/>
  <c r="B2468" i="1" s="1"/>
  <c r="B2470" i="1" s="1"/>
  <c r="B2471" i="1" s="1"/>
  <c r="B2472" i="1" s="1"/>
  <c r="B2494" i="1" s="1"/>
  <c r="B2516" i="1" s="1"/>
  <c r="B2517" i="1" s="1"/>
  <c r="B2519" i="1" s="1"/>
  <c r="B2520" i="1" s="1"/>
  <c r="B2521" i="1" s="1"/>
  <c r="B2543" i="1" s="1"/>
  <c r="B2565" i="1" s="1"/>
  <c r="B2566" i="1" s="1"/>
  <c r="B2568" i="1" s="1"/>
  <c r="B2569" i="1" s="1"/>
  <c r="B2570" i="1" s="1"/>
  <c r="B2592" i="1" s="1"/>
  <c r="B2614" i="1" s="1"/>
  <c r="B2615" i="1" s="1"/>
  <c r="B2617" i="1" s="1"/>
  <c r="B2618" i="1" s="1"/>
  <c r="B2619" i="1" s="1"/>
  <c r="B2641" i="1" s="1"/>
  <c r="B2663" i="1" s="1"/>
  <c r="B2664" i="1" s="1"/>
  <c r="B2666" i="1" s="1"/>
  <c r="B2667" i="1" s="1"/>
  <c r="B2668" i="1" s="1"/>
  <c r="B2690" i="1" s="1"/>
  <c r="B2712" i="1" s="1"/>
  <c r="B2713" i="1" s="1"/>
  <c r="B2715" i="1" s="1"/>
  <c r="B2716" i="1" s="1"/>
  <c r="B2717" i="1" s="1"/>
  <c r="B2739" i="1" s="1"/>
  <c r="B2761" i="1" s="1"/>
  <c r="B2762" i="1" s="1"/>
  <c r="B2764" i="1" s="1"/>
  <c r="B2765" i="1" s="1"/>
  <c r="B2766" i="1" s="1"/>
  <c r="B2788" i="1" s="1"/>
  <c r="B2810" i="1" s="1"/>
  <c r="B2811" i="1" s="1"/>
  <c r="B2813" i="1" s="1"/>
  <c r="B2814" i="1" s="1"/>
  <c r="B2815" i="1" s="1"/>
  <c r="B2837" i="1" s="1"/>
  <c r="B2859" i="1" s="1"/>
  <c r="B2860" i="1" s="1"/>
  <c r="B2862" i="1" s="1"/>
  <c r="B2863" i="1" s="1"/>
  <c r="B2864" i="1" s="1"/>
  <c r="B2886" i="1" s="1"/>
  <c r="B2908" i="1" s="1"/>
  <c r="B2909" i="1" s="1"/>
  <c r="B2911" i="1" s="1"/>
  <c r="B2912" i="1" s="1"/>
  <c r="B2913" i="1" s="1"/>
  <c r="B2935" i="1" s="1"/>
  <c r="B2957" i="1" s="1"/>
  <c r="B2958" i="1" s="1"/>
  <c r="B2960" i="1" s="1"/>
  <c r="B2961" i="1" s="1"/>
  <c r="B2962" i="1" s="1"/>
  <c r="B2984" i="1" s="1"/>
  <c r="B3006" i="1" s="1"/>
  <c r="B3007" i="1" s="1"/>
  <c r="B3009" i="1" s="1"/>
  <c r="B3010" i="1" s="1"/>
  <c r="B3011" i="1" s="1"/>
  <c r="B3033" i="1" s="1"/>
  <c r="B3055" i="1" s="1"/>
  <c r="B3056" i="1" s="1"/>
  <c r="B3058" i="1" s="1"/>
  <c r="B3059" i="1" s="1"/>
  <c r="B3060" i="1" s="1"/>
  <c r="B3082" i="1" s="1"/>
  <c r="B3104" i="1" s="1"/>
  <c r="B3105" i="1" s="1"/>
  <c r="B3107" i="1" s="1"/>
  <c r="B3108" i="1" s="1"/>
  <c r="B3109" i="1" s="1"/>
  <c r="B3131" i="1" s="1"/>
  <c r="B3153" i="1" s="1"/>
  <c r="B3154" i="1" s="1"/>
  <c r="B3156" i="1" s="1"/>
  <c r="B3157" i="1" s="1"/>
  <c r="B3158" i="1" s="1"/>
  <c r="B3180" i="1" s="1"/>
  <c r="B3202" i="1" s="1"/>
  <c r="B3203" i="1" s="1"/>
  <c r="B3205" i="1" s="1"/>
  <c r="B3206" i="1" s="1"/>
  <c r="B3207" i="1" s="1"/>
  <c r="B3229" i="1" s="1"/>
  <c r="B3251" i="1" s="1"/>
  <c r="B3252" i="1" s="1"/>
  <c r="B3254" i="1" s="1"/>
  <c r="B3255" i="1" s="1"/>
  <c r="B3256" i="1" s="1"/>
  <c r="B3278" i="1" s="1"/>
  <c r="O2200" i="1"/>
  <c r="B1148" i="1" l="1"/>
  <c r="B1196" i="1"/>
  <c r="B3300" i="1"/>
  <c r="B3301" i="1" s="1"/>
  <c r="B3302" i="1" s="1"/>
  <c r="B3303" i="1" s="1"/>
  <c r="B3304" i="1" s="1"/>
  <c r="B3305" i="1" s="1"/>
  <c r="B3321" i="1" s="1"/>
  <c r="B3327" i="1" s="1"/>
  <c r="B3328" i="1" s="1"/>
  <c r="B3349" i="1" s="1"/>
  <c r="B3350" i="1" s="1"/>
  <c r="B3351" i="1" s="1"/>
  <c r="B3352" i="1" s="1"/>
  <c r="B3353" i="1" s="1"/>
  <c r="B3354" i="1" s="1"/>
  <c r="B3370" i="1" s="1"/>
  <c r="B3376" i="1" s="1"/>
  <c r="B3377" i="1" s="1"/>
  <c r="B3398" i="1"/>
  <c r="B3399" i="1" s="1"/>
  <c r="B3401" i="1" s="1"/>
  <c r="B3402" i="1" s="1"/>
  <c r="B3403" i="1" s="1"/>
  <c r="B3425" i="1" s="1"/>
  <c r="B3447" i="1" s="1"/>
  <c r="B3448" i="1" s="1"/>
  <c r="B3449" i="1" s="1"/>
  <c r="B3450" i="1" s="1"/>
  <c r="B3451" i="1" s="1"/>
  <c r="B3452" i="1" s="1"/>
  <c r="B3474" i="1" s="1"/>
  <c r="B3496" i="1" s="1"/>
  <c r="B3497" i="1" s="1"/>
  <c r="B3498" i="1" s="1"/>
  <c r="B3499" i="1" s="1"/>
  <c r="B3500" i="1" s="1"/>
  <c r="B3501" i="1" s="1"/>
  <c r="B3523" i="1" s="1"/>
  <c r="B3545" i="1" s="1"/>
  <c r="B3546" i="1" s="1"/>
  <c r="B3547" i="1" s="1"/>
  <c r="B3548" i="1" s="1"/>
  <c r="B3549" i="1" s="1"/>
  <c r="B3550" i="1" s="1"/>
  <c r="B3572" i="1" s="1"/>
  <c r="B3594" i="1" s="1"/>
  <c r="B3595" i="1" s="1"/>
  <c r="B3596" i="1" s="1"/>
  <c r="B3597" i="1" s="1"/>
  <c r="B3598" i="1" s="1"/>
  <c r="B3599" i="1" s="1"/>
  <c r="B3621" i="1" s="1"/>
  <c r="B3643" i="1" s="1"/>
  <c r="B3644" i="1" s="1"/>
  <c r="B3645" i="1" s="1"/>
  <c r="B3646" i="1" s="1"/>
  <c r="B3647" i="1" s="1"/>
  <c r="B3648" i="1" s="1"/>
  <c r="B3670" i="1" s="1"/>
  <c r="B3692" i="1" s="1"/>
  <c r="B3693" i="1" s="1"/>
  <c r="B3694" i="1" s="1"/>
  <c r="B3695" i="1" s="1"/>
  <c r="B3696" i="1" s="1"/>
  <c r="B3697" i="1" s="1"/>
  <c r="B3719" i="1" s="1"/>
  <c r="B3741" i="1" s="1"/>
  <c r="B3742" i="1" s="1"/>
  <c r="B3745" i="1" s="1"/>
  <c r="B3746" i="1" s="1"/>
  <c r="B3768" i="1" s="1"/>
  <c r="B3888" i="1" s="1"/>
  <c r="B3889" i="1" s="1"/>
  <c r="B3893" i="1" s="1"/>
  <c r="B3915" i="1" s="1"/>
  <c r="B3937" i="1" s="1"/>
  <c r="B3938" i="1" s="1"/>
  <c r="B3940" i="1" s="1"/>
  <c r="B3941" i="1" s="1"/>
  <c r="B3942" i="1" s="1"/>
  <c r="B3964" i="1" s="1"/>
  <c r="B3986" i="1" s="1"/>
  <c r="B3987" i="1" s="1"/>
  <c r="B3989" i="1" s="1"/>
  <c r="B3990" i="1" s="1"/>
  <c r="B3991" i="1" s="1"/>
  <c r="B4013" i="1" s="1"/>
  <c r="B4035" i="1" s="1"/>
  <c r="B4036" i="1" s="1"/>
  <c r="B4038" i="1" s="1"/>
  <c r="B4039" i="1" s="1"/>
  <c r="B4040" i="1" s="1"/>
  <c r="B4062" i="1" s="1"/>
  <c r="B4084" i="1" s="1"/>
  <c r="B4085" i="1" s="1"/>
  <c r="B4087" i="1" s="1"/>
  <c r="B4088" i="1" s="1"/>
  <c r="B4089" i="1" s="1"/>
  <c r="B4111" i="1" s="1"/>
  <c r="B4133" i="1" s="1"/>
  <c r="B4134" i="1" s="1"/>
  <c r="B4136" i="1" s="1"/>
  <c r="B4137" i="1" s="1"/>
  <c r="B4138" i="1" s="1"/>
  <c r="B4160" i="1" s="1"/>
  <c r="B4182" i="1" s="1"/>
  <c r="B4183" i="1" s="1"/>
  <c r="B4184" i="1" s="1"/>
  <c r="B4185" i="1" s="1"/>
  <c r="B4186" i="1" s="1"/>
  <c r="B4187" i="1" s="1"/>
  <c r="B4209" i="1" s="1"/>
  <c r="B4231" i="1" s="1"/>
  <c r="B4232" i="1" s="1"/>
  <c r="B4234" i="1" s="1"/>
  <c r="B4235" i="1" s="1"/>
  <c r="B4236" i="1" s="1"/>
  <c r="B4258" i="1" s="1"/>
  <c r="B4280" i="1" s="1"/>
  <c r="B4281" i="1" s="1"/>
  <c r="B4283" i="1" s="1"/>
  <c r="B4284" i="1" s="1"/>
  <c r="B4285" i="1" s="1"/>
  <c r="B4307" i="1" s="1"/>
  <c r="B4329" i="1" s="1"/>
  <c r="B4330" i="1" s="1"/>
  <c r="B4332" i="1" s="1"/>
  <c r="B4333" i="1" s="1"/>
  <c r="B4334" i="1" s="1"/>
  <c r="B4356" i="1" s="1"/>
  <c r="B4378" i="1" s="1"/>
  <c r="B4379" i="1" s="1"/>
  <c r="B4381" i="1" s="1"/>
  <c r="B4382" i="1" s="1"/>
  <c r="B4383" i="1" s="1"/>
  <c r="B4405" i="1" s="1"/>
  <c r="B4525" i="1" s="1"/>
  <c r="B1197" i="1" l="1"/>
  <c r="B1149" i="1"/>
  <c r="B1198" i="1" s="1"/>
  <c r="B4427" i="1"/>
  <c r="B4428" i="1" s="1"/>
  <c r="B4429" i="1" s="1"/>
  <c r="B4430" i="1" s="1"/>
  <c r="B4431" i="1" s="1"/>
  <c r="B4432" i="1" s="1"/>
  <c r="B4448" i="1" s="1"/>
  <c r="B4454" i="1" s="1"/>
  <c r="B4455" i="1" s="1"/>
  <c r="B4476" i="1" s="1"/>
  <c r="B4477" i="1" s="1"/>
  <c r="B4478" i="1" s="1"/>
  <c r="B4479" i="1" s="1"/>
  <c r="B4480" i="1" s="1"/>
  <c r="B4481" i="1" s="1"/>
  <c r="B4497" i="1" s="1"/>
  <c r="B4503" i="1" s="1"/>
  <c r="B4504" i="1" s="1"/>
  <c r="B4526" i="1" s="1"/>
  <c r="B4528" i="1" s="1"/>
  <c r="B4529" i="1" s="1"/>
  <c r="B4530" i="1" s="1"/>
  <c r="B4552" i="1" s="1"/>
  <c r="B4574" i="1" s="1"/>
  <c r="B4575" i="1" s="1"/>
  <c r="B4577" i="1" s="1"/>
  <c r="B4578" i="1" s="1"/>
  <c r="B4579" i="1" s="1"/>
  <c r="B4601" i="1" s="1"/>
  <c r="B4623" i="1" s="1"/>
  <c r="B4624" i="1" s="1"/>
  <c r="B4626" i="1" s="1"/>
  <c r="B4627" i="1" s="1"/>
  <c r="B4628" i="1" s="1"/>
  <c r="B4650" i="1" s="1"/>
  <c r="B4672" i="1" s="1"/>
  <c r="B4673" i="1" s="1"/>
  <c r="B4675" i="1" s="1"/>
  <c r="B4676" i="1" s="1"/>
  <c r="B4677" i="1" s="1"/>
  <c r="B4699" i="1" s="1"/>
  <c r="B4721" i="1" s="1"/>
  <c r="B4722" i="1" s="1"/>
  <c r="B4724" i="1" s="1"/>
  <c r="B4725" i="1" s="1"/>
  <c r="B4726" i="1" s="1"/>
  <c r="B4748" i="1" s="1"/>
  <c r="B4770" i="1" s="1"/>
  <c r="B4771" i="1" s="1"/>
  <c r="B4773" i="1" s="1"/>
  <c r="B4774" i="1" s="1"/>
  <c r="B4775" i="1" s="1"/>
  <c r="B4797" i="1" s="1"/>
  <c r="B4819" i="1" s="1"/>
  <c r="B4820" i="1" s="1"/>
  <c r="B4822" i="1" s="1"/>
  <c r="B4823" i="1" s="1"/>
  <c r="B4824" i="1" s="1"/>
  <c r="B4846" i="1" s="1"/>
  <c r="B4868" i="1" s="1"/>
  <c r="B4869" i="1" s="1"/>
  <c r="B4871" i="1" s="1"/>
  <c r="B4872" i="1" s="1"/>
  <c r="B4873" i="1" s="1"/>
  <c r="B4895" i="1" s="1"/>
  <c r="B4917" i="1" s="1"/>
  <c r="B4918" i="1" s="1"/>
  <c r="B4920" i="1" s="1"/>
  <c r="B4921" i="1" s="1"/>
  <c r="B4922" i="1" s="1"/>
  <c r="B4944" i="1" s="1"/>
  <c r="B4966" i="1" s="1"/>
  <c r="B4967" i="1" s="1"/>
  <c r="B4969" i="1" s="1"/>
  <c r="B4970" i="1" s="1"/>
  <c r="B4971" i="1" s="1"/>
  <c r="B4993" i="1" s="1"/>
  <c r="B5015" i="1" s="1"/>
  <c r="B5016" i="1" s="1"/>
  <c r="B5018" i="1" s="1"/>
  <c r="B5019" i="1" s="1"/>
  <c r="B5020" i="1" s="1"/>
  <c r="B5042" i="1" s="1"/>
  <c r="B5162" i="1" s="1"/>
  <c r="B5163" i="1" s="1"/>
  <c r="B5165" i="1" s="1"/>
  <c r="B5166" i="1" s="1"/>
  <c r="B5167" i="1" s="1"/>
  <c r="B5189" i="1" s="1"/>
  <c r="B5211" i="1" s="1"/>
  <c r="B5212" i="1" s="1"/>
  <c r="B5214" i="1" s="1"/>
  <c r="B5215" i="1" s="1"/>
  <c r="B5216" i="1" s="1"/>
  <c r="B5238" i="1" s="1"/>
  <c r="B5260" i="1" s="1"/>
  <c r="B5261" i="1" s="1"/>
  <c r="B5263" i="1" s="1"/>
  <c r="B5264" i="1" s="1"/>
  <c r="B5265" i="1" s="1"/>
  <c r="B5287" i="1" s="1"/>
  <c r="B5309" i="1" s="1"/>
  <c r="B5310" i="1" s="1"/>
  <c r="B5312" i="1" s="1"/>
  <c r="B5313" i="1" s="1"/>
  <c r="B5314" i="1" s="1"/>
  <c r="B5336" i="1" s="1"/>
  <c r="B5064" i="1" l="1"/>
  <c r="B5065" i="1" s="1"/>
  <c r="B5066" i="1" s="1"/>
  <c r="B5067" i="1" s="1"/>
  <c r="B5068" i="1" s="1"/>
  <c r="B5069" i="1" s="1"/>
  <c r="B5085" i="1" s="1"/>
  <c r="B5091" i="1" s="1"/>
  <c r="B5092" i="1" s="1"/>
  <c r="B5113" i="1" s="1"/>
  <c r="B5114" i="1" s="1"/>
  <c r="B5115" i="1" s="1"/>
  <c r="B5116" i="1" s="1"/>
  <c r="B5117" i="1" s="1"/>
  <c r="B5118" i="1" s="1"/>
  <c r="B5134" i="1" s="1"/>
  <c r="B5140" i="1" s="1"/>
  <c r="B5141" i="1" s="1"/>
  <c r="S4111" i="1"/>
  <c r="T877" i="1" l="1"/>
  <c r="T4840" i="1" l="1"/>
  <c r="P778" i="1" l="1"/>
  <c r="R5189" i="1"/>
  <c r="R5188" i="1"/>
  <c r="S5189" i="1"/>
  <c r="S5188" i="1"/>
  <c r="S435" i="1"/>
  <c r="T435" i="1" s="1"/>
  <c r="S4551" i="1"/>
  <c r="T4551" i="1" s="1"/>
  <c r="S533" i="1"/>
  <c r="T533" i="1" s="1"/>
  <c r="P3032" i="1"/>
  <c r="M3009" i="1" s="1"/>
  <c r="P2787" i="1"/>
  <c r="N2764" i="1" s="1"/>
  <c r="S2978" i="1"/>
  <c r="S2983" i="1"/>
  <c r="S2984" i="1"/>
  <c r="S3419" i="1"/>
  <c r="S3762" i="1" s="1"/>
  <c r="S3424" i="1"/>
  <c r="S3425" i="1"/>
  <c r="S3713" i="1"/>
  <c r="S3718" i="1"/>
  <c r="S3719" i="1"/>
  <c r="S4012" i="1"/>
  <c r="S4013" i="1"/>
  <c r="S4007" i="1"/>
  <c r="R4013" i="1"/>
  <c r="P4208" i="1"/>
  <c r="I4185" i="1" s="1"/>
  <c r="P4159" i="1"/>
  <c r="M4136" i="1" s="1"/>
  <c r="P4111" i="1"/>
  <c r="L4088" i="1" s="1"/>
  <c r="P4110" i="1"/>
  <c r="O4087" i="1" s="1"/>
  <c r="P4061" i="1"/>
  <c r="N4038" i="1" s="1"/>
  <c r="P3670" i="1"/>
  <c r="P3669" i="1"/>
  <c r="P3620" i="1"/>
  <c r="K3597" i="1" s="1"/>
  <c r="P3571" i="1"/>
  <c r="M3548" i="1" s="1"/>
  <c r="P3522" i="1"/>
  <c r="O3499" i="1" s="1"/>
  <c r="P3473" i="1"/>
  <c r="E3450" i="1" s="1"/>
  <c r="P3228" i="1"/>
  <c r="L3205" i="1" s="1"/>
  <c r="P3179" i="1"/>
  <c r="P2934" i="1"/>
  <c r="H2911" i="1" s="1"/>
  <c r="P2885" i="1"/>
  <c r="J2862" i="1" s="1"/>
  <c r="P2052" i="1"/>
  <c r="I2029" i="1" s="1"/>
  <c r="J5214" i="1"/>
  <c r="P876" i="1"/>
  <c r="F853" i="1" s="1"/>
  <c r="P827" i="1"/>
  <c r="I804" i="1" s="1"/>
  <c r="P1367" i="1"/>
  <c r="N1344" i="1" s="1"/>
  <c r="P1366" i="1"/>
  <c r="G1343" i="1" s="1"/>
  <c r="P2199" i="1"/>
  <c r="O2176" i="1" s="1"/>
  <c r="P1906" i="1"/>
  <c r="D1883" i="1" s="1"/>
  <c r="P1905" i="1"/>
  <c r="P1612" i="1"/>
  <c r="G1589" i="1" s="1"/>
  <c r="P1611" i="1"/>
  <c r="P4993" i="1"/>
  <c r="N4970" i="1" s="1"/>
  <c r="P4992" i="1"/>
  <c r="I4969" i="1" s="1"/>
  <c r="P2640" i="1"/>
  <c r="P2543" i="1"/>
  <c r="H2520" i="1" s="1"/>
  <c r="P2542" i="1"/>
  <c r="H2519" i="1" s="1"/>
  <c r="P2494" i="1"/>
  <c r="H2471" i="1" s="1"/>
  <c r="P2493" i="1"/>
  <c r="M2470" i="1" s="1"/>
  <c r="P730" i="1"/>
  <c r="N707" i="1" s="1"/>
  <c r="P729" i="1"/>
  <c r="I706" i="1" s="1"/>
  <c r="P632" i="1"/>
  <c r="E609" i="1" s="1"/>
  <c r="P631" i="1"/>
  <c r="G608" i="1" s="1"/>
  <c r="P583" i="1"/>
  <c r="D560" i="1" s="1"/>
  <c r="P582" i="1"/>
  <c r="P534" i="1"/>
  <c r="H511" i="1" s="1"/>
  <c r="P533" i="1"/>
  <c r="L510" i="1" s="1"/>
  <c r="P4797" i="1"/>
  <c r="E4774" i="1" s="1"/>
  <c r="P4748" i="1"/>
  <c r="P4747" i="1"/>
  <c r="I4724" i="1" s="1"/>
  <c r="P4699" i="1"/>
  <c r="P1955" i="1"/>
  <c r="M1932" i="1" s="1"/>
  <c r="P1954" i="1"/>
  <c r="H1931" i="1" s="1"/>
  <c r="P1268" i="1"/>
  <c r="P1170" i="1"/>
  <c r="I1147" i="1" s="1"/>
  <c r="P1073" i="1"/>
  <c r="I1050" i="1" s="1"/>
  <c r="P1072" i="1"/>
  <c r="J1049" i="1" s="1"/>
  <c r="P974" i="1"/>
  <c r="I951" i="1" s="1"/>
  <c r="P926" i="1"/>
  <c r="P925" i="1"/>
  <c r="N902" i="1" s="1"/>
  <c r="P387" i="1"/>
  <c r="E364" i="1" s="1"/>
  <c r="P386" i="1"/>
  <c r="E363" i="1" s="1"/>
  <c r="P338" i="1"/>
  <c r="G315" i="1" s="1"/>
  <c r="P337" i="1"/>
  <c r="G314" i="1" s="1"/>
  <c r="O239" i="1"/>
  <c r="P239" i="1" s="1"/>
  <c r="K216" i="1" s="1"/>
  <c r="P216" i="1" s="1"/>
  <c r="P2395" i="1"/>
  <c r="E2372" i="1" s="1"/>
  <c r="P2347" i="1"/>
  <c r="D2324" i="1" s="1"/>
  <c r="P2298" i="1"/>
  <c r="L2275" i="1" s="1"/>
  <c r="P2297" i="1"/>
  <c r="I2274" i="1" s="1"/>
  <c r="P2249" i="1"/>
  <c r="L2226" i="1" s="1"/>
  <c r="P2248" i="1"/>
  <c r="F2225" i="1" s="1"/>
  <c r="S4796" i="1"/>
  <c r="T4796" i="1" s="1"/>
  <c r="F1415" i="1"/>
  <c r="G1415" i="1"/>
  <c r="H1415" i="1"/>
  <c r="I1415" i="1"/>
  <c r="J1415" i="1"/>
  <c r="K1415" i="1"/>
  <c r="L1415" i="1"/>
  <c r="M1415" i="1"/>
  <c r="N1415" i="1"/>
  <c r="E1415" i="1"/>
  <c r="P1758" i="1"/>
  <c r="K1735" i="1" s="1"/>
  <c r="D3719" i="1"/>
  <c r="P2051" i="1"/>
  <c r="T2248" i="1"/>
  <c r="P3642" i="1"/>
  <c r="P3643" i="1"/>
  <c r="P3644" i="1"/>
  <c r="P3645" i="1"/>
  <c r="P3594" i="1"/>
  <c r="P3595" i="1"/>
  <c r="P3596" i="1"/>
  <c r="E3719" i="1"/>
  <c r="F3719" i="1"/>
  <c r="G3719" i="1"/>
  <c r="H3719" i="1"/>
  <c r="I3719" i="1"/>
  <c r="J3719" i="1"/>
  <c r="K3719" i="1"/>
  <c r="L3719" i="1"/>
  <c r="M3719" i="1"/>
  <c r="N3719" i="1"/>
  <c r="D3720" i="1"/>
  <c r="E3720" i="1"/>
  <c r="F3720" i="1"/>
  <c r="G3720" i="1"/>
  <c r="H3720" i="1"/>
  <c r="I3720" i="1"/>
  <c r="J3720" i="1"/>
  <c r="K3720" i="1"/>
  <c r="L3720" i="1"/>
  <c r="M3720" i="1"/>
  <c r="N3720" i="1"/>
  <c r="D3721" i="1"/>
  <c r="E3721" i="1"/>
  <c r="F3721" i="1"/>
  <c r="G3721" i="1"/>
  <c r="H3721" i="1"/>
  <c r="I3721" i="1"/>
  <c r="J3721" i="1"/>
  <c r="K3721" i="1"/>
  <c r="L3721" i="1"/>
  <c r="M3721" i="1"/>
  <c r="N3721" i="1"/>
  <c r="D3722" i="1"/>
  <c r="E3722" i="1"/>
  <c r="F3722" i="1"/>
  <c r="G3722" i="1"/>
  <c r="H3722" i="1"/>
  <c r="I3722" i="1"/>
  <c r="J3722" i="1"/>
  <c r="K3722" i="1"/>
  <c r="L3722" i="1"/>
  <c r="M3722" i="1"/>
  <c r="N3722" i="1"/>
  <c r="D3723" i="1"/>
  <c r="E3723" i="1"/>
  <c r="F3723" i="1"/>
  <c r="G3723" i="1"/>
  <c r="H3723" i="1"/>
  <c r="I3723" i="1"/>
  <c r="J3723" i="1"/>
  <c r="K3723" i="1"/>
  <c r="L3723" i="1"/>
  <c r="M3723" i="1"/>
  <c r="N3723" i="1"/>
  <c r="D3724" i="1"/>
  <c r="E3724" i="1"/>
  <c r="F3724" i="1"/>
  <c r="G3724" i="1"/>
  <c r="H3724" i="1"/>
  <c r="I3724" i="1"/>
  <c r="J3724" i="1"/>
  <c r="K3724" i="1"/>
  <c r="L3724" i="1"/>
  <c r="M3724" i="1"/>
  <c r="N3724" i="1"/>
  <c r="R3718" i="1"/>
  <c r="R3719" i="1"/>
  <c r="N3718" i="1"/>
  <c r="M3718" i="1"/>
  <c r="L3718" i="1"/>
  <c r="K3718" i="1"/>
  <c r="J3718" i="1"/>
  <c r="I3718" i="1"/>
  <c r="H3718" i="1"/>
  <c r="G3718" i="1"/>
  <c r="F3718" i="1"/>
  <c r="E3718" i="1"/>
  <c r="D3718" i="1"/>
  <c r="R3713" i="1"/>
  <c r="E3713" i="1"/>
  <c r="F3713" i="1"/>
  <c r="G3713" i="1"/>
  <c r="H3713" i="1"/>
  <c r="I3713" i="1"/>
  <c r="J3713" i="1"/>
  <c r="K3713" i="1"/>
  <c r="L3713" i="1"/>
  <c r="M3713" i="1"/>
  <c r="N3713" i="1"/>
  <c r="D3713" i="1"/>
  <c r="T3675" i="1"/>
  <c r="O3675" i="1"/>
  <c r="P3675" i="1" s="1"/>
  <c r="T3674" i="1"/>
  <c r="O3674" i="1"/>
  <c r="P3674" i="1" s="1"/>
  <c r="T3673" i="1"/>
  <c r="O3673" i="1"/>
  <c r="T3672" i="1"/>
  <c r="O3672" i="1"/>
  <c r="T3671" i="1"/>
  <c r="O3671" i="1"/>
  <c r="P3671" i="1" s="1"/>
  <c r="N3648" i="1" s="1"/>
  <c r="T3670" i="1"/>
  <c r="T3669" i="1"/>
  <c r="T3668" i="1"/>
  <c r="O3668" i="1"/>
  <c r="P3668" i="1" s="1"/>
  <c r="T3667" i="1"/>
  <c r="O3667" i="1"/>
  <c r="P3667" i="1" s="1"/>
  <c r="T3666" i="1"/>
  <c r="O3666" i="1"/>
  <c r="P3666" i="1" s="1"/>
  <c r="T3665" i="1"/>
  <c r="O3665" i="1"/>
  <c r="P3665" i="1" s="1"/>
  <c r="T3663" i="1"/>
  <c r="O3663" i="1"/>
  <c r="P3663" i="1" s="1"/>
  <c r="T3662" i="1"/>
  <c r="O3662" i="1"/>
  <c r="P3662" i="1" s="1"/>
  <c r="T3661" i="1"/>
  <c r="O3661" i="1"/>
  <c r="P3661" i="1" s="1"/>
  <c r="T3660" i="1"/>
  <c r="P3660" i="1"/>
  <c r="T3659" i="1"/>
  <c r="O3659" i="1"/>
  <c r="P3659" i="1" s="1"/>
  <c r="T3658" i="1"/>
  <c r="P3658" i="1"/>
  <c r="P3657" i="1"/>
  <c r="P3656" i="1"/>
  <c r="P3641" i="1"/>
  <c r="P3640" i="1"/>
  <c r="P3639" i="1"/>
  <c r="P3638" i="1"/>
  <c r="P3637" i="1"/>
  <c r="P3636" i="1"/>
  <c r="P3635" i="1"/>
  <c r="P3634" i="1"/>
  <c r="P3633" i="1"/>
  <c r="P3632" i="1"/>
  <c r="P3631" i="1"/>
  <c r="O3619" i="1"/>
  <c r="P3619" i="1" s="1"/>
  <c r="O3618" i="1"/>
  <c r="P3618" i="1" s="1"/>
  <c r="O3617" i="1"/>
  <c r="P3617" i="1" s="1"/>
  <c r="O3616" i="1"/>
  <c r="P3616" i="1" s="1"/>
  <c r="T3626" i="1"/>
  <c r="O3626" i="1"/>
  <c r="T3625" i="1"/>
  <c r="O3625" i="1"/>
  <c r="T3624" i="1"/>
  <c r="O3624" i="1"/>
  <c r="P3624" i="1" s="1"/>
  <c r="T3623" i="1"/>
  <c r="O3623" i="1"/>
  <c r="P3623" i="1" s="1"/>
  <c r="D3600" i="1" s="1"/>
  <c r="T3622" i="1"/>
  <c r="E3599" i="1"/>
  <c r="T3621" i="1"/>
  <c r="T3620" i="1"/>
  <c r="T3619" i="1"/>
  <c r="T3618" i="1"/>
  <c r="T3617" i="1"/>
  <c r="T3616" i="1"/>
  <c r="T3614" i="1"/>
  <c r="O3614" i="1"/>
  <c r="P3614" i="1" s="1"/>
  <c r="T3613" i="1"/>
  <c r="O3613" i="1"/>
  <c r="P3613" i="1" s="1"/>
  <c r="T3612" i="1"/>
  <c r="O3612" i="1"/>
  <c r="P3612" i="1" s="1"/>
  <c r="T3611" i="1"/>
  <c r="P3611" i="1"/>
  <c r="T3610" i="1"/>
  <c r="O3610" i="1"/>
  <c r="P3610" i="1" s="1"/>
  <c r="T3609" i="1"/>
  <c r="P3609" i="1"/>
  <c r="P3608" i="1"/>
  <c r="P3607" i="1"/>
  <c r="P3592" i="1"/>
  <c r="P3591" i="1"/>
  <c r="P3590" i="1"/>
  <c r="P3589" i="1"/>
  <c r="P3588" i="1"/>
  <c r="P3587" i="1"/>
  <c r="P3586" i="1"/>
  <c r="P3585" i="1"/>
  <c r="P3584" i="1"/>
  <c r="P3583" i="1"/>
  <c r="P3582" i="1"/>
  <c r="R3425" i="1"/>
  <c r="R3426" i="1"/>
  <c r="S3426" i="1"/>
  <c r="R3770" i="1"/>
  <c r="S3427" i="1"/>
  <c r="S3770" i="1" s="1"/>
  <c r="R3428" i="1"/>
  <c r="S3428" i="1"/>
  <c r="R3429" i="1"/>
  <c r="S3429" i="1"/>
  <c r="R3430" i="1"/>
  <c r="S3430" i="1"/>
  <c r="F3425" i="1"/>
  <c r="G3425" i="1"/>
  <c r="H3425" i="1"/>
  <c r="I3425" i="1"/>
  <c r="J3425" i="1"/>
  <c r="K3425" i="1"/>
  <c r="L3425" i="1"/>
  <c r="M3425" i="1"/>
  <c r="N3425" i="1"/>
  <c r="F3426" i="1"/>
  <c r="G3426" i="1"/>
  <c r="H3426" i="1"/>
  <c r="I3426" i="1"/>
  <c r="J3426" i="1"/>
  <c r="K3426" i="1"/>
  <c r="L3426" i="1"/>
  <c r="M3426" i="1"/>
  <c r="N3426" i="1"/>
  <c r="F3429" i="1"/>
  <c r="G3429" i="1"/>
  <c r="H3429" i="1"/>
  <c r="I3429" i="1"/>
  <c r="J3429" i="1"/>
  <c r="K3429" i="1"/>
  <c r="L3429" i="1"/>
  <c r="M3429" i="1"/>
  <c r="N3429" i="1"/>
  <c r="F3430" i="1"/>
  <c r="G3430" i="1"/>
  <c r="H3430" i="1"/>
  <c r="I3430" i="1"/>
  <c r="J3430" i="1"/>
  <c r="K3430" i="1"/>
  <c r="L3430" i="1"/>
  <c r="M3430" i="1"/>
  <c r="N3430" i="1"/>
  <c r="S3423" i="1"/>
  <c r="R3424" i="1"/>
  <c r="R3423" i="1"/>
  <c r="R3419" i="1"/>
  <c r="N3424" i="1"/>
  <c r="M3424" i="1"/>
  <c r="L3424" i="1"/>
  <c r="K3424" i="1"/>
  <c r="J3424" i="1"/>
  <c r="I3424" i="1"/>
  <c r="H3424" i="1"/>
  <c r="G3424" i="1"/>
  <c r="F3424" i="1"/>
  <c r="E3424" i="1"/>
  <c r="N3423" i="1"/>
  <c r="M3423" i="1"/>
  <c r="L3423" i="1"/>
  <c r="K3423" i="1"/>
  <c r="J3423" i="1"/>
  <c r="I3423" i="1"/>
  <c r="H3423" i="1"/>
  <c r="G3423" i="1"/>
  <c r="F3423" i="1"/>
  <c r="E3423" i="1"/>
  <c r="N3419" i="1"/>
  <c r="M3419" i="1"/>
  <c r="L3419" i="1"/>
  <c r="K3419" i="1"/>
  <c r="J3419" i="1"/>
  <c r="I3419" i="1"/>
  <c r="H3419" i="1"/>
  <c r="G3419" i="1"/>
  <c r="F3419" i="1"/>
  <c r="E3419" i="1"/>
  <c r="D3424" i="1"/>
  <c r="D3423" i="1"/>
  <c r="P1218" i="1"/>
  <c r="E1195" i="1" s="1"/>
  <c r="P1856" i="1"/>
  <c r="G4011" i="1"/>
  <c r="S777" i="1"/>
  <c r="T777" i="1" s="1"/>
  <c r="S434" i="1"/>
  <c r="T434" i="1" s="1"/>
  <c r="S5334" i="1"/>
  <c r="T5334" i="1" s="1"/>
  <c r="S4795" i="1"/>
  <c r="T4795" i="1" s="1"/>
  <c r="S532" i="1"/>
  <c r="T532" i="1" s="1"/>
  <c r="O1562" i="1"/>
  <c r="P1562" i="1" s="1"/>
  <c r="J1539" i="1" s="1"/>
  <c r="R4012" i="1"/>
  <c r="P776" i="1"/>
  <c r="P580" i="1"/>
  <c r="T1414" i="1"/>
  <c r="T1413" i="1"/>
  <c r="T1561" i="1"/>
  <c r="T1560" i="1"/>
  <c r="T1557" i="1"/>
  <c r="R1558" i="1"/>
  <c r="S1558" i="1"/>
  <c r="R1559" i="1"/>
  <c r="S1559" i="1"/>
  <c r="T1559" i="1"/>
  <c r="O1561" i="1"/>
  <c r="P1561" i="1" s="1"/>
  <c r="P1414" i="1"/>
  <c r="F1391" i="1" s="1"/>
  <c r="P1557" i="1"/>
  <c r="T1568" i="1"/>
  <c r="T1567" i="1"/>
  <c r="T1566" i="1"/>
  <c r="T1565" i="1"/>
  <c r="T1564" i="1"/>
  <c r="T1563" i="1"/>
  <c r="T1562" i="1"/>
  <c r="N1559" i="1"/>
  <c r="M1559" i="1"/>
  <c r="L1559" i="1"/>
  <c r="K1559" i="1"/>
  <c r="J1559" i="1"/>
  <c r="I1559" i="1"/>
  <c r="H1559" i="1"/>
  <c r="G1559" i="1"/>
  <c r="F1559" i="1"/>
  <c r="E1559" i="1"/>
  <c r="D1559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R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S1554" i="1"/>
  <c r="R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T1553" i="1"/>
  <c r="P1553" i="1"/>
  <c r="T1552" i="1"/>
  <c r="P1552" i="1"/>
  <c r="L1530" i="1" s="1"/>
  <c r="T1551" i="1"/>
  <c r="P1551" i="1"/>
  <c r="N1529" i="1" s="1"/>
  <c r="P1550" i="1"/>
  <c r="P1549" i="1"/>
  <c r="P1526" i="1"/>
  <c r="P1525" i="1"/>
  <c r="P1524" i="1"/>
  <c r="P4180" i="1"/>
  <c r="P4181" i="1"/>
  <c r="P4182" i="1"/>
  <c r="P4183" i="1"/>
  <c r="P4179" i="1"/>
  <c r="O4204" i="1"/>
  <c r="P4204" i="1" s="1"/>
  <c r="O4205" i="1"/>
  <c r="P4205" i="1" s="1"/>
  <c r="T4214" i="1"/>
  <c r="O4214" i="1"/>
  <c r="P4214" i="1" s="1"/>
  <c r="Q4192" i="1" s="1"/>
  <c r="T4213" i="1"/>
  <c r="O4213" i="1"/>
  <c r="P4213" i="1" s="1"/>
  <c r="T4212" i="1"/>
  <c r="O4212" i="1"/>
  <c r="T4211" i="1"/>
  <c r="O4211" i="1"/>
  <c r="T4210" i="1"/>
  <c r="O4210" i="1"/>
  <c r="P4210" i="1" s="1"/>
  <c r="G4187" i="1" s="1"/>
  <c r="T4209" i="1"/>
  <c r="T4208" i="1"/>
  <c r="T4207" i="1"/>
  <c r="O4207" i="1"/>
  <c r="P4207" i="1" s="1"/>
  <c r="F4184" i="1" s="1"/>
  <c r="T4206" i="1"/>
  <c r="O4206" i="1"/>
  <c r="P4206" i="1" s="1"/>
  <c r="T4205" i="1"/>
  <c r="T4204" i="1"/>
  <c r="T4203" i="1"/>
  <c r="T4202" i="1"/>
  <c r="P4202" i="1"/>
  <c r="T4201" i="1"/>
  <c r="P4201" i="1"/>
  <c r="T4200" i="1"/>
  <c r="P4200" i="1"/>
  <c r="T4199" i="1"/>
  <c r="P4199" i="1"/>
  <c r="T4198" i="1"/>
  <c r="P4198" i="1"/>
  <c r="T4197" i="1"/>
  <c r="P4197" i="1"/>
  <c r="P4196" i="1"/>
  <c r="P4195" i="1"/>
  <c r="T3174" i="1"/>
  <c r="P532" i="1"/>
  <c r="S433" i="1"/>
  <c r="T433" i="1" s="1"/>
  <c r="S776" i="1"/>
  <c r="T776" i="1" s="1"/>
  <c r="S5333" i="1"/>
  <c r="T5333" i="1" s="1"/>
  <c r="S4794" i="1"/>
  <c r="S4892" i="1" s="1"/>
  <c r="T4154" i="1"/>
  <c r="S5187" i="1"/>
  <c r="R283" i="1"/>
  <c r="S283" i="1"/>
  <c r="R5187" i="1"/>
  <c r="S5186" i="1"/>
  <c r="R5186" i="1"/>
  <c r="S5183" i="1"/>
  <c r="R5183" i="1"/>
  <c r="N5183" i="1"/>
  <c r="M5183" i="1"/>
  <c r="L5183" i="1"/>
  <c r="K5183" i="1"/>
  <c r="J5183" i="1"/>
  <c r="I5183" i="1"/>
  <c r="H5183" i="1"/>
  <c r="G5183" i="1"/>
  <c r="F5183" i="1"/>
  <c r="E5183" i="1"/>
  <c r="D5183" i="1"/>
  <c r="R4011" i="1"/>
  <c r="S4011" i="1"/>
  <c r="R3373" i="1"/>
  <c r="R3422" i="1" s="1"/>
  <c r="S3373" i="1"/>
  <c r="S3422" i="1" s="1"/>
  <c r="R3374" i="1"/>
  <c r="S3374" i="1"/>
  <c r="T4742" i="1"/>
  <c r="T4644" i="1"/>
  <c r="T3468" i="1"/>
  <c r="S432" i="1"/>
  <c r="T432" i="1" s="1"/>
  <c r="S4793" i="1"/>
  <c r="T4793" i="1" s="1"/>
  <c r="P237" i="1"/>
  <c r="S775" i="1"/>
  <c r="T775" i="1" s="1"/>
  <c r="S4989" i="1"/>
  <c r="T4989" i="1" s="1"/>
  <c r="S5332" i="1"/>
  <c r="T5332" i="1" s="1"/>
  <c r="R2099" i="1"/>
  <c r="R4010" i="1"/>
  <c r="S4010" i="1"/>
  <c r="P873" i="1"/>
  <c r="O850" i="1" s="1"/>
  <c r="P530" i="1"/>
  <c r="N507" i="1" s="1"/>
  <c r="S2881" i="1"/>
  <c r="T2881" i="1" s="1"/>
  <c r="S2832" i="1"/>
  <c r="T2832" i="1" s="1"/>
  <c r="S2685" i="1"/>
  <c r="S431" i="1"/>
  <c r="T431" i="1" s="1"/>
  <c r="J2978" i="1"/>
  <c r="S4792" i="1"/>
  <c r="S4890" i="1" s="1"/>
  <c r="S4939" i="1" s="1"/>
  <c r="R4891" i="1"/>
  <c r="R4940" i="1" s="1"/>
  <c r="R4889" i="1"/>
  <c r="R4938" i="1" s="1"/>
  <c r="R4885" i="1"/>
  <c r="R4881" i="1"/>
  <c r="S4881" i="1"/>
  <c r="R4882" i="1"/>
  <c r="S4882" i="1"/>
  <c r="R4883" i="1"/>
  <c r="S4883" i="1"/>
  <c r="R4884" i="1"/>
  <c r="S4884" i="1"/>
  <c r="S4885" i="1"/>
  <c r="R4886" i="1"/>
  <c r="S4886" i="1"/>
  <c r="R4887" i="1"/>
  <c r="S4887" i="1"/>
  <c r="R4888" i="1"/>
  <c r="S4888" i="1"/>
  <c r="R4892" i="1"/>
  <c r="R4941" i="1" s="1"/>
  <c r="R4893" i="1"/>
  <c r="R4894" i="1"/>
  <c r="R4943" i="1" s="1"/>
  <c r="R4895" i="1"/>
  <c r="R4944" i="1" s="1"/>
  <c r="S4895" i="1"/>
  <c r="S4944" i="1" s="1"/>
  <c r="R4896" i="1"/>
  <c r="R4945" i="1" s="1"/>
  <c r="S4896" i="1"/>
  <c r="R4897" i="1"/>
  <c r="R4946" i="1" s="1"/>
  <c r="S4897" i="1"/>
  <c r="S4946" i="1" s="1"/>
  <c r="R4898" i="1"/>
  <c r="R4947" i="1" s="1"/>
  <c r="S4898" i="1"/>
  <c r="S4947" i="1" s="1"/>
  <c r="R4899" i="1"/>
  <c r="S4899" i="1"/>
  <c r="S4948" i="1" s="1"/>
  <c r="R4900" i="1"/>
  <c r="R4949" i="1" s="1"/>
  <c r="S4900" i="1"/>
  <c r="D4881" i="1"/>
  <c r="E4881" i="1"/>
  <c r="F4881" i="1"/>
  <c r="G4881" i="1"/>
  <c r="H4881" i="1"/>
  <c r="I4881" i="1"/>
  <c r="J4881" i="1"/>
  <c r="K4881" i="1"/>
  <c r="L4881" i="1"/>
  <c r="M4881" i="1"/>
  <c r="N4881" i="1"/>
  <c r="O4881" i="1"/>
  <c r="D4882" i="1"/>
  <c r="E4882" i="1"/>
  <c r="F4882" i="1"/>
  <c r="G4882" i="1"/>
  <c r="H4882" i="1"/>
  <c r="I4882" i="1"/>
  <c r="J4882" i="1"/>
  <c r="K4882" i="1"/>
  <c r="L4882" i="1"/>
  <c r="M4882" i="1"/>
  <c r="N4882" i="1"/>
  <c r="O4882" i="1"/>
  <c r="D4883" i="1"/>
  <c r="E4883" i="1"/>
  <c r="F4883" i="1"/>
  <c r="G4883" i="1"/>
  <c r="H4883" i="1"/>
  <c r="I4883" i="1"/>
  <c r="J4883" i="1"/>
  <c r="K4883" i="1"/>
  <c r="L4883" i="1"/>
  <c r="M4883" i="1"/>
  <c r="N4883" i="1"/>
  <c r="O4883" i="1"/>
  <c r="D4884" i="1"/>
  <c r="E4884" i="1"/>
  <c r="F4884" i="1"/>
  <c r="G4884" i="1"/>
  <c r="H4884" i="1"/>
  <c r="I4884" i="1"/>
  <c r="J4884" i="1"/>
  <c r="K4884" i="1"/>
  <c r="L4884" i="1"/>
  <c r="M4884" i="1"/>
  <c r="N4884" i="1"/>
  <c r="O4884" i="1"/>
  <c r="D4885" i="1"/>
  <c r="E4885" i="1"/>
  <c r="F4885" i="1"/>
  <c r="G4885" i="1"/>
  <c r="H4885" i="1"/>
  <c r="I4885" i="1"/>
  <c r="J4885" i="1"/>
  <c r="K4885" i="1"/>
  <c r="L4885" i="1"/>
  <c r="M4885" i="1"/>
  <c r="N4885" i="1"/>
  <c r="O4885" i="1"/>
  <c r="D4886" i="1"/>
  <c r="E4886" i="1"/>
  <c r="F4886" i="1"/>
  <c r="G4886" i="1"/>
  <c r="H4886" i="1"/>
  <c r="I4886" i="1"/>
  <c r="J4886" i="1"/>
  <c r="K4886" i="1"/>
  <c r="L4886" i="1"/>
  <c r="M4886" i="1"/>
  <c r="N4886" i="1"/>
  <c r="O4886" i="1"/>
  <c r="D4887" i="1"/>
  <c r="E4887" i="1"/>
  <c r="F4887" i="1"/>
  <c r="G4887" i="1"/>
  <c r="H4887" i="1"/>
  <c r="I4887" i="1"/>
  <c r="J4887" i="1"/>
  <c r="K4887" i="1"/>
  <c r="L4887" i="1"/>
  <c r="M4887" i="1"/>
  <c r="N4887" i="1"/>
  <c r="O4887" i="1"/>
  <c r="D4888" i="1"/>
  <c r="E4888" i="1"/>
  <c r="F4888" i="1"/>
  <c r="G4888" i="1"/>
  <c r="H4888" i="1"/>
  <c r="I4888" i="1"/>
  <c r="J4888" i="1"/>
  <c r="K4888" i="1"/>
  <c r="L4888" i="1"/>
  <c r="M4888" i="1"/>
  <c r="N4888" i="1"/>
  <c r="O4888" i="1"/>
  <c r="D4890" i="1"/>
  <c r="E4890" i="1"/>
  <c r="F4890" i="1"/>
  <c r="G4890" i="1"/>
  <c r="H4890" i="1"/>
  <c r="I4890" i="1"/>
  <c r="J4890" i="1"/>
  <c r="K4890" i="1"/>
  <c r="L4890" i="1"/>
  <c r="M4890" i="1"/>
  <c r="N4890" i="1"/>
  <c r="D4891" i="1"/>
  <c r="E4891" i="1"/>
  <c r="F4891" i="1"/>
  <c r="G4891" i="1"/>
  <c r="H4891" i="1"/>
  <c r="I4891" i="1"/>
  <c r="J4891" i="1"/>
  <c r="K4891" i="1"/>
  <c r="L4891" i="1"/>
  <c r="M4891" i="1"/>
  <c r="N4891" i="1"/>
  <c r="D4892" i="1"/>
  <c r="E4892" i="1"/>
  <c r="F4892" i="1"/>
  <c r="G4892" i="1"/>
  <c r="H4892" i="1"/>
  <c r="I4892" i="1"/>
  <c r="J4892" i="1"/>
  <c r="K4892" i="1"/>
  <c r="L4892" i="1"/>
  <c r="M4892" i="1"/>
  <c r="N4892" i="1"/>
  <c r="D4893" i="1"/>
  <c r="E4893" i="1"/>
  <c r="F4893" i="1"/>
  <c r="G4893" i="1"/>
  <c r="H4893" i="1"/>
  <c r="I4893" i="1"/>
  <c r="J4893" i="1"/>
  <c r="K4893" i="1"/>
  <c r="L4893" i="1"/>
  <c r="M4893" i="1"/>
  <c r="N4893" i="1"/>
  <c r="D4894" i="1"/>
  <c r="E4894" i="1"/>
  <c r="F4894" i="1"/>
  <c r="G4894" i="1"/>
  <c r="H4894" i="1"/>
  <c r="I4894" i="1"/>
  <c r="J4894" i="1"/>
  <c r="K4894" i="1"/>
  <c r="L4894" i="1"/>
  <c r="M4894" i="1"/>
  <c r="N4894" i="1"/>
  <c r="D4895" i="1"/>
  <c r="E4895" i="1"/>
  <c r="F4895" i="1"/>
  <c r="G4895" i="1"/>
  <c r="H4895" i="1"/>
  <c r="I4895" i="1"/>
  <c r="J4895" i="1"/>
  <c r="K4895" i="1"/>
  <c r="L4895" i="1"/>
  <c r="M4895" i="1"/>
  <c r="N4895" i="1"/>
  <c r="D4896" i="1"/>
  <c r="E4896" i="1"/>
  <c r="F4896" i="1"/>
  <c r="G4896" i="1"/>
  <c r="H4896" i="1"/>
  <c r="I4896" i="1"/>
  <c r="J4896" i="1"/>
  <c r="K4896" i="1"/>
  <c r="L4896" i="1"/>
  <c r="M4896" i="1"/>
  <c r="N4896" i="1"/>
  <c r="D4897" i="1"/>
  <c r="E4897" i="1"/>
  <c r="F4897" i="1"/>
  <c r="G4897" i="1"/>
  <c r="H4897" i="1"/>
  <c r="I4897" i="1"/>
  <c r="J4897" i="1"/>
  <c r="K4897" i="1"/>
  <c r="L4897" i="1"/>
  <c r="M4897" i="1"/>
  <c r="N4897" i="1"/>
  <c r="D4898" i="1"/>
  <c r="E4898" i="1"/>
  <c r="F4898" i="1"/>
  <c r="G4898" i="1"/>
  <c r="H4898" i="1"/>
  <c r="I4898" i="1"/>
  <c r="J4898" i="1"/>
  <c r="K4898" i="1"/>
  <c r="L4898" i="1"/>
  <c r="M4898" i="1"/>
  <c r="N4898" i="1"/>
  <c r="D4899" i="1"/>
  <c r="E4899" i="1"/>
  <c r="F4899" i="1"/>
  <c r="G4899" i="1"/>
  <c r="H4899" i="1"/>
  <c r="I4899" i="1"/>
  <c r="J4899" i="1"/>
  <c r="K4899" i="1"/>
  <c r="L4899" i="1"/>
  <c r="M4899" i="1"/>
  <c r="N4899" i="1"/>
  <c r="D4900" i="1"/>
  <c r="E4900" i="1"/>
  <c r="F4900" i="1"/>
  <c r="G4900" i="1"/>
  <c r="H4900" i="1"/>
  <c r="I4900" i="1"/>
  <c r="J4900" i="1"/>
  <c r="K4900" i="1"/>
  <c r="L4900" i="1"/>
  <c r="M4900" i="1"/>
  <c r="N4900" i="1"/>
  <c r="E4889" i="1"/>
  <c r="E4938" i="1" s="1"/>
  <c r="F4889" i="1"/>
  <c r="F4938" i="1" s="1"/>
  <c r="G4889" i="1"/>
  <c r="G4938" i="1" s="1"/>
  <c r="H4889" i="1"/>
  <c r="I4889" i="1"/>
  <c r="I4938" i="1" s="1"/>
  <c r="J4889" i="1"/>
  <c r="K4889" i="1"/>
  <c r="K4938" i="1" s="1"/>
  <c r="L4889" i="1"/>
  <c r="L4938" i="1" s="1"/>
  <c r="M4889" i="1"/>
  <c r="M4938" i="1" s="1"/>
  <c r="N4889" i="1"/>
  <c r="N4938" i="1" s="1"/>
  <c r="D4889" i="1"/>
  <c r="D4938" i="1" s="1"/>
  <c r="P4833" i="1"/>
  <c r="P4834" i="1"/>
  <c r="P4835" i="1"/>
  <c r="P4836" i="1"/>
  <c r="P4837" i="1"/>
  <c r="P4838" i="1"/>
  <c r="P4839" i="1"/>
  <c r="P4832" i="1"/>
  <c r="P4808" i="1"/>
  <c r="P4809" i="1"/>
  <c r="P4810" i="1"/>
  <c r="P4811" i="1"/>
  <c r="P4812" i="1"/>
  <c r="P4813" i="1"/>
  <c r="P4814" i="1"/>
  <c r="P4815" i="1"/>
  <c r="P4816" i="1"/>
  <c r="P4817" i="1"/>
  <c r="T4851" i="1"/>
  <c r="O4851" i="1"/>
  <c r="T4850" i="1"/>
  <c r="O4850" i="1"/>
  <c r="P4850" i="1" s="1"/>
  <c r="T4849" i="1"/>
  <c r="O4849" i="1"/>
  <c r="T4848" i="1"/>
  <c r="O4848" i="1"/>
  <c r="P4848" i="1" s="1"/>
  <c r="E4825" i="1" s="1"/>
  <c r="T4847" i="1"/>
  <c r="P4847" i="1"/>
  <c r="T4846" i="1"/>
  <c r="P4846" i="1"/>
  <c r="G4823" i="1" s="1"/>
  <c r="T4845" i="1"/>
  <c r="O4894" i="1"/>
  <c r="T4844" i="1"/>
  <c r="P4844" i="1"/>
  <c r="K4821" i="1" s="1"/>
  <c r="T4843" i="1"/>
  <c r="T4841" i="1"/>
  <c r="T4839" i="1"/>
  <c r="T4838" i="1"/>
  <c r="T4837" i="1"/>
  <c r="T4836" i="1"/>
  <c r="T4835" i="1"/>
  <c r="T4834" i="1"/>
  <c r="P4807" i="1"/>
  <c r="N5184" i="1"/>
  <c r="M5184" i="1"/>
  <c r="L5184" i="1"/>
  <c r="K5184" i="1"/>
  <c r="J5184" i="1"/>
  <c r="I5184" i="1"/>
  <c r="H5184" i="1"/>
  <c r="G5184" i="1"/>
  <c r="F5184" i="1"/>
  <c r="P1455" i="1"/>
  <c r="O1454" i="1"/>
  <c r="P1454" i="1" s="1"/>
  <c r="Q1432" i="1" s="1"/>
  <c r="P1504" i="1"/>
  <c r="P1503" i="1"/>
  <c r="Q5301" i="1"/>
  <c r="Q5252" i="1"/>
  <c r="Q1431" i="1"/>
  <c r="Q1430" i="1"/>
  <c r="Q353" i="1"/>
  <c r="Q352" i="1"/>
  <c r="Q303" i="1"/>
  <c r="E4010" i="1"/>
  <c r="F4010" i="1"/>
  <c r="G4010" i="1"/>
  <c r="H4010" i="1"/>
  <c r="I4010" i="1"/>
  <c r="J4010" i="1"/>
  <c r="K4010" i="1"/>
  <c r="L4010" i="1"/>
  <c r="M4010" i="1"/>
  <c r="N4010" i="1"/>
  <c r="E4011" i="1"/>
  <c r="F4011" i="1"/>
  <c r="H4011" i="1"/>
  <c r="I4011" i="1"/>
  <c r="J4011" i="1"/>
  <c r="K4011" i="1"/>
  <c r="L4011" i="1"/>
  <c r="M4011" i="1"/>
  <c r="N4011" i="1"/>
  <c r="E4012" i="1"/>
  <c r="F4012" i="1"/>
  <c r="G4012" i="1"/>
  <c r="H4012" i="1"/>
  <c r="I4012" i="1"/>
  <c r="J4012" i="1"/>
  <c r="K4012" i="1"/>
  <c r="L4012" i="1"/>
  <c r="M4012" i="1"/>
  <c r="N4012" i="1"/>
  <c r="E4013" i="1"/>
  <c r="F4013" i="1"/>
  <c r="G4013" i="1"/>
  <c r="H4013" i="1"/>
  <c r="I4013" i="1"/>
  <c r="J4013" i="1"/>
  <c r="K4013" i="1"/>
  <c r="L4013" i="1"/>
  <c r="M4013" i="1"/>
  <c r="N4013" i="1"/>
  <c r="E4014" i="1"/>
  <c r="F4014" i="1"/>
  <c r="G4014" i="1"/>
  <c r="H4014" i="1"/>
  <c r="I4014" i="1"/>
  <c r="J4014" i="1"/>
  <c r="K4014" i="1"/>
  <c r="L4014" i="1"/>
  <c r="M4014" i="1"/>
  <c r="N4014" i="1"/>
  <c r="E4015" i="1"/>
  <c r="E3770" i="1" s="1"/>
  <c r="F4015" i="1"/>
  <c r="F3770" i="1" s="1"/>
  <c r="G4015" i="1"/>
  <c r="G3770" i="1" s="1"/>
  <c r="H4015" i="1"/>
  <c r="H3770" i="1" s="1"/>
  <c r="I4015" i="1"/>
  <c r="I3770" i="1" s="1"/>
  <c r="J4015" i="1"/>
  <c r="J3770" i="1" s="1"/>
  <c r="K4015" i="1"/>
  <c r="K3770" i="1" s="1"/>
  <c r="L4015" i="1"/>
  <c r="L3770" i="1" s="1"/>
  <c r="M4015" i="1"/>
  <c r="M3770" i="1" s="1"/>
  <c r="N4015" i="1"/>
  <c r="N3770" i="1" s="1"/>
  <c r="E4016" i="1"/>
  <c r="F4016" i="1"/>
  <c r="G4016" i="1"/>
  <c r="H4016" i="1"/>
  <c r="I4016" i="1"/>
  <c r="J4016" i="1"/>
  <c r="K4016" i="1"/>
  <c r="L4016" i="1"/>
  <c r="M4016" i="1"/>
  <c r="N4016" i="1"/>
  <c r="E4017" i="1"/>
  <c r="F4017" i="1"/>
  <c r="G4017" i="1"/>
  <c r="H4017" i="1"/>
  <c r="I4017" i="1"/>
  <c r="J4017" i="1"/>
  <c r="K4017" i="1"/>
  <c r="L4017" i="1"/>
  <c r="M4017" i="1"/>
  <c r="N4017" i="1"/>
  <c r="E4018" i="1"/>
  <c r="F4018" i="1"/>
  <c r="G4018" i="1"/>
  <c r="H4018" i="1"/>
  <c r="I4018" i="1"/>
  <c r="J4018" i="1"/>
  <c r="K4018" i="1"/>
  <c r="L4018" i="1"/>
  <c r="M4018" i="1"/>
  <c r="N4018" i="1"/>
  <c r="D4011" i="1"/>
  <c r="D4012" i="1"/>
  <c r="D4013" i="1"/>
  <c r="D4014" i="1"/>
  <c r="D4015" i="1"/>
  <c r="D3770" i="1" s="1"/>
  <c r="D4016" i="1"/>
  <c r="D4017" i="1"/>
  <c r="D4018" i="1"/>
  <c r="D4010" i="1"/>
  <c r="D177" i="1"/>
  <c r="D275" i="1" s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9" i="1"/>
  <c r="D1320" i="1"/>
  <c r="D1321" i="1"/>
  <c r="D1322" i="1"/>
  <c r="D1323" i="1"/>
  <c r="D1407" i="1"/>
  <c r="D1408" i="1"/>
  <c r="D1409" i="1"/>
  <c r="D1411" i="1"/>
  <c r="D1412" i="1"/>
  <c r="D1413" i="1"/>
  <c r="D1696" i="1"/>
  <c r="D1794" i="1" s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2088" i="1"/>
  <c r="D79" i="1" s="1"/>
  <c r="D2089" i="1"/>
  <c r="D80" i="1" s="1"/>
  <c r="D2090" i="1"/>
  <c r="D81" i="1" s="1"/>
  <c r="D2091" i="1"/>
  <c r="D82" i="1" s="1"/>
  <c r="D2092" i="1"/>
  <c r="D83" i="1" s="1"/>
  <c r="D2093" i="1"/>
  <c r="D84" i="1" s="1"/>
  <c r="D2094" i="1"/>
  <c r="D85" i="1" s="1"/>
  <c r="D2095" i="1"/>
  <c r="D86" i="1" s="1"/>
  <c r="D2096" i="1"/>
  <c r="D87" i="1" s="1"/>
  <c r="D2097" i="1"/>
  <c r="D88" i="1" s="1"/>
  <c r="D2098" i="1"/>
  <c r="D89" i="1" s="1"/>
  <c r="D2099" i="1"/>
  <c r="D90" i="1" s="1"/>
  <c r="D2100" i="1"/>
  <c r="D91" i="1" s="1"/>
  <c r="D2101" i="1"/>
  <c r="D92" i="1" s="1"/>
  <c r="D2102" i="1"/>
  <c r="D93" i="1" s="1"/>
  <c r="D2103" i="1"/>
  <c r="D94" i="1" s="1"/>
  <c r="D2104" i="1"/>
  <c r="D95" i="1" s="1"/>
  <c r="D2105" i="1"/>
  <c r="D96" i="1" s="1"/>
  <c r="D2106" i="1"/>
  <c r="D97" i="1" s="1"/>
  <c r="D2107" i="1"/>
  <c r="D98" i="1" s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93" i="1" s="1"/>
  <c r="D2988" i="1"/>
  <c r="D2989" i="1"/>
  <c r="D3363" i="1"/>
  <c r="D3412" i="1" s="1"/>
  <c r="D3364" i="1"/>
  <c r="D3413" i="1" s="1"/>
  <c r="D3365" i="1"/>
  <c r="D3414" i="1" s="1"/>
  <c r="D3366" i="1"/>
  <c r="D3415" i="1" s="1"/>
  <c r="D3367" i="1"/>
  <c r="D3416" i="1" s="1"/>
  <c r="D3368" i="1"/>
  <c r="D3417" i="1" s="1"/>
  <c r="D3369" i="1"/>
  <c r="D3418" i="1" s="1"/>
  <c r="D3370" i="1"/>
  <c r="D3371" i="1"/>
  <c r="D3372" i="1"/>
  <c r="D3373" i="1"/>
  <c r="D3374" i="1"/>
  <c r="D3375" i="1"/>
  <c r="D3376" i="1"/>
  <c r="D3377" i="1"/>
  <c r="D3378" i="1"/>
  <c r="D3380" i="1"/>
  <c r="D3381" i="1"/>
  <c r="D3411" i="1"/>
  <c r="D3705" i="1"/>
  <c r="D3706" i="1"/>
  <c r="D3707" i="1"/>
  <c r="D3708" i="1"/>
  <c r="D3709" i="1"/>
  <c r="D3710" i="1"/>
  <c r="D3711" i="1"/>
  <c r="D3712" i="1"/>
  <c r="D3714" i="1"/>
  <c r="D3715" i="1"/>
  <c r="D3716" i="1"/>
  <c r="D3717" i="1"/>
  <c r="D3999" i="1"/>
  <c r="D4000" i="1"/>
  <c r="D4001" i="1"/>
  <c r="D4002" i="1"/>
  <c r="D4003" i="1"/>
  <c r="D4004" i="1"/>
  <c r="D4005" i="1"/>
  <c r="D4006" i="1"/>
  <c r="D4008" i="1"/>
  <c r="D4009" i="1"/>
  <c r="P5283" i="1"/>
  <c r="N5260" i="1" s="1"/>
  <c r="S5134" i="1"/>
  <c r="R5134" i="1"/>
  <c r="N5134" i="1"/>
  <c r="M5134" i="1"/>
  <c r="L5134" i="1"/>
  <c r="K5134" i="1"/>
  <c r="J5134" i="1"/>
  <c r="I5134" i="1"/>
  <c r="H5134" i="1"/>
  <c r="G5134" i="1"/>
  <c r="F5134" i="1"/>
  <c r="E5134" i="1"/>
  <c r="D5134" i="1"/>
  <c r="T5085" i="1"/>
  <c r="O5085" i="1"/>
  <c r="P5085" i="1" s="1"/>
  <c r="T5036" i="1"/>
  <c r="T4987" i="1"/>
  <c r="T4546" i="1"/>
  <c r="S4497" i="1"/>
  <c r="S4595" i="1" s="1"/>
  <c r="R4497" i="1"/>
  <c r="N4497" i="1"/>
  <c r="N4595" i="1" s="1"/>
  <c r="M4497" i="1"/>
  <c r="M4595" i="1" s="1"/>
  <c r="L4497" i="1"/>
  <c r="L4595" i="1" s="1"/>
  <c r="K4497" i="1"/>
  <c r="K4595" i="1" s="1"/>
  <c r="J4497" i="1"/>
  <c r="J4595" i="1" s="1"/>
  <c r="I4497" i="1"/>
  <c r="I4595" i="1" s="1"/>
  <c r="H4497" i="1"/>
  <c r="H4595" i="1" s="1"/>
  <c r="G4497" i="1"/>
  <c r="G4595" i="1" s="1"/>
  <c r="F4497" i="1"/>
  <c r="F4595" i="1" s="1"/>
  <c r="E4497" i="1"/>
  <c r="E4595" i="1" s="1"/>
  <c r="D4497" i="1"/>
  <c r="D4595" i="1" s="1"/>
  <c r="T4448" i="1"/>
  <c r="O4448" i="1"/>
  <c r="P4448" i="1" s="1"/>
  <c r="T4399" i="1"/>
  <c r="T4350" i="1"/>
  <c r="T4252" i="1"/>
  <c r="T4105" i="1"/>
  <c r="T4056" i="1"/>
  <c r="R4007" i="1"/>
  <c r="N4007" i="1"/>
  <c r="M4007" i="1"/>
  <c r="L4007" i="1"/>
  <c r="K4007" i="1"/>
  <c r="J4007" i="1"/>
  <c r="I4007" i="1"/>
  <c r="H4007" i="1"/>
  <c r="G4007" i="1"/>
  <c r="F4007" i="1"/>
  <c r="E4007" i="1"/>
  <c r="T3958" i="1"/>
  <c r="T3517" i="1"/>
  <c r="S3370" i="1"/>
  <c r="R3370" i="1"/>
  <c r="N3370" i="1"/>
  <c r="M3370" i="1"/>
  <c r="L3370" i="1"/>
  <c r="K3370" i="1"/>
  <c r="J3370" i="1"/>
  <c r="I3370" i="1"/>
  <c r="H3370" i="1"/>
  <c r="G3370" i="1"/>
  <c r="F3370" i="1"/>
  <c r="E3370" i="1"/>
  <c r="T3321" i="1"/>
  <c r="T3272" i="1"/>
  <c r="T3223" i="1"/>
  <c r="T3125" i="1"/>
  <c r="T3077" i="1"/>
  <c r="R2978" i="1"/>
  <c r="N2978" i="1"/>
  <c r="M2978" i="1"/>
  <c r="L2978" i="1"/>
  <c r="K2978" i="1"/>
  <c r="I2978" i="1"/>
  <c r="H2978" i="1"/>
  <c r="G2978" i="1"/>
  <c r="F2978" i="1"/>
  <c r="E2978" i="1"/>
  <c r="T2831" i="1"/>
  <c r="S2586" i="1"/>
  <c r="R2586" i="1"/>
  <c r="N2586" i="1"/>
  <c r="M2586" i="1"/>
  <c r="L2586" i="1"/>
  <c r="K2586" i="1"/>
  <c r="J2586" i="1"/>
  <c r="I2586" i="1"/>
  <c r="H2586" i="1"/>
  <c r="G2586" i="1"/>
  <c r="F2586" i="1"/>
  <c r="E2586" i="1"/>
  <c r="S2439" i="1"/>
  <c r="R2439" i="1"/>
  <c r="N2439" i="1"/>
  <c r="M2439" i="1"/>
  <c r="L2439" i="1"/>
  <c r="K2439" i="1"/>
  <c r="J2439" i="1"/>
  <c r="I2439" i="1"/>
  <c r="H2439" i="1"/>
  <c r="G2439" i="1"/>
  <c r="F2439" i="1"/>
  <c r="E2439" i="1"/>
  <c r="S2096" i="1"/>
  <c r="S87" i="1" s="1"/>
  <c r="R2096" i="1"/>
  <c r="N2096" i="1"/>
  <c r="N87" i="1" s="1"/>
  <c r="M2096" i="1"/>
  <c r="M87" i="1" s="1"/>
  <c r="L2096" i="1"/>
  <c r="K2096" i="1"/>
  <c r="K87" i="1" s="1"/>
  <c r="J2096" i="1"/>
  <c r="J87" i="1" s="1"/>
  <c r="I2096" i="1"/>
  <c r="I87" i="1" s="1"/>
  <c r="H2096" i="1"/>
  <c r="H87" i="1" s="1"/>
  <c r="G2096" i="1"/>
  <c r="G87" i="1" s="1"/>
  <c r="F2096" i="1"/>
  <c r="F87" i="1" s="1"/>
  <c r="E2096" i="1"/>
  <c r="E87" i="1" s="1"/>
  <c r="S1802" i="1"/>
  <c r="R1802" i="1"/>
  <c r="N1802" i="1"/>
  <c r="M1802" i="1"/>
  <c r="L1802" i="1"/>
  <c r="K1802" i="1"/>
  <c r="J1802" i="1"/>
  <c r="I1802" i="1"/>
  <c r="H1802" i="1"/>
  <c r="G1802" i="1"/>
  <c r="F1802" i="1"/>
  <c r="E1802" i="1"/>
  <c r="E1413" i="1"/>
  <c r="F1413" i="1"/>
  <c r="G1413" i="1"/>
  <c r="H1413" i="1"/>
  <c r="I1413" i="1"/>
  <c r="J1413" i="1"/>
  <c r="K1413" i="1"/>
  <c r="L1413" i="1"/>
  <c r="M1413" i="1"/>
  <c r="N1413" i="1"/>
  <c r="T1508" i="1"/>
  <c r="T1459" i="1"/>
  <c r="S1312" i="1"/>
  <c r="R1312" i="1"/>
  <c r="N1312" i="1"/>
  <c r="M1312" i="1"/>
  <c r="L1312" i="1"/>
  <c r="K1312" i="1"/>
  <c r="J1312" i="1"/>
  <c r="I1312" i="1"/>
  <c r="H1312" i="1"/>
  <c r="G1312" i="1"/>
  <c r="F1312" i="1"/>
  <c r="E1312" i="1"/>
  <c r="S1116" i="1"/>
  <c r="R1116" i="1"/>
  <c r="N1116" i="1"/>
  <c r="M1116" i="1"/>
  <c r="L1116" i="1"/>
  <c r="K1116" i="1"/>
  <c r="J1116" i="1"/>
  <c r="I1116" i="1"/>
  <c r="H1116" i="1"/>
  <c r="G1116" i="1"/>
  <c r="F1116" i="1"/>
  <c r="E1116" i="1"/>
  <c r="S675" i="1"/>
  <c r="R675" i="1"/>
  <c r="N675" i="1"/>
  <c r="M675" i="1"/>
  <c r="L675" i="1"/>
  <c r="K675" i="1"/>
  <c r="J675" i="1"/>
  <c r="I675" i="1"/>
  <c r="H675" i="1"/>
  <c r="G675" i="1"/>
  <c r="F675" i="1"/>
  <c r="E675" i="1"/>
  <c r="N283" i="1"/>
  <c r="M283" i="1"/>
  <c r="L283" i="1"/>
  <c r="K283" i="1"/>
  <c r="J283" i="1"/>
  <c r="I283" i="1"/>
  <c r="H283" i="1"/>
  <c r="G283" i="1"/>
  <c r="F283" i="1"/>
  <c r="E283" i="1"/>
  <c r="E4009" i="1"/>
  <c r="F4009" i="1"/>
  <c r="G4009" i="1"/>
  <c r="H4009" i="1"/>
  <c r="I4009" i="1"/>
  <c r="J4009" i="1"/>
  <c r="K4009" i="1"/>
  <c r="L4009" i="1"/>
  <c r="M4009" i="1"/>
  <c r="N4009" i="1"/>
  <c r="R4009" i="1"/>
  <c r="S4009" i="1"/>
  <c r="E1412" i="1"/>
  <c r="F1412" i="1"/>
  <c r="G1412" i="1"/>
  <c r="H1412" i="1"/>
  <c r="I1412" i="1"/>
  <c r="J1412" i="1"/>
  <c r="K1412" i="1"/>
  <c r="L1412" i="1"/>
  <c r="M1412" i="1"/>
  <c r="N1412" i="1"/>
  <c r="R1412" i="1"/>
  <c r="S1412" i="1"/>
  <c r="N5136" i="1"/>
  <c r="M5136" i="1"/>
  <c r="N5135" i="1"/>
  <c r="M5135" i="1"/>
  <c r="O5133" i="1"/>
  <c r="N5133" i="1"/>
  <c r="O1409" i="1"/>
  <c r="O5341" i="1"/>
  <c r="P5341" i="1" s="1"/>
  <c r="T5341" i="1"/>
  <c r="P5332" i="1"/>
  <c r="P5333" i="1"/>
  <c r="J5310" i="1" s="1"/>
  <c r="P5334" i="1"/>
  <c r="L5311" i="1" s="1"/>
  <c r="T5335" i="1"/>
  <c r="T5336" i="1"/>
  <c r="P5337" i="1"/>
  <c r="F5314" i="1" s="1"/>
  <c r="T5337" i="1"/>
  <c r="O5338" i="1"/>
  <c r="T5338" i="1"/>
  <c r="O5339" i="1"/>
  <c r="P5339" i="1" s="1"/>
  <c r="M5316" i="1" s="1"/>
  <c r="T5339" i="1"/>
  <c r="O5340" i="1"/>
  <c r="T5340" i="1"/>
  <c r="T5283" i="1"/>
  <c r="P5284" i="1"/>
  <c r="K5261" i="1" s="1"/>
  <c r="T5284" i="1"/>
  <c r="P5285" i="1"/>
  <c r="N5262" i="1" s="1"/>
  <c r="T5285" i="1"/>
  <c r="T5286" i="1"/>
  <c r="T5288" i="1"/>
  <c r="O5289" i="1"/>
  <c r="T5289" i="1"/>
  <c r="O5290" i="1"/>
  <c r="P5290" i="1" s="1"/>
  <c r="L5267" i="1" s="1"/>
  <c r="T5290" i="1"/>
  <c r="O5291" i="1"/>
  <c r="P5291" i="1" s="1"/>
  <c r="G5268" i="1" s="1"/>
  <c r="T5291" i="1"/>
  <c r="O5292" i="1"/>
  <c r="P5292" i="1" s="1"/>
  <c r="T5292" i="1"/>
  <c r="P5234" i="1"/>
  <c r="E5211" i="1" s="1"/>
  <c r="T5234" i="1"/>
  <c r="P5235" i="1"/>
  <c r="T5235" i="1"/>
  <c r="T5236" i="1"/>
  <c r="T5237" i="1"/>
  <c r="T5238" i="1"/>
  <c r="P5239" i="1"/>
  <c r="G5216" i="1" s="1"/>
  <c r="T5239" i="1"/>
  <c r="O5240" i="1"/>
  <c r="T5240" i="1"/>
  <c r="T5241" i="1"/>
  <c r="O5242" i="1"/>
  <c r="T5242" i="1"/>
  <c r="O5243" i="1"/>
  <c r="P5243" i="1" s="1"/>
  <c r="T5243" i="1"/>
  <c r="S5132" i="1"/>
  <c r="D5136" i="1"/>
  <c r="E5136" i="1"/>
  <c r="F5136" i="1"/>
  <c r="G5136" i="1"/>
  <c r="H5136" i="1"/>
  <c r="I5136" i="1"/>
  <c r="J5136" i="1"/>
  <c r="K5136" i="1"/>
  <c r="L5136" i="1"/>
  <c r="R5136" i="1"/>
  <c r="S5136" i="1"/>
  <c r="D5137" i="1"/>
  <c r="E5137" i="1"/>
  <c r="F5137" i="1"/>
  <c r="G5137" i="1"/>
  <c r="H5137" i="1"/>
  <c r="I5137" i="1"/>
  <c r="J5137" i="1"/>
  <c r="K5137" i="1"/>
  <c r="L5137" i="1"/>
  <c r="M5137" i="1"/>
  <c r="N5137" i="1"/>
  <c r="R5137" i="1"/>
  <c r="S5137" i="1"/>
  <c r="D5138" i="1"/>
  <c r="E5138" i="1"/>
  <c r="F5138" i="1"/>
  <c r="G5138" i="1"/>
  <c r="H5138" i="1"/>
  <c r="I5138" i="1"/>
  <c r="J5138" i="1"/>
  <c r="K5138" i="1"/>
  <c r="L5138" i="1"/>
  <c r="M5138" i="1"/>
  <c r="N5138" i="1"/>
  <c r="R5138" i="1"/>
  <c r="S5138" i="1"/>
  <c r="D5139" i="1"/>
  <c r="E5139" i="1"/>
  <c r="F5139" i="1"/>
  <c r="G5139" i="1"/>
  <c r="H5139" i="1"/>
  <c r="I5139" i="1"/>
  <c r="J5139" i="1"/>
  <c r="K5139" i="1"/>
  <c r="L5139" i="1"/>
  <c r="M5139" i="1"/>
  <c r="N5139" i="1"/>
  <c r="R5139" i="1"/>
  <c r="S5139" i="1"/>
  <c r="D5140" i="1"/>
  <c r="E5140" i="1"/>
  <c r="F5140" i="1"/>
  <c r="G5140" i="1"/>
  <c r="H5140" i="1"/>
  <c r="I5140" i="1"/>
  <c r="J5140" i="1"/>
  <c r="K5140" i="1"/>
  <c r="L5140" i="1"/>
  <c r="M5140" i="1"/>
  <c r="N5140" i="1"/>
  <c r="R5140" i="1"/>
  <c r="S5140" i="1"/>
  <c r="D5141" i="1"/>
  <c r="E5141" i="1"/>
  <c r="F5141" i="1"/>
  <c r="G5141" i="1"/>
  <c r="H5141" i="1"/>
  <c r="I5141" i="1"/>
  <c r="J5141" i="1"/>
  <c r="K5141" i="1"/>
  <c r="L5141" i="1"/>
  <c r="M5141" i="1"/>
  <c r="N5141" i="1"/>
  <c r="R5141" i="1"/>
  <c r="S5141" i="1"/>
  <c r="D5142" i="1"/>
  <c r="E5142" i="1"/>
  <c r="F5142" i="1"/>
  <c r="G5142" i="1"/>
  <c r="H5142" i="1"/>
  <c r="I5142" i="1"/>
  <c r="J5142" i="1"/>
  <c r="K5142" i="1"/>
  <c r="L5142" i="1"/>
  <c r="M5142" i="1"/>
  <c r="N5142" i="1"/>
  <c r="R5142" i="1"/>
  <c r="S5142" i="1"/>
  <c r="D5143" i="1"/>
  <c r="E5143" i="1"/>
  <c r="F5143" i="1"/>
  <c r="G5143" i="1"/>
  <c r="H5143" i="1"/>
  <c r="I5143" i="1"/>
  <c r="J5143" i="1"/>
  <c r="K5143" i="1"/>
  <c r="L5143" i="1"/>
  <c r="M5143" i="1"/>
  <c r="N5143" i="1"/>
  <c r="R5143" i="1"/>
  <c r="S5143" i="1"/>
  <c r="D5144" i="1"/>
  <c r="E5144" i="1"/>
  <c r="F5144" i="1"/>
  <c r="G5144" i="1"/>
  <c r="H5144" i="1"/>
  <c r="I5144" i="1"/>
  <c r="J5144" i="1"/>
  <c r="K5144" i="1"/>
  <c r="L5144" i="1"/>
  <c r="M5144" i="1"/>
  <c r="N5144" i="1"/>
  <c r="R5144" i="1"/>
  <c r="S5144" i="1"/>
  <c r="D5145" i="1"/>
  <c r="E5145" i="1"/>
  <c r="F5145" i="1"/>
  <c r="G5145" i="1"/>
  <c r="H5145" i="1"/>
  <c r="I5145" i="1"/>
  <c r="J5145" i="1"/>
  <c r="K5145" i="1"/>
  <c r="L5145" i="1"/>
  <c r="M5145" i="1"/>
  <c r="N5145" i="1"/>
  <c r="R5145" i="1"/>
  <c r="S5145" i="1"/>
  <c r="O5087" i="1"/>
  <c r="T5087" i="1"/>
  <c r="O5088" i="1"/>
  <c r="P5088" i="1" s="1"/>
  <c r="T5088" i="1"/>
  <c r="O5089" i="1"/>
  <c r="P5089" i="1" s="1"/>
  <c r="T5089" i="1"/>
  <c r="O5090" i="1"/>
  <c r="P5090" i="1" s="1"/>
  <c r="E5067" i="1" s="1"/>
  <c r="T5090" i="1"/>
  <c r="O5091" i="1"/>
  <c r="T5091" i="1"/>
  <c r="O5092" i="1"/>
  <c r="P5092" i="1" s="1"/>
  <c r="G5069" i="1" s="1"/>
  <c r="T5092" i="1"/>
  <c r="O5093" i="1"/>
  <c r="T5093" i="1"/>
  <c r="O5094" i="1"/>
  <c r="T5094" i="1"/>
  <c r="O5095" i="1"/>
  <c r="P5095" i="1" s="1"/>
  <c r="K5072" i="1" s="1"/>
  <c r="T5095" i="1"/>
  <c r="O5096" i="1"/>
  <c r="P5096" i="1" s="1"/>
  <c r="T5096" i="1"/>
  <c r="P5038" i="1"/>
  <c r="H5015" i="1" s="1"/>
  <c r="T5038" i="1"/>
  <c r="T5039" i="1"/>
  <c r="P5040" i="1"/>
  <c r="T5040" i="1"/>
  <c r="P5041" i="1"/>
  <c r="L5018" i="1" s="1"/>
  <c r="T5041" i="1"/>
  <c r="P5042" i="1"/>
  <c r="J5019" i="1" s="1"/>
  <c r="T5042" i="1"/>
  <c r="P5043" i="1"/>
  <c r="N5020" i="1" s="1"/>
  <c r="T5043" i="1"/>
  <c r="O5044" i="1"/>
  <c r="T5044" i="1"/>
  <c r="O5045" i="1"/>
  <c r="P5045" i="1" s="1"/>
  <c r="E5022" i="1" s="1"/>
  <c r="T5045" i="1"/>
  <c r="O5046" i="1"/>
  <c r="T5046" i="1"/>
  <c r="O5047" i="1"/>
  <c r="P5047" i="1" s="1"/>
  <c r="T5047" i="1"/>
  <c r="T4990" i="1"/>
  <c r="P4991" i="1"/>
  <c r="I4968" i="1" s="1"/>
  <c r="T4991" i="1"/>
  <c r="T4992" i="1"/>
  <c r="T4993" i="1"/>
  <c r="P4994" i="1"/>
  <c r="O4971" i="1" s="1"/>
  <c r="T4994" i="1"/>
  <c r="O4995" i="1"/>
  <c r="T4995" i="1"/>
  <c r="O4996" i="1"/>
  <c r="P4996" i="1" s="1"/>
  <c r="L4973" i="1" s="1"/>
  <c r="T4996" i="1"/>
  <c r="O4997" i="1"/>
  <c r="P4997" i="1" s="1"/>
  <c r="I4974" i="1" s="1"/>
  <c r="T4997" i="1"/>
  <c r="O4998" i="1"/>
  <c r="P4998" i="1" s="1"/>
  <c r="T4998" i="1"/>
  <c r="S4936" i="1"/>
  <c r="P4793" i="1"/>
  <c r="J4770" i="1" s="1"/>
  <c r="P4794" i="1"/>
  <c r="E4771" i="1" s="1"/>
  <c r="T4797" i="1"/>
  <c r="T4798" i="1"/>
  <c r="O4799" i="1"/>
  <c r="T4799" i="1"/>
  <c r="O4800" i="1"/>
  <c r="P4800" i="1" s="1"/>
  <c r="G4777" i="1" s="1"/>
  <c r="T4800" i="1"/>
  <c r="O4801" i="1"/>
  <c r="P4801" i="1" s="1"/>
  <c r="T4801" i="1"/>
  <c r="O4802" i="1"/>
  <c r="P4802" i="1" s="1"/>
  <c r="T4802" i="1"/>
  <c r="P4744" i="1"/>
  <c r="N4721" i="1" s="1"/>
  <c r="T4744" i="1"/>
  <c r="P4745" i="1"/>
  <c r="G4722" i="1" s="1"/>
  <c r="T4745" i="1"/>
  <c r="P4746" i="1"/>
  <c r="T4746" i="1"/>
  <c r="T4747" i="1"/>
  <c r="T4748" i="1"/>
  <c r="P4749" i="1"/>
  <c r="F4726" i="1" s="1"/>
  <c r="T4749" i="1"/>
  <c r="O4750" i="1"/>
  <c r="P4750" i="1" s="1"/>
  <c r="G4727" i="1" s="1"/>
  <c r="T4750" i="1"/>
  <c r="O4751" i="1"/>
  <c r="T4751" i="1"/>
  <c r="O4752" i="1"/>
  <c r="T4752" i="1"/>
  <c r="O4753" i="1"/>
  <c r="P4753" i="1" s="1"/>
  <c r="T4753" i="1"/>
  <c r="P4646" i="1"/>
  <c r="K4623" i="1" s="1"/>
  <c r="T4646" i="1"/>
  <c r="P4647" i="1"/>
  <c r="E4624" i="1" s="1"/>
  <c r="T4647" i="1"/>
  <c r="T4648" i="1"/>
  <c r="P4649" i="1"/>
  <c r="H4626" i="1" s="1"/>
  <c r="T4649" i="1"/>
  <c r="T4650" i="1"/>
  <c r="T4651" i="1"/>
  <c r="O4652" i="1"/>
  <c r="T4652" i="1"/>
  <c r="O4653" i="1"/>
  <c r="T4653" i="1"/>
  <c r="O4654" i="1"/>
  <c r="P4654" i="1" s="1"/>
  <c r="F4631" i="1" s="1"/>
  <c r="T4654" i="1"/>
  <c r="O4655" i="1"/>
  <c r="P4655" i="1" s="1"/>
  <c r="T4655" i="1"/>
  <c r="P4695" i="1"/>
  <c r="T4695" i="1"/>
  <c r="P4696" i="1"/>
  <c r="M4673" i="1" s="1"/>
  <c r="T4696" i="1"/>
  <c r="P4697" i="1"/>
  <c r="T4697" i="1"/>
  <c r="T4698" i="1"/>
  <c r="T4699" i="1"/>
  <c r="P4700" i="1"/>
  <c r="E4677" i="1" s="1"/>
  <c r="T4700" i="1"/>
  <c r="O4701" i="1"/>
  <c r="P4701" i="1" s="1"/>
  <c r="N4678" i="1" s="1"/>
  <c r="T4701" i="1"/>
  <c r="O4702" i="1"/>
  <c r="T4702" i="1"/>
  <c r="O4703" i="1"/>
  <c r="P4703" i="1" s="1"/>
  <c r="F4680" i="1" s="1"/>
  <c r="T4703" i="1"/>
  <c r="O4704" i="1"/>
  <c r="P4704" i="1" s="1"/>
  <c r="Q4682" i="1" s="1"/>
  <c r="T4704" i="1"/>
  <c r="P4548" i="1"/>
  <c r="G4525" i="1" s="1"/>
  <c r="T4548" i="1"/>
  <c r="P4549" i="1"/>
  <c r="K4526" i="1" s="1"/>
  <c r="T4549" i="1"/>
  <c r="P4550" i="1"/>
  <c r="G4527" i="1" s="1"/>
  <c r="T4550" i="1"/>
  <c r="T4552" i="1"/>
  <c r="P4553" i="1"/>
  <c r="T4553" i="1"/>
  <c r="O4554" i="1"/>
  <c r="P4554" i="1" s="1"/>
  <c r="D4531" i="1" s="1"/>
  <c r="T4554" i="1"/>
  <c r="O4555" i="1"/>
  <c r="P4555" i="1" s="1"/>
  <c r="O4532" i="1" s="1"/>
  <c r="T4555" i="1"/>
  <c r="O4556" i="1"/>
  <c r="P4556" i="1" s="1"/>
  <c r="L4533" i="1" s="1"/>
  <c r="T4556" i="1"/>
  <c r="O4557" i="1"/>
  <c r="T4557" i="1"/>
  <c r="S4495" i="1"/>
  <c r="D4499" i="1"/>
  <c r="E4499" i="1"/>
  <c r="F4499" i="1"/>
  <c r="F4597" i="1" s="1"/>
  <c r="G4499" i="1"/>
  <c r="G4597" i="1" s="1"/>
  <c r="H4499" i="1"/>
  <c r="H4597" i="1" s="1"/>
  <c r="I4499" i="1"/>
  <c r="I4597" i="1" s="1"/>
  <c r="J4499" i="1"/>
  <c r="J4597" i="1" s="1"/>
  <c r="K4499" i="1"/>
  <c r="K4597" i="1" s="1"/>
  <c r="L4499" i="1"/>
  <c r="L4597" i="1" s="1"/>
  <c r="M4499" i="1"/>
  <c r="M4597" i="1" s="1"/>
  <c r="N4499" i="1"/>
  <c r="N4597" i="1" s="1"/>
  <c r="R4499" i="1"/>
  <c r="S4499" i="1"/>
  <c r="S4597" i="1" s="1"/>
  <c r="D4500" i="1"/>
  <c r="D4598" i="1" s="1"/>
  <c r="E4500" i="1"/>
  <c r="E4598" i="1" s="1"/>
  <c r="F4500" i="1"/>
  <c r="F4598" i="1" s="1"/>
  <c r="G4500" i="1"/>
  <c r="G4598" i="1" s="1"/>
  <c r="H4500" i="1"/>
  <c r="H4598" i="1" s="1"/>
  <c r="I4500" i="1"/>
  <c r="I4598" i="1" s="1"/>
  <c r="J4500" i="1"/>
  <c r="J4598" i="1" s="1"/>
  <c r="K4500" i="1"/>
  <c r="K4598" i="1" s="1"/>
  <c r="L4500" i="1"/>
  <c r="L4598" i="1" s="1"/>
  <c r="M4500" i="1"/>
  <c r="M4598" i="1" s="1"/>
  <c r="N4500" i="1"/>
  <c r="N4598" i="1" s="1"/>
  <c r="R4500" i="1"/>
  <c r="R4598" i="1" s="1"/>
  <c r="S4500" i="1"/>
  <c r="D4501" i="1"/>
  <c r="D4599" i="1" s="1"/>
  <c r="E4501" i="1"/>
  <c r="E4599" i="1" s="1"/>
  <c r="F4501" i="1"/>
  <c r="F4599" i="1" s="1"/>
  <c r="G4501" i="1"/>
  <c r="G4599" i="1" s="1"/>
  <c r="H4501" i="1"/>
  <c r="H4599" i="1" s="1"/>
  <c r="I4501" i="1"/>
  <c r="I4599" i="1" s="1"/>
  <c r="J4501" i="1"/>
  <c r="J4599" i="1" s="1"/>
  <c r="K4501" i="1"/>
  <c r="L4501" i="1"/>
  <c r="L4599" i="1" s="1"/>
  <c r="M4501" i="1"/>
  <c r="M4599" i="1" s="1"/>
  <c r="N4501" i="1"/>
  <c r="N4599" i="1" s="1"/>
  <c r="R4501" i="1"/>
  <c r="R4599" i="1" s="1"/>
  <c r="S4501" i="1"/>
  <c r="S4599" i="1" s="1"/>
  <c r="D4502" i="1"/>
  <c r="E4502" i="1"/>
  <c r="E4600" i="1" s="1"/>
  <c r="F4502" i="1"/>
  <c r="F4600" i="1" s="1"/>
  <c r="G4502" i="1"/>
  <c r="G4600" i="1" s="1"/>
  <c r="H4502" i="1"/>
  <c r="H4600" i="1" s="1"/>
  <c r="I4502" i="1"/>
  <c r="I4600" i="1" s="1"/>
  <c r="J4502" i="1"/>
  <c r="J4600" i="1" s="1"/>
  <c r="K4502" i="1"/>
  <c r="K4600" i="1" s="1"/>
  <c r="L4502" i="1"/>
  <c r="L4600" i="1" s="1"/>
  <c r="M4502" i="1"/>
  <c r="M4600" i="1" s="1"/>
  <c r="N4502" i="1"/>
  <c r="N4600" i="1" s="1"/>
  <c r="R4502" i="1"/>
  <c r="R4600" i="1" s="1"/>
  <c r="S4502" i="1"/>
  <c r="D4503" i="1"/>
  <c r="D4601" i="1" s="1"/>
  <c r="E4503" i="1"/>
  <c r="E4601" i="1" s="1"/>
  <c r="F4503" i="1"/>
  <c r="F4601" i="1" s="1"/>
  <c r="G4503" i="1"/>
  <c r="G4601" i="1" s="1"/>
  <c r="H4503" i="1"/>
  <c r="H4601" i="1" s="1"/>
  <c r="I4503" i="1"/>
  <c r="J4503" i="1"/>
  <c r="J4601" i="1" s="1"/>
  <c r="K4503" i="1"/>
  <c r="K4601" i="1" s="1"/>
  <c r="L4503" i="1"/>
  <c r="L4601" i="1" s="1"/>
  <c r="M4503" i="1"/>
  <c r="M4601" i="1" s="1"/>
  <c r="N4503" i="1"/>
  <c r="N4601" i="1" s="1"/>
  <c r="R4503" i="1"/>
  <c r="R4601" i="1" s="1"/>
  <c r="S4503" i="1"/>
  <c r="S4601" i="1" s="1"/>
  <c r="D4504" i="1"/>
  <c r="D4602" i="1" s="1"/>
  <c r="E4504" i="1"/>
  <c r="E4602" i="1" s="1"/>
  <c r="F4504" i="1"/>
  <c r="F4602" i="1" s="1"/>
  <c r="G4504" i="1"/>
  <c r="G4602" i="1" s="1"/>
  <c r="H4504" i="1"/>
  <c r="I4504" i="1"/>
  <c r="I4602" i="1" s="1"/>
  <c r="J4504" i="1"/>
  <c r="J4602" i="1" s="1"/>
  <c r="K4504" i="1"/>
  <c r="K4602" i="1" s="1"/>
  <c r="L4504" i="1"/>
  <c r="L4602" i="1" s="1"/>
  <c r="M4504" i="1"/>
  <c r="M4602" i="1" s="1"/>
  <c r="N4504" i="1"/>
  <c r="N4602" i="1" s="1"/>
  <c r="R4504" i="1"/>
  <c r="R4602" i="1" s="1"/>
  <c r="S4504" i="1"/>
  <c r="S4602" i="1" s="1"/>
  <c r="D4505" i="1"/>
  <c r="D4603" i="1" s="1"/>
  <c r="E4505" i="1"/>
  <c r="E4603" i="1" s="1"/>
  <c r="F4505" i="1"/>
  <c r="F4603" i="1" s="1"/>
  <c r="G4505" i="1"/>
  <c r="G4603" i="1" s="1"/>
  <c r="H4505" i="1"/>
  <c r="H4603" i="1" s="1"/>
  <c r="I4505" i="1"/>
  <c r="I4603" i="1" s="1"/>
  <c r="J4505" i="1"/>
  <c r="J4603" i="1" s="1"/>
  <c r="K4505" i="1"/>
  <c r="K4603" i="1" s="1"/>
  <c r="L4505" i="1"/>
  <c r="L4603" i="1" s="1"/>
  <c r="M4505" i="1"/>
  <c r="M4603" i="1" s="1"/>
  <c r="N4505" i="1"/>
  <c r="N4603" i="1" s="1"/>
  <c r="R4505" i="1"/>
  <c r="R4603" i="1" s="1"/>
  <c r="S4505" i="1"/>
  <c r="D4506" i="1"/>
  <c r="E4506" i="1"/>
  <c r="E4604" i="1" s="1"/>
  <c r="F4506" i="1"/>
  <c r="F4604" i="1" s="1"/>
  <c r="G4506" i="1"/>
  <c r="G4604" i="1" s="1"/>
  <c r="H4506" i="1"/>
  <c r="H4604" i="1" s="1"/>
  <c r="I4506" i="1"/>
  <c r="I4604" i="1" s="1"/>
  <c r="J4506" i="1"/>
  <c r="J4604" i="1" s="1"/>
  <c r="K4506" i="1"/>
  <c r="K4604" i="1" s="1"/>
  <c r="L4506" i="1"/>
  <c r="L4604" i="1" s="1"/>
  <c r="M4506" i="1"/>
  <c r="M4604" i="1" s="1"/>
  <c r="N4506" i="1"/>
  <c r="N4604" i="1" s="1"/>
  <c r="R4506" i="1"/>
  <c r="R4604" i="1" s="1"/>
  <c r="S4506" i="1"/>
  <c r="S4604" i="1" s="1"/>
  <c r="D4507" i="1"/>
  <c r="D4605" i="1" s="1"/>
  <c r="E4507" i="1"/>
  <c r="F4507" i="1"/>
  <c r="F4605" i="1" s="1"/>
  <c r="G4507" i="1"/>
  <c r="G4605" i="1" s="1"/>
  <c r="H4507" i="1"/>
  <c r="H4605" i="1" s="1"/>
  <c r="I4507" i="1"/>
  <c r="I4605" i="1" s="1"/>
  <c r="J4507" i="1"/>
  <c r="J4605" i="1" s="1"/>
  <c r="K4507" i="1"/>
  <c r="K4605" i="1" s="1"/>
  <c r="L4507" i="1"/>
  <c r="L4605" i="1" s="1"/>
  <c r="M4507" i="1"/>
  <c r="M4605" i="1" s="1"/>
  <c r="N4507" i="1"/>
  <c r="N4605" i="1" s="1"/>
  <c r="R4507" i="1"/>
  <c r="R4605" i="1" s="1"/>
  <c r="S4507" i="1"/>
  <c r="D4508" i="1"/>
  <c r="E4508" i="1"/>
  <c r="F4508" i="1"/>
  <c r="F4606" i="1" s="1"/>
  <c r="G4508" i="1"/>
  <c r="G4606" i="1" s="1"/>
  <c r="H4508" i="1"/>
  <c r="H4606" i="1" s="1"/>
  <c r="I4508" i="1"/>
  <c r="I4606" i="1" s="1"/>
  <c r="J4508" i="1"/>
  <c r="J4606" i="1" s="1"/>
  <c r="K4508" i="1"/>
  <c r="K4606" i="1" s="1"/>
  <c r="L4508" i="1"/>
  <c r="L4606" i="1" s="1"/>
  <c r="M4508" i="1"/>
  <c r="M4606" i="1" s="1"/>
  <c r="N4508" i="1"/>
  <c r="R4508" i="1"/>
  <c r="S4508" i="1"/>
  <c r="S4606" i="1" s="1"/>
  <c r="O4450" i="1"/>
  <c r="T4450" i="1"/>
  <c r="O4451" i="1"/>
  <c r="T4451" i="1"/>
  <c r="O4452" i="1"/>
  <c r="P4452" i="1" s="1"/>
  <c r="T4452" i="1"/>
  <c r="O4453" i="1"/>
  <c r="O4502" i="1" s="1"/>
  <c r="T4453" i="1"/>
  <c r="O4454" i="1"/>
  <c r="P4454" i="1" s="1"/>
  <c r="D4431" i="1" s="1"/>
  <c r="P4431" i="1" s="1"/>
  <c r="T4454" i="1"/>
  <c r="O4455" i="1"/>
  <c r="T4455" i="1"/>
  <c r="O4456" i="1"/>
  <c r="T4456" i="1"/>
  <c r="O4457" i="1"/>
  <c r="P4457" i="1" s="1"/>
  <c r="T4457" i="1"/>
  <c r="O4458" i="1"/>
  <c r="P4458" i="1" s="1"/>
  <c r="D4435" i="1" s="1"/>
  <c r="P4435" i="1" s="1"/>
  <c r="T4458" i="1"/>
  <c r="O4459" i="1"/>
  <c r="P4459" i="1" s="1"/>
  <c r="T4459" i="1"/>
  <c r="P4401" i="1"/>
  <c r="J4378" i="1" s="1"/>
  <c r="T4401" i="1"/>
  <c r="T4402" i="1"/>
  <c r="P4403" i="1"/>
  <c r="T4403" i="1"/>
  <c r="T4404" i="1"/>
  <c r="P4405" i="1"/>
  <c r="M4382" i="1" s="1"/>
  <c r="T4405" i="1"/>
  <c r="T4406" i="1"/>
  <c r="P4407" i="1"/>
  <c r="J4384" i="1" s="1"/>
  <c r="T4407" i="1"/>
  <c r="O4408" i="1"/>
  <c r="T4408" i="1"/>
  <c r="O4409" i="1"/>
  <c r="T4409" i="1"/>
  <c r="O4410" i="1"/>
  <c r="T4410" i="1"/>
  <c r="P4352" i="1"/>
  <c r="T4352" i="1"/>
  <c r="P4353" i="1"/>
  <c r="T4353" i="1"/>
  <c r="P4354" i="1"/>
  <c r="I4331" i="1" s="1"/>
  <c r="T4354" i="1"/>
  <c r="T4355" i="1"/>
  <c r="T4356" i="1"/>
  <c r="P4357" i="1"/>
  <c r="T4357" i="1"/>
  <c r="O4358" i="1"/>
  <c r="T4358" i="1"/>
  <c r="G4336" i="1"/>
  <c r="T4359" i="1"/>
  <c r="O4360" i="1"/>
  <c r="T4360" i="1"/>
  <c r="O4361" i="1"/>
  <c r="P4361" i="1" s="1"/>
  <c r="T4361" i="1"/>
  <c r="T4303" i="1"/>
  <c r="T4304" i="1"/>
  <c r="T4305" i="1"/>
  <c r="T4306" i="1"/>
  <c r="T4307" i="1"/>
  <c r="T4308" i="1"/>
  <c r="O4309" i="1"/>
  <c r="T4309" i="1"/>
  <c r="H4287" i="1"/>
  <c r="O4311" i="1"/>
  <c r="T4311" i="1"/>
  <c r="O4312" i="1"/>
  <c r="T4312" i="1"/>
  <c r="S4005" i="1"/>
  <c r="S3724" i="1"/>
  <c r="R3724" i="1"/>
  <c r="S3723" i="1"/>
  <c r="R3723" i="1"/>
  <c r="S3722" i="1"/>
  <c r="R3722" i="1"/>
  <c r="S3721" i="1"/>
  <c r="R3721" i="1"/>
  <c r="S3717" i="1"/>
  <c r="R3717" i="1"/>
  <c r="S3716" i="1"/>
  <c r="R3716" i="1"/>
  <c r="S3715" i="1"/>
  <c r="R3715" i="1"/>
  <c r="S3714" i="1"/>
  <c r="R3714" i="1"/>
  <c r="S3712" i="1"/>
  <c r="R3712" i="1"/>
  <c r="S3711" i="1"/>
  <c r="R3711" i="1"/>
  <c r="S3710" i="1"/>
  <c r="R3710" i="1"/>
  <c r="S3709" i="1"/>
  <c r="R3709" i="1"/>
  <c r="S3708" i="1"/>
  <c r="R3708" i="1"/>
  <c r="S3707" i="1"/>
  <c r="R3707" i="1"/>
  <c r="N3717" i="1"/>
  <c r="M3717" i="1"/>
  <c r="L3717" i="1"/>
  <c r="K3717" i="1"/>
  <c r="J3717" i="1"/>
  <c r="I3717" i="1"/>
  <c r="H3717" i="1"/>
  <c r="G3717" i="1"/>
  <c r="F3717" i="1"/>
  <c r="E3717" i="1"/>
  <c r="N3716" i="1"/>
  <c r="M3716" i="1"/>
  <c r="L3716" i="1"/>
  <c r="K3716" i="1"/>
  <c r="J3716" i="1"/>
  <c r="I3716" i="1"/>
  <c r="H3716" i="1"/>
  <c r="G3716" i="1"/>
  <c r="F3716" i="1"/>
  <c r="E3716" i="1"/>
  <c r="N3715" i="1"/>
  <c r="M3715" i="1"/>
  <c r="L3715" i="1"/>
  <c r="K3715" i="1"/>
  <c r="J3715" i="1"/>
  <c r="I3715" i="1"/>
  <c r="H3715" i="1"/>
  <c r="G3715" i="1"/>
  <c r="F3715" i="1"/>
  <c r="E3715" i="1"/>
  <c r="N3714" i="1"/>
  <c r="M3714" i="1"/>
  <c r="L3714" i="1"/>
  <c r="K3714" i="1"/>
  <c r="J3714" i="1"/>
  <c r="I3714" i="1"/>
  <c r="H3714" i="1"/>
  <c r="G3714" i="1"/>
  <c r="F3714" i="1"/>
  <c r="E3714" i="1"/>
  <c r="N3712" i="1"/>
  <c r="M3712" i="1"/>
  <c r="L3712" i="1"/>
  <c r="K3712" i="1"/>
  <c r="J3712" i="1"/>
  <c r="I3712" i="1"/>
  <c r="H3712" i="1"/>
  <c r="G3712" i="1"/>
  <c r="F3712" i="1"/>
  <c r="E3712" i="1"/>
  <c r="N3711" i="1"/>
  <c r="M3711" i="1"/>
  <c r="L3711" i="1"/>
  <c r="K3711" i="1"/>
  <c r="J3711" i="1"/>
  <c r="I3711" i="1"/>
  <c r="H3711" i="1"/>
  <c r="G3711" i="1"/>
  <c r="F3711" i="1"/>
  <c r="E3711" i="1"/>
  <c r="N3710" i="1"/>
  <c r="M3710" i="1"/>
  <c r="L3710" i="1"/>
  <c r="K3710" i="1"/>
  <c r="J3710" i="1"/>
  <c r="I3710" i="1"/>
  <c r="H3710" i="1"/>
  <c r="G3710" i="1"/>
  <c r="F3710" i="1"/>
  <c r="E3710" i="1"/>
  <c r="O3709" i="1"/>
  <c r="N3709" i="1"/>
  <c r="M3709" i="1"/>
  <c r="L3709" i="1"/>
  <c r="K3709" i="1"/>
  <c r="J3709" i="1"/>
  <c r="I3709" i="1"/>
  <c r="H3709" i="1"/>
  <c r="G3709" i="1"/>
  <c r="F3709" i="1"/>
  <c r="E3709" i="1"/>
  <c r="N3708" i="1"/>
  <c r="M3708" i="1"/>
  <c r="L3708" i="1"/>
  <c r="K3708" i="1"/>
  <c r="J3708" i="1"/>
  <c r="I3708" i="1"/>
  <c r="H3708" i="1"/>
  <c r="G3708" i="1"/>
  <c r="F3708" i="1"/>
  <c r="E3708" i="1"/>
  <c r="O3707" i="1"/>
  <c r="N3707" i="1"/>
  <c r="M3707" i="1"/>
  <c r="L3707" i="1"/>
  <c r="K3707" i="1"/>
  <c r="J3707" i="1"/>
  <c r="I3707" i="1"/>
  <c r="H3707" i="1"/>
  <c r="G3707" i="1"/>
  <c r="F3707" i="1"/>
  <c r="E3707" i="1"/>
  <c r="O3706" i="1"/>
  <c r="N3706" i="1"/>
  <c r="M3706" i="1"/>
  <c r="L3706" i="1"/>
  <c r="K3706" i="1"/>
  <c r="J3706" i="1"/>
  <c r="I3706" i="1"/>
  <c r="H3706" i="1"/>
  <c r="G3706" i="1"/>
  <c r="F3706" i="1"/>
  <c r="E3706" i="1"/>
  <c r="O3705" i="1"/>
  <c r="N3705" i="1"/>
  <c r="M3705" i="1"/>
  <c r="L3705" i="1"/>
  <c r="K3705" i="1"/>
  <c r="J3705" i="1"/>
  <c r="I3705" i="1"/>
  <c r="H3705" i="1"/>
  <c r="G3705" i="1"/>
  <c r="F3705" i="1"/>
  <c r="E3705" i="1"/>
  <c r="S2583" i="1"/>
  <c r="S2584" i="1"/>
  <c r="S2436" i="1"/>
  <c r="S2437" i="1"/>
  <c r="S2093" i="1"/>
  <c r="S84" i="1" s="1"/>
  <c r="S2094" i="1"/>
  <c r="S85" i="1" s="1"/>
  <c r="S1796" i="1"/>
  <c r="S1797" i="1"/>
  <c r="S1798" i="1"/>
  <c r="S1800" i="1"/>
  <c r="S1310" i="1"/>
  <c r="S1114" i="1"/>
  <c r="S673" i="1"/>
  <c r="P4254" i="1"/>
  <c r="T4254" i="1"/>
  <c r="T4255" i="1"/>
  <c r="T4256" i="1"/>
  <c r="T4257" i="1"/>
  <c r="T4258" i="1"/>
  <c r="T4259" i="1"/>
  <c r="O4260" i="1"/>
  <c r="T4260" i="1"/>
  <c r="T4261" i="1"/>
  <c r="O4262" i="1"/>
  <c r="T4262" i="1"/>
  <c r="O4263" i="1"/>
  <c r="T4263" i="1"/>
  <c r="P4156" i="1"/>
  <c r="T4156" i="1"/>
  <c r="T4157" i="1"/>
  <c r="P4158" i="1"/>
  <c r="T4158" i="1"/>
  <c r="T4159" i="1"/>
  <c r="T4160" i="1"/>
  <c r="T4161" i="1"/>
  <c r="O4162" i="1"/>
  <c r="T4162" i="1"/>
  <c r="O4163" i="1"/>
  <c r="T4163" i="1"/>
  <c r="O4164" i="1"/>
  <c r="P4164" i="1" s="1"/>
  <c r="F4141" i="1" s="1"/>
  <c r="T4164" i="1"/>
  <c r="O4165" i="1"/>
  <c r="T4165" i="1"/>
  <c r="P4107" i="1"/>
  <c r="T4107" i="1"/>
  <c r="P4108" i="1"/>
  <c r="T4108" i="1"/>
  <c r="T4109" i="1"/>
  <c r="T4110" i="1"/>
  <c r="T4111" i="1"/>
  <c r="P4112" i="1"/>
  <c r="H4089" i="1" s="1"/>
  <c r="T4112" i="1"/>
  <c r="O4113" i="1"/>
  <c r="T4113" i="1"/>
  <c r="O4114" i="1"/>
  <c r="T4114" i="1"/>
  <c r="O4115" i="1"/>
  <c r="T4115" i="1"/>
  <c r="O4116" i="1"/>
  <c r="P4116" i="1" s="1"/>
  <c r="T4116" i="1"/>
  <c r="T4058" i="1"/>
  <c r="P4059" i="1"/>
  <c r="G4036" i="1" s="1"/>
  <c r="T4059" i="1"/>
  <c r="P4060" i="1"/>
  <c r="O4037" i="1" s="1"/>
  <c r="T4060" i="1"/>
  <c r="T4061" i="1"/>
  <c r="T4062" i="1"/>
  <c r="T4063" i="1"/>
  <c r="O4064" i="1"/>
  <c r="T4064" i="1"/>
  <c r="O4065" i="1"/>
  <c r="T4065" i="1"/>
  <c r="O4066" i="1"/>
  <c r="P4066" i="1" s="1"/>
  <c r="J4043" i="1" s="1"/>
  <c r="T4066" i="1"/>
  <c r="O4067" i="1"/>
  <c r="P4067" i="1" s="1"/>
  <c r="T4067" i="1"/>
  <c r="R4017" i="1"/>
  <c r="S4017" i="1"/>
  <c r="R4018" i="1"/>
  <c r="S4018" i="1"/>
  <c r="T3960" i="1"/>
  <c r="T3961" i="1"/>
  <c r="T3962" i="1"/>
  <c r="T3963" i="1"/>
  <c r="T3964" i="1"/>
  <c r="T3965" i="1"/>
  <c r="T3966" i="1"/>
  <c r="T3967" i="1"/>
  <c r="T3968" i="1"/>
  <c r="T3969" i="1"/>
  <c r="T3911" i="1"/>
  <c r="T3912" i="1"/>
  <c r="T3913" i="1"/>
  <c r="T3914" i="1"/>
  <c r="T3915" i="1"/>
  <c r="T3916" i="1"/>
  <c r="T3919" i="1"/>
  <c r="T3920" i="1"/>
  <c r="T3577" i="1"/>
  <c r="T3576" i="1"/>
  <c r="T3575" i="1"/>
  <c r="T3574" i="1"/>
  <c r="T3573" i="1"/>
  <c r="T3572" i="1"/>
  <c r="T3571" i="1"/>
  <c r="T3570" i="1"/>
  <c r="T3569" i="1"/>
  <c r="T3568" i="1"/>
  <c r="T3567" i="1"/>
  <c r="T3565" i="1"/>
  <c r="T3564" i="1"/>
  <c r="T3563" i="1"/>
  <c r="T3562" i="1"/>
  <c r="T3561" i="1"/>
  <c r="T3560" i="1"/>
  <c r="T3528" i="1"/>
  <c r="T3527" i="1"/>
  <c r="T3526" i="1"/>
  <c r="T3525" i="1"/>
  <c r="T3524" i="1"/>
  <c r="T3523" i="1"/>
  <c r="T3522" i="1"/>
  <c r="T3521" i="1"/>
  <c r="T3520" i="1"/>
  <c r="T3519" i="1"/>
  <c r="T3518" i="1"/>
  <c r="T3516" i="1"/>
  <c r="T3515" i="1"/>
  <c r="T3514" i="1"/>
  <c r="T3513" i="1"/>
  <c r="T3512" i="1"/>
  <c r="T3511" i="1"/>
  <c r="T3479" i="1"/>
  <c r="T3478" i="1"/>
  <c r="T3477" i="1"/>
  <c r="T3476" i="1"/>
  <c r="T3475" i="1"/>
  <c r="T3474" i="1"/>
  <c r="T3473" i="1"/>
  <c r="T3472" i="1"/>
  <c r="T3471" i="1"/>
  <c r="T3470" i="1"/>
  <c r="T3469" i="1"/>
  <c r="T3467" i="1"/>
  <c r="T3466" i="1"/>
  <c r="T3465" i="1"/>
  <c r="T3464" i="1"/>
  <c r="T3463" i="1"/>
  <c r="T3462" i="1"/>
  <c r="S281" i="1"/>
  <c r="S3368" i="1"/>
  <c r="S3417" i="1" s="1"/>
  <c r="E3372" i="1"/>
  <c r="F3372" i="1"/>
  <c r="F3421" i="1" s="1"/>
  <c r="G3372" i="1"/>
  <c r="G3421" i="1" s="1"/>
  <c r="H3372" i="1"/>
  <c r="I3372" i="1"/>
  <c r="I3421" i="1" s="1"/>
  <c r="J3372" i="1"/>
  <c r="J3421" i="1" s="1"/>
  <c r="K3372" i="1"/>
  <c r="K3421" i="1" s="1"/>
  <c r="L3372" i="1"/>
  <c r="L3421" i="1" s="1"/>
  <c r="M3372" i="1"/>
  <c r="M3421" i="1" s="1"/>
  <c r="N3372" i="1"/>
  <c r="N3421" i="1" s="1"/>
  <c r="R3372" i="1"/>
  <c r="R3421" i="1" s="1"/>
  <c r="S3372" i="1"/>
  <c r="S3421" i="1" s="1"/>
  <c r="E3373" i="1"/>
  <c r="F3373" i="1"/>
  <c r="F3422" i="1" s="1"/>
  <c r="G3373" i="1"/>
  <c r="G3422" i="1" s="1"/>
  <c r="H3373" i="1"/>
  <c r="H3422" i="1" s="1"/>
  <c r="I3373" i="1"/>
  <c r="I3422" i="1" s="1"/>
  <c r="J3373" i="1"/>
  <c r="J3422" i="1" s="1"/>
  <c r="K3373" i="1"/>
  <c r="K3422" i="1" s="1"/>
  <c r="L3373" i="1"/>
  <c r="L3422" i="1" s="1"/>
  <c r="M3373" i="1"/>
  <c r="M3422" i="1" s="1"/>
  <c r="N3373" i="1"/>
  <c r="E3374" i="1"/>
  <c r="F3374" i="1"/>
  <c r="G3374" i="1"/>
  <c r="H3374" i="1"/>
  <c r="I3374" i="1"/>
  <c r="J3374" i="1"/>
  <c r="K3374" i="1"/>
  <c r="L3374" i="1"/>
  <c r="M3374" i="1"/>
  <c r="N3374" i="1"/>
  <c r="E3375" i="1"/>
  <c r="F3375" i="1"/>
  <c r="G3375" i="1"/>
  <c r="H3375" i="1"/>
  <c r="I3375" i="1"/>
  <c r="J3375" i="1"/>
  <c r="K3375" i="1"/>
  <c r="L3375" i="1"/>
  <c r="M3375" i="1"/>
  <c r="N3375" i="1"/>
  <c r="R3375" i="1"/>
  <c r="S3375" i="1"/>
  <c r="E3376" i="1"/>
  <c r="F3376" i="1"/>
  <c r="G3376" i="1"/>
  <c r="H3376" i="1"/>
  <c r="I3376" i="1"/>
  <c r="J3376" i="1"/>
  <c r="K3376" i="1"/>
  <c r="L3376" i="1"/>
  <c r="M3376" i="1"/>
  <c r="N3376" i="1"/>
  <c r="R3376" i="1"/>
  <c r="S3376" i="1"/>
  <c r="E3377" i="1"/>
  <c r="F3377" i="1"/>
  <c r="G3377" i="1"/>
  <c r="H3377" i="1"/>
  <c r="I3377" i="1"/>
  <c r="J3377" i="1"/>
  <c r="K3377" i="1"/>
  <c r="L3377" i="1"/>
  <c r="M3377" i="1"/>
  <c r="N3377" i="1"/>
  <c r="R3377" i="1"/>
  <c r="S3377" i="1"/>
  <c r="E3378" i="1"/>
  <c r="F3378" i="1"/>
  <c r="G3378" i="1"/>
  <c r="H3378" i="1"/>
  <c r="I3378" i="1"/>
  <c r="J3378" i="1"/>
  <c r="K3378" i="1"/>
  <c r="L3378" i="1"/>
  <c r="M3378" i="1"/>
  <c r="N3378" i="1"/>
  <c r="R3378" i="1"/>
  <c r="S3378" i="1"/>
  <c r="E3379" i="1"/>
  <c r="F3379" i="1"/>
  <c r="G3379" i="1"/>
  <c r="H3379" i="1"/>
  <c r="I3379" i="1"/>
  <c r="J3379" i="1"/>
  <c r="K3379" i="1"/>
  <c r="L3379" i="1"/>
  <c r="M3379" i="1"/>
  <c r="N3379" i="1"/>
  <c r="R3379" i="1"/>
  <c r="S3379" i="1"/>
  <c r="E3380" i="1"/>
  <c r="F3380" i="1"/>
  <c r="G3380" i="1"/>
  <c r="H3380" i="1"/>
  <c r="I3380" i="1"/>
  <c r="J3380" i="1"/>
  <c r="K3380" i="1"/>
  <c r="L3380" i="1"/>
  <c r="M3380" i="1"/>
  <c r="N3380" i="1"/>
  <c r="R3380" i="1"/>
  <c r="S3380" i="1"/>
  <c r="E3381" i="1"/>
  <c r="F3381" i="1"/>
  <c r="G3381" i="1"/>
  <c r="H3381" i="1"/>
  <c r="I3381" i="1"/>
  <c r="J3381" i="1"/>
  <c r="K3381" i="1"/>
  <c r="L3381" i="1"/>
  <c r="M3381" i="1"/>
  <c r="N3381" i="1"/>
  <c r="R3381" i="1"/>
  <c r="S3381" i="1"/>
  <c r="T3323" i="1"/>
  <c r="T3324" i="1"/>
  <c r="T3325" i="1"/>
  <c r="T3326" i="1"/>
  <c r="T3327" i="1"/>
  <c r="T3328" i="1"/>
  <c r="T3329" i="1"/>
  <c r="T3330" i="1"/>
  <c r="T3331" i="1"/>
  <c r="T3332" i="1"/>
  <c r="T3274" i="1"/>
  <c r="T3275" i="1"/>
  <c r="T3276" i="1"/>
  <c r="T3277" i="1"/>
  <c r="T3278" i="1"/>
  <c r="T3279" i="1"/>
  <c r="T3282" i="1"/>
  <c r="T3283" i="1"/>
  <c r="T3225" i="1"/>
  <c r="T3226" i="1"/>
  <c r="T3227" i="1"/>
  <c r="T3228" i="1"/>
  <c r="T3229" i="1"/>
  <c r="T3230" i="1"/>
  <c r="T3231" i="1"/>
  <c r="T3232" i="1"/>
  <c r="T3233" i="1"/>
  <c r="T3234" i="1"/>
  <c r="T3176" i="1"/>
  <c r="T3177" i="1"/>
  <c r="T3178" i="1"/>
  <c r="T3179" i="1"/>
  <c r="T3180" i="1"/>
  <c r="T3181" i="1"/>
  <c r="T3182" i="1"/>
  <c r="T3183" i="1"/>
  <c r="T3184" i="1"/>
  <c r="T3185" i="1"/>
  <c r="T3127" i="1"/>
  <c r="T3128" i="1"/>
  <c r="T3129" i="1"/>
  <c r="T3130" i="1"/>
  <c r="T3131" i="1"/>
  <c r="T3132" i="1"/>
  <c r="T3133" i="1"/>
  <c r="T3134" i="1"/>
  <c r="T3135" i="1"/>
  <c r="T3136" i="1"/>
  <c r="T3078" i="1"/>
  <c r="T3079" i="1"/>
  <c r="T3080" i="1"/>
  <c r="T3081" i="1"/>
  <c r="T3082" i="1"/>
  <c r="T3083" i="1"/>
  <c r="T3084" i="1"/>
  <c r="T3085" i="1"/>
  <c r="T3086" i="1"/>
  <c r="T3087" i="1"/>
  <c r="T3029" i="1"/>
  <c r="T3030" i="1"/>
  <c r="T3031" i="1"/>
  <c r="T3032" i="1"/>
  <c r="T3033" i="1"/>
  <c r="T3034" i="1"/>
  <c r="T3035" i="1"/>
  <c r="T3036" i="1"/>
  <c r="T3037" i="1"/>
  <c r="T3038" i="1"/>
  <c r="S2976" i="1"/>
  <c r="R2976" i="1"/>
  <c r="E2980" i="1"/>
  <c r="F2980" i="1"/>
  <c r="G2980" i="1"/>
  <c r="H2980" i="1"/>
  <c r="I2980" i="1"/>
  <c r="J2980" i="1"/>
  <c r="K2980" i="1"/>
  <c r="L2980" i="1"/>
  <c r="M2980" i="1"/>
  <c r="N2980" i="1"/>
  <c r="R2980" i="1"/>
  <c r="S2980" i="1"/>
  <c r="E2981" i="1"/>
  <c r="F2981" i="1"/>
  <c r="G2981" i="1"/>
  <c r="H2981" i="1"/>
  <c r="I2981" i="1"/>
  <c r="J2981" i="1"/>
  <c r="K2981" i="1"/>
  <c r="L2981" i="1"/>
  <c r="M2981" i="1"/>
  <c r="N2981" i="1"/>
  <c r="R2981" i="1"/>
  <c r="S2981" i="1"/>
  <c r="E2982" i="1"/>
  <c r="F2982" i="1"/>
  <c r="G2982" i="1"/>
  <c r="H2982" i="1"/>
  <c r="I2982" i="1"/>
  <c r="J2982" i="1"/>
  <c r="K2982" i="1"/>
  <c r="L2982" i="1"/>
  <c r="M2982" i="1"/>
  <c r="N2982" i="1"/>
  <c r="R2982" i="1"/>
  <c r="S2982" i="1"/>
  <c r="E2983" i="1"/>
  <c r="F2983" i="1"/>
  <c r="G2983" i="1"/>
  <c r="H2983" i="1"/>
  <c r="I2983" i="1"/>
  <c r="J2983" i="1"/>
  <c r="K2983" i="1"/>
  <c r="L2983" i="1"/>
  <c r="M2983" i="1"/>
  <c r="N2983" i="1"/>
  <c r="R2983" i="1"/>
  <c r="E2984" i="1"/>
  <c r="F2984" i="1"/>
  <c r="G2984" i="1"/>
  <c r="H2984" i="1"/>
  <c r="I2984" i="1"/>
  <c r="J2984" i="1"/>
  <c r="K2984" i="1"/>
  <c r="L2984" i="1"/>
  <c r="M2984" i="1"/>
  <c r="N2984" i="1"/>
  <c r="R2984" i="1"/>
  <c r="E2985" i="1"/>
  <c r="F2985" i="1"/>
  <c r="G2985" i="1"/>
  <c r="H2985" i="1"/>
  <c r="I2985" i="1"/>
  <c r="J2985" i="1"/>
  <c r="K2985" i="1"/>
  <c r="L2985" i="1"/>
  <c r="M2985" i="1"/>
  <c r="N2985" i="1"/>
  <c r="R2985" i="1"/>
  <c r="S2985" i="1"/>
  <c r="E2986" i="1"/>
  <c r="F2986" i="1"/>
  <c r="G2986" i="1"/>
  <c r="H2986" i="1"/>
  <c r="I2986" i="1"/>
  <c r="J2986" i="1"/>
  <c r="K2986" i="1"/>
  <c r="L2986" i="1"/>
  <c r="M2986" i="1"/>
  <c r="N2986" i="1"/>
  <c r="R2986" i="1"/>
  <c r="S2986" i="1"/>
  <c r="E2987" i="1"/>
  <c r="F2987" i="1"/>
  <c r="G2987" i="1"/>
  <c r="H2987" i="1"/>
  <c r="I2987" i="1"/>
  <c r="J2987" i="1"/>
  <c r="K2987" i="1"/>
  <c r="L2987" i="1"/>
  <c r="M2987" i="1"/>
  <c r="N2987" i="1"/>
  <c r="R2987" i="1"/>
  <c r="R2993" i="1" s="1"/>
  <c r="S2987" i="1"/>
  <c r="E2988" i="1"/>
  <c r="F2988" i="1"/>
  <c r="G2988" i="1"/>
  <c r="H2988" i="1"/>
  <c r="I2988" i="1"/>
  <c r="J2988" i="1"/>
  <c r="K2988" i="1"/>
  <c r="L2988" i="1"/>
  <c r="M2988" i="1"/>
  <c r="N2988" i="1"/>
  <c r="R2988" i="1"/>
  <c r="S2988" i="1"/>
  <c r="E2989" i="1"/>
  <c r="F2989" i="1"/>
  <c r="G2989" i="1"/>
  <c r="H2989" i="1"/>
  <c r="I2989" i="1"/>
  <c r="J2989" i="1"/>
  <c r="K2989" i="1"/>
  <c r="L2989" i="1"/>
  <c r="M2989" i="1"/>
  <c r="N2989" i="1"/>
  <c r="R2989" i="1"/>
  <c r="S2989" i="1"/>
  <c r="T2931" i="1"/>
  <c r="T2932" i="1"/>
  <c r="T2933" i="1"/>
  <c r="T2934" i="1"/>
  <c r="T2935" i="1"/>
  <c r="T2936" i="1"/>
  <c r="T2937" i="1"/>
  <c r="T2938" i="1"/>
  <c r="T2939" i="1"/>
  <c r="T2940" i="1"/>
  <c r="T2882" i="1"/>
  <c r="T2883" i="1"/>
  <c r="T2884" i="1"/>
  <c r="T2885" i="1"/>
  <c r="T2886" i="1"/>
  <c r="T2887" i="1"/>
  <c r="T2888" i="1"/>
  <c r="T2889" i="1"/>
  <c r="T2890" i="1"/>
  <c r="T2891" i="1"/>
  <c r="T2833" i="1"/>
  <c r="T2834" i="1"/>
  <c r="T2835" i="1"/>
  <c r="T2837" i="1"/>
  <c r="T2838" i="1"/>
  <c r="T2839" i="1"/>
  <c r="T2840" i="1"/>
  <c r="T2841" i="1"/>
  <c r="T2842" i="1"/>
  <c r="T2784" i="1"/>
  <c r="T2785" i="1"/>
  <c r="T2786" i="1"/>
  <c r="T2787" i="1"/>
  <c r="T2788" i="1"/>
  <c r="T2789" i="1"/>
  <c r="T2790" i="1"/>
  <c r="T2791" i="1"/>
  <c r="T2792" i="1"/>
  <c r="T2793" i="1"/>
  <c r="T2735" i="1"/>
  <c r="T2736" i="1"/>
  <c r="T2737" i="1"/>
  <c r="T2738" i="1"/>
  <c r="T2739" i="1"/>
  <c r="T2740" i="1"/>
  <c r="T2741" i="1"/>
  <c r="T2743" i="1"/>
  <c r="T2744" i="1"/>
  <c r="T2686" i="1"/>
  <c r="T2687" i="1"/>
  <c r="T2688" i="1"/>
  <c r="T2689" i="1"/>
  <c r="T2690" i="1"/>
  <c r="T2691" i="1"/>
  <c r="T2692" i="1"/>
  <c r="T2693" i="1"/>
  <c r="T2694" i="1"/>
  <c r="T2695" i="1"/>
  <c r="T2637" i="1"/>
  <c r="T2638" i="1"/>
  <c r="T2639" i="1"/>
  <c r="T2640" i="1"/>
  <c r="T2641" i="1"/>
  <c r="T2642" i="1"/>
  <c r="T2643" i="1"/>
  <c r="T2644" i="1"/>
  <c r="T2645" i="1"/>
  <c r="T2646" i="1"/>
  <c r="E2588" i="1"/>
  <c r="F2588" i="1"/>
  <c r="G2588" i="1"/>
  <c r="H2588" i="1"/>
  <c r="I2588" i="1"/>
  <c r="J2588" i="1"/>
  <c r="K2588" i="1"/>
  <c r="L2588" i="1"/>
  <c r="M2588" i="1"/>
  <c r="N2588" i="1"/>
  <c r="R2588" i="1"/>
  <c r="S2588" i="1"/>
  <c r="E2589" i="1"/>
  <c r="F2589" i="1"/>
  <c r="G2589" i="1"/>
  <c r="H2589" i="1"/>
  <c r="I2589" i="1"/>
  <c r="J2589" i="1"/>
  <c r="K2589" i="1"/>
  <c r="L2589" i="1"/>
  <c r="M2589" i="1"/>
  <c r="N2589" i="1"/>
  <c r="R2589" i="1"/>
  <c r="S2589" i="1"/>
  <c r="E2590" i="1"/>
  <c r="F2590" i="1"/>
  <c r="G2590" i="1"/>
  <c r="H2590" i="1"/>
  <c r="I2590" i="1"/>
  <c r="J2590" i="1"/>
  <c r="K2590" i="1"/>
  <c r="L2590" i="1"/>
  <c r="M2590" i="1"/>
  <c r="N2590" i="1"/>
  <c r="R2590" i="1"/>
  <c r="S2590" i="1"/>
  <c r="E2591" i="1"/>
  <c r="F2591" i="1"/>
  <c r="G2591" i="1"/>
  <c r="H2591" i="1"/>
  <c r="I2591" i="1"/>
  <c r="J2591" i="1"/>
  <c r="K2591" i="1"/>
  <c r="L2591" i="1"/>
  <c r="M2591" i="1"/>
  <c r="N2591" i="1"/>
  <c r="R2591" i="1"/>
  <c r="S2591" i="1"/>
  <c r="E2592" i="1"/>
  <c r="G2592" i="1"/>
  <c r="H2592" i="1"/>
  <c r="I2592" i="1"/>
  <c r="J2592" i="1"/>
  <c r="K2592" i="1"/>
  <c r="L2592" i="1"/>
  <c r="M2592" i="1"/>
  <c r="N2592" i="1"/>
  <c r="R2592" i="1"/>
  <c r="S2592" i="1"/>
  <c r="E2593" i="1"/>
  <c r="F2593" i="1"/>
  <c r="G2593" i="1"/>
  <c r="H2593" i="1"/>
  <c r="I2593" i="1"/>
  <c r="J2593" i="1"/>
  <c r="K2593" i="1"/>
  <c r="L2593" i="1"/>
  <c r="M2593" i="1"/>
  <c r="N2593" i="1"/>
  <c r="R2593" i="1"/>
  <c r="S2593" i="1"/>
  <c r="E2594" i="1"/>
  <c r="F2594" i="1"/>
  <c r="G2594" i="1"/>
  <c r="H2594" i="1"/>
  <c r="I2594" i="1"/>
  <c r="J2594" i="1"/>
  <c r="K2594" i="1"/>
  <c r="L2594" i="1"/>
  <c r="M2594" i="1"/>
  <c r="N2594" i="1"/>
  <c r="R2594" i="1"/>
  <c r="S2594" i="1"/>
  <c r="E2595" i="1"/>
  <c r="F2595" i="1"/>
  <c r="G2595" i="1"/>
  <c r="H2595" i="1"/>
  <c r="I2595" i="1"/>
  <c r="J2595" i="1"/>
  <c r="K2595" i="1"/>
  <c r="L2595" i="1"/>
  <c r="M2595" i="1"/>
  <c r="N2595" i="1"/>
  <c r="R2595" i="1"/>
  <c r="S2595" i="1"/>
  <c r="E2596" i="1"/>
  <c r="F2596" i="1"/>
  <c r="G2596" i="1"/>
  <c r="H2596" i="1"/>
  <c r="I2596" i="1"/>
  <c r="J2596" i="1"/>
  <c r="K2596" i="1"/>
  <c r="L2596" i="1"/>
  <c r="M2596" i="1"/>
  <c r="N2596" i="1"/>
  <c r="R2596" i="1"/>
  <c r="S2596" i="1"/>
  <c r="E2597" i="1"/>
  <c r="F2597" i="1"/>
  <c r="G2597" i="1"/>
  <c r="H2597" i="1"/>
  <c r="I2597" i="1"/>
  <c r="J2597" i="1"/>
  <c r="K2597" i="1"/>
  <c r="L2597" i="1"/>
  <c r="M2597" i="1"/>
  <c r="N2597" i="1"/>
  <c r="R2597" i="1"/>
  <c r="S2597" i="1"/>
  <c r="T2539" i="1"/>
  <c r="T2540" i="1"/>
  <c r="T2541" i="1"/>
  <c r="T2542" i="1"/>
  <c r="T2543" i="1"/>
  <c r="T2544" i="1"/>
  <c r="T2545" i="1"/>
  <c r="T2546" i="1"/>
  <c r="T2547" i="1"/>
  <c r="T2548" i="1"/>
  <c r="T2490" i="1"/>
  <c r="T2491" i="1"/>
  <c r="T2492" i="1"/>
  <c r="T2493" i="1"/>
  <c r="T2494" i="1"/>
  <c r="T2495" i="1"/>
  <c r="T2496" i="1"/>
  <c r="T2497" i="1"/>
  <c r="T2498" i="1"/>
  <c r="T2499" i="1"/>
  <c r="E2441" i="1"/>
  <c r="F2441" i="1"/>
  <c r="G2441" i="1"/>
  <c r="H2441" i="1"/>
  <c r="I2441" i="1"/>
  <c r="J2441" i="1"/>
  <c r="K2441" i="1"/>
  <c r="L2441" i="1"/>
  <c r="M2441" i="1"/>
  <c r="N2441" i="1"/>
  <c r="R2441" i="1"/>
  <c r="S2441" i="1"/>
  <c r="E2442" i="1"/>
  <c r="F2442" i="1"/>
  <c r="G2442" i="1"/>
  <c r="H2442" i="1"/>
  <c r="I2442" i="1"/>
  <c r="J2442" i="1"/>
  <c r="K2442" i="1"/>
  <c r="L2442" i="1"/>
  <c r="M2442" i="1"/>
  <c r="N2442" i="1"/>
  <c r="R2442" i="1"/>
  <c r="S2442" i="1"/>
  <c r="E2443" i="1"/>
  <c r="F2443" i="1"/>
  <c r="G2443" i="1"/>
  <c r="H2443" i="1"/>
  <c r="I2443" i="1"/>
  <c r="J2443" i="1"/>
  <c r="K2443" i="1"/>
  <c r="L2443" i="1"/>
  <c r="M2443" i="1"/>
  <c r="N2443" i="1"/>
  <c r="S2443" i="1"/>
  <c r="E2444" i="1"/>
  <c r="F2444" i="1"/>
  <c r="G2444" i="1"/>
  <c r="H2444" i="1"/>
  <c r="I2444" i="1"/>
  <c r="J2444" i="1"/>
  <c r="K2444" i="1"/>
  <c r="L2444" i="1"/>
  <c r="M2444" i="1"/>
  <c r="N2444" i="1"/>
  <c r="R2444" i="1"/>
  <c r="S2444" i="1"/>
  <c r="E2445" i="1"/>
  <c r="F2445" i="1"/>
  <c r="G2445" i="1"/>
  <c r="H2445" i="1"/>
  <c r="I2445" i="1"/>
  <c r="J2445" i="1"/>
  <c r="K2445" i="1"/>
  <c r="L2445" i="1"/>
  <c r="M2445" i="1"/>
  <c r="N2445" i="1"/>
  <c r="R2445" i="1"/>
  <c r="S2445" i="1"/>
  <c r="E2446" i="1"/>
  <c r="F2446" i="1"/>
  <c r="G2446" i="1"/>
  <c r="H2446" i="1"/>
  <c r="I2446" i="1"/>
  <c r="J2446" i="1"/>
  <c r="K2446" i="1"/>
  <c r="L2446" i="1"/>
  <c r="M2446" i="1"/>
  <c r="N2446" i="1"/>
  <c r="R2446" i="1"/>
  <c r="S2446" i="1"/>
  <c r="E2447" i="1"/>
  <c r="F2447" i="1"/>
  <c r="G2447" i="1"/>
  <c r="H2447" i="1"/>
  <c r="I2447" i="1"/>
  <c r="J2447" i="1"/>
  <c r="K2447" i="1"/>
  <c r="L2447" i="1"/>
  <c r="M2447" i="1"/>
  <c r="N2447" i="1"/>
  <c r="R2447" i="1"/>
  <c r="S2447" i="1"/>
  <c r="E2448" i="1"/>
  <c r="F2448" i="1"/>
  <c r="G2448" i="1"/>
  <c r="H2448" i="1"/>
  <c r="I2448" i="1"/>
  <c r="J2448" i="1"/>
  <c r="K2448" i="1"/>
  <c r="L2448" i="1"/>
  <c r="M2448" i="1"/>
  <c r="N2448" i="1"/>
  <c r="R2448" i="1"/>
  <c r="S2448" i="1"/>
  <c r="E2449" i="1"/>
  <c r="F2449" i="1"/>
  <c r="G2449" i="1"/>
  <c r="H2449" i="1"/>
  <c r="I2449" i="1"/>
  <c r="J2449" i="1"/>
  <c r="K2449" i="1"/>
  <c r="L2449" i="1"/>
  <c r="M2449" i="1"/>
  <c r="N2449" i="1"/>
  <c r="R2449" i="1"/>
  <c r="S2449" i="1"/>
  <c r="E2450" i="1"/>
  <c r="F2450" i="1"/>
  <c r="G2450" i="1"/>
  <c r="H2450" i="1"/>
  <c r="I2450" i="1"/>
  <c r="J2450" i="1"/>
  <c r="K2450" i="1"/>
  <c r="L2450" i="1"/>
  <c r="M2450" i="1"/>
  <c r="N2450" i="1"/>
  <c r="R2450" i="1"/>
  <c r="S2450" i="1"/>
  <c r="T2392" i="1"/>
  <c r="T2393" i="1"/>
  <c r="T2395" i="1"/>
  <c r="T2396" i="1"/>
  <c r="T2397" i="1"/>
  <c r="T2398" i="1"/>
  <c r="T2399" i="1"/>
  <c r="T2400" i="1"/>
  <c r="T2401" i="1"/>
  <c r="T2352" i="1"/>
  <c r="T2343" i="1"/>
  <c r="T2344" i="1"/>
  <c r="T2345" i="1"/>
  <c r="T2346" i="1"/>
  <c r="T2347" i="1"/>
  <c r="T2348" i="1"/>
  <c r="T2349" i="1"/>
  <c r="T2350" i="1"/>
  <c r="T2351" i="1"/>
  <c r="T2294" i="1"/>
  <c r="T2295" i="1"/>
  <c r="T2296" i="1"/>
  <c r="T2297" i="1"/>
  <c r="T2298" i="1"/>
  <c r="T2299" i="1"/>
  <c r="T2300" i="1"/>
  <c r="T2301" i="1"/>
  <c r="T2302" i="1"/>
  <c r="T2303" i="1"/>
  <c r="T2245" i="1"/>
  <c r="T2246" i="1"/>
  <c r="T2247" i="1"/>
  <c r="T2249" i="1"/>
  <c r="T2250" i="1"/>
  <c r="T2251" i="1"/>
  <c r="T2252" i="1"/>
  <c r="T2253" i="1"/>
  <c r="T2254" i="1"/>
  <c r="T2196" i="1"/>
  <c r="T2197" i="1"/>
  <c r="T2198" i="1"/>
  <c r="T2199" i="1"/>
  <c r="T2200" i="1"/>
  <c r="T2201" i="1"/>
  <c r="T2202" i="1"/>
  <c r="T2203" i="1"/>
  <c r="T2204" i="1"/>
  <c r="T2205" i="1"/>
  <c r="T2147" i="1"/>
  <c r="T2148" i="1"/>
  <c r="T2149" i="1"/>
  <c r="T2150" i="1"/>
  <c r="T2151" i="1"/>
  <c r="T2152" i="1"/>
  <c r="T2153" i="1"/>
  <c r="T2154" i="1"/>
  <c r="T2155" i="1"/>
  <c r="T2156" i="1"/>
  <c r="E2098" i="1"/>
  <c r="E89" i="1" s="1"/>
  <c r="F2098" i="1"/>
  <c r="F89" i="1" s="1"/>
  <c r="G2098" i="1"/>
  <c r="G89" i="1" s="1"/>
  <c r="H2098" i="1"/>
  <c r="H89" i="1" s="1"/>
  <c r="I2098" i="1"/>
  <c r="I89" i="1" s="1"/>
  <c r="J2098" i="1"/>
  <c r="J89" i="1" s="1"/>
  <c r="K2098" i="1"/>
  <c r="K89" i="1" s="1"/>
  <c r="L2098" i="1"/>
  <c r="L89" i="1" s="1"/>
  <c r="M2098" i="1"/>
  <c r="M89" i="1" s="1"/>
  <c r="N2098" i="1"/>
  <c r="N89" i="1" s="1"/>
  <c r="R2098" i="1"/>
  <c r="R89" i="1" s="1"/>
  <c r="S2098" i="1"/>
  <c r="E2099" i="1"/>
  <c r="E90" i="1" s="1"/>
  <c r="F2099" i="1"/>
  <c r="F90" i="1" s="1"/>
  <c r="G2099" i="1"/>
  <c r="G90" i="1" s="1"/>
  <c r="H2099" i="1"/>
  <c r="H90" i="1" s="1"/>
  <c r="I2099" i="1"/>
  <c r="I90" i="1" s="1"/>
  <c r="J2099" i="1"/>
  <c r="J90" i="1" s="1"/>
  <c r="K2099" i="1"/>
  <c r="K90" i="1" s="1"/>
  <c r="L2099" i="1"/>
  <c r="L90" i="1" s="1"/>
  <c r="M2099" i="1"/>
  <c r="N2099" i="1"/>
  <c r="N90" i="1" s="1"/>
  <c r="S2099" i="1"/>
  <c r="S90" i="1" s="1"/>
  <c r="E2100" i="1"/>
  <c r="F2100" i="1"/>
  <c r="F91" i="1" s="1"/>
  <c r="G2100" i="1"/>
  <c r="G91" i="1" s="1"/>
  <c r="H2100" i="1"/>
  <c r="H91" i="1" s="1"/>
  <c r="I2100" i="1"/>
  <c r="I91" i="1" s="1"/>
  <c r="J2100" i="1"/>
  <c r="J91" i="1" s="1"/>
  <c r="K2100" i="1"/>
  <c r="K91" i="1" s="1"/>
  <c r="L2100" i="1"/>
  <c r="L91" i="1" s="1"/>
  <c r="M2100" i="1"/>
  <c r="M91" i="1" s="1"/>
  <c r="N2100" i="1"/>
  <c r="N91" i="1" s="1"/>
  <c r="R2100" i="1"/>
  <c r="S2100" i="1"/>
  <c r="S91" i="1" s="1"/>
  <c r="E2101" i="1"/>
  <c r="E92" i="1" s="1"/>
  <c r="F2101" i="1"/>
  <c r="F92" i="1" s="1"/>
  <c r="G2101" i="1"/>
  <c r="G92" i="1" s="1"/>
  <c r="H2101" i="1"/>
  <c r="H92" i="1" s="1"/>
  <c r="I2101" i="1"/>
  <c r="I92" i="1" s="1"/>
  <c r="J2101" i="1"/>
  <c r="J92" i="1" s="1"/>
  <c r="K2101" i="1"/>
  <c r="K92" i="1" s="1"/>
  <c r="L2101" i="1"/>
  <c r="L92" i="1" s="1"/>
  <c r="M2101" i="1"/>
  <c r="M92" i="1" s="1"/>
  <c r="N2101" i="1"/>
  <c r="N92" i="1" s="1"/>
  <c r="R2101" i="1"/>
  <c r="R92" i="1" s="1"/>
  <c r="S2101" i="1"/>
  <c r="S92" i="1" s="1"/>
  <c r="E2102" i="1"/>
  <c r="E93" i="1" s="1"/>
  <c r="F2102" i="1"/>
  <c r="F93" i="1" s="1"/>
  <c r="G2102" i="1"/>
  <c r="G93" i="1" s="1"/>
  <c r="H2102" i="1"/>
  <c r="H93" i="1" s="1"/>
  <c r="I2102" i="1"/>
  <c r="I93" i="1" s="1"/>
  <c r="J2102" i="1"/>
  <c r="J93" i="1" s="1"/>
  <c r="K2102" i="1"/>
  <c r="K93" i="1" s="1"/>
  <c r="L2102" i="1"/>
  <c r="L93" i="1" s="1"/>
  <c r="M2102" i="1"/>
  <c r="M93" i="1" s="1"/>
  <c r="N2102" i="1"/>
  <c r="N93" i="1" s="1"/>
  <c r="R2102" i="1"/>
  <c r="R93" i="1" s="1"/>
  <c r="S2102" i="1"/>
  <c r="S93" i="1" s="1"/>
  <c r="E2103" i="1"/>
  <c r="E94" i="1" s="1"/>
  <c r="F2103" i="1"/>
  <c r="F94" i="1" s="1"/>
  <c r="G2103" i="1"/>
  <c r="G94" i="1" s="1"/>
  <c r="H2103" i="1"/>
  <c r="H94" i="1" s="1"/>
  <c r="I2103" i="1"/>
  <c r="I94" i="1" s="1"/>
  <c r="J2103" i="1"/>
  <c r="J94" i="1" s="1"/>
  <c r="K2103" i="1"/>
  <c r="K94" i="1" s="1"/>
  <c r="L2103" i="1"/>
  <c r="L94" i="1" s="1"/>
  <c r="M2103" i="1"/>
  <c r="M94" i="1" s="1"/>
  <c r="N2103" i="1"/>
  <c r="N94" i="1" s="1"/>
  <c r="R2103" i="1"/>
  <c r="R94" i="1" s="1"/>
  <c r="S2103" i="1"/>
  <c r="S94" i="1" s="1"/>
  <c r="E2104" i="1"/>
  <c r="E95" i="1" s="1"/>
  <c r="F2104" i="1"/>
  <c r="F95" i="1" s="1"/>
  <c r="G2104" i="1"/>
  <c r="G95" i="1" s="1"/>
  <c r="H2104" i="1"/>
  <c r="H95" i="1" s="1"/>
  <c r="I2104" i="1"/>
  <c r="I95" i="1" s="1"/>
  <c r="J2104" i="1"/>
  <c r="J95" i="1" s="1"/>
  <c r="K2104" i="1"/>
  <c r="K95" i="1" s="1"/>
  <c r="L2104" i="1"/>
  <c r="L95" i="1" s="1"/>
  <c r="M2104" i="1"/>
  <c r="M95" i="1" s="1"/>
  <c r="N2104" i="1"/>
  <c r="N95" i="1" s="1"/>
  <c r="R2104" i="1"/>
  <c r="R95" i="1" s="1"/>
  <c r="S2104" i="1"/>
  <c r="S95" i="1" s="1"/>
  <c r="E2105" i="1"/>
  <c r="E96" i="1" s="1"/>
  <c r="F2105" i="1"/>
  <c r="F96" i="1" s="1"/>
  <c r="G2105" i="1"/>
  <c r="G96" i="1" s="1"/>
  <c r="H2105" i="1"/>
  <c r="H96" i="1" s="1"/>
  <c r="I2105" i="1"/>
  <c r="I96" i="1" s="1"/>
  <c r="J2105" i="1"/>
  <c r="J96" i="1" s="1"/>
  <c r="K2105" i="1"/>
  <c r="K96" i="1" s="1"/>
  <c r="L2105" i="1"/>
  <c r="L96" i="1" s="1"/>
  <c r="M2105" i="1"/>
  <c r="M96" i="1" s="1"/>
  <c r="N2105" i="1"/>
  <c r="N96" i="1" s="1"/>
  <c r="R2105" i="1"/>
  <c r="R96" i="1" s="1"/>
  <c r="S2105" i="1"/>
  <c r="S96" i="1" s="1"/>
  <c r="E2106" i="1"/>
  <c r="E97" i="1" s="1"/>
  <c r="F2106" i="1"/>
  <c r="F97" i="1" s="1"/>
  <c r="G2106" i="1"/>
  <c r="G97" i="1" s="1"/>
  <c r="H2106" i="1"/>
  <c r="H97" i="1" s="1"/>
  <c r="I2106" i="1"/>
  <c r="I97" i="1" s="1"/>
  <c r="J2106" i="1"/>
  <c r="J97" i="1" s="1"/>
  <c r="K2106" i="1"/>
  <c r="K97" i="1" s="1"/>
  <c r="L2106" i="1"/>
  <c r="L97" i="1" s="1"/>
  <c r="M2106" i="1"/>
  <c r="M97" i="1" s="1"/>
  <c r="N2106" i="1"/>
  <c r="N97" i="1" s="1"/>
  <c r="R2106" i="1"/>
  <c r="S2106" i="1"/>
  <c r="E2107" i="1"/>
  <c r="E98" i="1" s="1"/>
  <c r="F2107" i="1"/>
  <c r="F98" i="1" s="1"/>
  <c r="G2107" i="1"/>
  <c r="G98" i="1" s="1"/>
  <c r="H2107" i="1"/>
  <c r="H98" i="1" s="1"/>
  <c r="I2107" i="1"/>
  <c r="I98" i="1" s="1"/>
  <c r="J2107" i="1"/>
  <c r="J98" i="1" s="1"/>
  <c r="K2107" i="1"/>
  <c r="K98" i="1" s="1"/>
  <c r="L2107" i="1"/>
  <c r="L98" i="1" s="1"/>
  <c r="M2107" i="1"/>
  <c r="M98" i="1" s="1"/>
  <c r="N2107" i="1"/>
  <c r="N98" i="1" s="1"/>
  <c r="R2107" i="1"/>
  <c r="S2107" i="1"/>
  <c r="T2058" i="1"/>
  <c r="T2049" i="1"/>
  <c r="T2050" i="1"/>
  <c r="T2051" i="1"/>
  <c r="T2052" i="1"/>
  <c r="T2053" i="1"/>
  <c r="T2054" i="1"/>
  <c r="T2055" i="1"/>
  <c r="T2056" i="1"/>
  <c r="T2057" i="1"/>
  <c r="T2000" i="1"/>
  <c r="T2001" i="1"/>
  <c r="T2002" i="1"/>
  <c r="T2003" i="1"/>
  <c r="T2004" i="1"/>
  <c r="T2005" i="1"/>
  <c r="T2006" i="1"/>
  <c r="T2007" i="1"/>
  <c r="T2008" i="1"/>
  <c r="T2009" i="1"/>
  <c r="T1951" i="1"/>
  <c r="T1952" i="1"/>
  <c r="T1953" i="1"/>
  <c r="T1954" i="1"/>
  <c r="T1955" i="1"/>
  <c r="T1956" i="1"/>
  <c r="T1957" i="1"/>
  <c r="T1958" i="1"/>
  <c r="T1959" i="1"/>
  <c r="T1960" i="1"/>
  <c r="T1902" i="1"/>
  <c r="T1903" i="1"/>
  <c r="T1904" i="1"/>
  <c r="T1905" i="1"/>
  <c r="T1906" i="1"/>
  <c r="T1907" i="1"/>
  <c r="T1908" i="1"/>
  <c r="T1909" i="1"/>
  <c r="T1910" i="1"/>
  <c r="T1911" i="1"/>
  <c r="T1853" i="1"/>
  <c r="T1854" i="1"/>
  <c r="T1855" i="1"/>
  <c r="T1856" i="1"/>
  <c r="T1857" i="1"/>
  <c r="T1858" i="1"/>
  <c r="T1859" i="1"/>
  <c r="T1860" i="1"/>
  <c r="T1861" i="1"/>
  <c r="T1862" i="1"/>
  <c r="E1813" i="1"/>
  <c r="F1813" i="1"/>
  <c r="G1813" i="1"/>
  <c r="H1813" i="1"/>
  <c r="I1813" i="1"/>
  <c r="J1813" i="1"/>
  <c r="K1813" i="1"/>
  <c r="L1813" i="1"/>
  <c r="M1813" i="1"/>
  <c r="N1813" i="1"/>
  <c r="R1813" i="1"/>
  <c r="S1813" i="1"/>
  <c r="E1804" i="1"/>
  <c r="F1804" i="1"/>
  <c r="G1804" i="1"/>
  <c r="H1804" i="1"/>
  <c r="I1804" i="1"/>
  <c r="J1804" i="1"/>
  <c r="K1804" i="1"/>
  <c r="L1804" i="1"/>
  <c r="M1804" i="1"/>
  <c r="N1804" i="1"/>
  <c r="R1804" i="1"/>
  <c r="S1804" i="1"/>
  <c r="E1805" i="1"/>
  <c r="F1805" i="1"/>
  <c r="G1805" i="1"/>
  <c r="H1805" i="1"/>
  <c r="I1805" i="1"/>
  <c r="J1805" i="1"/>
  <c r="K1805" i="1"/>
  <c r="L1805" i="1"/>
  <c r="M1805" i="1"/>
  <c r="N1805" i="1"/>
  <c r="R1805" i="1"/>
  <c r="S1805" i="1"/>
  <c r="E1806" i="1"/>
  <c r="F1806" i="1"/>
  <c r="G1806" i="1"/>
  <c r="H1806" i="1"/>
  <c r="I1806" i="1"/>
  <c r="J1806" i="1"/>
  <c r="K1806" i="1"/>
  <c r="L1806" i="1"/>
  <c r="M1806" i="1"/>
  <c r="N1806" i="1"/>
  <c r="R1806" i="1"/>
  <c r="S1806" i="1"/>
  <c r="E1807" i="1"/>
  <c r="F1807" i="1"/>
  <c r="G1807" i="1"/>
  <c r="H1807" i="1"/>
  <c r="I1807" i="1"/>
  <c r="J1807" i="1"/>
  <c r="K1807" i="1"/>
  <c r="L1807" i="1"/>
  <c r="M1807" i="1"/>
  <c r="N1807" i="1"/>
  <c r="R1807" i="1"/>
  <c r="S1807" i="1"/>
  <c r="E1808" i="1"/>
  <c r="F1808" i="1"/>
  <c r="G1808" i="1"/>
  <c r="H1808" i="1"/>
  <c r="I1808" i="1"/>
  <c r="J1808" i="1"/>
  <c r="K1808" i="1"/>
  <c r="L1808" i="1"/>
  <c r="M1808" i="1"/>
  <c r="N1808" i="1"/>
  <c r="R1808" i="1"/>
  <c r="S1808" i="1"/>
  <c r="E1809" i="1"/>
  <c r="F1809" i="1"/>
  <c r="G1809" i="1"/>
  <c r="H1809" i="1"/>
  <c r="I1809" i="1"/>
  <c r="J1809" i="1"/>
  <c r="K1809" i="1"/>
  <c r="L1809" i="1"/>
  <c r="M1809" i="1"/>
  <c r="N1809" i="1"/>
  <c r="R1809" i="1"/>
  <c r="S1809" i="1"/>
  <c r="E1810" i="1"/>
  <c r="F1810" i="1"/>
  <c r="G1810" i="1"/>
  <c r="H1810" i="1"/>
  <c r="I1810" i="1"/>
  <c r="J1810" i="1"/>
  <c r="K1810" i="1"/>
  <c r="L1810" i="1"/>
  <c r="M1810" i="1"/>
  <c r="N1810" i="1"/>
  <c r="R1810" i="1"/>
  <c r="S1810" i="1"/>
  <c r="E1811" i="1"/>
  <c r="F1811" i="1"/>
  <c r="G1811" i="1"/>
  <c r="H1811" i="1"/>
  <c r="I1811" i="1"/>
  <c r="J1811" i="1"/>
  <c r="K1811" i="1"/>
  <c r="L1811" i="1"/>
  <c r="M1811" i="1"/>
  <c r="N1811" i="1"/>
  <c r="R1811" i="1"/>
  <c r="S1811" i="1"/>
  <c r="E1812" i="1"/>
  <c r="F1812" i="1"/>
  <c r="G1812" i="1"/>
  <c r="H1812" i="1"/>
  <c r="I1812" i="1"/>
  <c r="J1812" i="1"/>
  <c r="K1812" i="1"/>
  <c r="L1812" i="1"/>
  <c r="M1812" i="1"/>
  <c r="N1812" i="1"/>
  <c r="R1812" i="1"/>
  <c r="S1812" i="1"/>
  <c r="T1755" i="1"/>
  <c r="T1756" i="1"/>
  <c r="T1757" i="1"/>
  <c r="T1758" i="1"/>
  <c r="T1759" i="1"/>
  <c r="T1760" i="1"/>
  <c r="T1761" i="1"/>
  <c r="T1762" i="1"/>
  <c r="T1763" i="1"/>
  <c r="T1764" i="1"/>
  <c r="T1706" i="1"/>
  <c r="T1707" i="1"/>
  <c r="T1708" i="1"/>
  <c r="T1709" i="1"/>
  <c r="T1710" i="1"/>
  <c r="T1711" i="1"/>
  <c r="T1712" i="1"/>
  <c r="T1713" i="1"/>
  <c r="T1714" i="1"/>
  <c r="T1715" i="1"/>
  <c r="T1657" i="1"/>
  <c r="T1658" i="1"/>
  <c r="T1659" i="1"/>
  <c r="T1660" i="1"/>
  <c r="T1661" i="1"/>
  <c r="T1662" i="1"/>
  <c r="T1663" i="1"/>
  <c r="T1664" i="1"/>
  <c r="T1665" i="1"/>
  <c r="T1666" i="1"/>
  <c r="T1608" i="1"/>
  <c r="T1609" i="1"/>
  <c r="T1610" i="1"/>
  <c r="T1611" i="1"/>
  <c r="T1612" i="1"/>
  <c r="T1613" i="1"/>
  <c r="T1614" i="1"/>
  <c r="T1615" i="1"/>
  <c r="T1616" i="1"/>
  <c r="T1617" i="1"/>
  <c r="P5" i="1"/>
  <c r="P6" i="1"/>
  <c r="P7" i="1"/>
  <c r="T45" i="1"/>
  <c r="T46" i="1"/>
  <c r="T47" i="1"/>
  <c r="R97" i="1"/>
  <c r="S97" i="1"/>
  <c r="R98" i="1"/>
  <c r="S98" i="1"/>
  <c r="E177" i="1"/>
  <c r="E275" i="1" s="1"/>
  <c r="F177" i="1"/>
  <c r="F275" i="1" s="1"/>
  <c r="G177" i="1"/>
  <c r="G275" i="1" s="1"/>
  <c r="H177" i="1"/>
  <c r="H275" i="1" s="1"/>
  <c r="I177" i="1"/>
  <c r="I275" i="1" s="1"/>
  <c r="J177" i="1"/>
  <c r="J275" i="1" s="1"/>
  <c r="K177" i="1"/>
  <c r="K275" i="1" s="1"/>
  <c r="L177" i="1"/>
  <c r="L275" i="1" s="1"/>
  <c r="M177" i="1"/>
  <c r="M275" i="1" s="1"/>
  <c r="N177" i="1"/>
  <c r="N275" i="1" s="1"/>
  <c r="O177" i="1"/>
  <c r="T179" i="1"/>
  <c r="T180" i="1"/>
  <c r="T181" i="1"/>
  <c r="T182" i="1"/>
  <c r="T184" i="1"/>
  <c r="T186" i="1"/>
  <c r="T187" i="1"/>
  <c r="T188" i="1"/>
  <c r="T189" i="1"/>
  <c r="T190" i="1"/>
  <c r="T191" i="1"/>
  <c r="T192" i="1"/>
  <c r="T193" i="1"/>
  <c r="T194" i="1"/>
  <c r="T195" i="1"/>
  <c r="T196" i="1"/>
  <c r="T228" i="1"/>
  <c r="T229" i="1"/>
  <c r="T230" i="1"/>
  <c r="T231" i="1"/>
  <c r="T233" i="1"/>
  <c r="T235" i="1"/>
  <c r="T236" i="1"/>
  <c r="T237" i="1"/>
  <c r="T238" i="1"/>
  <c r="T239" i="1"/>
  <c r="T240" i="1"/>
  <c r="T241" i="1"/>
  <c r="T242" i="1"/>
  <c r="T243" i="1"/>
  <c r="T244" i="1"/>
  <c r="T245" i="1"/>
  <c r="E276" i="1"/>
  <c r="F276" i="1"/>
  <c r="G276" i="1"/>
  <c r="H276" i="1"/>
  <c r="I276" i="1"/>
  <c r="J276" i="1"/>
  <c r="K276" i="1"/>
  <c r="L276" i="1"/>
  <c r="M276" i="1"/>
  <c r="N276" i="1"/>
  <c r="O276" i="1"/>
  <c r="E277" i="1"/>
  <c r="F277" i="1"/>
  <c r="G277" i="1"/>
  <c r="H277" i="1"/>
  <c r="I277" i="1"/>
  <c r="J277" i="1"/>
  <c r="K277" i="1"/>
  <c r="L277" i="1"/>
  <c r="M277" i="1"/>
  <c r="N277" i="1"/>
  <c r="R277" i="1"/>
  <c r="S277" i="1"/>
  <c r="E278" i="1"/>
  <c r="F278" i="1"/>
  <c r="G278" i="1"/>
  <c r="H278" i="1"/>
  <c r="I278" i="1"/>
  <c r="J278" i="1"/>
  <c r="K278" i="1"/>
  <c r="L278" i="1"/>
  <c r="M278" i="1"/>
  <c r="N278" i="1"/>
  <c r="R278" i="1"/>
  <c r="S278" i="1"/>
  <c r="E279" i="1"/>
  <c r="F279" i="1"/>
  <c r="G279" i="1"/>
  <c r="H279" i="1"/>
  <c r="I279" i="1"/>
  <c r="J279" i="1"/>
  <c r="K279" i="1"/>
  <c r="L279" i="1"/>
  <c r="M279" i="1"/>
  <c r="N279" i="1"/>
  <c r="O279" i="1"/>
  <c r="R279" i="1"/>
  <c r="S279" i="1"/>
  <c r="E280" i="1"/>
  <c r="F280" i="1"/>
  <c r="G280" i="1"/>
  <c r="H280" i="1"/>
  <c r="I280" i="1"/>
  <c r="J280" i="1"/>
  <c r="K280" i="1"/>
  <c r="L280" i="1"/>
  <c r="M280" i="1"/>
  <c r="N280" i="1"/>
  <c r="R280" i="1"/>
  <c r="S280" i="1"/>
  <c r="E281" i="1"/>
  <c r="F281" i="1"/>
  <c r="G281" i="1"/>
  <c r="H281" i="1"/>
  <c r="I281" i="1"/>
  <c r="J281" i="1"/>
  <c r="K281" i="1"/>
  <c r="L281" i="1"/>
  <c r="M281" i="1"/>
  <c r="N281" i="1"/>
  <c r="R281" i="1"/>
  <c r="E282" i="1"/>
  <c r="F282" i="1"/>
  <c r="G282" i="1"/>
  <c r="H282" i="1"/>
  <c r="I282" i="1"/>
  <c r="J282" i="1"/>
  <c r="K282" i="1"/>
  <c r="L282" i="1"/>
  <c r="M282" i="1"/>
  <c r="N282" i="1"/>
  <c r="R282" i="1"/>
  <c r="S282" i="1"/>
  <c r="E284" i="1"/>
  <c r="F284" i="1"/>
  <c r="G284" i="1"/>
  <c r="H284" i="1"/>
  <c r="I284" i="1"/>
  <c r="J284" i="1"/>
  <c r="K284" i="1"/>
  <c r="L284" i="1"/>
  <c r="M284" i="1"/>
  <c r="N284" i="1"/>
  <c r="R284" i="1"/>
  <c r="S284" i="1"/>
  <c r="E285" i="1"/>
  <c r="F285" i="1"/>
  <c r="G285" i="1"/>
  <c r="H285" i="1"/>
  <c r="I285" i="1"/>
  <c r="J285" i="1"/>
  <c r="K285" i="1"/>
  <c r="L285" i="1"/>
  <c r="M285" i="1"/>
  <c r="N285" i="1"/>
  <c r="R285" i="1"/>
  <c r="S285" i="1"/>
  <c r="E286" i="1"/>
  <c r="F286" i="1"/>
  <c r="G286" i="1"/>
  <c r="H286" i="1"/>
  <c r="J286" i="1"/>
  <c r="K286" i="1"/>
  <c r="L286" i="1"/>
  <c r="M286" i="1"/>
  <c r="N286" i="1"/>
  <c r="R286" i="1"/>
  <c r="S286" i="1"/>
  <c r="E287" i="1"/>
  <c r="F287" i="1"/>
  <c r="G287" i="1"/>
  <c r="H287" i="1"/>
  <c r="I287" i="1"/>
  <c r="J287" i="1"/>
  <c r="K287" i="1"/>
  <c r="L287" i="1"/>
  <c r="M287" i="1"/>
  <c r="N287" i="1"/>
  <c r="R287" i="1"/>
  <c r="S287" i="1"/>
  <c r="E288" i="1"/>
  <c r="F288" i="1"/>
  <c r="G288" i="1"/>
  <c r="H288" i="1"/>
  <c r="I288" i="1"/>
  <c r="J288" i="1"/>
  <c r="K288" i="1"/>
  <c r="L288" i="1"/>
  <c r="M288" i="1"/>
  <c r="N288" i="1"/>
  <c r="R288" i="1"/>
  <c r="S288" i="1"/>
  <c r="E289" i="1"/>
  <c r="F289" i="1"/>
  <c r="G289" i="1"/>
  <c r="H289" i="1"/>
  <c r="I289" i="1"/>
  <c r="J289" i="1"/>
  <c r="K289" i="1"/>
  <c r="L289" i="1"/>
  <c r="M289" i="1"/>
  <c r="N289" i="1"/>
  <c r="R289" i="1"/>
  <c r="S289" i="1"/>
  <c r="E290" i="1"/>
  <c r="F290" i="1"/>
  <c r="G290" i="1"/>
  <c r="H290" i="1"/>
  <c r="I290" i="1"/>
  <c r="J290" i="1"/>
  <c r="K290" i="1"/>
  <c r="L290" i="1"/>
  <c r="M290" i="1"/>
  <c r="N290" i="1"/>
  <c r="R290" i="1"/>
  <c r="S290" i="1"/>
  <c r="E291" i="1"/>
  <c r="F291" i="1"/>
  <c r="G291" i="1"/>
  <c r="H291" i="1"/>
  <c r="I291" i="1"/>
  <c r="J291" i="1"/>
  <c r="K291" i="1"/>
  <c r="L291" i="1"/>
  <c r="M291" i="1"/>
  <c r="N291" i="1"/>
  <c r="R291" i="1"/>
  <c r="S291" i="1"/>
  <c r="E292" i="1"/>
  <c r="F292" i="1"/>
  <c r="G292" i="1"/>
  <c r="H292" i="1"/>
  <c r="I292" i="1"/>
  <c r="J292" i="1"/>
  <c r="K292" i="1"/>
  <c r="L292" i="1"/>
  <c r="M292" i="1"/>
  <c r="N292" i="1"/>
  <c r="R292" i="1"/>
  <c r="S292" i="1"/>
  <c r="E293" i="1"/>
  <c r="F293" i="1"/>
  <c r="G293" i="1"/>
  <c r="H293" i="1"/>
  <c r="I293" i="1"/>
  <c r="J293" i="1"/>
  <c r="K293" i="1"/>
  <c r="L293" i="1"/>
  <c r="M293" i="1"/>
  <c r="N293" i="1"/>
  <c r="R293" i="1"/>
  <c r="S293" i="1"/>
  <c r="E294" i="1"/>
  <c r="F294" i="1"/>
  <c r="G294" i="1"/>
  <c r="H294" i="1"/>
  <c r="I294" i="1"/>
  <c r="J294" i="1"/>
  <c r="K294" i="1"/>
  <c r="L294" i="1"/>
  <c r="M294" i="1"/>
  <c r="N294" i="1"/>
  <c r="R294" i="1"/>
  <c r="S294" i="1"/>
  <c r="O327" i="1"/>
  <c r="P327" i="1" s="1"/>
  <c r="O328" i="1"/>
  <c r="P328" i="1" s="1"/>
  <c r="H306" i="1" s="1"/>
  <c r="O329" i="1"/>
  <c r="P329" i="1" s="1"/>
  <c r="T331" i="1"/>
  <c r="T333" i="1"/>
  <c r="T334" i="1"/>
  <c r="T335" i="1"/>
  <c r="T336" i="1"/>
  <c r="T337" i="1"/>
  <c r="T338" i="1"/>
  <c r="T339" i="1"/>
  <c r="T340" i="1"/>
  <c r="T341" i="1"/>
  <c r="T342" i="1"/>
  <c r="T343" i="1"/>
  <c r="O376" i="1"/>
  <c r="P376" i="1" s="1"/>
  <c r="Q354" i="1" s="1"/>
  <c r="T376" i="1"/>
  <c r="O377" i="1"/>
  <c r="P377" i="1" s="1"/>
  <c r="M355" i="1" s="1"/>
  <c r="T377" i="1"/>
  <c r="O378" i="1"/>
  <c r="P378" i="1" s="1"/>
  <c r="T378" i="1"/>
  <c r="T379" i="1"/>
  <c r="T380" i="1"/>
  <c r="T382" i="1"/>
  <c r="T383" i="1"/>
  <c r="T384" i="1"/>
  <c r="T385" i="1"/>
  <c r="T386" i="1"/>
  <c r="T387" i="1"/>
  <c r="T388" i="1"/>
  <c r="T389" i="1"/>
  <c r="T390" i="1"/>
  <c r="T391" i="1"/>
  <c r="T392" i="1"/>
  <c r="T424" i="1"/>
  <c r="T425" i="1"/>
  <c r="T426" i="1"/>
  <c r="T427" i="1"/>
  <c r="T428" i="1"/>
  <c r="T429" i="1"/>
  <c r="T436" i="1"/>
  <c r="T437" i="1"/>
  <c r="T438" i="1"/>
  <c r="T439" i="1"/>
  <c r="T440" i="1"/>
  <c r="T441" i="1"/>
  <c r="T473" i="1"/>
  <c r="T474" i="1"/>
  <c r="T475" i="1"/>
  <c r="T476" i="1"/>
  <c r="T477" i="1"/>
  <c r="T478" i="1"/>
  <c r="T480" i="1"/>
  <c r="T481" i="1"/>
  <c r="T482" i="1"/>
  <c r="T483" i="1"/>
  <c r="T484" i="1"/>
  <c r="T485" i="1"/>
  <c r="T486" i="1"/>
  <c r="T487" i="1"/>
  <c r="T488" i="1"/>
  <c r="T489" i="1"/>
  <c r="T490" i="1"/>
  <c r="T522" i="1"/>
  <c r="T523" i="1"/>
  <c r="T524" i="1"/>
  <c r="T525" i="1"/>
  <c r="T526" i="1"/>
  <c r="T527" i="1"/>
  <c r="T529" i="1"/>
  <c r="T530" i="1"/>
  <c r="T531" i="1"/>
  <c r="T534" i="1"/>
  <c r="T535" i="1"/>
  <c r="T536" i="1"/>
  <c r="T537" i="1"/>
  <c r="T538" i="1"/>
  <c r="T539" i="1"/>
  <c r="T571" i="1"/>
  <c r="T572" i="1"/>
  <c r="T573" i="1"/>
  <c r="T574" i="1"/>
  <c r="T575" i="1"/>
  <c r="T576" i="1"/>
  <c r="T578" i="1"/>
  <c r="T579" i="1"/>
  <c r="T580" i="1"/>
  <c r="T581" i="1"/>
  <c r="T582" i="1"/>
  <c r="T583" i="1"/>
  <c r="T584" i="1"/>
  <c r="T585" i="1"/>
  <c r="T586" i="1"/>
  <c r="T587" i="1"/>
  <c r="T588" i="1"/>
  <c r="T620" i="1"/>
  <c r="T621" i="1"/>
  <c r="T622" i="1"/>
  <c r="T623" i="1"/>
  <c r="T624" i="1"/>
  <c r="T625" i="1"/>
  <c r="T627" i="1"/>
  <c r="T628" i="1"/>
  <c r="T629" i="1"/>
  <c r="T630" i="1"/>
  <c r="T631" i="1"/>
  <c r="T632" i="1"/>
  <c r="T633" i="1"/>
  <c r="T634" i="1"/>
  <c r="T635" i="1"/>
  <c r="T636" i="1"/>
  <c r="T637" i="1"/>
  <c r="E667" i="1"/>
  <c r="F667" i="1"/>
  <c r="G667" i="1"/>
  <c r="H667" i="1"/>
  <c r="I667" i="1"/>
  <c r="J667" i="1"/>
  <c r="K667" i="1"/>
  <c r="L667" i="1"/>
  <c r="M667" i="1"/>
  <c r="N667" i="1"/>
  <c r="O667" i="1"/>
  <c r="E668" i="1"/>
  <c r="F668" i="1"/>
  <c r="G668" i="1"/>
  <c r="H668" i="1"/>
  <c r="I668" i="1"/>
  <c r="J668" i="1"/>
  <c r="K668" i="1"/>
  <c r="L668" i="1"/>
  <c r="M668" i="1"/>
  <c r="N668" i="1"/>
  <c r="O668" i="1"/>
  <c r="E669" i="1"/>
  <c r="F669" i="1"/>
  <c r="G669" i="1"/>
  <c r="H669" i="1"/>
  <c r="I669" i="1"/>
  <c r="J669" i="1"/>
  <c r="K669" i="1"/>
  <c r="L669" i="1"/>
  <c r="M669" i="1"/>
  <c r="N669" i="1"/>
  <c r="O669" i="1"/>
  <c r="R669" i="1"/>
  <c r="S669" i="1"/>
  <c r="E670" i="1"/>
  <c r="F670" i="1"/>
  <c r="G670" i="1"/>
  <c r="H670" i="1"/>
  <c r="I670" i="1"/>
  <c r="J670" i="1"/>
  <c r="K670" i="1"/>
  <c r="L670" i="1"/>
  <c r="M670" i="1"/>
  <c r="N670" i="1"/>
  <c r="O670" i="1"/>
  <c r="R670" i="1"/>
  <c r="S670" i="1"/>
  <c r="E671" i="1"/>
  <c r="F671" i="1"/>
  <c r="G671" i="1"/>
  <c r="H671" i="1"/>
  <c r="I671" i="1"/>
  <c r="J671" i="1"/>
  <c r="K671" i="1"/>
  <c r="L671" i="1"/>
  <c r="M671" i="1"/>
  <c r="N671" i="1"/>
  <c r="O671" i="1"/>
  <c r="R671" i="1"/>
  <c r="S671" i="1"/>
  <c r="E672" i="1"/>
  <c r="F672" i="1"/>
  <c r="G672" i="1"/>
  <c r="H672" i="1"/>
  <c r="I672" i="1"/>
  <c r="J672" i="1"/>
  <c r="K672" i="1"/>
  <c r="L672" i="1"/>
  <c r="M672" i="1"/>
  <c r="N672" i="1"/>
  <c r="O672" i="1"/>
  <c r="R672" i="1"/>
  <c r="S672" i="1"/>
  <c r="E673" i="1"/>
  <c r="F673" i="1"/>
  <c r="G673" i="1"/>
  <c r="H673" i="1"/>
  <c r="I673" i="1"/>
  <c r="J673" i="1"/>
  <c r="K673" i="1"/>
  <c r="L673" i="1"/>
  <c r="M673" i="1"/>
  <c r="N673" i="1"/>
  <c r="O673" i="1"/>
  <c r="R673" i="1"/>
  <c r="E674" i="1"/>
  <c r="F674" i="1"/>
  <c r="G674" i="1"/>
  <c r="H674" i="1"/>
  <c r="I674" i="1"/>
  <c r="J674" i="1"/>
  <c r="K674" i="1"/>
  <c r="L674" i="1"/>
  <c r="M674" i="1"/>
  <c r="N674" i="1"/>
  <c r="R674" i="1"/>
  <c r="S674" i="1"/>
  <c r="E676" i="1"/>
  <c r="F676" i="1"/>
  <c r="G676" i="1"/>
  <c r="H676" i="1"/>
  <c r="I676" i="1"/>
  <c r="J676" i="1"/>
  <c r="K676" i="1"/>
  <c r="L676" i="1"/>
  <c r="M676" i="1"/>
  <c r="N676" i="1"/>
  <c r="R676" i="1"/>
  <c r="S676" i="1"/>
  <c r="E677" i="1"/>
  <c r="F677" i="1"/>
  <c r="G677" i="1"/>
  <c r="H677" i="1"/>
  <c r="I677" i="1"/>
  <c r="J677" i="1"/>
  <c r="K677" i="1"/>
  <c r="L677" i="1"/>
  <c r="M677" i="1"/>
  <c r="N677" i="1"/>
  <c r="R677" i="1"/>
  <c r="S677" i="1"/>
  <c r="E678" i="1"/>
  <c r="F678" i="1"/>
  <c r="G678" i="1"/>
  <c r="H678" i="1"/>
  <c r="I678" i="1"/>
  <c r="J678" i="1"/>
  <c r="K678" i="1"/>
  <c r="L678" i="1"/>
  <c r="M678" i="1"/>
  <c r="N678" i="1"/>
  <c r="R678" i="1"/>
  <c r="S678" i="1"/>
  <c r="E679" i="1"/>
  <c r="F679" i="1"/>
  <c r="G679" i="1"/>
  <c r="H679" i="1"/>
  <c r="I679" i="1"/>
  <c r="J679" i="1"/>
  <c r="K679" i="1"/>
  <c r="L679" i="1"/>
  <c r="M679" i="1"/>
  <c r="N679" i="1"/>
  <c r="R679" i="1"/>
  <c r="S679" i="1"/>
  <c r="E680" i="1"/>
  <c r="F680" i="1"/>
  <c r="G680" i="1"/>
  <c r="H680" i="1"/>
  <c r="I680" i="1"/>
  <c r="J680" i="1"/>
  <c r="K680" i="1"/>
  <c r="L680" i="1"/>
  <c r="M680" i="1"/>
  <c r="N680" i="1"/>
  <c r="R680" i="1"/>
  <c r="S680" i="1"/>
  <c r="E681" i="1"/>
  <c r="F681" i="1"/>
  <c r="G681" i="1"/>
  <c r="H681" i="1"/>
  <c r="I681" i="1"/>
  <c r="J681" i="1"/>
  <c r="K681" i="1"/>
  <c r="L681" i="1"/>
  <c r="M681" i="1"/>
  <c r="N681" i="1"/>
  <c r="R681" i="1"/>
  <c r="S681" i="1"/>
  <c r="E682" i="1"/>
  <c r="F682" i="1"/>
  <c r="G682" i="1"/>
  <c r="H682" i="1"/>
  <c r="I682" i="1"/>
  <c r="J682" i="1"/>
  <c r="K682" i="1"/>
  <c r="L682" i="1"/>
  <c r="M682" i="1"/>
  <c r="N682" i="1"/>
  <c r="R682" i="1"/>
  <c r="S682" i="1"/>
  <c r="E683" i="1"/>
  <c r="F683" i="1"/>
  <c r="G683" i="1"/>
  <c r="H683" i="1"/>
  <c r="I683" i="1"/>
  <c r="J683" i="1"/>
  <c r="K683" i="1"/>
  <c r="L683" i="1"/>
  <c r="M683" i="1"/>
  <c r="N683" i="1"/>
  <c r="R683" i="1"/>
  <c r="S683" i="1"/>
  <c r="E684" i="1"/>
  <c r="F684" i="1"/>
  <c r="G684" i="1"/>
  <c r="H684" i="1"/>
  <c r="I684" i="1"/>
  <c r="J684" i="1"/>
  <c r="K684" i="1"/>
  <c r="L684" i="1"/>
  <c r="M684" i="1"/>
  <c r="N684" i="1"/>
  <c r="R684" i="1"/>
  <c r="S684" i="1"/>
  <c r="E685" i="1"/>
  <c r="F685" i="1"/>
  <c r="G685" i="1"/>
  <c r="H685" i="1"/>
  <c r="I685" i="1"/>
  <c r="J685" i="1"/>
  <c r="K685" i="1"/>
  <c r="L685" i="1"/>
  <c r="M685" i="1"/>
  <c r="N685" i="1"/>
  <c r="R685" i="1"/>
  <c r="S685" i="1"/>
  <c r="E686" i="1"/>
  <c r="F686" i="1"/>
  <c r="G686" i="1"/>
  <c r="H686" i="1"/>
  <c r="I686" i="1"/>
  <c r="J686" i="1"/>
  <c r="K686" i="1"/>
  <c r="L686" i="1"/>
  <c r="M686" i="1"/>
  <c r="N686" i="1"/>
  <c r="R686" i="1"/>
  <c r="S686" i="1"/>
  <c r="T718" i="1"/>
  <c r="T719" i="1"/>
  <c r="T720" i="1"/>
  <c r="T721" i="1"/>
  <c r="T722" i="1"/>
  <c r="T723" i="1"/>
  <c r="T725" i="1"/>
  <c r="T726" i="1"/>
  <c r="T727" i="1"/>
  <c r="T728" i="1"/>
  <c r="T729" i="1"/>
  <c r="T730" i="1"/>
  <c r="T731" i="1"/>
  <c r="T732" i="1"/>
  <c r="T733" i="1"/>
  <c r="T734" i="1"/>
  <c r="T735" i="1"/>
  <c r="T767" i="1"/>
  <c r="T768" i="1"/>
  <c r="T769" i="1"/>
  <c r="T770" i="1"/>
  <c r="T771" i="1"/>
  <c r="T772" i="1"/>
  <c r="T774" i="1"/>
  <c r="T778" i="1"/>
  <c r="T779" i="1"/>
  <c r="T780" i="1"/>
  <c r="T781" i="1"/>
  <c r="T782" i="1"/>
  <c r="T783" i="1"/>
  <c r="T784" i="1"/>
  <c r="T816" i="1"/>
  <c r="T817" i="1"/>
  <c r="T818" i="1"/>
  <c r="T819" i="1"/>
  <c r="T820" i="1"/>
  <c r="T821" i="1"/>
  <c r="T823" i="1"/>
  <c r="T824" i="1"/>
  <c r="T825" i="1"/>
  <c r="T826" i="1"/>
  <c r="T827" i="1"/>
  <c r="T828" i="1"/>
  <c r="T829" i="1"/>
  <c r="T830" i="1"/>
  <c r="T831" i="1"/>
  <c r="T832" i="1"/>
  <c r="T833" i="1"/>
  <c r="T865" i="1"/>
  <c r="T866" i="1"/>
  <c r="T867" i="1"/>
  <c r="T868" i="1"/>
  <c r="T869" i="1"/>
  <c r="T870" i="1"/>
  <c r="T872" i="1"/>
  <c r="T874" i="1"/>
  <c r="T875" i="1"/>
  <c r="T876" i="1"/>
  <c r="T878" i="1"/>
  <c r="T879" i="1"/>
  <c r="T880" i="1"/>
  <c r="T881" i="1"/>
  <c r="T882" i="1"/>
  <c r="T914" i="1"/>
  <c r="T915" i="1"/>
  <c r="T916" i="1"/>
  <c r="T917" i="1"/>
  <c r="T918" i="1"/>
  <c r="T919" i="1"/>
  <c r="T921" i="1"/>
  <c r="T922" i="1"/>
  <c r="T923" i="1"/>
  <c r="T924" i="1"/>
  <c r="T925" i="1"/>
  <c r="T926" i="1"/>
  <c r="T927" i="1"/>
  <c r="T928" i="1"/>
  <c r="T929" i="1"/>
  <c r="T930" i="1"/>
  <c r="T931" i="1"/>
  <c r="T963" i="1"/>
  <c r="T964" i="1"/>
  <c r="T965" i="1"/>
  <c r="T966" i="1"/>
  <c r="T967" i="1"/>
  <c r="T968" i="1"/>
  <c r="T970" i="1"/>
  <c r="T971" i="1"/>
  <c r="T972" i="1"/>
  <c r="T973" i="1"/>
  <c r="T974" i="1"/>
  <c r="T975" i="1"/>
  <c r="T976" i="1"/>
  <c r="T977" i="1"/>
  <c r="T978" i="1"/>
  <c r="T979" i="1"/>
  <c r="T980" i="1"/>
  <c r="T1012" i="1"/>
  <c r="T1013" i="1"/>
  <c r="T1014" i="1"/>
  <c r="T1015" i="1"/>
  <c r="T1016" i="1"/>
  <c r="T1017" i="1"/>
  <c r="T1019" i="1"/>
  <c r="T1021" i="1"/>
  <c r="T1022" i="1"/>
  <c r="T1023" i="1"/>
  <c r="T1024" i="1"/>
  <c r="T1025" i="1"/>
  <c r="T1026" i="1"/>
  <c r="T1027" i="1"/>
  <c r="T1028" i="1"/>
  <c r="T1029" i="1"/>
  <c r="T1061" i="1"/>
  <c r="T1062" i="1"/>
  <c r="T1063" i="1"/>
  <c r="T1064" i="1"/>
  <c r="T1065" i="1"/>
  <c r="T1066" i="1"/>
  <c r="T1068" i="1"/>
  <c r="T1069" i="1"/>
  <c r="T1070" i="1"/>
  <c r="T1071" i="1"/>
  <c r="T1072" i="1"/>
  <c r="T1073" i="1"/>
  <c r="T1074" i="1"/>
  <c r="T1075" i="1"/>
  <c r="T1076" i="1"/>
  <c r="T1077" i="1"/>
  <c r="T1078" i="1"/>
  <c r="E1108" i="1"/>
  <c r="F1108" i="1"/>
  <c r="G1108" i="1"/>
  <c r="H1108" i="1"/>
  <c r="I1108" i="1"/>
  <c r="J1108" i="1"/>
  <c r="K1108" i="1"/>
  <c r="L1108" i="1"/>
  <c r="M1108" i="1"/>
  <c r="N1108" i="1"/>
  <c r="O1108" i="1"/>
  <c r="E1109" i="1"/>
  <c r="F1109" i="1"/>
  <c r="G1109" i="1"/>
  <c r="H1109" i="1"/>
  <c r="I1109" i="1"/>
  <c r="J1109" i="1"/>
  <c r="K1109" i="1"/>
  <c r="L1109" i="1"/>
  <c r="M1109" i="1"/>
  <c r="N1109" i="1"/>
  <c r="O1109" i="1"/>
  <c r="E1110" i="1"/>
  <c r="F1110" i="1"/>
  <c r="G1110" i="1"/>
  <c r="H1110" i="1"/>
  <c r="I1110" i="1"/>
  <c r="J1110" i="1"/>
  <c r="K1110" i="1"/>
  <c r="L1110" i="1"/>
  <c r="M1110" i="1"/>
  <c r="N1110" i="1"/>
  <c r="O1110" i="1"/>
  <c r="R1110" i="1"/>
  <c r="S1110" i="1"/>
  <c r="E1111" i="1"/>
  <c r="F1111" i="1"/>
  <c r="G1111" i="1"/>
  <c r="H1111" i="1"/>
  <c r="I1111" i="1"/>
  <c r="J1111" i="1"/>
  <c r="K1111" i="1"/>
  <c r="L1111" i="1"/>
  <c r="M1111" i="1"/>
  <c r="N1111" i="1"/>
  <c r="O1111" i="1"/>
  <c r="R1111" i="1"/>
  <c r="S1111" i="1"/>
  <c r="E1112" i="1"/>
  <c r="F1112" i="1"/>
  <c r="G1112" i="1"/>
  <c r="H1112" i="1"/>
  <c r="I1112" i="1"/>
  <c r="J1112" i="1"/>
  <c r="K1112" i="1"/>
  <c r="L1112" i="1"/>
  <c r="M1112" i="1"/>
  <c r="N1112" i="1"/>
  <c r="O1112" i="1"/>
  <c r="R1112" i="1"/>
  <c r="S1112" i="1"/>
  <c r="E1113" i="1"/>
  <c r="F1113" i="1"/>
  <c r="G1113" i="1"/>
  <c r="H1113" i="1"/>
  <c r="I1113" i="1"/>
  <c r="J1113" i="1"/>
  <c r="K1113" i="1"/>
  <c r="L1113" i="1"/>
  <c r="M1113" i="1"/>
  <c r="N1113" i="1"/>
  <c r="O1113" i="1"/>
  <c r="R1113" i="1"/>
  <c r="S1113" i="1"/>
  <c r="E1114" i="1"/>
  <c r="F1114" i="1"/>
  <c r="G1114" i="1"/>
  <c r="H1114" i="1"/>
  <c r="I1114" i="1"/>
  <c r="J1114" i="1"/>
  <c r="K1114" i="1"/>
  <c r="L1114" i="1"/>
  <c r="M1114" i="1"/>
  <c r="N1114" i="1"/>
  <c r="O1114" i="1"/>
  <c r="R1114" i="1"/>
  <c r="E1115" i="1"/>
  <c r="F1115" i="1"/>
  <c r="G1115" i="1"/>
  <c r="H1115" i="1"/>
  <c r="I1115" i="1"/>
  <c r="J1115" i="1"/>
  <c r="K1115" i="1"/>
  <c r="L1115" i="1"/>
  <c r="M1115" i="1"/>
  <c r="N1115" i="1"/>
  <c r="R1115" i="1"/>
  <c r="S1115" i="1"/>
  <c r="E1117" i="1"/>
  <c r="F1117" i="1"/>
  <c r="G1117" i="1"/>
  <c r="H1117" i="1"/>
  <c r="I1117" i="1"/>
  <c r="J1117" i="1"/>
  <c r="K1117" i="1"/>
  <c r="L1117" i="1"/>
  <c r="M1117" i="1"/>
  <c r="N1117" i="1"/>
  <c r="R1117" i="1"/>
  <c r="S1117" i="1"/>
  <c r="E1118" i="1"/>
  <c r="F1118" i="1"/>
  <c r="G1118" i="1"/>
  <c r="H1118" i="1"/>
  <c r="I1118" i="1"/>
  <c r="J1118" i="1"/>
  <c r="K1118" i="1"/>
  <c r="L1118" i="1"/>
  <c r="M1118" i="1"/>
  <c r="N1118" i="1"/>
  <c r="S1118" i="1"/>
  <c r="E1119" i="1"/>
  <c r="F1119" i="1"/>
  <c r="G1119" i="1"/>
  <c r="H1119" i="1"/>
  <c r="I1119" i="1"/>
  <c r="J1119" i="1"/>
  <c r="K1119" i="1"/>
  <c r="L1119" i="1"/>
  <c r="M1119" i="1"/>
  <c r="N1119" i="1"/>
  <c r="R1119" i="1"/>
  <c r="S1119" i="1"/>
  <c r="E1120" i="1"/>
  <c r="F1120" i="1"/>
  <c r="G1120" i="1"/>
  <c r="H1120" i="1"/>
  <c r="I1120" i="1"/>
  <c r="J1120" i="1"/>
  <c r="K1120" i="1"/>
  <c r="L1120" i="1"/>
  <c r="M1120" i="1"/>
  <c r="N1120" i="1"/>
  <c r="R1120" i="1"/>
  <c r="S1120" i="1"/>
  <c r="E1121" i="1"/>
  <c r="F1121" i="1"/>
  <c r="G1121" i="1"/>
  <c r="H1121" i="1"/>
  <c r="I1121" i="1"/>
  <c r="J1121" i="1"/>
  <c r="K1121" i="1"/>
  <c r="L1121" i="1"/>
  <c r="M1121" i="1"/>
  <c r="N1121" i="1"/>
  <c r="R1121" i="1"/>
  <c r="S1121" i="1"/>
  <c r="E1122" i="1"/>
  <c r="F1122" i="1"/>
  <c r="G1122" i="1"/>
  <c r="H1122" i="1"/>
  <c r="I1122" i="1"/>
  <c r="J1122" i="1"/>
  <c r="K1122" i="1"/>
  <c r="L1122" i="1"/>
  <c r="M1122" i="1"/>
  <c r="N1122" i="1"/>
  <c r="R1122" i="1"/>
  <c r="S1122" i="1"/>
  <c r="E1123" i="1"/>
  <c r="F1123" i="1"/>
  <c r="G1123" i="1"/>
  <c r="H1123" i="1"/>
  <c r="I1123" i="1"/>
  <c r="J1123" i="1"/>
  <c r="K1123" i="1"/>
  <c r="L1123" i="1"/>
  <c r="M1123" i="1"/>
  <c r="N1123" i="1"/>
  <c r="R1123" i="1"/>
  <c r="S1123" i="1"/>
  <c r="E1124" i="1"/>
  <c r="F1124" i="1"/>
  <c r="G1124" i="1"/>
  <c r="H1124" i="1"/>
  <c r="I1124" i="1"/>
  <c r="J1124" i="1"/>
  <c r="K1124" i="1"/>
  <c r="L1124" i="1"/>
  <c r="M1124" i="1"/>
  <c r="N1124" i="1"/>
  <c r="R1124" i="1"/>
  <c r="S1124" i="1"/>
  <c r="E1125" i="1"/>
  <c r="F1125" i="1"/>
  <c r="G1125" i="1"/>
  <c r="H1125" i="1"/>
  <c r="I1125" i="1"/>
  <c r="J1125" i="1"/>
  <c r="K1125" i="1"/>
  <c r="L1125" i="1"/>
  <c r="M1125" i="1"/>
  <c r="N1125" i="1"/>
  <c r="R1125" i="1"/>
  <c r="S1125" i="1"/>
  <c r="E1126" i="1"/>
  <c r="F1126" i="1"/>
  <c r="G1126" i="1"/>
  <c r="H1126" i="1"/>
  <c r="I1126" i="1"/>
  <c r="J1126" i="1"/>
  <c r="K1126" i="1"/>
  <c r="L1126" i="1"/>
  <c r="M1126" i="1"/>
  <c r="N1126" i="1"/>
  <c r="R1126" i="1"/>
  <c r="S1126" i="1"/>
  <c r="E1127" i="1"/>
  <c r="F1127" i="1"/>
  <c r="G1127" i="1"/>
  <c r="H1127" i="1"/>
  <c r="I1127" i="1"/>
  <c r="J1127" i="1"/>
  <c r="K1127" i="1"/>
  <c r="L1127" i="1"/>
  <c r="M1127" i="1"/>
  <c r="N1127" i="1"/>
  <c r="R1127" i="1"/>
  <c r="S1127" i="1"/>
  <c r="T1159" i="1"/>
  <c r="T1160" i="1"/>
  <c r="T1161" i="1"/>
  <c r="T1162" i="1"/>
  <c r="T1163" i="1"/>
  <c r="T1164" i="1"/>
  <c r="T1166" i="1"/>
  <c r="T1167" i="1"/>
  <c r="T1168" i="1"/>
  <c r="T1169" i="1"/>
  <c r="T1170" i="1"/>
  <c r="T1171" i="1"/>
  <c r="T1172" i="1"/>
  <c r="T1173" i="1"/>
  <c r="T1174" i="1"/>
  <c r="T1175" i="1"/>
  <c r="T1176" i="1"/>
  <c r="T1208" i="1"/>
  <c r="T1209" i="1"/>
  <c r="T1210" i="1"/>
  <c r="T1211" i="1"/>
  <c r="T1212" i="1"/>
  <c r="T1213" i="1"/>
  <c r="T1215" i="1"/>
  <c r="T1216" i="1"/>
  <c r="T1217" i="1"/>
  <c r="T1218" i="1"/>
  <c r="T1219" i="1"/>
  <c r="T1220" i="1"/>
  <c r="T1221" i="1"/>
  <c r="T1222" i="1"/>
  <c r="T1223" i="1"/>
  <c r="T1224" i="1"/>
  <c r="T1225" i="1"/>
  <c r="T1257" i="1"/>
  <c r="T1258" i="1"/>
  <c r="T1259" i="1"/>
  <c r="T1260" i="1"/>
  <c r="T1261" i="1"/>
  <c r="T1262" i="1"/>
  <c r="T1264" i="1"/>
  <c r="T1265" i="1"/>
  <c r="T1266" i="1"/>
  <c r="T1267" i="1"/>
  <c r="T1268" i="1"/>
  <c r="T1269" i="1"/>
  <c r="T1270" i="1"/>
  <c r="T1271" i="1"/>
  <c r="T1272" i="1"/>
  <c r="T1273" i="1"/>
  <c r="T1274" i="1"/>
  <c r="E1304" i="1"/>
  <c r="F1304" i="1"/>
  <c r="G1304" i="1"/>
  <c r="H1304" i="1"/>
  <c r="I1304" i="1"/>
  <c r="J1304" i="1"/>
  <c r="K1304" i="1"/>
  <c r="L1304" i="1"/>
  <c r="M1304" i="1"/>
  <c r="N1304" i="1"/>
  <c r="O1304" i="1"/>
  <c r="E1305" i="1"/>
  <c r="F1305" i="1"/>
  <c r="G1305" i="1"/>
  <c r="H1305" i="1"/>
  <c r="I1305" i="1"/>
  <c r="J1305" i="1"/>
  <c r="K1305" i="1"/>
  <c r="L1305" i="1"/>
  <c r="M1305" i="1"/>
  <c r="N1305" i="1"/>
  <c r="O1305" i="1"/>
  <c r="E1306" i="1"/>
  <c r="F1306" i="1"/>
  <c r="G1306" i="1"/>
  <c r="H1306" i="1"/>
  <c r="I1306" i="1"/>
  <c r="J1306" i="1"/>
  <c r="K1306" i="1"/>
  <c r="L1306" i="1"/>
  <c r="M1306" i="1"/>
  <c r="N1306" i="1"/>
  <c r="O1306" i="1"/>
  <c r="R1306" i="1"/>
  <c r="S1306" i="1"/>
  <c r="E1307" i="1"/>
  <c r="F1307" i="1"/>
  <c r="G1307" i="1"/>
  <c r="H1307" i="1"/>
  <c r="I1307" i="1"/>
  <c r="J1307" i="1"/>
  <c r="K1307" i="1"/>
  <c r="L1307" i="1"/>
  <c r="M1307" i="1"/>
  <c r="N1307" i="1"/>
  <c r="O1307" i="1"/>
  <c r="R1307" i="1"/>
  <c r="S1307" i="1"/>
  <c r="E1308" i="1"/>
  <c r="F1308" i="1"/>
  <c r="G1308" i="1"/>
  <c r="H1308" i="1"/>
  <c r="I1308" i="1"/>
  <c r="J1308" i="1"/>
  <c r="K1308" i="1"/>
  <c r="L1308" i="1"/>
  <c r="M1308" i="1"/>
  <c r="N1308" i="1"/>
  <c r="O1308" i="1"/>
  <c r="R1308" i="1"/>
  <c r="S1308" i="1"/>
  <c r="E1309" i="1"/>
  <c r="F1309" i="1"/>
  <c r="G1309" i="1"/>
  <c r="H1309" i="1"/>
  <c r="I1309" i="1"/>
  <c r="J1309" i="1"/>
  <c r="K1309" i="1"/>
  <c r="L1309" i="1"/>
  <c r="M1309" i="1"/>
  <c r="N1309" i="1"/>
  <c r="O1309" i="1"/>
  <c r="R1309" i="1"/>
  <c r="S1309" i="1"/>
  <c r="E1310" i="1"/>
  <c r="F1310" i="1"/>
  <c r="G1310" i="1"/>
  <c r="H1310" i="1"/>
  <c r="I1310" i="1"/>
  <c r="J1310" i="1"/>
  <c r="K1310" i="1"/>
  <c r="L1310" i="1"/>
  <c r="M1310" i="1"/>
  <c r="N1310" i="1"/>
  <c r="O1310" i="1"/>
  <c r="R1310" i="1"/>
  <c r="E1311" i="1"/>
  <c r="F1311" i="1"/>
  <c r="G1311" i="1"/>
  <c r="H1311" i="1"/>
  <c r="I1311" i="1"/>
  <c r="J1311" i="1"/>
  <c r="K1311" i="1"/>
  <c r="L1311" i="1"/>
  <c r="M1311" i="1"/>
  <c r="N1311" i="1"/>
  <c r="R1311" i="1"/>
  <c r="S1311" i="1"/>
  <c r="E1313" i="1"/>
  <c r="F1313" i="1"/>
  <c r="G1313" i="1"/>
  <c r="H1313" i="1"/>
  <c r="I1313" i="1"/>
  <c r="J1313" i="1"/>
  <c r="K1313" i="1"/>
  <c r="L1313" i="1"/>
  <c r="M1313" i="1"/>
  <c r="N1313" i="1"/>
  <c r="R1313" i="1"/>
  <c r="S1313" i="1"/>
  <c r="E1314" i="1"/>
  <c r="F1314" i="1"/>
  <c r="G1314" i="1"/>
  <c r="H1314" i="1"/>
  <c r="I1314" i="1"/>
  <c r="J1314" i="1"/>
  <c r="K1314" i="1"/>
  <c r="L1314" i="1"/>
  <c r="M1314" i="1"/>
  <c r="N1314" i="1"/>
  <c r="R1314" i="1"/>
  <c r="S1314" i="1"/>
  <c r="E1315" i="1"/>
  <c r="F1315" i="1"/>
  <c r="G1315" i="1"/>
  <c r="H1315" i="1"/>
  <c r="I1315" i="1"/>
  <c r="J1315" i="1"/>
  <c r="K1315" i="1"/>
  <c r="L1315" i="1"/>
  <c r="M1315" i="1"/>
  <c r="N1315" i="1"/>
  <c r="R1315" i="1"/>
  <c r="S1315" i="1"/>
  <c r="E1316" i="1"/>
  <c r="F1316" i="1"/>
  <c r="G1316" i="1"/>
  <c r="H1316" i="1"/>
  <c r="I1316" i="1"/>
  <c r="J1316" i="1"/>
  <c r="K1316" i="1"/>
  <c r="L1316" i="1"/>
  <c r="M1316" i="1"/>
  <c r="N1316" i="1"/>
  <c r="R1316" i="1"/>
  <c r="S1316" i="1"/>
  <c r="E1317" i="1"/>
  <c r="F1317" i="1"/>
  <c r="H1317" i="1"/>
  <c r="I1317" i="1"/>
  <c r="J1317" i="1"/>
  <c r="K1317" i="1"/>
  <c r="L1317" i="1"/>
  <c r="M1317" i="1"/>
  <c r="N1317" i="1"/>
  <c r="R1317" i="1"/>
  <c r="S1317" i="1"/>
  <c r="R1318" i="1"/>
  <c r="S1318" i="1"/>
  <c r="E1319" i="1"/>
  <c r="F1319" i="1"/>
  <c r="G1319" i="1"/>
  <c r="H1319" i="1"/>
  <c r="I1319" i="1"/>
  <c r="J1319" i="1"/>
  <c r="K1319" i="1"/>
  <c r="L1319" i="1"/>
  <c r="M1319" i="1"/>
  <c r="N1319" i="1"/>
  <c r="R1319" i="1"/>
  <c r="S1319" i="1"/>
  <c r="E1320" i="1"/>
  <c r="F1320" i="1"/>
  <c r="G1320" i="1"/>
  <c r="H1320" i="1"/>
  <c r="I1320" i="1"/>
  <c r="J1320" i="1"/>
  <c r="K1320" i="1"/>
  <c r="L1320" i="1"/>
  <c r="M1320" i="1"/>
  <c r="N1320" i="1"/>
  <c r="R1320" i="1"/>
  <c r="S1320" i="1"/>
  <c r="E1321" i="1"/>
  <c r="F1321" i="1"/>
  <c r="G1321" i="1"/>
  <c r="H1321" i="1"/>
  <c r="I1321" i="1"/>
  <c r="J1321" i="1"/>
  <c r="K1321" i="1"/>
  <c r="L1321" i="1"/>
  <c r="M1321" i="1"/>
  <c r="N1321" i="1"/>
  <c r="R1321" i="1"/>
  <c r="S1321" i="1"/>
  <c r="E1322" i="1"/>
  <c r="F1322" i="1"/>
  <c r="G1322" i="1"/>
  <c r="H1322" i="1"/>
  <c r="I1322" i="1"/>
  <c r="J1322" i="1"/>
  <c r="K1322" i="1"/>
  <c r="L1322" i="1"/>
  <c r="M1322" i="1"/>
  <c r="N1322" i="1"/>
  <c r="R1322" i="1"/>
  <c r="S1322" i="1"/>
  <c r="E1323" i="1"/>
  <c r="F1323" i="1"/>
  <c r="G1323" i="1"/>
  <c r="H1323" i="1"/>
  <c r="I1323" i="1"/>
  <c r="J1323" i="1"/>
  <c r="K1323" i="1"/>
  <c r="L1323" i="1"/>
  <c r="M1323" i="1"/>
  <c r="N1323" i="1"/>
  <c r="R1323" i="1"/>
  <c r="S1323" i="1"/>
  <c r="T1355" i="1"/>
  <c r="T1356" i="1"/>
  <c r="T1357" i="1"/>
  <c r="T1358" i="1"/>
  <c r="T1359" i="1"/>
  <c r="T1360" i="1"/>
  <c r="T1362" i="1"/>
  <c r="T1363" i="1"/>
  <c r="T1364" i="1"/>
  <c r="T1365" i="1"/>
  <c r="T1366" i="1"/>
  <c r="T1367" i="1"/>
  <c r="T1368" i="1"/>
  <c r="T1369" i="1"/>
  <c r="T1370" i="1"/>
  <c r="T1371" i="1"/>
  <c r="T1372" i="1"/>
  <c r="T1404" i="1"/>
  <c r="T1405" i="1"/>
  <c r="T1406" i="1"/>
  <c r="E1407" i="1"/>
  <c r="F1407" i="1"/>
  <c r="G1407" i="1"/>
  <c r="H1407" i="1"/>
  <c r="I1407" i="1"/>
  <c r="J1407" i="1"/>
  <c r="K1407" i="1"/>
  <c r="L1407" i="1"/>
  <c r="M1407" i="1"/>
  <c r="N1407" i="1"/>
  <c r="O1407" i="1"/>
  <c r="R1407" i="1"/>
  <c r="S1407" i="1"/>
  <c r="E1408" i="1"/>
  <c r="F1408" i="1"/>
  <c r="G1408" i="1"/>
  <c r="H1408" i="1"/>
  <c r="I1408" i="1"/>
  <c r="J1408" i="1"/>
  <c r="K1408" i="1"/>
  <c r="L1408" i="1"/>
  <c r="M1408" i="1"/>
  <c r="N1408" i="1"/>
  <c r="O1408" i="1"/>
  <c r="R1408" i="1"/>
  <c r="E1409" i="1"/>
  <c r="F1409" i="1"/>
  <c r="G1409" i="1"/>
  <c r="H1409" i="1"/>
  <c r="I1409" i="1"/>
  <c r="J1409" i="1"/>
  <c r="K1409" i="1"/>
  <c r="L1409" i="1"/>
  <c r="M1409" i="1"/>
  <c r="N1409" i="1"/>
  <c r="E1411" i="1"/>
  <c r="F1411" i="1"/>
  <c r="G1411" i="1"/>
  <c r="H1411" i="1"/>
  <c r="I1411" i="1"/>
  <c r="J1411" i="1"/>
  <c r="K1411" i="1"/>
  <c r="L1411" i="1"/>
  <c r="M1411" i="1"/>
  <c r="N1411" i="1"/>
  <c r="R1411" i="1"/>
  <c r="S1411" i="1"/>
  <c r="T1412" i="1"/>
  <c r="T1415" i="1"/>
  <c r="T1456" i="1"/>
  <c r="T1458" i="1"/>
  <c r="T1460" i="1"/>
  <c r="T1461" i="1"/>
  <c r="T1462" i="1"/>
  <c r="T1463" i="1"/>
  <c r="T1464" i="1"/>
  <c r="T1465" i="1"/>
  <c r="T1466" i="1"/>
  <c r="T1468" i="1"/>
  <c r="T1469" i="1"/>
  <c r="T1470" i="1"/>
  <c r="T1505" i="1"/>
  <c r="T1506" i="1"/>
  <c r="T1507" i="1"/>
  <c r="T1509" i="1"/>
  <c r="T1510" i="1"/>
  <c r="T1511" i="1"/>
  <c r="T1512" i="1"/>
  <c r="T1513" i="1"/>
  <c r="T1514" i="1"/>
  <c r="T1600" i="1"/>
  <c r="T1601" i="1"/>
  <c r="T1602" i="1"/>
  <c r="T1603" i="1"/>
  <c r="T1604" i="1"/>
  <c r="T1605" i="1"/>
  <c r="T1607" i="1"/>
  <c r="T1649" i="1"/>
  <c r="T1650" i="1"/>
  <c r="T1651" i="1"/>
  <c r="T1652" i="1"/>
  <c r="T1653" i="1"/>
  <c r="T1654" i="1"/>
  <c r="T1656" i="1"/>
  <c r="E1696" i="1"/>
  <c r="E1794" i="1" s="1"/>
  <c r="F1696" i="1"/>
  <c r="F1794" i="1" s="1"/>
  <c r="G1696" i="1"/>
  <c r="G1794" i="1" s="1"/>
  <c r="H1696" i="1"/>
  <c r="H1794" i="1" s="1"/>
  <c r="I1696" i="1"/>
  <c r="I1794" i="1" s="1"/>
  <c r="J1696" i="1"/>
  <c r="J1794" i="1" s="1"/>
  <c r="K1696" i="1"/>
  <c r="K1794" i="1" s="1"/>
  <c r="L1696" i="1"/>
  <c r="L1794" i="1" s="1"/>
  <c r="M1696" i="1"/>
  <c r="M1794" i="1" s="1"/>
  <c r="N1696" i="1"/>
  <c r="N1794" i="1" s="1"/>
  <c r="O1696" i="1"/>
  <c r="O1794" i="1" s="1"/>
  <c r="T1698" i="1"/>
  <c r="T1699" i="1"/>
  <c r="T1700" i="1"/>
  <c r="T1701" i="1"/>
  <c r="T1703" i="1"/>
  <c r="T1705" i="1"/>
  <c r="T1747" i="1"/>
  <c r="T1748" i="1"/>
  <c r="T1749" i="1"/>
  <c r="T1750" i="1"/>
  <c r="T1752" i="1"/>
  <c r="T1754" i="1"/>
  <c r="E1795" i="1"/>
  <c r="F1795" i="1"/>
  <c r="G1795" i="1"/>
  <c r="H1795" i="1"/>
  <c r="I1795" i="1"/>
  <c r="J1795" i="1"/>
  <c r="K1795" i="1"/>
  <c r="L1795" i="1"/>
  <c r="M1795" i="1"/>
  <c r="N1795" i="1"/>
  <c r="O1795" i="1"/>
  <c r="E1796" i="1"/>
  <c r="F1796" i="1"/>
  <c r="G1796" i="1"/>
  <c r="H1796" i="1"/>
  <c r="I1796" i="1"/>
  <c r="J1796" i="1"/>
  <c r="K1796" i="1"/>
  <c r="L1796" i="1"/>
  <c r="M1796" i="1"/>
  <c r="N1796" i="1"/>
  <c r="O1796" i="1"/>
  <c r="R1796" i="1"/>
  <c r="E1797" i="1"/>
  <c r="F1797" i="1"/>
  <c r="G1797" i="1"/>
  <c r="H1797" i="1"/>
  <c r="I1797" i="1"/>
  <c r="J1797" i="1"/>
  <c r="K1797" i="1"/>
  <c r="L1797" i="1"/>
  <c r="M1797" i="1"/>
  <c r="N1797" i="1"/>
  <c r="O1797" i="1"/>
  <c r="R1797" i="1"/>
  <c r="E1798" i="1"/>
  <c r="F1798" i="1"/>
  <c r="G1798" i="1"/>
  <c r="H1798" i="1"/>
  <c r="I1798" i="1"/>
  <c r="J1798" i="1"/>
  <c r="K1798" i="1"/>
  <c r="L1798" i="1"/>
  <c r="M1798" i="1"/>
  <c r="N1798" i="1"/>
  <c r="O1798" i="1"/>
  <c r="R1798" i="1"/>
  <c r="E1799" i="1"/>
  <c r="F1799" i="1"/>
  <c r="G1799" i="1"/>
  <c r="H1799" i="1"/>
  <c r="I1799" i="1"/>
  <c r="J1799" i="1"/>
  <c r="K1799" i="1"/>
  <c r="L1799" i="1"/>
  <c r="M1799" i="1"/>
  <c r="N1799" i="1"/>
  <c r="O1799" i="1"/>
  <c r="R1799" i="1"/>
  <c r="S1799" i="1"/>
  <c r="E1800" i="1"/>
  <c r="F1800" i="1"/>
  <c r="G1800" i="1"/>
  <c r="H1800" i="1"/>
  <c r="I1800" i="1"/>
  <c r="J1800" i="1"/>
  <c r="K1800" i="1"/>
  <c r="L1800" i="1"/>
  <c r="M1800" i="1"/>
  <c r="N1800" i="1"/>
  <c r="O1800" i="1"/>
  <c r="R1800" i="1"/>
  <c r="E1801" i="1"/>
  <c r="F1801" i="1"/>
  <c r="G1801" i="1"/>
  <c r="H1801" i="1"/>
  <c r="I1801" i="1"/>
  <c r="J1801" i="1"/>
  <c r="K1801" i="1"/>
  <c r="L1801" i="1"/>
  <c r="M1801" i="1"/>
  <c r="N1801" i="1"/>
  <c r="R1801" i="1"/>
  <c r="S1801" i="1"/>
  <c r="E1803" i="1"/>
  <c r="F1803" i="1"/>
  <c r="G1803" i="1"/>
  <c r="H1803" i="1"/>
  <c r="I1803" i="1"/>
  <c r="J1803" i="1"/>
  <c r="K1803" i="1"/>
  <c r="L1803" i="1"/>
  <c r="M1803" i="1"/>
  <c r="N1803" i="1"/>
  <c r="R1803" i="1"/>
  <c r="S1803" i="1"/>
  <c r="T1845" i="1"/>
  <c r="T1846" i="1"/>
  <c r="T1847" i="1"/>
  <c r="T1848" i="1"/>
  <c r="T1849" i="1"/>
  <c r="T1850" i="1"/>
  <c r="T1852" i="1"/>
  <c r="T1894" i="1"/>
  <c r="T1895" i="1"/>
  <c r="T1896" i="1"/>
  <c r="T1897" i="1"/>
  <c r="T1898" i="1"/>
  <c r="T1899" i="1"/>
  <c r="T1901" i="1"/>
  <c r="T1943" i="1"/>
  <c r="T1944" i="1"/>
  <c r="T1945" i="1"/>
  <c r="T1946" i="1"/>
  <c r="T1947" i="1"/>
  <c r="T1948" i="1"/>
  <c r="T1950" i="1"/>
  <c r="T1992" i="1"/>
  <c r="T1993" i="1"/>
  <c r="T1994" i="1"/>
  <c r="T1995" i="1"/>
  <c r="T1996" i="1"/>
  <c r="T1997" i="1"/>
  <c r="T1999" i="1"/>
  <c r="T2041" i="1"/>
  <c r="T2042" i="1"/>
  <c r="T2043" i="1"/>
  <c r="T2044" i="1"/>
  <c r="T2045" i="1"/>
  <c r="T2046" i="1"/>
  <c r="T2048" i="1"/>
  <c r="E2088" i="1"/>
  <c r="E79" i="1" s="1"/>
  <c r="F2088" i="1"/>
  <c r="F79" i="1" s="1"/>
  <c r="G2088" i="1"/>
  <c r="G79" i="1" s="1"/>
  <c r="H2088" i="1"/>
  <c r="H79" i="1" s="1"/>
  <c r="I2088" i="1"/>
  <c r="I79" i="1" s="1"/>
  <c r="J2088" i="1"/>
  <c r="J79" i="1" s="1"/>
  <c r="K2088" i="1"/>
  <c r="K79" i="1" s="1"/>
  <c r="L2088" i="1"/>
  <c r="L79" i="1" s="1"/>
  <c r="M2088" i="1"/>
  <c r="M79" i="1" s="1"/>
  <c r="N2088" i="1"/>
  <c r="N79" i="1" s="1"/>
  <c r="O2088" i="1"/>
  <c r="O79" i="1" s="1"/>
  <c r="E2089" i="1"/>
  <c r="E80" i="1" s="1"/>
  <c r="F2089" i="1"/>
  <c r="F80" i="1" s="1"/>
  <c r="G2089" i="1"/>
  <c r="G80" i="1" s="1"/>
  <c r="H2089" i="1"/>
  <c r="H80" i="1" s="1"/>
  <c r="I2089" i="1"/>
  <c r="I80" i="1" s="1"/>
  <c r="J2089" i="1"/>
  <c r="J80" i="1" s="1"/>
  <c r="K2089" i="1"/>
  <c r="K80" i="1" s="1"/>
  <c r="L2089" i="1"/>
  <c r="L80" i="1" s="1"/>
  <c r="M2089" i="1"/>
  <c r="M80" i="1" s="1"/>
  <c r="N2089" i="1"/>
  <c r="N80" i="1" s="1"/>
  <c r="O2089" i="1"/>
  <c r="O80" i="1" s="1"/>
  <c r="E2090" i="1"/>
  <c r="E81" i="1" s="1"/>
  <c r="F2090" i="1"/>
  <c r="F81" i="1" s="1"/>
  <c r="G2090" i="1"/>
  <c r="G81" i="1" s="1"/>
  <c r="H2090" i="1"/>
  <c r="H81" i="1" s="1"/>
  <c r="I2090" i="1"/>
  <c r="I81" i="1" s="1"/>
  <c r="J2090" i="1"/>
  <c r="J81" i="1" s="1"/>
  <c r="K2090" i="1"/>
  <c r="K81" i="1" s="1"/>
  <c r="L2090" i="1"/>
  <c r="L81" i="1" s="1"/>
  <c r="M2090" i="1"/>
  <c r="M81" i="1" s="1"/>
  <c r="N2090" i="1"/>
  <c r="O2090" i="1"/>
  <c r="R2090" i="1"/>
  <c r="R81" i="1" s="1"/>
  <c r="S2090" i="1"/>
  <c r="S81" i="1" s="1"/>
  <c r="E2091" i="1"/>
  <c r="E82" i="1" s="1"/>
  <c r="F2091" i="1"/>
  <c r="F82" i="1" s="1"/>
  <c r="G2091" i="1"/>
  <c r="G82" i="1" s="1"/>
  <c r="H2091" i="1"/>
  <c r="H82" i="1" s="1"/>
  <c r="I2091" i="1"/>
  <c r="I82" i="1" s="1"/>
  <c r="J2091" i="1"/>
  <c r="J82" i="1" s="1"/>
  <c r="K2091" i="1"/>
  <c r="K82" i="1" s="1"/>
  <c r="L2091" i="1"/>
  <c r="L82" i="1" s="1"/>
  <c r="M2091" i="1"/>
  <c r="N2091" i="1"/>
  <c r="O2091" i="1"/>
  <c r="O82" i="1" s="1"/>
  <c r="R2091" i="1"/>
  <c r="R82" i="1" s="1"/>
  <c r="S2091" i="1"/>
  <c r="S82" i="1" s="1"/>
  <c r="E2092" i="1"/>
  <c r="E83" i="1" s="1"/>
  <c r="F2092" i="1"/>
  <c r="F83" i="1" s="1"/>
  <c r="G2092" i="1"/>
  <c r="G83" i="1" s="1"/>
  <c r="H2092" i="1"/>
  <c r="H83" i="1" s="1"/>
  <c r="I2092" i="1"/>
  <c r="I83" i="1" s="1"/>
  <c r="J2092" i="1"/>
  <c r="J83" i="1" s="1"/>
  <c r="K2092" i="1"/>
  <c r="K83" i="1" s="1"/>
  <c r="L2092" i="1"/>
  <c r="L83" i="1" s="1"/>
  <c r="M2092" i="1"/>
  <c r="M83" i="1" s="1"/>
  <c r="N2092" i="1"/>
  <c r="N83" i="1" s="1"/>
  <c r="O2092" i="1"/>
  <c r="O83" i="1" s="1"/>
  <c r="R2092" i="1"/>
  <c r="R83" i="1" s="1"/>
  <c r="S2092" i="1"/>
  <c r="S83" i="1" s="1"/>
  <c r="E2093" i="1"/>
  <c r="E84" i="1" s="1"/>
  <c r="F2093" i="1"/>
  <c r="F84" i="1" s="1"/>
  <c r="G2093" i="1"/>
  <c r="G84" i="1" s="1"/>
  <c r="H2093" i="1"/>
  <c r="H84" i="1" s="1"/>
  <c r="I2093" i="1"/>
  <c r="I84" i="1" s="1"/>
  <c r="J2093" i="1"/>
  <c r="J84" i="1" s="1"/>
  <c r="K2093" i="1"/>
  <c r="K84" i="1" s="1"/>
  <c r="L2093" i="1"/>
  <c r="M2093" i="1"/>
  <c r="M84" i="1" s="1"/>
  <c r="N2093" i="1"/>
  <c r="N84" i="1" s="1"/>
  <c r="O2093" i="1"/>
  <c r="O84" i="1" s="1"/>
  <c r="R2093" i="1"/>
  <c r="E2094" i="1"/>
  <c r="E85" i="1" s="1"/>
  <c r="F2094" i="1"/>
  <c r="F85" i="1" s="1"/>
  <c r="G2094" i="1"/>
  <c r="G85" i="1" s="1"/>
  <c r="H2094" i="1"/>
  <c r="H85" i="1" s="1"/>
  <c r="I2094" i="1"/>
  <c r="I85" i="1" s="1"/>
  <c r="J2094" i="1"/>
  <c r="J85" i="1" s="1"/>
  <c r="K2094" i="1"/>
  <c r="K85" i="1" s="1"/>
  <c r="L2094" i="1"/>
  <c r="L85" i="1" s="1"/>
  <c r="M2094" i="1"/>
  <c r="M85" i="1" s="1"/>
  <c r="N2094" i="1"/>
  <c r="N85" i="1" s="1"/>
  <c r="O2094" i="1"/>
  <c r="O85" i="1" s="1"/>
  <c r="R2094" i="1"/>
  <c r="R85" i="1" s="1"/>
  <c r="E2095" i="1"/>
  <c r="E86" i="1" s="1"/>
  <c r="F2095" i="1"/>
  <c r="F86" i="1" s="1"/>
  <c r="G2095" i="1"/>
  <c r="G86" i="1" s="1"/>
  <c r="H2095" i="1"/>
  <c r="H86" i="1" s="1"/>
  <c r="I2095" i="1"/>
  <c r="I86" i="1" s="1"/>
  <c r="J2095" i="1"/>
  <c r="J86" i="1" s="1"/>
  <c r="K2095" i="1"/>
  <c r="L2095" i="1"/>
  <c r="L86" i="1" s="1"/>
  <c r="M2095" i="1"/>
  <c r="M86" i="1" s="1"/>
  <c r="N2095" i="1"/>
  <c r="N86" i="1" s="1"/>
  <c r="R2095" i="1"/>
  <c r="R86" i="1" s="1"/>
  <c r="S2095" i="1"/>
  <c r="S86" i="1" s="1"/>
  <c r="E2097" i="1"/>
  <c r="E88" i="1" s="1"/>
  <c r="F2097" i="1"/>
  <c r="F88" i="1" s="1"/>
  <c r="G2097" i="1"/>
  <c r="G88" i="1" s="1"/>
  <c r="H2097" i="1"/>
  <c r="H88" i="1" s="1"/>
  <c r="I2097" i="1"/>
  <c r="I88" i="1" s="1"/>
  <c r="K2097" i="1"/>
  <c r="K88" i="1" s="1"/>
  <c r="L2097" i="1"/>
  <c r="M2097" i="1"/>
  <c r="M88" i="1" s="1"/>
  <c r="N2097" i="1"/>
  <c r="N88" i="1" s="1"/>
  <c r="R2097" i="1"/>
  <c r="R88" i="1" s="1"/>
  <c r="S2097" i="1"/>
  <c r="S88" i="1" s="1"/>
  <c r="T2139" i="1"/>
  <c r="T2140" i="1"/>
  <c r="T2141" i="1"/>
  <c r="T2142" i="1"/>
  <c r="T2143" i="1"/>
  <c r="T2144" i="1"/>
  <c r="T2146" i="1"/>
  <c r="O2187" i="1"/>
  <c r="T2188" i="1"/>
  <c r="T2189" i="1"/>
  <c r="T2190" i="1"/>
  <c r="T2191" i="1"/>
  <c r="T2192" i="1"/>
  <c r="T2193" i="1"/>
  <c r="T2195" i="1"/>
  <c r="T2237" i="1"/>
  <c r="T2238" i="1"/>
  <c r="T2239" i="1"/>
  <c r="T2240" i="1"/>
  <c r="T2241" i="1"/>
  <c r="T2242" i="1"/>
  <c r="T2244" i="1"/>
  <c r="T2286" i="1"/>
  <c r="T2287" i="1"/>
  <c r="T2288" i="1"/>
  <c r="T2289" i="1"/>
  <c r="T2290" i="1"/>
  <c r="T2291" i="1"/>
  <c r="T2293" i="1"/>
  <c r="T2335" i="1"/>
  <c r="T2336" i="1"/>
  <c r="T2337" i="1"/>
  <c r="T2338" i="1"/>
  <c r="T2339" i="1"/>
  <c r="T2340" i="1"/>
  <c r="T2342" i="1"/>
  <c r="L2383" i="1"/>
  <c r="L2432" i="1" s="1"/>
  <c r="O2383" i="1"/>
  <c r="T2384" i="1"/>
  <c r="T2385" i="1"/>
  <c r="T2386" i="1"/>
  <c r="T2387" i="1"/>
  <c r="T2388" i="1"/>
  <c r="T2389" i="1"/>
  <c r="T2391" i="1"/>
  <c r="E2431" i="1"/>
  <c r="F2431" i="1"/>
  <c r="G2431" i="1"/>
  <c r="H2431" i="1"/>
  <c r="I2431" i="1"/>
  <c r="J2431" i="1"/>
  <c r="K2431" i="1"/>
  <c r="L2431" i="1"/>
  <c r="M2431" i="1"/>
  <c r="N2431" i="1"/>
  <c r="O2431" i="1"/>
  <c r="E2432" i="1"/>
  <c r="F2432" i="1"/>
  <c r="G2432" i="1"/>
  <c r="H2432" i="1"/>
  <c r="I2432" i="1"/>
  <c r="J2432" i="1"/>
  <c r="K2432" i="1"/>
  <c r="M2432" i="1"/>
  <c r="N2432" i="1"/>
  <c r="E2433" i="1"/>
  <c r="F2433" i="1"/>
  <c r="G2433" i="1"/>
  <c r="H2433" i="1"/>
  <c r="I2433" i="1"/>
  <c r="J2433" i="1"/>
  <c r="K2433" i="1"/>
  <c r="L2433" i="1"/>
  <c r="M2433" i="1"/>
  <c r="N2433" i="1"/>
  <c r="O2433" i="1"/>
  <c r="R2433" i="1"/>
  <c r="S2433" i="1"/>
  <c r="E2434" i="1"/>
  <c r="F2434" i="1"/>
  <c r="G2434" i="1"/>
  <c r="H2434" i="1"/>
  <c r="I2434" i="1"/>
  <c r="J2434" i="1"/>
  <c r="K2434" i="1"/>
  <c r="L2434" i="1"/>
  <c r="M2434" i="1"/>
  <c r="N2434" i="1"/>
  <c r="O2434" i="1"/>
  <c r="R2434" i="1"/>
  <c r="S2434" i="1"/>
  <c r="E2435" i="1"/>
  <c r="F2435" i="1"/>
  <c r="G2435" i="1"/>
  <c r="H2435" i="1"/>
  <c r="I2435" i="1"/>
  <c r="J2435" i="1"/>
  <c r="K2435" i="1"/>
  <c r="L2435" i="1"/>
  <c r="M2435" i="1"/>
  <c r="N2435" i="1"/>
  <c r="O2435" i="1"/>
  <c r="R2435" i="1"/>
  <c r="S2435" i="1"/>
  <c r="E2436" i="1"/>
  <c r="F2436" i="1"/>
  <c r="G2436" i="1"/>
  <c r="H2436" i="1"/>
  <c r="I2436" i="1"/>
  <c r="J2436" i="1"/>
  <c r="K2436" i="1"/>
  <c r="L2436" i="1"/>
  <c r="M2436" i="1"/>
  <c r="N2436" i="1"/>
  <c r="O2436" i="1"/>
  <c r="R2436" i="1"/>
  <c r="E2437" i="1"/>
  <c r="F2437" i="1"/>
  <c r="G2437" i="1"/>
  <c r="H2437" i="1"/>
  <c r="I2437" i="1"/>
  <c r="J2437" i="1"/>
  <c r="K2437" i="1"/>
  <c r="L2437" i="1"/>
  <c r="M2437" i="1"/>
  <c r="N2437" i="1"/>
  <c r="O2437" i="1"/>
  <c r="R2437" i="1"/>
  <c r="E2438" i="1"/>
  <c r="F2438" i="1"/>
  <c r="G2438" i="1"/>
  <c r="H2438" i="1"/>
  <c r="I2438" i="1"/>
  <c r="J2438" i="1"/>
  <c r="K2438" i="1"/>
  <c r="L2438" i="1"/>
  <c r="M2438" i="1"/>
  <c r="N2438" i="1"/>
  <c r="R2438" i="1"/>
  <c r="S2438" i="1"/>
  <c r="E2440" i="1"/>
  <c r="F2440" i="1"/>
  <c r="G2440" i="1"/>
  <c r="H2440" i="1"/>
  <c r="I2440" i="1"/>
  <c r="J2440" i="1"/>
  <c r="K2440" i="1"/>
  <c r="L2440" i="1"/>
  <c r="M2440" i="1"/>
  <c r="N2440" i="1"/>
  <c r="R2440" i="1"/>
  <c r="S2440" i="1"/>
  <c r="T2482" i="1"/>
  <c r="T2483" i="1"/>
  <c r="T2484" i="1"/>
  <c r="T2485" i="1"/>
  <c r="T2486" i="1"/>
  <c r="T2487" i="1"/>
  <c r="T2489" i="1"/>
  <c r="T2531" i="1"/>
  <c r="T2532" i="1"/>
  <c r="T2533" i="1"/>
  <c r="T2534" i="1"/>
  <c r="T2535" i="1"/>
  <c r="T2536" i="1"/>
  <c r="T2538" i="1"/>
  <c r="E2578" i="1"/>
  <c r="F2578" i="1"/>
  <c r="G2578" i="1"/>
  <c r="H2578" i="1"/>
  <c r="I2578" i="1"/>
  <c r="J2578" i="1"/>
  <c r="K2578" i="1"/>
  <c r="L2578" i="1"/>
  <c r="M2578" i="1"/>
  <c r="N2578" i="1"/>
  <c r="O2578" i="1"/>
  <c r="E2579" i="1"/>
  <c r="F2579" i="1"/>
  <c r="G2579" i="1"/>
  <c r="H2579" i="1"/>
  <c r="I2579" i="1"/>
  <c r="J2579" i="1"/>
  <c r="K2579" i="1"/>
  <c r="L2579" i="1"/>
  <c r="M2579" i="1"/>
  <c r="N2579" i="1"/>
  <c r="O2579" i="1"/>
  <c r="E2580" i="1"/>
  <c r="F2580" i="1"/>
  <c r="G2580" i="1"/>
  <c r="H2580" i="1"/>
  <c r="I2580" i="1"/>
  <c r="J2580" i="1"/>
  <c r="K2580" i="1"/>
  <c r="L2580" i="1"/>
  <c r="M2580" i="1"/>
  <c r="N2580" i="1"/>
  <c r="O2580" i="1"/>
  <c r="R2580" i="1"/>
  <c r="S2580" i="1"/>
  <c r="E2581" i="1"/>
  <c r="F2581" i="1"/>
  <c r="G2581" i="1"/>
  <c r="H2581" i="1"/>
  <c r="I2581" i="1"/>
  <c r="J2581" i="1"/>
  <c r="K2581" i="1"/>
  <c r="L2581" i="1"/>
  <c r="M2581" i="1"/>
  <c r="N2581" i="1"/>
  <c r="O2581" i="1"/>
  <c r="R2581" i="1"/>
  <c r="S2581" i="1"/>
  <c r="E2582" i="1"/>
  <c r="F2582" i="1"/>
  <c r="G2582" i="1"/>
  <c r="H2582" i="1"/>
  <c r="I2582" i="1"/>
  <c r="J2582" i="1"/>
  <c r="K2582" i="1"/>
  <c r="L2582" i="1"/>
  <c r="M2582" i="1"/>
  <c r="N2582" i="1"/>
  <c r="O2582" i="1"/>
  <c r="R2582" i="1"/>
  <c r="S2582" i="1"/>
  <c r="E2583" i="1"/>
  <c r="F2583" i="1"/>
  <c r="G2583" i="1"/>
  <c r="H2583" i="1"/>
  <c r="I2583" i="1"/>
  <c r="J2583" i="1"/>
  <c r="K2583" i="1"/>
  <c r="L2583" i="1"/>
  <c r="M2583" i="1"/>
  <c r="N2583" i="1"/>
  <c r="O2583" i="1"/>
  <c r="R2583" i="1"/>
  <c r="E2584" i="1"/>
  <c r="F2584" i="1"/>
  <c r="G2584" i="1"/>
  <c r="H2584" i="1"/>
  <c r="I2584" i="1"/>
  <c r="J2584" i="1"/>
  <c r="K2584" i="1"/>
  <c r="L2584" i="1"/>
  <c r="M2584" i="1"/>
  <c r="N2584" i="1"/>
  <c r="O2584" i="1"/>
  <c r="R2584" i="1"/>
  <c r="E2585" i="1"/>
  <c r="F2585" i="1"/>
  <c r="G2585" i="1"/>
  <c r="H2585" i="1"/>
  <c r="I2585" i="1"/>
  <c r="J2585" i="1"/>
  <c r="K2585" i="1"/>
  <c r="L2585" i="1"/>
  <c r="M2585" i="1"/>
  <c r="N2585" i="1"/>
  <c r="R2585" i="1"/>
  <c r="S2585" i="1"/>
  <c r="E2587" i="1"/>
  <c r="F2587" i="1"/>
  <c r="G2587" i="1"/>
  <c r="H2587" i="1"/>
  <c r="I2587" i="1"/>
  <c r="J2587" i="1"/>
  <c r="K2587" i="1"/>
  <c r="L2587" i="1"/>
  <c r="M2587" i="1"/>
  <c r="N2587" i="1"/>
  <c r="R2587" i="1"/>
  <c r="S2587" i="1"/>
  <c r="T2629" i="1"/>
  <c r="T2630" i="1"/>
  <c r="T2631" i="1"/>
  <c r="T2632" i="1"/>
  <c r="T2633" i="1"/>
  <c r="T2634" i="1"/>
  <c r="T2636" i="1"/>
  <c r="T2678" i="1"/>
  <c r="T2679" i="1"/>
  <c r="T2680" i="1"/>
  <c r="T2681" i="1"/>
  <c r="T2682" i="1"/>
  <c r="S2683" i="1"/>
  <c r="T2683" i="1" s="1"/>
  <c r="T2727" i="1"/>
  <c r="T2728" i="1"/>
  <c r="T2729" i="1"/>
  <c r="T2730" i="1"/>
  <c r="T2731" i="1"/>
  <c r="T2732" i="1"/>
  <c r="T2734" i="1"/>
  <c r="T2776" i="1"/>
  <c r="T2777" i="1"/>
  <c r="T2778" i="1"/>
  <c r="T2779" i="1"/>
  <c r="T2780" i="1"/>
  <c r="S2781" i="1"/>
  <c r="T2781" i="1" s="1"/>
  <c r="T2783" i="1"/>
  <c r="T2825" i="1"/>
  <c r="T2826" i="1"/>
  <c r="T2827" i="1"/>
  <c r="T2828" i="1"/>
  <c r="T2829" i="1"/>
  <c r="S2830" i="1"/>
  <c r="T2830" i="1" s="1"/>
  <c r="T2874" i="1"/>
  <c r="T2875" i="1"/>
  <c r="T2876" i="1"/>
  <c r="T2877" i="1"/>
  <c r="T2878" i="1"/>
  <c r="S2879" i="1"/>
  <c r="T2879" i="1" s="1"/>
  <c r="T2923" i="1"/>
  <c r="T2924" i="1"/>
  <c r="T2925" i="1"/>
  <c r="T2926" i="1"/>
  <c r="T2927" i="1"/>
  <c r="T2928" i="1"/>
  <c r="T2930" i="1"/>
  <c r="E2970" i="1"/>
  <c r="F2970" i="1"/>
  <c r="G2970" i="1"/>
  <c r="H2970" i="1"/>
  <c r="I2970" i="1"/>
  <c r="J2970" i="1"/>
  <c r="K2970" i="1"/>
  <c r="L2970" i="1"/>
  <c r="M2970" i="1"/>
  <c r="N2970" i="1"/>
  <c r="O2970" i="1"/>
  <c r="E2971" i="1"/>
  <c r="F2971" i="1"/>
  <c r="G2971" i="1"/>
  <c r="H2971" i="1"/>
  <c r="I2971" i="1"/>
  <c r="J2971" i="1"/>
  <c r="K2971" i="1"/>
  <c r="L2971" i="1"/>
  <c r="M2971" i="1"/>
  <c r="N2971" i="1"/>
  <c r="O2971" i="1"/>
  <c r="E2972" i="1"/>
  <c r="F2972" i="1"/>
  <c r="G2972" i="1"/>
  <c r="H2972" i="1"/>
  <c r="I2972" i="1"/>
  <c r="J2972" i="1"/>
  <c r="K2972" i="1"/>
  <c r="L2972" i="1"/>
  <c r="M2972" i="1"/>
  <c r="N2972" i="1"/>
  <c r="O2972" i="1"/>
  <c r="R2972" i="1"/>
  <c r="S2972" i="1"/>
  <c r="E2973" i="1"/>
  <c r="F2973" i="1"/>
  <c r="G2973" i="1"/>
  <c r="H2973" i="1"/>
  <c r="I2973" i="1"/>
  <c r="J2973" i="1"/>
  <c r="K2973" i="1"/>
  <c r="L2973" i="1"/>
  <c r="M2973" i="1"/>
  <c r="N2973" i="1"/>
  <c r="O2973" i="1"/>
  <c r="R2973" i="1"/>
  <c r="S2973" i="1"/>
  <c r="E2974" i="1"/>
  <c r="F2974" i="1"/>
  <c r="G2974" i="1"/>
  <c r="H2974" i="1"/>
  <c r="I2974" i="1"/>
  <c r="J2974" i="1"/>
  <c r="K2974" i="1"/>
  <c r="L2974" i="1"/>
  <c r="M2974" i="1"/>
  <c r="N2974" i="1"/>
  <c r="O2974" i="1"/>
  <c r="R2974" i="1"/>
  <c r="S2974" i="1"/>
  <c r="E2975" i="1"/>
  <c r="F2975" i="1"/>
  <c r="G2975" i="1"/>
  <c r="H2975" i="1"/>
  <c r="I2975" i="1"/>
  <c r="J2975" i="1"/>
  <c r="K2975" i="1"/>
  <c r="L2975" i="1"/>
  <c r="M2975" i="1"/>
  <c r="N2975" i="1"/>
  <c r="O2975" i="1"/>
  <c r="R2975" i="1"/>
  <c r="S2975" i="1"/>
  <c r="E2976" i="1"/>
  <c r="F2976" i="1"/>
  <c r="G2976" i="1"/>
  <c r="H2976" i="1"/>
  <c r="I2976" i="1"/>
  <c r="J2976" i="1"/>
  <c r="K2976" i="1"/>
  <c r="L2976" i="1"/>
  <c r="M2976" i="1"/>
  <c r="N2976" i="1"/>
  <c r="O2976" i="1"/>
  <c r="E2977" i="1"/>
  <c r="F2977" i="1"/>
  <c r="G2977" i="1"/>
  <c r="H2977" i="1"/>
  <c r="I2977" i="1"/>
  <c r="J2977" i="1"/>
  <c r="K2977" i="1"/>
  <c r="L2977" i="1"/>
  <c r="M2977" i="1"/>
  <c r="N2977" i="1"/>
  <c r="R2977" i="1"/>
  <c r="E2979" i="1"/>
  <c r="F2979" i="1"/>
  <c r="G2979" i="1"/>
  <c r="H2979" i="1"/>
  <c r="I2979" i="1"/>
  <c r="J2979" i="1"/>
  <c r="K2979" i="1"/>
  <c r="L2979" i="1"/>
  <c r="M2979" i="1"/>
  <c r="N2979" i="1"/>
  <c r="R2979" i="1"/>
  <c r="T3021" i="1"/>
  <c r="T3022" i="1"/>
  <c r="T3023" i="1"/>
  <c r="T3024" i="1"/>
  <c r="T3025" i="1"/>
  <c r="T3026" i="1"/>
  <c r="T3028" i="1"/>
  <c r="T3070" i="1"/>
  <c r="T3071" i="1"/>
  <c r="T3072" i="1"/>
  <c r="T3073" i="1"/>
  <c r="T3074" i="1"/>
  <c r="T3075" i="1"/>
  <c r="T3119" i="1"/>
  <c r="T3120" i="1"/>
  <c r="T3121" i="1"/>
  <c r="T3122" i="1"/>
  <c r="T3123" i="1"/>
  <c r="T3124" i="1"/>
  <c r="T3126" i="1"/>
  <c r="T3168" i="1"/>
  <c r="T3169" i="1"/>
  <c r="T3170" i="1"/>
  <c r="T3171" i="1"/>
  <c r="T3172" i="1"/>
  <c r="T3173" i="1"/>
  <c r="T3175" i="1"/>
  <c r="T3217" i="1"/>
  <c r="T3218" i="1"/>
  <c r="T3220" i="1"/>
  <c r="T3221" i="1"/>
  <c r="T3222" i="1"/>
  <c r="T3224" i="1"/>
  <c r="T3266" i="1"/>
  <c r="T3267" i="1"/>
  <c r="T3268" i="1"/>
  <c r="T3269" i="1"/>
  <c r="T3270" i="1"/>
  <c r="T3271" i="1"/>
  <c r="T3273" i="1"/>
  <c r="T3315" i="1"/>
  <c r="T3316" i="1"/>
  <c r="T3317" i="1"/>
  <c r="T3318" i="1"/>
  <c r="T3319" i="1"/>
  <c r="T3320" i="1"/>
  <c r="T3322" i="1"/>
  <c r="E3363" i="1"/>
  <c r="E3412" i="1" s="1"/>
  <c r="F3363" i="1"/>
  <c r="F3412" i="1" s="1"/>
  <c r="G3363" i="1"/>
  <c r="G3412" i="1" s="1"/>
  <c r="H3363" i="1"/>
  <c r="H3412" i="1" s="1"/>
  <c r="I3363" i="1"/>
  <c r="I3412" i="1" s="1"/>
  <c r="J3363" i="1"/>
  <c r="J3412" i="1" s="1"/>
  <c r="K3363" i="1"/>
  <c r="K3412" i="1" s="1"/>
  <c r="L3363" i="1"/>
  <c r="L3412" i="1" s="1"/>
  <c r="M3363" i="1"/>
  <c r="M3412" i="1" s="1"/>
  <c r="N3363" i="1"/>
  <c r="N3412" i="1" s="1"/>
  <c r="O3363" i="1"/>
  <c r="O3412" i="1" s="1"/>
  <c r="E3364" i="1"/>
  <c r="E3413" i="1" s="1"/>
  <c r="F3364" i="1"/>
  <c r="F3413" i="1" s="1"/>
  <c r="G3364" i="1"/>
  <c r="G3413" i="1" s="1"/>
  <c r="H3364" i="1"/>
  <c r="H3413" i="1" s="1"/>
  <c r="I3364" i="1"/>
  <c r="I3413" i="1" s="1"/>
  <c r="J3364" i="1"/>
  <c r="J3413" i="1" s="1"/>
  <c r="K3364" i="1"/>
  <c r="K3413" i="1" s="1"/>
  <c r="L3364" i="1"/>
  <c r="M3364" i="1"/>
  <c r="M3413" i="1" s="1"/>
  <c r="N3364" i="1"/>
  <c r="N3413" i="1" s="1"/>
  <c r="O3364" i="1"/>
  <c r="O3413" i="1" s="1"/>
  <c r="R3364" i="1"/>
  <c r="S3364" i="1"/>
  <c r="S3413" i="1" s="1"/>
  <c r="E3365" i="1"/>
  <c r="E3414" i="1" s="1"/>
  <c r="F3365" i="1"/>
  <c r="F3414" i="1" s="1"/>
  <c r="G3365" i="1"/>
  <c r="G3414" i="1" s="1"/>
  <c r="H3365" i="1"/>
  <c r="H3414" i="1" s="1"/>
  <c r="I3365" i="1"/>
  <c r="I3414" i="1" s="1"/>
  <c r="J3365" i="1"/>
  <c r="J3414" i="1" s="1"/>
  <c r="K3365" i="1"/>
  <c r="K3414" i="1" s="1"/>
  <c r="L3365" i="1"/>
  <c r="L3414" i="1" s="1"/>
  <c r="M3365" i="1"/>
  <c r="M3414" i="1" s="1"/>
  <c r="N3365" i="1"/>
  <c r="N3414" i="1" s="1"/>
  <c r="R3365" i="1"/>
  <c r="R3414" i="1" s="1"/>
  <c r="S3365" i="1"/>
  <c r="E3366" i="1"/>
  <c r="E3415" i="1" s="1"/>
  <c r="F3366" i="1"/>
  <c r="F3415" i="1" s="1"/>
  <c r="G3366" i="1"/>
  <c r="G3415" i="1" s="1"/>
  <c r="H3366" i="1"/>
  <c r="H3415" i="1" s="1"/>
  <c r="I3366" i="1"/>
  <c r="I3415" i="1" s="1"/>
  <c r="J3366" i="1"/>
  <c r="J3415" i="1" s="1"/>
  <c r="K3366" i="1"/>
  <c r="K3415" i="1" s="1"/>
  <c r="L3366" i="1"/>
  <c r="L3415" i="1" s="1"/>
  <c r="M3366" i="1"/>
  <c r="N3366" i="1"/>
  <c r="N3415" i="1" s="1"/>
  <c r="O3366" i="1"/>
  <c r="O3415" i="1" s="1"/>
  <c r="R3366" i="1"/>
  <c r="R3415" i="1" s="1"/>
  <c r="S3366" i="1"/>
  <c r="S3415" i="1" s="1"/>
  <c r="E3367" i="1"/>
  <c r="E3416" i="1" s="1"/>
  <c r="F3367" i="1"/>
  <c r="F3416" i="1" s="1"/>
  <c r="G3367" i="1"/>
  <c r="G3416" i="1" s="1"/>
  <c r="H3367" i="1"/>
  <c r="H3416" i="1" s="1"/>
  <c r="I3367" i="1"/>
  <c r="I3416" i="1" s="1"/>
  <c r="J3367" i="1"/>
  <c r="J3416" i="1" s="1"/>
  <c r="K3367" i="1"/>
  <c r="K3416" i="1" s="1"/>
  <c r="L3367" i="1"/>
  <c r="M3367" i="1"/>
  <c r="M3416" i="1" s="1"/>
  <c r="N3367" i="1"/>
  <c r="N3416" i="1" s="1"/>
  <c r="R3367" i="1"/>
  <c r="R3416" i="1" s="1"/>
  <c r="S3367" i="1"/>
  <c r="S3416" i="1" s="1"/>
  <c r="E3368" i="1"/>
  <c r="E3417" i="1" s="1"/>
  <c r="F3368" i="1"/>
  <c r="F3417" i="1" s="1"/>
  <c r="G3368" i="1"/>
  <c r="G3417" i="1" s="1"/>
  <c r="H3368" i="1"/>
  <c r="H3417" i="1" s="1"/>
  <c r="I3368" i="1"/>
  <c r="I3417" i="1" s="1"/>
  <c r="J3368" i="1"/>
  <c r="J3417" i="1" s="1"/>
  <c r="K3368" i="1"/>
  <c r="K3417" i="1" s="1"/>
  <c r="L3368" i="1"/>
  <c r="L3417" i="1" s="1"/>
  <c r="M3368" i="1"/>
  <c r="M3417" i="1" s="1"/>
  <c r="N3368" i="1"/>
  <c r="N3417" i="1" s="1"/>
  <c r="R3368" i="1"/>
  <c r="E3369" i="1"/>
  <c r="E3418" i="1" s="1"/>
  <c r="F3369" i="1"/>
  <c r="F3418" i="1" s="1"/>
  <c r="G3369" i="1"/>
  <c r="G3418" i="1" s="1"/>
  <c r="H3369" i="1"/>
  <c r="H3418" i="1" s="1"/>
  <c r="I3369" i="1"/>
  <c r="I3418" i="1" s="1"/>
  <c r="J3369" i="1"/>
  <c r="J3418" i="1" s="1"/>
  <c r="K3369" i="1"/>
  <c r="K3418" i="1" s="1"/>
  <c r="L3369" i="1"/>
  <c r="M3369" i="1"/>
  <c r="M3418" i="1" s="1"/>
  <c r="N3369" i="1"/>
  <c r="N3418" i="1" s="1"/>
  <c r="R3369" i="1"/>
  <c r="S3369" i="1"/>
  <c r="S3418" i="1" s="1"/>
  <c r="E3371" i="1"/>
  <c r="E3420" i="1" s="1"/>
  <c r="F3371" i="1"/>
  <c r="F3420" i="1" s="1"/>
  <c r="G3371" i="1"/>
  <c r="G3420" i="1" s="1"/>
  <c r="H3371" i="1"/>
  <c r="H3420" i="1" s="1"/>
  <c r="I3371" i="1"/>
  <c r="I3420" i="1" s="1"/>
  <c r="J3371" i="1"/>
  <c r="J3420" i="1" s="1"/>
  <c r="K3371" i="1"/>
  <c r="K3420" i="1" s="1"/>
  <c r="L3371" i="1"/>
  <c r="M3371" i="1"/>
  <c r="M3420" i="1" s="1"/>
  <c r="N3371" i="1"/>
  <c r="N3420" i="1" s="1"/>
  <c r="R3371" i="1"/>
  <c r="S3371" i="1"/>
  <c r="S3420" i="1" s="1"/>
  <c r="E3411" i="1"/>
  <c r="F3411" i="1"/>
  <c r="G3411" i="1"/>
  <c r="H3411" i="1"/>
  <c r="I3411" i="1"/>
  <c r="J3411" i="1"/>
  <c r="K3411" i="1"/>
  <c r="L3411" i="1"/>
  <c r="M3411" i="1"/>
  <c r="N3411" i="1"/>
  <c r="O3411" i="1"/>
  <c r="T3903" i="1"/>
  <c r="T3904" i="1"/>
  <c r="T3905" i="1"/>
  <c r="T3906" i="1"/>
  <c r="T3907" i="1"/>
  <c r="T3908" i="1"/>
  <c r="T3910" i="1"/>
  <c r="T3952" i="1"/>
  <c r="T3953" i="1"/>
  <c r="T3954" i="1"/>
  <c r="T3955" i="1"/>
  <c r="T3956" i="1"/>
  <c r="T3957" i="1"/>
  <c r="T3959" i="1"/>
  <c r="E3999" i="1"/>
  <c r="F3999" i="1"/>
  <c r="G3999" i="1"/>
  <c r="H3999" i="1"/>
  <c r="I3999" i="1"/>
  <c r="J3999" i="1"/>
  <c r="K3999" i="1"/>
  <c r="L3999" i="1"/>
  <c r="M3999" i="1"/>
  <c r="N3999" i="1"/>
  <c r="O3999" i="1"/>
  <c r="E4000" i="1"/>
  <c r="F4000" i="1"/>
  <c r="G4000" i="1"/>
  <c r="H4000" i="1"/>
  <c r="I4000" i="1"/>
  <c r="J4000" i="1"/>
  <c r="K4000" i="1"/>
  <c r="L4000" i="1"/>
  <c r="M4000" i="1"/>
  <c r="N4000" i="1"/>
  <c r="O4000" i="1"/>
  <c r="E4001" i="1"/>
  <c r="F4001" i="1"/>
  <c r="G4001" i="1"/>
  <c r="H4001" i="1"/>
  <c r="I4001" i="1"/>
  <c r="J4001" i="1"/>
  <c r="K4001" i="1"/>
  <c r="L4001" i="1"/>
  <c r="M4001" i="1"/>
  <c r="N4001" i="1"/>
  <c r="O4001" i="1"/>
  <c r="R4001" i="1"/>
  <c r="S4001" i="1"/>
  <c r="E4002" i="1"/>
  <c r="F4002" i="1"/>
  <c r="G4002" i="1"/>
  <c r="H4002" i="1"/>
  <c r="I4002" i="1"/>
  <c r="J4002" i="1"/>
  <c r="K4002" i="1"/>
  <c r="L4002" i="1"/>
  <c r="M4002" i="1"/>
  <c r="N4002" i="1"/>
  <c r="O4002" i="1"/>
  <c r="R4002" i="1"/>
  <c r="S4002" i="1"/>
  <c r="E4003" i="1"/>
  <c r="F4003" i="1"/>
  <c r="G4003" i="1"/>
  <c r="H4003" i="1"/>
  <c r="I4003" i="1"/>
  <c r="J4003" i="1"/>
  <c r="K4003" i="1"/>
  <c r="L4003" i="1"/>
  <c r="M4003" i="1"/>
  <c r="N4003" i="1"/>
  <c r="O4003" i="1"/>
  <c r="R4003" i="1"/>
  <c r="S4003" i="1"/>
  <c r="E4004" i="1"/>
  <c r="F4004" i="1"/>
  <c r="G4004" i="1"/>
  <c r="H4004" i="1"/>
  <c r="I4004" i="1"/>
  <c r="J4004" i="1"/>
  <c r="K4004" i="1"/>
  <c r="L4004" i="1"/>
  <c r="M4004" i="1"/>
  <c r="N4004" i="1"/>
  <c r="O4004" i="1"/>
  <c r="R4004" i="1"/>
  <c r="S4004" i="1"/>
  <c r="E4005" i="1"/>
  <c r="F4005" i="1"/>
  <c r="G4005" i="1"/>
  <c r="H4005" i="1"/>
  <c r="I4005" i="1"/>
  <c r="J4005" i="1"/>
  <c r="K4005" i="1"/>
  <c r="L4005" i="1"/>
  <c r="M4005" i="1"/>
  <c r="N4005" i="1"/>
  <c r="O4005" i="1"/>
  <c r="R4005" i="1"/>
  <c r="E4006" i="1"/>
  <c r="F4006" i="1"/>
  <c r="G4006" i="1"/>
  <c r="H4006" i="1"/>
  <c r="I4006" i="1"/>
  <c r="J4006" i="1"/>
  <c r="K4006" i="1"/>
  <c r="L4006" i="1"/>
  <c r="M4006" i="1"/>
  <c r="N4006" i="1"/>
  <c r="R4006" i="1"/>
  <c r="S4006" i="1"/>
  <c r="E4008" i="1"/>
  <c r="F4008" i="1"/>
  <c r="G4008" i="1"/>
  <c r="H4008" i="1"/>
  <c r="I4008" i="1"/>
  <c r="J4008" i="1"/>
  <c r="K4008" i="1"/>
  <c r="L4008" i="1"/>
  <c r="N4008" i="1"/>
  <c r="R4008" i="1"/>
  <c r="S4008" i="1"/>
  <c r="P4023" i="1"/>
  <c r="P4024" i="1"/>
  <c r="P4025" i="1"/>
  <c r="P4048" i="1"/>
  <c r="P4049" i="1"/>
  <c r="P4050" i="1"/>
  <c r="F4028" i="1" s="1"/>
  <c r="T4050" i="1"/>
  <c r="P4051" i="1"/>
  <c r="T4051" i="1"/>
  <c r="P4052" i="1"/>
  <c r="N4030" i="1" s="1"/>
  <c r="T4052" i="1"/>
  <c r="P4053" i="1"/>
  <c r="J4031" i="1" s="1"/>
  <c r="T4053" i="1"/>
  <c r="P4054" i="1"/>
  <c r="G4032" i="1" s="1"/>
  <c r="T4054" i="1"/>
  <c r="T4055" i="1"/>
  <c r="P4057" i="1"/>
  <c r="T4057" i="1"/>
  <c r="P4072" i="1"/>
  <c r="P4073" i="1"/>
  <c r="P4074" i="1"/>
  <c r="P4075" i="1"/>
  <c r="P4076" i="1"/>
  <c r="P4077" i="1"/>
  <c r="P4078" i="1"/>
  <c r="P4079" i="1"/>
  <c r="P4097" i="1"/>
  <c r="P4098" i="1"/>
  <c r="P4099" i="1"/>
  <c r="T4099" i="1"/>
  <c r="P4100" i="1"/>
  <c r="T4100" i="1"/>
  <c r="P4101" i="1"/>
  <c r="T4101" i="1"/>
  <c r="P4102" i="1"/>
  <c r="J4080" i="1" s="1"/>
  <c r="T4102" i="1"/>
  <c r="P4103" i="1"/>
  <c r="I4081" i="1" s="1"/>
  <c r="T4103" i="1"/>
  <c r="P4104" i="1"/>
  <c r="H4082" i="1" s="1"/>
  <c r="T4104" i="1"/>
  <c r="P4106" i="1"/>
  <c r="T4106" i="1"/>
  <c r="P4121" i="1"/>
  <c r="P4122" i="1"/>
  <c r="P4123" i="1"/>
  <c r="P4146" i="1"/>
  <c r="P4147" i="1"/>
  <c r="I4125" i="1" s="1"/>
  <c r="P4148" i="1"/>
  <c r="O4126" i="1" s="1"/>
  <c r="T4148" i="1"/>
  <c r="P4149" i="1"/>
  <c r="G4127" i="1" s="1"/>
  <c r="T4149" i="1"/>
  <c r="P4150" i="1"/>
  <c r="T4150" i="1"/>
  <c r="P4151" i="1"/>
  <c r="I4129" i="1" s="1"/>
  <c r="T4151" i="1"/>
  <c r="P4152" i="1"/>
  <c r="M4130" i="1" s="1"/>
  <c r="T4152" i="1"/>
  <c r="T4153" i="1"/>
  <c r="T4155" i="1"/>
  <c r="P4219" i="1"/>
  <c r="P4220" i="1"/>
  <c r="P4221" i="1"/>
  <c r="P4244" i="1"/>
  <c r="P4245" i="1"/>
  <c r="D4223" i="1" s="1"/>
  <c r="P4246" i="1"/>
  <c r="L4224" i="1" s="1"/>
  <c r="T4246" i="1"/>
  <c r="P4247" i="1"/>
  <c r="T4247" i="1"/>
  <c r="P4248" i="1"/>
  <c r="D4226" i="1" s="1"/>
  <c r="T4248" i="1"/>
  <c r="P4249" i="1"/>
  <c r="E4227" i="1" s="1"/>
  <c r="T4249" i="1"/>
  <c r="P4250" i="1"/>
  <c r="D4228" i="1" s="1"/>
  <c r="T4250" i="1"/>
  <c r="P4251" i="1"/>
  <c r="T4251" i="1"/>
  <c r="P4253" i="1"/>
  <c r="T4253" i="1"/>
  <c r="P4268" i="1"/>
  <c r="P4269" i="1"/>
  <c r="P4270" i="1"/>
  <c r="P4293" i="1"/>
  <c r="L4271" i="1" s="1"/>
  <c r="P4294" i="1"/>
  <c r="P4295" i="1"/>
  <c r="F4273" i="1" s="1"/>
  <c r="T4295" i="1"/>
  <c r="P4296" i="1"/>
  <c r="T4296" i="1"/>
  <c r="P4297" i="1"/>
  <c r="T4297" i="1"/>
  <c r="P4298" i="1"/>
  <c r="H4276" i="1" s="1"/>
  <c r="T4298" i="1"/>
  <c r="P4299" i="1"/>
  <c r="T4299" i="1"/>
  <c r="P4300" i="1"/>
  <c r="T4300" i="1"/>
  <c r="T4302" i="1"/>
  <c r="P4342" i="1"/>
  <c r="P4343" i="1"/>
  <c r="P4344" i="1"/>
  <c r="F4322" i="1" s="1"/>
  <c r="T4344" i="1"/>
  <c r="P4345" i="1"/>
  <c r="T4345" i="1"/>
  <c r="P4346" i="1"/>
  <c r="T4346" i="1"/>
  <c r="P4347" i="1"/>
  <c r="T4347" i="1"/>
  <c r="P4348" i="1"/>
  <c r="T4348" i="1"/>
  <c r="P4349" i="1"/>
  <c r="D4327" i="1" s="1"/>
  <c r="T4349" i="1"/>
  <c r="T4351" i="1"/>
  <c r="P4366" i="1"/>
  <c r="P4367" i="1"/>
  <c r="P4368" i="1"/>
  <c r="P4391" i="1"/>
  <c r="P4392" i="1"/>
  <c r="M4370" i="1" s="1"/>
  <c r="P4393" i="1"/>
  <c r="D4371" i="1" s="1"/>
  <c r="T4393" i="1"/>
  <c r="P4394" i="1"/>
  <c r="E4372" i="1" s="1"/>
  <c r="T4394" i="1"/>
  <c r="P4395" i="1"/>
  <c r="F4373" i="1" s="1"/>
  <c r="T4395" i="1"/>
  <c r="P4396" i="1"/>
  <c r="T4396" i="1"/>
  <c r="P4397" i="1"/>
  <c r="T4397" i="1"/>
  <c r="T4398" i="1"/>
  <c r="T4400" i="1"/>
  <c r="P4415" i="1"/>
  <c r="P4416" i="1"/>
  <c r="P4417" i="1"/>
  <c r="P4418" i="1"/>
  <c r="P4420" i="1"/>
  <c r="P4421" i="1"/>
  <c r="P4423" i="1"/>
  <c r="P4424" i="1"/>
  <c r="P4440" i="1"/>
  <c r="P4441" i="1"/>
  <c r="D4419" i="1" s="1"/>
  <c r="O4442" i="1"/>
  <c r="T4442" i="1"/>
  <c r="O4443" i="1"/>
  <c r="O4492" i="1" s="1"/>
  <c r="T4443" i="1"/>
  <c r="P4444" i="1"/>
  <c r="T4444" i="1"/>
  <c r="P4445" i="1"/>
  <c r="T4445" i="1"/>
  <c r="O4446" i="1"/>
  <c r="O4495" i="1" s="1"/>
  <c r="T4446" i="1"/>
  <c r="O4447" i="1"/>
  <c r="T4447" i="1"/>
  <c r="O4449" i="1"/>
  <c r="T4449" i="1"/>
  <c r="P4464" i="1"/>
  <c r="P4465" i="1"/>
  <c r="P4466" i="1"/>
  <c r="P4489" i="1"/>
  <c r="D4490" i="1"/>
  <c r="D4588" i="1" s="1"/>
  <c r="E4490" i="1"/>
  <c r="E4588" i="1" s="1"/>
  <c r="F4490" i="1"/>
  <c r="F4588" i="1" s="1"/>
  <c r="G4490" i="1"/>
  <c r="H4490" i="1"/>
  <c r="H4588" i="1" s="1"/>
  <c r="I4490" i="1"/>
  <c r="I4588" i="1" s="1"/>
  <c r="J4490" i="1"/>
  <c r="J4588" i="1" s="1"/>
  <c r="K4490" i="1"/>
  <c r="K4588" i="1" s="1"/>
  <c r="L4490" i="1"/>
  <c r="L4588" i="1" s="1"/>
  <c r="M4490" i="1"/>
  <c r="M4588" i="1" s="1"/>
  <c r="N4490" i="1"/>
  <c r="N4588" i="1" s="1"/>
  <c r="O4490" i="1"/>
  <c r="O4588" i="1" s="1"/>
  <c r="D4491" i="1"/>
  <c r="D4589" i="1" s="1"/>
  <c r="E4491" i="1"/>
  <c r="E4589" i="1" s="1"/>
  <c r="F4491" i="1"/>
  <c r="F4589" i="1" s="1"/>
  <c r="G4491" i="1"/>
  <c r="G4589" i="1" s="1"/>
  <c r="H4491" i="1"/>
  <c r="H4589" i="1" s="1"/>
  <c r="I4491" i="1"/>
  <c r="I4589" i="1" s="1"/>
  <c r="J4491" i="1"/>
  <c r="J4589" i="1" s="1"/>
  <c r="K4491" i="1"/>
  <c r="K4589" i="1" s="1"/>
  <c r="L4491" i="1"/>
  <c r="L4589" i="1" s="1"/>
  <c r="M4491" i="1"/>
  <c r="M4589" i="1" s="1"/>
  <c r="N4491" i="1"/>
  <c r="N4589" i="1" s="1"/>
  <c r="R4491" i="1"/>
  <c r="S4491" i="1"/>
  <c r="S4589" i="1" s="1"/>
  <c r="D4492" i="1"/>
  <c r="D4590" i="1" s="1"/>
  <c r="E4492" i="1"/>
  <c r="E4590" i="1" s="1"/>
  <c r="F4492" i="1"/>
  <c r="F4590" i="1" s="1"/>
  <c r="G4492" i="1"/>
  <c r="G4590" i="1" s="1"/>
  <c r="H4492" i="1"/>
  <c r="H4590" i="1" s="1"/>
  <c r="I4492" i="1"/>
  <c r="I4590" i="1" s="1"/>
  <c r="J4492" i="1"/>
  <c r="J4590" i="1" s="1"/>
  <c r="K4492" i="1"/>
  <c r="K4590" i="1" s="1"/>
  <c r="L4492" i="1"/>
  <c r="L4590" i="1" s="1"/>
  <c r="M4492" i="1"/>
  <c r="M4590" i="1" s="1"/>
  <c r="N4492" i="1"/>
  <c r="N4590" i="1" s="1"/>
  <c r="R4492" i="1"/>
  <c r="S4492" i="1"/>
  <c r="S4590" i="1" s="1"/>
  <c r="D4493" i="1"/>
  <c r="E4493" i="1"/>
  <c r="E4591" i="1" s="1"/>
  <c r="F4493" i="1"/>
  <c r="F4591" i="1" s="1"/>
  <c r="G4493" i="1"/>
  <c r="G4591" i="1" s="1"/>
  <c r="H4493" i="1"/>
  <c r="H4591" i="1" s="1"/>
  <c r="I4493" i="1"/>
  <c r="I4591" i="1" s="1"/>
  <c r="J4493" i="1"/>
  <c r="J4591" i="1" s="1"/>
  <c r="K4493" i="1"/>
  <c r="K4591" i="1" s="1"/>
  <c r="L4493" i="1"/>
  <c r="L4591" i="1" s="1"/>
  <c r="M4493" i="1"/>
  <c r="M4591" i="1" s="1"/>
  <c r="N4493" i="1"/>
  <c r="N4591" i="1" s="1"/>
  <c r="O4493" i="1"/>
  <c r="O4591" i="1" s="1"/>
  <c r="R4493" i="1"/>
  <c r="R4591" i="1" s="1"/>
  <c r="S4493" i="1"/>
  <c r="D4494" i="1"/>
  <c r="E4494" i="1"/>
  <c r="E4592" i="1" s="1"/>
  <c r="F4494" i="1"/>
  <c r="F4592" i="1" s="1"/>
  <c r="G4494" i="1"/>
  <c r="G4592" i="1" s="1"/>
  <c r="H4494" i="1"/>
  <c r="H4592" i="1" s="1"/>
  <c r="I4494" i="1"/>
  <c r="I4592" i="1" s="1"/>
  <c r="J4494" i="1"/>
  <c r="J4592" i="1" s="1"/>
  <c r="K4494" i="1"/>
  <c r="K4592" i="1" s="1"/>
  <c r="L4494" i="1"/>
  <c r="L4592" i="1" s="1"/>
  <c r="M4494" i="1"/>
  <c r="M4592" i="1" s="1"/>
  <c r="N4494" i="1"/>
  <c r="N4592" i="1" s="1"/>
  <c r="O4494" i="1"/>
  <c r="O4592" i="1" s="1"/>
  <c r="R4494" i="1"/>
  <c r="S4494" i="1"/>
  <c r="S4592" i="1" s="1"/>
  <c r="D4495" i="1"/>
  <c r="D4593" i="1" s="1"/>
  <c r="E4495" i="1"/>
  <c r="E4593" i="1" s="1"/>
  <c r="F4495" i="1"/>
  <c r="F4593" i="1" s="1"/>
  <c r="G4495" i="1"/>
  <c r="G4593" i="1" s="1"/>
  <c r="H4495" i="1"/>
  <c r="H4593" i="1" s="1"/>
  <c r="I4495" i="1"/>
  <c r="I4593" i="1" s="1"/>
  <c r="J4495" i="1"/>
  <c r="J4593" i="1" s="1"/>
  <c r="K4495" i="1"/>
  <c r="K4593" i="1" s="1"/>
  <c r="L4495" i="1"/>
  <c r="L4593" i="1" s="1"/>
  <c r="M4495" i="1"/>
  <c r="M4593" i="1" s="1"/>
  <c r="N4495" i="1"/>
  <c r="N4593" i="1" s="1"/>
  <c r="R4495" i="1"/>
  <c r="R4593" i="1" s="1"/>
  <c r="D4496" i="1"/>
  <c r="D4594" i="1" s="1"/>
  <c r="E4496" i="1"/>
  <c r="E4594" i="1" s="1"/>
  <c r="F4496" i="1"/>
  <c r="F4594" i="1" s="1"/>
  <c r="G4496" i="1"/>
  <c r="G4594" i="1" s="1"/>
  <c r="H4496" i="1"/>
  <c r="H4594" i="1" s="1"/>
  <c r="I4496" i="1"/>
  <c r="I4594" i="1" s="1"/>
  <c r="J4496" i="1"/>
  <c r="J4594" i="1" s="1"/>
  <c r="K4496" i="1"/>
  <c r="K4594" i="1" s="1"/>
  <c r="L4496" i="1"/>
  <c r="L4594" i="1" s="1"/>
  <c r="M4496" i="1"/>
  <c r="M4594" i="1" s="1"/>
  <c r="N4496" i="1"/>
  <c r="R4496" i="1"/>
  <c r="R4594" i="1" s="1"/>
  <c r="S4496" i="1"/>
  <c r="D4498" i="1"/>
  <c r="E4498" i="1"/>
  <c r="E4596" i="1" s="1"/>
  <c r="F4498" i="1"/>
  <c r="F4596" i="1" s="1"/>
  <c r="G4498" i="1"/>
  <c r="G4596" i="1" s="1"/>
  <c r="H4498" i="1"/>
  <c r="H4596" i="1" s="1"/>
  <c r="I4498" i="1"/>
  <c r="I4596" i="1" s="1"/>
  <c r="J4498" i="1"/>
  <c r="J4596" i="1" s="1"/>
  <c r="K4498" i="1"/>
  <c r="K4596" i="1" s="1"/>
  <c r="L4498" i="1"/>
  <c r="L4596" i="1" s="1"/>
  <c r="M4498" i="1"/>
  <c r="M4596" i="1" s="1"/>
  <c r="N4498" i="1"/>
  <c r="N4596" i="1" s="1"/>
  <c r="R4498" i="1"/>
  <c r="S4498" i="1"/>
  <c r="S4596" i="1" s="1"/>
  <c r="P4513" i="1"/>
  <c r="P4514" i="1"/>
  <c r="P4515" i="1"/>
  <c r="P4538" i="1"/>
  <c r="O4516" i="1" s="1"/>
  <c r="P4539" i="1"/>
  <c r="H4517" i="1" s="1"/>
  <c r="P4540" i="1"/>
  <c r="T4540" i="1"/>
  <c r="P4541" i="1"/>
  <c r="T4541" i="1"/>
  <c r="P4542" i="1"/>
  <c r="G4520" i="1" s="1"/>
  <c r="T4542" i="1"/>
  <c r="P4543" i="1"/>
  <c r="J4521" i="1" s="1"/>
  <c r="T4543" i="1"/>
  <c r="P4544" i="1"/>
  <c r="T4544" i="1"/>
  <c r="P4545" i="1"/>
  <c r="K4523" i="1" s="1"/>
  <c r="T4545" i="1"/>
  <c r="P4547" i="1"/>
  <c r="T4547" i="1"/>
  <c r="P4562" i="1"/>
  <c r="P4563" i="1"/>
  <c r="P4564" i="1"/>
  <c r="D4587" i="1"/>
  <c r="E4587" i="1"/>
  <c r="F4587" i="1"/>
  <c r="G4587" i="1"/>
  <c r="H4587" i="1"/>
  <c r="I4587" i="1"/>
  <c r="J4587" i="1"/>
  <c r="K4587" i="1"/>
  <c r="L4587" i="1"/>
  <c r="M4587" i="1"/>
  <c r="N4587" i="1"/>
  <c r="O4587" i="1"/>
  <c r="P4611" i="1"/>
  <c r="P4612" i="1"/>
  <c r="P4613" i="1"/>
  <c r="P4636" i="1"/>
  <c r="O4614" i="1" s="1"/>
  <c r="P4637" i="1"/>
  <c r="J4638" i="1"/>
  <c r="P4638" i="1" s="1"/>
  <c r="H4616" i="1" s="1"/>
  <c r="T4638" i="1"/>
  <c r="P4639" i="1"/>
  <c r="K4617" i="1" s="1"/>
  <c r="T4639" i="1"/>
  <c r="P4640" i="1"/>
  <c r="T4640" i="1"/>
  <c r="P4641" i="1"/>
  <c r="T4641" i="1"/>
  <c r="P4642" i="1"/>
  <c r="H4620" i="1" s="1"/>
  <c r="T4642" i="1"/>
  <c r="T4643" i="1"/>
  <c r="P4645" i="1"/>
  <c r="T4645" i="1"/>
  <c r="P4660" i="1"/>
  <c r="P4661" i="1"/>
  <c r="P4662" i="1"/>
  <c r="P4686" i="1"/>
  <c r="P4687" i="1"/>
  <c r="N4665" i="1" s="1"/>
  <c r="T4687" i="1"/>
  <c r="P4688" i="1"/>
  <c r="H4666" i="1" s="1"/>
  <c r="T4688" i="1"/>
  <c r="P4689" i="1"/>
  <c r="N4667" i="1" s="1"/>
  <c r="T4689" i="1"/>
  <c r="P4690" i="1"/>
  <c r="D4668" i="1" s="1"/>
  <c r="T4690" i="1"/>
  <c r="P4691" i="1"/>
  <c r="K4669" i="1" s="1"/>
  <c r="T4691" i="1"/>
  <c r="T4692" i="1"/>
  <c r="P4694" i="1"/>
  <c r="H4671" i="1" s="1"/>
  <c r="T4694" i="1"/>
  <c r="P4709" i="1"/>
  <c r="P4710" i="1"/>
  <c r="P4711" i="1"/>
  <c r="P4734" i="1"/>
  <c r="O4712" i="1" s="1"/>
  <c r="P4735" i="1"/>
  <c r="H4713" i="1" s="1"/>
  <c r="P4736" i="1"/>
  <c r="M4714" i="1" s="1"/>
  <c r="T4736" i="1"/>
  <c r="P4737" i="1"/>
  <c r="T4737" i="1"/>
  <c r="P4738" i="1"/>
  <c r="T4738" i="1"/>
  <c r="P4739" i="1"/>
  <c r="N4717" i="1" s="1"/>
  <c r="T4739" i="1"/>
  <c r="P4740" i="1"/>
  <c r="T4740" i="1"/>
  <c r="T4741" i="1"/>
  <c r="P4743" i="1"/>
  <c r="T4743" i="1"/>
  <c r="P4758" i="1"/>
  <c r="P4759" i="1"/>
  <c r="P4760" i="1"/>
  <c r="P4783" i="1"/>
  <c r="P4784" i="1"/>
  <c r="P4785" i="1"/>
  <c r="L4763" i="1" s="1"/>
  <c r="T4785" i="1"/>
  <c r="P4786" i="1"/>
  <c r="T4786" i="1"/>
  <c r="P4787" i="1"/>
  <c r="F4765" i="1" s="1"/>
  <c r="T4787" i="1"/>
  <c r="P4788" i="1"/>
  <c r="F4766" i="1" s="1"/>
  <c r="T4788" i="1"/>
  <c r="P4789" i="1"/>
  <c r="K4767" i="1" s="1"/>
  <c r="P4790" i="1"/>
  <c r="T4790" i="1"/>
  <c r="P4905" i="1"/>
  <c r="P4906" i="1"/>
  <c r="P4907" i="1"/>
  <c r="D4930" i="1"/>
  <c r="E4930" i="1"/>
  <c r="F4930" i="1"/>
  <c r="G4930" i="1"/>
  <c r="H4930" i="1"/>
  <c r="I4930" i="1"/>
  <c r="J4930" i="1"/>
  <c r="K4930" i="1"/>
  <c r="L4930" i="1"/>
  <c r="M4930" i="1"/>
  <c r="N4930" i="1"/>
  <c r="O4930" i="1"/>
  <c r="D4931" i="1"/>
  <c r="E4931" i="1"/>
  <c r="F4931" i="1"/>
  <c r="G4931" i="1"/>
  <c r="H4931" i="1"/>
  <c r="I4931" i="1"/>
  <c r="J4931" i="1"/>
  <c r="K4931" i="1"/>
  <c r="L4931" i="1"/>
  <c r="M4931" i="1"/>
  <c r="N4931" i="1"/>
  <c r="O4931" i="1"/>
  <c r="D4932" i="1"/>
  <c r="E4932" i="1"/>
  <c r="F4932" i="1"/>
  <c r="G4932" i="1"/>
  <c r="H4932" i="1"/>
  <c r="I4932" i="1"/>
  <c r="J4932" i="1"/>
  <c r="K4932" i="1"/>
  <c r="L4932" i="1"/>
  <c r="M4932" i="1"/>
  <c r="N4932" i="1"/>
  <c r="O4932" i="1"/>
  <c r="R4932" i="1"/>
  <c r="S4932" i="1"/>
  <c r="D4933" i="1"/>
  <c r="E4933" i="1"/>
  <c r="F4933" i="1"/>
  <c r="G4933" i="1"/>
  <c r="H4933" i="1"/>
  <c r="I4933" i="1"/>
  <c r="J4933" i="1"/>
  <c r="K4933" i="1"/>
  <c r="L4933" i="1"/>
  <c r="M4933" i="1"/>
  <c r="N4933" i="1"/>
  <c r="O4933" i="1"/>
  <c r="R4933" i="1"/>
  <c r="S4933" i="1"/>
  <c r="D4934" i="1"/>
  <c r="E4934" i="1"/>
  <c r="F4934" i="1"/>
  <c r="G4934" i="1"/>
  <c r="H4934" i="1"/>
  <c r="I4934" i="1"/>
  <c r="J4934" i="1"/>
  <c r="K4934" i="1"/>
  <c r="L4934" i="1"/>
  <c r="M4934" i="1"/>
  <c r="N4934" i="1"/>
  <c r="O4934" i="1"/>
  <c r="R4934" i="1"/>
  <c r="S4934" i="1"/>
  <c r="D4935" i="1"/>
  <c r="E4935" i="1"/>
  <c r="F4935" i="1"/>
  <c r="G4935" i="1"/>
  <c r="H4935" i="1"/>
  <c r="I4935" i="1"/>
  <c r="J4935" i="1"/>
  <c r="K4935" i="1"/>
  <c r="L4935" i="1"/>
  <c r="M4935" i="1"/>
  <c r="N4935" i="1"/>
  <c r="O4935" i="1"/>
  <c r="R4935" i="1"/>
  <c r="S4935" i="1"/>
  <c r="D4936" i="1"/>
  <c r="E4936" i="1"/>
  <c r="F4936" i="1"/>
  <c r="G4936" i="1"/>
  <c r="H4936" i="1"/>
  <c r="I4936" i="1"/>
  <c r="J4936" i="1"/>
  <c r="K4936" i="1"/>
  <c r="L4936" i="1"/>
  <c r="M4936" i="1"/>
  <c r="N4936" i="1"/>
  <c r="O4936" i="1"/>
  <c r="R4936" i="1"/>
  <c r="D4937" i="1"/>
  <c r="E4937" i="1"/>
  <c r="F4937" i="1"/>
  <c r="G4937" i="1"/>
  <c r="H4937" i="1"/>
  <c r="I4937" i="1"/>
  <c r="J4937" i="1"/>
  <c r="K4937" i="1"/>
  <c r="L4937" i="1"/>
  <c r="M4937" i="1"/>
  <c r="N4937" i="1"/>
  <c r="R4937" i="1"/>
  <c r="S4937" i="1"/>
  <c r="P4954" i="1"/>
  <c r="P4955" i="1"/>
  <c r="P4956" i="1"/>
  <c r="P4979" i="1"/>
  <c r="L4957" i="1" s="1"/>
  <c r="P4980" i="1"/>
  <c r="K4958" i="1" s="1"/>
  <c r="P4981" i="1"/>
  <c r="J4959" i="1" s="1"/>
  <c r="T4981" i="1"/>
  <c r="P4982" i="1"/>
  <c r="L4960" i="1" s="1"/>
  <c r="T4982" i="1"/>
  <c r="P4983" i="1"/>
  <c r="T4983" i="1"/>
  <c r="P4984" i="1"/>
  <c r="I4962" i="1" s="1"/>
  <c r="T4984" i="1"/>
  <c r="P4985" i="1"/>
  <c r="E4963" i="1" s="1"/>
  <c r="T4985" i="1"/>
  <c r="T4986" i="1"/>
  <c r="P4988" i="1"/>
  <c r="J4965" i="1" s="1"/>
  <c r="T4988" i="1"/>
  <c r="P5028" i="1"/>
  <c r="P5029" i="1"/>
  <c r="P5030" i="1"/>
  <c r="L5008" i="1" s="1"/>
  <c r="T5030" i="1"/>
  <c r="P5031" i="1"/>
  <c r="J5009" i="1" s="1"/>
  <c r="T5031" i="1"/>
  <c r="P5032" i="1"/>
  <c r="H5010" i="1" s="1"/>
  <c r="T5032" i="1"/>
  <c r="P5033" i="1"/>
  <c r="I5011" i="1" s="1"/>
  <c r="T5033" i="1"/>
  <c r="P5034" i="1"/>
  <c r="I5012" i="1" s="1"/>
  <c r="T5034" i="1"/>
  <c r="P5035" i="1"/>
  <c r="F5013" i="1" s="1"/>
  <c r="S5035" i="1"/>
  <c r="S5133" i="1" s="1"/>
  <c r="T5037" i="1"/>
  <c r="P5052" i="1"/>
  <c r="P5053" i="1"/>
  <c r="P5054" i="1"/>
  <c r="P5055" i="1"/>
  <c r="P5058" i="1"/>
  <c r="O5077" i="1"/>
  <c r="O5126" i="1" s="1"/>
  <c r="P5078" i="1"/>
  <c r="O5056" i="1" s="1"/>
  <c r="P5079" i="1"/>
  <c r="G5057" i="1" s="1"/>
  <c r="T5079" i="1"/>
  <c r="O5080" i="1"/>
  <c r="T5080" i="1"/>
  <c r="P5081" i="1"/>
  <c r="O5059" i="1" s="1"/>
  <c r="T5081" i="1"/>
  <c r="P5082" i="1"/>
  <c r="D5060" i="1" s="1"/>
  <c r="T5082" i="1"/>
  <c r="P5083" i="1"/>
  <c r="D5061" i="1" s="1"/>
  <c r="T5083" i="1"/>
  <c r="P5084" i="1"/>
  <c r="J5062" i="1" s="1"/>
  <c r="T5084" i="1"/>
  <c r="O5086" i="1"/>
  <c r="T5086" i="1"/>
  <c r="D5126" i="1"/>
  <c r="E5126" i="1"/>
  <c r="F5126" i="1"/>
  <c r="G5126" i="1"/>
  <c r="H5126" i="1"/>
  <c r="I5126" i="1"/>
  <c r="J5126" i="1"/>
  <c r="K5126" i="1"/>
  <c r="L5126" i="1"/>
  <c r="M5126" i="1"/>
  <c r="N5126" i="1"/>
  <c r="D5127" i="1"/>
  <c r="E5127" i="1"/>
  <c r="F5127" i="1"/>
  <c r="G5127" i="1"/>
  <c r="H5127" i="1"/>
  <c r="I5127" i="1"/>
  <c r="J5127" i="1"/>
  <c r="K5127" i="1"/>
  <c r="L5127" i="1"/>
  <c r="M5127" i="1"/>
  <c r="N5127" i="1"/>
  <c r="O5127" i="1"/>
  <c r="D5128" i="1"/>
  <c r="E5128" i="1"/>
  <c r="F5128" i="1"/>
  <c r="G5128" i="1"/>
  <c r="H5128" i="1"/>
  <c r="I5128" i="1"/>
  <c r="J5128" i="1"/>
  <c r="K5128" i="1"/>
  <c r="L5128" i="1"/>
  <c r="M5128" i="1"/>
  <c r="N5128" i="1"/>
  <c r="O5128" i="1"/>
  <c r="R5128" i="1"/>
  <c r="S5128" i="1"/>
  <c r="D5129" i="1"/>
  <c r="E5129" i="1"/>
  <c r="F5129" i="1"/>
  <c r="G5129" i="1"/>
  <c r="H5129" i="1"/>
  <c r="I5129" i="1"/>
  <c r="J5129" i="1"/>
  <c r="K5129" i="1"/>
  <c r="L5129" i="1"/>
  <c r="M5129" i="1"/>
  <c r="N5129" i="1"/>
  <c r="R5129" i="1"/>
  <c r="S5129" i="1"/>
  <c r="D5130" i="1"/>
  <c r="E5130" i="1"/>
  <c r="F5130" i="1"/>
  <c r="G5130" i="1"/>
  <c r="H5130" i="1"/>
  <c r="I5130" i="1"/>
  <c r="J5130" i="1"/>
  <c r="K5130" i="1"/>
  <c r="L5130" i="1"/>
  <c r="M5130" i="1"/>
  <c r="N5130" i="1"/>
  <c r="O5130" i="1"/>
  <c r="R5130" i="1"/>
  <c r="S5130" i="1"/>
  <c r="D5131" i="1"/>
  <c r="E5131" i="1"/>
  <c r="F5131" i="1"/>
  <c r="G5131" i="1"/>
  <c r="H5131" i="1"/>
  <c r="I5131" i="1"/>
  <c r="J5131" i="1"/>
  <c r="K5131" i="1"/>
  <c r="L5131" i="1"/>
  <c r="M5131" i="1"/>
  <c r="N5131" i="1"/>
  <c r="O5131" i="1"/>
  <c r="R5131" i="1"/>
  <c r="S5131" i="1"/>
  <c r="D5132" i="1"/>
  <c r="E5132" i="1"/>
  <c r="F5132" i="1"/>
  <c r="G5132" i="1"/>
  <c r="H5132" i="1"/>
  <c r="I5132" i="1"/>
  <c r="J5132" i="1"/>
  <c r="K5132" i="1"/>
  <c r="L5132" i="1"/>
  <c r="M5132" i="1"/>
  <c r="N5132" i="1"/>
  <c r="O5132" i="1"/>
  <c r="R5132" i="1"/>
  <c r="D5133" i="1"/>
  <c r="E5133" i="1"/>
  <c r="F5133" i="1"/>
  <c r="G5133" i="1"/>
  <c r="H5133" i="1"/>
  <c r="I5133" i="1"/>
  <c r="J5133" i="1"/>
  <c r="K5133" i="1"/>
  <c r="L5133" i="1"/>
  <c r="M5133" i="1"/>
  <c r="R5133" i="1"/>
  <c r="D5135" i="1"/>
  <c r="E5135" i="1"/>
  <c r="F5135" i="1"/>
  <c r="G5135" i="1"/>
  <c r="H5135" i="1"/>
  <c r="I5135" i="1"/>
  <c r="J5135" i="1"/>
  <c r="K5135" i="1"/>
  <c r="L5135" i="1"/>
  <c r="R5135" i="1"/>
  <c r="S5135" i="1"/>
  <c r="P5150" i="1"/>
  <c r="P5151" i="1"/>
  <c r="P5152" i="1"/>
  <c r="E5175" i="1"/>
  <c r="F5175" i="1"/>
  <c r="G5175" i="1"/>
  <c r="H5175" i="1"/>
  <c r="I5175" i="1"/>
  <c r="J5175" i="1"/>
  <c r="K5175" i="1"/>
  <c r="L5175" i="1"/>
  <c r="M5175" i="1"/>
  <c r="N5175" i="1"/>
  <c r="O5175" i="1"/>
  <c r="R5177" i="1"/>
  <c r="S5177" i="1"/>
  <c r="R5178" i="1"/>
  <c r="S5178" i="1"/>
  <c r="R5179" i="1"/>
  <c r="S5179" i="1"/>
  <c r="P5199" i="1"/>
  <c r="P5200" i="1"/>
  <c r="P5201" i="1"/>
  <c r="P5224" i="1"/>
  <c r="P5225" i="1"/>
  <c r="P5226" i="1"/>
  <c r="T5226" i="1"/>
  <c r="P5227" i="1"/>
  <c r="J5205" i="1" s="1"/>
  <c r="T5227" i="1"/>
  <c r="P5228" i="1"/>
  <c r="K5206" i="1" s="1"/>
  <c r="T5228" i="1"/>
  <c r="P5229" i="1"/>
  <c r="T5229" i="1"/>
  <c r="P5230" i="1"/>
  <c r="K5208" i="1" s="1"/>
  <c r="T5230" i="1"/>
  <c r="T5231" i="1"/>
  <c r="P5233" i="1"/>
  <c r="T5233" i="1"/>
  <c r="P5275" i="1"/>
  <c r="I5253" i="1" s="1"/>
  <c r="P5276" i="1"/>
  <c r="J5254" i="1" s="1"/>
  <c r="P5277" i="1"/>
  <c r="J5255" i="1" s="1"/>
  <c r="P5278" i="1"/>
  <c r="H5256" i="1" s="1"/>
  <c r="P5279" i="1"/>
  <c r="O5257" i="1" s="1"/>
  <c r="T5279" i="1"/>
  <c r="T5280" i="1"/>
  <c r="T5282" i="1"/>
  <c r="P5324" i="1"/>
  <c r="P5325" i="1"/>
  <c r="O5303" i="1" s="1"/>
  <c r="P5326" i="1"/>
  <c r="J5304" i="1" s="1"/>
  <c r="P5327" i="1"/>
  <c r="P5328" i="1"/>
  <c r="O5306" i="1" s="1"/>
  <c r="T5328" i="1"/>
  <c r="T5329" i="1"/>
  <c r="T5331" i="1"/>
  <c r="O4937" i="1"/>
  <c r="O2585" i="1"/>
  <c r="O674" i="1"/>
  <c r="T1457" i="1"/>
  <c r="O2438" i="1"/>
  <c r="T4789" i="1"/>
  <c r="P5329" i="1"/>
  <c r="H5307" i="1" s="1"/>
  <c r="P5280" i="1"/>
  <c r="O5258" i="1" s="1"/>
  <c r="P4986" i="1"/>
  <c r="E4964" i="1" s="1"/>
  <c r="O4006" i="1"/>
  <c r="O2095" i="1"/>
  <c r="O86" i="1" s="1"/>
  <c r="T1702" i="1"/>
  <c r="T232" i="1"/>
  <c r="T1751" i="1"/>
  <c r="P5231" i="1"/>
  <c r="P4741" i="1"/>
  <c r="P4692" i="1"/>
  <c r="P4643" i="1"/>
  <c r="K4621" i="1" s="1"/>
  <c r="P4398" i="1"/>
  <c r="N4376" i="1" s="1"/>
  <c r="P4153" i="1"/>
  <c r="P4055" i="1"/>
  <c r="M4033" i="1" s="1"/>
  <c r="O2977" i="1"/>
  <c r="O1801" i="1"/>
  <c r="O1311" i="1"/>
  <c r="O1115" i="1"/>
  <c r="T328" i="1"/>
  <c r="T326" i="1"/>
  <c r="T48" i="1" s="1"/>
  <c r="T329" i="1"/>
  <c r="T327" i="1"/>
  <c r="T49" i="1" s="1"/>
  <c r="T330" i="1"/>
  <c r="T183" i="1"/>
  <c r="P4425" i="1"/>
  <c r="P4426" i="1"/>
  <c r="P4427" i="1"/>
  <c r="P5063" i="1"/>
  <c r="P5064" i="1"/>
  <c r="J2097" i="1"/>
  <c r="J88" i="1" s="1"/>
  <c r="P3957" i="1"/>
  <c r="G3935" i="1" s="1"/>
  <c r="P3960" i="1"/>
  <c r="E3937" i="1" s="1"/>
  <c r="P3956" i="1"/>
  <c r="P3961" i="1"/>
  <c r="P3955" i="1"/>
  <c r="M3933" i="1" s="1"/>
  <c r="P3962" i="1"/>
  <c r="G3939" i="1" s="1"/>
  <c r="O3919" i="1"/>
  <c r="P3975" i="1"/>
  <c r="P3974" i="1"/>
  <c r="P3976" i="1"/>
  <c r="O3968" i="1"/>
  <c r="P3968" i="1" s="1"/>
  <c r="G3945" i="1" s="1"/>
  <c r="P3912" i="1"/>
  <c r="I3889" i="1" s="1"/>
  <c r="P3952" i="1"/>
  <c r="P3953" i="1"/>
  <c r="O3967" i="1"/>
  <c r="P3967" i="1" s="1"/>
  <c r="D3944" i="1" s="1"/>
  <c r="O3969" i="1"/>
  <c r="P3969" i="1" s="1"/>
  <c r="Q3947" i="1" s="1"/>
  <c r="P3954" i="1"/>
  <c r="G3932" i="1" s="1"/>
  <c r="P3913" i="1"/>
  <c r="J3890" i="1" s="1"/>
  <c r="P3911" i="1"/>
  <c r="K3888" i="1" s="1"/>
  <c r="O3920" i="1"/>
  <c r="P3920" i="1" s="1"/>
  <c r="P3951" i="1"/>
  <c r="G3929" i="1" s="1"/>
  <c r="O3966" i="1"/>
  <c r="P3927" i="1"/>
  <c r="P3950" i="1"/>
  <c r="E3928" i="1" s="1"/>
  <c r="P3908" i="1"/>
  <c r="H3886" i="1" s="1"/>
  <c r="P3926" i="1"/>
  <c r="P3878" i="1"/>
  <c r="P3905" i="1"/>
  <c r="K3883" i="1" s="1"/>
  <c r="P3907" i="1"/>
  <c r="H3885" i="1" s="1"/>
  <c r="P3901" i="1"/>
  <c r="M3879" i="1" s="1"/>
  <c r="P3906" i="1"/>
  <c r="E3884" i="1" s="1"/>
  <c r="P3877" i="1"/>
  <c r="P3904" i="1"/>
  <c r="N3882" i="1" s="1"/>
  <c r="P3902" i="1"/>
  <c r="K3880" i="1" s="1"/>
  <c r="P3876" i="1"/>
  <c r="P3731" i="1"/>
  <c r="P3903" i="1"/>
  <c r="P3730" i="1"/>
  <c r="P3729" i="1"/>
  <c r="P3687" i="1"/>
  <c r="P3684" i="1"/>
  <c r="P3686" i="1"/>
  <c r="P3685" i="1"/>
  <c r="O3564" i="1"/>
  <c r="P3564" i="1" s="1"/>
  <c r="P3542" i="1"/>
  <c r="O3574" i="1"/>
  <c r="P3574" i="1" s="1"/>
  <c r="H3551" i="1" s="1"/>
  <c r="O3565" i="1"/>
  <c r="P3565" i="1" s="1"/>
  <c r="P3680" i="1"/>
  <c r="O3577" i="1"/>
  <c r="P3577" i="1" s="1"/>
  <c r="Q3555" i="1" s="1"/>
  <c r="P3559" i="1"/>
  <c r="O3576" i="1"/>
  <c r="P3576" i="1" s="1"/>
  <c r="L3553" i="1" s="1"/>
  <c r="P3560" i="1"/>
  <c r="P3543" i="1"/>
  <c r="P3521" i="1"/>
  <c r="J3498" i="1" s="1"/>
  <c r="P3538" i="1"/>
  <c r="P3537" i="1"/>
  <c r="O3528" i="1"/>
  <c r="P3558" i="1"/>
  <c r="P3536" i="1"/>
  <c r="O3476" i="1"/>
  <c r="P3476" i="1" s="1"/>
  <c r="D3453" i="1" s="1"/>
  <c r="O3575" i="1"/>
  <c r="P3533" i="1"/>
  <c r="O3527" i="1"/>
  <c r="P3527" i="1" s="1"/>
  <c r="O3515" i="1"/>
  <c r="P3515" i="1" s="1"/>
  <c r="O3516" i="1"/>
  <c r="P3516" i="1" s="1"/>
  <c r="O3479" i="1"/>
  <c r="P3511" i="1"/>
  <c r="P3535" i="1"/>
  <c r="P3494" i="1"/>
  <c r="O3514" i="1"/>
  <c r="P3514" i="1" s="1"/>
  <c r="O3478" i="1"/>
  <c r="P3492" i="1"/>
  <c r="P3513" i="1"/>
  <c r="P3435" i="1"/>
  <c r="P3472" i="1"/>
  <c r="H3449" i="1" s="1"/>
  <c r="P3489" i="1"/>
  <c r="P3493" i="1"/>
  <c r="P3509" i="1"/>
  <c r="P3471" i="1"/>
  <c r="J3448" i="1" s="1"/>
  <c r="P3491" i="1"/>
  <c r="P3487" i="1"/>
  <c r="O3477" i="1"/>
  <c r="P3470" i="1"/>
  <c r="N3447" i="1" s="1"/>
  <c r="O3467" i="1"/>
  <c r="P3486" i="1"/>
  <c r="P3534" i="1"/>
  <c r="O3465" i="1"/>
  <c r="P3465" i="1" s="1"/>
  <c r="P3469" i="1"/>
  <c r="F3446" i="1" s="1"/>
  <c r="P3460" i="1"/>
  <c r="P3443" i="1"/>
  <c r="P3438" i="1"/>
  <c r="O3512" i="1"/>
  <c r="P3512" i="1" s="1"/>
  <c r="P3464" i="1"/>
  <c r="P3690" i="1"/>
  <c r="P3445" i="1"/>
  <c r="P3437" i="1"/>
  <c r="P3436" i="1"/>
  <c r="P3442" i="1"/>
  <c r="P3490" i="1"/>
  <c r="P3387" i="1"/>
  <c r="O3325" i="1"/>
  <c r="O3526" i="1"/>
  <c r="P3526" i="1" s="1"/>
  <c r="G3503" i="1" s="1"/>
  <c r="P3386" i="1"/>
  <c r="P3485" i="1"/>
  <c r="P3314" i="1"/>
  <c r="O3463" i="1"/>
  <c r="P3463" i="1" s="1"/>
  <c r="P3338" i="1"/>
  <c r="O3321" i="1"/>
  <c r="P3321" i="1" s="1"/>
  <c r="O3326" i="1"/>
  <c r="O3316" i="1"/>
  <c r="O3365" i="1" s="1"/>
  <c r="O3414" i="1" s="1"/>
  <c r="O3327" i="1"/>
  <c r="P3441" i="1"/>
  <c r="P3299" i="1"/>
  <c r="O3281" i="1"/>
  <c r="P3362" i="1"/>
  <c r="J3340" i="1" s="1"/>
  <c r="O3332" i="1"/>
  <c r="O3320" i="1"/>
  <c r="P3294" i="1"/>
  <c r="P3270" i="1"/>
  <c r="P3298" i="1"/>
  <c r="P3339" i="1"/>
  <c r="O3318" i="1"/>
  <c r="O3233" i="1"/>
  <c r="P3233" i="1" s="1"/>
  <c r="F3210" i="1" s="1"/>
  <c r="P3240" i="1"/>
  <c r="O3282" i="1"/>
  <c r="P3317" i="1"/>
  <c r="N3295" i="1" s="1"/>
  <c r="P3276" i="1"/>
  <c r="P3296" i="1"/>
  <c r="P3313" i="1"/>
  <c r="O3283" i="1"/>
  <c r="P3291" i="1"/>
  <c r="P3218" i="1"/>
  <c r="G3196" i="1" s="1"/>
  <c r="O3331" i="1"/>
  <c r="P3269" i="1"/>
  <c r="F3247" i="1" s="1"/>
  <c r="D5175" i="1"/>
  <c r="P3264" i="1"/>
  <c r="M3242" i="1" s="1"/>
  <c r="P3241" i="1"/>
  <c r="P3273" i="1"/>
  <c r="L3250" i="1" s="1"/>
  <c r="J3207" i="1"/>
  <c r="P3192" i="1"/>
  <c r="P3219" i="1"/>
  <c r="G3197" i="1" s="1"/>
  <c r="O3232" i="1"/>
  <c r="P3232" i="1" s="1"/>
  <c r="J3209" i="1" s="1"/>
  <c r="P3225" i="1"/>
  <c r="P3220" i="1"/>
  <c r="J3198" i="1" s="1"/>
  <c r="P3170" i="1"/>
  <c r="P3290" i="1"/>
  <c r="O3184" i="1"/>
  <c r="P3184" i="1" s="1"/>
  <c r="F3161" i="1" s="1"/>
  <c r="O3182" i="1"/>
  <c r="P3268" i="1"/>
  <c r="G3246" i="1" s="1"/>
  <c r="P3176" i="1"/>
  <c r="O3153" i="1" s="1"/>
  <c r="P3126" i="1"/>
  <c r="F3103" i="1" s="1"/>
  <c r="P3191" i="1"/>
  <c r="P3167" i="1"/>
  <c r="P3169" i="1"/>
  <c r="P3143" i="1"/>
  <c r="O3185" i="1"/>
  <c r="P3141" i="1"/>
  <c r="O3086" i="1"/>
  <c r="P3086" i="1" s="1"/>
  <c r="H3063" i="1" s="1"/>
  <c r="P3121" i="1"/>
  <c r="F3099" i="1" s="1"/>
  <c r="P3118" i="1"/>
  <c r="E3096" i="1" s="1"/>
  <c r="P3123" i="1"/>
  <c r="P3119" i="1"/>
  <c r="P3166" i="1"/>
  <c r="P3079" i="1"/>
  <c r="P3077" i="1"/>
  <c r="M3054" i="1" s="1"/>
  <c r="P3074" i="1"/>
  <c r="D3052" i="1" s="1"/>
  <c r="P3122" i="1"/>
  <c r="F3100" i="1" s="1"/>
  <c r="O3038" i="1"/>
  <c r="P3045" i="1"/>
  <c r="O3087" i="1"/>
  <c r="P3087" i="1" s="1"/>
  <c r="O3136" i="1"/>
  <c r="P3075" i="1"/>
  <c r="O3035" i="1"/>
  <c r="P3019" i="1"/>
  <c r="O2997" i="1" s="1"/>
  <c r="P3069" i="1"/>
  <c r="P3023" i="1"/>
  <c r="M3001" i="1" s="1"/>
  <c r="P3031" i="1"/>
  <c r="O3037" i="1"/>
  <c r="P3037" i="1" s="1"/>
  <c r="M3014" i="1" s="1"/>
  <c r="P3068" i="1"/>
  <c r="F3046" i="1" s="1"/>
  <c r="P2994" i="1"/>
  <c r="P3117" i="1"/>
  <c r="N3095" i="1" s="1"/>
  <c r="P3025" i="1"/>
  <c r="F3003" i="1" s="1"/>
  <c r="P2996" i="1"/>
  <c r="P3073" i="1"/>
  <c r="P3024" i="1"/>
  <c r="L3002" i="1" s="1"/>
  <c r="P2931" i="1"/>
  <c r="P2928" i="1"/>
  <c r="P3029" i="1"/>
  <c r="I3006" i="1" s="1"/>
  <c r="P2945" i="1"/>
  <c r="O2937" i="1"/>
  <c r="P2923" i="1"/>
  <c r="K2901" i="1" s="1"/>
  <c r="P2946" i="1"/>
  <c r="P2927" i="1"/>
  <c r="J2905" i="1" s="1"/>
  <c r="P2924" i="1"/>
  <c r="O2840" i="1"/>
  <c r="P2840" i="1" s="1"/>
  <c r="G2817" i="1" s="1"/>
  <c r="P2824" i="1"/>
  <c r="O2802" i="1" s="1"/>
  <c r="P2896" i="1"/>
  <c r="P2879" i="1"/>
  <c r="P2883" i="1"/>
  <c r="M2860" i="1" s="1"/>
  <c r="P2922" i="1"/>
  <c r="P2874" i="1"/>
  <c r="P2873" i="1"/>
  <c r="O2851" i="1" s="1"/>
  <c r="O2842" i="1"/>
  <c r="P2842" i="1" s="1"/>
  <c r="P2780" i="1"/>
  <c r="P2835" i="1"/>
  <c r="H2812" i="1" s="1"/>
  <c r="P2878" i="1"/>
  <c r="F2856" i="1" s="1"/>
  <c r="P2829" i="1"/>
  <c r="G2807" i="1" s="1"/>
  <c r="P2799" i="1"/>
  <c r="P2830" i="1"/>
  <c r="P2823" i="1"/>
  <c r="O2839" i="1"/>
  <c r="P2736" i="1"/>
  <c r="N2713" i="1" s="1"/>
  <c r="P2777" i="1"/>
  <c r="O2755" i="1" s="1"/>
  <c r="O2792" i="1"/>
  <c r="P2792" i="1" s="1"/>
  <c r="E2769" i="1" s="1"/>
  <c r="P2779" i="1"/>
  <c r="D2757" i="1" s="1"/>
  <c r="P2834" i="1"/>
  <c r="P2785" i="1"/>
  <c r="K2762" i="1" s="1"/>
  <c r="P2750" i="1"/>
  <c r="P2786" i="1"/>
  <c r="P2728" i="1"/>
  <c r="O2790" i="1"/>
  <c r="P2751" i="1"/>
  <c r="P2735" i="1"/>
  <c r="K2712" i="1" s="1"/>
  <c r="P2798" i="1"/>
  <c r="O2692" i="1"/>
  <c r="N2719" i="1"/>
  <c r="P2729" i="1"/>
  <c r="M2707" i="1" s="1"/>
  <c r="O2741" i="1"/>
  <c r="P2749" i="1"/>
  <c r="P2776" i="1"/>
  <c r="P2727" i="1"/>
  <c r="P2701" i="1"/>
  <c r="P2651" i="1"/>
  <c r="P2732" i="1"/>
  <c r="G2710" i="1" s="1"/>
  <c r="P2700" i="1"/>
  <c r="P2679" i="1"/>
  <c r="F2657" i="1" s="1"/>
  <c r="O2645" i="1"/>
  <c r="P2645" i="1" s="1"/>
  <c r="P2678" i="1"/>
  <c r="J2656" i="1" s="1"/>
  <c r="P2629" i="1"/>
  <c r="H2607" i="1" s="1"/>
  <c r="P2683" i="1"/>
  <c r="E2661" i="1" s="1"/>
  <c r="P2628" i="1"/>
  <c r="N2606" i="1" s="1"/>
  <c r="P2639" i="1"/>
  <c r="P2604" i="1"/>
  <c r="P2634" i="1"/>
  <c r="D2612" i="1" s="1"/>
  <c r="P2555" i="1"/>
  <c r="O2547" i="1"/>
  <c r="O2644" i="1"/>
  <c r="P2644" i="1" s="1"/>
  <c r="I2621" i="1" s="1"/>
  <c r="P2533" i="1"/>
  <c r="G2511" i="1" s="1"/>
  <c r="P2540" i="1"/>
  <c r="P2554" i="1"/>
  <c r="O2497" i="1"/>
  <c r="P2497" i="1" s="1"/>
  <c r="N2474" i="1" s="1"/>
  <c r="O2546" i="1"/>
  <c r="P2546" i="1" s="1"/>
  <c r="P2603" i="1"/>
  <c r="O2496" i="1"/>
  <c r="P2496" i="1" s="1"/>
  <c r="P2532" i="1"/>
  <c r="P2506" i="1"/>
  <c r="P2484" i="1"/>
  <c r="M2462" i="1" s="1"/>
  <c r="P2505" i="1"/>
  <c r="P2456" i="1"/>
  <c r="P2455" i="1"/>
  <c r="P2483" i="1"/>
  <c r="N2461" i="1" s="1"/>
  <c r="O2401" i="1"/>
  <c r="P2401" i="1" s="1"/>
  <c r="P2387" i="1"/>
  <c r="D2365" i="1" s="1"/>
  <c r="O2400" i="1"/>
  <c r="P2400" i="1" s="1"/>
  <c r="G2377" i="1" s="1"/>
  <c r="P2389" i="1"/>
  <c r="P2382" i="1"/>
  <c r="P2343" i="1"/>
  <c r="P2408" i="1"/>
  <c r="P2338" i="1"/>
  <c r="L2316" i="1" s="1"/>
  <c r="P2345" i="1"/>
  <c r="F2322" i="1" s="1"/>
  <c r="P2359" i="1"/>
  <c r="P2386" i="1"/>
  <c r="I2364" i="1" s="1"/>
  <c r="O2302" i="1"/>
  <c r="P2302" i="1" s="1"/>
  <c r="J2279" i="1" s="1"/>
  <c r="P2337" i="1"/>
  <c r="H2315" i="1" s="1"/>
  <c r="K2276" i="1"/>
  <c r="O2351" i="1"/>
  <c r="P2351" i="1" s="1"/>
  <c r="L2328" i="1" s="1"/>
  <c r="P2342" i="1"/>
  <c r="P2294" i="1"/>
  <c r="P2236" i="1"/>
  <c r="J2214" i="1" s="1"/>
  <c r="P2310" i="1"/>
  <c r="P2261" i="1"/>
  <c r="P2239" i="1"/>
  <c r="P2288" i="1"/>
  <c r="O2266" i="1" s="1"/>
  <c r="P2260" i="1"/>
  <c r="P2192" i="1"/>
  <c r="G2170" i="1" s="1"/>
  <c r="P2244" i="1"/>
  <c r="M2221" i="1" s="1"/>
  <c r="P2238" i="1"/>
  <c r="O2216" i="1" s="1"/>
  <c r="P2195" i="1"/>
  <c r="O2205" i="1"/>
  <c r="O2254" i="1"/>
  <c r="P2186" i="1"/>
  <c r="H2164" i="1" s="1"/>
  <c r="P2150" i="1"/>
  <c r="E2127" i="1" s="1"/>
  <c r="P2235" i="1"/>
  <c r="P2142" i="1"/>
  <c r="D2120" i="1" s="1"/>
  <c r="O2156" i="1"/>
  <c r="P2156" i="1" s="1"/>
  <c r="P2191" i="1"/>
  <c r="P2063" i="1"/>
  <c r="P2041" i="1"/>
  <c r="P2137" i="1"/>
  <c r="G2115" i="1" s="1"/>
  <c r="P1997" i="1"/>
  <c r="J1975" i="1" s="1"/>
  <c r="P2054" i="1"/>
  <c r="P1991" i="1"/>
  <c r="P1953" i="1"/>
  <c r="H1930" i="1" s="1"/>
  <c r="P1947" i="1"/>
  <c r="O1909" i="1"/>
  <c r="P2005" i="1"/>
  <c r="E1982" i="1" s="1"/>
  <c r="P1942" i="1"/>
  <c r="I1920" i="1" s="1"/>
  <c r="P1868" i="1"/>
  <c r="O1859" i="1"/>
  <c r="P1846" i="1"/>
  <c r="P1898" i="1"/>
  <c r="P1818" i="1"/>
  <c r="P1752" i="1"/>
  <c r="O1714" i="1"/>
  <c r="P1708" i="1"/>
  <c r="J1685" i="1" s="1"/>
  <c r="P1673" i="1"/>
  <c r="P1769" i="1"/>
  <c r="P1651" i="1"/>
  <c r="K1629" i="1" s="1"/>
  <c r="O1664" i="1"/>
  <c r="P1747" i="1"/>
  <c r="N1725" i="1" s="1"/>
  <c r="P1607" i="1"/>
  <c r="P1703" i="1"/>
  <c r="O1681" i="1" s="1"/>
  <c r="P1623" i="1"/>
  <c r="P1601" i="1"/>
  <c r="G1579" i="1" s="1"/>
  <c r="O1615" i="1"/>
  <c r="P1615" i="1" s="1"/>
  <c r="O1470" i="1"/>
  <c r="P1464" i="1"/>
  <c r="P1574" i="1"/>
  <c r="P1363" i="1"/>
  <c r="P1256" i="1"/>
  <c r="H1234" i="1" s="1"/>
  <c r="P1212" i="1"/>
  <c r="P1168" i="1"/>
  <c r="P2065" i="1"/>
  <c r="P2043" i="1"/>
  <c r="P1892" i="1"/>
  <c r="E1870" i="1" s="1"/>
  <c r="P2872" i="1"/>
  <c r="P2828" i="1"/>
  <c r="D2806" i="1" s="1"/>
  <c r="P2677" i="1"/>
  <c r="I2655" i="1" s="1"/>
  <c r="P2633" i="1"/>
  <c r="P2504" i="1"/>
  <c r="P2482" i="1"/>
  <c r="G2460" i="1" s="1"/>
  <c r="P2309" i="1"/>
  <c r="P2287" i="1"/>
  <c r="M2265" i="1" s="1"/>
  <c r="P2114" i="1"/>
  <c r="P1941" i="1"/>
  <c r="P1897" i="1"/>
  <c r="N1875" i="1" s="1"/>
  <c r="P1746" i="1"/>
  <c r="P1702" i="1"/>
  <c r="P1573" i="1"/>
  <c r="P1458" i="1"/>
  <c r="P1329" i="1"/>
  <c r="P1134" i="1"/>
  <c r="P961" i="1"/>
  <c r="I939" i="1" s="1"/>
  <c r="P917" i="1"/>
  <c r="N895" i="1" s="1"/>
  <c r="P766" i="1"/>
  <c r="J744" i="1" s="1"/>
  <c r="P722" i="1"/>
  <c r="P593" i="1"/>
  <c r="P571" i="1"/>
  <c r="P527" i="1"/>
  <c r="J505" i="1" s="1"/>
  <c r="P398" i="1"/>
  <c r="P222" i="1"/>
  <c r="P203" i="1"/>
  <c r="P181" i="1"/>
  <c r="P1848" i="1"/>
  <c r="P1697" i="1"/>
  <c r="K1675" i="1" s="1"/>
  <c r="P1653" i="1"/>
  <c r="D1631" i="1" s="1"/>
  <c r="P1280" i="1"/>
  <c r="P1258" i="1"/>
  <c r="P1085" i="1"/>
  <c r="P1063" i="1"/>
  <c r="O1041" i="1" s="1"/>
  <c r="P912" i="1"/>
  <c r="H890" i="1" s="1"/>
  <c r="P868" i="1"/>
  <c r="D846" i="1" s="1"/>
  <c r="P717" i="1"/>
  <c r="D695" i="1" s="1"/>
  <c r="P544" i="1"/>
  <c r="P522" i="1"/>
  <c r="M500" i="1" s="1"/>
  <c r="P3510" i="1"/>
  <c r="P3488" i="1"/>
  <c r="O3466" i="1"/>
  <c r="P3466" i="1" s="1"/>
  <c r="P1379" i="1"/>
  <c r="P1357" i="1"/>
  <c r="O1335" i="1" s="1"/>
  <c r="P1206" i="1"/>
  <c r="M1184" i="1" s="1"/>
  <c r="P1162" i="1"/>
  <c r="O1140" i="1" s="1"/>
  <c r="P1011" i="1"/>
  <c r="O989" i="1" s="1"/>
  <c r="P967" i="1"/>
  <c r="E945" i="1" s="1"/>
  <c r="P838" i="1"/>
  <c r="P816" i="1"/>
  <c r="P772" i="1"/>
  <c r="P643" i="1"/>
  <c r="P621" i="1"/>
  <c r="G599" i="1" s="1"/>
  <c r="P448" i="1"/>
  <c r="P426" i="1"/>
  <c r="L404" i="1" s="1"/>
  <c r="O231" i="1"/>
  <c r="P1330" i="1"/>
  <c r="P1157" i="1"/>
  <c r="E1135" i="1" s="1"/>
  <c r="P962" i="1"/>
  <c r="P918" i="1"/>
  <c r="D896" i="1" s="1"/>
  <c r="P789" i="1"/>
  <c r="P767" i="1"/>
  <c r="N745" i="1" s="1"/>
  <c r="P723" i="1"/>
  <c r="P594" i="1"/>
  <c r="P572" i="1"/>
  <c r="E550" i="1" s="1"/>
  <c r="P399" i="1"/>
  <c r="P226" i="1"/>
  <c r="P204" i="1"/>
  <c r="P182" i="1"/>
  <c r="G160" i="1" s="1"/>
  <c r="P2143" i="1"/>
  <c r="P2014" i="1"/>
  <c r="P1992" i="1"/>
  <c r="D1970" i="1" s="1"/>
  <c r="P1948" i="1"/>
  <c r="P1819" i="1"/>
  <c r="P1624" i="1"/>
  <c r="P1602" i="1"/>
  <c r="O1580" i="1" s="1"/>
  <c r="P1402" i="1"/>
  <c r="P1358" i="1"/>
  <c r="E1336" i="1" s="1"/>
  <c r="P1207" i="1"/>
  <c r="P1163" i="1"/>
  <c r="K1141" i="1" s="1"/>
  <c r="P1012" i="1"/>
  <c r="G990" i="1" s="1"/>
  <c r="P968" i="1"/>
  <c r="I946" i="1" s="1"/>
  <c r="P839" i="1"/>
  <c r="P817" i="1"/>
  <c r="P644" i="1"/>
  <c r="P622" i="1"/>
  <c r="J600" i="1" s="1"/>
  <c r="P471" i="1"/>
  <c r="P427" i="1"/>
  <c r="K405" i="1" s="1"/>
  <c r="P210" i="1"/>
  <c r="P103" i="1"/>
  <c r="P478" i="1"/>
  <c r="P154" i="1"/>
  <c r="O244" i="1"/>
  <c r="O195" i="1"/>
  <c r="P195" i="1" s="1"/>
  <c r="J172" i="1" s="1"/>
  <c r="P2333" i="1"/>
  <c r="P2289" i="1"/>
  <c r="L2267" i="1" s="1"/>
  <c r="P2138" i="1"/>
  <c r="G2116" i="1" s="1"/>
  <c r="P1965" i="1"/>
  <c r="P1943" i="1"/>
  <c r="P1899" i="1"/>
  <c r="J1877" i="1" s="1"/>
  <c r="P1770" i="1"/>
  <c r="P1748" i="1"/>
  <c r="K1726" i="1" s="1"/>
  <c r="P1575" i="1"/>
  <c r="P1353" i="1"/>
  <c r="I1331" i="1" s="1"/>
  <c r="P1158" i="1"/>
  <c r="P985" i="1"/>
  <c r="P963" i="1"/>
  <c r="G941" i="1" s="1"/>
  <c r="P919" i="1"/>
  <c r="P790" i="1"/>
  <c r="P768" i="1"/>
  <c r="M746" i="1" s="1"/>
  <c r="P595" i="1"/>
  <c r="P573" i="1"/>
  <c r="P422" i="1"/>
  <c r="P227" i="1"/>
  <c r="P205" i="1"/>
  <c r="P183" i="1"/>
  <c r="L161" i="1" s="1"/>
  <c r="P54" i="1"/>
  <c r="P3265" i="1"/>
  <c r="J3243" i="1" s="1"/>
  <c r="P3221" i="1"/>
  <c r="P3092" i="1"/>
  <c r="P3070" i="1"/>
  <c r="O3048" i="1" s="1"/>
  <c r="P3026" i="1"/>
  <c r="P2897" i="1"/>
  <c r="P2875" i="1"/>
  <c r="D2853" i="1" s="1"/>
  <c r="P2702" i="1"/>
  <c r="P2680" i="1"/>
  <c r="P2529" i="1"/>
  <c r="L2507" i="1" s="1"/>
  <c r="P2485" i="1"/>
  <c r="G2463" i="1" s="1"/>
  <c r="P2334" i="1"/>
  <c r="F2312" i="1" s="1"/>
  <c r="P2290" i="1"/>
  <c r="I2268" i="1" s="1"/>
  <c r="P2161" i="1"/>
  <c r="P2139" i="1"/>
  <c r="O2117" i="1" s="1"/>
  <c r="P1966" i="1"/>
  <c r="P1944" i="1"/>
  <c r="P1771" i="1"/>
  <c r="P1749" i="1"/>
  <c r="F1727" i="1" s="1"/>
  <c r="P1598" i="1"/>
  <c r="M1576" i="1" s="1"/>
  <c r="P1505" i="1"/>
  <c r="P1354" i="1"/>
  <c r="I1332" i="1" s="1"/>
  <c r="P1181" i="1"/>
  <c r="P1159" i="1"/>
  <c r="M1137" i="1" s="1"/>
  <c r="P986" i="1"/>
  <c r="P964" i="1"/>
  <c r="F942" i="1" s="1"/>
  <c r="P791" i="1"/>
  <c r="P769" i="1"/>
  <c r="P618" i="1"/>
  <c r="P574" i="1"/>
  <c r="J552" i="1" s="1"/>
  <c r="P423" i="1"/>
  <c r="P379" i="1"/>
  <c r="G357" i="1" s="1"/>
  <c r="P250" i="1"/>
  <c r="P206" i="1"/>
  <c r="P184" i="1"/>
  <c r="K162" i="1" s="1"/>
  <c r="P55" i="1"/>
  <c r="O245" i="1"/>
  <c r="O232" i="1"/>
  <c r="O3319" i="1"/>
  <c r="P209" i="1"/>
  <c r="P1083" i="1"/>
  <c r="P1061" i="1"/>
  <c r="N1039" i="1" s="1"/>
  <c r="P1017" i="1"/>
  <c r="P888" i="1"/>
  <c r="P866" i="1"/>
  <c r="H844" i="1" s="1"/>
  <c r="P693" i="1"/>
  <c r="P520" i="1"/>
  <c r="P3297" i="1"/>
  <c r="P3190" i="1"/>
  <c r="P3168" i="1"/>
  <c r="P3124" i="1"/>
  <c r="F3102" i="1" s="1"/>
  <c r="P2995" i="1"/>
  <c r="P2800" i="1"/>
  <c r="P2778" i="1"/>
  <c r="I2756" i="1" s="1"/>
  <c r="P2627" i="1"/>
  <c r="P2388" i="1"/>
  <c r="P2259" i="1"/>
  <c r="P2237" i="1"/>
  <c r="P2193" i="1"/>
  <c r="L2171" i="1" s="1"/>
  <c r="P2064" i="1"/>
  <c r="P2042" i="1"/>
  <c r="P1869" i="1"/>
  <c r="P1847" i="1"/>
  <c r="P1652" i="1"/>
  <c r="P1279" i="1"/>
  <c r="P1257" i="1"/>
  <c r="P1213" i="1"/>
  <c r="E1191" i="1" s="1"/>
  <c r="P1084" i="1"/>
  <c r="P1062" i="1"/>
  <c r="E1040" i="1" s="1"/>
  <c r="P889" i="1"/>
  <c r="P867" i="1"/>
  <c r="N845" i="1" s="1"/>
  <c r="P716" i="1"/>
  <c r="P521" i="1"/>
  <c r="P2040" i="1"/>
  <c r="P1996" i="1"/>
  <c r="P1867" i="1"/>
  <c r="P1845" i="1"/>
  <c r="P1672" i="1"/>
  <c r="P1650" i="1"/>
  <c r="E1628" i="1" s="1"/>
  <c r="P1406" i="1"/>
  <c r="E1384" i="1" s="1"/>
  <c r="P1255" i="1"/>
  <c r="P1211" i="1"/>
  <c r="N1189" i="1" s="1"/>
  <c r="P1060" i="1"/>
  <c r="L1038" i="1" s="1"/>
  <c r="P1016" i="1"/>
  <c r="P887" i="1"/>
  <c r="P865" i="1"/>
  <c r="H843" i="1" s="1"/>
  <c r="P821" i="1"/>
  <c r="K799" i="1" s="1"/>
  <c r="P692" i="1"/>
  <c r="P497" i="1"/>
  <c r="P475" i="1"/>
  <c r="P214" i="1"/>
  <c r="O228" i="1"/>
  <c r="P228" i="1" s="1"/>
  <c r="P476" i="1"/>
  <c r="O454" i="1" s="1"/>
  <c r="P152" i="1"/>
  <c r="P477" i="1"/>
  <c r="P326" i="1"/>
  <c r="G304" i="1" s="1"/>
  <c r="P153" i="1"/>
  <c r="P187" i="1"/>
  <c r="H164" i="1" s="1"/>
  <c r="P3444" i="1"/>
  <c r="P3337" i="1"/>
  <c r="P3315" i="1"/>
  <c r="P3293" i="1"/>
  <c r="P3271" i="1"/>
  <c r="K3249" i="1" s="1"/>
  <c r="P3142" i="1"/>
  <c r="P3120" i="1"/>
  <c r="P2947" i="1"/>
  <c r="P2925" i="1"/>
  <c r="M2903" i="1" s="1"/>
  <c r="P2774" i="1"/>
  <c r="P2730" i="1"/>
  <c r="P2535" i="1"/>
  <c r="P2406" i="1"/>
  <c r="P2384" i="1"/>
  <c r="I2362" i="1" s="1"/>
  <c r="P2340" i="1"/>
  <c r="G2318" i="1" s="1"/>
  <c r="P2211" i="1"/>
  <c r="P2189" i="1"/>
  <c r="D2167" i="1" s="1"/>
  <c r="P2016" i="1"/>
  <c r="P1994" i="1"/>
  <c r="P1843" i="1"/>
  <c r="F1821" i="1" s="1"/>
  <c r="P1648" i="1"/>
  <c r="O1626" i="1" s="1"/>
  <c r="P1604" i="1"/>
  <c r="P1404" i="1"/>
  <c r="N1382" i="1" s="1"/>
  <c r="P1360" i="1"/>
  <c r="P1231" i="1"/>
  <c r="P1209" i="1"/>
  <c r="N1187" i="1" s="1"/>
  <c r="P1036" i="1"/>
  <c r="P1014" i="1"/>
  <c r="M992" i="1" s="1"/>
  <c r="P863" i="1"/>
  <c r="P819" i="1"/>
  <c r="P624" i="1"/>
  <c r="K602" i="1" s="1"/>
  <c r="P495" i="1"/>
  <c r="P473" i="1"/>
  <c r="N451" i="1" s="1"/>
  <c r="P429" i="1"/>
  <c r="P105" i="1"/>
  <c r="O3133" i="1"/>
  <c r="O3231" i="1"/>
  <c r="O1225" i="1"/>
  <c r="O1274" i="1"/>
  <c r="O931" i="1"/>
  <c r="P931" i="1" s="1"/>
  <c r="O980" i="1"/>
  <c r="P980" i="1" s="1"/>
  <c r="O637" i="1"/>
  <c r="P637" i="1" s="1"/>
  <c r="O929" i="1"/>
  <c r="P929" i="1" s="1"/>
  <c r="E906" i="1" s="1"/>
  <c r="O634" i="1"/>
  <c r="P634" i="1" s="1"/>
  <c r="N611" i="1" s="1"/>
  <c r="O585" i="1"/>
  <c r="O2545" i="1"/>
  <c r="P973" i="1"/>
  <c r="F950" i="1" s="1"/>
  <c r="P1952" i="1"/>
  <c r="M1929" i="1" s="1"/>
  <c r="P2495" i="1"/>
  <c r="E2472" i="1" s="1"/>
  <c r="K3550" i="1"/>
  <c r="O636" i="1"/>
  <c r="P636" i="1" s="1"/>
  <c r="I613" i="1" s="1"/>
  <c r="O2646" i="1"/>
  <c r="P2646" i="1" s="1"/>
  <c r="O1052" i="1"/>
  <c r="O1511" i="1"/>
  <c r="P1511" i="1" s="1"/>
  <c r="O2155" i="1"/>
  <c r="P2155" i="1" s="1"/>
  <c r="P923" i="1"/>
  <c r="O1910" i="1"/>
  <c r="O1272" i="1"/>
  <c r="P2246" i="1"/>
  <c r="O2223" i="1" s="1"/>
  <c r="P2491" i="1"/>
  <c r="G2468" i="1" s="1"/>
  <c r="P382" i="1"/>
  <c r="E359" i="1" s="1"/>
  <c r="O1222" i="1"/>
  <c r="P628" i="1"/>
  <c r="D605" i="1" s="1"/>
  <c r="P2734" i="1"/>
  <c r="G2711" i="1" s="1"/>
  <c r="P2149" i="1"/>
  <c r="E2126" i="1" s="1"/>
  <c r="O3183" i="1"/>
  <c r="O1513" i="1"/>
  <c r="P1513" i="1" s="1"/>
  <c r="P578" i="1"/>
  <c r="O1469" i="1"/>
  <c r="O1715" i="1"/>
  <c r="P1715" i="1" s="1"/>
  <c r="P385" i="1"/>
  <c r="P1460" i="1"/>
  <c r="P1509" i="1"/>
  <c r="O930" i="1"/>
  <c r="O882" i="1"/>
  <c r="P882" i="1" s="1"/>
  <c r="Q860" i="1" s="1"/>
  <c r="P1709" i="1"/>
  <c r="F1686" i="1" s="1"/>
  <c r="O1467" i="1"/>
  <c r="O2793" i="1"/>
  <c r="P3177" i="1"/>
  <c r="K3154" i="1" s="1"/>
  <c r="O2352" i="1"/>
  <c r="P2642" i="1"/>
  <c r="M2619" i="1" s="1"/>
  <c r="P2151" i="1"/>
  <c r="O1908" i="1"/>
  <c r="P1908" i="1" s="1"/>
  <c r="D1885" i="1" s="1"/>
  <c r="P1221" i="1"/>
  <c r="H1198" i="1" s="1"/>
  <c r="P1270" i="1"/>
  <c r="O1911" i="1"/>
  <c r="O1960" i="1"/>
  <c r="P1960" i="1" s="1"/>
  <c r="Q1938" i="1" s="1"/>
  <c r="P1999" i="1"/>
  <c r="O2252" i="1"/>
  <c r="P2296" i="1"/>
  <c r="D2273" i="1" s="1"/>
  <c r="O635" i="1"/>
  <c r="P635" i="1" s="1"/>
  <c r="G612" i="1" s="1"/>
  <c r="P731" i="1"/>
  <c r="N708" i="1" s="1"/>
  <c r="O880" i="1"/>
  <c r="O390" i="1"/>
  <c r="P390" i="1" s="1"/>
  <c r="K367" i="1" s="1"/>
  <c r="O2201" i="1"/>
  <c r="O831" i="1"/>
  <c r="P1070" i="1"/>
  <c r="I1047" i="1" s="1"/>
  <c r="O194" i="1"/>
  <c r="O3036" i="1"/>
  <c r="P2344" i="1"/>
  <c r="H2321" i="1" s="1"/>
  <c r="O440" i="1"/>
  <c r="P440" i="1" s="1"/>
  <c r="N417" i="1" s="1"/>
  <c r="O2841" i="1"/>
  <c r="O1176" i="1"/>
  <c r="P1176" i="1" s="1"/>
  <c r="P1365" i="1"/>
  <c r="F1342" i="1" s="1"/>
  <c r="P1169" i="1"/>
  <c r="H1146" i="1" s="1"/>
  <c r="P483" i="1"/>
  <c r="O460" i="1" s="1"/>
  <c r="O1175" i="1"/>
  <c r="P1175" i="1" s="1"/>
  <c r="P1855" i="1"/>
  <c r="P2050" i="1"/>
  <c r="P780" i="1"/>
  <c r="M757" i="1" s="1"/>
  <c r="O1665" i="1"/>
  <c r="O1617" i="1"/>
  <c r="P1617" i="1" s="1"/>
  <c r="O536" i="1"/>
  <c r="P3080" i="1"/>
  <c r="F3057" i="1" s="1"/>
  <c r="O2743" i="1"/>
  <c r="P2743" i="1" s="1"/>
  <c r="K2720" i="1" s="1"/>
  <c r="O1614" i="1"/>
  <c r="P1614" i="1" s="1"/>
  <c r="K1591" i="1" s="1"/>
  <c r="P1713" i="1"/>
  <c r="I1690" i="1" s="1"/>
  <c r="P1071" i="1"/>
  <c r="K1048" i="1" s="1"/>
  <c r="O2374" i="1"/>
  <c r="O1077" i="1"/>
  <c r="P1077" i="1" s="1"/>
  <c r="O1372" i="1"/>
  <c r="P1372" i="1" s="1"/>
  <c r="O1027" i="1"/>
  <c r="O2202" i="1"/>
  <c r="P1755" i="1"/>
  <c r="O490" i="1"/>
  <c r="P490" i="1" s="1"/>
  <c r="O3328" i="1"/>
  <c r="P3328" i="1" s="1"/>
  <c r="L3305" i="1" s="1"/>
  <c r="O2548" i="1"/>
  <c r="P2548" i="1" s="1"/>
  <c r="P1265" i="1"/>
  <c r="O2057" i="1"/>
  <c r="O1860" i="1"/>
  <c r="O341" i="1"/>
  <c r="P341" i="1" s="1"/>
  <c r="P383" i="1"/>
  <c r="F360" i="1" s="1"/>
  <c r="P1853" i="1"/>
  <c r="F1830" i="1" s="1"/>
  <c r="P830" i="1"/>
  <c r="K807" i="1" s="1"/>
  <c r="O2007" i="1"/>
  <c r="P2007" i="1" s="1"/>
  <c r="L1984" i="1" s="1"/>
  <c r="P3227" i="1"/>
  <c r="P824" i="1"/>
  <c r="L801" i="1" s="1"/>
  <c r="P728" i="1"/>
  <c r="D705" i="1" s="1"/>
  <c r="O2055" i="1"/>
  <c r="P334" i="1"/>
  <c r="E311" i="1" s="1"/>
  <c r="O2006" i="1"/>
  <c r="P2006" i="1" s="1"/>
  <c r="H1983" i="1" s="1"/>
  <c r="P823" i="1"/>
  <c r="G800" i="1" s="1"/>
  <c r="P1608" i="1"/>
  <c r="M1585" i="1" s="1"/>
  <c r="O1862" i="1"/>
  <c r="P1862" i="1" s="1"/>
  <c r="P486" i="1"/>
  <c r="I463" i="1" s="1"/>
  <c r="P1658" i="1"/>
  <c r="O1635" i="1" s="1"/>
  <c r="M169" i="1"/>
  <c r="O832" i="1"/>
  <c r="P832" i="1" s="1"/>
  <c r="O441" i="1"/>
  <c r="O539" i="1"/>
  <c r="J316" i="1"/>
  <c r="P2539" i="1"/>
  <c r="E2516" i="1" s="1"/>
  <c r="O1371" i="1"/>
  <c r="O439" i="1"/>
  <c r="O343" i="1"/>
  <c r="P343" i="1" s="1"/>
  <c r="O734" i="1"/>
  <c r="P734" i="1" s="1"/>
  <c r="L711" i="1" s="1"/>
  <c r="P879" i="1"/>
  <c r="O1616" i="1"/>
  <c r="O1370" i="1"/>
  <c r="P1370" i="1" s="1"/>
  <c r="G1347" i="1" s="1"/>
  <c r="O538" i="1"/>
  <c r="P1660" i="1"/>
  <c r="N2277" i="1"/>
  <c r="P434" i="1"/>
  <c r="M411" i="1" s="1"/>
  <c r="P1364" i="1"/>
  <c r="F1341" i="1" s="1"/>
  <c r="O2938" i="1"/>
  <c r="O733" i="1"/>
  <c r="P733" i="1" s="1"/>
  <c r="K710" i="1" s="1"/>
  <c r="O2891" i="1"/>
  <c r="P2891" i="1" s="1"/>
  <c r="P433" i="1"/>
  <c r="O410" i="1" s="1"/>
  <c r="O735" i="1"/>
  <c r="O489" i="1"/>
  <c r="P489" i="1" s="1"/>
  <c r="F466" i="1" s="1"/>
  <c r="O3330" i="1"/>
  <c r="O1468" i="1"/>
  <c r="O588" i="1"/>
  <c r="P588" i="1" s="1"/>
  <c r="Q566" i="1" s="1"/>
  <c r="O243" i="1"/>
  <c r="P1466" i="1"/>
  <c r="P3569" i="1"/>
  <c r="P1260" i="1"/>
  <c r="H1238" i="1" s="1"/>
  <c r="P1896" i="1"/>
  <c r="O781" i="1"/>
  <c r="P2198" i="1"/>
  <c r="D2175" i="1" s="1"/>
  <c r="O3322" i="1"/>
  <c r="O1224" i="1"/>
  <c r="O242" i="1"/>
  <c r="P242" i="1" s="1"/>
  <c r="J219" i="1" s="1"/>
  <c r="P219" i="1" s="1"/>
  <c r="J2766" i="1"/>
  <c r="P2197" i="1"/>
  <c r="K2670" i="1"/>
  <c r="P774" i="1"/>
  <c r="F751" i="1" s="1"/>
  <c r="O587" i="1"/>
  <c r="P587" i="1" s="1"/>
  <c r="K564" i="1" s="1"/>
  <c r="O2499" i="1"/>
  <c r="P2499" i="1" s="1"/>
  <c r="O1761" i="1"/>
  <c r="P1761" i="1" s="1"/>
  <c r="I1738" i="1" s="1"/>
  <c r="O1764" i="1"/>
  <c r="P2492" i="1"/>
  <c r="L2469" i="1" s="1"/>
  <c r="O1078" i="1"/>
  <c r="P2141" i="1"/>
  <c r="O2119" i="1" s="1"/>
  <c r="O2694" i="1"/>
  <c r="P2694" i="1" s="1"/>
  <c r="P1902" i="1"/>
  <c r="P2140" i="1"/>
  <c r="K2118" i="1" s="1"/>
  <c r="P2687" i="1"/>
  <c r="D2664" i="1" s="1"/>
  <c r="P579" i="1"/>
  <c r="F556" i="1" s="1"/>
  <c r="O2009" i="1"/>
  <c r="P2531" i="1"/>
  <c r="H2509" i="1" s="1"/>
  <c r="O1959" i="1"/>
  <c r="P1959" i="1" s="1"/>
  <c r="O537" i="1"/>
  <c r="P3178" i="1"/>
  <c r="E3155" i="1" s="1"/>
  <c r="O2695" i="1"/>
  <c r="O1510" i="1"/>
  <c r="P1010" i="1"/>
  <c r="D988" i="1" s="1"/>
  <c r="P2832" i="1"/>
  <c r="N2809" i="1" s="1"/>
  <c r="O3524" i="1"/>
  <c r="P336" i="1"/>
  <c r="F313" i="1" s="1"/>
  <c r="P576" i="1"/>
  <c r="O3525" i="1"/>
  <c r="P179" i="1"/>
  <c r="H2375" i="1"/>
  <c r="P2637" i="1"/>
  <c r="O1029" i="1"/>
  <c r="P1029" i="1" s="1"/>
  <c r="P2146" i="1"/>
  <c r="I2123" i="1" s="1"/>
  <c r="P2833" i="1"/>
  <c r="D2810" i="1" s="1"/>
  <c r="O229" i="1"/>
  <c r="P229" i="1" s="1"/>
  <c r="P3568" i="1"/>
  <c r="M3545" i="1" s="1"/>
  <c r="O2890" i="1"/>
  <c r="O2498" i="1"/>
  <c r="O196" i="1"/>
  <c r="I2326" i="1"/>
  <c r="P3267" i="1"/>
  <c r="P2876" i="1"/>
  <c r="O2888" i="1"/>
  <c r="P922" i="1"/>
  <c r="J899" i="1" s="1"/>
  <c r="O2940" i="1"/>
  <c r="P2940" i="1" s="1"/>
  <c r="O979" i="1"/>
  <c r="P979" i="1" s="1"/>
  <c r="E956" i="1" s="1"/>
  <c r="P2196" i="1"/>
  <c r="P2000" i="1"/>
  <c r="P3519" i="1"/>
  <c r="O233" i="1"/>
  <c r="P1956" i="1"/>
  <c r="O783" i="1"/>
  <c r="P783" i="1" s="1"/>
  <c r="E760" i="1" s="1"/>
  <c r="P1160" i="1"/>
  <c r="O1138" i="1" s="1"/>
  <c r="O2889" i="1"/>
  <c r="P2481" i="1"/>
  <c r="K2459" i="1" s="1"/>
  <c r="O1666" i="1"/>
  <c r="P1666" i="1" s="1"/>
  <c r="O2643" i="1"/>
  <c r="P2643" i="1" s="1"/>
  <c r="D2620" i="1" s="1"/>
  <c r="O2204" i="1"/>
  <c r="P1015" i="1"/>
  <c r="L993" i="1" s="1"/>
  <c r="P2921" i="1"/>
  <c r="N2899" i="1" s="1"/>
  <c r="O2056" i="1"/>
  <c r="O1957" i="1"/>
  <c r="P2781" i="1"/>
  <c r="O586" i="1"/>
  <c r="P586" i="1" s="1"/>
  <c r="L563" i="1" s="1"/>
  <c r="P2486" i="1"/>
  <c r="P2286" i="1"/>
  <c r="O978" i="1"/>
  <c r="P978" i="1" s="1"/>
  <c r="M955" i="1" s="1"/>
  <c r="E954" i="1"/>
  <c r="P2877" i="1"/>
  <c r="P3266" i="1"/>
  <c r="D3244" i="1" s="1"/>
  <c r="O2058" i="1"/>
  <c r="O784" i="1"/>
  <c r="P914" i="1"/>
  <c r="O732" i="1"/>
  <c r="P732" i="1" s="1"/>
  <c r="D709" i="1" s="1"/>
  <c r="P1605" i="1"/>
  <c r="P2737" i="1"/>
  <c r="P575" i="1"/>
  <c r="N553" i="1" s="1"/>
  <c r="O487" i="1"/>
  <c r="O1174" i="1"/>
  <c r="P1174" i="1" s="1"/>
  <c r="D1151" i="1" s="1"/>
  <c r="P1161" i="1"/>
  <c r="I1139" i="1" s="1"/>
  <c r="P1217" i="1"/>
  <c r="I1194" i="1" s="1"/>
  <c r="O679" i="1"/>
  <c r="P1463" i="1"/>
  <c r="O3324" i="1"/>
  <c r="O3373" i="1" s="1"/>
  <c r="O3422" i="1" s="1"/>
  <c r="O1223" i="1"/>
  <c r="P1857" i="1"/>
  <c r="F1834" i="1" s="1"/>
  <c r="O2303" i="1"/>
  <c r="P2303" i="1" s="1"/>
  <c r="Q2281" i="1" s="1"/>
  <c r="P770" i="1"/>
  <c r="F748" i="1" s="1"/>
  <c r="O1762" i="1"/>
  <c r="P1762" i="1" s="1"/>
  <c r="H1739" i="1" s="1"/>
  <c r="O1028" i="1"/>
  <c r="P1028" i="1" s="1"/>
  <c r="I1005" i="1" s="1"/>
  <c r="O1271" i="1"/>
  <c r="P2775" i="1"/>
  <c r="F2753" i="1" s="1"/>
  <c r="O3323" i="1"/>
  <c r="P3323" i="1" s="1"/>
  <c r="P2393" i="1"/>
  <c r="L2370" i="1" s="1"/>
  <c r="O1958" i="1"/>
  <c r="P1698" i="1"/>
  <c r="F1676" i="1" s="1"/>
  <c r="P2046" i="1"/>
  <c r="I2024" i="1" s="1"/>
  <c r="P815" i="1"/>
  <c r="I793" i="1" s="1"/>
  <c r="O438" i="1"/>
  <c r="P1707" i="1"/>
  <c r="O1684" i="1" s="1"/>
  <c r="P241" i="1"/>
  <c r="P218" i="1" s="1"/>
  <c r="P1951" i="1"/>
  <c r="D1928" i="1" s="1"/>
  <c r="I2325" i="1"/>
  <c r="P178" i="1"/>
  <c r="P2339" i="1"/>
  <c r="O2317" i="1" s="1"/>
  <c r="E904" i="1"/>
  <c r="P1507" i="1"/>
  <c r="P2826" i="1"/>
  <c r="P2336" i="1"/>
  <c r="D2314" i="1" s="1"/>
  <c r="P3279" i="1"/>
  <c r="P3222" i="1"/>
  <c r="F3200" i="1" s="1"/>
  <c r="O2744" i="1"/>
  <c r="P384" i="1"/>
  <c r="G361" i="1" s="1"/>
  <c r="P535" i="1"/>
  <c r="H512" i="1" s="1"/>
  <c r="P718" i="1"/>
  <c r="P1059" i="1"/>
  <c r="P3172" i="1"/>
  <c r="P3171" i="1"/>
  <c r="J3149" i="1" s="1"/>
  <c r="P1993" i="1"/>
  <c r="P2045" i="1"/>
  <c r="O2023" i="1" s="1"/>
  <c r="P820" i="1"/>
  <c r="N798" i="1" s="1"/>
  <c r="P330" i="1"/>
  <c r="E308" i="1" s="1"/>
  <c r="O1273" i="1"/>
  <c r="P1273" i="1" s="1"/>
  <c r="G1250" i="1" s="1"/>
  <c r="P2295" i="1"/>
  <c r="F2272" i="1" s="1"/>
  <c r="P2825" i="1"/>
  <c r="J2803" i="1" s="1"/>
  <c r="P2682" i="1"/>
  <c r="P523" i="1"/>
  <c r="P726" i="1"/>
  <c r="J703" i="1" s="1"/>
  <c r="O1173" i="1"/>
  <c r="P1020" i="1"/>
  <c r="N997" i="1" s="1"/>
  <c r="O881" i="1"/>
  <c r="P881" i="1" s="1"/>
  <c r="P2335" i="1"/>
  <c r="J2313" i="1" s="1"/>
  <c r="P3020" i="1"/>
  <c r="N2998" i="1" s="1"/>
  <c r="P424" i="1"/>
  <c r="P719" i="1"/>
  <c r="D697" i="1" s="1"/>
  <c r="P1210" i="1"/>
  <c r="E1188" i="1" s="1"/>
  <c r="P869" i="1"/>
  <c r="H847" i="1" s="1"/>
  <c r="O3085" i="1"/>
  <c r="P825" i="1"/>
  <c r="P2534" i="1"/>
  <c r="D2512" i="1" s="1"/>
  <c r="P1355" i="1"/>
  <c r="P1261" i="1"/>
  <c r="O3084" i="1"/>
  <c r="O3329" i="1"/>
  <c r="P3329" i="1" s="1"/>
  <c r="L3306" i="1" s="1"/>
  <c r="P1065" i="1"/>
  <c r="P1657" i="1"/>
  <c r="O1634" i="1" s="1"/>
  <c r="O2203" i="1"/>
  <c r="P2203" i="1" s="1"/>
  <c r="F2180" i="1" s="1"/>
  <c r="P2144" i="1"/>
  <c r="P1259" i="1"/>
  <c r="P1946" i="1"/>
  <c r="K1924" i="1" s="1"/>
  <c r="P2536" i="1"/>
  <c r="I2514" i="1" s="1"/>
  <c r="P1699" i="1"/>
  <c r="O1677" i="1" s="1"/>
  <c r="O1076" i="1"/>
  <c r="P1076" i="1" s="1"/>
  <c r="G1053" i="1" s="1"/>
  <c r="P720" i="1"/>
  <c r="N698" i="1" s="1"/>
  <c r="O3561" i="1"/>
  <c r="P3561" i="1" s="1"/>
  <c r="L2228" i="1"/>
  <c r="O2154" i="1"/>
  <c r="P2154" i="1" s="1"/>
  <c r="J2131" i="1" s="1"/>
  <c r="P623" i="1"/>
  <c r="H601" i="1" s="1"/>
  <c r="P3021" i="1"/>
  <c r="J2999" i="1" s="1"/>
  <c r="P2291" i="1"/>
  <c r="O833" i="1"/>
  <c r="O2008" i="1"/>
  <c r="P1166" i="1"/>
  <c r="P482" i="1"/>
  <c r="P1599" i="1"/>
  <c r="P3022" i="1"/>
  <c r="I3000" i="1" s="1"/>
  <c r="O1861" i="1"/>
  <c r="P1861" i="1" s="1"/>
  <c r="P2240" i="1"/>
  <c r="D2218" i="1" s="1"/>
  <c r="P526" i="1"/>
  <c r="L504" i="1" s="1"/>
  <c r="P625" i="1"/>
  <c r="O391" i="1"/>
  <c r="P391" i="1" s="1"/>
  <c r="P437" i="1"/>
  <c r="P1858" i="1"/>
  <c r="H1835" i="1" s="1"/>
  <c r="P2632" i="1"/>
  <c r="J2610" i="1" s="1"/>
  <c r="P1895" i="1"/>
  <c r="N1873" i="1" s="1"/>
  <c r="P1850" i="1"/>
  <c r="P1506" i="1"/>
  <c r="O392" i="1"/>
  <c r="P392" i="1" s="1"/>
  <c r="P1457" i="1"/>
  <c r="O3563" i="1"/>
  <c r="P3563" i="1" s="1"/>
  <c r="P727" i="1"/>
  <c r="N704" i="1" s="1"/>
  <c r="P3071" i="1"/>
  <c r="P1750" i="1"/>
  <c r="J1728" i="1" s="1"/>
  <c r="P2392" i="1"/>
  <c r="D2369" i="1" s="1"/>
  <c r="O3280" i="1"/>
  <c r="P425" i="1"/>
  <c r="P474" i="1"/>
  <c r="L452" i="1" s="1"/>
  <c r="P916" i="1"/>
  <c r="H894" i="1" s="1"/>
  <c r="P1262" i="1"/>
  <c r="M1240" i="1" s="1"/>
  <c r="P2487" i="1"/>
  <c r="O2253" i="1"/>
  <c r="P2630" i="1"/>
  <c r="F2608" i="1" s="1"/>
  <c r="P2385" i="1"/>
  <c r="P864" i="1"/>
  <c r="P2731" i="1"/>
  <c r="P1745" i="1"/>
  <c r="I1723" i="1" s="1"/>
  <c r="P619" i="1"/>
  <c r="P1654" i="1"/>
  <c r="L1632" i="1" s="1"/>
  <c r="P1700" i="1"/>
  <c r="D1678" i="1" s="1"/>
  <c r="P1064" i="1"/>
  <c r="G1042" i="1" s="1"/>
  <c r="P3682" i="1"/>
  <c r="P915" i="1"/>
  <c r="O3234" i="1"/>
  <c r="P3234" i="1" s="1"/>
  <c r="Q3212" i="1" s="1"/>
  <c r="P1066" i="1"/>
  <c r="P2285" i="1"/>
  <c r="N2263" i="1" s="1"/>
  <c r="P913" i="1"/>
  <c r="P818" i="1"/>
  <c r="F796" i="1" s="1"/>
  <c r="P2725" i="1"/>
  <c r="G2703" i="1" s="1"/>
  <c r="P620" i="1"/>
  <c r="P3128" i="1"/>
  <c r="O1763" i="1"/>
  <c r="P1763" i="1" s="1"/>
  <c r="N1740" i="1" s="1"/>
  <c r="P1172" i="1"/>
  <c r="M1149" i="1" s="1"/>
  <c r="E2129" i="1"/>
  <c r="O488" i="1"/>
  <c r="P1849" i="1"/>
  <c r="L1827" i="1" s="1"/>
  <c r="P1356" i="1"/>
  <c r="F1334" i="1" s="1"/>
  <c r="P1013" i="1"/>
  <c r="P2827" i="1"/>
  <c r="P1894" i="1"/>
  <c r="P472" i="1"/>
  <c r="G450" i="1" s="1"/>
  <c r="P3681" i="1"/>
  <c r="P3461" i="1"/>
  <c r="P3688" i="1"/>
  <c r="P3462" i="1"/>
  <c r="P2653" i="1"/>
  <c r="P1281" i="1"/>
  <c r="P1917" i="1"/>
  <c r="P741" i="1"/>
  <c r="P1722" i="1"/>
  <c r="P1133" i="1"/>
  <c r="P1230" i="1"/>
  <c r="O782" i="1"/>
  <c r="P782" i="1" s="1"/>
  <c r="J759" i="1" s="1"/>
  <c r="P1656" i="1"/>
  <c r="G1633" i="1" s="1"/>
  <c r="P1369" i="1"/>
  <c r="P2530" i="1"/>
  <c r="O2508" i="1" s="1"/>
  <c r="P2241" i="1"/>
  <c r="P3484" i="1"/>
  <c r="P3044" i="1"/>
  <c r="P1995" i="1"/>
  <c r="K1973" i="1" s="1"/>
  <c r="P2933" i="1"/>
  <c r="E2910" i="1" s="1"/>
  <c r="P2039" i="1"/>
  <c r="P3173" i="1"/>
  <c r="P1405" i="1"/>
  <c r="M1383" i="1" s="1"/>
  <c r="O2939" i="1"/>
  <c r="P2939" i="1" s="1"/>
  <c r="M2916" i="1" s="1"/>
  <c r="P1647" i="1"/>
  <c r="P3683" i="1"/>
  <c r="P3540" i="1"/>
  <c r="O3135" i="1"/>
  <c r="P3135" i="1" s="1"/>
  <c r="I3112" i="1" s="1"/>
  <c r="P2553" i="1"/>
  <c r="P2602" i="1"/>
  <c r="P1378" i="1"/>
  <c r="P2190" i="1"/>
  <c r="G2168" i="1" s="1"/>
  <c r="P1844" i="1"/>
  <c r="P1600" i="1"/>
  <c r="P2932" i="1"/>
  <c r="G2909" i="1" s="1"/>
  <c r="P966" i="1"/>
  <c r="O944" i="1" s="1"/>
  <c r="P525" i="1"/>
  <c r="H503" i="1" s="1"/>
  <c r="P2457" i="1"/>
  <c r="P3043" i="1"/>
  <c r="P1035" i="1"/>
  <c r="P104" i="1"/>
  <c r="P937" i="1"/>
  <c r="P496" i="1"/>
  <c r="P251" i="1"/>
  <c r="P2188" i="1"/>
  <c r="P1359" i="1"/>
  <c r="P1751" i="1"/>
  <c r="P3689" i="1"/>
  <c r="P1232" i="1"/>
  <c r="P2113" i="1"/>
  <c r="P826" i="1"/>
  <c r="I803" i="1" s="1"/>
  <c r="P2631" i="1"/>
  <c r="D2609" i="1" s="1"/>
  <c r="P1403" i="1"/>
  <c r="P428" i="1"/>
  <c r="P965" i="1"/>
  <c r="F943" i="1" s="1"/>
  <c r="P3541" i="1"/>
  <c r="P2112" i="1"/>
  <c r="P1164" i="1"/>
  <c r="K1142" i="1" s="1"/>
  <c r="P3072" i="1"/>
  <c r="G3050" i="1" s="1"/>
  <c r="P870" i="1"/>
  <c r="H848" i="1" s="1"/>
  <c r="P2358" i="1"/>
  <c r="P2652" i="1"/>
  <c r="P1622" i="1"/>
  <c r="P642" i="1"/>
  <c r="O342" i="1"/>
  <c r="P342" i="1" s="1"/>
  <c r="P3217" i="1"/>
  <c r="P1701" i="1"/>
  <c r="J1679" i="1" s="1"/>
  <c r="P2284" i="1"/>
  <c r="P56" i="1"/>
  <c r="P3300" i="1"/>
  <c r="P3094" i="1"/>
  <c r="P3093" i="1"/>
  <c r="P2407" i="1"/>
  <c r="P435" i="1"/>
  <c r="E412" i="1" s="1"/>
  <c r="P2638" i="1"/>
  <c r="P1456" i="1"/>
  <c r="P1945" i="1"/>
  <c r="E1923" i="1" s="1"/>
  <c r="P2308" i="1"/>
  <c r="P938" i="1"/>
  <c r="P840" i="1"/>
  <c r="P3388" i="1"/>
  <c r="P3439" i="1"/>
  <c r="P1328" i="1"/>
  <c r="P207" i="1"/>
  <c r="P397" i="1"/>
  <c r="P546" i="1"/>
  <c r="P1132" i="1"/>
  <c r="P202" i="1"/>
  <c r="P2044" i="1"/>
  <c r="P2726" i="1"/>
  <c r="P2898" i="1"/>
  <c r="P2210" i="1"/>
  <c r="P1916" i="1"/>
  <c r="P2015" i="1"/>
  <c r="P742" i="1"/>
  <c r="P180" i="1"/>
  <c r="P2849" i="1"/>
  <c r="P1918" i="1"/>
  <c r="P1720" i="1"/>
  <c r="P740" i="1"/>
  <c r="P211" i="1"/>
  <c r="P3562" i="1"/>
  <c r="P3289" i="1"/>
  <c r="P765" i="1"/>
  <c r="M743" i="1" s="1"/>
  <c r="P814" i="1"/>
  <c r="O792" i="1" s="1"/>
  <c r="P1671" i="1"/>
  <c r="P2212" i="1"/>
  <c r="P1649" i="1"/>
  <c r="P721" i="1"/>
  <c r="D699" i="1" s="1"/>
  <c r="P987" i="1"/>
  <c r="P691" i="1"/>
  <c r="P1208" i="1"/>
  <c r="M1186" i="1" s="1"/>
  <c r="P3216" i="1"/>
  <c r="N3194" i="1" s="1"/>
  <c r="P1721" i="1"/>
  <c r="P1603" i="1"/>
  <c r="P446" i="1"/>
  <c r="P936" i="1"/>
  <c r="P2847" i="1"/>
  <c r="P3539" i="1"/>
  <c r="P201" i="1"/>
  <c r="P2162" i="1"/>
  <c r="P545" i="1"/>
  <c r="P1893" i="1"/>
  <c r="P2163" i="1"/>
  <c r="P1820" i="1"/>
  <c r="P230" i="1"/>
  <c r="P771" i="1"/>
  <c r="P252" i="1"/>
  <c r="P2242" i="1"/>
  <c r="D2220" i="1" s="1"/>
  <c r="P3440" i="1"/>
  <c r="P524" i="1"/>
  <c r="H502" i="1" s="1"/>
  <c r="P447" i="1"/>
  <c r="P1183" i="1"/>
  <c r="P380" i="1"/>
  <c r="O358" i="1" s="1"/>
  <c r="P569" i="1"/>
  <c r="N547" i="1" s="1"/>
  <c r="P208" i="1"/>
  <c r="P2848" i="1"/>
  <c r="P1377" i="1"/>
  <c r="P2681" i="1"/>
  <c r="P3239" i="1"/>
  <c r="P1182" i="1"/>
  <c r="P2926" i="1"/>
  <c r="F2904" i="1" s="1"/>
  <c r="P2676" i="1"/>
  <c r="P570" i="1"/>
  <c r="P1967" i="1"/>
  <c r="P221" i="1"/>
  <c r="P2480" i="1"/>
  <c r="P3288" i="1"/>
  <c r="P331" i="1"/>
  <c r="E309" i="1" s="1"/>
  <c r="P1990" i="1"/>
  <c r="O1968" i="1" s="1"/>
  <c r="P2357" i="1"/>
  <c r="P3215" i="1"/>
  <c r="R4890" i="1"/>
  <c r="R4939" i="1" s="1"/>
  <c r="P4842" i="1"/>
  <c r="T4842" i="1"/>
  <c r="P1264" i="1"/>
  <c r="P2538" i="1"/>
  <c r="O2587" i="1"/>
  <c r="S4889" i="1"/>
  <c r="S4938" i="1" s="1"/>
  <c r="M4008" i="1"/>
  <c r="T873" i="1"/>
  <c r="T1020" i="1"/>
  <c r="R1118" i="1"/>
  <c r="P1754" i="1"/>
  <c r="N1731" i="1" s="1"/>
  <c r="O2979" i="1"/>
  <c r="P1852" i="1"/>
  <c r="E1829" i="1" s="1"/>
  <c r="P1950" i="1"/>
  <c r="P4400" i="1"/>
  <c r="P2048" i="1"/>
  <c r="L2025" i="1" s="1"/>
  <c r="P4841" i="1"/>
  <c r="P186" i="1"/>
  <c r="P872" i="1"/>
  <c r="P1705" i="1"/>
  <c r="O1803" i="1"/>
  <c r="P5331" i="1"/>
  <c r="P1215" i="1"/>
  <c r="J1192" i="1" s="1"/>
  <c r="O1313" i="1"/>
  <c r="P235" i="1"/>
  <c r="M212" i="1" s="1"/>
  <c r="O284" i="1"/>
  <c r="P2685" i="1"/>
  <c r="M2662" i="1" s="1"/>
  <c r="O2440" i="1"/>
  <c r="O3714" i="1"/>
  <c r="P3028" i="1"/>
  <c r="P1901" i="1"/>
  <c r="P3175" i="1"/>
  <c r="P921" i="1"/>
  <c r="G898" i="1" s="1"/>
  <c r="P3567" i="1"/>
  <c r="M3544" i="1" s="1"/>
  <c r="P971" i="1"/>
  <c r="O948" i="1" s="1"/>
  <c r="P4155" i="1"/>
  <c r="K4132" i="1" s="1"/>
  <c r="P1068" i="1"/>
  <c r="J1045" i="1" s="1"/>
  <c r="P2636" i="1"/>
  <c r="H2613" i="1" s="1"/>
  <c r="P2783" i="1"/>
  <c r="F2760" i="1" s="1"/>
  <c r="P1019" i="1"/>
  <c r="O1117" i="1"/>
  <c r="P431" i="1"/>
  <c r="L408" i="1" s="1"/>
  <c r="P2489" i="1"/>
  <c r="L2466" i="1" s="1"/>
  <c r="O5184" i="1"/>
  <c r="P5037" i="1"/>
  <c r="J5014" i="1" s="1"/>
  <c r="O2097" i="1"/>
  <c r="O88" i="1" s="1"/>
  <c r="P4792" i="1"/>
  <c r="O4890" i="1"/>
  <c r="P480" i="1"/>
  <c r="I457" i="1" s="1"/>
  <c r="P970" i="1"/>
  <c r="N947" i="1" s="1"/>
  <c r="P3224" i="1"/>
  <c r="O3201" i="1" s="1"/>
  <c r="P725" i="1"/>
  <c r="P2930" i="1"/>
  <c r="D2907" i="1" s="1"/>
  <c r="P3959" i="1"/>
  <c r="J3936" i="1" s="1"/>
  <c r="P1362" i="1"/>
  <c r="P2293" i="1"/>
  <c r="P4302" i="1"/>
  <c r="F4279" i="1" s="1"/>
  <c r="P3910" i="1"/>
  <c r="P2881" i="1"/>
  <c r="P333" i="1"/>
  <c r="D310" i="1" s="1"/>
  <c r="P627" i="1"/>
  <c r="J604" i="1" s="1"/>
  <c r="O676" i="1"/>
  <c r="P529" i="1"/>
  <c r="N506" i="1" s="1"/>
  <c r="P5282" i="1"/>
  <c r="K5259" i="1" s="1"/>
  <c r="P3518" i="1"/>
  <c r="O3495" i="1" s="1"/>
  <c r="P2391" i="1"/>
  <c r="M2368" i="1" s="1"/>
  <c r="O4008" i="1"/>
  <c r="P4351" i="1"/>
  <c r="P3127" i="1"/>
  <c r="I3104" i="1" s="1"/>
  <c r="P432" i="1"/>
  <c r="F409" i="1" s="1"/>
  <c r="P5065" i="1"/>
  <c r="P2147" i="1"/>
  <c r="P3274" i="1"/>
  <c r="P2882" i="1"/>
  <c r="L2859" i="1" s="1"/>
  <c r="P236" i="1"/>
  <c r="O285" i="1"/>
  <c r="P4303" i="1"/>
  <c r="F4280" i="1" s="1"/>
  <c r="P4428" i="1"/>
  <c r="P2490" i="1"/>
  <c r="O4891" i="1"/>
  <c r="P1167" i="1"/>
  <c r="O1144" i="1" s="1"/>
  <c r="P1216" i="1"/>
  <c r="H1193" i="1" s="1"/>
  <c r="P4989" i="1"/>
  <c r="P481" i="1"/>
  <c r="K458" i="1" s="1"/>
  <c r="P1069" i="1"/>
  <c r="O1046" i="1" s="1"/>
  <c r="P3078" i="1"/>
  <c r="N3055" i="1" s="1"/>
  <c r="P2245" i="1"/>
  <c r="E2222" i="1" s="1"/>
  <c r="P1706" i="1"/>
  <c r="L1683" i="1" s="1"/>
  <c r="O1314" i="1"/>
  <c r="O1804" i="1"/>
  <c r="O4009" i="1"/>
  <c r="P2049" i="1"/>
  <c r="L2026" i="1" s="1"/>
  <c r="O2441" i="1"/>
  <c r="O1118" i="1"/>
  <c r="O677" i="1"/>
  <c r="P4058" i="1"/>
  <c r="F4035" i="1" s="1"/>
  <c r="O3715" i="1"/>
  <c r="O2098" i="1"/>
  <c r="P2784" i="1"/>
  <c r="G2761" i="1" s="1"/>
  <c r="P2686" i="1"/>
  <c r="M2663" i="1" s="1"/>
  <c r="O2980" i="1"/>
  <c r="P775" i="1"/>
  <c r="O2588" i="1"/>
  <c r="P1756" i="1"/>
  <c r="E1733" i="1" s="1"/>
  <c r="P5066" i="1"/>
  <c r="P2148" i="1"/>
  <c r="L2125" i="1" s="1"/>
  <c r="P4843" i="1"/>
  <c r="H4820" i="1" s="1"/>
  <c r="T5184" i="1"/>
  <c r="T5185" i="1"/>
  <c r="P4255" i="1"/>
  <c r="I4232" i="1" s="1"/>
  <c r="P335" i="1"/>
  <c r="P1609" i="1"/>
  <c r="G1586" i="1" s="1"/>
  <c r="P777" i="1"/>
  <c r="N754" i="1" s="1"/>
  <c r="I286" i="1"/>
  <c r="P531" i="1"/>
  <c r="O2589" i="1"/>
  <c r="P1854" i="1"/>
  <c r="H1831" i="1" s="1"/>
  <c r="O1805" i="1"/>
  <c r="P629" i="1"/>
  <c r="I606" i="1" s="1"/>
  <c r="O2442" i="1"/>
  <c r="P3275" i="1"/>
  <c r="P4990" i="1"/>
  <c r="F4967" i="1" s="1"/>
  <c r="O678" i="1"/>
  <c r="P4402" i="1"/>
  <c r="O2981" i="1"/>
  <c r="P3030" i="1"/>
  <c r="N3007" i="1" s="1"/>
  <c r="P1903" i="1"/>
  <c r="K1880" i="1" s="1"/>
  <c r="O2099" i="1"/>
  <c r="O90" i="1" s="1"/>
  <c r="O4892" i="1"/>
  <c r="P972" i="1"/>
  <c r="P874" i="1"/>
  <c r="H851" i="1" s="1"/>
  <c r="P188" i="1"/>
  <c r="F165" i="1" s="1"/>
  <c r="O286" i="1"/>
  <c r="P5039" i="1"/>
  <c r="P1021" i="1"/>
  <c r="K998" i="1" s="1"/>
  <c r="O1119" i="1"/>
  <c r="P1266" i="1"/>
  <c r="L1243" i="1" s="1"/>
  <c r="O1315" i="1"/>
  <c r="P2001" i="1"/>
  <c r="I1978" i="1" s="1"/>
  <c r="P4304" i="1"/>
  <c r="G4281" i="1" s="1"/>
  <c r="P3520" i="1"/>
  <c r="P3226" i="1"/>
  <c r="D3203" i="1" s="1"/>
  <c r="P2394" i="1"/>
  <c r="R2443" i="1"/>
  <c r="T2394" i="1"/>
  <c r="P1560" i="1"/>
  <c r="P1512" i="1"/>
  <c r="P1538" i="1"/>
  <c r="P1534" i="1"/>
  <c r="P1535" i="1"/>
  <c r="P1537" i="1"/>
  <c r="P1536" i="1"/>
  <c r="P1533" i="1"/>
  <c r="P4157" i="1"/>
  <c r="M4134" i="1" s="1"/>
  <c r="O3716" i="1"/>
  <c r="O4010" i="1"/>
  <c r="P5236" i="1"/>
  <c r="F5213" i="1" s="1"/>
  <c r="P1390" i="1"/>
  <c r="P1389" i="1"/>
  <c r="P1757" i="1"/>
  <c r="P4109" i="1"/>
  <c r="M4086" i="1" s="1"/>
  <c r="P4305" i="1"/>
  <c r="O4893" i="1"/>
  <c r="P4795" i="1"/>
  <c r="M4772" i="1" s="1"/>
  <c r="P3570" i="1"/>
  <c r="M3547" i="1" s="1"/>
  <c r="P4648" i="1"/>
  <c r="F4625" i="1" s="1"/>
  <c r="P2688" i="1"/>
  <c r="P4256" i="1"/>
  <c r="P3129" i="1"/>
  <c r="H3106" i="1" s="1"/>
  <c r="P2247" i="1"/>
  <c r="O2224" i="1" s="1"/>
  <c r="O1802" i="1"/>
  <c r="O283" i="1"/>
  <c r="O2586" i="1"/>
  <c r="P189" i="1"/>
  <c r="L166" i="1" s="1"/>
  <c r="P238" i="1"/>
  <c r="O287" i="1"/>
  <c r="P924" i="1"/>
  <c r="O901" i="1" s="1"/>
  <c r="O2443" i="1"/>
  <c r="O3717" i="1"/>
  <c r="P2884" i="1"/>
  <c r="P1022" i="1"/>
  <c r="E999" i="1" s="1"/>
  <c r="O1120" i="1"/>
  <c r="P1610" i="1"/>
  <c r="H1587" i="1" s="1"/>
  <c r="P581" i="1"/>
  <c r="L558" i="1" s="1"/>
  <c r="P1659" i="1"/>
  <c r="P1904" i="1"/>
  <c r="I1881" i="1" s="1"/>
  <c r="P875" i="1"/>
  <c r="O3423" i="1"/>
  <c r="P2002" i="1"/>
  <c r="H1979" i="1" s="1"/>
  <c r="P1267" i="1"/>
  <c r="I1244" i="1" s="1"/>
  <c r="O1316" i="1"/>
  <c r="P2541" i="1"/>
  <c r="M2518" i="1" s="1"/>
  <c r="O2590" i="1"/>
  <c r="P3593" i="1"/>
  <c r="O1806" i="1"/>
  <c r="P630" i="1"/>
  <c r="O2982" i="1"/>
  <c r="O2100" i="1"/>
  <c r="O91" i="1" s="1"/>
  <c r="O4011" i="1"/>
  <c r="O1312" i="1"/>
  <c r="O675" i="1"/>
  <c r="O4889" i="1"/>
  <c r="O4938" i="1" s="1"/>
  <c r="O1116" i="1"/>
  <c r="O2096" i="1"/>
  <c r="O87" i="1" s="1"/>
  <c r="O2591" i="1"/>
  <c r="M3452" i="1"/>
  <c r="P5287" i="1"/>
  <c r="L5264" i="1" s="1"/>
  <c r="P5335" i="1"/>
  <c r="P5286" i="1"/>
  <c r="N5263" i="1" s="1"/>
  <c r="G1317" i="1"/>
  <c r="G1318" i="1"/>
  <c r="E1318" i="1"/>
  <c r="I1318" i="1"/>
  <c r="N1318" i="1"/>
  <c r="J1318" i="1"/>
  <c r="K1318" i="1"/>
  <c r="M1318" i="1"/>
  <c r="L1318" i="1"/>
  <c r="H1318" i="1"/>
  <c r="F1318" i="1"/>
  <c r="D1318" i="1"/>
  <c r="P5336" i="1"/>
  <c r="P2003" i="1"/>
  <c r="D1980" i="1" s="1"/>
  <c r="F2592" i="1"/>
  <c r="P484" i="1"/>
  <c r="I461" i="1" s="1"/>
  <c r="P4796" i="1"/>
  <c r="J3452" i="1"/>
  <c r="G3452" i="1"/>
  <c r="H3452" i="1"/>
  <c r="I2717" i="1"/>
  <c r="L2766" i="1"/>
  <c r="D3599" i="1"/>
  <c r="G3599" i="1"/>
  <c r="N3599" i="1"/>
  <c r="M3599" i="1"/>
  <c r="L3599" i="1"/>
  <c r="K3599" i="1"/>
  <c r="J3599" i="1"/>
  <c r="I3599" i="1"/>
  <c r="H3599" i="1"/>
  <c r="F3599" i="1"/>
  <c r="O3599" i="1"/>
  <c r="O3419" i="1"/>
  <c r="O5183" i="1"/>
  <c r="O2439" i="1"/>
  <c r="O2101" i="1"/>
  <c r="O92" i="1" s="1"/>
  <c r="O3713" i="1"/>
  <c r="P5183" i="1"/>
  <c r="P4404" i="1"/>
  <c r="O1807" i="1"/>
  <c r="P1219" i="1"/>
  <c r="P2346" i="1"/>
  <c r="N5214" i="1"/>
  <c r="L5214" i="1"/>
  <c r="H5214" i="1"/>
  <c r="K5214" i="1"/>
  <c r="G5214" i="1"/>
  <c r="F5214" i="1"/>
  <c r="I5214" i="1"/>
  <c r="P4355" i="1"/>
  <c r="M4332" i="1" s="1"/>
  <c r="O4012" i="1"/>
  <c r="F3891" i="1"/>
  <c r="L3891" i="1"/>
  <c r="N3891" i="1"/>
  <c r="O3891" i="1"/>
  <c r="I3891" i="1"/>
  <c r="H3891" i="1"/>
  <c r="G3891" i="1"/>
  <c r="E3891" i="1"/>
  <c r="K3891" i="1"/>
  <c r="M3891" i="1"/>
  <c r="J3891" i="1"/>
  <c r="D3891" i="1"/>
  <c r="M3107" i="1"/>
  <c r="L3107" i="1"/>
  <c r="K3107" i="1"/>
  <c r="D3107" i="1"/>
  <c r="F3107" i="1"/>
  <c r="E3107" i="1"/>
  <c r="J3107" i="1"/>
  <c r="I3107" i="1"/>
  <c r="O3107" i="1"/>
  <c r="G3107" i="1"/>
  <c r="H3107" i="1"/>
  <c r="N3107" i="1"/>
  <c r="O3058" i="1"/>
  <c r="M3058" i="1"/>
  <c r="F3058" i="1"/>
  <c r="E3058" i="1"/>
  <c r="H3058" i="1"/>
  <c r="K3058" i="1"/>
  <c r="N3058" i="1"/>
  <c r="D3058" i="1"/>
  <c r="G3058" i="1"/>
  <c r="L3058" i="1"/>
  <c r="J3058" i="1"/>
  <c r="I3058" i="1"/>
  <c r="E2813" i="1"/>
  <c r="N2813" i="1"/>
  <c r="H2813" i="1"/>
  <c r="F2813" i="1"/>
  <c r="L2813" i="1"/>
  <c r="J2813" i="1"/>
  <c r="K2813" i="1"/>
  <c r="M2813" i="1"/>
  <c r="I2813" i="1"/>
  <c r="G2813" i="1"/>
  <c r="O2813" i="1"/>
  <c r="O2978" i="1"/>
  <c r="P975" i="1"/>
  <c r="M4283" i="1"/>
  <c r="L4283" i="1"/>
  <c r="H4283" i="1"/>
  <c r="E4283" i="1"/>
  <c r="K4283" i="1"/>
  <c r="I4283" i="1"/>
  <c r="O4283" i="1"/>
  <c r="D4283" i="1"/>
  <c r="F4283" i="1"/>
  <c r="N4283" i="1"/>
  <c r="G4283" i="1"/>
  <c r="J4283" i="1"/>
  <c r="F4234" i="1"/>
  <c r="N4234" i="1"/>
  <c r="J4234" i="1"/>
  <c r="O4234" i="1"/>
  <c r="H4234" i="1"/>
  <c r="D4234" i="1"/>
  <c r="G4234" i="1"/>
  <c r="E4234" i="1"/>
  <c r="K4234" i="1"/>
  <c r="M4234" i="1"/>
  <c r="L4234" i="1"/>
  <c r="I4234" i="1"/>
  <c r="F2993" i="1" l="1"/>
  <c r="S2993" i="1"/>
  <c r="K2993" i="1"/>
  <c r="E2993" i="1"/>
  <c r="N2993" i="1"/>
  <c r="M2993" i="1"/>
  <c r="L2993" i="1"/>
  <c r="J2993" i="1"/>
  <c r="I2993" i="1"/>
  <c r="H2993" i="1"/>
  <c r="G2993" i="1"/>
  <c r="S3771" i="1"/>
  <c r="R3771" i="1"/>
  <c r="E3771" i="1"/>
  <c r="E47" i="1" s="1"/>
  <c r="K3771" i="1"/>
  <c r="K47" i="1" s="1"/>
  <c r="J3771" i="1"/>
  <c r="H3771" i="1"/>
  <c r="H47" i="1" s="1"/>
  <c r="D3771" i="1"/>
  <c r="I3771" i="1"/>
  <c r="I47" i="1" s="1"/>
  <c r="F3771" i="1"/>
  <c r="N3771" i="1"/>
  <c r="N47" i="1" s="1"/>
  <c r="M3771" i="1"/>
  <c r="M47" i="1" s="1"/>
  <c r="G3771" i="1"/>
  <c r="G47" i="1" s="1"/>
  <c r="L3771" i="1"/>
  <c r="J2323" i="1"/>
  <c r="D2323" i="1"/>
  <c r="P4653" i="1"/>
  <c r="K4630" i="1" s="1"/>
  <c r="P880" i="1"/>
  <c r="N857" i="1" s="1"/>
  <c r="P2056" i="1"/>
  <c r="I2033" i="1" s="1"/>
  <c r="P1860" i="1"/>
  <c r="O1837" i="1" s="1"/>
  <c r="O1866" i="1"/>
  <c r="P439" i="1"/>
  <c r="I416" i="1" s="1"/>
  <c r="P488" i="1"/>
  <c r="D465" i="1" s="1"/>
  <c r="P243" i="1"/>
  <c r="Q220" i="1" s="1"/>
  <c r="R3762" i="1"/>
  <c r="J4338" i="1"/>
  <c r="Q4339" i="1"/>
  <c r="E4093" i="1"/>
  <c r="Q4094" i="1"/>
  <c r="F4044" i="1"/>
  <c r="Q4045" i="1"/>
  <c r="G3897" i="1"/>
  <c r="Q3898" i="1"/>
  <c r="E3652" i="1"/>
  <c r="Q3653" i="1"/>
  <c r="M3064" i="1"/>
  <c r="Q3065" i="1"/>
  <c r="G2917" i="1"/>
  <c r="Q2918" i="1"/>
  <c r="D2868" i="1"/>
  <c r="P2868" i="1" s="1"/>
  <c r="Q2869" i="1"/>
  <c r="G2819" i="1"/>
  <c r="Q2820" i="1"/>
  <c r="O5318" i="1"/>
  <c r="Q5319" i="1"/>
  <c r="I5269" i="1"/>
  <c r="Q5270" i="1"/>
  <c r="M5220" i="1"/>
  <c r="Q5221" i="1"/>
  <c r="D5192" i="1"/>
  <c r="O5191" i="1"/>
  <c r="L3773" i="1"/>
  <c r="E5188" i="1"/>
  <c r="D3430" i="1"/>
  <c r="D3773" i="1" s="1"/>
  <c r="D49" i="1" s="1"/>
  <c r="D147" i="1" s="1"/>
  <c r="D5194" i="1"/>
  <c r="E3426" i="1"/>
  <c r="E3769" i="1" s="1"/>
  <c r="E45" i="1" s="1"/>
  <c r="E5190" i="1"/>
  <c r="D3429" i="1"/>
  <c r="D3772" i="1" s="1"/>
  <c r="D48" i="1" s="1"/>
  <c r="D5193" i="1"/>
  <c r="D5188" i="1"/>
  <c r="P3281" i="1"/>
  <c r="F3258" i="1" s="1"/>
  <c r="O5192" i="1"/>
  <c r="D5187" i="1"/>
  <c r="D3422" i="1"/>
  <c r="D3765" i="1" s="1"/>
  <c r="D41" i="1" s="1"/>
  <c r="D139" i="1" s="1"/>
  <c r="D5186" i="1"/>
  <c r="O5194" i="1"/>
  <c r="D5191" i="1"/>
  <c r="D5190" i="1"/>
  <c r="E5191" i="1"/>
  <c r="I3253" i="1"/>
  <c r="P5187" i="1"/>
  <c r="N3256" i="1"/>
  <c r="E5187" i="1"/>
  <c r="L3252" i="1"/>
  <c r="P5186" i="1"/>
  <c r="D3421" i="1"/>
  <c r="D3764" i="1" s="1"/>
  <c r="D40" i="1" s="1"/>
  <c r="D138" i="1" s="1"/>
  <c r="D5185" i="1"/>
  <c r="P3282" i="1"/>
  <c r="L3259" i="1" s="1"/>
  <c r="O5193" i="1"/>
  <c r="D3420" i="1"/>
  <c r="D3763" i="1" s="1"/>
  <c r="D39" i="1" s="1"/>
  <c r="D137" i="1" s="1"/>
  <c r="D5184" i="1"/>
  <c r="E3430" i="1"/>
  <c r="E3773" i="1" s="1"/>
  <c r="E5194" i="1"/>
  <c r="E3425" i="1"/>
  <c r="E3768" i="1" s="1"/>
  <c r="E44" i="1" s="1"/>
  <c r="E5189" i="1"/>
  <c r="F3251" i="1"/>
  <c r="P5185" i="1"/>
  <c r="E5192" i="1"/>
  <c r="E3421" i="1"/>
  <c r="E3764" i="1" s="1"/>
  <c r="E40" i="1" s="1"/>
  <c r="E138" i="1" s="1"/>
  <c r="E5185" i="1"/>
  <c r="E3429" i="1"/>
  <c r="E3772" i="1" s="1"/>
  <c r="E48" i="1" s="1"/>
  <c r="E146" i="1" s="1"/>
  <c r="E5193" i="1"/>
  <c r="E3422" i="1"/>
  <c r="E3765" i="1" s="1"/>
  <c r="E41" i="1" s="1"/>
  <c r="E139" i="1" s="1"/>
  <c r="E5186" i="1"/>
  <c r="D3425" i="1"/>
  <c r="D3768" i="1" s="1"/>
  <c r="D44" i="1" s="1"/>
  <c r="D5189" i="1"/>
  <c r="K5073" i="1"/>
  <c r="Q5074" i="1"/>
  <c r="F5024" i="1"/>
  <c r="Q5025" i="1"/>
  <c r="E4975" i="1"/>
  <c r="Q4976" i="1"/>
  <c r="F4949" i="1"/>
  <c r="J4945" i="1"/>
  <c r="H4947" i="1"/>
  <c r="L4943" i="1"/>
  <c r="I4949" i="1"/>
  <c r="D4944" i="1"/>
  <c r="H4949" i="1"/>
  <c r="N4943" i="1"/>
  <c r="G4949" i="1"/>
  <c r="I4947" i="1"/>
  <c r="M4943" i="1"/>
  <c r="F4940" i="1"/>
  <c r="K4943" i="1"/>
  <c r="D4940" i="1"/>
  <c r="O4939" i="1"/>
  <c r="F4947" i="1"/>
  <c r="J4943" i="1"/>
  <c r="N4939" i="1"/>
  <c r="L4948" i="1"/>
  <c r="N4946" i="1"/>
  <c r="E4945" i="1"/>
  <c r="G4943" i="1"/>
  <c r="I4941" i="1"/>
  <c r="K4939" i="1"/>
  <c r="K4948" i="1"/>
  <c r="M4946" i="1"/>
  <c r="D4945" i="1"/>
  <c r="F4943" i="1"/>
  <c r="J4939" i="1"/>
  <c r="J4948" i="1"/>
  <c r="L4946" i="1"/>
  <c r="N4944" i="1"/>
  <c r="E4943" i="1"/>
  <c r="I4939" i="1"/>
  <c r="I4948" i="1"/>
  <c r="K4946" i="1"/>
  <c r="M4944" i="1"/>
  <c r="D4943" i="1"/>
  <c r="F4941" i="1"/>
  <c r="H4939" i="1"/>
  <c r="N4941" i="1"/>
  <c r="E4940" i="1"/>
  <c r="G4945" i="1"/>
  <c r="F4945" i="1"/>
  <c r="J4942" i="1"/>
  <c r="K4947" i="1"/>
  <c r="F4942" i="1"/>
  <c r="J4947" i="1"/>
  <c r="E4942" i="1"/>
  <c r="K4945" i="1"/>
  <c r="I4945" i="1"/>
  <c r="M4941" i="1"/>
  <c r="D4949" i="1"/>
  <c r="H4945" i="1"/>
  <c r="L4941" i="1"/>
  <c r="E4947" i="1"/>
  <c r="K4941" i="1"/>
  <c r="D4947" i="1"/>
  <c r="L4939" i="1"/>
  <c r="O4943" i="1"/>
  <c r="J4946" i="1"/>
  <c r="L4944" i="1"/>
  <c r="E4941" i="1"/>
  <c r="J4944" i="1"/>
  <c r="N4940" i="1"/>
  <c r="E4939" i="1"/>
  <c r="E4948" i="1"/>
  <c r="I4944" i="1"/>
  <c r="M4940" i="1"/>
  <c r="L4940" i="1"/>
  <c r="L4949" i="1"/>
  <c r="N4947" i="1"/>
  <c r="E4946" i="1"/>
  <c r="G4944" i="1"/>
  <c r="I4942" i="1"/>
  <c r="K4940" i="1"/>
  <c r="D4942" i="1"/>
  <c r="E4949" i="1"/>
  <c r="O4942" i="1"/>
  <c r="J4941" i="1"/>
  <c r="K4944" i="1"/>
  <c r="H4946" i="1"/>
  <c r="H4944" i="1"/>
  <c r="K4949" i="1"/>
  <c r="M4947" i="1"/>
  <c r="D4946" i="1"/>
  <c r="F4944" i="1"/>
  <c r="J4940" i="1"/>
  <c r="M4945" i="1"/>
  <c r="L4945" i="1"/>
  <c r="G4940" i="1"/>
  <c r="O4941" i="1"/>
  <c r="N4948" i="1"/>
  <c r="I4943" i="1"/>
  <c r="M4939" i="1"/>
  <c r="M4948" i="1"/>
  <c r="H4943" i="1"/>
  <c r="N4942" i="1"/>
  <c r="O4940" i="1"/>
  <c r="G4948" i="1"/>
  <c r="I4946" i="1"/>
  <c r="M4942" i="1"/>
  <c r="D4941" i="1"/>
  <c r="F4948" i="1"/>
  <c r="L4942" i="1"/>
  <c r="N4949" i="1"/>
  <c r="G4946" i="1"/>
  <c r="K4942" i="1"/>
  <c r="D4939" i="1"/>
  <c r="M4949" i="1"/>
  <c r="D4948" i="1"/>
  <c r="F4946" i="1"/>
  <c r="J4949" i="1"/>
  <c r="L4947" i="1"/>
  <c r="N4945" i="1"/>
  <c r="E4944" i="1"/>
  <c r="G4942" i="1"/>
  <c r="I4940" i="1"/>
  <c r="J4779" i="1"/>
  <c r="Q4780" i="1"/>
  <c r="T4794" i="1"/>
  <c r="E4730" i="1"/>
  <c r="Q4731" i="1"/>
  <c r="H4681" i="1"/>
  <c r="D4681" i="1"/>
  <c r="P4681" i="1" s="1"/>
  <c r="M4632" i="1"/>
  <c r="Q4633" i="1"/>
  <c r="K4436" i="1"/>
  <c r="Q4437" i="1"/>
  <c r="S4894" i="1"/>
  <c r="S4943" i="1" s="1"/>
  <c r="T4943" i="1" s="1"/>
  <c r="M3773" i="1"/>
  <c r="M49" i="1" s="1"/>
  <c r="M2623" i="1"/>
  <c r="Q2624" i="1"/>
  <c r="L2525" i="1"/>
  <c r="Q2526" i="1"/>
  <c r="O2476" i="1"/>
  <c r="Q2477" i="1"/>
  <c r="M2378" i="1"/>
  <c r="Q2379" i="1"/>
  <c r="L2133" i="1"/>
  <c r="Q2134" i="1"/>
  <c r="N1839" i="1"/>
  <c r="Q1840" i="1"/>
  <c r="D1692" i="1"/>
  <c r="P1692" i="1" s="1"/>
  <c r="Q1693" i="1"/>
  <c r="L1643" i="1"/>
  <c r="Q1644" i="1"/>
  <c r="H1594" i="1"/>
  <c r="Q1595" i="1"/>
  <c r="H1349" i="1"/>
  <c r="Q1350" i="1"/>
  <c r="O3652" i="1"/>
  <c r="E1153" i="1"/>
  <c r="Q1154" i="1"/>
  <c r="K3652" i="1"/>
  <c r="F3652" i="1"/>
  <c r="E1006" i="1"/>
  <c r="Q1007" i="1"/>
  <c r="J957" i="1"/>
  <c r="Q958" i="1"/>
  <c r="G908" i="1"/>
  <c r="Q909" i="1"/>
  <c r="D614" i="1"/>
  <c r="P614" i="1" s="1"/>
  <c r="Q615" i="1"/>
  <c r="F467" i="1"/>
  <c r="Q468" i="1"/>
  <c r="G369" i="1"/>
  <c r="Q370" i="1"/>
  <c r="R3772" i="1"/>
  <c r="R48" i="1" s="1"/>
  <c r="E320" i="1"/>
  <c r="Q321" i="1"/>
  <c r="N3773" i="1"/>
  <c r="N49" i="1" s="1"/>
  <c r="N147" i="1" s="1"/>
  <c r="S3772" i="1"/>
  <c r="H3762" i="1"/>
  <c r="I3762" i="1"/>
  <c r="J3762" i="1"/>
  <c r="K3762" i="1"/>
  <c r="L3762" i="1"/>
  <c r="M3762" i="1"/>
  <c r="S3773" i="1"/>
  <c r="S49" i="1" s="1"/>
  <c r="S147" i="1" s="1"/>
  <c r="N3772" i="1"/>
  <c r="N48" i="1" s="1"/>
  <c r="M3772" i="1"/>
  <c r="M48" i="1" s="1"/>
  <c r="L3772" i="1"/>
  <c r="K3772" i="1"/>
  <c r="K48" i="1" s="1"/>
  <c r="K146" i="1" s="1"/>
  <c r="F3762" i="1"/>
  <c r="K3773" i="1"/>
  <c r="J3773" i="1"/>
  <c r="J49" i="1" s="1"/>
  <c r="M3765" i="1"/>
  <c r="M41" i="1" s="1"/>
  <c r="I3773" i="1"/>
  <c r="I49" i="1" s="1"/>
  <c r="E3762" i="1"/>
  <c r="H3773" i="1"/>
  <c r="H49" i="1" s="1"/>
  <c r="H147" i="1" s="1"/>
  <c r="G3773" i="1"/>
  <c r="G49" i="1" s="1"/>
  <c r="G147" i="1" s="1"/>
  <c r="G3762" i="1"/>
  <c r="F3773" i="1"/>
  <c r="F49" i="1" s="1"/>
  <c r="J3772" i="1"/>
  <c r="I3772" i="1"/>
  <c r="I48" i="1" s="1"/>
  <c r="N3762" i="1"/>
  <c r="H3772" i="1"/>
  <c r="H48" i="1" s="1"/>
  <c r="G3772" i="1"/>
  <c r="F3772" i="1"/>
  <c r="R3773" i="1"/>
  <c r="O5260" i="1"/>
  <c r="J5260" i="1"/>
  <c r="H5260" i="1"/>
  <c r="D5260" i="1"/>
  <c r="G5260" i="1"/>
  <c r="T5188" i="1"/>
  <c r="L5260" i="1"/>
  <c r="E5260" i="1"/>
  <c r="K3111" i="1"/>
  <c r="O3428" i="1"/>
  <c r="O3427" i="1"/>
  <c r="M3767" i="1"/>
  <c r="M43" i="1" s="1"/>
  <c r="M141" i="1" s="1"/>
  <c r="E3766" i="1"/>
  <c r="E42" i="1" s="1"/>
  <c r="P5044" i="1"/>
  <c r="I5021" i="1" s="1"/>
  <c r="P4064" i="1"/>
  <c r="I4041" i="1" s="1"/>
  <c r="P4113" i="1"/>
  <c r="O4090" i="1" s="1"/>
  <c r="P3966" i="1"/>
  <c r="H3943" i="1" s="1"/>
  <c r="P3035" i="1"/>
  <c r="G3012" i="1" s="1"/>
  <c r="P5240" i="1"/>
  <c r="F5217" i="1" s="1"/>
  <c r="P4309" i="1"/>
  <c r="P3084" i="1"/>
  <c r="J3061" i="1" s="1"/>
  <c r="P2937" i="1"/>
  <c r="F2914" i="1" s="1"/>
  <c r="P2839" i="1"/>
  <c r="I2816" i="1" s="1"/>
  <c r="P2741" i="1"/>
  <c r="Q2718" i="1" s="1"/>
  <c r="P2692" i="1"/>
  <c r="I2669" i="1" s="1"/>
  <c r="P1859" i="1"/>
  <c r="N1836" i="1" s="1"/>
  <c r="P487" i="1"/>
  <c r="H464" i="1" s="1"/>
  <c r="P438" i="1"/>
  <c r="K415" i="1" s="1"/>
  <c r="P1222" i="1"/>
  <c r="H1199" i="1" s="1"/>
  <c r="J856" i="1"/>
  <c r="P781" i="1"/>
  <c r="M758" i="1" s="1"/>
  <c r="D46" i="1"/>
  <c r="P4652" i="1"/>
  <c r="N4629" i="1" s="1"/>
  <c r="P2202" i="1"/>
  <c r="E2179" i="1" s="1"/>
  <c r="O1518" i="1"/>
  <c r="P1567" i="1" s="1"/>
  <c r="J1544" i="1" s="1"/>
  <c r="T5189" i="1"/>
  <c r="L3765" i="1"/>
  <c r="L41" i="1" s="1"/>
  <c r="L139" i="1" s="1"/>
  <c r="I3652" i="1"/>
  <c r="J215" i="1"/>
  <c r="K215" i="1"/>
  <c r="N3769" i="1"/>
  <c r="N45" i="1" s="1"/>
  <c r="N143" i="1" s="1"/>
  <c r="K5260" i="1"/>
  <c r="O449" i="1"/>
  <c r="E449" i="1"/>
  <c r="F449" i="1"/>
  <c r="L3652" i="1"/>
  <c r="G3652" i="1"/>
  <c r="N3652" i="1"/>
  <c r="H3652" i="1"/>
  <c r="J3652" i="1"/>
  <c r="I5260" i="1"/>
  <c r="M5260" i="1"/>
  <c r="T5035" i="1"/>
  <c r="F2862" i="1"/>
  <c r="O2432" i="1"/>
  <c r="P2432" i="1" s="1"/>
  <c r="J2410" i="1" s="1"/>
  <c r="F5260" i="1"/>
  <c r="M3205" i="1"/>
  <c r="E2029" i="1"/>
  <c r="D2029" i="1"/>
  <c r="N2372" i="1"/>
  <c r="D3652" i="1"/>
  <c r="P3652" i="1" s="1"/>
  <c r="E2862" i="1"/>
  <c r="K2862" i="1"/>
  <c r="E3767" i="1"/>
  <c r="E43" i="1" s="1"/>
  <c r="E141" i="1" s="1"/>
  <c r="L2862" i="1"/>
  <c r="Q2227" i="1"/>
  <c r="L2029" i="1"/>
  <c r="I2862" i="1"/>
  <c r="D2862" i="1"/>
  <c r="N2029" i="1"/>
  <c r="N2862" i="1"/>
  <c r="F2911" i="1"/>
  <c r="G2862" i="1"/>
  <c r="F2029" i="1"/>
  <c r="M2862" i="1"/>
  <c r="J1932" i="1"/>
  <c r="F1932" i="1"/>
  <c r="O2862" i="1"/>
  <c r="G1932" i="1"/>
  <c r="H2862" i="1"/>
  <c r="J2029" i="1"/>
  <c r="F2519" i="1"/>
  <c r="M2029" i="1"/>
  <c r="K2029" i="1"/>
  <c r="T3430" i="1"/>
  <c r="O2324" i="1"/>
  <c r="M2275" i="1"/>
  <c r="O2275" i="1"/>
  <c r="E2226" i="1"/>
  <c r="M2226" i="1"/>
  <c r="I2226" i="1"/>
  <c r="E951" i="1"/>
  <c r="D951" i="1"/>
  <c r="I5261" i="1"/>
  <c r="F707" i="1"/>
  <c r="H4821" i="1"/>
  <c r="G707" i="1"/>
  <c r="H2175" i="1"/>
  <c r="E707" i="1"/>
  <c r="E4821" i="1"/>
  <c r="O707" i="1"/>
  <c r="I2175" i="1"/>
  <c r="G951" i="1"/>
  <c r="D5261" i="1"/>
  <c r="O1050" i="1"/>
  <c r="D707" i="1"/>
  <c r="L951" i="1"/>
  <c r="L1529" i="1"/>
  <c r="G454" i="1"/>
  <c r="J1529" i="1"/>
  <c r="M1529" i="1"/>
  <c r="E1692" i="1"/>
  <c r="K1529" i="1"/>
  <c r="H1529" i="1"/>
  <c r="P2187" i="1"/>
  <c r="Q2165" i="1" s="1"/>
  <c r="F1692" i="1"/>
  <c r="L3944" i="1"/>
  <c r="K4125" i="1"/>
  <c r="E3944" i="1"/>
  <c r="K1827" i="1"/>
  <c r="D1827" i="1"/>
  <c r="M4038" i="1"/>
  <c r="M4726" i="1"/>
  <c r="J5073" i="1"/>
  <c r="S2979" i="1"/>
  <c r="T2979" i="1" s="1"/>
  <c r="E5073" i="1"/>
  <c r="N5073" i="1"/>
  <c r="J4726" i="1"/>
  <c r="H5073" i="1"/>
  <c r="K4028" i="1"/>
  <c r="E5024" i="1"/>
  <c r="H4038" i="1"/>
  <c r="N4726" i="1"/>
  <c r="L4726" i="1"/>
  <c r="O5073" i="1"/>
  <c r="K4726" i="1"/>
  <c r="D1153" i="1"/>
  <c r="P1153" i="1" s="1"/>
  <c r="N4028" i="1"/>
  <c r="F1153" i="1"/>
  <c r="F4038" i="1"/>
  <c r="E4726" i="1"/>
  <c r="H4726" i="1"/>
  <c r="D5073" i="1"/>
  <c r="P5073" i="1" s="1"/>
  <c r="D4726" i="1"/>
  <c r="F5073" i="1"/>
  <c r="O4726" i="1"/>
  <c r="M4028" i="1"/>
  <c r="J4038" i="1"/>
  <c r="G4726" i="1"/>
  <c r="M1827" i="1"/>
  <c r="I5073" i="1"/>
  <c r="E4028" i="1"/>
  <c r="I4038" i="1"/>
  <c r="I4726" i="1"/>
  <c r="G4038" i="1"/>
  <c r="H902" i="1"/>
  <c r="F992" i="1"/>
  <c r="M5073" i="1"/>
  <c r="L5073" i="1"/>
  <c r="G5073" i="1"/>
  <c r="D320" i="1"/>
  <c r="P320" i="1" s="1"/>
  <c r="G1529" i="1"/>
  <c r="E4038" i="1"/>
  <c r="F951" i="1"/>
  <c r="N992" i="1"/>
  <c r="F2176" i="1"/>
  <c r="F4665" i="1"/>
  <c r="P1696" i="1"/>
  <c r="H1674" i="1" s="1"/>
  <c r="S4891" i="1"/>
  <c r="S4940" i="1" s="1"/>
  <c r="T4940" i="1" s="1"/>
  <c r="G2176" i="1"/>
  <c r="O4665" i="1"/>
  <c r="F169" i="1"/>
  <c r="L844" i="1"/>
  <c r="E2176" i="1"/>
  <c r="E3499" i="1"/>
  <c r="S2977" i="1"/>
  <c r="T2977" i="1" s="1"/>
  <c r="H3305" i="1"/>
  <c r="T4792" i="1"/>
  <c r="I1529" i="1"/>
  <c r="D2607" i="1"/>
  <c r="M5310" i="1"/>
  <c r="K4038" i="1"/>
  <c r="I5310" i="1"/>
  <c r="E2607" i="1"/>
  <c r="E2470" i="1"/>
  <c r="O1589" i="1"/>
  <c r="N2470" i="1"/>
  <c r="L3453" i="1"/>
  <c r="K5310" i="1"/>
  <c r="O2029" i="1"/>
  <c r="M902" i="1"/>
  <c r="H2470" i="1"/>
  <c r="N844" i="1"/>
  <c r="H5310" i="1"/>
  <c r="D5012" i="1"/>
  <c r="H3499" i="1"/>
  <c r="J707" i="1"/>
  <c r="D2470" i="1"/>
  <c r="G5310" i="1"/>
  <c r="H2029" i="1"/>
  <c r="G2029" i="1"/>
  <c r="O902" i="1"/>
  <c r="I2470" i="1"/>
  <c r="M844" i="1"/>
  <c r="O1384" i="1"/>
  <c r="J3499" i="1"/>
  <c r="L2607" i="1"/>
  <c r="K3499" i="1"/>
  <c r="L1589" i="1"/>
  <c r="L5310" i="1"/>
  <c r="E1589" i="1"/>
  <c r="I2607" i="1"/>
  <c r="D5310" i="1"/>
  <c r="H3453" i="1"/>
  <c r="G902" i="1"/>
  <c r="E902" i="1"/>
  <c r="G2470" i="1"/>
  <c r="J844" i="1"/>
  <c r="E1331" i="1"/>
  <c r="G5316" i="1"/>
  <c r="G4125" i="1"/>
  <c r="J4087" i="1"/>
  <c r="O951" i="1"/>
  <c r="O2470" i="1"/>
  <c r="I4717" i="1"/>
  <c r="N2812" i="1"/>
  <c r="F3244" i="1"/>
  <c r="F4821" i="1"/>
  <c r="E1529" i="1"/>
  <c r="K902" i="1"/>
  <c r="E605" i="1"/>
  <c r="E3249" i="1"/>
  <c r="L3198" i="1"/>
  <c r="G3499" i="1"/>
  <c r="I2176" i="1"/>
  <c r="J902" i="1"/>
  <c r="N3249" i="1"/>
  <c r="D4141" i="1"/>
  <c r="P4141" i="1" s="1"/>
  <c r="D4038" i="1"/>
  <c r="J706" i="1"/>
  <c r="L3063" i="1"/>
  <c r="G4730" i="1"/>
  <c r="L4038" i="1"/>
  <c r="J3095" i="1"/>
  <c r="E706" i="1"/>
  <c r="N5310" i="1"/>
  <c r="G4821" i="1"/>
  <c r="I2819" i="1"/>
  <c r="H3198" i="1"/>
  <c r="E5316" i="1"/>
  <c r="I3499" i="1"/>
  <c r="L902" i="1"/>
  <c r="I4141" i="1"/>
  <c r="K3766" i="1"/>
  <c r="K42" i="1" s="1"/>
  <c r="K140" i="1" s="1"/>
  <c r="O4038" i="1"/>
  <c r="F902" i="1"/>
  <c r="G4372" i="1"/>
  <c r="F3249" i="1"/>
  <c r="D902" i="1"/>
  <c r="I902" i="1"/>
  <c r="K951" i="1"/>
  <c r="L2470" i="1"/>
  <c r="N4821" i="1"/>
  <c r="D5316" i="1"/>
  <c r="D1529" i="1"/>
  <c r="J951" i="1"/>
  <c r="J2470" i="1"/>
  <c r="G1690" i="1"/>
  <c r="K4227" i="1"/>
  <c r="G844" i="1"/>
  <c r="L4821" i="1"/>
  <c r="D3198" i="1"/>
  <c r="I5316" i="1"/>
  <c r="J3249" i="1"/>
  <c r="M3249" i="1"/>
  <c r="O605" i="1"/>
  <c r="K2025" i="1"/>
  <c r="H4770" i="1"/>
  <c r="L3755" i="1"/>
  <c r="L31" i="1" s="1"/>
  <c r="L129" i="1" s="1"/>
  <c r="F2470" i="1"/>
  <c r="Q2812" i="1"/>
  <c r="D4770" i="1"/>
  <c r="H4087" i="1"/>
  <c r="O5316" i="1"/>
  <c r="O1529" i="1"/>
  <c r="M951" i="1"/>
  <c r="K2470" i="1"/>
  <c r="J1692" i="1"/>
  <c r="D4665" i="1"/>
  <c r="G4037" i="1"/>
  <c r="T4936" i="1"/>
  <c r="H3249" i="1"/>
  <c r="I3198" i="1"/>
  <c r="F3198" i="1"/>
  <c r="J2176" i="1"/>
  <c r="J5316" i="1"/>
  <c r="I3095" i="1"/>
  <c r="G3249" i="1"/>
  <c r="F4730" i="1"/>
  <c r="L3249" i="1"/>
  <c r="H2365" i="1"/>
  <c r="F1529" i="1"/>
  <c r="H5316" i="1"/>
  <c r="H951" i="1"/>
  <c r="K1692" i="1"/>
  <c r="K844" i="1"/>
  <c r="K4037" i="1"/>
  <c r="T4602" i="1"/>
  <c r="D1589" i="1"/>
  <c r="H1589" i="1"/>
  <c r="L4724" i="1"/>
  <c r="E4520" i="1"/>
  <c r="K4624" i="1"/>
  <c r="Q5311" i="1"/>
  <c r="E4724" i="1"/>
  <c r="N5255" i="1"/>
  <c r="F844" i="1"/>
  <c r="G4624" i="1"/>
  <c r="D5311" i="1"/>
  <c r="I4028" i="1"/>
  <c r="F5018" i="1"/>
  <c r="D3249" i="1"/>
  <c r="K1738" i="1"/>
  <c r="D2819" i="1"/>
  <c r="P2819" i="1" s="1"/>
  <c r="M4821" i="1"/>
  <c r="K992" i="1"/>
  <c r="O277" i="1"/>
  <c r="P277" i="1" s="1"/>
  <c r="G255" i="1" s="1"/>
  <c r="L2474" i="1"/>
  <c r="F4087" i="1"/>
  <c r="D2176" i="1"/>
  <c r="M707" i="1"/>
  <c r="E367" i="1"/>
  <c r="M1384" i="1"/>
  <c r="O1194" i="1"/>
  <c r="F4624" i="1"/>
  <c r="O4899" i="1"/>
  <c r="H1040" i="1"/>
  <c r="Q3196" i="1"/>
  <c r="E2474" i="1"/>
  <c r="L3499" i="1"/>
  <c r="I4087" i="1"/>
  <c r="H2176" i="1"/>
  <c r="N1589" i="1"/>
  <c r="K707" i="1"/>
  <c r="G367" i="1"/>
  <c r="G4677" i="1"/>
  <c r="J1970" i="1"/>
  <c r="J4624" i="1"/>
  <c r="O1040" i="1"/>
  <c r="S4893" i="1"/>
  <c r="S4942" i="1" s="1"/>
  <c r="T4497" i="1"/>
  <c r="M2268" i="1"/>
  <c r="N2268" i="1"/>
  <c r="I1589" i="1"/>
  <c r="F4724" i="1"/>
  <c r="N4624" i="1"/>
  <c r="M3756" i="1"/>
  <c r="M32" i="1" s="1"/>
  <c r="M130" i="1" s="1"/>
  <c r="K3196" i="1"/>
  <c r="F605" i="1"/>
  <c r="D844" i="1"/>
  <c r="K510" i="1"/>
  <c r="L1738" i="1"/>
  <c r="O4624" i="1"/>
  <c r="D510" i="1"/>
  <c r="F1146" i="1"/>
  <c r="O992" i="1"/>
  <c r="G2474" i="1"/>
  <c r="J1589" i="1"/>
  <c r="E3933" i="1"/>
  <c r="N4677" i="1"/>
  <c r="M1040" i="1"/>
  <c r="M4087" i="1"/>
  <c r="F3933" i="1"/>
  <c r="G1384" i="1"/>
  <c r="L5220" i="1"/>
  <c r="I2719" i="1"/>
  <c r="O5310" i="1"/>
  <c r="P2383" i="1"/>
  <c r="H2361" i="1" s="1"/>
  <c r="O844" i="1"/>
  <c r="T2685" i="1"/>
  <c r="J992" i="1"/>
  <c r="E4087" i="1"/>
  <c r="N3499" i="1"/>
  <c r="K1384" i="1"/>
  <c r="D2474" i="1"/>
  <c r="D3499" i="1"/>
  <c r="K2176" i="1"/>
  <c r="I992" i="1"/>
  <c r="I3249" i="1"/>
  <c r="M3499" i="1"/>
  <c r="N4087" i="1"/>
  <c r="L2176" i="1"/>
  <c r="F1589" i="1"/>
  <c r="L707" i="1"/>
  <c r="F3944" i="1"/>
  <c r="K605" i="1"/>
  <c r="G992" i="1"/>
  <c r="F5310" i="1"/>
  <c r="I4378" i="1"/>
  <c r="O4028" i="1"/>
  <c r="N4724" i="1"/>
  <c r="D4724" i="1"/>
  <c r="E3196" i="1"/>
  <c r="J3196" i="1"/>
  <c r="M4624" i="1"/>
  <c r="G4087" i="1"/>
  <c r="D992" i="1"/>
  <c r="K1589" i="1"/>
  <c r="H699" i="1"/>
  <c r="F3499" i="1"/>
  <c r="K4087" i="1"/>
  <c r="M2176" i="1"/>
  <c r="M1589" i="1"/>
  <c r="N951" i="1"/>
  <c r="H707" i="1"/>
  <c r="L1153" i="1"/>
  <c r="I3944" i="1"/>
  <c r="I1384" i="1"/>
  <c r="G2378" i="1"/>
  <c r="J605" i="1"/>
  <c r="K4680" i="1"/>
  <c r="J4631" i="1"/>
  <c r="E5310" i="1"/>
  <c r="M4378" i="1"/>
  <c r="O4673" i="1"/>
  <c r="T4939" i="1"/>
  <c r="L4028" i="1"/>
  <c r="N5311" i="1"/>
  <c r="I605" i="1"/>
  <c r="D4087" i="1"/>
  <c r="O3370" i="1"/>
  <c r="P3370" i="1" s="1"/>
  <c r="K1683" i="1"/>
  <c r="L4087" i="1"/>
  <c r="L992" i="1"/>
  <c r="N2176" i="1"/>
  <c r="Q707" i="1"/>
  <c r="O3249" i="1"/>
  <c r="I707" i="1"/>
  <c r="O4730" i="1"/>
  <c r="M1153" i="1"/>
  <c r="M3944" i="1"/>
  <c r="M605" i="1"/>
  <c r="M4631" i="1"/>
  <c r="L2901" i="1"/>
  <c r="T2984" i="1"/>
  <c r="I957" i="1"/>
  <c r="I2663" i="1"/>
  <c r="M946" i="1"/>
  <c r="H454" i="1"/>
  <c r="L3766" i="1"/>
  <c r="L42" i="1" s="1"/>
  <c r="L140" i="1" s="1"/>
  <c r="D2025" i="1"/>
  <c r="O3252" i="1"/>
  <c r="F1923" i="1"/>
  <c r="K2761" i="1"/>
  <c r="E1839" i="1"/>
  <c r="I169" i="1"/>
  <c r="D3057" i="1"/>
  <c r="N1928" i="1"/>
  <c r="H1153" i="1"/>
  <c r="N2378" i="1"/>
  <c r="O2819" i="1"/>
  <c r="I1153" i="1"/>
  <c r="I944" i="1"/>
  <c r="J2378" i="1"/>
  <c r="L2868" i="1"/>
  <c r="Q993" i="1"/>
  <c r="H2819" i="1"/>
  <c r="K4965" i="1"/>
  <c r="M2720" i="1"/>
  <c r="O1153" i="1"/>
  <c r="D944" i="1"/>
  <c r="F2868" i="1"/>
  <c r="N2769" i="1"/>
  <c r="G4965" i="1"/>
  <c r="F993" i="1"/>
  <c r="J1153" i="1"/>
  <c r="H2720" i="1"/>
  <c r="G1153" i="1"/>
  <c r="E944" i="1"/>
  <c r="H320" i="1"/>
  <c r="E2868" i="1"/>
  <c r="J5012" i="1"/>
  <c r="M2769" i="1"/>
  <c r="E5056" i="1"/>
  <c r="F1194" i="1"/>
  <c r="F2769" i="1"/>
  <c r="N2720" i="1"/>
  <c r="N1153" i="1"/>
  <c r="L320" i="1"/>
  <c r="H2860" i="1"/>
  <c r="L2769" i="1"/>
  <c r="J2720" i="1"/>
  <c r="K1153" i="1"/>
  <c r="D1194" i="1"/>
  <c r="O2860" i="1"/>
  <c r="N3100" i="1"/>
  <c r="K3050" i="1"/>
  <c r="H1839" i="1"/>
  <c r="E3057" i="1"/>
  <c r="M1188" i="1"/>
  <c r="I1839" i="1"/>
  <c r="M1830" i="1"/>
  <c r="O1839" i="1"/>
  <c r="Q3009" i="1"/>
  <c r="H3057" i="1"/>
  <c r="M2803" i="1"/>
  <c r="J3057" i="1"/>
  <c r="O3057" i="1"/>
  <c r="K3057" i="1"/>
  <c r="E1830" i="1"/>
  <c r="L3057" i="1"/>
  <c r="M3057" i="1"/>
  <c r="L1830" i="1"/>
  <c r="Q3058" i="1"/>
  <c r="G3057" i="1"/>
  <c r="H1830" i="1"/>
  <c r="I1443" i="1"/>
  <c r="H1443" i="1"/>
  <c r="G1443" i="1"/>
  <c r="F1443" i="1"/>
  <c r="E1443" i="1"/>
  <c r="D1443" i="1"/>
  <c r="M1443" i="1"/>
  <c r="K1443" i="1"/>
  <c r="N1443" i="1"/>
  <c r="L1443" i="1"/>
  <c r="J1443" i="1"/>
  <c r="O1443" i="1"/>
  <c r="K4279" i="1"/>
  <c r="I2025" i="1"/>
  <c r="H2761" i="1"/>
  <c r="O1970" i="1"/>
  <c r="N1243" i="1"/>
  <c r="I1970" i="1"/>
  <c r="O4531" i="1"/>
  <c r="F1243" i="1"/>
  <c r="L5259" i="1"/>
  <c r="H988" i="1"/>
  <c r="M5259" i="1"/>
  <c r="G695" i="1"/>
  <c r="H600" i="1"/>
  <c r="L5072" i="1"/>
  <c r="N851" i="1"/>
  <c r="N2226" i="1"/>
  <c r="N1932" i="1"/>
  <c r="N4975" i="1"/>
  <c r="F5072" i="1"/>
  <c r="K2226" i="1"/>
  <c r="O1932" i="1"/>
  <c r="D5014" i="1"/>
  <c r="L2608" i="1"/>
  <c r="M988" i="1"/>
  <c r="F988" i="1"/>
  <c r="F2226" i="1"/>
  <c r="L1932" i="1"/>
  <c r="I4777" i="1"/>
  <c r="M4331" i="1"/>
  <c r="G4279" i="1"/>
  <c r="E988" i="1"/>
  <c r="J4777" i="1"/>
  <c r="E5020" i="1"/>
  <c r="R4595" i="1"/>
  <c r="T4595" i="1" s="1"/>
  <c r="Q1933" i="1"/>
  <c r="O2917" i="1"/>
  <c r="D2226" i="1"/>
  <c r="K1932" i="1"/>
  <c r="G988" i="1"/>
  <c r="H2226" i="1"/>
  <c r="E1932" i="1"/>
  <c r="M2999" i="1"/>
  <c r="E1931" i="1"/>
  <c r="N988" i="1"/>
  <c r="G2226" i="1"/>
  <c r="D1932" i="1"/>
  <c r="J1931" i="1"/>
  <c r="D2999" i="1"/>
  <c r="O2376" i="1"/>
  <c r="K4968" i="1"/>
  <c r="L4525" i="1"/>
  <c r="L1144" i="1"/>
  <c r="K988" i="1"/>
  <c r="H1932" i="1"/>
  <c r="N4968" i="1"/>
  <c r="N4623" i="1"/>
  <c r="E1144" i="1"/>
  <c r="J2226" i="1"/>
  <c r="O4975" i="1"/>
  <c r="J988" i="1"/>
  <c r="I1932" i="1"/>
  <c r="O278" i="1"/>
  <c r="P278" i="1" s="1"/>
  <c r="I4975" i="1"/>
  <c r="I4531" i="1"/>
  <c r="J4623" i="1"/>
  <c r="H4331" i="1"/>
  <c r="T5139" i="1"/>
  <c r="E2225" i="1"/>
  <c r="M4531" i="1"/>
  <c r="L988" i="1"/>
  <c r="O2226" i="1"/>
  <c r="E600" i="1"/>
  <c r="J5216" i="1"/>
  <c r="Q362" i="1"/>
  <c r="O1331" i="1"/>
  <c r="D2507" i="1"/>
  <c r="T5140" i="1"/>
  <c r="I1146" i="1"/>
  <c r="F1690" i="1"/>
  <c r="N2507" i="1"/>
  <c r="H3756" i="1"/>
  <c r="H32" i="1" s="1"/>
  <c r="H130" i="1" s="1"/>
  <c r="D1690" i="1"/>
  <c r="F2507" i="1"/>
  <c r="E3547" i="1"/>
  <c r="F3305" i="1"/>
  <c r="K454" i="1"/>
  <c r="D1738" i="1"/>
  <c r="I1342" i="1"/>
  <c r="J2899" i="1"/>
  <c r="K2507" i="1"/>
  <c r="T81" i="1"/>
  <c r="G3547" i="1"/>
  <c r="Q3547" i="1"/>
  <c r="N454" i="1"/>
  <c r="E2507" i="1"/>
  <c r="E454" i="1"/>
  <c r="K3305" i="1"/>
  <c r="K3547" i="1"/>
  <c r="D3305" i="1"/>
  <c r="P3305" i="1" s="1"/>
  <c r="F454" i="1"/>
  <c r="N4772" i="1"/>
  <c r="H1331" i="1"/>
  <c r="I454" i="1"/>
  <c r="O1146" i="1"/>
  <c r="M454" i="1"/>
  <c r="D454" i="1"/>
  <c r="M1690" i="1"/>
  <c r="M1331" i="1"/>
  <c r="J454" i="1"/>
  <c r="L454" i="1"/>
  <c r="D2764" i="1"/>
  <c r="K4975" i="1"/>
  <c r="I1827" i="1"/>
  <c r="M1735" i="1"/>
  <c r="E4777" i="1"/>
  <c r="H4531" i="1"/>
  <c r="H4968" i="1"/>
  <c r="M5072" i="1"/>
  <c r="K4525" i="1"/>
  <c r="I4623" i="1"/>
  <c r="J4525" i="1"/>
  <c r="P4453" i="1"/>
  <c r="F4430" i="1" s="1"/>
  <c r="T4504" i="1"/>
  <c r="O4338" i="1"/>
  <c r="O2123" i="1"/>
  <c r="F3009" i="1"/>
  <c r="F4975" i="1"/>
  <c r="J1827" i="1"/>
  <c r="Q4126" i="1"/>
  <c r="M2664" i="1"/>
  <c r="O899" i="1"/>
  <c r="H2670" i="1"/>
  <c r="E1643" i="1"/>
  <c r="D1735" i="1"/>
  <c r="Q5073" i="1"/>
  <c r="H4777" i="1"/>
  <c r="L4531" i="1"/>
  <c r="G4968" i="1"/>
  <c r="M4525" i="1"/>
  <c r="F4623" i="1"/>
  <c r="H4525" i="1"/>
  <c r="G4331" i="1"/>
  <c r="P1468" i="1"/>
  <c r="O1445" i="1" s="1"/>
  <c r="O1517" i="1"/>
  <c r="P1566" i="1" s="1"/>
  <c r="O1543" i="1" s="1"/>
  <c r="G2764" i="1"/>
  <c r="K3009" i="1"/>
  <c r="I608" i="1"/>
  <c r="K2267" i="1"/>
  <c r="F1827" i="1"/>
  <c r="E3106" i="1"/>
  <c r="H2810" i="1"/>
  <c r="O2670" i="1"/>
  <c r="O1735" i="1"/>
  <c r="F4777" i="1"/>
  <c r="F4531" i="1"/>
  <c r="M4968" i="1"/>
  <c r="Q4624" i="1"/>
  <c r="I4525" i="1"/>
  <c r="M4623" i="1"/>
  <c r="D4525" i="1"/>
  <c r="E4331" i="1"/>
  <c r="P1470" i="1"/>
  <c r="Q1448" i="1" s="1"/>
  <c r="O1519" i="1"/>
  <c r="P1568" i="1" s="1"/>
  <c r="Q3101" i="1"/>
  <c r="D315" i="1"/>
  <c r="G4959" i="1"/>
  <c r="D600" i="1"/>
  <c r="F2664" i="1"/>
  <c r="F2810" i="1"/>
  <c r="N1735" i="1"/>
  <c r="L4777" i="1"/>
  <c r="K4531" i="1"/>
  <c r="F4968" i="1"/>
  <c r="O4525" i="1"/>
  <c r="D4623" i="1"/>
  <c r="D4331" i="1"/>
  <c r="H1684" i="1"/>
  <c r="L4975" i="1"/>
  <c r="J2664" i="1"/>
  <c r="N2810" i="1"/>
  <c r="Q1827" i="1"/>
  <c r="M4777" i="1"/>
  <c r="E4531" i="1"/>
  <c r="J4968" i="1"/>
  <c r="E4525" i="1"/>
  <c r="L4623" i="1"/>
  <c r="O4497" i="1"/>
  <c r="O4595" i="1" s="1"/>
  <c r="P4595" i="1" s="1"/>
  <c r="J5072" i="1"/>
  <c r="G4623" i="1"/>
  <c r="P1467" i="1"/>
  <c r="O1516" i="1"/>
  <c r="D1931" i="1"/>
  <c r="K1005" i="1"/>
  <c r="N2851" i="1"/>
  <c r="I4970" i="1"/>
  <c r="D4975" i="1"/>
  <c r="P4975" i="1" s="1"/>
  <c r="H1827" i="1"/>
  <c r="N2664" i="1"/>
  <c r="O2810" i="1"/>
  <c r="N4777" i="1"/>
  <c r="G4531" i="1"/>
  <c r="D4968" i="1"/>
  <c r="H5072" i="1"/>
  <c r="F4525" i="1"/>
  <c r="O4623" i="1"/>
  <c r="J4331" i="1"/>
  <c r="D2917" i="1"/>
  <c r="P2917" i="1" s="1"/>
  <c r="N4525" i="1"/>
  <c r="O5216" i="1"/>
  <c r="D4777" i="1"/>
  <c r="F4331" i="1"/>
  <c r="H2225" i="1"/>
  <c r="H4975" i="1"/>
  <c r="E1827" i="1"/>
  <c r="J2810" i="1"/>
  <c r="K4777" i="1"/>
  <c r="J4531" i="1"/>
  <c r="E4968" i="1"/>
  <c r="O5072" i="1"/>
  <c r="D5072" i="1"/>
  <c r="P5072" i="1" s="1"/>
  <c r="G4975" i="1"/>
  <c r="N2917" i="1"/>
  <c r="O4968" i="1"/>
  <c r="G5072" i="1"/>
  <c r="O4331" i="1"/>
  <c r="J4126" i="1"/>
  <c r="J2225" i="1"/>
  <c r="M4975" i="1"/>
  <c r="O1827" i="1"/>
  <c r="E2810" i="1"/>
  <c r="L5216" i="1"/>
  <c r="O4777" i="1"/>
  <c r="G5020" i="1"/>
  <c r="N4531" i="1"/>
  <c r="L4968" i="1"/>
  <c r="N5072" i="1"/>
  <c r="E2657" i="1"/>
  <c r="I5072" i="1"/>
  <c r="N2266" i="1"/>
  <c r="E4623" i="1"/>
  <c r="K4331" i="1"/>
  <c r="L4331" i="1"/>
  <c r="H4623" i="1"/>
  <c r="E601" i="1"/>
  <c r="G2225" i="1"/>
  <c r="I1931" i="1"/>
  <c r="J4975" i="1"/>
  <c r="K2917" i="1"/>
  <c r="I5216" i="1"/>
  <c r="K5020" i="1"/>
  <c r="D2657" i="1"/>
  <c r="E5072" i="1"/>
  <c r="O2364" i="1"/>
  <c r="N4331" i="1"/>
  <c r="E699" i="1"/>
  <c r="D4970" i="1"/>
  <c r="L2313" i="1"/>
  <c r="F308" i="1"/>
  <c r="I699" i="1"/>
  <c r="N2123" i="1"/>
  <c r="O1692" i="1"/>
  <c r="F1683" i="1"/>
  <c r="E3052" i="1"/>
  <c r="O2764" i="1"/>
  <c r="N3009" i="1"/>
  <c r="J608" i="1"/>
  <c r="I2225" i="1"/>
  <c r="J315" i="1"/>
  <c r="L1931" i="1"/>
  <c r="M4970" i="1"/>
  <c r="I5018" i="1"/>
  <c r="H3933" i="1"/>
  <c r="H3252" i="1"/>
  <c r="J2904" i="1"/>
  <c r="K5220" i="1"/>
  <c r="M5024" i="1"/>
  <c r="L2663" i="1"/>
  <c r="O2803" i="1"/>
  <c r="J2461" i="1"/>
  <c r="L1342" i="1"/>
  <c r="H3050" i="1"/>
  <c r="N2619" i="1"/>
  <c r="L1735" i="1"/>
  <c r="J3014" i="1"/>
  <c r="L4680" i="1"/>
  <c r="M5018" i="1"/>
  <c r="J5220" i="1"/>
  <c r="F2761" i="1"/>
  <c r="F5259" i="1"/>
  <c r="L2657" i="1"/>
  <c r="J2364" i="1"/>
  <c r="D2511" i="1"/>
  <c r="F3757" i="1"/>
  <c r="F33" i="1" s="1"/>
  <c r="F3755" i="1"/>
  <c r="F31" i="1" s="1"/>
  <c r="F129" i="1" s="1"/>
  <c r="H2851" i="1"/>
  <c r="J3889" i="1"/>
  <c r="L2279" i="1"/>
  <c r="N699" i="1"/>
  <c r="G2123" i="1"/>
  <c r="H1692" i="1"/>
  <c r="O2904" i="1"/>
  <c r="H3052" i="1"/>
  <c r="M2764" i="1"/>
  <c r="L3009" i="1"/>
  <c r="N608" i="1"/>
  <c r="H609" i="1"/>
  <c r="L2225" i="1"/>
  <c r="E315" i="1"/>
  <c r="O1931" i="1"/>
  <c r="J4970" i="1"/>
  <c r="O5018" i="1"/>
  <c r="J1982" i="1"/>
  <c r="N3933" i="1"/>
  <c r="M3252" i="1"/>
  <c r="I1243" i="1"/>
  <c r="N1692" i="1"/>
  <c r="K2904" i="1"/>
  <c r="F5220" i="1"/>
  <c r="H2025" i="1"/>
  <c r="E2025" i="1"/>
  <c r="N308" i="1"/>
  <c r="I3050" i="1"/>
  <c r="H1735" i="1"/>
  <c r="H939" i="1"/>
  <c r="N4680" i="1"/>
  <c r="O4763" i="1"/>
  <c r="N2761" i="1"/>
  <c r="E5259" i="1"/>
  <c r="J2657" i="1"/>
  <c r="L3003" i="1"/>
  <c r="H4673" i="1"/>
  <c r="T4933" i="1"/>
  <c r="T4008" i="1"/>
  <c r="E3755" i="1"/>
  <c r="E31" i="1" s="1"/>
  <c r="E129" i="1" s="1"/>
  <c r="T2587" i="1"/>
  <c r="T2582" i="1"/>
  <c r="T4007" i="1"/>
  <c r="I2279" i="1"/>
  <c r="K699" i="1"/>
  <c r="M2123" i="1"/>
  <c r="G1692" i="1"/>
  <c r="E1683" i="1"/>
  <c r="D512" i="1"/>
  <c r="K2764" i="1"/>
  <c r="G3009" i="1"/>
  <c r="O608" i="1"/>
  <c r="D2225" i="1"/>
  <c r="K315" i="1"/>
  <c r="M1931" i="1"/>
  <c r="G4970" i="1"/>
  <c r="G5018" i="1"/>
  <c r="I1982" i="1"/>
  <c r="D3933" i="1"/>
  <c r="F3252" i="1"/>
  <c r="G1243" i="1"/>
  <c r="M1692" i="1"/>
  <c r="G2904" i="1"/>
  <c r="D5220" i="1"/>
  <c r="P5220" i="1" s="1"/>
  <c r="K851" i="1"/>
  <c r="M2313" i="1"/>
  <c r="D4336" i="1"/>
  <c r="G2180" i="1"/>
  <c r="N2025" i="1"/>
  <c r="H1982" i="1"/>
  <c r="F1735" i="1"/>
  <c r="E1675" i="1"/>
  <c r="D4680" i="1"/>
  <c r="P4680" i="1" s="1"/>
  <c r="O993" i="1"/>
  <c r="L2761" i="1"/>
  <c r="N5259" i="1"/>
  <c r="E4673" i="1"/>
  <c r="Q3488" i="1"/>
  <c r="K5018" i="1"/>
  <c r="N1135" i="1"/>
  <c r="J699" i="1"/>
  <c r="D2123" i="1"/>
  <c r="L1692" i="1"/>
  <c r="G1683" i="1"/>
  <c r="L2764" i="1"/>
  <c r="I3009" i="1"/>
  <c r="D608" i="1"/>
  <c r="M2225" i="1"/>
  <c r="L315" i="1"/>
  <c r="Q1932" i="1"/>
  <c r="K1931" i="1"/>
  <c r="H4970" i="1"/>
  <c r="K3252" i="1"/>
  <c r="O1243" i="1"/>
  <c r="L2904" i="1"/>
  <c r="O5220" i="1"/>
  <c r="E1243" i="1"/>
  <c r="E1928" i="1"/>
  <c r="H5220" i="1"/>
  <c r="G1735" i="1"/>
  <c r="E3014" i="1"/>
  <c r="J4680" i="1"/>
  <c r="D502" i="1"/>
  <c r="E2755" i="1"/>
  <c r="K1923" i="1"/>
  <c r="F3889" i="1"/>
  <c r="J2123" i="1"/>
  <c r="H1144" i="1"/>
  <c r="F2764" i="1"/>
  <c r="O3009" i="1"/>
  <c r="M608" i="1"/>
  <c r="K2225" i="1"/>
  <c r="H315" i="1"/>
  <c r="G1931" i="1"/>
  <c r="F4970" i="1"/>
  <c r="H1733" i="1"/>
  <c r="D3252" i="1"/>
  <c r="H2118" i="1"/>
  <c r="I1692" i="1"/>
  <c r="J2025" i="1"/>
  <c r="J1243" i="1"/>
  <c r="M2511" i="1"/>
  <c r="K1928" i="1"/>
  <c r="O3244" i="1"/>
  <c r="E1735" i="1"/>
  <c r="F2619" i="1"/>
  <c r="H3014" i="1"/>
  <c r="G4680" i="1"/>
  <c r="N2120" i="1"/>
  <c r="Q608" i="1"/>
  <c r="K608" i="1"/>
  <c r="L1923" i="1"/>
  <c r="I4280" i="1"/>
  <c r="H3009" i="1"/>
  <c r="M2761" i="1"/>
  <c r="F2364" i="1"/>
  <c r="K2511" i="1"/>
  <c r="L3052" i="1"/>
  <c r="E5018" i="1"/>
  <c r="H2123" i="1"/>
  <c r="H2764" i="1"/>
  <c r="L608" i="1"/>
  <c r="I315" i="1"/>
  <c r="K4970" i="1"/>
  <c r="H5024" i="1"/>
  <c r="J5018" i="1"/>
  <c r="Q5260" i="1"/>
  <c r="E2764" i="1"/>
  <c r="G3252" i="1"/>
  <c r="N5024" i="1"/>
  <c r="K1243" i="1"/>
  <c r="E899" i="1"/>
  <c r="O5259" i="1"/>
  <c r="N2364" i="1"/>
  <c r="M2120" i="1"/>
  <c r="E2851" i="1"/>
  <c r="N4280" i="1"/>
  <c r="K1144" i="1"/>
  <c r="J2764" i="1"/>
  <c r="D3009" i="1"/>
  <c r="E608" i="1"/>
  <c r="N2225" i="1"/>
  <c r="M315" i="1"/>
  <c r="N1931" i="1"/>
  <c r="O4970" i="1"/>
  <c r="N5018" i="1"/>
  <c r="M1194" i="1"/>
  <c r="I3252" i="1"/>
  <c r="L3050" i="1"/>
  <c r="O2907" i="1"/>
  <c r="I5220" i="1"/>
  <c r="G5024" i="1"/>
  <c r="D1140" i="1"/>
  <c r="M5014" i="1"/>
  <c r="M502" i="1"/>
  <c r="L899" i="1"/>
  <c r="E502" i="1"/>
  <c r="J2511" i="1"/>
  <c r="M2025" i="1"/>
  <c r="H3194" i="1"/>
  <c r="F2755" i="1"/>
  <c r="I1735" i="1"/>
  <c r="K899" i="1"/>
  <c r="M4680" i="1"/>
  <c r="D3064" i="1"/>
  <c r="P3064" i="1" s="1"/>
  <c r="D1984" i="1"/>
  <c r="D5024" i="1"/>
  <c r="P5024" i="1" s="1"/>
  <c r="J2761" i="1"/>
  <c r="H5259" i="1"/>
  <c r="L2364" i="1"/>
  <c r="L2120" i="1"/>
  <c r="E2123" i="1"/>
  <c r="F315" i="1"/>
  <c r="I5024" i="1"/>
  <c r="M1683" i="1"/>
  <c r="N2907" i="1"/>
  <c r="H1243" i="1"/>
  <c r="E4680" i="1"/>
  <c r="D4280" i="1"/>
  <c r="L4970" i="1"/>
  <c r="I3194" i="1"/>
  <c r="O4680" i="1"/>
  <c r="D2761" i="1"/>
  <c r="M2851" i="1"/>
  <c r="I2764" i="1"/>
  <c r="E3009" i="1"/>
  <c r="F608" i="1"/>
  <c r="Q2226" i="1"/>
  <c r="O2225" i="1"/>
  <c r="N315" i="1"/>
  <c r="F1931" i="1"/>
  <c r="E4970" i="1"/>
  <c r="H5018" i="1"/>
  <c r="Q1195" i="1"/>
  <c r="F2907" i="1"/>
  <c r="N5220" i="1"/>
  <c r="K5024" i="1"/>
  <c r="D851" i="1"/>
  <c r="F1920" i="1"/>
  <c r="E2461" i="1"/>
  <c r="F502" i="1"/>
  <c r="G2899" i="1"/>
  <c r="L2511" i="1"/>
  <c r="O2025" i="1"/>
  <c r="M3194" i="1"/>
  <c r="K2755" i="1"/>
  <c r="J1735" i="1"/>
  <c r="I4680" i="1"/>
  <c r="O3064" i="1"/>
  <c r="D1243" i="1"/>
  <c r="O5024" i="1"/>
  <c r="E2761" i="1"/>
  <c r="J5259" i="1"/>
  <c r="G2364" i="1"/>
  <c r="K2120" i="1"/>
  <c r="E2266" i="1"/>
  <c r="K2851" i="1"/>
  <c r="I1683" i="1"/>
  <c r="E5220" i="1"/>
  <c r="H4680" i="1"/>
  <c r="E4327" i="1"/>
  <c r="N3252" i="1"/>
  <c r="N502" i="1"/>
  <c r="G2025" i="1"/>
  <c r="J5024" i="1"/>
  <c r="L1982" i="1"/>
  <c r="H2120" i="1"/>
  <c r="F2851" i="1"/>
  <c r="J3009" i="1"/>
  <c r="H608" i="1"/>
  <c r="G5220" i="1"/>
  <c r="L1920" i="1"/>
  <c r="J3050" i="1"/>
  <c r="L5024" i="1"/>
  <c r="J2851" i="1"/>
  <c r="O699" i="1"/>
  <c r="F2123" i="1"/>
  <c r="H1683" i="1"/>
  <c r="O315" i="1"/>
  <c r="D5018" i="1"/>
  <c r="H1194" i="1"/>
  <c r="K2123" i="1"/>
  <c r="D4279" i="1"/>
  <c r="L2461" i="1"/>
  <c r="F2899" i="1"/>
  <c r="F2025" i="1"/>
  <c r="D3194" i="1"/>
  <c r="M1243" i="1"/>
  <c r="D5259" i="1"/>
  <c r="G2657" i="1"/>
  <c r="M2266" i="1"/>
  <c r="D5056" i="1"/>
  <c r="L4037" i="1"/>
  <c r="Q4966" i="1"/>
  <c r="Q4523" i="1"/>
  <c r="Q4125" i="1"/>
  <c r="R3759" i="1"/>
  <c r="R35" i="1" s="1"/>
  <c r="Q4134" i="1"/>
  <c r="L4126" i="1"/>
  <c r="N4766" i="1"/>
  <c r="H4523" i="1"/>
  <c r="D4958" i="1"/>
  <c r="N4958" i="1"/>
  <c r="F4125" i="1"/>
  <c r="M4126" i="1"/>
  <c r="H944" i="1"/>
  <c r="L759" i="1"/>
  <c r="H5056" i="1"/>
  <c r="M1970" i="1"/>
  <c r="O5255" i="1"/>
  <c r="K4141" i="1"/>
  <c r="I4037" i="1"/>
  <c r="N3760" i="1"/>
  <c r="N36" i="1" s="1"/>
  <c r="N134" i="1" s="1"/>
  <c r="J2860" i="1"/>
  <c r="G4958" i="1"/>
  <c r="H4126" i="1"/>
  <c r="F4227" i="1"/>
  <c r="M4959" i="1"/>
  <c r="J5268" i="1"/>
  <c r="N759" i="1"/>
  <c r="D4523" i="1"/>
  <c r="M4141" i="1"/>
  <c r="O4141" i="1"/>
  <c r="F4037" i="1"/>
  <c r="Q3104" i="1"/>
  <c r="M4958" i="1"/>
  <c r="D4125" i="1"/>
  <c r="K4031" i="1"/>
  <c r="F4126" i="1"/>
  <c r="G1137" i="1"/>
  <c r="M1038" i="1"/>
  <c r="I450" i="1"/>
  <c r="J4227" i="1"/>
  <c r="D4227" i="1"/>
  <c r="E4959" i="1"/>
  <c r="N4031" i="1"/>
  <c r="E759" i="1"/>
  <c r="L466" i="1"/>
  <c r="L4141" i="1"/>
  <c r="H4037" i="1"/>
  <c r="G5012" i="1"/>
  <c r="L4958" i="1"/>
  <c r="O4031" i="1"/>
  <c r="N4126" i="1"/>
  <c r="O3448" i="1"/>
  <c r="F5255" i="1"/>
  <c r="Q4959" i="1"/>
  <c r="H4031" i="1"/>
  <c r="F759" i="1"/>
  <c r="H1970" i="1"/>
  <c r="J4141" i="1"/>
  <c r="N4037" i="1"/>
  <c r="F4959" i="1"/>
  <c r="M4125" i="1"/>
  <c r="O4227" i="1"/>
  <c r="O4958" i="1"/>
  <c r="F4031" i="1"/>
  <c r="E4126" i="1"/>
  <c r="O5256" i="1"/>
  <c r="G4766" i="1"/>
  <c r="E4141" i="1"/>
  <c r="M4037" i="1"/>
  <c r="O4125" i="1"/>
  <c r="H4958" i="1"/>
  <c r="L2268" i="1"/>
  <c r="E4031" i="1"/>
  <c r="D4126" i="1"/>
  <c r="N853" i="1"/>
  <c r="J3103" i="1"/>
  <c r="M5256" i="1"/>
  <c r="M4227" i="1"/>
  <c r="O5012" i="1"/>
  <c r="K5255" i="1"/>
  <c r="L4668" i="1"/>
  <c r="K1970" i="1"/>
  <c r="H4141" i="1"/>
  <c r="J4037" i="1"/>
  <c r="H4227" i="1"/>
  <c r="I4958" i="1"/>
  <c r="O2268" i="1"/>
  <c r="J4125" i="1"/>
  <c r="F5268" i="1"/>
  <c r="I853" i="1"/>
  <c r="O3103" i="1"/>
  <c r="Q2268" i="1"/>
  <c r="J5256" i="1"/>
  <c r="D1137" i="1"/>
  <c r="L4227" i="1"/>
  <c r="K4713" i="1"/>
  <c r="M5012" i="1"/>
  <c r="I3945" i="1"/>
  <c r="N3243" i="1"/>
  <c r="E1970" i="1"/>
  <c r="G4141" i="1"/>
  <c r="D4037" i="1"/>
  <c r="K4126" i="1"/>
  <c r="D4187" i="1"/>
  <c r="P4187" i="1" s="1"/>
  <c r="H2268" i="1"/>
  <c r="F450" i="1"/>
  <c r="L4125" i="1"/>
  <c r="G4126" i="1"/>
  <c r="M5268" i="1"/>
  <c r="Q3945" i="1"/>
  <c r="L5256" i="1"/>
  <c r="I4227" i="1"/>
  <c r="N3945" i="1"/>
  <c r="H2712" i="1"/>
  <c r="G1970" i="1"/>
  <c r="N4141" i="1"/>
  <c r="E4037" i="1"/>
  <c r="T85" i="1"/>
  <c r="M5255" i="1"/>
  <c r="G901" i="1"/>
  <c r="E2268" i="1"/>
  <c r="I4126" i="1"/>
  <c r="Q4038" i="1"/>
  <c r="J4372" i="1"/>
  <c r="G944" i="1"/>
  <c r="I1137" i="1"/>
  <c r="L2175" i="1"/>
  <c r="T2090" i="1"/>
  <c r="L1970" i="1"/>
  <c r="T5177" i="1"/>
  <c r="Q4031" i="1"/>
  <c r="M1146" i="1"/>
  <c r="H2267" i="1"/>
  <c r="J1038" i="1"/>
  <c r="N1690" i="1"/>
  <c r="L1690" i="1"/>
  <c r="O2378" i="1"/>
  <c r="F1188" i="1"/>
  <c r="G2901" i="1"/>
  <c r="E941" i="1"/>
  <c r="K4187" i="1"/>
  <c r="E2819" i="1"/>
  <c r="O2769" i="1"/>
  <c r="M2719" i="1"/>
  <c r="K1194" i="1"/>
  <c r="N1188" i="1"/>
  <c r="J3305" i="1"/>
  <c r="D1146" i="1"/>
  <c r="M367" i="1"/>
  <c r="L1188" i="1"/>
  <c r="E1194" i="1"/>
  <c r="E2267" i="1"/>
  <c r="E1690" i="1"/>
  <c r="L2378" i="1"/>
  <c r="H1188" i="1"/>
  <c r="G2756" i="1"/>
  <c r="L1928" i="1"/>
  <c r="J3648" i="1"/>
  <c r="H1928" i="1"/>
  <c r="F2819" i="1"/>
  <c r="J2769" i="1"/>
  <c r="O4964" i="1"/>
  <c r="G3305" i="1"/>
  <c r="I367" i="1"/>
  <c r="I3305" i="1"/>
  <c r="J1146" i="1"/>
  <c r="F367" i="1"/>
  <c r="I1188" i="1"/>
  <c r="G1194" i="1"/>
  <c r="J2267" i="1"/>
  <c r="K1690" i="1"/>
  <c r="L1137" i="1"/>
  <c r="F2378" i="1"/>
  <c r="F2803" i="1"/>
  <c r="I2901" i="1"/>
  <c r="O1928" i="1"/>
  <c r="I1928" i="1"/>
  <c r="M3244" i="1"/>
  <c r="L2819" i="1"/>
  <c r="D2769" i="1"/>
  <c r="P2769" i="1" s="1"/>
  <c r="D2719" i="1"/>
  <c r="J4964" i="1"/>
  <c r="H2901" i="1"/>
  <c r="N1194" i="1"/>
  <c r="E3305" i="1"/>
  <c r="N1146" i="1"/>
  <c r="N367" i="1"/>
  <c r="O1811" i="1"/>
  <c r="P1811" i="1" s="1"/>
  <c r="K1788" i="1" s="1"/>
  <c r="J1194" i="1"/>
  <c r="G2267" i="1"/>
  <c r="J1137" i="1"/>
  <c r="E1137" i="1"/>
  <c r="O1137" i="1"/>
  <c r="I2378" i="1"/>
  <c r="O1188" i="1"/>
  <c r="K2268" i="1"/>
  <c r="I4187" i="1"/>
  <c r="K2819" i="1"/>
  <c r="G2769" i="1"/>
  <c r="J2719" i="1"/>
  <c r="D2901" i="1"/>
  <c r="M3305" i="1"/>
  <c r="O3548" i="1"/>
  <c r="Q315" i="1"/>
  <c r="L1146" i="1"/>
  <c r="J1690" i="1"/>
  <c r="L2803" i="1"/>
  <c r="F2901" i="1"/>
  <c r="G4772" i="1"/>
  <c r="G1928" i="1"/>
  <c r="M2819" i="1"/>
  <c r="I2769" i="1"/>
  <c r="E2719" i="1"/>
  <c r="J2901" i="1"/>
  <c r="E1146" i="1"/>
  <c r="D4678" i="1"/>
  <c r="M1928" i="1"/>
  <c r="F1928" i="1"/>
  <c r="J2819" i="1"/>
  <c r="H2769" i="1"/>
  <c r="M1885" i="1"/>
  <c r="H2719" i="1"/>
  <c r="O2901" i="1"/>
  <c r="G169" i="1"/>
  <c r="M901" i="1"/>
  <c r="N3305" i="1"/>
  <c r="H314" i="1"/>
  <c r="H1690" i="1"/>
  <c r="O3372" i="1"/>
  <c r="O3421" i="1" s="1"/>
  <c r="O3764" i="1" s="1"/>
  <c r="O40" i="1" s="1"/>
  <c r="K2803" i="1"/>
  <c r="J1928" i="1"/>
  <c r="E3244" i="1"/>
  <c r="N2819" i="1"/>
  <c r="K2769" i="1"/>
  <c r="F1885" i="1"/>
  <c r="G5306" i="1"/>
  <c r="N2901" i="1"/>
  <c r="J212" i="1"/>
  <c r="M3250" i="1"/>
  <c r="G3648" i="1"/>
  <c r="K3548" i="1"/>
  <c r="Q902" i="1"/>
  <c r="L169" i="1"/>
  <c r="G1146" i="1"/>
  <c r="F4678" i="1"/>
  <c r="J2268" i="1"/>
  <c r="O3305" i="1"/>
  <c r="E169" i="1"/>
  <c r="O314" i="1"/>
  <c r="K1146" i="1"/>
  <c r="L1194" i="1"/>
  <c r="E2901" i="1"/>
  <c r="L2180" i="1"/>
  <c r="K1885" i="1"/>
  <c r="D5306" i="1"/>
  <c r="S3756" i="1"/>
  <c r="S32" i="1" s="1"/>
  <c r="S130" i="1" s="1"/>
  <c r="I4765" i="1"/>
  <c r="F2314" i="1"/>
  <c r="N1829" i="1"/>
  <c r="J3548" i="1"/>
  <c r="O853" i="1"/>
  <c r="L314" i="1"/>
  <c r="J4626" i="1"/>
  <c r="D3295" i="1"/>
  <c r="O3648" i="1"/>
  <c r="I3648" i="1"/>
  <c r="K2516" i="1"/>
  <c r="G4712" i="1"/>
  <c r="K5253" i="1"/>
  <c r="D1726" i="1"/>
  <c r="N314" i="1"/>
  <c r="G4626" i="1"/>
  <c r="L3648" i="1"/>
  <c r="E3648" i="1"/>
  <c r="L3548" i="1"/>
  <c r="D853" i="1"/>
  <c r="E314" i="1"/>
  <c r="M4969" i="1"/>
  <c r="Q1685" i="1"/>
  <c r="J4030" i="1"/>
  <c r="F3153" i="1"/>
  <c r="D3648" i="1"/>
  <c r="J3246" i="1"/>
  <c r="F2516" i="1"/>
  <c r="G5253" i="1"/>
  <c r="O5022" i="1"/>
  <c r="L5062" i="1"/>
  <c r="G853" i="1"/>
  <c r="D3548" i="1"/>
  <c r="K853" i="1"/>
  <c r="M314" i="1"/>
  <c r="Q4969" i="1"/>
  <c r="G1039" i="1"/>
  <c r="M1135" i="1"/>
  <c r="J1140" i="1"/>
  <c r="F3112" i="1"/>
  <c r="E5218" i="1"/>
  <c r="K212" i="1"/>
  <c r="N3548" i="1"/>
  <c r="M4957" i="1"/>
  <c r="O2318" i="1"/>
  <c r="G3251" i="1"/>
  <c r="F2462" i="1"/>
  <c r="H3548" i="1"/>
  <c r="H853" i="1"/>
  <c r="I314" i="1"/>
  <c r="H4187" i="1"/>
  <c r="H3648" i="1"/>
  <c r="M3648" i="1"/>
  <c r="M160" i="1"/>
  <c r="G5062" i="1"/>
  <c r="G4033" i="1"/>
  <c r="K4522" i="1"/>
  <c r="M4187" i="1"/>
  <c r="Q2020" i="1"/>
  <c r="H3251" i="1"/>
  <c r="M3112" i="1"/>
  <c r="G3548" i="1"/>
  <c r="J853" i="1"/>
  <c r="K314" i="1"/>
  <c r="F1685" i="1"/>
  <c r="E1140" i="1"/>
  <c r="Q4227" i="1"/>
  <c r="O4678" i="1"/>
  <c r="J4187" i="1"/>
  <c r="E4187" i="1"/>
  <c r="L4522" i="1"/>
  <c r="N4033" i="1"/>
  <c r="L4187" i="1"/>
  <c r="O3755" i="1"/>
  <c r="M853" i="1"/>
  <c r="F1042" i="1"/>
  <c r="J4678" i="1"/>
  <c r="K3648" i="1"/>
  <c r="O4187" i="1"/>
  <c r="K4678" i="1"/>
  <c r="J314" i="1"/>
  <c r="M2362" i="1"/>
  <c r="E4678" i="1"/>
  <c r="F3648" i="1"/>
  <c r="D4667" i="1"/>
  <c r="I4033" i="1"/>
  <c r="E4527" i="1"/>
  <c r="J1930" i="1"/>
  <c r="L604" i="1"/>
  <c r="O604" i="1"/>
  <c r="L853" i="1"/>
  <c r="D314" i="1"/>
  <c r="P4443" i="1"/>
  <c r="D3101" i="1"/>
  <c r="E3548" i="1"/>
  <c r="E853" i="1"/>
  <c r="F314" i="1"/>
  <c r="O1135" i="1"/>
  <c r="H457" i="1"/>
  <c r="L4678" i="1"/>
  <c r="L4033" i="1"/>
  <c r="Q853" i="1"/>
  <c r="T2580" i="1"/>
  <c r="J3112" i="1"/>
  <c r="I3548" i="1"/>
  <c r="F3548" i="1"/>
  <c r="I1135" i="1"/>
  <c r="I3250" i="1"/>
  <c r="Q1136" i="1"/>
  <c r="L457" i="1"/>
  <c r="E1141" i="1"/>
  <c r="F5205" i="1"/>
  <c r="K4089" i="1"/>
  <c r="F4667" i="1"/>
  <c r="E5062" i="1"/>
  <c r="H4133" i="1"/>
  <c r="L2851" i="1"/>
  <c r="G3112" i="1"/>
  <c r="Q3251" i="1"/>
  <c r="E4957" i="1"/>
  <c r="I2462" i="1"/>
  <c r="F212" i="1"/>
  <c r="G1870" i="1"/>
  <c r="H3101" i="1"/>
  <c r="K1135" i="1"/>
  <c r="D1135" i="1"/>
  <c r="I1685" i="1"/>
  <c r="J3250" i="1"/>
  <c r="H1829" i="1"/>
  <c r="G1930" i="1"/>
  <c r="L1042" i="1"/>
  <c r="I3498" i="1"/>
  <c r="F1930" i="1"/>
  <c r="E1042" i="1"/>
  <c r="F354" i="1"/>
  <c r="J3153" i="1"/>
  <c r="N3106" i="1"/>
  <c r="L3295" i="1"/>
  <c r="O2461" i="1"/>
  <c r="G698" i="1"/>
  <c r="M4035" i="1"/>
  <c r="N2362" i="1"/>
  <c r="I4678" i="1"/>
  <c r="M803" i="1"/>
  <c r="J2755" i="1"/>
  <c r="L4226" i="1"/>
  <c r="K614" i="1"/>
  <c r="F3014" i="1"/>
  <c r="J4667" i="1"/>
  <c r="O5062" i="1"/>
  <c r="F5306" i="1"/>
  <c r="O4133" i="1"/>
  <c r="E4712" i="1"/>
  <c r="F4133" i="1"/>
  <c r="N4522" i="1"/>
  <c r="K5254" i="1"/>
  <c r="D4033" i="1"/>
  <c r="Q5253" i="1"/>
  <c r="M5205" i="1"/>
  <c r="K4033" i="1"/>
  <c r="N4089" i="1"/>
  <c r="O5253" i="1"/>
  <c r="L3888" i="1"/>
  <c r="F1726" i="1"/>
  <c r="J4033" i="1"/>
  <c r="I4522" i="1"/>
  <c r="Q3053" i="1"/>
  <c r="R5181" i="1"/>
  <c r="H2462" i="1"/>
  <c r="J1870" i="1"/>
  <c r="I3101" i="1"/>
  <c r="G5314" i="1"/>
  <c r="I1829" i="1"/>
  <c r="E3498" i="1"/>
  <c r="M1140" i="1"/>
  <c r="H3498" i="1"/>
  <c r="F4030" i="1"/>
  <c r="K4030" i="1"/>
  <c r="E1930" i="1"/>
  <c r="I3153" i="1"/>
  <c r="O3106" i="1"/>
  <c r="G3295" i="1"/>
  <c r="H505" i="1"/>
  <c r="H1045" i="1"/>
  <c r="E4035" i="1"/>
  <c r="D2362" i="1"/>
  <c r="K1046" i="1"/>
  <c r="H4226" i="1"/>
  <c r="N5306" i="1"/>
  <c r="I4133" i="1"/>
  <c r="J4712" i="1"/>
  <c r="L4089" i="1"/>
  <c r="G4133" i="1"/>
  <c r="G4614" i="1"/>
  <c r="E4667" i="1"/>
  <c r="F5254" i="1"/>
  <c r="H4033" i="1"/>
  <c r="H5253" i="1"/>
  <c r="I5205" i="1"/>
  <c r="J5253" i="1"/>
  <c r="E3888" i="1"/>
  <c r="F698" i="1"/>
  <c r="L4712" i="1"/>
  <c r="G4765" i="1"/>
  <c r="F4522" i="1"/>
  <c r="K3112" i="1"/>
  <c r="M1726" i="1"/>
  <c r="K411" i="1"/>
  <c r="F1870" i="1"/>
  <c r="H5314" i="1"/>
  <c r="K354" i="1"/>
  <c r="I1930" i="1"/>
  <c r="N3498" i="1"/>
  <c r="D1968" i="1"/>
  <c r="F4226" i="1"/>
  <c r="F5062" i="1"/>
  <c r="K4133" i="1"/>
  <c r="K4712" i="1"/>
  <c r="J4089" i="1"/>
  <c r="M4133" i="1"/>
  <c r="N4614" i="1"/>
  <c r="I4712" i="1"/>
  <c r="D5254" i="1"/>
  <c r="E4033" i="1"/>
  <c r="D5253" i="1"/>
  <c r="M5254" i="1"/>
  <c r="E5253" i="1"/>
  <c r="F3888" i="1"/>
  <c r="F5253" i="1"/>
  <c r="D3498" i="1"/>
  <c r="L212" i="1"/>
  <c r="Q4713" i="1"/>
  <c r="O3250" i="1"/>
  <c r="D1829" i="1"/>
  <c r="L1930" i="1"/>
  <c r="M3498" i="1"/>
  <c r="N1042" i="1"/>
  <c r="G3153" i="1"/>
  <c r="L3106" i="1"/>
  <c r="O1870" i="1"/>
  <c r="N505" i="1"/>
  <c r="J2362" i="1"/>
  <c r="K2272" i="1"/>
  <c r="K4620" i="1"/>
  <c r="O1349" i="1"/>
  <c r="H5306" i="1"/>
  <c r="H1726" i="1"/>
  <c r="L4035" i="1"/>
  <c r="H4957" i="1"/>
  <c r="K2462" i="1"/>
  <c r="O601" i="1"/>
  <c r="D212" i="1"/>
  <c r="E803" i="1"/>
  <c r="Q3499" i="1"/>
  <c r="F1039" i="1"/>
  <c r="H1870" i="1"/>
  <c r="E3101" i="1"/>
  <c r="H1135" i="1"/>
  <c r="L5314" i="1"/>
  <c r="E1685" i="1"/>
  <c r="O1685" i="1"/>
  <c r="G3250" i="1"/>
  <c r="K1829" i="1"/>
  <c r="K1042" i="1"/>
  <c r="F3498" i="1"/>
  <c r="F1045" i="1"/>
  <c r="I4030" i="1"/>
  <c r="N354" i="1"/>
  <c r="K1968" i="1"/>
  <c r="H3153" i="1"/>
  <c r="G3106" i="1"/>
  <c r="K1870" i="1"/>
  <c r="E2362" i="1"/>
  <c r="G2272" i="1"/>
  <c r="D4620" i="1"/>
  <c r="O3246" i="1"/>
  <c r="M5062" i="1"/>
  <c r="L5306" i="1"/>
  <c r="N4133" i="1"/>
  <c r="E4089" i="1"/>
  <c r="J4133" i="1"/>
  <c r="J4614" i="1"/>
  <c r="O5134" i="1"/>
  <c r="P5134" i="1" s="1"/>
  <c r="P5077" i="1"/>
  <c r="Q5056" i="1" s="1"/>
  <c r="H5254" i="1"/>
  <c r="M360" i="1"/>
  <c r="L5253" i="1"/>
  <c r="N5254" i="1"/>
  <c r="N5253" i="1"/>
  <c r="G3888" i="1"/>
  <c r="I5022" i="1"/>
  <c r="L2462" i="1"/>
  <c r="G1685" i="1"/>
  <c r="O4522" i="1"/>
  <c r="E5254" i="1"/>
  <c r="H5205" i="1"/>
  <c r="I4089" i="1"/>
  <c r="H2516" i="1"/>
  <c r="K4957" i="1"/>
  <c r="G2462" i="1"/>
  <c r="Q3107" i="1"/>
  <c r="K3101" i="1"/>
  <c r="I4035" i="1"/>
  <c r="H2272" i="1"/>
  <c r="J601" i="1"/>
  <c r="J3101" i="1"/>
  <c r="N3250" i="1"/>
  <c r="J1829" i="1"/>
  <c r="H4030" i="1"/>
  <c r="D354" i="1"/>
  <c r="G354" i="1"/>
  <c r="M1968" i="1"/>
  <c r="E3153" i="1"/>
  <c r="M1870" i="1"/>
  <c r="H3112" i="1"/>
  <c r="J1635" i="1"/>
  <c r="G798" i="1"/>
  <c r="K2362" i="1"/>
  <c r="L4620" i="1"/>
  <c r="D160" i="1"/>
  <c r="E5184" i="1"/>
  <c r="K5062" i="1"/>
  <c r="K5306" i="1"/>
  <c r="D4133" i="1"/>
  <c r="O4089" i="1"/>
  <c r="E4133" i="1"/>
  <c r="M4614" i="1"/>
  <c r="O5254" i="1"/>
  <c r="G2851" i="1"/>
  <c r="M5253" i="1"/>
  <c r="L5254" i="1"/>
  <c r="I4964" i="1"/>
  <c r="I3888" i="1"/>
  <c r="G5022" i="1"/>
  <c r="Q3498" i="1"/>
  <c r="Q1726" i="1"/>
  <c r="I3251" i="1"/>
  <c r="N212" i="1"/>
  <c r="D2516" i="1"/>
  <c r="N4035" i="1"/>
  <c r="F4957" i="1"/>
  <c r="M1039" i="1"/>
  <c r="Q1727" i="1"/>
  <c r="G4035" i="1"/>
  <c r="G4957" i="1"/>
  <c r="Q2463" i="1"/>
  <c r="G212" i="1"/>
  <c r="J1039" i="1"/>
  <c r="I1870" i="1"/>
  <c r="O3498" i="1"/>
  <c r="M698" i="1"/>
  <c r="M2279" i="1"/>
  <c r="N1726" i="1"/>
  <c r="K1341" i="1"/>
  <c r="J4957" i="1"/>
  <c r="J2462" i="1"/>
  <c r="L601" i="1"/>
  <c r="I212" i="1"/>
  <c r="N3052" i="1"/>
  <c r="D1039" i="1"/>
  <c r="I990" i="1"/>
  <c r="N3101" i="1"/>
  <c r="M1046" i="1"/>
  <c r="M1829" i="1"/>
  <c r="D1191" i="1"/>
  <c r="H1140" i="1"/>
  <c r="N1930" i="1"/>
  <c r="L1140" i="1"/>
  <c r="N1968" i="1"/>
  <c r="D3153" i="1"/>
  <c r="D1870" i="1"/>
  <c r="O3112" i="1"/>
  <c r="I798" i="1"/>
  <c r="D2461" i="1"/>
  <c r="G2362" i="1"/>
  <c r="F4620" i="1"/>
  <c r="H160" i="1"/>
  <c r="D2223" i="1"/>
  <c r="F1141" i="1"/>
  <c r="O4667" i="1"/>
  <c r="I5062" i="1"/>
  <c r="I5306" i="1"/>
  <c r="L4133" i="1"/>
  <c r="E4522" i="1"/>
  <c r="H4614" i="1"/>
  <c r="K5205" i="1"/>
  <c r="F4964" i="1"/>
  <c r="I2851" i="1"/>
  <c r="D4522" i="1"/>
  <c r="Q5254" i="1"/>
  <c r="M4089" i="1"/>
  <c r="L4964" i="1"/>
  <c r="J3888" i="1"/>
  <c r="F4527" i="1"/>
  <c r="L1870" i="1"/>
  <c r="K1930" i="1"/>
  <c r="Q1341" i="1"/>
  <c r="E2462" i="1"/>
  <c r="G604" i="1"/>
  <c r="D1930" i="1"/>
  <c r="E4030" i="1"/>
  <c r="Q1930" i="1"/>
  <c r="N1870" i="1"/>
  <c r="O4620" i="1"/>
  <c r="L2223" i="1"/>
  <c r="K4667" i="1"/>
  <c r="N5062" i="1"/>
  <c r="M4712" i="1"/>
  <c r="J800" i="1"/>
  <c r="M4522" i="1"/>
  <c r="K4964" i="1"/>
  <c r="J4522" i="1"/>
  <c r="N4964" i="1"/>
  <c r="L3153" i="1"/>
  <c r="Q1040" i="1"/>
  <c r="F1046" i="1"/>
  <c r="K3498" i="1"/>
  <c r="E1968" i="1"/>
  <c r="F4371" i="1"/>
  <c r="J5306" i="1"/>
  <c r="I4614" i="1"/>
  <c r="O5205" i="1"/>
  <c r="H4964" i="1"/>
  <c r="N1140" i="1"/>
  <c r="J1726" i="1"/>
  <c r="H710" i="1"/>
  <c r="N2462" i="1"/>
  <c r="K601" i="1"/>
  <c r="I3052" i="1"/>
  <c r="Q2025" i="1"/>
  <c r="M604" i="1"/>
  <c r="Q1931" i="1"/>
  <c r="E1039" i="1"/>
  <c r="Q1189" i="1"/>
  <c r="F3101" i="1"/>
  <c r="G2859" i="1"/>
  <c r="D1046" i="1"/>
  <c r="M1685" i="1"/>
  <c r="D552" i="1"/>
  <c r="N3246" i="1"/>
  <c r="G1829" i="1"/>
  <c r="N5205" i="1"/>
  <c r="N614" i="1"/>
  <c r="G3498" i="1"/>
  <c r="M1042" i="1"/>
  <c r="D4030" i="1"/>
  <c r="L3498" i="1"/>
  <c r="G1968" i="1"/>
  <c r="M3153" i="1"/>
  <c r="K1920" i="1"/>
  <c r="F798" i="1"/>
  <c r="K2316" i="1"/>
  <c r="G4678" i="1"/>
  <c r="J4620" i="1"/>
  <c r="L160" i="1"/>
  <c r="G2133" i="1"/>
  <c r="M4667" i="1"/>
  <c r="G1140" i="1"/>
  <c r="I4620" i="1"/>
  <c r="D5062" i="1"/>
  <c r="E5306" i="1"/>
  <c r="N4712" i="1"/>
  <c r="H4522" i="1"/>
  <c r="L4614" i="1"/>
  <c r="D5205" i="1"/>
  <c r="G4964" i="1"/>
  <c r="K4614" i="1"/>
  <c r="M4964" i="1"/>
  <c r="F4089" i="1"/>
  <c r="E4765" i="1"/>
  <c r="E5262" i="1"/>
  <c r="D3250" i="1"/>
  <c r="M4030" i="1"/>
  <c r="K3106" i="1"/>
  <c r="O4957" i="1"/>
  <c r="O212" i="1"/>
  <c r="D1685" i="1"/>
  <c r="J1042" i="1"/>
  <c r="K798" i="1"/>
  <c r="O160" i="1"/>
  <c r="G4089" i="1"/>
  <c r="I1140" i="1"/>
  <c r="L1726" i="1"/>
  <c r="L3112" i="1"/>
  <c r="L354" i="1"/>
  <c r="D2462" i="1"/>
  <c r="Q1039" i="1"/>
  <c r="M3101" i="1"/>
  <c r="H3250" i="1"/>
  <c r="O1829" i="1"/>
  <c r="D1042" i="1"/>
  <c r="O354" i="1"/>
  <c r="Q1635" i="1"/>
  <c r="D1045" i="1"/>
  <c r="O4030" i="1"/>
  <c r="H354" i="1"/>
  <c r="F1968" i="1"/>
  <c r="J3106" i="1"/>
  <c r="K3897" i="1"/>
  <c r="L798" i="1"/>
  <c r="H2756" i="1"/>
  <c r="J2272" i="1"/>
  <c r="M2272" i="1"/>
  <c r="M4620" i="1"/>
  <c r="F160" i="1"/>
  <c r="N552" i="1"/>
  <c r="I4667" i="1"/>
  <c r="E3246" i="1"/>
  <c r="N4620" i="1"/>
  <c r="H5062" i="1"/>
  <c r="M5306" i="1"/>
  <c r="O2516" i="1"/>
  <c r="D4712" i="1"/>
  <c r="G4522" i="1"/>
  <c r="E4614" i="1"/>
  <c r="E5205" i="1"/>
  <c r="D4964" i="1"/>
  <c r="E4620" i="1"/>
  <c r="D4614" i="1"/>
  <c r="O4033" i="1"/>
  <c r="D4089" i="1"/>
  <c r="G4667" i="1"/>
  <c r="J4765" i="1"/>
  <c r="Q4958" i="1"/>
  <c r="K3295" i="1"/>
  <c r="I1726" i="1"/>
  <c r="M417" i="1"/>
  <c r="L3101" i="1"/>
  <c r="Q411" i="1"/>
  <c r="H1042" i="1"/>
  <c r="I1042" i="1"/>
  <c r="N3153" i="1"/>
  <c r="G4620" i="1"/>
  <c r="I4957" i="1"/>
  <c r="H212" i="1"/>
  <c r="E212" i="1"/>
  <c r="Q605" i="1"/>
  <c r="J2314" i="1"/>
  <c r="F1135" i="1"/>
  <c r="D3112" i="1"/>
  <c r="P3112" i="1" s="1"/>
  <c r="M354" i="1"/>
  <c r="D4957" i="1"/>
  <c r="O2462" i="1"/>
  <c r="H2318" i="1"/>
  <c r="F2756" i="1"/>
  <c r="L552" i="1"/>
  <c r="J354" i="1"/>
  <c r="G4030" i="1"/>
  <c r="E354" i="1"/>
  <c r="K3153" i="1"/>
  <c r="M3106" i="1"/>
  <c r="L614" i="1"/>
  <c r="I2272" i="1"/>
  <c r="Q1929" i="1"/>
  <c r="H4667" i="1"/>
  <c r="H4712" i="1"/>
  <c r="G5205" i="1"/>
  <c r="F4614" i="1"/>
  <c r="F4033" i="1"/>
  <c r="L4667" i="1"/>
  <c r="M4765" i="1"/>
  <c r="O3378" i="1"/>
  <c r="P3378" i="1" s="1"/>
  <c r="O3355" i="1" s="1"/>
  <c r="Q3496" i="1"/>
  <c r="G3764" i="1"/>
  <c r="G40" i="1" s="1"/>
  <c r="G138" i="1" s="1"/>
  <c r="T675" i="1"/>
  <c r="T1127" i="1"/>
  <c r="T1121" i="1"/>
  <c r="T686" i="1"/>
  <c r="T685" i="1"/>
  <c r="T684" i="1"/>
  <c r="T683" i="1"/>
  <c r="T680" i="1"/>
  <c r="T679" i="1"/>
  <c r="T678" i="1"/>
  <c r="T674" i="1"/>
  <c r="T294" i="1"/>
  <c r="T293" i="1"/>
  <c r="T292" i="1"/>
  <c r="T288" i="1"/>
  <c r="T4505" i="1"/>
  <c r="Q4526" i="1"/>
  <c r="K944" i="1"/>
  <c r="Q4279" i="1"/>
  <c r="H5014" i="1"/>
  <c r="J3194" i="1"/>
  <c r="D3196" i="1"/>
  <c r="F3104" i="1"/>
  <c r="G743" i="1"/>
  <c r="K2474" i="1"/>
  <c r="Q944" i="1"/>
  <c r="H3944" i="1"/>
  <c r="J3944" i="1"/>
  <c r="I4279" i="1"/>
  <c r="G851" i="1"/>
  <c r="E5014" i="1"/>
  <c r="H2899" i="1"/>
  <c r="O2812" i="1"/>
  <c r="L3194" i="1"/>
  <c r="O759" i="1"/>
  <c r="E851" i="1"/>
  <c r="J1675" i="1"/>
  <c r="J3453" i="1"/>
  <c r="H3064" i="1"/>
  <c r="M3003" i="1"/>
  <c r="O3063" i="1"/>
  <c r="L3095" i="1"/>
  <c r="R5190" i="1"/>
  <c r="F3453" i="1"/>
  <c r="N3064" i="1"/>
  <c r="F2707" i="1"/>
  <c r="J3003" i="1"/>
  <c r="O3003" i="1"/>
  <c r="D503" i="1"/>
  <c r="H3095" i="1"/>
  <c r="Q698" i="1"/>
  <c r="Q160" i="1"/>
  <c r="L3547" i="1"/>
  <c r="N3196" i="1"/>
  <c r="N3104" i="1"/>
  <c r="H2474" i="1"/>
  <c r="Q2813" i="1"/>
  <c r="M3063" i="1"/>
  <c r="M944" i="1"/>
  <c r="O3944" i="1"/>
  <c r="F4717" i="1"/>
  <c r="L5014" i="1"/>
  <c r="I2370" i="1"/>
  <c r="M2899" i="1"/>
  <c r="M4276" i="1"/>
  <c r="K2812" i="1"/>
  <c r="I898" i="1"/>
  <c r="J450" i="1"/>
  <c r="M3104" i="1"/>
  <c r="D1675" i="1"/>
  <c r="I3453" i="1"/>
  <c r="L3064" i="1"/>
  <c r="I2707" i="1"/>
  <c r="E3095" i="1"/>
  <c r="G3104" i="1"/>
  <c r="N944" i="1"/>
  <c r="H759" i="1"/>
  <c r="F3886" i="1"/>
  <c r="F3196" i="1"/>
  <c r="I3547" i="1"/>
  <c r="F1144" i="1"/>
  <c r="M2474" i="1"/>
  <c r="F3063" i="1"/>
  <c r="L944" i="1"/>
  <c r="N3944" i="1"/>
  <c r="L4717" i="1"/>
  <c r="M2365" i="1"/>
  <c r="J851" i="1"/>
  <c r="G5014" i="1"/>
  <c r="K5014" i="1"/>
  <c r="N3050" i="1"/>
  <c r="O3050" i="1"/>
  <c r="K3007" i="1"/>
  <c r="O3886" i="1"/>
  <c r="K450" i="1"/>
  <c r="N3453" i="1"/>
  <c r="E3064" i="1"/>
  <c r="F3095" i="1"/>
  <c r="J1144" i="1"/>
  <c r="D759" i="1"/>
  <c r="N3886" i="1"/>
  <c r="L3196" i="1"/>
  <c r="N3547" i="1"/>
  <c r="M2703" i="1"/>
  <c r="N1144" i="1"/>
  <c r="O2474" i="1"/>
  <c r="Q314" i="1"/>
  <c r="K3063" i="1"/>
  <c r="F944" i="1"/>
  <c r="I710" i="1"/>
  <c r="G3944" i="1"/>
  <c r="K4717" i="1"/>
  <c r="L2365" i="1"/>
  <c r="O5014" i="1"/>
  <c r="G4665" i="1"/>
  <c r="I3007" i="1"/>
  <c r="K3886" i="1"/>
  <c r="J939" i="1"/>
  <c r="K3095" i="1"/>
  <c r="M1144" i="1"/>
  <c r="L3886" i="1"/>
  <c r="H3196" i="1"/>
  <c r="J3547" i="1"/>
  <c r="G1144" i="1"/>
  <c r="F2474" i="1"/>
  <c r="Q3548" i="1"/>
  <c r="E3063" i="1"/>
  <c r="J944" i="1"/>
  <c r="K3944" i="1"/>
  <c r="O4717" i="1"/>
  <c r="G2365" i="1"/>
  <c r="M1738" i="1"/>
  <c r="I5014" i="1"/>
  <c r="M4665" i="1"/>
  <c r="J3007" i="1"/>
  <c r="G3203" i="1"/>
  <c r="K759" i="1"/>
  <c r="D3095" i="1"/>
  <c r="N450" i="1"/>
  <c r="D2899" i="1"/>
  <c r="E3050" i="1"/>
  <c r="D3547" i="1"/>
  <c r="I1144" i="1"/>
  <c r="J2474" i="1"/>
  <c r="Q2176" i="1"/>
  <c r="J3063" i="1"/>
  <c r="G3933" i="1"/>
  <c r="N1738" i="1"/>
  <c r="F3050" i="1"/>
  <c r="N4520" i="1"/>
  <c r="E4665" i="1"/>
  <c r="N5014" i="1"/>
  <c r="D2703" i="1"/>
  <c r="D1144" i="1"/>
  <c r="D4717" i="1"/>
  <c r="L4621" i="1"/>
  <c r="Q1144" i="1"/>
  <c r="K948" i="1"/>
  <c r="H4280" i="1"/>
  <c r="F601" i="1"/>
  <c r="I3063" i="1"/>
  <c r="J3495" i="1"/>
  <c r="I3933" i="1"/>
  <c r="G4717" i="1"/>
  <c r="H2856" i="1"/>
  <c r="K4232" i="1"/>
  <c r="J4665" i="1"/>
  <c r="F2663" i="1"/>
  <c r="I2868" i="1"/>
  <c r="E1920" i="1"/>
  <c r="N1920" i="1"/>
  <c r="O1920" i="1"/>
  <c r="O1342" i="1"/>
  <c r="E2608" i="1"/>
  <c r="I711" i="1"/>
  <c r="G703" i="1"/>
  <c r="K4276" i="1"/>
  <c r="H845" i="1"/>
  <c r="N2755" i="1"/>
  <c r="O1984" i="1"/>
  <c r="I3014" i="1"/>
  <c r="J3064" i="1"/>
  <c r="O2623" i="1"/>
  <c r="I4727" i="1"/>
  <c r="D2364" i="1"/>
  <c r="K2657" i="1"/>
  <c r="G2120" i="1"/>
  <c r="E3003" i="1"/>
  <c r="F2266" i="1"/>
  <c r="K697" i="1"/>
  <c r="D2851" i="1"/>
  <c r="T2978" i="1"/>
  <c r="I3449" i="1"/>
  <c r="D3014" i="1"/>
  <c r="P3014" i="1" s="1"/>
  <c r="Q3064" i="1"/>
  <c r="G1982" i="1"/>
  <c r="M467" i="1"/>
  <c r="O4962" i="1"/>
  <c r="M2364" i="1"/>
  <c r="M2657" i="1"/>
  <c r="F2120" i="1"/>
  <c r="G3003" i="1"/>
  <c r="K2266" i="1"/>
  <c r="K3003" i="1"/>
  <c r="H1880" i="1"/>
  <c r="J1632" i="1"/>
  <c r="O467" i="1"/>
  <c r="O2272" i="1"/>
  <c r="D2279" i="1"/>
  <c r="P2279" i="1" s="1"/>
  <c r="Q2462" i="1"/>
  <c r="J3052" i="1"/>
  <c r="M1880" i="1"/>
  <c r="I743" i="1"/>
  <c r="G3063" i="1"/>
  <c r="L3495" i="1"/>
  <c r="L3933" i="1"/>
  <c r="G4533" i="1"/>
  <c r="I467" i="1"/>
  <c r="E2272" i="1"/>
  <c r="O2133" i="1"/>
  <c r="K3064" i="1"/>
  <c r="M1984" i="1"/>
  <c r="H4717" i="1"/>
  <c r="M5060" i="1"/>
  <c r="K2364" i="1"/>
  <c r="O2657" i="1"/>
  <c r="H2364" i="1"/>
  <c r="I3003" i="1"/>
  <c r="H5263" i="1"/>
  <c r="N850" i="1"/>
  <c r="D2272" i="1"/>
  <c r="K711" i="1"/>
  <c r="G3769" i="1"/>
  <c r="G45" i="1" s="1"/>
  <c r="Q3884" i="1"/>
  <c r="D3210" i="1"/>
  <c r="P3210" i="1" s="1"/>
  <c r="G165" i="1"/>
  <c r="O3883" i="1"/>
  <c r="G2279" i="1"/>
  <c r="Q4280" i="1"/>
  <c r="I601" i="1"/>
  <c r="G3052" i="1"/>
  <c r="J3933" i="1"/>
  <c r="M2904" i="1"/>
  <c r="L4665" i="1"/>
  <c r="I3210" i="1"/>
  <c r="M4717" i="1"/>
  <c r="M1635" i="1"/>
  <c r="N605" i="1"/>
  <c r="E711" i="1"/>
  <c r="L2272" i="1"/>
  <c r="I2755" i="1"/>
  <c r="I3064" i="1"/>
  <c r="L2755" i="1"/>
  <c r="E2364" i="1"/>
  <c r="N2657" i="1"/>
  <c r="I2120" i="1"/>
  <c r="I2266" i="1"/>
  <c r="L4327" i="1"/>
  <c r="H5269" i="1"/>
  <c r="J165" i="1"/>
  <c r="H2279" i="1"/>
  <c r="N743" i="1"/>
  <c r="E4280" i="1"/>
  <c r="G601" i="1"/>
  <c r="Q601" i="1"/>
  <c r="K3052" i="1"/>
  <c r="N3063" i="1"/>
  <c r="O3933" i="1"/>
  <c r="F614" i="1"/>
  <c r="N2904" i="1"/>
  <c r="O3149" i="1"/>
  <c r="G320" i="1"/>
  <c r="D601" i="1"/>
  <c r="J1920" i="1"/>
  <c r="M1920" i="1"/>
  <c r="L605" i="1"/>
  <c r="D2755" i="1"/>
  <c r="F1982" i="1"/>
  <c r="G3064" i="1"/>
  <c r="G2755" i="1"/>
  <c r="H2657" i="1"/>
  <c r="E2120" i="1"/>
  <c r="G2266" i="1"/>
  <c r="Q2851" i="1"/>
  <c r="N2279" i="1"/>
  <c r="K4280" i="1"/>
  <c r="N601" i="1"/>
  <c r="M601" i="1"/>
  <c r="F3052" i="1"/>
  <c r="D3063" i="1"/>
  <c r="P3063" i="1" s="1"/>
  <c r="K3933" i="1"/>
  <c r="N463" i="1"/>
  <c r="O614" i="1"/>
  <c r="I2904" i="1"/>
  <c r="M3149" i="1"/>
  <c r="H4665" i="1"/>
  <c r="H1920" i="1"/>
  <c r="H1635" i="1"/>
  <c r="G605" i="1"/>
  <c r="J614" i="1"/>
  <c r="Q606" i="1"/>
  <c r="M2755" i="1"/>
  <c r="L704" i="1"/>
  <c r="F3553" i="1"/>
  <c r="F3064" i="1"/>
  <c r="H2755" i="1"/>
  <c r="I2657" i="1"/>
  <c r="O2120" i="1"/>
  <c r="D2266" i="1"/>
  <c r="O2279" i="1"/>
  <c r="M4280" i="1"/>
  <c r="Q602" i="1"/>
  <c r="E2904" i="1"/>
  <c r="F4823" i="1"/>
  <c r="I614" i="1"/>
  <c r="D2904" i="1"/>
  <c r="F320" i="1"/>
  <c r="K4665" i="1"/>
  <c r="I4665" i="1"/>
  <c r="E1635" i="1"/>
  <c r="H605" i="1"/>
  <c r="E704" i="1"/>
  <c r="O3553" i="1"/>
  <c r="J2120" i="1"/>
  <c r="L2266" i="1"/>
  <c r="H3003" i="1"/>
  <c r="J4132" i="1"/>
  <c r="E1678" i="1"/>
  <c r="I3096" i="1"/>
  <c r="K4533" i="1"/>
  <c r="M458" i="1"/>
  <c r="N4727" i="1"/>
  <c r="D850" i="1"/>
  <c r="T97" i="1"/>
  <c r="T5142" i="1"/>
  <c r="O5269" i="1"/>
  <c r="L5269" i="1"/>
  <c r="G3242" i="1"/>
  <c r="Q851" i="1"/>
  <c r="L3155" i="1"/>
  <c r="F4533" i="1"/>
  <c r="G760" i="1"/>
  <c r="M4727" i="1"/>
  <c r="E850" i="1"/>
  <c r="M5269" i="1"/>
  <c r="Q2376" i="1"/>
  <c r="I563" i="1"/>
  <c r="J4533" i="1"/>
  <c r="K4727" i="1"/>
  <c r="F850" i="1"/>
  <c r="I4825" i="1"/>
  <c r="O4043" i="1"/>
  <c r="D4533" i="1"/>
  <c r="P4533" i="1" s="1"/>
  <c r="Q4727" i="1"/>
  <c r="O4727" i="1"/>
  <c r="M850" i="1"/>
  <c r="D5269" i="1"/>
  <c r="P5269" i="1" s="1"/>
  <c r="N4533" i="1"/>
  <c r="D4727" i="1"/>
  <c r="J850" i="1"/>
  <c r="O4533" i="1"/>
  <c r="F5269" i="1"/>
  <c r="J4727" i="1"/>
  <c r="G850" i="1"/>
  <c r="T3712" i="1"/>
  <c r="K5269" i="1"/>
  <c r="F4727" i="1"/>
  <c r="L850" i="1"/>
  <c r="M5015" i="1"/>
  <c r="O310" i="1"/>
  <c r="L709" i="1"/>
  <c r="J5269" i="1"/>
  <c r="E4727" i="1"/>
  <c r="H850" i="1"/>
  <c r="N5269" i="1"/>
  <c r="H4727" i="1"/>
  <c r="I850" i="1"/>
  <c r="O4771" i="1"/>
  <c r="T4946" i="1"/>
  <c r="L4727" i="1"/>
  <c r="K850" i="1"/>
  <c r="I4771" i="1"/>
  <c r="T4897" i="1"/>
  <c r="T281" i="1"/>
  <c r="Q4133" i="1"/>
  <c r="E709" i="1"/>
  <c r="D760" i="1"/>
  <c r="P760" i="1" s="1"/>
  <c r="Q710" i="1"/>
  <c r="I3883" i="1"/>
  <c r="I3242" i="1"/>
  <c r="F310" i="1"/>
  <c r="D2375" i="1"/>
  <c r="F710" i="1"/>
  <c r="I4132" i="1"/>
  <c r="K1678" i="1"/>
  <c r="L710" i="1"/>
  <c r="J4677" i="1"/>
  <c r="E563" i="1"/>
  <c r="K3149" i="1"/>
  <c r="G3210" i="1"/>
  <c r="N3096" i="1"/>
  <c r="I760" i="1"/>
  <c r="N3449" i="1"/>
  <c r="G3553" i="1"/>
  <c r="M2218" i="1"/>
  <c r="E1676" i="1"/>
  <c r="G3890" i="1"/>
  <c r="J3553" i="1"/>
  <c r="G5261" i="1"/>
  <c r="F4770" i="1"/>
  <c r="M3885" i="1"/>
  <c r="E5311" i="1"/>
  <c r="L4526" i="1"/>
  <c r="H4526" i="1"/>
  <c r="G4378" i="1"/>
  <c r="O2594" i="1"/>
  <c r="P2594" i="1" s="1"/>
  <c r="O2375" i="1"/>
  <c r="F3096" i="1"/>
  <c r="I458" i="1"/>
  <c r="D3883" i="1"/>
  <c r="F3242" i="1"/>
  <c r="E310" i="1"/>
  <c r="K2375" i="1"/>
  <c r="N4132" i="1"/>
  <c r="G1678" i="1"/>
  <c r="Q310" i="1"/>
  <c r="M710" i="1"/>
  <c r="M4677" i="1"/>
  <c r="F563" i="1"/>
  <c r="D3149" i="1"/>
  <c r="F709" i="1"/>
  <c r="L3210" i="1"/>
  <c r="O3096" i="1"/>
  <c r="G3155" i="1"/>
  <c r="H563" i="1"/>
  <c r="H5268" i="1"/>
  <c r="J760" i="1"/>
  <c r="E3449" i="1"/>
  <c r="I3553" i="1"/>
  <c r="L2218" i="1"/>
  <c r="G1676" i="1"/>
  <c r="N3890" i="1"/>
  <c r="N3553" i="1"/>
  <c r="F5261" i="1"/>
  <c r="O4631" i="1"/>
  <c r="J2218" i="1"/>
  <c r="N4770" i="1"/>
  <c r="F3885" i="1"/>
  <c r="O5311" i="1"/>
  <c r="F4378" i="1"/>
  <c r="J3883" i="1"/>
  <c r="D563" i="1"/>
  <c r="Q5261" i="1"/>
  <c r="E3883" i="1"/>
  <c r="N3242" i="1"/>
  <c r="J310" i="1"/>
  <c r="E2375" i="1"/>
  <c r="F4132" i="1"/>
  <c r="F1831" i="1"/>
  <c r="L309" i="1"/>
  <c r="G710" i="1"/>
  <c r="O4677" i="1"/>
  <c r="K563" i="1"/>
  <c r="L3149" i="1"/>
  <c r="K709" i="1"/>
  <c r="H3096" i="1"/>
  <c r="M3155" i="1"/>
  <c r="N563" i="1"/>
  <c r="I5268" i="1"/>
  <c r="L760" i="1"/>
  <c r="O3449" i="1"/>
  <c r="G2218" i="1"/>
  <c r="M4820" i="1"/>
  <c r="E3553" i="1"/>
  <c r="H2218" i="1"/>
  <c r="O1676" i="1"/>
  <c r="Q4678" i="1"/>
  <c r="E3890" i="1"/>
  <c r="J5261" i="1"/>
  <c r="N4631" i="1"/>
  <c r="E2218" i="1"/>
  <c r="H3446" i="1"/>
  <c r="H5311" i="1"/>
  <c r="M5311" i="1"/>
  <c r="N4378" i="1"/>
  <c r="S5192" i="1"/>
  <c r="S5191" i="1"/>
  <c r="M310" i="1"/>
  <c r="N3155" i="1"/>
  <c r="N3883" i="1"/>
  <c r="H3242" i="1"/>
  <c r="J2375" i="1"/>
  <c r="G4132" i="1"/>
  <c r="Q309" i="1"/>
  <c r="Q5262" i="1"/>
  <c r="O4132" i="1"/>
  <c r="I309" i="1"/>
  <c r="M563" i="1"/>
  <c r="H3149" i="1"/>
  <c r="H709" i="1"/>
  <c r="O3210" i="1"/>
  <c r="L3096" i="1"/>
  <c r="H3155" i="1"/>
  <c r="N5268" i="1"/>
  <c r="M760" i="1"/>
  <c r="J3449" i="1"/>
  <c r="I2218" i="1"/>
  <c r="N4820" i="1"/>
  <c r="M3553" i="1"/>
  <c r="K2218" i="1"/>
  <c r="K3890" i="1"/>
  <c r="I4631" i="1"/>
  <c r="L5261" i="1"/>
  <c r="K5311" i="1"/>
  <c r="J5311" i="1"/>
  <c r="K4378" i="1"/>
  <c r="H4378" i="1"/>
  <c r="H3890" i="1"/>
  <c r="I3099" i="1"/>
  <c r="L3883" i="1"/>
  <c r="M2375" i="1"/>
  <c r="L4132" i="1"/>
  <c r="J1678" i="1"/>
  <c r="D309" i="1"/>
  <c r="E4132" i="1"/>
  <c r="G309" i="1"/>
  <c r="J563" i="1"/>
  <c r="N3149" i="1"/>
  <c r="G709" i="1"/>
  <c r="M3210" i="1"/>
  <c r="Q3096" i="1"/>
  <c r="I3155" i="1"/>
  <c r="O563" i="1"/>
  <c r="E5268" i="1"/>
  <c r="N760" i="1"/>
  <c r="D3449" i="1"/>
  <c r="H3553" i="1"/>
  <c r="O3890" i="1"/>
  <c r="H4631" i="1"/>
  <c r="T3372" i="1"/>
  <c r="N5261" i="1"/>
  <c r="G5311" i="1"/>
  <c r="O4378" i="1"/>
  <c r="D3890" i="1"/>
  <c r="F3883" i="1"/>
  <c r="H4132" i="1"/>
  <c r="L4677" i="1"/>
  <c r="G563" i="1"/>
  <c r="I3149" i="1"/>
  <c r="J709" i="1"/>
  <c r="K3210" i="1"/>
  <c r="M3096" i="1"/>
  <c r="J3155" i="1"/>
  <c r="K760" i="1"/>
  <c r="F3449" i="1"/>
  <c r="D3553" i="1"/>
  <c r="P3553" i="1" s="1"/>
  <c r="F3890" i="1"/>
  <c r="L4631" i="1"/>
  <c r="H5261" i="1"/>
  <c r="L4378" i="1"/>
  <c r="H3883" i="1"/>
  <c r="Q3539" i="1"/>
  <c r="M3890" i="1"/>
  <c r="L3099" i="1"/>
  <c r="O309" i="1"/>
  <c r="H3099" i="1"/>
  <c r="J5010" i="1"/>
  <c r="G3883" i="1"/>
  <c r="S4603" i="1"/>
  <c r="T4603" i="1" s="1"/>
  <c r="N2375" i="1"/>
  <c r="J309" i="1"/>
  <c r="H4677" i="1"/>
  <c r="G3149" i="1"/>
  <c r="D2663" i="1"/>
  <c r="N709" i="1"/>
  <c r="E3210" i="1"/>
  <c r="D3096" i="1"/>
  <c r="K3155" i="1"/>
  <c r="L2508" i="1"/>
  <c r="G2508" i="1"/>
  <c r="K3449" i="1"/>
  <c r="O709" i="1"/>
  <c r="K3553" i="1"/>
  <c r="F2375" i="1"/>
  <c r="I3890" i="1"/>
  <c r="E4631" i="1"/>
  <c r="M5261" i="1"/>
  <c r="J3210" i="1"/>
  <c r="I3885" i="1"/>
  <c r="M3883" i="1"/>
  <c r="J5061" i="1"/>
  <c r="O3242" i="1"/>
  <c r="L2375" i="1"/>
  <c r="L1678" i="1"/>
  <c r="M1678" i="1"/>
  <c r="N710" i="1"/>
  <c r="I4677" i="1"/>
  <c r="F3149" i="1"/>
  <c r="M709" i="1"/>
  <c r="N3210" i="1"/>
  <c r="G3096" i="1"/>
  <c r="F3155" i="1"/>
  <c r="G3449" i="1"/>
  <c r="L3890" i="1"/>
  <c r="K4631" i="1"/>
  <c r="O5261" i="1"/>
  <c r="I5311" i="1"/>
  <c r="E4378" i="1"/>
  <c r="J3885" i="1"/>
  <c r="L3242" i="1"/>
  <c r="G2375" i="1"/>
  <c r="E3242" i="1"/>
  <c r="I2375" i="1"/>
  <c r="M4132" i="1"/>
  <c r="G310" i="1"/>
  <c r="Q3891" i="1"/>
  <c r="D710" i="1"/>
  <c r="D4677" i="1"/>
  <c r="E3149" i="1"/>
  <c r="N2663" i="1"/>
  <c r="K2663" i="1"/>
  <c r="I709" i="1"/>
  <c r="H3210" i="1"/>
  <c r="J3096" i="1"/>
  <c r="D3155" i="1"/>
  <c r="I310" i="1"/>
  <c r="L3449" i="1"/>
  <c r="G4631" i="1"/>
  <c r="E5261" i="1"/>
  <c r="I4770" i="1"/>
  <c r="F5311" i="1"/>
  <c r="D4378" i="1"/>
  <c r="K3885" i="1"/>
  <c r="O4770" i="1"/>
  <c r="F3764" i="1"/>
  <c r="F40" i="1" s="1"/>
  <c r="F138" i="1" s="1"/>
  <c r="D3242" i="1"/>
  <c r="D4132" i="1"/>
  <c r="L310" i="1"/>
  <c r="O710" i="1"/>
  <c r="K3096" i="1"/>
  <c r="O3155" i="1"/>
  <c r="O684" i="1"/>
  <c r="P684" i="1" s="1"/>
  <c r="N661" i="1" s="1"/>
  <c r="N458" i="1"/>
  <c r="M3449" i="1"/>
  <c r="Q5312" i="1"/>
  <c r="Q4632" i="1"/>
  <c r="N703" i="1"/>
  <c r="D4631" i="1"/>
  <c r="P4631" i="1" s="1"/>
  <c r="T4506" i="1"/>
  <c r="E3885" i="1"/>
  <c r="T1116" i="1"/>
  <c r="H5216" i="1"/>
  <c r="N5216" i="1"/>
  <c r="K5216" i="1"/>
  <c r="E5216" i="1"/>
  <c r="D5216" i="1"/>
  <c r="F5216" i="1"/>
  <c r="M5216" i="1"/>
  <c r="O4896" i="1"/>
  <c r="J4823" i="1"/>
  <c r="H4823" i="1"/>
  <c r="L4823" i="1"/>
  <c r="M4823" i="1"/>
  <c r="O4823" i="1"/>
  <c r="N4823" i="1"/>
  <c r="E4823" i="1"/>
  <c r="I4823" i="1"/>
  <c r="K4823" i="1"/>
  <c r="D4823" i="1"/>
  <c r="J5020" i="1"/>
  <c r="F5020" i="1"/>
  <c r="L5020" i="1"/>
  <c r="I5020" i="1"/>
  <c r="D5020" i="1"/>
  <c r="O5020" i="1"/>
  <c r="H5020" i="1"/>
  <c r="M5020" i="1"/>
  <c r="N5314" i="1"/>
  <c r="E5314" i="1"/>
  <c r="O5314" i="1"/>
  <c r="I5314" i="1"/>
  <c r="M5314" i="1"/>
  <c r="J5314" i="1"/>
  <c r="D5314" i="1"/>
  <c r="K5314" i="1"/>
  <c r="K3256" i="1"/>
  <c r="L3256" i="1"/>
  <c r="G3256" i="1"/>
  <c r="F3256" i="1"/>
  <c r="H3256" i="1"/>
  <c r="D3256" i="1"/>
  <c r="I3256" i="1"/>
  <c r="E3256" i="1"/>
  <c r="O3256" i="1"/>
  <c r="M3256" i="1"/>
  <c r="H3769" i="1"/>
  <c r="H45" i="1" s="1"/>
  <c r="D2619" i="1"/>
  <c r="E2619" i="1"/>
  <c r="K2619" i="1"/>
  <c r="O2619" i="1"/>
  <c r="G2619" i="1"/>
  <c r="J2619" i="1"/>
  <c r="H2619" i="1"/>
  <c r="L2619" i="1"/>
  <c r="I2619" i="1"/>
  <c r="N2471" i="1"/>
  <c r="I2471" i="1"/>
  <c r="E2471" i="1"/>
  <c r="Q2471" i="1"/>
  <c r="D2471" i="1"/>
  <c r="L2471" i="1"/>
  <c r="G2471" i="1"/>
  <c r="K2471" i="1"/>
  <c r="J2471" i="1"/>
  <c r="M2471" i="1"/>
  <c r="F2471" i="1"/>
  <c r="O2471" i="1"/>
  <c r="H2324" i="1"/>
  <c r="L2324" i="1"/>
  <c r="M2324" i="1"/>
  <c r="N2324" i="1"/>
  <c r="K2324" i="1"/>
  <c r="I2324" i="1"/>
  <c r="F2324" i="1"/>
  <c r="J2324" i="1"/>
  <c r="Q2325" i="1"/>
  <c r="E2324" i="1"/>
  <c r="G2324" i="1"/>
  <c r="K1883" i="1"/>
  <c r="H1883" i="1"/>
  <c r="I1883" i="1"/>
  <c r="G1883" i="1"/>
  <c r="L1883" i="1"/>
  <c r="J1883" i="1"/>
  <c r="E1883" i="1"/>
  <c r="M1883" i="1"/>
  <c r="F1883" i="1"/>
  <c r="O1883" i="1"/>
  <c r="N1883" i="1"/>
  <c r="N1149" i="1"/>
  <c r="K1149" i="1"/>
  <c r="I1149" i="1"/>
  <c r="F1149" i="1"/>
  <c r="T682" i="1"/>
  <c r="J463" i="1"/>
  <c r="G463" i="1"/>
  <c r="L463" i="1"/>
  <c r="D463" i="1"/>
  <c r="F463" i="1"/>
  <c r="H463" i="1"/>
  <c r="E463" i="1"/>
  <c r="M463" i="1"/>
  <c r="K463" i="1"/>
  <c r="O463" i="1"/>
  <c r="T1123" i="1"/>
  <c r="T1122" i="1"/>
  <c r="T289" i="1"/>
  <c r="F2766" i="1"/>
  <c r="M2766" i="1"/>
  <c r="E2766" i="1"/>
  <c r="I2766" i="1"/>
  <c r="K2766" i="1"/>
  <c r="O2766" i="1"/>
  <c r="N2766" i="1"/>
  <c r="D2766" i="1"/>
  <c r="H2766" i="1"/>
  <c r="G2766" i="1"/>
  <c r="J1149" i="1"/>
  <c r="H1149" i="1"/>
  <c r="D1149" i="1"/>
  <c r="O1149" i="1"/>
  <c r="G1149" i="1"/>
  <c r="E1149" i="1"/>
  <c r="L1149" i="1"/>
  <c r="Q708" i="1"/>
  <c r="N1982" i="1"/>
  <c r="M1982" i="1"/>
  <c r="M2227" i="1"/>
  <c r="Q2276" i="1"/>
  <c r="O2276" i="1"/>
  <c r="T5131" i="1"/>
  <c r="T1112" i="1"/>
  <c r="T677" i="1"/>
  <c r="T284" i="1"/>
  <c r="T278" i="1"/>
  <c r="T3707" i="1"/>
  <c r="Q2804" i="1"/>
  <c r="N3761" i="1"/>
  <c r="N37" i="1" s="1"/>
  <c r="N135" i="1" s="1"/>
  <c r="M3759" i="1"/>
  <c r="M35" i="1" s="1"/>
  <c r="M133" i="1" s="1"/>
  <c r="M3761" i="1"/>
  <c r="M37" i="1" s="1"/>
  <c r="M135" i="1" s="1"/>
  <c r="Q3440" i="1"/>
  <c r="Q1343" i="1"/>
  <c r="Q2024" i="1"/>
  <c r="T1797" i="1"/>
  <c r="T3714" i="1"/>
  <c r="D3755" i="1"/>
  <c r="D31" i="1" s="1"/>
  <c r="D129" i="1" s="1"/>
  <c r="O2614" i="1"/>
  <c r="F2614" i="1"/>
  <c r="D2614" i="1"/>
  <c r="I2614" i="1"/>
  <c r="N3046" i="1"/>
  <c r="D3046" i="1"/>
  <c r="O3046" i="1"/>
  <c r="I3046" i="1"/>
  <c r="G3046" i="1"/>
  <c r="H3046" i="1"/>
  <c r="K3046" i="1"/>
  <c r="L3046" i="1"/>
  <c r="J1050" i="1"/>
  <c r="F1050" i="1"/>
  <c r="L1050" i="1"/>
  <c r="H1050" i="1"/>
  <c r="E1050" i="1"/>
  <c r="G1050" i="1"/>
  <c r="K1050" i="1"/>
  <c r="O4007" i="1"/>
  <c r="O3762" i="1" s="1"/>
  <c r="P1417" i="1"/>
  <c r="J3046" i="1"/>
  <c r="L2610" i="1"/>
  <c r="M945" i="1"/>
  <c r="F2125" i="1"/>
  <c r="M2125" i="1"/>
  <c r="H3105" i="1"/>
  <c r="Q3106" i="1"/>
  <c r="P536" i="1"/>
  <c r="O513" i="1" s="1"/>
  <c r="E2366" i="1"/>
  <c r="Q2366" i="1"/>
  <c r="K2366" i="1"/>
  <c r="F2213" i="1"/>
  <c r="G2213" i="1"/>
  <c r="H2213" i="1"/>
  <c r="J2213" i="1"/>
  <c r="L2213" i="1"/>
  <c r="E2213" i="1"/>
  <c r="M2213" i="1"/>
  <c r="D2213" i="1"/>
  <c r="I2213" i="1"/>
  <c r="K2213" i="1"/>
  <c r="N5305" i="1"/>
  <c r="E5305" i="1"/>
  <c r="H5305" i="1"/>
  <c r="K5305" i="1"/>
  <c r="G5305" i="1"/>
  <c r="D5305" i="1"/>
  <c r="I5305" i="1"/>
  <c r="F5305" i="1"/>
  <c r="O5305" i="1"/>
  <c r="J5305" i="1"/>
  <c r="Q5306" i="1"/>
  <c r="M5305" i="1"/>
  <c r="N4764" i="1"/>
  <c r="H4764" i="1"/>
  <c r="L4764" i="1"/>
  <c r="J4764" i="1"/>
  <c r="K4764" i="1"/>
  <c r="E4764" i="1"/>
  <c r="Q4765" i="1"/>
  <c r="M4764" i="1"/>
  <c r="D4764" i="1"/>
  <c r="G4764" i="1"/>
  <c r="F4764" i="1"/>
  <c r="O4764" i="1"/>
  <c r="O4130" i="1"/>
  <c r="H597" i="1"/>
  <c r="M597" i="1"/>
  <c r="L597" i="1"/>
  <c r="O597" i="1"/>
  <c r="G597" i="1"/>
  <c r="N597" i="1"/>
  <c r="E597" i="1"/>
  <c r="H1971" i="1"/>
  <c r="N1971" i="1"/>
  <c r="O1971" i="1"/>
  <c r="I2174" i="1"/>
  <c r="J2174" i="1"/>
  <c r="G2174" i="1"/>
  <c r="L2174" i="1"/>
  <c r="D2174" i="1"/>
  <c r="K2174" i="1"/>
  <c r="M2174" i="1"/>
  <c r="H2174" i="1"/>
  <c r="F2174" i="1"/>
  <c r="N2174" i="1"/>
  <c r="O2174" i="1"/>
  <c r="E2174" i="1"/>
  <c r="N1680" i="1"/>
  <c r="M1680" i="1"/>
  <c r="K1680" i="1"/>
  <c r="G1680" i="1"/>
  <c r="D1680" i="1"/>
  <c r="E1680" i="1"/>
  <c r="J1680" i="1"/>
  <c r="I1680" i="1"/>
  <c r="O1680" i="1"/>
  <c r="F1680" i="1"/>
  <c r="P2547" i="1"/>
  <c r="O2524" i="1" s="1"/>
  <c r="P3185" i="1"/>
  <c r="F3554" i="1"/>
  <c r="Q3554" i="1"/>
  <c r="K3554" i="1"/>
  <c r="J3554" i="1"/>
  <c r="E3554" i="1"/>
  <c r="N3554" i="1"/>
  <c r="I3554" i="1"/>
  <c r="J5203" i="1"/>
  <c r="E5203" i="1"/>
  <c r="P4442" i="1"/>
  <c r="Q4420" i="1" s="1"/>
  <c r="O4491" i="1"/>
  <c r="O4589" i="1" s="1"/>
  <c r="P4589" i="1" s="1"/>
  <c r="O4567" i="1" s="1"/>
  <c r="T1113" i="1"/>
  <c r="T277" i="1"/>
  <c r="J1833" i="1"/>
  <c r="N1833" i="1"/>
  <c r="Q5011" i="1"/>
  <c r="Q1633" i="1"/>
  <c r="N1050" i="1"/>
  <c r="M1187" i="1"/>
  <c r="H4730" i="1"/>
  <c r="O165" i="1"/>
  <c r="K5010" i="1"/>
  <c r="K946" i="1"/>
  <c r="E1632" i="1"/>
  <c r="E948" i="1"/>
  <c r="O417" i="1"/>
  <c r="J1880" i="1"/>
  <c r="D2024" i="1"/>
  <c r="Q793" i="1"/>
  <c r="M510" i="1"/>
  <c r="D1050" i="1"/>
  <c r="E695" i="1"/>
  <c r="K1193" i="1"/>
  <c r="M695" i="1"/>
  <c r="K597" i="1"/>
  <c r="O1594" i="1"/>
  <c r="M1577" i="1"/>
  <c r="O1577" i="1"/>
  <c r="E1577" i="1"/>
  <c r="G1577" i="1"/>
  <c r="Q1577" i="1"/>
  <c r="F1577" i="1"/>
  <c r="I1577" i="1"/>
  <c r="P2889" i="1"/>
  <c r="P2938" i="1"/>
  <c r="O2915" i="1" s="1"/>
  <c r="P2841" i="1"/>
  <c r="O2818" i="1" s="1"/>
  <c r="P3318" i="1"/>
  <c r="Q3296" i="1" s="1"/>
  <c r="O3367" i="1"/>
  <c r="O3416" i="1" s="1"/>
  <c r="O3759" i="1" s="1"/>
  <c r="H4029" i="1"/>
  <c r="N4029" i="1"/>
  <c r="M4029" i="1"/>
  <c r="G4029" i="1"/>
  <c r="L4029" i="1"/>
  <c r="F4029" i="1"/>
  <c r="I4029" i="1"/>
  <c r="D4029" i="1"/>
  <c r="E4029" i="1"/>
  <c r="Q4030" i="1"/>
  <c r="J4029" i="1"/>
  <c r="K4029" i="1"/>
  <c r="O4029" i="1"/>
  <c r="N3755" i="1"/>
  <c r="N31" i="1" s="1"/>
  <c r="N129" i="1" s="1"/>
  <c r="L1343" i="1"/>
  <c r="H1343" i="1"/>
  <c r="O1343" i="1"/>
  <c r="E1343" i="1"/>
  <c r="D1343" i="1"/>
  <c r="G948" i="1"/>
  <c r="F1343" i="1"/>
  <c r="J2371" i="1"/>
  <c r="O2371" i="1"/>
  <c r="G3887" i="1"/>
  <c r="Q3888" i="1"/>
  <c r="N3887" i="1"/>
  <c r="J3887" i="1"/>
  <c r="E3887" i="1"/>
  <c r="H3887" i="1"/>
  <c r="M3887" i="1"/>
  <c r="F3887" i="1"/>
  <c r="K3887" i="1"/>
  <c r="D3887" i="1"/>
  <c r="O3887" i="1"/>
  <c r="L3887" i="1"/>
  <c r="O2610" i="1"/>
  <c r="H2610" i="1"/>
  <c r="N2610" i="1"/>
  <c r="H2671" i="1"/>
  <c r="J2671" i="1"/>
  <c r="P1225" i="1"/>
  <c r="O1323" i="1"/>
  <c r="P1323" i="1" s="1"/>
  <c r="M2605" i="1"/>
  <c r="E2605" i="1"/>
  <c r="D2605" i="1"/>
  <c r="O2605" i="1"/>
  <c r="G2605" i="1"/>
  <c r="G2121" i="1"/>
  <c r="L2121" i="1"/>
  <c r="J2121" i="1"/>
  <c r="O2121" i="1"/>
  <c r="I2121" i="1"/>
  <c r="E2121" i="1"/>
  <c r="K2121" i="1"/>
  <c r="M2121" i="1"/>
  <c r="N2121" i="1"/>
  <c r="F2121" i="1"/>
  <c r="D2121" i="1"/>
  <c r="H2121" i="1"/>
  <c r="O1925" i="1"/>
  <c r="F1925" i="1"/>
  <c r="N1925" i="1"/>
  <c r="G1925" i="1"/>
  <c r="I1925" i="1"/>
  <c r="K1925" i="1"/>
  <c r="H1925" i="1"/>
  <c r="J1925" i="1"/>
  <c r="L1925" i="1"/>
  <c r="M1925" i="1"/>
  <c r="E1925" i="1"/>
  <c r="D1925" i="1"/>
  <c r="K2864" i="1"/>
  <c r="E2864" i="1"/>
  <c r="N3756" i="1"/>
  <c r="N32" i="1" s="1"/>
  <c r="P5094" i="1"/>
  <c r="N5010" i="1"/>
  <c r="M3932" i="1"/>
  <c r="D946" i="1"/>
  <c r="G2023" i="1"/>
  <c r="H2024" i="1"/>
  <c r="H510" i="1"/>
  <c r="M1343" i="1"/>
  <c r="E1193" i="1"/>
  <c r="N3939" i="1"/>
  <c r="L5307" i="1"/>
  <c r="I3887" i="1"/>
  <c r="G945" i="1"/>
  <c r="J4130" i="1"/>
  <c r="O4501" i="1"/>
  <c r="O4599" i="1" s="1"/>
  <c r="L5305" i="1"/>
  <c r="P1712" i="1"/>
  <c r="O1689" i="1" s="1"/>
  <c r="P2352" i="1"/>
  <c r="F896" i="1"/>
  <c r="H896" i="1"/>
  <c r="M896" i="1"/>
  <c r="N896" i="1"/>
  <c r="E896" i="1"/>
  <c r="L896" i="1"/>
  <c r="J896" i="1"/>
  <c r="K896" i="1"/>
  <c r="O896" i="1"/>
  <c r="G896" i="1"/>
  <c r="P3919" i="1"/>
  <c r="O3896" i="1" s="1"/>
  <c r="E5061" i="1"/>
  <c r="G5061" i="1"/>
  <c r="O5061" i="1"/>
  <c r="K4718" i="1"/>
  <c r="F4718" i="1"/>
  <c r="N4718" i="1"/>
  <c r="H4718" i="1"/>
  <c r="I4718" i="1"/>
  <c r="D4718" i="1"/>
  <c r="M4718" i="1"/>
  <c r="G4718" i="1"/>
  <c r="O4718" i="1"/>
  <c r="E4718" i="1"/>
  <c r="J4718" i="1"/>
  <c r="L4718" i="1"/>
  <c r="O4521" i="1"/>
  <c r="M4521" i="1"/>
  <c r="I4521" i="1"/>
  <c r="H4521" i="1"/>
  <c r="N4521" i="1"/>
  <c r="Q4521" i="1"/>
  <c r="D4521" i="1"/>
  <c r="G4521" i="1"/>
  <c r="E4521" i="1"/>
  <c r="L4521" i="1"/>
  <c r="K4521" i="1"/>
  <c r="Q4522" i="1"/>
  <c r="F4521" i="1"/>
  <c r="P4406" i="1"/>
  <c r="O4383" i="1" s="1"/>
  <c r="I1880" i="1"/>
  <c r="L1880" i="1"/>
  <c r="J743" i="1"/>
  <c r="K743" i="1"/>
  <c r="L743" i="1"/>
  <c r="D743" i="1"/>
  <c r="F743" i="1"/>
  <c r="O743" i="1"/>
  <c r="L1625" i="1"/>
  <c r="F1625" i="1"/>
  <c r="G1625" i="1"/>
  <c r="E1625" i="1"/>
  <c r="J1625" i="1"/>
  <c r="H1625" i="1"/>
  <c r="K1625" i="1"/>
  <c r="O1625" i="1"/>
  <c r="N1625" i="1"/>
  <c r="P1173" i="1"/>
  <c r="P2695" i="1"/>
  <c r="L1594" i="1"/>
  <c r="J1594" i="1"/>
  <c r="K1594" i="1"/>
  <c r="G1594" i="1"/>
  <c r="I1594" i="1"/>
  <c r="E1594" i="1"/>
  <c r="D1594" i="1"/>
  <c r="P1594" i="1" s="1"/>
  <c r="M1594" i="1"/>
  <c r="F1594" i="1"/>
  <c r="N1594" i="1"/>
  <c r="F1187" i="1"/>
  <c r="I1187" i="1"/>
  <c r="G1187" i="1"/>
  <c r="O1187" i="1"/>
  <c r="D1187" i="1"/>
  <c r="Q1188" i="1"/>
  <c r="O995" i="1"/>
  <c r="L995" i="1"/>
  <c r="J995" i="1"/>
  <c r="E995" i="1"/>
  <c r="D995" i="1"/>
  <c r="H995" i="1"/>
  <c r="M995" i="1"/>
  <c r="I995" i="1"/>
  <c r="F995" i="1"/>
  <c r="G995" i="1"/>
  <c r="K990" i="1"/>
  <c r="J990" i="1"/>
  <c r="L990" i="1"/>
  <c r="Q990" i="1"/>
  <c r="D990" i="1"/>
  <c r="O990" i="1"/>
  <c r="H990" i="1"/>
  <c r="N990" i="1"/>
  <c r="F990" i="1"/>
  <c r="E2712" i="1"/>
  <c r="N2712" i="1"/>
  <c r="M2712" i="1"/>
  <c r="G2712" i="1"/>
  <c r="O2712" i="1"/>
  <c r="I2712" i="1"/>
  <c r="L2712" i="1"/>
  <c r="J2712" i="1"/>
  <c r="F2712" i="1"/>
  <c r="D2712" i="1"/>
  <c r="M3946" i="1"/>
  <c r="I3946" i="1"/>
  <c r="E3946" i="1"/>
  <c r="E4369" i="1"/>
  <c r="J4369" i="1"/>
  <c r="I4369" i="1"/>
  <c r="M4369" i="1"/>
  <c r="H4369" i="1"/>
  <c r="K4369" i="1"/>
  <c r="D4369" i="1"/>
  <c r="G4369" i="1"/>
  <c r="N4369" i="1"/>
  <c r="F4369" i="1"/>
  <c r="O4369" i="1"/>
  <c r="L4369" i="1"/>
  <c r="T285" i="1"/>
  <c r="E4974" i="1"/>
  <c r="M4974" i="1"/>
  <c r="D4974" i="1"/>
  <c r="P4974" i="1" s="1"/>
  <c r="F4974" i="1"/>
  <c r="J4974" i="1"/>
  <c r="K4974" i="1"/>
  <c r="L4974" i="1"/>
  <c r="H4185" i="1"/>
  <c r="E4185" i="1"/>
  <c r="Q4029" i="1"/>
  <c r="L946" i="1"/>
  <c r="D4730" i="1"/>
  <c r="P4730" i="1" s="1"/>
  <c r="G1632" i="1"/>
  <c r="O5010" i="1"/>
  <c r="L2614" i="1"/>
  <c r="N1632" i="1"/>
  <c r="J2125" i="1"/>
  <c r="M2024" i="1"/>
  <c r="K409" i="1"/>
  <c r="H4974" i="1"/>
  <c r="K2127" i="1"/>
  <c r="F1193" i="1"/>
  <c r="J3939" i="1"/>
  <c r="O3554" i="1"/>
  <c r="O2621" i="1"/>
  <c r="H452" i="1"/>
  <c r="N3154" i="1"/>
  <c r="I360" i="1"/>
  <c r="K5061" i="1"/>
  <c r="D4130" i="1"/>
  <c r="J2858" i="1"/>
  <c r="G2858" i="1"/>
  <c r="E1873" i="1"/>
  <c r="Q1874" i="1"/>
  <c r="O953" i="1"/>
  <c r="F3932" i="1"/>
  <c r="E3932" i="1"/>
  <c r="H3932" i="1"/>
  <c r="Q3933" i="1"/>
  <c r="P2888" i="1"/>
  <c r="L555" i="1"/>
  <c r="N555" i="1"/>
  <c r="I555" i="1"/>
  <c r="K555" i="1"/>
  <c r="O555" i="1"/>
  <c r="J555" i="1"/>
  <c r="M555" i="1"/>
  <c r="G2322" i="1"/>
  <c r="N2322" i="1"/>
  <c r="K2322" i="1"/>
  <c r="M2322" i="1"/>
  <c r="L2322" i="1"/>
  <c r="E2322" i="1"/>
  <c r="J2322" i="1"/>
  <c r="I2322" i="1"/>
  <c r="H2322" i="1"/>
  <c r="D2322" i="1"/>
  <c r="P3326" i="1"/>
  <c r="O3303" i="1" s="1"/>
  <c r="M5307" i="1"/>
  <c r="G5307" i="1"/>
  <c r="K5307" i="1"/>
  <c r="D5307" i="1"/>
  <c r="E5307" i="1"/>
  <c r="O5307" i="1"/>
  <c r="F5307" i="1"/>
  <c r="Q5307" i="1"/>
  <c r="I5307" i="1"/>
  <c r="N5307" i="1"/>
  <c r="J5307" i="1"/>
  <c r="E4225" i="1"/>
  <c r="Q4226" i="1"/>
  <c r="H4225" i="1"/>
  <c r="J4225" i="1"/>
  <c r="P5289" i="1"/>
  <c r="J510" i="1"/>
  <c r="I510" i="1"/>
  <c r="O510" i="1"/>
  <c r="F510" i="1"/>
  <c r="J4730" i="1"/>
  <c r="N4730" i="1"/>
  <c r="N5061" i="1"/>
  <c r="D3932" i="1"/>
  <c r="O2322" i="1"/>
  <c r="M2614" i="1"/>
  <c r="N409" i="1"/>
  <c r="O4974" i="1"/>
  <c r="K1833" i="1"/>
  <c r="G3554" i="1"/>
  <c r="M5061" i="1"/>
  <c r="D4376" i="1"/>
  <c r="L792" i="1"/>
  <c r="D792" i="1"/>
  <c r="M1632" i="1"/>
  <c r="H1632" i="1"/>
  <c r="F1632" i="1"/>
  <c r="O1632" i="1"/>
  <c r="D1632" i="1"/>
  <c r="K1632" i="1"/>
  <c r="I997" i="1"/>
  <c r="E997" i="1"/>
  <c r="L997" i="1"/>
  <c r="F997" i="1"/>
  <c r="M997" i="1"/>
  <c r="Q997" i="1"/>
  <c r="D997" i="1"/>
  <c r="K997" i="1"/>
  <c r="G997" i="1"/>
  <c r="O997" i="1"/>
  <c r="J997" i="1"/>
  <c r="P1371" i="1"/>
  <c r="O1348" i="1" s="1"/>
  <c r="O2273" i="1"/>
  <c r="M2273" i="1"/>
  <c r="F2273" i="1"/>
  <c r="H2273" i="1"/>
  <c r="J2273" i="1"/>
  <c r="H357" i="1"/>
  <c r="O357" i="1"/>
  <c r="I357" i="1"/>
  <c r="J357" i="1"/>
  <c r="E357" i="1"/>
  <c r="L357" i="1"/>
  <c r="M357" i="1"/>
  <c r="D357" i="1"/>
  <c r="F357" i="1"/>
  <c r="K357" i="1"/>
  <c r="E946" i="1"/>
  <c r="J946" i="1"/>
  <c r="H2806" i="1"/>
  <c r="I2806" i="1"/>
  <c r="E2806" i="1"/>
  <c r="M2806" i="1"/>
  <c r="F2806" i="1"/>
  <c r="G2217" i="1"/>
  <c r="O2217" i="1"/>
  <c r="N2217" i="1"/>
  <c r="H2217" i="1"/>
  <c r="L2217" i="1"/>
  <c r="D2217" i="1"/>
  <c r="K2217" i="1"/>
  <c r="F2217" i="1"/>
  <c r="I2852" i="1"/>
  <c r="L2852" i="1"/>
  <c r="H2852" i="1"/>
  <c r="N2852" i="1"/>
  <c r="D2852" i="1"/>
  <c r="O2852" i="1"/>
  <c r="E2852" i="1"/>
  <c r="J2852" i="1"/>
  <c r="G2852" i="1"/>
  <c r="K2852" i="1"/>
  <c r="N3247" i="1"/>
  <c r="O3247" i="1"/>
  <c r="J3247" i="1"/>
  <c r="D3247" i="1"/>
  <c r="K3247" i="1"/>
  <c r="E3247" i="1"/>
  <c r="G3247" i="1"/>
  <c r="I3247" i="1"/>
  <c r="L3247" i="1"/>
  <c r="H3247" i="1"/>
  <c r="D5204" i="1"/>
  <c r="E5204" i="1"/>
  <c r="N5204" i="1"/>
  <c r="Q5205" i="1"/>
  <c r="O5204" i="1"/>
  <c r="F5204" i="1"/>
  <c r="J5204" i="1"/>
  <c r="K5204" i="1"/>
  <c r="I5204" i="1"/>
  <c r="G5204" i="1"/>
  <c r="L5204" i="1"/>
  <c r="M5204" i="1"/>
  <c r="H5204" i="1"/>
  <c r="I4277" i="1"/>
  <c r="J4277" i="1"/>
  <c r="H4277" i="1"/>
  <c r="E4277" i="1"/>
  <c r="P4360" i="1"/>
  <c r="O4337" i="1" s="1"/>
  <c r="K792" i="1"/>
  <c r="H997" i="1"/>
  <c r="Q1193" i="1"/>
  <c r="D1193" i="1"/>
  <c r="Q1194" i="1"/>
  <c r="G1193" i="1"/>
  <c r="M1193" i="1"/>
  <c r="I1193" i="1"/>
  <c r="J1193" i="1"/>
  <c r="N1193" i="1"/>
  <c r="L1193" i="1"/>
  <c r="O1193" i="1"/>
  <c r="J1341" i="1"/>
  <c r="N1341" i="1"/>
  <c r="E1341" i="1"/>
  <c r="H1341" i="1"/>
  <c r="D1341" i="1"/>
  <c r="L1341" i="1"/>
  <c r="M3154" i="1"/>
  <c r="D3154" i="1"/>
  <c r="F3154" i="1"/>
  <c r="H3154" i="1"/>
  <c r="Q3155" i="1"/>
  <c r="L3154" i="1"/>
  <c r="E3154" i="1"/>
  <c r="O3154" i="1"/>
  <c r="I3154" i="1"/>
  <c r="J3154" i="1"/>
  <c r="G3154" i="1"/>
  <c r="G1191" i="1"/>
  <c r="K1191" i="1"/>
  <c r="L1191" i="1"/>
  <c r="I1191" i="1"/>
  <c r="H1191" i="1"/>
  <c r="N1191" i="1"/>
  <c r="F940" i="1"/>
  <c r="M940" i="1"/>
  <c r="H940" i="1"/>
  <c r="E940" i="1"/>
  <c r="J940" i="1"/>
  <c r="I940" i="1"/>
  <c r="N940" i="1"/>
  <c r="O940" i="1"/>
  <c r="L940" i="1"/>
  <c r="D940" i="1"/>
  <c r="G940" i="1"/>
  <c r="K940" i="1"/>
  <c r="I2127" i="1"/>
  <c r="O2127" i="1"/>
  <c r="G2127" i="1"/>
  <c r="F2127" i="1"/>
  <c r="L2127" i="1"/>
  <c r="L2900" i="1"/>
  <c r="H2900" i="1"/>
  <c r="Q2901" i="1"/>
  <c r="K2900" i="1"/>
  <c r="G2900" i="1"/>
  <c r="E2900" i="1"/>
  <c r="M2900" i="1"/>
  <c r="D2900" i="1"/>
  <c r="J2900" i="1"/>
  <c r="Q2900" i="1"/>
  <c r="I2900" i="1"/>
  <c r="F2900" i="1"/>
  <c r="O2900" i="1"/>
  <c r="N2900" i="1"/>
  <c r="E3939" i="1"/>
  <c r="I3939" i="1"/>
  <c r="O3939" i="1"/>
  <c r="K3939" i="1"/>
  <c r="D3939" i="1"/>
  <c r="M3939" i="1"/>
  <c r="L3939" i="1"/>
  <c r="F3939" i="1"/>
  <c r="H3939" i="1"/>
  <c r="O4498" i="1"/>
  <c r="O4596" i="1" s="1"/>
  <c r="P4449" i="1"/>
  <c r="T1117" i="1"/>
  <c r="I948" i="1"/>
  <c r="N1343" i="1"/>
  <c r="I1341" i="1"/>
  <c r="L4730" i="1"/>
  <c r="K4730" i="1"/>
  <c r="Q2852" i="1"/>
  <c r="J2614" i="1"/>
  <c r="G2610" i="1"/>
  <c r="D409" i="1"/>
  <c r="Q4975" i="1"/>
  <c r="D2127" i="1"/>
  <c r="N357" i="1"/>
  <c r="M1625" i="1"/>
  <c r="N1138" i="1"/>
  <c r="O4225" i="1"/>
  <c r="I4764" i="1"/>
  <c r="O946" i="1"/>
  <c r="M5308" i="1"/>
  <c r="F5308" i="1"/>
  <c r="I5308" i="1"/>
  <c r="J5308" i="1"/>
  <c r="E5308" i="1"/>
  <c r="H5308" i="1"/>
  <c r="D5308" i="1"/>
  <c r="Q5308" i="1"/>
  <c r="G5308" i="1"/>
  <c r="N5308" i="1"/>
  <c r="L5308" i="1"/>
  <c r="G459" i="1"/>
  <c r="N459" i="1"/>
  <c r="L459" i="1"/>
  <c r="I459" i="1"/>
  <c r="H459" i="1"/>
  <c r="F459" i="1"/>
  <c r="E459" i="1"/>
  <c r="K459" i="1"/>
  <c r="O459" i="1"/>
  <c r="M459" i="1"/>
  <c r="J459" i="1"/>
  <c r="J2464" i="1"/>
  <c r="L2464" i="1"/>
  <c r="G2464" i="1"/>
  <c r="E2464" i="1"/>
  <c r="H2464" i="1"/>
  <c r="M2464" i="1"/>
  <c r="N2464" i="1"/>
  <c r="F2464" i="1"/>
  <c r="O2464" i="1"/>
  <c r="K2464" i="1"/>
  <c r="D2464" i="1"/>
  <c r="Q2464" i="1"/>
  <c r="G846" i="1"/>
  <c r="I846" i="1"/>
  <c r="F846" i="1"/>
  <c r="M846" i="1"/>
  <c r="K846" i="1"/>
  <c r="L846" i="1"/>
  <c r="N846" i="1"/>
  <c r="O846" i="1"/>
  <c r="E846" i="1"/>
  <c r="H846" i="1"/>
  <c r="P3331" i="1"/>
  <c r="O3308" i="1" s="1"/>
  <c r="K4619" i="1"/>
  <c r="I4619" i="1"/>
  <c r="O4619" i="1"/>
  <c r="E4619" i="1"/>
  <c r="F4619" i="1"/>
  <c r="L4619" i="1"/>
  <c r="G4619" i="1"/>
  <c r="N4619" i="1"/>
  <c r="Q4620" i="1"/>
  <c r="M4723" i="1"/>
  <c r="Q4724" i="1"/>
  <c r="H165" i="1"/>
  <c r="I4966" i="1"/>
  <c r="G510" i="1"/>
  <c r="P5179" i="1"/>
  <c r="I1632" i="1"/>
  <c r="J948" i="1"/>
  <c r="G4966" i="1"/>
  <c r="L5061" i="1"/>
  <c r="J3932" i="1"/>
  <c r="D1625" i="1"/>
  <c r="L165" i="1"/>
  <c r="F5061" i="1"/>
  <c r="N3932" i="1"/>
  <c r="G946" i="1"/>
  <c r="K2614" i="1"/>
  <c r="Q3105" i="1"/>
  <c r="Q206" i="1"/>
  <c r="Q989" i="1"/>
  <c r="M3597" i="1"/>
  <c r="J2127" i="1"/>
  <c r="Q357" i="1"/>
  <c r="I1625" i="1"/>
  <c r="H743" i="1"/>
  <c r="K1731" i="1"/>
  <c r="O1731" i="1"/>
  <c r="J1731" i="1"/>
  <c r="G1731" i="1"/>
  <c r="I1731" i="1"/>
  <c r="H1731" i="1"/>
  <c r="D1731" i="1"/>
  <c r="E1731" i="1"/>
  <c r="F1731" i="1"/>
  <c r="Q1732" i="1"/>
  <c r="M1581" i="1"/>
  <c r="O1581" i="1"/>
  <c r="L748" i="1"/>
  <c r="G748" i="1"/>
  <c r="D748" i="1"/>
  <c r="G1879" i="1"/>
  <c r="O1879" i="1"/>
  <c r="M1879" i="1"/>
  <c r="J1879" i="1"/>
  <c r="I1879" i="1"/>
  <c r="D1879" i="1"/>
  <c r="K1879" i="1"/>
  <c r="P1469" i="1"/>
  <c r="Q2658" i="1"/>
  <c r="D2658" i="1"/>
  <c r="M2658" i="1"/>
  <c r="K2658" i="1"/>
  <c r="J2658" i="1"/>
  <c r="H2658" i="1"/>
  <c r="E2658" i="1"/>
  <c r="F2621" i="1"/>
  <c r="L2621" i="1"/>
  <c r="J2621" i="1"/>
  <c r="G2621" i="1"/>
  <c r="N2621" i="1"/>
  <c r="M2621" i="1"/>
  <c r="H2621" i="1"/>
  <c r="K2621" i="1"/>
  <c r="E2621" i="1"/>
  <c r="D2621" i="1"/>
  <c r="P3038" i="1"/>
  <c r="N4963" i="1"/>
  <c r="L4963" i="1"/>
  <c r="M4963" i="1"/>
  <c r="G4963" i="1"/>
  <c r="D4963" i="1"/>
  <c r="O4963" i="1"/>
  <c r="I4963" i="1"/>
  <c r="K4963" i="1"/>
  <c r="Q4964" i="1"/>
  <c r="J4963" i="1"/>
  <c r="H4963" i="1"/>
  <c r="F4963" i="1"/>
  <c r="F4330" i="1"/>
  <c r="K4330" i="1"/>
  <c r="I4330" i="1"/>
  <c r="Q4331" i="1"/>
  <c r="L4330" i="1"/>
  <c r="G4330" i="1"/>
  <c r="O4330" i="1"/>
  <c r="M4330" i="1"/>
  <c r="D4330" i="1"/>
  <c r="E4330" i="1"/>
  <c r="J4330" i="1"/>
  <c r="N4330" i="1"/>
  <c r="H4330" i="1"/>
  <c r="Q2519" i="1"/>
  <c r="J2519" i="1"/>
  <c r="L2519" i="1"/>
  <c r="N2519" i="1"/>
  <c r="D2519" i="1"/>
  <c r="I2519" i="1"/>
  <c r="K2519" i="1"/>
  <c r="O2519" i="1"/>
  <c r="Q946" i="1"/>
  <c r="N2213" i="1"/>
  <c r="F508" i="1"/>
  <c r="L508" i="1"/>
  <c r="N508" i="1"/>
  <c r="K403" i="1"/>
  <c r="L403" i="1"/>
  <c r="M403" i="1"/>
  <c r="D403" i="1"/>
  <c r="I403" i="1"/>
  <c r="J403" i="1"/>
  <c r="F403" i="1"/>
  <c r="G403" i="1"/>
  <c r="N403" i="1"/>
  <c r="E403" i="1"/>
  <c r="L1333" i="1"/>
  <c r="N1333" i="1"/>
  <c r="O1333" i="1"/>
  <c r="K1333" i="1"/>
  <c r="H1333" i="1"/>
  <c r="J1333" i="1"/>
  <c r="F1333" i="1"/>
  <c r="M1333" i="1"/>
  <c r="E1333" i="1"/>
  <c r="I1333" i="1"/>
  <c r="G1333" i="1"/>
  <c r="D1333" i="1"/>
  <c r="M1583" i="1"/>
  <c r="G1583" i="1"/>
  <c r="I1583" i="1"/>
  <c r="K1583" i="1"/>
  <c r="P584" i="1"/>
  <c r="O561" i="1" s="1"/>
  <c r="P2252" i="1"/>
  <c r="M453" i="1"/>
  <c r="L453" i="1"/>
  <c r="D453" i="1"/>
  <c r="K453" i="1"/>
  <c r="Q454" i="1"/>
  <c r="H453" i="1"/>
  <c r="O453" i="1"/>
  <c r="Q453" i="1"/>
  <c r="N2710" i="1"/>
  <c r="M2710" i="1"/>
  <c r="F2710" i="1"/>
  <c r="F3148" i="1"/>
  <c r="J3148" i="1"/>
  <c r="D3148" i="1"/>
  <c r="Q3149" i="1"/>
  <c r="K3148" i="1"/>
  <c r="E3881" i="1"/>
  <c r="N3881" i="1"/>
  <c r="M3881" i="1"/>
  <c r="H3881" i="1"/>
  <c r="J3881" i="1"/>
  <c r="L3881" i="1"/>
  <c r="K3881" i="1"/>
  <c r="F3881" i="1"/>
  <c r="I3881" i="1"/>
  <c r="G3881" i="1"/>
  <c r="D3881" i="1"/>
  <c r="T282" i="1"/>
  <c r="M792" i="1"/>
  <c r="Q5062" i="1"/>
  <c r="H948" i="1"/>
  <c r="J1343" i="1"/>
  <c r="H2127" i="1"/>
  <c r="E2519" i="1"/>
  <c r="N995" i="1"/>
  <c r="N1628" i="1"/>
  <c r="K2371" i="1"/>
  <c r="H2605" i="1"/>
  <c r="J452" i="1"/>
  <c r="I452" i="1"/>
  <c r="D452" i="1"/>
  <c r="O452" i="1"/>
  <c r="M452" i="1"/>
  <c r="P1027" i="1"/>
  <c r="O1004" i="1" s="1"/>
  <c r="O695" i="1"/>
  <c r="N695" i="1"/>
  <c r="H695" i="1"/>
  <c r="K695" i="1"/>
  <c r="J695" i="1"/>
  <c r="L695" i="1"/>
  <c r="F695" i="1"/>
  <c r="H4131" i="1"/>
  <c r="Q4131" i="1"/>
  <c r="L4131" i="1"/>
  <c r="G4131" i="1"/>
  <c r="F4131" i="1"/>
  <c r="D4131" i="1"/>
  <c r="E4131" i="1"/>
  <c r="N4131" i="1"/>
  <c r="O4131" i="1"/>
  <c r="J4131" i="1"/>
  <c r="K4131" i="1"/>
  <c r="Q4132" i="1"/>
  <c r="M4131" i="1"/>
  <c r="I4131" i="1"/>
  <c r="N4666" i="1"/>
  <c r="E4666" i="1"/>
  <c r="L4666" i="1"/>
  <c r="M4666" i="1"/>
  <c r="G4666" i="1"/>
  <c r="I4666" i="1"/>
  <c r="D4666" i="1"/>
  <c r="K4666" i="1"/>
  <c r="J4666" i="1"/>
  <c r="Q4667" i="1"/>
  <c r="F4666" i="1"/>
  <c r="O4666" i="1"/>
  <c r="P4165" i="1"/>
  <c r="H5309" i="1"/>
  <c r="K5309" i="1"/>
  <c r="L409" i="1"/>
  <c r="G409" i="1"/>
  <c r="H409" i="1"/>
  <c r="O409" i="1"/>
  <c r="I598" i="1"/>
  <c r="H598" i="1"/>
  <c r="K598" i="1"/>
  <c r="N598" i="1"/>
  <c r="G598" i="1"/>
  <c r="M598" i="1"/>
  <c r="O598" i="1"/>
  <c r="Q598" i="1"/>
  <c r="K2024" i="1"/>
  <c r="E2024" i="1"/>
  <c r="F2024" i="1"/>
  <c r="O2024" i="1"/>
  <c r="J2024" i="1"/>
  <c r="N2024" i="1"/>
  <c r="G2024" i="1"/>
  <c r="P878" i="1"/>
  <c r="O855" i="1" s="1"/>
  <c r="E401" i="1"/>
  <c r="Q401" i="1"/>
  <c r="L401" i="1"/>
  <c r="H989" i="1"/>
  <c r="I989" i="1"/>
  <c r="M989" i="1"/>
  <c r="J989" i="1"/>
  <c r="K989" i="1"/>
  <c r="F989" i="1"/>
  <c r="E989" i="1"/>
  <c r="D989" i="1"/>
  <c r="L989" i="1"/>
  <c r="N989" i="1"/>
  <c r="G3100" i="1"/>
  <c r="Q3100" i="1"/>
  <c r="E3100" i="1"/>
  <c r="K3100" i="1"/>
  <c r="M3100" i="1"/>
  <c r="L3100" i="1"/>
  <c r="O3100" i="1"/>
  <c r="I3100" i="1"/>
  <c r="H3100" i="1"/>
  <c r="J3100" i="1"/>
  <c r="D3100" i="1"/>
  <c r="J5210" i="1"/>
  <c r="O5210" i="1"/>
  <c r="T1115" i="1"/>
  <c r="S4598" i="1"/>
  <c r="T4598" i="1" s="1"/>
  <c r="T4500" i="1"/>
  <c r="M1341" i="1"/>
  <c r="I165" i="1"/>
  <c r="N946" i="1"/>
  <c r="E2614" i="1"/>
  <c r="I409" i="1"/>
  <c r="G3597" i="1"/>
  <c r="I5061" i="1"/>
  <c r="L3932" i="1"/>
  <c r="O1341" i="1"/>
  <c r="Q410" i="1"/>
  <c r="N510" i="1"/>
  <c r="K1343" i="1"/>
  <c r="M2127" i="1"/>
  <c r="G2519" i="1"/>
  <c r="K995" i="1"/>
  <c r="M990" i="1"/>
  <c r="N2658" i="1"/>
  <c r="M1628" i="1"/>
  <c r="Q2371" i="1"/>
  <c r="Q1342" i="1"/>
  <c r="O403" i="1"/>
  <c r="H1680" i="1"/>
  <c r="J2605" i="1"/>
  <c r="I2217" i="1"/>
  <c r="P1274" i="1"/>
  <c r="L945" i="1"/>
  <c r="H945" i="1"/>
  <c r="N945" i="1"/>
  <c r="D945" i="1"/>
  <c r="K945" i="1"/>
  <c r="J945" i="1"/>
  <c r="F945" i="1"/>
  <c r="O945" i="1"/>
  <c r="I945" i="1"/>
  <c r="Q945" i="1"/>
  <c r="O2768" i="1"/>
  <c r="E5258" i="1"/>
  <c r="M5258" i="1"/>
  <c r="D5258" i="1"/>
  <c r="H5258" i="1"/>
  <c r="L5258" i="1"/>
  <c r="F5258" i="1"/>
  <c r="Q5259" i="1"/>
  <c r="J5258" i="1"/>
  <c r="G5258" i="1"/>
  <c r="N5258" i="1"/>
  <c r="K5258" i="1"/>
  <c r="I5258" i="1"/>
  <c r="F4130" i="1"/>
  <c r="I4130" i="1"/>
  <c r="E4130" i="1"/>
  <c r="L4130" i="1"/>
  <c r="I4135" i="1"/>
  <c r="M4135" i="1"/>
  <c r="F4135" i="1"/>
  <c r="D4135" i="1"/>
  <c r="G4135" i="1"/>
  <c r="L4135" i="1"/>
  <c r="K4135" i="1"/>
  <c r="N4135" i="1"/>
  <c r="E4135" i="1"/>
  <c r="H4135" i="1"/>
  <c r="O4135" i="1"/>
  <c r="J4135" i="1"/>
  <c r="P5340" i="1"/>
  <c r="L5317" i="1" s="1"/>
  <c r="D2458" i="1"/>
  <c r="P2578" i="1"/>
  <c r="E2556" i="1" s="1"/>
  <c r="L2458" i="1"/>
  <c r="M2458" i="1"/>
  <c r="N2458" i="1"/>
  <c r="E2458" i="1"/>
  <c r="K2458" i="1"/>
  <c r="F2458" i="1"/>
  <c r="D1677" i="1"/>
  <c r="Q1677" i="1"/>
  <c r="L1677" i="1"/>
  <c r="M1677" i="1"/>
  <c r="K1677" i="1"/>
  <c r="E1677" i="1"/>
  <c r="F1677" i="1"/>
  <c r="N1677" i="1"/>
  <c r="I1677" i="1"/>
  <c r="J1677" i="1"/>
  <c r="H1677" i="1"/>
  <c r="G1677" i="1"/>
  <c r="H1138" i="1"/>
  <c r="J1138" i="1"/>
  <c r="M1138" i="1"/>
  <c r="K360" i="1"/>
  <c r="E360" i="1"/>
  <c r="J360" i="1"/>
  <c r="N360" i="1"/>
  <c r="F2318" i="1"/>
  <c r="M2318" i="1"/>
  <c r="K2318" i="1"/>
  <c r="D2318" i="1"/>
  <c r="J2318" i="1"/>
  <c r="N2318" i="1"/>
  <c r="L2318" i="1"/>
  <c r="K2850" i="1"/>
  <c r="N2850" i="1"/>
  <c r="J2850" i="1"/>
  <c r="I2850" i="1"/>
  <c r="G2713" i="1"/>
  <c r="J2713" i="1"/>
  <c r="Q2713" i="1"/>
  <c r="D2713" i="1"/>
  <c r="I2713" i="1"/>
  <c r="E2713" i="1"/>
  <c r="O2713" i="1"/>
  <c r="H2713" i="1"/>
  <c r="L2713" i="1"/>
  <c r="M2713" i="1"/>
  <c r="K2713" i="1"/>
  <c r="F2713" i="1"/>
  <c r="S4594" i="1"/>
  <c r="T4594" i="1" s="1"/>
  <c r="T4496" i="1"/>
  <c r="M3755" i="1"/>
  <c r="M31" i="1" s="1"/>
  <c r="M129" i="1" s="1"/>
  <c r="N1879" i="1"/>
  <c r="E2318" i="1"/>
  <c r="F2366" i="1"/>
  <c r="O3932" i="1"/>
  <c r="D2610" i="1"/>
  <c r="O2366" i="1"/>
  <c r="K165" i="1"/>
  <c r="H946" i="1"/>
  <c r="G2614" i="1"/>
  <c r="M948" i="1"/>
  <c r="D417" i="1"/>
  <c r="P417" i="1" s="1"/>
  <c r="D2125" i="1"/>
  <c r="G5309" i="1"/>
  <c r="I4730" i="1"/>
  <c r="M4730" i="1"/>
  <c r="D165" i="1"/>
  <c r="H5061" i="1"/>
  <c r="K3932" i="1"/>
  <c r="O3380" i="1"/>
  <c r="P3380" i="1" s="1"/>
  <c r="J3357" i="1" s="1"/>
  <c r="F946" i="1"/>
  <c r="G1341" i="1"/>
  <c r="N2614" i="1"/>
  <c r="F948" i="1"/>
  <c r="K1577" i="1"/>
  <c r="I695" i="1"/>
  <c r="I2318" i="1"/>
  <c r="L2024" i="1"/>
  <c r="E409" i="1"/>
  <c r="E743" i="1"/>
  <c r="E510" i="1"/>
  <c r="I1343" i="1"/>
  <c r="N2127" i="1"/>
  <c r="M1050" i="1"/>
  <c r="Q2472" i="1"/>
  <c r="M2519" i="1"/>
  <c r="O3881" i="1"/>
  <c r="E990" i="1"/>
  <c r="I2464" i="1"/>
  <c r="H403" i="1"/>
  <c r="M3046" i="1"/>
  <c r="D459" i="1"/>
  <c r="I3932" i="1"/>
  <c r="D2710" i="1"/>
  <c r="G360" i="1"/>
  <c r="L3007" i="1"/>
  <c r="H3007" i="1"/>
  <c r="K3104" i="1"/>
  <c r="L3104" i="1"/>
  <c r="D3104" i="1"/>
  <c r="D898" i="1"/>
  <c r="N898" i="1"/>
  <c r="F898" i="1"/>
  <c r="O3194" i="1"/>
  <c r="G3194" i="1"/>
  <c r="F3194" i="1"/>
  <c r="E3194" i="1"/>
  <c r="K3194" i="1"/>
  <c r="O1729" i="1"/>
  <c r="I1729" i="1"/>
  <c r="G759" i="1"/>
  <c r="I759" i="1"/>
  <c r="M759" i="1"/>
  <c r="D450" i="1"/>
  <c r="H450" i="1"/>
  <c r="M1723" i="1"/>
  <c r="J1723" i="1"/>
  <c r="D1723" i="1"/>
  <c r="L1723" i="1"/>
  <c r="E1723" i="1"/>
  <c r="F1723" i="1"/>
  <c r="P3280" i="1"/>
  <c r="I1143" i="1"/>
  <c r="H1143" i="1"/>
  <c r="E2514" i="1"/>
  <c r="M2514" i="1"/>
  <c r="N2514" i="1"/>
  <c r="J2514" i="1"/>
  <c r="H1676" i="1"/>
  <c r="I1676" i="1"/>
  <c r="N1676" i="1"/>
  <c r="L1676" i="1"/>
  <c r="K1676" i="1"/>
  <c r="H2854" i="1"/>
  <c r="F2854" i="1"/>
  <c r="L2854" i="1"/>
  <c r="G2854" i="1"/>
  <c r="E2854" i="1"/>
  <c r="I2854" i="1"/>
  <c r="I2516" i="1"/>
  <c r="N2516" i="1"/>
  <c r="M2516" i="1"/>
  <c r="L2516" i="1"/>
  <c r="J2516" i="1"/>
  <c r="G2516" i="1"/>
  <c r="D1349" i="1"/>
  <c r="P1349" i="1" s="1"/>
  <c r="M1349" i="1"/>
  <c r="D2321" i="1"/>
  <c r="I2321" i="1"/>
  <c r="P2793" i="1"/>
  <c r="E1235" i="1"/>
  <c r="O1235" i="1"/>
  <c r="H400" i="1"/>
  <c r="K400" i="1"/>
  <c r="F305" i="1"/>
  <c r="O305" i="1"/>
  <c r="H305" i="1"/>
  <c r="J305" i="1"/>
  <c r="D1141" i="1"/>
  <c r="L1141" i="1"/>
  <c r="O1141" i="1"/>
  <c r="M1141" i="1"/>
  <c r="H1141" i="1"/>
  <c r="Q161" i="1"/>
  <c r="K160" i="1"/>
  <c r="N160" i="1"/>
  <c r="F1140" i="1"/>
  <c r="K1140" i="1"/>
  <c r="O505" i="1"/>
  <c r="K505" i="1"/>
  <c r="J1724" i="1"/>
  <c r="N1724" i="1"/>
  <c r="E1724" i="1"/>
  <c r="G2164" i="1"/>
  <c r="J2164" i="1"/>
  <c r="J3104" i="1"/>
  <c r="P3599" i="1"/>
  <c r="T1118" i="1"/>
  <c r="T96" i="1"/>
  <c r="H3765" i="1"/>
  <c r="H41" i="1" s="1"/>
  <c r="H139" i="1" s="1"/>
  <c r="Q1529" i="1"/>
  <c r="D3766" i="1"/>
  <c r="D42" i="1" s="1"/>
  <c r="Q3587" i="1"/>
  <c r="D3757" i="1"/>
  <c r="D33" i="1" s="1"/>
  <c r="D131" i="1" s="1"/>
  <c r="M3764" i="1"/>
  <c r="M40" i="1" s="1"/>
  <c r="M138" i="1" s="1"/>
  <c r="O3453" i="1"/>
  <c r="T1798" i="1"/>
  <c r="T1796" i="1"/>
  <c r="M3763" i="1"/>
  <c r="M39" i="1" s="1"/>
  <c r="M137" i="1" s="1"/>
  <c r="J3765" i="1"/>
  <c r="J41" i="1" s="1"/>
  <c r="J139" i="1" s="1"/>
  <c r="Q1628" i="1"/>
  <c r="I3765" i="1"/>
  <c r="I41" i="1" s="1"/>
  <c r="I139" i="1" s="1"/>
  <c r="T3368" i="1"/>
  <c r="O3014" i="1"/>
  <c r="S5182" i="1"/>
  <c r="Q3453" i="1"/>
  <c r="L4774" i="1"/>
  <c r="D4774" i="1"/>
  <c r="O4774" i="1"/>
  <c r="K4774" i="1"/>
  <c r="H4774" i="1"/>
  <c r="M4774" i="1"/>
  <c r="Q4774" i="1"/>
  <c r="I4774" i="1"/>
  <c r="N4774" i="1"/>
  <c r="J4774" i="1"/>
  <c r="O4895" i="1"/>
  <c r="G4774" i="1"/>
  <c r="F4774" i="1"/>
  <c r="I512" i="1"/>
  <c r="L512" i="1"/>
  <c r="L1835" i="1"/>
  <c r="K1835" i="1"/>
  <c r="E1835" i="1"/>
  <c r="F1835" i="1"/>
  <c r="N1835" i="1"/>
  <c r="D1835" i="1"/>
  <c r="O1835" i="1"/>
  <c r="M1835" i="1"/>
  <c r="G1835" i="1"/>
  <c r="J1835" i="1"/>
  <c r="I1835" i="1"/>
  <c r="O5019" i="1"/>
  <c r="L5019" i="1"/>
  <c r="L3768" i="1"/>
  <c r="L44" i="1" s="1"/>
  <c r="D1729" i="1"/>
  <c r="D3050" i="1"/>
  <c r="N4279" i="1"/>
  <c r="H1729" i="1"/>
  <c r="H898" i="1"/>
  <c r="T4018" i="1"/>
  <c r="T3708" i="1"/>
  <c r="D5263" i="1"/>
  <c r="M5263" i="1"/>
  <c r="H4232" i="1"/>
  <c r="G2663" i="1"/>
  <c r="J2663" i="1"/>
  <c r="H2663" i="1"/>
  <c r="E698" i="1"/>
  <c r="F458" i="1"/>
  <c r="G4820" i="1"/>
  <c r="D466" i="1"/>
  <c r="P466" i="1" s="1"/>
  <c r="M3050" i="1"/>
  <c r="Q510" i="1"/>
  <c r="J5263" i="1"/>
  <c r="K4820" i="1"/>
  <c r="K5263" i="1"/>
  <c r="N310" i="1"/>
  <c r="I698" i="1"/>
  <c r="M704" i="1"/>
  <c r="E5263" i="1"/>
  <c r="E3452" i="1"/>
  <c r="F309" i="1"/>
  <c r="M512" i="1"/>
  <c r="O2509" i="1"/>
  <c r="N2508" i="1"/>
  <c r="E4279" i="1"/>
  <c r="Q3439" i="1"/>
  <c r="I5263" i="1"/>
  <c r="I2999" i="1"/>
  <c r="K313" i="1"/>
  <c r="L5263" i="1"/>
  <c r="O5263" i="1"/>
  <c r="Q5263" i="1"/>
  <c r="L5318" i="1"/>
  <c r="H698" i="1"/>
  <c r="G1188" i="1"/>
  <c r="G2803" i="1"/>
  <c r="H1740" i="1"/>
  <c r="L2899" i="1"/>
  <c r="O2899" i="1"/>
  <c r="D3106" i="1"/>
  <c r="F1347" i="1"/>
  <c r="H1738" i="1"/>
  <c r="Q552" i="1"/>
  <c r="T4937" i="1"/>
  <c r="Q4665" i="1"/>
  <c r="K3754" i="1"/>
  <c r="K30" i="1" s="1"/>
  <c r="K128" i="1" s="1"/>
  <c r="T1111" i="1"/>
  <c r="G5263" i="1"/>
  <c r="G999" i="1"/>
  <c r="E2663" i="1"/>
  <c r="E2899" i="1"/>
  <c r="J4232" i="1"/>
  <c r="H2904" i="1"/>
  <c r="J1188" i="1"/>
  <c r="D2803" i="1"/>
  <c r="K2899" i="1"/>
  <c r="M2852" i="1"/>
  <c r="J999" i="1"/>
  <c r="Q2659" i="1"/>
  <c r="H999" i="1"/>
  <c r="M3247" i="1"/>
  <c r="L2806" i="1"/>
  <c r="F999" i="1"/>
  <c r="L999" i="1"/>
  <c r="N999" i="1"/>
  <c r="F3767" i="1"/>
  <c r="J1738" i="1"/>
  <c r="I2273" i="1"/>
  <c r="O2213" i="1"/>
  <c r="M2217" i="1"/>
  <c r="N1975" i="1"/>
  <c r="I2899" i="1"/>
  <c r="I2509" i="1"/>
  <c r="O359" i="1"/>
  <c r="E2217" i="1"/>
  <c r="Q307" i="1"/>
  <c r="Q4078" i="1"/>
  <c r="Q4035" i="1"/>
  <c r="K3763" i="1"/>
  <c r="K39" i="1" s="1"/>
  <c r="K3761" i="1"/>
  <c r="K37" i="1" s="1"/>
  <c r="D313" i="1"/>
  <c r="Q502" i="1"/>
  <c r="Q2320" i="1"/>
  <c r="Q2510" i="1"/>
  <c r="Q3441" i="1"/>
  <c r="Q3537" i="1"/>
  <c r="D757" i="1"/>
  <c r="D4772" i="1"/>
  <c r="Q4821" i="1"/>
  <c r="E2168" i="1"/>
  <c r="Q1928" i="1"/>
  <c r="L1184" i="1"/>
  <c r="F3495" i="1"/>
  <c r="O4820" i="1"/>
  <c r="Q2219" i="1"/>
  <c r="M2026" i="1"/>
  <c r="P2008" i="1"/>
  <c r="O1985" i="1" s="1"/>
  <c r="D1338" i="1"/>
  <c r="G1338" i="1"/>
  <c r="O1338" i="1"/>
  <c r="H1338" i="1"/>
  <c r="M1338" i="1"/>
  <c r="Q1338" i="1"/>
  <c r="N1338" i="1"/>
  <c r="F1338" i="1"/>
  <c r="L1185" i="1"/>
  <c r="K1185" i="1"/>
  <c r="N1185" i="1"/>
  <c r="D1185" i="1"/>
  <c r="E1185" i="1"/>
  <c r="F1185" i="1"/>
  <c r="G1185" i="1"/>
  <c r="O1185" i="1"/>
  <c r="H1185" i="1"/>
  <c r="Q1185" i="1"/>
  <c r="N1969" i="1"/>
  <c r="E1969" i="1"/>
  <c r="O3942" i="1"/>
  <c r="P4752" i="1"/>
  <c r="O4729" i="1" s="1"/>
  <c r="P4211" i="1"/>
  <c r="O4188" i="1" s="1"/>
  <c r="J1530" i="1"/>
  <c r="E1530" i="1"/>
  <c r="M1530" i="1"/>
  <c r="K1530" i="1"/>
  <c r="D1530" i="1"/>
  <c r="I1530" i="1"/>
  <c r="H1530" i="1"/>
  <c r="N1530" i="1"/>
  <c r="F1530" i="1"/>
  <c r="G1530" i="1"/>
  <c r="O1530" i="1"/>
  <c r="K551" i="1"/>
  <c r="M4671" i="1"/>
  <c r="G754" i="1"/>
  <c r="J1872" i="1"/>
  <c r="Q1872" i="1"/>
  <c r="E1872" i="1"/>
  <c r="O1872" i="1"/>
  <c r="M1872" i="1"/>
  <c r="L1872" i="1"/>
  <c r="I1872" i="1"/>
  <c r="Q1873" i="1"/>
  <c r="N2857" i="1"/>
  <c r="O2857" i="1"/>
  <c r="E2857" i="1"/>
  <c r="K2857" i="1"/>
  <c r="D2857" i="1"/>
  <c r="M2857" i="1"/>
  <c r="J2857" i="1"/>
  <c r="F2857" i="1"/>
  <c r="O2026" i="1"/>
  <c r="Q2026" i="1"/>
  <c r="E2026" i="1"/>
  <c r="H2026" i="1"/>
  <c r="J2026" i="1"/>
  <c r="D2026" i="1"/>
  <c r="I2026" i="1"/>
  <c r="F2026" i="1"/>
  <c r="L2709" i="1"/>
  <c r="I2709" i="1"/>
  <c r="G2709" i="1"/>
  <c r="F2709" i="1"/>
  <c r="I950" i="1"/>
  <c r="D950" i="1"/>
  <c r="E950" i="1"/>
  <c r="Q951" i="1"/>
  <c r="J950" i="1"/>
  <c r="Q950" i="1"/>
  <c r="N950" i="1"/>
  <c r="H950" i="1"/>
  <c r="L950" i="1"/>
  <c r="O950" i="1"/>
  <c r="K950" i="1"/>
  <c r="G3202" i="1"/>
  <c r="H3202" i="1"/>
  <c r="D3202" i="1"/>
  <c r="K3202" i="1"/>
  <c r="M3202" i="1"/>
  <c r="O3202" i="1"/>
  <c r="F3202" i="1"/>
  <c r="J3202" i="1"/>
  <c r="L3202" i="1"/>
  <c r="E3202" i="1"/>
  <c r="I3202" i="1"/>
  <c r="P4552" i="1"/>
  <c r="O4529" i="1" s="1"/>
  <c r="D306" i="1"/>
  <c r="G2026" i="1"/>
  <c r="O949" i="1"/>
  <c r="D949" i="1"/>
  <c r="K949" i="1"/>
  <c r="Q949" i="1"/>
  <c r="H949" i="1"/>
  <c r="E949" i="1"/>
  <c r="M949" i="1"/>
  <c r="J949" i="1"/>
  <c r="N949" i="1"/>
  <c r="I949" i="1"/>
  <c r="G949" i="1"/>
  <c r="L949" i="1"/>
  <c r="G3152" i="1"/>
  <c r="J3152" i="1"/>
  <c r="F3152" i="1"/>
  <c r="O3152" i="1"/>
  <c r="H3152" i="1"/>
  <c r="N3152" i="1"/>
  <c r="E3152" i="1"/>
  <c r="I3152" i="1"/>
  <c r="M3152" i="1"/>
  <c r="Q3153" i="1"/>
  <c r="K3152" i="1"/>
  <c r="L307" i="1"/>
  <c r="K307" i="1"/>
  <c r="H307" i="1"/>
  <c r="O307" i="1"/>
  <c r="E307" i="1"/>
  <c r="M307" i="1"/>
  <c r="D307" i="1"/>
  <c r="J307" i="1"/>
  <c r="F307" i="1"/>
  <c r="G796" i="1"/>
  <c r="H796" i="1"/>
  <c r="E796" i="1"/>
  <c r="K796" i="1"/>
  <c r="O317" i="1"/>
  <c r="P1078" i="1"/>
  <c r="H4027" i="1"/>
  <c r="Q4028" i="1"/>
  <c r="L4027" i="1"/>
  <c r="I4027" i="1"/>
  <c r="G4027" i="1"/>
  <c r="M4027" i="1"/>
  <c r="F4027" i="1"/>
  <c r="E4027" i="1"/>
  <c r="N4027" i="1"/>
  <c r="J4027" i="1"/>
  <c r="K4027" i="1"/>
  <c r="D4027" i="1"/>
  <c r="M5212" i="1"/>
  <c r="F5212" i="1"/>
  <c r="N5212" i="1"/>
  <c r="L5212" i="1"/>
  <c r="I5212" i="1"/>
  <c r="J5212" i="1"/>
  <c r="E5212" i="1"/>
  <c r="O5212" i="1"/>
  <c r="G5212" i="1"/>
  <c r="D5212" i="1"/>
  <c r="Q306" i="1"/>
  <c r="H1041" i="1"/>
  <c r="K2026" i="1"/>
  <c r="M1185" i="1"/>
  <c r="O4027" i="1"/>
  <c r="I4236" i="1"/>
  <c r="J4236" i="1"/>
  <c r="O2515" i="1"/>
  <c r="H2515" i="1"/>
  <c r="J2515" i="1"/>
  <c r="I2515" i="1"/>
  <c r="G2515" i="1"/>
  <c r="L2515" i="1"/>
  <c r="M2515" i="1"/>
  <c r="N2515" i="1"/>
  <c r="Q2516" i="1"/>
  <c r="K2515" i="1"/>
  <c r="E2515" i="1"/>
  <c r="F2515" i="1"/>
  <c r="D2515" i="1"/>
  <c r="I1337" i="1"/>
  <c r="G1337" i="1"/>
  <c r="O1337" i="1"/>
  <c r="D1337" i="1"/>
  <c r="N1337" i="1"/>
  <c r="M1337" i="1"/>
  <c r="J1337" i="1"/>
  <c r="K1337" i="1"/>
  <c r="F1337" i="1"/>
  <c r="E1337" i="1"/>
  <c r="L1337" i="1"/>
  <c r="G1924" i="1"/>
  <c r="F1924" i="1"/>
  <c r="I1924" i="1"/>
  <c r="Q1925" i="1"/>
  <c r="H1924" i="1"/>
  <c r="D1924" i="1"/>
  <c r="N1924" i="1"/>
  <c r="M1924" i="1"/>
  <c r="E1924" i="1"/>
  <c r="L1924" i="1"/>
  <c r="O1924" i="1"/>
  <c r="Q3246" i="1"/>
  <c r="Q3245" i="1"/>
  <c r="L3245" i="1"/>
  <c r="K3245" i="1"/>
  <c r="P5178" i="1"/>
  <c r="F3245" i="1"/>
  <c r="D3245" i="1"/>
  <c r="I757" i="1"/>
  <c r="G757" i="1"/>
  <c r="F757" i="1"/>
  <c r="E757" i="1"/>
  <c r="K757" i="1"/>
  <c r="J757" i="1"/>
  <c r="H757" i="1"/>
  <c r="N757" i="1"/>
  <c r="L757" i="1"/>
  <c r="L3147" i="1"/>
  <c r="H3147" i="1"/>
  <c r="G3147" i="1"/>
  <c r="D3147" i="1"/>
  <c r="E3147" i="1"/>
  <c r="I3147" i="1"/>
  <c r="F3147" i="1"/>
  <c r="N3147" i="1"/>
  <c r="O3147" i="1"/>
  <c r="Q3148" i="1"/>
  <c r="K3147" i="1"/>
  <c r="R4592" i="1"/>
  <c r="T4592" i="1" s="1"/>
  <c r="R5180" i="1"/>
  <c r="D4034" i="1"/>
  <c r="O4034" i="1"/>
  <c r="F4034" i="1"/>
  <c r="E4034" i="1"/>
  <c r="M4034" i="1"/>
  <c r="H4034" i="1"/>
  <c r="G4034" i="1"/>
  <c r="L4034" i="1"/>
  <c r="Q4034" i="1"/>
  <c r="J4034" i="1"/>
  <c r="N4034" i="1"/>
  <c r="I4034" i="1"/>
  <c r="P5093" i="1"/>
  <c r="O5070" i="1" s="1"/>
  <c r="P5288" i="1"/>
  <c r="O5265" i="1" s="1"/>
  <c r="Q2858" i="1"/>
  <c r="F949" i="1"/>
  <c r="K3006" i="1"/>
  <c r="I802" i="1"/>
  <c r="M802" i="1"/>
  <c r="E802" i="1"/>
  <c r="K802" i="1"/>
  <c r="H802" i="1"/>
  <c r="E892" i="1"/>
  <c r="D892" i="1"/>
  <c r="P537" i="1"/>
  <c r="O514" i="1" s="1"/>
  <c r="O366" i="1"/>
  <c r="P1272" i="1"/>
  <c r="O1249" i="1" s="1"/>
  <c r="G1823" i="1"/>
  <c r="M1823" i="1"/>
  <c r="H1823" i="1"/>
  <c r="K1823" i="1"/>
  <c r="H596" i="1"/>
  <c r="D596" i="1"/>
  <c r="P1714" i="1"/>
  <c r="O1691" i="1" s="1"/>
  <c r="N2801" i="1"/>
  <c r="E2801" i="1"/>
  <c r="F2801" i="1"/>
  <c r="I2801" i="1"/>
  <c r="G2801" i="1"/>
  <c r="M2801" i="1"/>
  <c r="H2801" i="1"/>
  <c r="O2801" i="1"/>
  <c r="D2801" i="1"/>
  <c r="N3938" i="1"/>
  <c r="M3938" i="1"/>
  <c r="Q3939" i="1"/>
  <c r="H3938" i="1"/>
  <c r="F3938" i="1"/>
  <c r="L3938" i="1"/>
  <c r="D3938" i="1"/>
  <c r="O3938" i="1"/>
  <c r="M4762" i="1"/>
  <c r="D4762" i="1"/>
  <c r="E4762" i="1"/>
  <c r="K4224" i="1"/>
  <c r="E4224" i="1"/>
  <c r="M4224" i="1"/>
  <c r="I4224" i="1"/>
  <c r="J4224" i="1"/>
  <c r="H4224" i="1"/>
  <c r="G4224" i="1"/>
  <c r="F4224" i="1"/>
  <c r="O4224" i="1"/>
  <c r="D4224" i="1"/>
  <c r="N4224" i="1"/>
  <c r="K3757" i="1"/>
  <c r="K33" i="1" s="1"/>
  <c r="K131" i="1" s="1"/>
  <c r="G892" i="1"/>
  <c r="I2857" i="1"/>
  <c r="J2369" i="1"/>
  <c r="K1383" i="1"/>
  <c r="D3497" i="1"/>
  <c r="O3497" i="1"/>
  <c r="K3497" i="1"/>
  <c r="G3497" i="1"/>
  <c r="F1871" i="1"/>
  <c r="K1871" i="1"/>
  <c r="G1871" i="1"/>
  <c r="N1871" i="1"/>
  <c r="Q1871" i="1"/>
  <c r="D1871" i="1"/>
  <c r="E1871" i="1"/>
  <c r="O1871" i="1"/>
  <c r="L1871" i="1"/>
  <c r="J1871" i="1"/>
  <c r="M1871" i="1"/>
  <c r="H1871" i="1"/>
  <c r="I1383" i="1"/>
  <c r="H1383" i="1"/>
  <c r="E1383" i="1"/>
  <c r="Q1384" i="1"/>
  <c r="J1383" i="1"/>
  <c r="F1383" i="1"/>
  <c r="N1383" i="1"/>
  <c r="D1383" i="1"/>
  <c r="I904" i="1"/>
  <c r="K904" i="1"/>
  <c r="M904" i="1"/>
  <c r="H904" i="1"/>
  <c r="F904" i="1"/>
  <c r="G904" i="1"/>
  <c r="L904" i="1"/>
  <c r="J904" i="1"/>
  <c r="N904" i="1"/>
  <c r="I1184" i="1"/>
  <c r="J1184" i="1"/>
  <c r="E1184" i="1"/>
  <c r="N1184" i="1"/>
  <c r="K1184" i="1"/>
  <c r="G1184" i="1"/>
  <c r="D1184" i="1"/>
  <c r="F1184" i="1"/>
  <c r="H1184" i="1"/>
  <c r="O1184" i="1"/>
  <c r="P2254" i="1"/>
  <c r="E3006" i="1"/>
  <c r="H3006" i="1"/>
  <c r="N3006" i="1"/>
  <c r="L3006" i="1"/>
  <c r="G3006" i="1"/>
  <c r="D3006" i="1"/>
  <c r="J3006" i="1"/>
  <c r="O3006" i="1"/>
  <c r="M3006" i="1"/>
  <c r="J3447" i="1"/>
  <c r="E3447" i="1"/>
  <c r="D3447" i="1"/>
  <c r="E4670" i="1"/>
  <c r="G4670" i="1"/>
  <c r="F4670" i="1"/>
  <c r="E5009" i="1"/>
  <c r="O5009" i="1"/>
  <c r="I5009" i="1"/>
  <c r="Q5010" i="1"/>
  <c r="N5009" i="1"/>
  <c r="H5009" i="1"/>
  <c r="K5009" i="1"/>
  <c r="G5009" i="1"/>
  <c r="M5009" i="1"/>
  <c r="L5009" i="1"/>
  <c r="D5009" i="1"/>
  <c r="F4671" i="1"/>
  <c r="N4671" i="1"/>
  <c r="E4671" i="1"/>
  <c r="G4671" i="1"/>
  <c r="I4671" i="1"/>
  <c r="Q4671" i="1"/>
  <c r="K4671" i="1"/>
  <c r="O4671" i="1"/>
  <c r="J4671" i="1"/>
  <c r="L4671" i="1"/>
  <c r="D4671" i="1"/>
  <c r="O5136" i="1"/>
  <c r="P5136" i="1" s="1"/>
  <c r="P5087" i="1"/>
  <c r="G2857" i="1"/>
  <c r="L2612" i="1"/>
  <c r="K754" i="1"/>
  <c r="F754" i="1"/>
  <c r="D754" i="1"/>
  <c r="I754" i="1"/>
  <c r="H754" i="1"/>
  <c r="M754" i="1"/>
  <c r="O754" i="1"/>
  <c r="L754" i="1"/>
  <c r="E754" i="1"/>
  <c r="J754" i="1"/>
  <c r="F2909" i="1"/>
  <c r="D2909" i="1"/>
  <c r="O2909" i="1"/>
  <c r="L2909" i="1"/>
  <c r="I2909" i="1"/>
  <c r="M2909" i="1"/>
  <c r="H2909" i="1"/>
  <c r="N2909" i="1"/>
  <c r="K2909" i="1"/>
  <c r="J2909" i="1"/>
  <c r="E2909" i="1"/>
  <c r="O1640" i="1"/>
  <c r="P3036" i="1"/>
  <c r="O3013" i="1" s="1"/>
  <c r="E551" i="1"/>
  <c r="I551" i="1"/>
  <c r="G551" i="1"/>
  <c r="F551" i="1"/>
  <c r="D551" i="1"/>
  <c r="H551" i="1"/>
  <c r="N551" i="1"/>
  <c r="M551" i="1"/>
  <c r="F1875" i="1"/>
  <c r="E1875" i="1"/>
  <c r="I1875" i="1"/>
  <c r="K1875" i="1"/>
  <c r="H1875" i="1"/>
  <c r="O4230" i="1"/>
  <c r="G4230" i="1"/>
  <c r="N4230" i="1"/>
  <c r="J4230" i="1"/>
  <c r="L4230" i="1"/>
  <c r="M4230" i="1"/>
  <c r="D4230" i="1"/>
  <c r="F4230" i="1"/>
  <c r="K3755" i="1"/>
  <c r="K31" i="1" s="1"/>
  <c r="J551" i="1"/>
  <c r="K5212" i="1"/>
  <c r="J1338" i="1"/>
  <c r="D3152" i="1"/>
  <c r="L1383" i="1"/>
  <c r="K4034" i="1"/>
  <c r="M2270" i="1"/>
  <c r="K2270" i="1"/>
  <c r="O2270" i="1"/>
  <c r="L2270" i="1"/>
  <c r="G2270" i="1"/>
  <c r="P3133" i="1"/>
  <c r="L1592" i="1"/>
  <c r="M1592" i="1"/>
  <c r="N1592" i="1"/>
  <c r="P2790" i="1"/>
  <c r="O2986" i="1"/>
  <c r="G3248" i="1"/>
  <c r="Q3249" i="1"/>
  <c r="F4083" i="1"/>
  <c r="D4083" i="1"/>
  <c r="N4083" i="1"/>
  <c r="L4083" i="1"/>
  <c r="E4083" i="1"/>
  <c r="G4083" i="1"/>
  <c r="I4083" i="1"/>
  <c r="M4083" i="1"/>
  <c r="H4083" i="1"/>
  <c r="J4083" i="1"/>
  <c r="K4083" i="1"/>
  <c r="O4083" i="1"/>
  <c r="D4722" i="1"/>
  <c r="N4722" i="1"/>
  <c r="I4722" i="1"/>
  <c r="O4722" i="1"/>
  <c r="F4722" i="1"/>
  <c r="Q4723" i="1"/>
  <c r="K4722" i="1"/>
  <c r="H4722" i="1"/>
  <c r="Q1530" i="1"/>
  <c r="J3147" i="1"/>
  <c r="F5009" i="1"/>
  <c r="D1682" i="1"/>
  <c r="H1682" i="1"/>
  <c r="E1682" i="1"/>
  <c r="O1682" i="1"/>
  <c r="N1682" i="1"/>
  <c r="F1682" i="1"/>
  <c r="G1682" i="1"/>
  <c r="I1682" i="1"/>
  <c r="Q1683" i="1"/>
  <c r="K1682" i="1"/>
  <c r="K306" i="1"/>
  <c r="N306" i="1"/>
  <c r="J306" i="1"/>
  <c r="L306" i="1"/>
  <c r="G306" i="1"/>
  <c r="F306" i="1"/>
  <c r="M306" i="1"/>
  <c r="O306" i="1"/>
  <c r="E306" i="1"/>
  <c r="G1142" i="1"/>
  <c r="Q1143" i="1"/>
  <c r="I1142" i="1"/>
  <c r="D1142" i="1"/>
  <c r="F1142" i="1"/>
  <c r="H1142" i="1"/>
  <c r="E1142" i="1"/>
  <c r="L1142" i="1"/>
  <c r="O1142" i="1"/>
  <c r="Q1142" i="1"/>
  <c r="N1142" i="1"/>
  <c r="O2369" i="1"/>
  <c r="N2369" i="1"/>
  <c r="I2369" i="1"/>
  <c r="Q2370" i="1"/>
  <c r="K2369" i="1"/>
  <c r="H2369" i="1"/>
  <c r="L2369" i="1"/>
  <c r="M2369" i="1"/>
  <c r="G2369" i="1"/>
  <c r="F2369" i="1"/>
  <c r="E2369" i="1"/>
  <c r="I3150" i="1"/>
  <c r="H3150" i="1"/>
  <c r="E3150" i="1"/>
  <c r="K3150" i="1"/>
  <c r="F3150" i="1"/>
  <c r="O3150" i="1"/>
  <c r="L3150" i="1"/>
  <c r="M3150" i="1"/>
  <c r="D3150" i="1"/>
  <c r="Q3150" i="1"/>
  <c r="G2759" i="1"/>
  <c r="J2759" i="1"/>
  <c r="F2759" i="1"/>
  <c r="Q457" i="1"/>
  <c r="J456" i="1"/>
  <c r="J1041" i="1"/>
  <c r="I1041" i="1"/>
  <c r="Q1042" i="1"/>
  <c r="N1041" i="1"/>
  <c r="F1041" i="1"/>
  <c r="D1041" i="1"/>
  <c r="Q1041" i="1"/>
  <c r="G1041" i="1"/>
  <c r="M1041" i="1"/>
  <c r="O2214" i="1"/>
  <c r="N2214" i="1"/>
  <c r="L2214" i="1"/>
  <c r="F2214" i="1"/>
  <c r="M2214" i="1"/>
  <c r="G2214" i="1"/>
  <c r="E2214" i="1"/>
  <c r="Q2215" i="1"/>
  <c r="H2214" i="1"/>
  <c r="O4285" i="1"/>
  <c r="E4722" i="1"/>
  <c r="E1338" i="1"/>
  <c r="J1185" i="1"/>
  <c r="D904" i="1"/>
  <c r="H5212" i="1"/>
  <c r="I1185" i="1"/>
  <c r="O904" i="1"/>
  <c r="N2026" i="1"/>
  <c r="O757" i="1"/>
  <c r="M3147" i="1"/>
  <c r="K2801" i="1"/>
  <c r="L2801" i="1"/>
  <c r="H1337" i="1"/>
  <c r="E4230" i="1"/>
  <c r="I2270" i="1"/>
  <c r="Q548" i="1"/>
  <c r="Q2027" i="1"/>
  <c r="O2106" i="1"/>
  <c r="O97" i="1" s="1"/>
  <c r="P97" i="1" s="1"/>
  <c r="Q4077" i="1"/>
  <c r="J3754" i="1"/>
  <c r="J30" i="1" s="1"/>
  <c r="J128" i="1" s="1"/>
  <c r="I3759" i="1"/>
  <c r="I35" i="1" s="1"/>
  <c r="I133" i="1" s="1"/>
  <c r="J3758" i="1"/>
  <c r="J34" i="1" s="1"/>
  <c r="J132" i="1" s="1"/>
  <c r="T1110" i="1"/>
  <c r="T670" i="1"/>
  <c r="J3766" i="1"/>
  <c r="J42" i="1" s="1"/>
  <c r="G3765" i="1"/>
  <c r="G41" i="1" s="1"/>
  <c r="G139" i="1" s="1"/>
  <c r="T3374" i="1"/>
  <c r="T5187" i="1"/>
  <c r="Q3147" i="1"/>
  <c r="Q905" i="1"/>
  <c r="Q803" i="1"/>
  <c r="Q2125" i="1"/>
  <c r="G4971" i="1"/>
  <c r="F3768" i="1"/>
  <c r="F44" i="1" s="1"/>
  <c r="K5308" i="1"/>
  <c r="J1830" i="1"/>
  <c r="L4232" i="1"/>
  <c r="Q1830" i="1"/>
  <c r="M4279" i="1"/>
  <c r="E898" i="1"/>
  <c r="Q3054" i="1"/>
  <c r="T3715" i="1"/>
  <c r="T3723" i="1"/>
  <c r="M2608" i="1"/>
  <c r="E512" i="1"/>
  <c r="J704" i="1"/>
  <c r="F1738" i="1"/>
  <c r="D2168" i="1"/>
  <c r="E2270" i="1"/>
  <c r="Q2023" i="1"/>
  <c r="R5194" i="1"/>
  <c r="F5264" i="1"/>
  <c r="Q213" i="1"/>
  <c r="E466" i="1"/>
  <c r="I1347" i="1"/>
  <c r="H1679" i="1"/>
  <c r="Q1334" i="1"/>
  <c r="L313" i="1"/>
  <c r="O1679" i="1"/>
  <c r="K3495" i="1"/>
  <c r="T1409" i="1"/>
  <c r="M3495" i="1"/>
  <c r="G1723" i="1"/>
  <c r="H3104" i="1"/>
  <c r="O2854" i="1"/>
  <c r="K1729" i="1"/>
  <c r="Q2175" i="1"/>
  <c r="L898" i="1"/>
  <c r="H1723" i="1"/>
  <c r="E3104" i="1"/>
  <c r="E1729" i="1"/>
  <c r="H5318" i="1"/>
  <c r="G2864" i="1"/>
  <c r="O898" i="1"/>
  <c r="L2514" i="1"/>
  <c r="O1723" i="1"/>
  <c r="O3104" i="1"/>
  <c r="D1143" i="1"/>
  <c r="J1729" i="1"/>
  <c r="F2864" i="1"/>
  <c r="M2864" i="1"/>
  <c r="N2703" i="1"/>
  <c r="M1729" i="1"/>
  <c r="O2514" i="1"/>
  <c r="K1723" i="1"/>
  <c r="D1676" i="1"/>
  <c r="L1729" i="1"/>
  <c r="L2864" i="1"/>
  <c r="K2514" i="1"/>
  <c r="N1723" i="1"/>
  <c r="N1729" i="1"/>
  <c r="H2514" i="1"/>
  <c r="G2514" i="1"/>
  <c r="Q5015" i="1"/>
  <c r="G1729" i="1"/>
  <c r="D2514" i="1"/>
  <c r="J4279" i="1"/>
  <c r="J898" i="1"/>
  <c r="M1676" i="1"/>
  <c r="M5318" i="1"/>
  <c r="E1143" i="1"/>
  <c r="F1729" i="1"/>
  <c r="K898" i="1"/>
  <c r="K3769" i="1"/>
  <c r="K45" i="1" s="1"/>
  <c r="R3769" i="1"/>
  <c r="R45" i="1" s="1"/>
  <c r="T2104" i="1"/>
  <c r="T92" i="1"/>
  <c r="E4436" i="1"/>
  <c r="G4532" i="1"/>
  <c r="Q4668" i="1"/>
  <c r="D4532" i="1"/>
  <c r="E4532" i="1"/>
  <c r="D461" i="1"/>
  <c r="L4436" i="1"/>
  <c r="H4436" i="1"/>
  <c r="T5138" i="1"/>
  <c r="K1979" i="1"/>
  <c r="O4223" i="1"/>
  <c r="L1979" i="1"/>
  <c r="K2608" i="1"/>
  <c r="K4779" i="1"/>
  <c r="G1334" i="1"/>
  <c r="O512" i="1"/>
  <c r="N2509" i="1"/>
  <c r="I313" i="1"/>
  <c r="D3495" i="1"/>
  <c r="M2509" i="1"/>
  <c r="G466" i="1"/>
  <c r="E1347" i="1"/>
  <c r="I3764" i="1"/>
  <c r="I40" i="1" s="1"/>
  <c r="I138" i="1" s="1"/>
  <c r="K3209" i="1"/>
  <c r="N408" i="1"/>
  <c r="N2608" i="1"/>
  <c r="D1334" i="1"/>
  <c r="J512" i="1"/>
  <c r="K2509" i="1"/>
  <c r="N313" i="1"/>
  <c r="G3495" i="1"/>
  <c r="H2180" i="1"/>
  <c r="G2509" i="1"/>
  <c r="M2907" i="1"/>
  <c r="H466" i="1"/>
  <c r="K1347" i="1"/>
  <c r="M1334" i="1"/>
  <c r="Q1676" i="1"/>
  <c r="Q4971" i="1"/>
  <c r="O2608" i="1"/>
  <c r="O1334" i="1"/>
  <c r="F512" i="1"/>
  <c r="D2509" i="1"/>
  <c r="M313" i="1"/>
  <c r="E3495" i="1"/>
  <c r="O2180" i="1"/>
  <c r="E1738" i="1"/>
  <c r="E2509" i="1"/>
  <c r="I2907" i="1"/>
  <c r="N466" i="1"/>
  <c r="M1347" i="1"/>
  <c r="F2325" i="1"/>
  <c r="I4967" i="1"/>
  <c r="Q1244" i="1"/>
  <c r="G1980" i="1"/>
  <c r="H4973" i="1"/>
  <c r="H2608" i="1"/>
  <c r="J2509" i="1"/>
  <c r="G313" i="1"/>
  <c r="N3495" i="1"/>
  <c r="D2180" i="1"/>
  <c r="E2907" i="1"/>
  <c r="K466" i="1"/>
  <c r="L1347" i="1"/>
  <c r="K2325" i="1"/>
  <c r="O1244" i="1"/>
  <c r="O4973" i="1"/>
  <c r="G2608" i="1"/>
  <c r="G512" i="1"/>
  <c r="F2509" i="1"/>
  <c r="H313" i="1"/>
  <c r="H3495" i="1"/>
  <c r="M2180" i="1"/>
  <c r="K2907" i="1"/>
  <c r="O466" i="1"/>
  <c r="O1347" i="1"/>
  <c r="H1347" i="1"/>
  <c r="E2325" i="1"/>
  <c r="T280" i="1"/>
  <c r="G3048" i="1"/>
  <c r="J1244" i="1"/>
  <c r="Q1686" i="1"/>
  <c r="E4973" i="1"/>
  <c r="J2608" i="1"/>
  <c r="J2180" i="1"/>
  <c r="L2509" i="1"/>
  <c r="E313" i="1"/>
  <c r="E2180" i="1"/>
  <c r="O1738" i="1"/>
  <c r="L2907" i="1"/>
  <c r="M466" i="1"/>
  <c r="H4971" i="1"/>
  <c r="N1347" i="1"/>
  <c r="Q1187" i="1"/>
  <c r="K1244" i="1"/>
  <c r="J4973" i="1"/>
  <c r="D2608" i="1"/>
  <c r="K2180" i="1"/>
  <c r="O2325" i="1"/>
  <c r="J313" i="1"/>
  <c r="H2907" i="1"/>
  <c r="K1188" i="1"/>
  <c r="J466" i="1"/>
  <c r="J4971" i="1"/>
  <c r="J1347" i="1"/>
  <c r="T4599" i="1"/>
  <c r="G358" i="1"/>
  <c r="G4973" i="1"/>
  <c r="I2608" i="1"/>
  <c r="O313" i="1"/>
  <c r="I3495" i="1"/>
  <c r="G2907" i="1"/>
  <c r="D1188" i="1"/>
  <c r="I466" i="1"/>
  <c r="M4971" i="1"/>
  <c r="D1347" i="1"/>
  <c r="M504" i="1"/>
  <c r="T287" i="1"/>
  <c r="G1738" i="1"/>
  <c r="J2907" i="1"/>
  <c r="K4971" i="1"/>
  <c r="G4280" i="1"/>
  <c r="Q4282" i="1"/>
  <c r="M4282" i="1"/>
  <c r="H4282" i="1"/>
  <c r="K4282" i="1"/>
  <c r="O4282" i="1"/>
  <c r="N4282" i="1"/>
  <c r="J4282" i="1"/>
  <c r="N4379" i="1"/>
  <c r="D4379" i="1"/>
  <c r="I4379" i="1"/>
  <c r="L4379" i="1"/>
  <c r="F4379" i="1"/>
  <c r="G4379" i="1"/>
  <c r="J4379" i="1"/>
  <c r="M4379" i="1"/>
  <c r="H4379" i="1"/>
  <c r="F1878" i="1"/>
  <c r="L1878" i="1"/>
  <c r="Q1879" i="1"/>
  <c r="G1878" i="1"/>
  <c r="I1878" i="1"/>
  <c r="O2130" i="1"/>
  <c r="O1003" i="1"/>
  <c r="E1630" i="1"/>
  <c r="N1630" i="1"/>
  <c r="L1630" i="1"/>
  <c r="M2271" i="1"/>
  <c r="K2271" i="1"/>
  <c r="I2271" i="1"/>
  <c r="L2271" i="1"/>
  <c r="Q2271" i="1"/>
  <c r="D2271" i="1"/>
  <c r="E2271" i="1"/>
  <c r="O2271" i="1"/>
  <c r="F2271" i="1"/>
  <c r="Q2272" i="1"/>
  <c r="H2808" i="1"/>
  <c r="O2808" i="1"/>
  <c r="G2808" i="1"/>
  <c r="F2808" i="1"/>
  <c r="M2808" i="1"/>
  <c r="L2808" i="1"/>
  <c r="D2808" i="1"/>
  <c r="K2808" i="1"/>
  <c r="J2808" i="1"/>
  <c r="N2808" i="1"/>
  <c r="E2808" i="1"/>
  <c r="I2808" i="1"/>
  <c r="E3145" i="1"/>
  <c r="G3145" i="1"/>
  <c r="F3934" i="1"/>
  <c r="M3934" i="1"/>
  <c r="J3934" i="1"/>
  <c r="I3934" i="1"/>
  <c r="D3934" i="1"/>
  <c r="K3934" i="1"/>
  <c r="G3934" i="1"/>
  <c r="E3934" i="1"/>
  <c r="Q3934" i="1"/>
  <c r="O3934" i="1"/>
  <c r="P4930" i="1"/>
  <c r="F4908" i="1" s="1"/>
  <c r="M4761" i="1"/>
  <c r="O4761" i="1"/>
  <c r="E4761" i="1"/>
  <c r="K4519" i="1"/>
  <c r="I4519" i="1"/>
  <c r="H4519" i="1"/>
  <c r="G4519" i="1"/>
  <c r="Q4520" i="1"/>
  <c r="M4519" i="1"/>
  <c r="O4519" i="1"/>
  <c r="D4519" i="1"/>
  <c r="K3756" i="1"/>
  <c r="K32" i="1" s="1"/>
  <c r="K130" i="1" s="1"/>
  <c r="L842" i="1"/>
  <c r="N842" i="1"/>
  <c r="L2513" i="1"/>
  <c r="J2513" i="1"/>
  <c r="O2513" i="1"/>
  <c r="I2513" i="1"/>
  <c r="D2513" i="1"/>
  <c r="F2513" i="1"/>
  <c r="E2513" i="1"/>
  <c r="H2513" i="1"/>
  <c r="K1336" i="1"/>
  <c r="Q1336" i="1"/>
  <c r="J1336" i="1"/>
  <c r="F1336" i="1"/>
  <c r="O1336" i="1"/>
  <c r="Q1337" i="1"/>
  <c r="E1919" i="1"/>
  <c r="N1919" i="1"/>
  <c r="L1919" i="1"/>
  <c r="H1919" i="1"/>
  <c r="D1919" i="1"/>
  <c r="O1919" i="1"/>
  <c r="J1919" i="1"/>
  <c r="G1919" i="1"/>
  <c r="D2906" i="1"/>
  <c r="F2906" i="1"/>
  <c r="M2906" i="1"/>
  <c r="N2906" i="1"/>
  <c r="Q2906" i="1"/>
  <c r="L2906" i="1"/>
  <c r="K2906" i="1"/>
  <c r="O2906" i="1"/>
  <c r="H2906" i="1"/>
  <c r="E2906" i="1"/>
  <c r="G2906" i="1"/>
  <c r="J2906" i="1"/>
  <c r="G3931" i="1"/>
  <c r="E3931" i="1"/>
  <c r="N3931" i="1"/>
  <c r="O3931" i="1"/>
  <c r="H3931" i="1"/>
  <c r="Q3932" i="1"/>
  <c r="L4026" i="1"/>
  <c r="D4026" i="1"/>
  <c r="Q4027" i="1"/>
  <c r="E4026" i="1"/>
  <c r="O4026" i="1"/>
  <c r="F4026" i="1"/>
  <c r="I4026" i="1"/>
  <c r="N4026" i="1"/>
  <c r="M4026" i="1"/>
  <c r="G4026" i="1"/>
  <c r="J4026" i="1"/>
  <c r="K4026" i="1"/>
  <c r="H4026" i="1"/>
  <c r="P4065" i="1"/>
  <c r="L4042" i="1" s="1"/>
  <c r="P4450" i="1"/>
  <c r="O4499" i="1"/>
  <c r="O4597" i="1" s="1"/>
  <c r="J312" i="1"/>
  <c r="M312" i="1"/>
  <c r="H312" i="1"/>
  <c r="I312" i="1"/>
  <c r="E312" i="1"/>
  <c r="N312" i="1"/>
  <c r="F312" i="1"/>
  <c r="L312" i="1"/>
  <c r="Q313" i="1"/>
  <c r="G312" i="1"/>
  <c r="O312" i="1"/>
  <c r="K312" i="1"/>
  <c r="J3005" i="1"/>
  <c r="E3005" i="1"/>
  <c r="K3005" i="1"/>
  <c r="D3005" i="1"/>
  <c r="M3005" i="1"/>
  <c r="I3005" i="1"/>
  <c r="G3005" i="1"/>
  <c r="Q3005" i="1"/>
  <c r="H2122" i="1"/>
  <c r="N2122" i="1"/>
  <c r="G2122" i="1"/>
  <c r="D2122" i="1"/>
  <c r="P1760" i="1"/>
  <c r="O1737" i="1" s="1"/>
  <c r="O1974" i="1"/>
  <c r="D1974" i="1"/>
  <c r="H1974" i="1"/>
  <c r="F1974" i="1"/>
  <c r="J1974" i="1"/>
  <c r="E1974" i="1"/>
  <c r="N1974" i="1"/>
  <c r="I1974" i="1"/>
  <c r="G1974" i="1"/>
  <c r="M1974" i="1"/>
  <c r="L1974" i="1"/>
  <c r="K1974" i="1"/>
  <c r="P4262" i="1"/>
  <c r="O4239" i="1" s="1"/>
  <c r="J799" i="1"/>
  <c r="H3001" i="1"/>
  <c r="N1147" i="1"/>
  <c r="H2469" i="1"/>
  <c r="O1878" i="1"/>
  <c r="I843" i="1"/>
  <c r="L3005" i="1"/>
  <c r="L4281" i="1"/>
  <c r="Q4281" i="1"/>
  <c r="E4281" i="1"/>
  <c r="I4281" i="1"/>
  <c r="H4281" i="1"/>
  <c r="O4281" i="1"/>
  <c r="M4281" i="1"/>
  <c r="D4281" i="1"/>
  <c r="K2467" i="1"/>
  <c r="J2467" i="1"/>
  <c r="O2467" i="1"/>
  <c r="L2467" i="1"/>
  <c r="G2467" i="1"/>
  <c r="H2467" i="1"/>
  <c r="M2467" i="1"/>
  <c r="Q2468" i="1"/>
  <c r="D2467" i="1"/>
  <c r="M1241" i="1"/>
  <c r="G1241" i="1"/>
  <c r="K1241" i="1"/>
  <c r="E1241" i="1"/>
  <c r="J1241" i="1"/>
  <c r="F1241" i="1"/>
  <c r="D1241" i="1"/>
  <c r="I1241" i="1"/>
  <c r="L1241" i="1"/>
  <c r="O1241" i="1"/>
  <c r="E799" i="1"/>
  <c r="F799" i="1"/>
  <c r="O799" i="1"/>
  <c r="M799" i="1"/>
  <c r="G799" i="1"/>
  <c r="H799" i="1"/>
  <c r="L799" i="1"/>
  <c r="D799" i="1"/>
  <c r="J3004" i="1"/>
  <c r="E3004" i="1"/>
  <c r="F3004" i="1"/>
  <c r="N3004" i="1"/>
  <c r="D3004" i="1"/>
  <c r="K3004" i="1"/>
  <c r="M1335" i="1"/>
  <c r="D1335" i="1"/>
  <c r="N1335" i="1"/>
  <c r="H1335" i="1"/>
  <c r="I1335" i="1"/>
  <c r="G1335" i="1"/>
  <c r="E1335" i="1"/>
  <c r="L1335" i="1"/>
  <c r="F1335" i="1"/>
  <c r="J1335" i="1"/>
  <c r="Q1335" i="1"/>
  <c r="K1335" i="1"/>
  <c r="P2205" i="1"/>
  <c r="D2706" i="1"/>
  <c r="J2706" i="1"/>
  <c r="N2706" i="1"/>
  <c r="I2706" i="1"/>
  <c r="M2706" i="1"/>
  <c r="H2706" i="1"/>
  <c r="O2706" i="1"/>
  <c r="F2706" i="1"/>
  <c r="G2706" i="1"/>
  <c r="K2706" i="1"/>
  <c r="E2706" i="1"/>
  <c r="L2706" i="1"/>
  <c r="N4961" i="1"/>
  <c r="L4961" i="1"/>
  <c r="M4961" i="1"/>
  <c r="F4961" i="1"/>
  <c r="E4961" i="1"/>
  <c r="J4961" i="1"/>
  <c r="O4961" i="1"/>
  <c r="G4961" i="1"/>
  <c r="J3755" i="1"/>
  <c r="J31" i="1" s="1"/>
  <c r="J129" i="1" s="1"/>
  <c r="P4456" i="1"/>
  <c r="M4433" i="1" s="1"/>
  <c r="O4505" i="1"/>
  <c r="P4505" i="1" s="1"/>
  <c r="H4482" i="1" s="1"/>
  <c r="K2912" i="1"/>
  <c r="M2912" i="1"/>
  <c r="F2912" i="1"/>
  <c r="D2912" i="1"/>
  <c r="I1186" i="1"/>
  <c r="L2912" i="1"/>
  <c r="E3936" i="1"/>
  <c r="K3936" i="1"/>
  <c r="M3936" i="1"/>
  <c r="F3936" i="1"/>
  <c r="D3936" i="1"/>
  <c r="L3936" i="1"/>
  <c r="O3936" i="1"/>
  <c r="D554" i="1"/>
  <c r="F554" i="1"/>
  <c r="J554" i="1"/>
  <c r="G554" i="1"/>
  <c r="E554" i="1"/>
  <c r="N554" i="1"/>
  <c r="H554" i="1"/>
  <c r="I554" i="1"/>
  <c r="Q555" i="1"/>
  <c r="K554" i="1"/>
  <c r="L554" i="1"/>
  <c r="P1461" i="1"/>
  <c r="O1412" i="1"/>
  <c r="P1412" i="1" s="1"/>
  <c r="H1825" i="1"/>
  <c r="M1825" i="1"/>
  <c r="I1825" i="1"/>
  <c r="J1825" i="1"/>
  <c r="E1825" i="1"/>
  <c r="K1825" i="1"/>
  <c r="N1825" i="1"/>
  <c r="D1825" i="1"/>
  <c r="G1825" i="1"/>
  <c r="L1825" i="1"/>
  <c r="O355" i="1"/>
  <c r="H355" i="1"/>
  <c r="K355" i="1"/>
  <c r="J355" i="1"/>
  <c r="I355" i="1"/>
  <c r="L355" i="1"/>
  <c r="F355" i="1"/>
  <c r="G355" i="1"/>
  <c r="Q356" i="1"/>
  <c r="D355" i="1"/>
  <c r="E355" i="1"/>
  <c r="Q355" i="1"/>
  <c r="M1145" i="1"/>
  <c r="N1145" i="1"/>
  <c r="I1145" i="1"/>
  <c r="Q1145" i="1"/>
  <c r="E2319" i="1"/>
  <c r="M2319" i="1"/>
  <c r="Q2319" i="1"/>
  <c r="L2319" i="1"/>
  <c r="J2319" i="1"/>
  <c r="I2319" i="1"/>
  <c r="D2319" i="1"/>
  <c r="K2319" i="1"/>
  <c r="N2319" i="1"/>
  <c r="O2319" i="1"/>
  <c r="G2319" i="1"/>
  <c r="H2319" i="1"/>
  <c r="P3626" i="1"/>
  <c r="K3156" i="1"/>
  <c r="G3156" i="1"/>
  <c r="N316" i="1"/>
  <c r="F1339" i="1"/>
  <c r="I1339" i="1"/>
  <c r="O1339" i="1"/>
  <c r="E1339" i="1"/>
  <c r="I2805" i="1"/>
  <c r="L2805" i="1"/>
  <c r="P3525" i="1"/>
  <c r="O3502" i="1" s="1"/>
  <c r="O2327" i="1"/>
  <c r="Q747" i="1"/>
  <c r="Q748" i="1"/>
  <c r="H5208" i="1"/>
  <c r="J5208" i="1"/>
  <c r="G5208" i="1"/>
  <c r="L5208" i="1"/>
  <c r="O5208" i="1"/>
  <c r="I5208" i="1"/>
  <c r="M5208" i="1"/>
  <c r="N5208" i="1"/>
  <c r="D5208" i="1"/>
  <c r="F5208" i="1"/>
  <c r="J4128" i="1"/>
  <c r="L4128" i="1"/>
  <c r="M4128" i="1"/>
  <c r="G4128" i="1"/>
  <c r="K4128" i="1"/>
  <c r="O4128" i="1"/>
  <c r="F4128" i="1"/>
  <c r="I4128" i="1"/>
  <c r="N4128" i="1"/>
  <c r="D4128" i="1"/>
  <c r="H4128" i="1"/>
  <c r="E4128" i="1"/>
  <c r="P4358" i="1"/>
  <c r="O4335" i="1" s="1"/>
  <c r="G2271" i="1"/>
  <c r="L2269" i="1"/>
  <c r="G2269" i="1"/>
  <c r="K2269" i="1"/>
  <c r="Q2269" i="1"/>
  <c r="J156" i="1"/>
  <c r="H156" i="1"/>
  <c r="K156" i="1"/>
  <c r="F156" i="1"/>
  <c r="I156" i="1"/>
  <c r="P2055" i="1"/>
  <c r="O2032" i="1" s="1"/>
  <c r="O1686" i="1"/>
  <c r="J1686" i="1"/>
  <c r="N1686" i="1"/>
  <c r="M1686" i="1"/>
  <c r="I1686" i="1"/>
  <c r="L1686" i="1"/>
  <c r="G1686" i="1"/>
  <c r="K1686" i="1"/>
  <c r="H1686" i="1"/>
  <c r="E1686" i="1"/>
  <c r="D1686" i="1"/>
  <c r="L1380" i="1"/>
  <c r="D1380" i="1"/>
  <c r="J1380" i="1"/>
  <c r="E1380" i="1"/>
  <c r="F1380" i="1"/>
  <c r="K1380" i="1"/>
  <c r="I1380" i="1"/>
  <c r="M1380" i="1"/>
  <c r="G1380" i="1"/>
  <c r="H1380" i="1"/>
  <c r="O1380" i="1"/>
  <c r="N1380" i="1"/>
  <c r="G2616" i="1"/>
  <c r="K2616" i="1"/>
  <c r="I2616" i="1"/>
  <c r="E2616" i="1"/>
  <c r="O2616" i="1"/>
  <c r="H2616" i="1"/>
  <c r="D2616" i="1"/>
  <c r="N2616" i="1"/>
  <c r="L2616" i="1"/>
  <c r="J2616" i="1"/>
  <c r="M2616" i="1"/>
  <c r="F2616" i="1"/>
  <c r="T4892" i="1"/>
  <c r="S4941" i="1"/>
  <c r="T4941" i="1" s="1"/>
  <c r="D1186" i="1"/>
  <c r="M3004" i="1"/>
  <c r="I4282" i="1"/>
  <c r="Q4618" i="1"/>
  <c r="O554" i="1"/>
  <c r="E746" i="1"/>
  <c r="F358" i="1"/>
  <c r="Q2907" i="1"/>
  <c r="M4233" i="1"/>
  <c r="J4233" i="1"/>
  <c r="I4233" i="1"/>
  <c r="F4233" i="1"/>
  <c r="G4233" i="1"/>
  <c r="E4233" i="1"/>
  <c r="Q4233" i="1"/>
  <c r="Q4234" i="1"/>
  <c r="I2469" i="1"/>
  <c r="K2469" i="1"/>
  <c r="N2469" i="1"/>
  <c r="F2469" i="1"/>
  <c r="Q2469" i="1"/>
  <c r="Q2470" i="1"/>
  <c r="G2469" i="1"/>
  <c r="O2469" i="1"/>
  <c r="D2469" i="1"/>
  <c r="M2469" i="1"/>
  <c r="E2469" i="1"/>
  <c r="P2004" i="1"/>
  <c r="O1981" i="1" s="1"/>
  <c r="O2102" i="1"/>
  <c r="O93" i="1" s="1"/>
  <c r="P93" i="1" s="1"/>
  <c r="K2031" i="1"/>
  <c r="N2031" i="1"/>
  <c r="F2031" i="1"/>
  <c r="G3001" i="1"/>
  <c r="E3001" i="1"/>
  <c r="D3001" i="1"/>
  <c r="Q3001" i="1"/>
  <c r="J3001" i="1"/>
  <c r="F3001" i="1"/>
  <c r="L3001" i="1"/>
  <c r="H4275" i="1"/>
  <c r="N4275" i="1"/>
  <c r="J4275" i="1"/>
  <c r="D4275" i="1"/>
  <c r="F4275" i="1"/>
  <c r="G4275" i="1"/>
  <c r="E4275" i="1"/>
  <c r="I4275" i="1"/>
  <c r="L4275" i="1"/>
  <c r="K4275" i="1"/>
  <c r="O4275" i="1"/>
  <c r="M4275" i="1"/>
  <c r="O3209" i="1"/>
  <c r="H696" i="1"/>
  <c r="D696" i="1"/>
  <c r="E696" i="1"/>
  <c r="F696" i="1"/>
  <c r="M696" i="1"/>
  <c r="K1047" i="1"/>
  <c r="D1047" i="1"/>
  <c r="J1047" i="1"/>
  <c r="M1047" i="1"/>
  <c r="L1047" i="1"/>
  <c r="H1047" i="1"/>
  <c r="F1047" i="1"/>
  <c r="N1047" i="1"/>
  <c r="O1047" i="1"/>
  <c r="G1047" i="1"/>
  <c r="D843" i="1"/>
  <c r="M843" i="1"/>
  <c r="L843" i="1"/>
  <c r="N843" i="1"/>
  <c r="O843" i="1"/>
  <c r="J843" i="1"/>
  <c r="G843" i="1"/>
  <c r="E843" i="1"/>
  <c r="F843" i="1"/>
  <c r="H1921" i="1"/>
  <c r="N1921" i="1"/>
  <c r="M1921" i="1"/>
  <c r="Q1921" i="1"/>
  <c r="E1921" i="1"/>
  <c r="I1921" i="1"/>
  <c r="K1921" i="1"/>
  <c r="G1921" i="1"/>
  <c r="L1921" i="1"/>
  <c r="J1921" i="1"/>
  <c r="F1921" i="1"/>
  <c r="O1921" i="1"/>
  <c r="D1921" i="1"/>
  <c r="D2360" i="1"/>
  <c r="H2360" i="1"/>
  <c r="J2360" i="1"/>
  <c r="E2360" i="1"/>
  <c r="F2360" i="1"/>
  <c r="J2908" i="1"/>
  <c r="Q2908" i="1"/>
  <c r="T2981" i="1"/>
  <c r="K3001" i="1"/>
  <c r="E4282" i="1"/>
  <c r="M1579" i="1"/>
  <c r="M554" i="1"/>
  <c r="O4093" i="1"/>
  <c r="N2467" i="1"/>
  <c r="I1382" i="1"/>
  <c r="F2319" i="1"/>
  <c r="M1346" i="1"/>
  <c r="I1346" i="1"/>
  <c r="J2368" i="1"/>
  <c r="O1147" i="1"/>
  <c r="J1147" i="1"/>
  <c r="Q1147" i="1"/>
  <c r="M1147" i="1"/>
  <c r="F1147" i="1"/>
  <c r="K1147" i="1"/>
  <c r="G1147" i="1"/>
  <c r="H1147" i="1"/>
  <c r="D1147" i="1"/>
  <c r="L1147" i="1"/>
  <c r="E1147" i="1"/>
  <c r="G4282" i="1"/>
  <c r="L3048" i="1"/>
  <c r="J2469" i="1"/>
  <c r="F1145" i="1"/>
  <c r="E752" i="1"/>
  <c r="M752" i="1"/>
  <c r="O752" i="1"/>
  <c r="N752" i="1"/>
  <c r="F752" i="1"/>
  <c r="J752" i="1"/>
  <c r="Q752" i="1"/>
  <c r="L3151" i="1"/>
  <c r="Q3152" i="1"/>
  <c r="O3151" i="1"/>
  <c r="P1957" i="1"/>
  <c r="O1934" i="1" s="1"/>
  <c r="I316" i="1"/>
  <c r="D316" i="1"/>
  <c r="M316" i="1"/>
  <c r="L316" i="1"/>
  <c r="F316" i="1"/>
  <c r="H316" i="1"/>
  <c r="K316" i="1"/>
  <c r="G316" i="1"/>
  <c r="E316" i="1"/>
  <c r="Q316" i="1"/>
  <c r="K1382" i="1"/>
  <c r="D1382" i="1"/>
  <c r="Q1383" i="1"/>
  <c r="G1382" i="1"/>
  <c r="E1382" i="1"/>
  <c r="L1382" i="1"/>
  <c r="M1382" i="1"/>
  <c r="J1382" i="1"/>
  <c r="H1730" i="1"/>
  <c r="D1730" i="1"/>
  <c r="L1730" i="1"/>
  <c r="O2668" i="1"/>
  <c r="P3283" i="1"/>
  <c r="Q3261" i="1" s="1"/>
  <c r="E4223" i="1"/>
  <c r="K4223" i="1"/>
  <c r="M4223" i="1"/>
  <c r="F4223" i="1"/>
  <c r="G4223" i="1"/>
  <c r="J4223" i="1"/>
  <c r="N4223" i="1"/>
  <c r="Q4224" i="1"/>
  <c r="I4223" i="1"/>
  <c r="L4223" i="1"/>
  <c r="H4223" i="1"/>
  <c r="P4162" i="1"/>
  <c r="O3430" i="1"/>
  <c r="E1978" i="1"/>
  <c r="M1978" i="1"/>
  <c r="O1978" i="1"/>
  <c r="F1978" i="1"/>
  <c r="D1978" i="1"/>
  <c r="N1978" i="1"/>
  <c r="J1978" i="1"/>
  <c r="G1978" i="1"/>
  <c r="L1978" i="1"/>
  <c r="K1978" i="1"/>
  <c r="I2368" i="1"/>
  <c r="N2368" i="1"/>
  <c r="L2368" i="1"/>
  <c r="Q2369" i="1"/>
  <c r="G2368" i="1"/>
  <c r="D2368" i="1"/>
  <c r="F2368" i="1"/>
  <c r="H2368" i="1"/>
  <c r="K2368" i="1"/>
  <c r="O2368" i="1"/>
  <c r="E2368" i="1"/>
  <c r="K603" i="1"/>
  <c r="I603" i="1"/>
  <c r="D603" i="1"/>
  <c r="H603" i="1"/>
  <c r="F603" i="1"/>
  <c r="L603" i="1"/>
  <c r="E603" i="1"/>
  <c r="M603" i="1"/>
  <c r="G603" i="1"/>
  <c r="P1958" i="1"/>
  <c r="O1935" i="1" s="1"/>
  <c r="P539" i="1"/>
  <c r="P1911" i="1"/>
  <c r="F407" i="1"/>
  <c r="G407" i="1"/>
  <c r="M407" i="1"/>
  <c r="I407" i="1"/>
  <c r="H407" i="1"/>
  <c r="K407" i="1"/>
  <c r="N407" i="1"/>
  <c r="O407" i="1"/>
  <c r="J407" i="1"/>
  <c r="D407" i="1"/>
  <c r="E407" i="1"/>
  <c r="L407" i="1"/>
  <c r="J3102" i="1"/>
  <c r="G3102" i="1"/>
  <c r="M3102" i="1"/>
  <c r="D3102" i="1"/>
  <c r="E3102" i="1"/>
  <c r="K3102" i="1"/>
  <c r="Q3102" i="1"/>
  <c r="I3102" i="1"/>
  <c r="L3102" i="1"/>
  <c r="O3102" i="1"/>
  <c r="H3102" i="1"/>
  <c r="N746" i="1"/>
  <c r="L746" i="1"/>
  <c r="J746" i="1"/>
  <c r="F746" i="1"/>
  <c r="O746" i="1"/>
  <c r="I746" i="1"/>
  <c r="D746" i="1"/>
  <c r="H746" i="1"/>
  <c r="G746" i="1"/>
  <c r="K746" i="1"/>
  <c r="G404" i="1"/>
  <c r="O404" i="1"/>
  <c r="M404" i="1"/>
  <c r="I404" i="1"/>
  <c r="N404" i="1"/>
  <c r="H404" i="1"/>
  <c r="J404" i="1"/>
  <c r="F404" i="1"/>
  <c r="D404" i="1"/>
  <c r="K404" i="1"/>
  <c r="Q404" i="1"/>
  <c r="D1579" i="1"/>
  <c r="E1579" i="1"/>
  <c r="K1579" i="1"/>
  <c r="F1579" i="1"/>
  <c r="O1579" i="1"/>
  <c r="H1579" i="1"/>
  <c r="I1579" i="1"/>
  <c r="J1579" i="1"/>
  <c r="L1579" i="1"/>
  <c r="N1579" i="1"/>
  <c r="F2473" i="1"/>
  <c r="E2473" i="1"/>
  <c r="H4768" i="1"/>
  <c r="F4768" i="1"/>
  <c r="M4617" i="1"/>
  <c r="G4617" i="1"/>
  <c r="T2982" i="1"/>
  <c r="R5191" i="1"/>
  <c r="T3378" i="1"/>
  <c r="G2360" i="1"/>
  <c r="I2269" i="1"/>
  <c r="G2513" i="1"/>
  <c r="N4519" i="1"/>
  <c r="E1047" i="1"/>
  <c r="I799" i="1"/>
  <c r="Q1731" i="1"/>
  <c r="F4281" i="1"/>
  <c r="K843" i="1"/>
  <c r="D1145" i="1"/>
  <c r="G2466" i="1"/>
  <c r="H2466" i="1"/>
  <c r="M2466" i="1"/>
  <c r="F2466" i="1"/>
  <c r="O2466" i="1"/>
  <c r="I2466" i="1"/>
  <c r="E2466" i="1"/>
  <c r="J358" i="1"/>
  <c r="N358" i="1"/>
  <c r="Q359" i="1"/>
  <c r="H358" i="1"/>
  <c r="H2166" i="1"/>
  <c r="G2166" i="1"/>
  <c r="J2166" i="1"/>
  <c r="M2166" i="1"/>
  <c r="N2166" i="1"/>
  <c r="L2166" i="1"/>
  <c r="O2166" i="1"/>
  <c r="F2166" i="1"/>
  <c r="Q2167" i="1"/>
  <c r="I2166" i="1"/>
  <c r="H1037" i="1"/>
  <c r="P1108" i="1"/>
  <c r="G1086" i="1" s="1"/>
  <c r="P784" i="1"/>
  <c r="F3056" i="1"/>
  <c r="G3056" i="1"/>
  <c r="O3056" i="1"/>
  <c r="L3056" i="1"/>
  <c r="K3056" i="1"/>
  <c r="E3056" i="1"/>
  <c r="J3056" i="1"/>
  <c r="H3056" i="1"/>
  <c r="D3056" i="1"/>
  <c r="Q3057" i="1"/>
  <c r="M3056" i="1"/>
  <c r="I3056" i="1"/>
  <c r="N3056" i="1"/>
  <c r="G4719" i="1"/>
  <c r="E4719" i="1"/>
  <c r="N4719" i="1"/>
  <c r="D4719" i="1"/>
  <c r="O4719" i="1"/>
  <c r="Q4719" i="1"/>
  <c r="I4719" i="1"/>
  <c r="L4719" i="1"/>
  <c r="K4719" i="1"/>
  <c r="J4719" i="1"/>
  <c r="F4719" i="1"/>
  <c r="M4719" i="1"/>
  <c r="H4719" i="1"/>
  <c r="H5059" i="1"/>
  <c r="E5059" i="1"/>
  <c r="G5059" i="1"/>
  <c r="J3757" i="1"/>
  <c r="J33" i="1" s="1"/>
  <c r="J131" i="1" s="1"/>
  <c r="G2665" i="1"/>
  <c r="K2665" i="1"/>
  <c r="M2665" i="1"/>
  <c r="L2665" i="1"/>
  <c r="L163" i="1"/>
  <c r="N163" i="1"/>
  <c r="J163" i="1"/>
  <c r="K163" i="1"/>
  <c r="O163" i="1"/>
  <c r="M2660" i="1"/>
  <c r="H2660" i="1"/>
  <c r="K2660" i="1"/>
  <c r="O2660" i="1"/>
  <c r="I2660" i="1"/>
  <c r="N2660" i="1"/>
  <c r="F2660" i="1"/>
  <c r="L2660" i="1"/>
  <c r="G2660" i="1"/>
  <c r="E2660" i="1"/>
  <c r="J2660" i="1"/>
  <c r="D2660" i="1"/>
  <c r="P1368" i="1"/>
  <c r="O1345" i="1" s="1"/>
  <c r="H1832" i="1"/>
  <c r="M1832" i="1"/>
  <c r="I1832" i="1"/>
  <c r="D1832" i="1"/>
  <c r="J1832" i="1"/>
  <c r="O1832" i="1"/>
  <c r="N1832" i="1"/>
  <c r="L1832" i="1"/>
  <c r="K1832" i="1"/>
  <c r="E1832" i="1"/>
  <c r="F1832" i="1"/>
  <c r="G1832" i="1"/>
  <c r="Q1833" i="1"/>
  <c r="I3048" i="1"/>
  <c r="D3048" i="1"/>
  <c r="M3048" i="1"/>
  <c r="J3048" i="1"/>
  <c r="F3048" i="1"/>
  <c r="H3048" i="1"/>
  <c r="E3048" i="1"/>
  <c r="K3048" i="1"/>
  <c r="F1236" i="1"/>
  <c r="J1236" i="1"/>
  <c r="E1236" i="1"/>
  <c r="I1236" i="1"/>
  <c r="D1236" i="1"/>
  <c r="M1236" i="1"/>
  <c r="K1236" i="1"/>
  <c r="G1236" i="1"/>
  <c r="O1236" i="1"/>
  <c r="H1236" i="1"/>
  <c r="N1236" i="1"/>
  <c r="L1236" i="1"/>
  <c r="N2172" i="1"/>
  <c r="H2172" i="1"/>
  <c r="D2172" i="1"/>
  <c r="O2172" i="1"/>
  <c r="M2172" i="1"/>
  <c r="F2172" i="1"/>
  <c r="K2172" i="1"/>
  <c r="I2172" i="1"/>
  <c r="J2172" i="1"/>
  <c r="L2172" i="1"/>
  <c r="E2172" i="1"/>
  <c r="G2172" i="1"/>
  <c r="H2763" i="1"/>
  <c r="J2763" i="1"/>
  <c r="F2763" i="1"/>
  <c r="I4222" i="1"/>
  <c r="L4222" i="1"/>
  <c r="P3673" i="1"/>
  <c r="O3650" i="1" s="1"/>
  <c r="P1171" i="1"/>
  <c r="O1148" i="1" s="1"/>
  <c r="H2271" i="1"/>
  <c r="I2906" i="1"/>
  <c r="F1825" i="1"/>
  <c r="O2360" i="1"/>
  <c r="I163" i="1"/>
  <c r="L4519" i="1"/>
  <c r="N2513" i="1"/>
  <c r="K752" i="1"/>
  <c r="N4281" i="1"/>
  <c r="N4233" i="1"/>
  <c r="M849" i="1"/>
  <c r="N849" i="1"/>
  <c r="Q1186" i="1"/>
  <c r="O1186" i="1"/>
  <c r="G1186" i="1"/>
  <c r="F1186" i="1"/>
  <c r="J1186" i="1"/>
  <c r="H1186" i="1"/>
  <c r="E1186" i="1"/>
  <c r="Q1579" i="1"/>
  <c r="J1578" i="1"/>
  <c r="L1578" i="1"/>
  <c r="I1578" i="1"/>
  <c r="Q1578" i="1"/>
  <c r="D1578" i="1"/>
  <c r="N1578" i="1"/>
  <c r="K1578" i="1"/>
  <c r="O1578" i="1"/>
  <c r="K368" i="1"/>
  <c r="D368" i="1"/>
  <c r="P368" i="1" s="1"/>
  <c r="I368" i="1"/>
  <c r="N368" i="1"/>
  <c r="G368" i="1"/>
  <c r="H2317" i="1"/>
  <c r="G2317" i="1"/>
  <c r="K2317" i="1"/>
  <c r="J2317" i="1"/>
  <c r="D2317" i="1"/>
  <c r="N2317" i="1"/>
  <c r="M2317" i="1"/>
  <c r="E2317" i="1"/>
  <c r="F2317" i="1"/>
  <c r="H1637" i="1"/>
  <c r="K1637" i="1"/>
  <c r="J1637" i="1"/>
  <c r="P194" i="1"/>
  <c r="O171" i="1" s="1"/>
  <c r="J164" i="1"/>
  <c r="E164" i="1"/>
  <c r="O164" i="1"/>
  <c r="F164" i="1"/>
  <c r="N164" i="1"/>
  <c r="E4716" i="1"/>
  <c r="O4716" i="1"/>
  <c r="K4716" i="1"/>
  <c r="H4716" i="1"/>
  <c r="J4716" i="1"/>
  <c r="N4716" i="1"/>
  <c r="N2617" i="1"/>
  <c r="K2617" i="1"/>
  <c r="G2617" i="1"/>
  <c r="Q408" i="1"/>
  <c r="Q409" i="1"/>
  <c r="G408" i="1"/>
  <c r="K408" i="1"/>
  <c r="E408" i="1"/>
  <c r="O408" i="1"/>
  <c r="M408" i="1"/>
  <c r="J408" i="1"/>
  <c r="F408" i="1"/>
  <c r="D408" i="1"/>
  <c r="I408" i="1"/>
  <c r="H408" i="1"/>
  <c r="G2708" i="1"/>
  <c r="K2708" i="1"/>
  <c r="L2708" i="1"/>
  <c r="N2708" i="1"/>
  <c r="F2708" i="1"/>
  <c r="J2708" i="1"/>
  <c r="O2708" i="1"/>
  <c r="I2708" i="1"/>
  <c r="M2708" i="1"/>
  <c r="E2708" i="1"/>
  <c r="H2708" i="1"/>
  <c r="D2708" i="1"/>
  <c r="P2641" i="1"/>
  <c r="O2618" i="1" s="1"/>
  <c r="Q1339" i="1"/>
  <c r="Q4283" i="1"/>
  <c r="J4519" i="1"/>
  <c r="L1336" i="1"/>
  <c r="Q358" i="1"/>
  <c r="K2513" i="1"/>
  <c r="Q2467" i="1"/>
  <c r="D4233" i="1"/>
  <c r="N3001" i="1"/>
  <c r="D2280" i="1"/>
  <c r="P2280" i="1" s="1"/>
  <c r="E2280" i="1"/>
  <c r="M2280" i="1"/>
  <c r="H2280" i="1"/>
  <c r="G2280" i="1"/>
  <c r="F2280" i="1"/>
  <c r="K2280" i="1"/>
  <c r="N2280" i="1"/>
  <c r="I2280" i="1"/>
  <c r="J2280" i="1"/>
  <c r="O2280" i="1"/>
  <c r="Q2280" i="1"/>
  <c r="L2280" i="1"/>
  <c r="E3049" i="1"/>
  <c r="N3049" i="1"/>
  <c r="I3049" i="1"/>
  <c r="H3049" i="1"/>
  <c r="F3049" i="1"/>
  <c r="L3049" i="1"/>
  <c r="G3049" i="1"/>
  <c r="M3049" i="1"/>
  <c r="K3049" i="1"/>
  <c r="J3049" i="1"/>
  <c r="Q3050" i="1"/>
  <c r="Q3049" i="1"/>
  <c r="D3049" i="1"/>
  <c r="O3049" i="1"/>
  <c r="L847" i="1"/>
  <c r="I847" i="1"/>
  <c r="O847" i="1"/>
  <c r="Q848" i="1"/>
  <c r="D847" i="1"/>
  <c r="Q847" i="1"/>
  <c r="E847" i="1"/>
  <c r="N847" i="1"/>
  <c r="J847" i="1"/>
  <c r="M847" i="1"/>
  <c r="P2058" i="1"/>
  <c r="P2057" i="1"/>
  <c r="O2034" i="1" s="1"/>
  <c r="O3368" i="1"/>
  <c r="O3417" i="1" s="1"/>
  <c r="P3417" i="1" s="1"/>
  <c r="I3395" i="1" s="1"/>
  <c r="P3319" i="1"/>
  <c r="O700" i="1"/>
  <c r="E700" i="1"/>
  <c r="K700" i="1"/>
  <c r="G700" i="1"/>
  <c r="M700" i="1"/>
  <c r="D700" i="1"/>
  <c r="J700" i="1"/>
  <c r="H700" i="1"/>
  <c r="I700" i="1"/>
  <c r="F700" i="1"/>
  <c r="L700" i="1"/>
  <c r="N700" i="1"/>
  <c r="Q700" i="1"/>
  <c r="I1975" i="1"/>
  <c r="L1975" i="1"/>
  <c r="O1975" i="1"/>
  <c r="M1975" i="1"/>
  <c r="K1975" i="1"/>
  <c r="F1975" i="1"/>
  <c r="G1975" i="1"/>
  <c r="E1975" i="1"/>
  <c r="D1975" i="1"/>
  <c r="H1975" i="1"/>
  <c r="Q1975" i="1"/>
  <c r="T2980" i="1"/>
  <c r="N4093" i="1"/>
  <c r="I4093" i="1"/>
  <c r="H4093" i="1"/>
  <c r="F4093" i="1"/>
  <c r="G4093" i="1"/>
  <c r="M4093" i="1"/>
  <c r="L4093" i="1"/>
  <c r="D4093" i="1"/>
  <c r="P4093" i="1" s="1"/>
  <c r="J4093" i="1"/>
  <c r="K4093" i="1"/>
  <c r="M4231" i="1"/>
  <c r="E4231" i="1"/>
  <c r="O4231" i="1"/>
  <c r="L4231" i="1"/>
  <c r="N4231" i="1"/>
  <c r="G4231" i="1"/>
  <c r="K4231" i="1"/>
  <c r="H4231" i="1"/>
  <c r="F4231" i="1"/>
  <c r="I4231" i="1"/>
  <c r="D4231" i="1"/>
  <c r="Q4232" i="1"/>
  <c r="J4231" i="1"/>
  <c r="O1825" i="1"/>
  <c r="E404" i="1"/>
  <c r="K1186" i="1"/>
  <c r="O3001" i="1"/>
  <c r="L2360" i="1"/>
  <c r="Q2318" i="1"/>
  <c r="I3001" i="1"/>
  <c r="N3048" i="1"/>
  <c r="Q604" i="1"/>
  <c r="E4379" i="1"/>
  <c r="F847" i="1"/>
  <c r="J2466" i="1"/>
  <c r="H1978" i="1"/>
  <c r="K358" i="1"/>
  <c r="H1980" i="1"/>
  <c r="M1980" i="1"/>
  <c r="I1980" i="1"/>
  <c r="E1980" i="1"/>
  <c r="N355" i="1"/>
  <c r="D5059" i="1"/>
  <c r="E508" i="1"/>
  <c r="O5308" i="1"/>
  <c r="J2458" i="1"/>
  <c r="L1680" i="1"/>
  <c r="Q2755" i="1"/>
  <c r="Q3097" i="1"/>
  <c r="Q4519" i="1"/>
  <c r="F3759" i="1"/>
  <c r="F35" i="1" s="1"/>
  <c r="F133" i="1" s="1"/>
  <c r="G3758" i="1"/>
  <c r="G34" i="1" s="1"/>
  <c r="G132" i="1" s="1"/>
  <c r="G3754" i="1"/>
  <c r="G30" i="1" s="1"/>
  <c r="G128" i="1" s="1"/>
  <c r="H3761" i="1"/>
  <c r="H37" i="1" s="1"/>
  <c r="H135" i="1" s="1"/>
  <c r="G3760" i="1"/>
  <c r="G36" i="1" s="1"/>
  <c r="G134" i="1" s="1"/>
  <c r="H3758" i="1"/>
  <c r="H34" i="1" s="1"/>
  <c r="H132" i="1" s="1"/>
  <c r="T1803" i="1"/>
  <c r="T1801" i="1"/>
  <c r="T1799" i="1"/>
  <c r="T94" i="1"/>
  <c r="T2985" i="1"/>
  <c r="T673" i="1"/>
  <c r="G2458" i="1"/>
  <c r="D2468" i="1"/>
  <c r="Q995" i="1"/>
  <c r="O294" i="1"/>
  <c r="P5175" i="1"/>
  <c r="L5153" i="1" s="1"/>
  <c r="Q4423" i="1"/>
  <c r="T4006" i="1"/>
  <c r="F3758" i="1"/>
  <c r="F34" i="1" s="1"/>
  <c r="F132" i="1" s="1"/>
  <c r="G3763" i="1"/>
  <c r="G39" i="1" s="1"/>
  <c r="G3761" i="1"/>
  <c r="G37" i="1" s="1"/>
  <c r="G135" i="1" s="1"/>
  <c r="G3757" i="1"/>
  <c r="G33" i="1" s="1"/>
  <c r="G131" i="1" s="1"/>
  <c r="G3755" i="1"/>
  <c r="G31" i="1" s="1"/>
  <c r="G129" i="1" s="1"/>
  <c r="T88" i="1"/>
  <c r="T82" i="1"/>
  <c r="S3760" i="1"/>
  <c r="S36" i="1" s="1"/>
  <c r="O848" i="1"/>
  <c r="T3419" i="1"/>
  <c r="D4287" i="1"/>
  <c r="D848" i="1"/>
  <c r="T3718" i="1"/>
  <c r="J598" i="1"/>
  <c r="K1187" i="1"/>
  <c r="H547" i="1"/>
  <c r="T3424" i="1"/>
  <c r="Q3586" i="1"/>
  <c r="D598" i="1"/>
  <c r="T3709" i="1"/>
  <c r="T3716" i="1"/>
  <c r="F3766" i="1"/>
  <c r="M3769" i="1"/>
  <c r="M45" i="1" s="1"/>
  <c r="T3427" i="1"/>
  <c r="J3768" i="1"/>
  <c r="J44" i="1" s="1"/>
  <c r="H3767" i="1"/>
  <c r="H43" i="1" s="1"/>
  <c r="O3205" i="1"/>
  <c r="K3205" i="1"/>
  <c r="F3205" i="1"/>
  <c r="Q3205" i="1"/>
  <c r="J3205" i="1"/>
  <c r="D3205" i="1"/>
  <c r="E3205" i="1"/>
  <c r="H3205" i="1"/>
  <c r="K3767" i="1"/>
  <c r="L1637" i="1"/>
  <c r="N1637" i="1"/>
  <c r="F1637" i="1"/>
  <c r="M1637" i="1"/>
  <c r="G1637" i="1"/>
  <c r="D1637" i="1"/>
  <c r="O1637" i="1"/>
  <c r="E1637" i="1"/>
  <c r="I1637" i="1"/>
  <c r="O947" i="1"/>
  <c r="L2220" i="1"/>
  <c r="N3103" i="1"/>
  <c r="L3253" i="1"/>
  <c r="E5264" i="1"/>
  <c r="Q600" i="1"/>
  <c r="H2473" i="1"/>
  <c r="H2374" i="1"/>
  <c r="G998" i="1"/>
  <c r="H4081" i="1"/>
  <c r="N4327" i="1"/>
  <c r="O3889" i="1"/>
  <c r="J607" i="1"/>
  <c r="K3889" i="1"/>
  <c r="N3207" i="1"/>
  <c r="F1979" i="1"/>
  <c r="M607" i="1"/>
  <c r="M558" i="1"/>
  <c r="F2659" i="1"/>
  <c r="G3103" i="1"/>
  <c r="E3253" i="1"/>
  <c r="D3253" i="1"/>
  <c r="K3340" i="1"/>
  <c r="M5264" i="1"/>
  <c r="E2856" i="1"/>
  <c r="Q3210" i="1"/>
  <c r="G2473" i="1"/>
  <c r="O2313" i="1"/>
  <c r="K1684" i="1"/>
  <c r="G2374" i="1"/>
  <c r="D4081" i="1"/>
  <c r="E4373" i="1"/>
  <c r="Q701" i="1"/>
  <c r="Q3103" i="1"/>
  <c r="K2473" i="1"/>
  <c r="J1684" i="1"/>
  <c r="F2374" i="1"/>
  <c r="H3243" i="1"/>
  <c r="O4228" i="1"/>
  <c r="D4517" i="1"/>
  <c r="D3889" i="1"/>
  <c r="N3889" i="1"/>
  <c r="H607" i="1"/>
  <c r="N558" i="1"/>
  <c r="G4721" i="1"/>
  <c r="T2097" i="1"/>
  <c r="K3103" i="1"/>
  <c r="G5264" i="1"/>
  <c r="M1234" i="1"/>
  <c r="Q2474" i="1"/>
  <c r="L2374" i="1"/>
  <c r="P5182" i="1"/>
  <c r="N906" i="1"/>
  <c r="M308" i="1"/>
  <c r="G1643" i="1"/>
  <c r="E4228" i="1"/>
  <c r="I4517" i="1"/>
  <c r="M3103" i="1"/>
  <c r="G606" i="1"/>
  <c r="M3207" i="1"/>
  <c r="Q1979" i="1"/>
  <c r="H4228" i="1"/>
  <c r="G3889" i="1"/>
  <c r="Q3450" i="1"/>
  <c r="D3103" i="1"/>
  <c r="I2856" i="1"/>
  <c r="I354" i="1"/>
  <c r="O3429" i="1"/>
  <c r="O3377" i="1"/>
  <c r="P3377" i="1" s="1"/>
  <c r="Q2473" i="1"/>
  <c r="Q2314" i="1"/>
  <c r="F803" i="1"/>
  <c r="H803" i="1"/>
  <c r="Q1684" i="1"/>
  <c r="L2116" i="1"/>
  <c r="N2374" i="1"/>
  <c r="M906" i="1"/>
  <c r="F1643" i="1"/>
  <c r="J4273" i="1"/>
  <c r="J2473" i="1"/>
  <c r="Q4721" i="1"/>
  <c r="F4228" i="1"/>
  <c r="E1979" i="1"/>
  <c r="M4228" i="1"/>
  <c r="M3889" i="1"/>
  <c r="F3207" i="1"/>
  <c r="D1979" i="1"/>
  <c r="D607" i="1"/>
  <c r="E558" i="1"/>
  <c r="M2374" i="1"/>
  <c r="J3450" i="1"/>
  <c r="I3103" i="1"/>
  <c r="H3103" i="1"/>
  <c r="H3253" i="1"/>
  <c r="J4616" i="1"/>
  <c r="T2091" i="1"/>
  <c r="O2473" i="1"/>
  <c r="N606" i="1"/>
  <c r="K803" i="1"/>
  <c r="I1684" i="1"/>
  <c r="E2374" i="1"/>
  <c r="G558" i="1"/>
  <c r="D3945" i="1"/>
  <c r="P3945" i="1" s="1"/>
  <c r="J906" i="1"/>
  <c r="F5206" i="1"/>
  <c r="J558" i="1"/>
  <c r="E3207" i="1"/>
  <c r="K3207" i="1"/>
  <c r="M1979" i="1"/>
  <c r="L3207" i="1"/>
  <c r="I607" i="1"/>
  <c r="F558" i="1"/>
  <c r="Q4228" i="1"/>
  <c r="H3889" i="1"/>
  <c r="I3207" i="1"/>
  <c r="E3209" i="1"/>
  <c r="E607" i="1"/>
  <c r="D558" i="1"/>
  <c r="Q5264" i="1"/>
  <c r="F2809" i="1"/>
  <c r="D3545" i="1"/>
  <c r="Q3253" i="1"/>
  <c r="D4616" i="1"/>
  <c r="K2856" i="1"/>
  <c r="J1968" i="1"/>
  <c r="F606" i="1"/>
  <c r="D803" i="1"/>
  <c r="H2313" i="1"/>
  <c r="J803" i="1"/>
  <c r="H3547" i="1"/>
  <c r="N1643" i="1"/>
  <c r="I2374" i="1"/>
  <c r="F906" i="1"/>
  <c r="N5267" i="1"/>
  <c r="M941" i="1"/>
  <c r="Q3887" i="1"/>
  <c r="H5264" i="1"/>
  <c r="N4228" i="1"/>
  <c r="H3207" i="1"/>
  <c r="D3209" i="1"/>
  <c r="O3340" i="1"/>
  <c r="L2473" i="1"/>
  <c r="F3547" i="1"/>
  <c r="J1643" i="1"/>
  <c r="J2374" i="1"/>
  <c r="K3243" i="1"/>
  <c r="H1038" i="1"/>
  <c r="O1979" i="1"/>
  <c r="L607" i="1"/>
  <c r="G1151" i="1"/>
  <c r="I3340" i="1"/>
  <c r="J2856" i="1"/>
  <c r="G4228" i="1"/>
  <c r="G3207" i="1"/>
  <c r="Q2857" i="1"/>
  <c r="J1979" i="1"/>
  <c r="H3209" i="1"/>
  <c r="H558" i="1"/>
  <c r="L3103" i="1"/>
  <c r="M5211" i="1"/>
  <c r="K5264" i="1"/>
  <c r="M2328" i="1"/>
  <c r="L1968" i="1"/>
  <c r="Q565" i="1"/>
  <c r="O4035" i="1"/>
  <c r="D2473" i="1"/>
  <c r="O3547" i="1"/>
  <c r="H1643" i="1"/>
  <c r="D4035" i="1"/>
  <c r="D2374" i="1"/>
  <c r="K558" i="1"/>
  <c r="D939" i="1"/>
  <c r="O3945" i="1"/>
  <c r="O558" i="1"/>
  <c r="J4228" i="1"/>
  <c r="E3889" i="1"/>
  <c r="I558" i="1"/>
  <c r="L611" i="1"/>
  <c r="N2609" i="1"/>
  <c r="E3103" i="1"/>
  <c r="O5211" i="1"/>
  <c r="E3340" i="1"/>
  <c r="O5264" i="1"/>
  <c r="M2473" i="1"/>
  <c r="K2374" i="1"/>
  <c r="I308" i="1"/>
  <c r="N3112" i="1"/>
  <c r="H1885" i="1"/>
  <c r="L318" i="1"/>
  <c r="K318" i="1"/>
  <c r="O318" i="1"/>
  <c r="E318" i="1"/>
  <c r="F318" i="1"/>
  <c r="M318" i="1"/>
  <c r="I318" i="1"/>
  <c r="G318" i="1"/>
  <c r="L2222" i="1"/>
  <c r="L4233" i="1"/>
  <c r="H1241" i="1"/>
  <c r="G1349" i="1"/>
  <c r="D5213" i="1"/>
  <c r="I1586" i="1"/>
  <c r="K2861" i="1"/>
  <c r="G2861" i="1"/>
  <c r="N1734" i="1"/>
  <c r="O1734" i="1"/>
  <c r="L1734" i="1"/>
  <c r="Q1047" i="1"/>
  <c r="I1046" i="1"/>
  <c r="L803" i="1"/>
  <c r="O803" i="1"/>
  <c r="E1586" i="1"/>
  <c r="J908" i="1"/>
  <c r="E908" i="1"/>
  <c r="M908" i="1"/>
  <c r="N908" i="1"/>
  <c r="K908" i="1"/>
  <c r="O908" i="1"/>
  <c r="I908" i="1"/>
  <c r="F908" i="1"/>
  <c r="L908" i="1"/>
  <c r="H908" i="1"/>
  <c r="H1586" i="1"/>
  <c r="M4532" i="1"/>
  <c r="L4532" i="1"/>
  <c r="Q4532" i="1"/>
  <c r="H4532" i="1"/>
  <c r="I4532" i="1"/>
  <c r="K4532" i="1"/>
  <c r="N4532" i="1"/>
  <c r="F4532" i="1"/>
  <c r="K999" i="1"/>
  <c r="M999" i="1"/>
  <c r="O999" i="1"/>
  <c r="D999" i="1"/>
  <c r="I999" i="1"/>
  <c r="K4773" i="1"/>
  <c r="D4773" i="1"/>
  <c r="H417" i="1"/>
  <c r="F417" i="1"/>
  <c r="Q4773" i="1"/>
  <c r="N4773" i="1"/>
  <c r="F1578" i="1"/>
  <c r="Q1735" i="1"/>
  <c r="D1929" i="1"/>
  <c r="H4233" i="1"/>
  <c r="K4233" i="1"/>
  <c r="K4281" i="1"/>
  <c r="J4281" i="1"/>
  <c r="Q4379" i="1"/>
  <c r="K4379" i="1"/>
  <c r="O4379" i="1"/>
  <c r="I752" i="1"/>
  <c r="L752" i="1"/>
  <c r="G752" i="1"/>
  <c r="I2467" i="1"/>
  <c r="F2467" i="1"/>
  <c r="E2467" i="1"/>
  <c r="K1339" i="1"/>
  <c r="L1339" i="1"/>
  <c r="G1339" i="1"/>
  <c r="H1339" i="1"/>
  <c r="N2466" i="1"/>
  <c r="K2466" i="1"/>
  <c r="D2466" i="1"/>
  <c r="D1878" i="1"/>
  <c r="K1878" i="1"/>
  <c r="J1878" i="1"/>
  <c r="N1878" i="1"/>
  <c r="H1878" i="1"/>
  <c r="E1878" i="1"/>
  <c r="M1878" i="1"/>
  <c r="K849" i="1"/>
  <c r="O849" i="1"/>
  <c r="F849" i="1"/>
  <c r="I849" i="1"/>
  <c r="Q850" i="1"/>
  <c r="Q849" i="1"/>
  <c r="D849" i="1"/>
  <c r="G849" i="1"/>
  <c r="H849" i="1"/>
  <c r="H548" i="1"/>
  <c r="D548" i="1"/>
  <c r="F548" i="1"/>
  <c r="M548" i="1"/>
  <c r="M358" i="1"/>
  <c r="L358" i="1"/>
  <c r="I358" i="1"/>
  <c r="L1186" i="1"/>
  <c r="N1186" i="1"/>
  <c r="J2704" i="1"/>
  <c r="Q2704" i="1"/>
  <c r="H2704" i="1"/>
  <c r="F2704" i="1"/>
  <c r="N2704" i="1"/>
  <c r="D2166" i="1"/>
  <c r="E2166" i="1"/>
  <c r="K2166" i="1"/>
  <c r="G1578" i="1"/>
  <c r="H1578" i="1"/>
  <c r="E1578" i="1"/>
  <c r="G2805" i="1"/>
  <c r="N2805" i="1"/>
  <c r="H2805" i="1"/>
  <c r="Q2806" i="1"/>
  <c r="J2805" i="1"/>
  <c r="E2805" i="1"/>
  <c r="Q892" i="1"/>
  <c r="G891" i="1"/>
  <c r="N891" i="1"/>
  <c r="M891" i="1"/>
  <c r="M1728" i="1"/>
  <c r="Q1729" i="1"/>
  <c r="Q368" i="1"/>
  <c r="L368" i="1"/>
  <c r="F368" i="1"/>
  <c r="J368" i="1"/>
  <c r="H368" i="1"/>
  <c r="P833" i="1"/>
  <c r="Q1237" i="1"/>
  <c r="M1237" i="1"/>
  <c r="O1237" i="1"/>
  <c r="P3085" i="1"/>
  <c r="I501" i="1"/>
  <c r="O501" i="1"/>
  <c r="K501" i="1"/>
  <c r="M501" i="1"/>
  <c r="F1037" i="1"/>
  <c r="L1037" i="1"/>
  <c r="E1037" i="1"/>
  <c r="N1037" i="1"/>
  <c r="K1037" i="1"/>
  <c r="I1037" i="1"/>
  <c r="N3245" i="1"/>
  <c r="G3245" i="1"/>
  <c r="E3245" i="1"/>
  <c r="O3245" i="1"/>
  <c r="J3245" i="1"/>
  <c r="H3245" i="1"/>
  <c r="M3245" i="1"/>
  <c r="Q157" i="1"/>
  <c r="O157" i="1"/>
  <c r="I157" i="1"/>
  <c r="H157" i="1"/>
  <c r="O365" i="1"/>
  <c r="K800" i="1"/>
  <c r="D800" i="1"/>
  <c r="I800" i="1"/>
  <c r="O800" i="1"/>
  <c r="M800" i="1"/>
  <c r="H800" i="1"/>
  <c r="E800" i="1"/>
  <c r="N800" i="1"/>
  <c r="L800" i="1"/>
  <c r="F800" i="1"/>
  <c r="N1349" i="1"/>
  <c r="K1349" i="1"/>
  <c r="F1349" i="1"/>
  <c r="L1349" i="1"/>
  <c r="J1349" i="1"/>
  <c r="I1349" i="1"/>
  <c r="P1665" i="1"/>
  <c r="O1642" i="1" s="1"/>
  <c r="N2321" i="1"/>
  <c r="G2321" i="1"/>
  <c r="O2321" i="1"/>
  <c r="J2321" i="1"/>
  <c r="E2321" i="1"/>
  <c r="Q2322" i="1"/>
  <c r="L2321" i="1"/>
  <c r="M2321" i="1"/>
  <c r="K2321" i="1"/>
  <c r="J1976" i="1"/>
  <c r="Q1976" i="1"/>
  <c r="P1490" i="1"/>
  <c r="K2223" i="1"/>
  <c r="G2223" i="1"/>
  <c r="H2223" i="1"/>
  <c r="F2223" i="1"/>
  <c r="N2223" i="1"/>
  <c r="P3231" i="1"/>
  <c r="O2362" i="1"/>
  <c r="H2362" i="1"/>
  <c r="F2362" i="1"/>
  <c r="L2362" i="1"/>
  <c r="F1235" i="1"/>
  <c r="I1235" i="1"/>
  <c r="L1235" i="1"/>
  <c r="K1235" i="1"/>
  <c r="N1235" i="1"/>
  <c r="Q1236" i="1"/>
  <c r="M1235" i="1"/>
  <c r="Q2756" i="1"/>
  <c r="M2756" i="1"/>
  <c r="N1727" i="1"/>
  <c r="E1727" i="1"/>
  <c r="H1727" i="1"/>
  <c r="L1727" i="1"/>
  <c r="G2853" i="1"/>
  <c r="E2853" i="1"/>
  <c r="G400" i="1"/>
  <c r="I400" i="1"/>
  <c r="O400" i="1"/>
  <c r="J400" i="1"/>
  <c r="F400" i="1"/>
  <c r="M400" i="1"/>
  <c r="E1726" i="1"/>
  <c r="G1726" i="1"/>
  <c r="O1726" i="1"/>
  <c r="E305" i="1"/>
  <c r="M305" i="1"/>
  <c r="I305" i="1"/>
  <c r="L305" i="1"/>
  <c r="D305" i="1"/>
  <c r="N305" i="1"/>
  <c r="K305" i="1"/>
  <c r="G305" i="1"/>
  <c r="I1141" i="1"/>
  <c r="N1141" i="1"/>
  <c r="Q1141" i="1"/>
  <c r="G1141" i="1"/>
  <c r="E160" i="1"/>
  <c r="J160" i="1"/>
  <c r="I160" i="1"/>
  <c r="J1135" i="1"/>
  <c r="L1135" i="1"/>
  <c r="G1135" i="1"/>
  <c r="N890" i="1"/>
  <c r="L890" i="1"/>
  <c r="I890" i="1"/>
  <c r="O890" i="1"/>
  <c r="D505" i="1"/>
  <c r="G505" i="1"/>
  <c r="E505" i="1"/>
  <c r="F505" i="1"/>
  <c r="L505" i="1"/>
  <c r="I505" i="1"/>
  <c r="D1724" i="1"/>
  <c r="M1724" i="1"/>
  <c r="F1724" i="1"/>
  <c r="Q1724" i="1"/>
  <c r="L1724" i="1"/>
  <c r="K1724" i="1"/>
  <c r="O1724" i="1"/>
  <c r="I1724" i="1"/>
  <c r="D2164" i="1"/>
  <c r="N2164" i="1"/>
  <c r="K2164" i="1"/>
  <c r="O2164" i="1"/>
  <c r="M2164" i="1"/>
  <c r="E2164" i="1"/>
  <c r="F2164" i="1"/>
  <c r="I2164" i="1"/>
  <c r="E2316" i="1"/>
  <c r="F2316" i="1"/>
  <c r="I2316" i="1"/>
  <c r="M2316" i="1"/>
  <c r="D2316" i="1"/>
  <c r="G2316" i="1"/>
  <c r="O2316" i="1"/>
  <c r="K3014" i="1"/>
  <c r="G3014" i="1"/>
  <c r="L3014" i="1"/>
  <c r="N3014" i="1"/>
  <c r="O3052" i="1"/>
  <c r="M3052" i="1"/>
  <c r="K3453" i="1"/>
  <c r="E3453" i="1"/>
  <c r="M3453" i="1"/>
  <c r="G3453" i="1"/>
  <c r="G3201" i="1"/>
  <c r="O368" i="1"/>
  <c r="E849" i="1"/>
  <c r="I3245" i="1"/>
  <c r="H4773" i="1"/>
  <c r="L849" i="1"/>
  <c r="J157" i="1"/>
  <c r="O3161" i="1"/>
  <c r="L3161" i="1"/>
  <c r="M3161" i="1"/>
  <c r="D3161" i="1"/>
  <c r="P3161" i="1" s="1"/>
  <c r="I3161" i="1"/>
  <c r="J4773" i="1"/>
  <c r="O4773" i="1"/>
  <c r="D358" i="1"/>
  <c r="E358" i="1"/>
  <c r="O4233" i="1"/>
  <c r="M1578" i="1"/>
  <c r="N1241" i="1"/>
  <c r="E1349" i="1"/>
  <c r="D908" i="1"/>
  <c r="P908" i="1" s="1"/>
  <c r="J4532" i="1"/>
  <c r="N1339" i="1"/>
  <c r="F2321" i="1"/>
  <c r="J849" i="1"/>
  <c r="M505" i="1"/>
  <c r="L2164" i="1"/>
  <c r="L1929" i="1"/>
  <c r="K2805" i="1"/>
  <c r="H1237" i="1"/>
  <c r="I1398" i="1"/>
  <c r="O2595" i="1"/>
  <c r="P2595" i="1" s="1"/>
  <c r="I2572" i="1" s="1"/>
  <c r="I4419" i="1"/>
  <c r="I1038" i="1"/>
  <c r="J3295" i="1"/>
  <c r="F941" i="1"/>
  <c r="Q553" i="1"/>
  <c r="T3425" i="1"/>
  <c r="S3768" i="1"/>
  <c r="S44" i="1" s="1"/>
  <c r="I751" i="1"/>
  <c r="N1038" i="1"/>
  <c r="J4763" i="1"/>
  <c r="G4621" i="1"/>
  <c r="M751" i="1"/>
  <c r="L941" i="1"/>
  <c r="N711" i="1"/>
  <c r="N2313" i="1"/>
  <c r="D1643" i="1"/>
  <c r="P1643" i="1" s="1"/>
  <c r="F1684" i="1"/>
  <c r="M3243" i="1"/>
  <c r="E4971" i="1"/>
  <c r="L956" i="1"/>
  <c r="I4621" i="1"/>
  <c r="O751" i="1"/>
  <c r="J1924" i="1"/>
  <c r="O2458" i="1"/>
  <c r="Q360" i="1"/>
  <c r="H4967" i="1"/>
  <c r="J846" i="1"/>
  <c r="G989" i="1"/>
  <c r="F1872" i="1"/>
  <c r="Q4621" i="1"/>
  <c r="J711" i="1"/>
  <c r="D4621" i="1"/>
  <c r="K4962" i="1"/>
  <c r="F939" i="1"/>
  <c r="T2442" i="1"/>
  <c r="T2441" i="1"/>
  <c r="Q4666" i="1"/>
  <c r="H4621" i="1"/>
  <c r="F2313" i="1"/>
  <c r="F711" i="1"/>
  <c r="G2313" i="1"/>
  <c r="K2313" i="1"/>
  <c r="J308" i="1"/>
  <c r="O3243" i="1"/>
  <c r="Q2712" i="1"/>
  <c r="J3497" i="1"/>
  <c r="J796" i="1"/>
  <c r="L939" i="1"/>
  <c r="H360" i="1"/>
  <c r="D1679" i="1"/>
  <c r="E3046" i="1"/>
  <c r="O2850" i="1"/>
  <c r="E2850" i="1"/>
  <c r="T95" i="1"/>
  <c r="G5213" i="1"/>
  <c r="D2222" i="1"/>
  <c r="F1983" i="1"/>
  <c r="H2861" i="1"/>
  <c r="E4384" i="1"/>
  <c r="T5144" i="1"/>
  <c r="F2861" i="1"/>
  <c r="L1587" i="1"/>
  <c r="D1587" i="1"/>
  <c r="J3201" i="1"/>
  <c r="J5213" i="1"/>
  <c r="G2704" i="1"/>
  <c r="O1586" i="1"/>
  <c r="E2704" i="1"/>
  <c r="E548" i="1"/>
  <c r="Q1006" i="1"/>
  <c r="Q695" i="1"/>
  <c r="K1587" i="1"/>
  <c r="H5213" i="1"/>
  <c r="E2117" i="1"/>
  <c r="Q2862" i="1"/>
  <c r="M1587" i="1"/>
  <c r="K3201" i="1"/>
  <c r="L1586" i="1"/>
  <c r="D2704" i="1"/>
  <c r="I548" i="1"/>
  <c r="Q4087" i="1"/>
  <c r="D2117" i="1"/>
  <c r="N1587" i="1"/>
  <c r="E4086" i="1"/>
  <c r="J1587" i="1"/>
  <c r="L5213" i="1"/>
  <c r="H2222" i="1"/>
  <c r="M2704" i="1"/>
  <c r="G548" i="1"/>
  <c r="T279" i="1"/>
  <c r="F1139" i="1"/>
  <c r="L2861" i="1"/>
  <c r="D2861" i="1"/>
  <c r="J565" i="1"/>
  <c r="F1587" i="1"/>
  <c r="M2807" i="1"/>
  <c r="E1587" i="1"/>
  <c r="I4086" i="1"/>
  <c r="M3097" i="1"/>
  <c r="L2760" i="1"/>
  <c r="O1587" i="1"/>
  <c r="O5213" i="1"/>
  <c r="G2222" i="1"/>
  <c r="L2704" i="1"/>
  <c r="O548" i="1"/>
  <c r="E3201" i="1"/>
  <c r="M565" i="1"/>
  <c r="L2807" i="1"/>
  <c r="L705" i="1"/>
  <c r="G1587" i="1"/>
  <c r="Q2761" i="1"/>
  <c r="D3201" i="1"/>
  <c r="M5213" i="1"/>
  <c r="J2222" i="1"/>
  <c r="K2704" i="1"/>
  <c r="N548" i="1"/>
  <c r="K2754" i="1"/>
  <c r="K5213" i="1"/>
  <c r="Q2223" i="1"/>
  <c r="M2326" i="1"/>
  <c r="N3201" i="1"/>
  <c r="G2216" i="1"/>
  <c r="Q5213" i="1"/>
  <c r="K2222" i="1"/>
  <c r="I2704" i="1"/>
  <c r="K548" i="1"/>
  <c r="M1250" i="1"/>
  <c r="H2326" i="1"/>
  <c r="L3201" i="1"/>
  <c r="Q216" i="1"/>
  <c r="O2861" i="1"/>
  <c r="I5213" i="1"/>
  <c r="F2222" i="1"/>
  <c r="O2704" i="1"/>
  <c r="J548" i="1"/>
  <c r="F3201" i="1"/>
  <c r="L1250" i="1"/>
  <c r="N2326" i="1"/>
  <c r="I3201" i="1"/>
  <c r="Q5214" i="1"/>
  <c r="K2265" i="1"/>
  <c r="Q2861" i="1"/>
  <c r="E5213" i="1"/>
  <c r="N2222" i="1"/>
  <c r="L548" i="1"/>
  <c r="Q4076" i="1"/>
  <c r="I3754" i="1"/>
  <c r="I30" i="1" s="1"/>
  <c r="I128" i="1" s="1"/>
  <c r="L2622" i="1"/>
  <c r="Q2622" i="1"/>
  <c r="N2622" i="1"/>
  <c r="G2622" i="1"/>
  <c r="D2622" i="1"/>
  <c r="P2622" i="1" s="1"/>
  <c r="H2622" i="1"/>
  <c r="E2622" i="1"/>
  <c r="F2622" i="1"/>
  <c r="Q2623" i="1"/>
  <c r="K2622" i="1"/>
  <c r="M2622" i="1"/>
  <c r="H3757" i="1"/>
  <c r="H33" i="1" s="1"/>
  <c r="H131" i="1" s="1"/>
  <c r="I3756" i="1"/>
  <c r="I32" i="1" s="1"/>
  <c r="I130" i="1" s="1"/>
  <c r="L2326" i="1"/>
  <c r="N565" i="1"/>
  <c r="Q998" i="1"/>
  <c r="Q3252" i="1"/>
  <c r="S5193" i="1"/>
  <c r="F3765" i="1"/>
  <c r="F41" i="1" s="1"/>
  <c r="F139" i="1" s="1"/>
  <c r="O2326" i="1"/>
  <c r="G565" i="1"/>
  <c r="E2326" i="1"/>
  <c r="K606" i="1"/>
  <c r="H998" i="1"/>
  <c r="K565" i="1"/>
  <c r="K2326" i="1"/>
  <c r="H606" i="1"/>
  <c r="E998" i="1"/>
  <c r="M998" i="1"/>
  <c r="T5178" i="1"/>
  <c r="Q4720" i="1"/>
  <c r="T4887" i="1"/>
  <c r="I2020" i="1"/>
  <c r="H565" i="1"/>
  <c r="J998" i="1"/>
  <c r="F565" i="1"/>
  <c r="N998" i="1"/>
  <c r="L998" i="1"/>
  <c r="T4884" i="1"/>
  <c r="I565" i="1"/>
  <c r="O606" i="1"/>
  <c r="D565" i="1"/>
  <c r="P565" i="1" s="1"/>
  <c r="J606" i="1"/>
  <c r="M606" i="1"/>
  <c r="L606" i="1"/>
  <c r="E565" i="1"/>
  <c r="O2107" i="1"/>
  <c r="O98" i="1" s="1"/>
  <c r="P98" i="1" s="1"/>
  <c r="I75" i="1" s="1"/>
  <c r="H3759" i="1"/>
  <c r="H35" i="1" s="1"/>
  <c r="H133" i="1" s="1"/>
  <c r="I3758" i="1"/>
  <c r="I34" i="1" s="1"/>
  <c r="I132" i="1" s="1"/>
  <c r="T669" i="1"/>
  <c r="G947" i="1"/>
  <c r="Q2221" i="1"/>
  <c r="M2659" i="1"/>
  <c r="K3545" i="1"/>
  <c r="J2859" i="1"/>
  <c r="H2807" i="1"/>
  <c r="E1234" i="1"/>
  <c r="J5312" i="1"/>
  <c r="L2817" i="1"/>
  <c r="E3200" i="1"/>
  <c r="N3097" i="1"/>
  <c r="O2116" i="1"/>
  <c r="M1681" i="1"/>
  <c r="Q4032" i="1"/>
  <c r="I2809" i="1"/>
  <c r="G2220" i="1"/>
  <c r="Q1632" i="1"/>
  <c r="O3708" i="1"/>
  <c r="P3708" i="1" s="1"/>
  <c r="O1831" i="1"/>
  <c r="Q4127" i="1"/>
  <c r="L947" i="1"/>
  <c r="Q2610" i="1"/>
  <c r="J1151" i="1"/>
  <c r="K2220" i="1"/>
  <c r="I3545" i="1"/>
  <c r="K2859" i="1"/>
  <c r="F1580" i="1"/>
  <c r="I1234" i="1"/>
  <c r="L550" i="1"/>
  <c r="P3365" i="1"/>
  <c r="M3343" i="1" s="1"/>
  <c r="O2817" i="1"/>
  <c r="I895" i="1"/>
  <c r="J3097" i="1"/>
  <c r="Q3883" i="1"/>
  <c r="I2328" i="1"/>
  <c r="K2116" i="1"/>
  <c r="D4820" i="1"/>
  <c r="G906" i="1"/>
  <c r="N4971" i="1"/>
  <c r="E2525" i="1"/>
  <c r="N1005" i="1"/>
  <c r="M1684" i="1"/>
  <c r="D711" i="1"/>
  <c r="P711" i="1" s="1"/>
  <c r="N751" i="1"/>
  <c r="M939" i="1"/>
  <c r="L4616" i="1"/>
  <c r="F2665" i="1"/>
  <c r="Q1678" i="1"/>
  <c r="Q2657" i="1"/>
  <c r="E3758" i="1"/>
  <c r="E34" i="1" s="1"/>
  <c r="E132" i="1" s="1"/>
  <c r="E3759" i="1"/>
  <c r="E35" i="1" s="1"/>
  <c r="E133" i="1" s="1"/>
  <c r="M1831" i="1"/>
  <c r="H947" i="1"/>
  <c r="J2609" i="1"/>
  <c r="Q2225" i="1"/>
  <c r="I1151" i="1"/>
  <c r="L2659" i="1"/>
  <c r="N3545" i="1"/>
  <c r="N2859" i="1"/>
  <c r="J1580" i="1"/>
  <c r="K1234" i="1"/>
  <c r="Q2808" i="1"/>
  <c r="D550" i="1"/>
  <c r="M2817" i="1"/>
  <c r="Q896" i="1"/>
  <c r="F3097" i="1"/>
  <c r="L3200" i="1"/>
  <c r="Q2228" i="1"/>
  <c r="K2525" i="1"/>
  <c r="Q2517" i="1"/>
  <c r="F2228" i="1"/>
  <c r="O1124" i="1"/>
  <c r="P1124" i="1" s="1"/>
  <c r="D856" i="1"/>
  <c r="O2523" i="1"/>
  <c r="H2228" i="1"/>
  <c r="I2220" i="1"/>
  <c r="D2659" i="1"/>
  <c r="G613" i="1"/>
  <c r="F3545" i="1"/>
  <c r="Q2860" i="1"/>
  <c r="G1580" i="1"/>
  <c r="G1681" i="1"/>
  <c r="F1234" i="1"/>
  <c r="F801" i="1"/>
  <c r="J550" i="1"/>
  <c r="H550" i="1"/>
  <c r="I1198" i="1"/>
  <c r="F2817" i="1"/>
  <c r="F895" i="1"/>
  <c r="D564" i="1"/>
  <c r="P564" i="1" s="1"/>
  <c r="L3097" i="1"/>
  <c r="I2661" i="1"/>
  <c r="M2620" i="1"/>
  <c r="O685" i="1"/>
  <c r="P685" i="1" s="1"/>
  <c r="L662" i="1" s="1"/>
  <c r="Q1241" i="1"/>
  <c r="I4820" i="1"/>
  <c r="M711" i="1"/>
  <c r="Q940" i="1"/>
  <c r="O1821" i="1"/>
  <c r="N994" i="1"/>
  <c r="P245" i="1"/>
  <c r="Q223" i="1" s="1"/>
  <c r="D163" i="1"/>
  <c r="E1831" i="1"/>
  <c r="M856" i="1"/>
  <c r="O2659" i="1"/>
  <c r="Q304" i="1"/>
  <c r="K1831" i="1"/>
  <c r="Q2660" i="1"/>
  <c r="J304" i="1"/>
  <c r="K856" i="1"/>
  <c r="M2377" i="1"/>
  <c r="J2523" i="1"/>
  <c r="G1346" i="1"/>
  <c r="N2228" i="1"/>
  <c r="Q1831" i="1"/>
  <c r="K2809" i="1"/>
  <c r="O565" i="1"/>
  <c r="G5312" i="1"/>
  <c r="K1151" i="1"/>
  <c r="H2220" i="1"/>
  <c r="E2659" i="1"/>
  <c r="O613" i="1"/>
  <c r="E3545" i="1"/>
  <c r="D2859" i="1"/>
  <c r="O2807" i="1"/>
  <c r="Q2807" i="1"/>
  <c r="M1580" i="1"/>
  <c r="J1681" i="1"/>
  <c r="G1234" i="1"/>
  <c r="D801" i="1"/>
  <c r="G2754" i="1"/>
  <c r="E2817" i="1"/>
  <c r="Q1626" i="1"/>
  <c r="J895" i="1"/>
  <c r="O3097" i="1"/>
  <c r="D2754" i="1"/>
  <c r="M1626" i="1"/>
  <c r="E1046" i="1"/>
  <c r="H1046" i="1"/>
  <c r="O1125" i="1"/>
  <c r="P1125" i="1" s="1"/>
  <c r="G1102" i="1" s="1"/>
  <c r="E2620" i="1"/>
  <c r="L4820" i="1"/>
  <c r="L1885" i="1"/>
  <c r="H906" i="1"/>
  <c r="F4971" i="1"/>
  <c r="F2916" i="1"/>
  <c r="L3251" i="1"/>
  <c r="H711" i="1"/>
  <c r="N169" i="1"/>
  <c r="N3005" i="1"/>
  <c r="N856" i="1"/>
  <c r="L2224" i="1"/>
  <c r="H556" i="1"/>
  <c r="G1821" i="1"/>
  <c r="D2224" i="1"/>
  <c r="K1586" i="1"/>
  <c r="G4232" i="1"/>
  <c r="D1580" i="1"/>
  <c r="N2659" i="1"/>
  <c r="E304" i="1"/>
  <c r="E856" i="1"/>
  <c r="G2809" i="1"/>
  <c r="O2609" i="1"/>
  <c r="H1151" i="1"/>
  <c r="O5312" i="1"/>
  <c r="J2220" i="1"/>
  <c r="I2659" i="1"/>
  <c r="Q3546" i="1"/>
  <c r="E2859" i="1"/>
  <c r="J2807" i="1"/>
  <c r="K2807" i="1"/>
  <c r="L1580" i="1"/>
  <c r="D1681" i="1"/>
  <c r="G1626" i="1"/>
  <c r="I801" i="1"/>
  <c r="D5264" i="1"/>
  <c r="O550" i="1"/>
  <c r="J2754" i="1"/>
  <c r="N1198" i="1"/>
  <c r="N2817" i="1"/>
  <c r="E1627" i="1"/>
  <c r="K3200" i="1"/>
  <c r="K1627" i="1"/>
  <c r="L895" i="1"/>
  <c r="N2997" i="1"/>
  <c r="D1626" i="1"/>
  <c r="N2661" i="1"/>
  <c r="J2328" i="1"/>
  <c r="E3002" i="1"/>
  <c r="J3251" i="1"/>
  <c r="M4232" i="1"/>
  <c r="F163" i="1"/>
  <c r="E1580" i="1"/>
  <c r="O3719" i="1"/>
  <c r="P3719" i="1" s="1"/>
  <c r="G3696" i="1" s="1"/>
  <c r="K2609" i="1"/>
  <c r="F1151" i="1"/>
  <c r="Q2220" i="1"/>
  <c r="L2377" i="1"/>
  <c r="F611" i="1"/>
  <c r="O2228" i="1"/>
  <c r="J1831" i="1"/>
  <c r="E5312" i="1"/>
  <c r="M304" i="1"/>
  <c r="F947" i="1"/>
  <c r="I2377" i="1"/>
  <c r="J611" i="1"/>
  <c r="O2620" i="1"/>
  <c r="D2809" i="1"/>
  <c r="K1346" i="1"/>
  <c r="G2228" i="1"/>
  <c r="N1831" i="1"/>
  <c r="L2809" i="1"/>
  <c r="Q2662" i="1"/>
  <c r="H2609" i="1"/>
  <c r="L565" i="1"/>
  <c r="E1151" i="1"/>
  <c r="M2220" i="1"/>
  <c r="J2659" i="1"/>
  <c r="G3545" i="1"/>
  <c r="M2859" i="1"/>
  <c r="D611" i="1"/>
  <c r="N5264" i="1"/>
  <c r="E5318" i="1"/>
  <c r="N1580" i="1"/>
  <c r="N1234" i="1"/>
  <c r="K550" i="1"/>
  <c r="L2620" i="1"/>
  <c r="M2754" i="1"/>
  <c r="J2817" i="1"/>
  <c r="K895" i="1"/>
  <c r="J3002" i="1"/>
  <c r="J2661" i="1"/>
  <c r="O2661" i="1"/>
  <c r="D2661" i="1"/>
  <c r="E2328" i="1"/>
  <c r="E3112" i="1"/>
  <c r="F4820" i="1"/>
  <c r="O1885" i="1"/>
  <c r="E369" i="1"/>
  <c r="K613" i="1"/>
  <c r="D4971" i="1"/>
  <c r="K956" i="1"/>
  <c r="D2371" i="1"/>
  <c r="J2228" i="1"/>
  <c r="O3005" i="1"/>
  <c r="F3005" i="1"/>
  <c r="F4517" i="1"/>
  <c r="J1586" i="1"/>
  <c r="E4232" i="1"/>
  <c r="M1881" i="1"/>
  <c r="H163" i="1"/>
  <c r="T4944" i="1"/>
  <c r="F2609" i="1"/>
  <c r="L1151" i="1"/>
  <c r="O3055" i="1"/>
  <c r="E2220" i="1"/>
  <c r="H2659" i="1"/>
  <c r="J3545" i="1"/>
  <c r="F2859" i="1"/>
  <c r="K611" i="1"/>
  <c r="H1580" i="1"/>
  <c r="L1234" i="1"/>
  <c r="G3055" i="1"/>
  <c r="N550" i="1"/>
  <c r="G2620" i="1"/>
  <c r="H2754" i="1"/>
  <c r="K2817" i="1"/>
  <c r="G3200" i="1"/>
  <c r="G895" i="1"/>
  <c r="K3002" i="1"/>
  <c r="L2661" i="1"/>
  <c r="N2754" i="1"/>
  <c r="F954" i="1"/>
  <c r="J369" i="1"/>
  <c r="L2371" i="1"/>
  <c r="J2711" i="1"/>
  <c r="I941" i="1"/>
  <c r="D3758" i="1"/>
  <c r="D34" i="1" s="1"/>
  <c r="D132" i="1" s="1"/>
  <c r="E2809" i="1"/>
  <c r="I2228" i="1"/>
  <c r="J2809" i="1"/>
  <c r="G856" i="1"/>
  <c r="D947" i="1"/>
  <c r="L2609" i="1"/>
  <c r="E1198" i="1"/>
  <c r="M1151" i="1"/>
  <c r="N2220" i="1"/>
  <c r="G2659" i="1"/>
  <c r="H3545" i="1"/>
  <c r="O2859" i="1"/>
  <c r="K1580" i="1"/>
  <c r="J1234" i="1"/>
  <c r="F2620" i="1"/>
  <c r="I2754" i="1"/>
  <c r="D1198" i="1"/>
  <c r="H2817" i="1"/>
  <c r="M895" i="1"/>
  <c r="D2817" i="1"/>
  <c r="M3002" i="1"/>
  <c r="T2092" i="1"/>
  <c r="N954" i="1"/>
  <c r="N1046" i="1"/>
  <c r="E4820" i="1"/>
  <c r="J2129" i="1"/>
  <c r="F369" i="1"/>
  <c r="H2371" i="1"/>
  <c r="M2711" i="1"/>
  <c r="O4232" i="1"/>
  <c r="T2094" i="1"/>
  <c r="D4232" i="1"/>
  <c r="H3936" i="1"/>
  <c r="O304" i="1"/>
  <c r="J2377" i="1"/>
  <c r="L1831" i="1"/>
  <c r="Q948" i="1"/>
  <c r="N304" i="1"/>
  <c r="I947" i="1"/>
  <c r="Q2809" i="1"/>
  <c r="O1739" i="1"/>
  <c r="I1831" i="1"/>
  <c r="H2809" i="1"/>
  <c r="H304" i="1"/>
  <c r="O856" i="1"/>
  <c r="M947" i="1"/>
  <c r="I611" i="1"/>
  <c r="K2323" i="1"/>
  <c r="Q1832" i="1"/>
  <c r="M2809" i="1"/>
  <c r="E947" i="1"/>
  <c r="Q2609" i="1"/>
  <c r="O1198" i="1"/>
  <c r="N1151" i="1"/>
  <c r="F2220" i="1"/>
  <c r="K2659" i="1"/>
  <c r="J613" i="1"/>
  <c r="L3545" i="1"/>
  <c r="H2859" i="1"/>
  <c r="I1580" i="1"/>
  <c r="D1234" i="1"/>
  <c r="I5264" i="1"/>
  <c r="Q551" i="1"/>
  <c r="O2754" i="1"/>
  <c r="O2447" i="1"/>
  <c r="I2817" i="1"/>
  <c r="H895" i="1"/>
  <c r="Q3003" i="1"/>
  <c r="E2754" i="1"/>
  <c r="F2328" i="1"/>
  <c r="H308" i="1"/>
  <c r="J4820" i="1"/>
  <c r="D2129" i="1"/>
  <c r="O308" i="1"/>
  <c r="I4971" i="1"/>
  <c r="E2371" i="1"/>
  <c r="H3005" i="1"/>
  <c r="M2267" i="1"/>
  <c r="E3252" i="1"/>
  <c r="F2711" i="1"/>
  <c r="M1586" i="1"/>
  <c r="F4232" i="1"/>
  <c r="G3936" i="1"/>
  <c r="N2270" i="1"/>
  <c r="N4232" i="1"/>
  <c r="T1813" i="1"/>
  <c r="T3377" i="1"/>
  <c r="T2586" i="1"/>
  <c r="L856" i="1"/>
  <c r="K947" i="1"/>
  <c r="Q2614" i="1"/>
  <c r="H611" i="1"/>
  <c r="G611" i="1"/>
  <c r="O2809" i="1"/>
  <c r="E2609" i="1"/>
  <c r="L1198" i="1"/>
  <c r="Q2127" i="1"/>
  <c r="O1151" i="1"/>
  <c r="O2220" i="1"/>
  <c r="Q3545" i="1"/>
  <c r="I2807" i="1"/>
  <c r="O1234" i="1"/>
  <c r="F2807" i="1"/>
  <c r="L2754" i="1"/>
  <c r="Q564" i="1"/>
  <c r="M1627" i="1"/>
  <c r="O2328" i="1"/>
  <c r="D3002" i="1"/>
  <c r="Q2621" i="1"/>
  <c r="Q955" i="1"/>
  <c r="G1046" i="1"/>
  <c r="H2116" i="1"/>
  <c r="K308" i="1"/>
  <c r="Q2620" i="1"/>
  <c r="N2129" i="1"/>
  <c r="G308" i="1"/>
  <c r="L4971" i="1"/>
  <c r="D1005" i="1"/>
  <c r="P1005" i="1" s="1"/>
  <c r="O367" i="1"/>
  <c r="N694" i="1"/>
  <c r="O2267" i="1"/>
  <c r="J3252" i="1"/>
  <c r="I2267" i="1"/>
  <c r="Q1043" i="1"/>
  <c r="O2597" i="1"/>
  <c r="P2597" i="1" s="1"/>
  <c r="Q2575" i="1" s="1"/>
  <c r="Q1243" i="1"/>
  <c r="O683" i="1"/>
  <c r="P683" i="1" s="1"/>
  <c r="O3426" i="1"/>
  <c r="F3760" i="1"/>
  <c r="F36" i="1" s="1"/>
  <c r="F134" i="1" s="1"/>
  <c r="I3763" i="1"/>
  <c r="I39" i="1" s="1"/>
  <c r="I137" i="1" s="1"/>
  <c r="P2587" i="1"/>
  <c r="O2564" i="1" s="1"/>
  <c r="P4161" i="1"/>
  <c r="O4138" i="1" s="1"/>
  <c r="P4702" i="1"/>
  <c r="N5017" i="1"/>
  <c r="K5017" i="1"/>
  <c r="O5017" i="1"/>
  <c r="Q5018" i="1"/>
  <c r="H5017" i="1"/>
  <c r="O3723" i="1"/>
  <c r="P3723" i="1" s="1"/>
  <c r="D3700" i="1" s="1"/>
  <c r="P3700" i="1" s="1"/>
  <c r="P3625" i="1"/>
  <c r="L3602" i="1" s="1"/>
  <c r="M2028" i="1"/>
  <c r="D2028" i="1"/>
  <c r="H2028" i="1"/>
  <c r="Q2029" i="1"/>
  <c r="P1805" i="1"/>
  <c r="O1782" i="1" s="1"/>
  <c r="T2988" i="1"/>
  <c r="T2986" i="1"/>
  <c r="O858" i="1"/>
  <c r="D858" i="1"/>
  <c r="P858" i="1" s="1"/>
  <c r="K858" i="1"/>
  <c r="L858" i="1"/>
  <c r="G858" i="1"/>
  <c r="E4380" i="1"/>
  <c r="H4380" i="1"/>
  <c r="N4380" i="1"/>
  <c r="L4380" i="1"/>
  <c r="Q4380" i="1"/>
  <c r="P4551" i="1"/>
  <c r="O4528" i="1" s="1"/>
  <c r="P4851" i="1"/>
  <c r="P3672" i="1"/>
  <c r="P1023" i="1"/>
  <c r="O1000" i="1" s="1"/>
  <c r="T2989" i="1"/>
  <c r="T2987" i="1"/>
  <c r="P2441" i="1"/>
  <c r="K2418" i="1" s="1"/>
  <c r="M1053" i="1"/>
  <c r="E1053" i="1"/>
  <c r="L1053" i="1"/>
  <c r="K1053" i="1"/>
  <c r="N1053" i="1"/>
  <c r="H1053" i="1"/>
  <c r="T4016" i="1"/>
  <c r="F4672" i="1"/>
  <c r="Q4672" i="1"/>
  <c r="P5046" i="1"/>
  <c r="O5023" i="1" s="1"/>
  <c r="P5338" i="1"/>
  <c r="O5315" i="1" s="1"/>
  <c r="P2442" i="1"/>
  <c r="K2419" i="1" s="1"/>
  <c r="P4409" i="1"/>
  <c r="O4386" i="1" s="1"/>
  <c r="O4507" i="1"/>
  <c r="P4507" i="1" s="1"/>
  <c r="P3963" i="1"/>
  <c r="O3940" i="1" s="1"/>
  <c r="P4698" i="1"/>
  <c r="O4675" i="1" s="1"/>
  <c r="O3375" i="1"/>
  <c r="P3375" i="1" s="1"/>
  <c r="G3352" i="1" s="1"/>
  <c r="P3277" i="1"/>
  <c r="O4085" i="1"/>
  <c r="K4085" i="1"/>
  <c r="N4085" i="1"/>
  <c r="K4334" i="1"/>
  <c r="N4334" i="1"/>
  <c r="F4334" i="1"/>
  <c r="L4334" i="1"/>
  <c r="E4334" i="1"/>
  <c r="M4334" i="1"/>
  <c r="J4334" i="1"/>
  <c r="I4334" i="1"/>
  <c r="H4334" i="1"/>
  <c r="E4605" i="1"/>
  <c r="P4685" i="1"/>
  <c r="D4663" i="1" s="1"/>
  <c r="P5242" i="1"/>
  <c r="O5219" i="1" s="1"/>
  <c r="G2128" i="1"/>
  <c r="F2128" i="1"/>
  <c r="N2128" i="1"/>
  <c r="Q2128" i="1"/>
  <c r="I2128" i="1"/>
  <c r="K2128" i="1"/>
  <c r="O2128" i="1"/>
  <c r="E2128" i="1"/>
  <c r="Q2129" i="1"/>
  <c r="I1531" i="1"/>
  <c r="K1531" i="1"/>
  <c r="H1531" i="1"/>
  <c r="J1531" i="1"/>
  <c r="E1531" i="1"/>
  <c r="G1531" i="1"/>
  <c r="F1531" i="1"/>
  <c r="N1531" i="1"/>
  <c r="Q1531" i="1"/>
  <c r="D3450" i="1"/>
  <c r="L3209" i="1"/>
  <c r="G3209" i="1"/>
  <c r="I3209" i="1"/>
  <c r="N3209" i="1"/>
  <c r="F1244" i="1"/>
  <c r="H1244" i="1"/>
  <c r="E1244" i="1"/>
  <c r="I4134" i="1"/>
  <c r="K4134" i="1"/>
  <c r="D4134" i="1"/>
  <c r="Q4135" i="1"/>
  <c r="I2124" i="1"/>
  <c r="K2124" i="1"/>
  <c r="M2124" i="1"/>
  <c r="F2124" i="1"/>
  <c r="L2124" i="1"/>
  <c r="I749" i="1"/>
  <c r="H749" i="1"/>
  <c r="E749" i="1"/>
  <c r="M749" i="1"/>
  <c r="N749" i="1"/>
  <c r="F3452" i="1"/>
  <c r="D3452" i="1"/>
  <c r="D1828" i="1"/>
  <c r="N1828" i="1"/>
  <c r="L698" i="1"/>
  <c r="K698" i="1"/>
  <c r="Q2315" i="1"/>
  <c r="E2314" i="1"/>
  <c r="H2459" i="1"/>
  <c r="Q2459" i="1"/>
  <c r="M2459" i="1"/>
  <c r="D2459" i="1"/>
  <c r="Q2460" i="1"/>
  <c r="G2459" i="1"/>
  <c r="F2459" i="1"/>
  <c r="J2459" i="1"/>
  <c r="N2459" i="1"/>
  <c r="E2459" i="1"/>
  <c r="L2459" i="1"/>
  <c r="I2376" i="1"/>
  <c r="M2376" i="1"/>
  <c r="F2376" i="1"/>
  <c r="G2376" i="1"/>
  <c r="N3060" i="1"/>
  <c r="G3060" i="1"/>
  <c r="L3060" i="1"/>
  <c r="I3060" i="1"/>
  <c r="E3060" i="1"/>
  <c r="F3060" i="1"/>
  <c r="D3060" i="1"/>
  <c r="K2868" i="1"/>
  <c r="M2868" i="1"/>
  <c r="N1984" i="1"/>
  <c r="I1984" i="1"/>
  <c r="G1984" i="1"/>
  <c r="E1984" i="1"/>
  <c r="H1984" i="1"/>
  <c r="J1984" i="1"/>
  <c r="K1984" i="1"/>
  <c r="G467" i="1"/>
  <c r="E467" i="1"/>
  <c r="K467" i="1"/>
  <c r="D467" i="1"/>
  <c r="P467" i="1" s="1"/>
  <c r="H467" i="1"/>
  <c r="L467" i="1"/>
  <c r="N467" i="1"/>
  <c r="Q467" i="1"/>
  <c r="H614" i="1"/>
  <c r="Q614" i="1"/>
  <c r="M614" i="1"/>
  <c r="J797" i="1"/>
  <c r="D797" i="1"/>
  <c r="I797" i="1"/>
  <c r="G797" i="1"/>
  <c r="M1972" i="1"/>
  <c r="O1972" i="1"/>
  <c r="E3098" i="1"/>
  <c r="O3098" i="1"/>
  <c r="H3098" i="1"/>
  <c r="K498" i="1"/>
  <c r="I498" i="1"/>
  <c r="M498" i="1"/>
  <c r="E498" i="1"/>
  <c r="G498" i="1"/>
  <c r="H2311" i="1"/>
  <c r="I2311" i="1"/>
  <c r="O2311" i="1"/>
  <c r="F2311" i="1"/>
  <c r="K2311" i="1"/>
  <c r="N1826" i="1"/>
  <c r="H1826" i="1"/>
  <c r="F1826" i="1"/>
  <c r="Q1826" i="1"/>
  <c r="E1826" i="1"/>
  <c r="M1826" i="1"/>
  <c r="J1340" i="1"/>
  <c r="I1340" i="1"/>
  <c r="F1340" i="1"/>
  <c r="K2315" i="1"/>
  <c r="M2315" i="1"/>
  <c r="D2315" i="1"/>
  <c r="L2315" i="1"/>
  <c r="J2315" i="1"/>
  <c r="F2315" i="1"/>
  <c r="G2315" i="1"/>
  <c r="I2315" i="1"/>
  <c r="O2315" i="1"/>
  <c r="E2378" i="1"/>
  <c r="H2378" i="1"/>
  <c r="N2811" i="1"/>
  <c r="J2811" i="1"/>
  <c r="G2902" i="1"/>
  <c r="Q2902" i="1"/>
  <c r="N2902" i="1"/>
  <c r="J2902" i="1"/>
  <c r="F2902" i="1"/>
  <c r="D2902" i="1"/>
  <c r="E2902" i="1"/>
  <c r="H3053" i="1"/>
  <c r="E3053" i="1"/>
  <c r="M3053" i="1"/>
  <c r="F3053" i="1"/>
  <c r="N3053" i="1"/>
  <c r="G3053" i="1"/>
  <c r="O3053" i="1"/>
  <c r="N3929" i="1"/>
  <c r="J3929" i="1"/>
  <c r="H3929" i="1"/>
  <c r="M3929" i="1"/>
  <c r="O3929" i="1"/>
  <c r="K3945" i="1"/>
  <c r="E3945" i="1"/>
  <c r="F3945" i="1"/>
  <c r="M3945" i="1"/>
  <c r="L3945" i="1"/>
  <c r="I5256" i="1"/>
  <c r="G5256" i="1"/>
  <c r="D5256" i="1"/>
  <c r="F5256" i="1"/>
  <c r="K5256" i="1"/>
  <c r="N5256" i="1"/>
  <c r="I5206" i="1"/>
  <c r="M5206" i="1"/>
  <c r="E5206" i="1"/>
  <c r="J5206" i="1"/>
  <c r="O5206" i="1"/>
  <c r="H5206" i="1"/>
  <c r="N5206" i="1"/>
  <c r="L5057" i="1"/>
  <c r="N5057" i="1"/>
  <c r="L4959" i="1"/>
  <c r="O4959" i="1"/>
  <c r="K4959" i="1"/>
  <c r="D4959" i="1"/>
  <c r="N4959" i="1"/>
  <c r="H4959" i="1"/>
  <c r="I4959" i="1"/>
  <c r="L4766" i="1"/>
  <c r="I4766" i="1"/>
  <c r="L4714" i="1"/>
  <c r="O4714" i="1"/>
  <c r="F4714" i="1"/>
  <c r="G4714" i="1"/>
  <c r="H4714" i="1"/>
  <c r="I4714" i="1"/>
  <c r="I4668" i="1"/>
  <c r="K4668" i="1"/>
  <c r="F4668" i="1"/>
  <c r="H4668" i="1"/>
  <c r="N4668" i="1"/>
  <c r="G4668" i="1"/>
  <c r="M4668" i="1"/>
  <c r="E4668" i="1"/>
  <c r="J4668" i="1"/>
  <c r="J4622" i="1"/>
  <c r="O4622" i="1"/>
  <c r="Q4622" i="1"/>
  <c r="E4523" i="1"/>
  <c r="L4523" i="1"/>
  <c r="I4523" i="1"/>
  <c r="J4523" i="1"/>
  <c r="F4523" i="1"/>
  <c r="N4523" i="1"/>
  <c r="O4523" i="1"/>
  <c r="E4516" i="1"/>
  <c r="N4516" i="1"/>
  <c r="F4516" i="1"/>
  <c r="Q4517" i="1"/>
  <c r="J4516" i="1"/>
  <c r="G4516" i="1"/>
  <c r="I4516" i="1"/>
  <c r="K4516" i="1"/>
  <c r="H4516" i="1"/>
  <c r="R4589" i="1"/>
  <c r="T4589" i="1" s="1"/>
  <c r="T4491" i="1"/>
  <c r="N4467" i="1"/>
  <c r="D4467" i="1"/>
  <c r="G4467" i="1"/>
  <c r="E4467" i="1"/>
  <c r="L4467" i="1"/>
  <c r="H4467" i="1"/>
  <c r="O4467" i="1"/>
  <c r="M4467" i="1"/>
  <c r="F4467" i="1"/>
  <c r="J4467" i="1"/>
  <c r="N4273" i="1"/>
  <c r="D4273" i="1"/>
  <c r="M4273" i="1"/>
  <c r="E4273" i="1"/>
  <c r="L4273" i="1"/>
  <c r="I4273" i="1"/>
  <c r="K4273" i="1"/>
  <c r="M4031" i="1"/>
  <c r="L4031" i="1"/>
  <c r="G4031" i="1"/>
  <c r="I4031" i="1"/>
  <c r="T4888" i="1"/>
  <c r="Q5211" i="1"/>
  <c r="O2124" i="1"/>
  <c r="I2459" i="1"/>
  <c r="G1826" i="1"/>
  <c r="O797" i="1"/>
  <c r="M3203" i="1"/>
  <c r="O3203" i="1"/>
  <c r="E3203" i="1"/>
  <c r="N3203" i="1"/>
  <c r="L851" i="1"/>
  <c r="O851" i="1"/>
  <c r="D508" i="1"/>
  <c r="M508" i="1"/>
  <c r="K508" i="1"/>
  <c r="H508" i="1"/>
  <c r="J508" i="1"/>
  <c r="L2858" i="1"/>
  <c r="M2858" i="1"/>
  <c r="H4769" i="1"/>
  <c r="O4769" i="1"/>
  <c r="M1731" i="1"/>
  <c r="L1731" i="1"/>
  <c r="D1581" i="1"/>
  <c r="N1581" i="1"/>
  <c r="H1581" i="1"/>
  <c r="G1581" i="1"/>
  <c r="K1581" i="1"/>
  <c r="L1581" i="1"/>
  <c r="F1581" i="1"/>
  <c r="G792" i="1"/>
  <c r="H792" i="1"/>
  <c r="E792" i="1"/>
  <c r="F792" i="1"/>
  <c r="E452" i="1"/>
  <c r="F452" i="1"/>
  <c r="H1873" i="1"/>
  <c r="I1873" i="1"/>
  <c r="G1873" i="1"/>
  <c r="K1873" i="1"/>
  <c r="L1873" i="1"/>
  <c r="M1239" i="1"/>
  <c r="O1239" i="1"/>
  <c r="O2804" i="1"/>
  <c r="Q2805" i="1"/>
  <c r="J2714" i="1"/>
  <c r="F2714" i="1"/>
  <c r="D2264" i="1"/>
  <c r="E2264" i="1"/>
  <c r="Q899" i="1"/>
  <c r="M899" i="1"/>
  <c r="D899" i="1"/>
  <c r="M2118" i="1"/>
  <c r="N2118" i="1"/>
  <c r="O2118" i="1"/>
  <c r="J2670" i="1"/>
  <c r="E2670" i="1"/>
  <c r="K3546" i="1"/>
  <c r="J3546" i="1"/>
  <c r="F3546" i="1"/>
  <c r="E3546" i="1"/>
  <c r="I1732" i="1"/>
  <c r="E1732" i="1"/>
  <c r="L1732" i="1"/>
  <c r="K1732" i="1"/>
  <c r="F1732" i="1"/>
  <c r="L2720" i="1"/>
  <c r="G2720" i="1"/>
  <c r="H362" i="1"/>
  <c r="D362" i="1"/>
  <c r="L2623" i="1"/>
  <c r="G2623" i="1"/>
  <c r="H2623" i="1"/>
  <c r="K2623" i="1"/>
  <c r="N2623" i="1"/>
  <c r="I2623" i="1"/>
  <c r="E2623" i="1"/>
  <c r="D2623" i="1"/>
  <c r="P2623" i="1" s="1"/>
  <c r="F957" i="1"/>
  <c r="K957" i="1"/>
  <c r="G957" i="1"/>
  <c r="N957" i="1"/>
  <c r="M957" i="1"/>
  <c r="L957" i="1"/>
  <c r="H841" i="1"/>
  <c r="N841" i="1"/>
  <c r="G841" i="1"/>
  <c r="O1233" i="1"/>
  <c r="H1233" i="1"/>
  <c r="G1233" i="1"/>
  <c r="M1233" i="1"/>
  <c r="K1233" i="1"/>
  <c r="G2215" i="1"/>
  <c r="D2215" i="1"/>
  <c r="F2215" i="1"/>
  <c r="E2215" i="1"/>
  <c r="I2215" i="1"/>
  <c r="L2215" i="1"/>
  <c r="J2215" i="1"/>
  <c r="G745" i="1"/>
  <c r="H745" i="1"/>
  <c r="O159" i="1"/>
  <c r="E159" i="1"/>
  <c r="F159" i="1"/>
  <c r="F2133" i="1"/>
  <c r="J2133" i="1"/>
  <c r="M2133" i="1"/>
  <c r="H2133" i="1"/>
  <c r="E2133" i="1"/>
  <c r="G2227" i="1"/>
  <c r="N2227" i="1"/>
  <c r="J2227" i="1"/>
  <c r="E2227" i="1"/>
  <c r="F2227" i="1"/>
  <c r="K2227" i="1"/>
  <c r="I2227" i="1"/>
  <c r="L2227" i="1"/>
  <c r="I2622" i="1"/>
  <c r="J2622" i="1"/>
  <c r="O2622" i="1"/>
  <c r="O2707" i="1"/>
  <c r="Q2707" i="1"/>
  <c r="N2707" i="1"/>
  <c r="H2707" i="1"/>
  <c r="J2707" i="1"/>
  <c r="K2707" i="1"/>
  <c r="Q2708" i="1"/>
  <c r="E2707" i="1"/>
  <c r="L2707" i="1"/>
  <c r="G2707" i="1"/>
  <c r="L2757" i="1"/>
  <c r="M2757" i="1"/>
  <c r="G2757" i="1"/>
  <c r="O2757" i="1"/>
  <c r="N2757" i="1"/>
  <c r="H2757" i="1"/>
  <c r="F2757" i="1"/>
  <c r="E2757" i="1"/>
  <c r="J2757" i="1"/>
  <c r="I2758" i="1"/>
  <c r="F2758" i="1"/>
  <c r="Q2758" i="1"/>
  <c r="Q2759" i="1"/>
  <c r="D2758" i="1"/>
  <c r="M2758" i="1"/>
  <c r="H2758" i="1"/>
  <c r="P3136" i="1"/>
  <c r="K3246" i="1"/>
  <c r="L3246" i="1"/>
  <c r="M3246" i="1"/>
  <c r="I3246" i="1"/>
  <c r="P3325" i="1"/>
  <c r="I3302" i="1" s="1"/>
  <c r="O3374" i="1"/>
  <c r="P3374" i="1" s="1"/>
  <c r="H3879" i="1"/>
  <c r="D3879" i="1"/>
  <c r="K3879" i="1"/>
  <c r="N3879" i="1"/>
  <c r="E3879" i="1"/>
  <c r="O3879" i="1"/>
  <c r="G5255" i="1"/>
  <c r="I5255" i="1"/>
  <c r="L5255" i="1"/>
  <c r="E5255" i="1"/>
  <c r="M5056" i="1"/>
  <c r="I5056" i="1"/>
  <c r="G5056" i="1"/>
  <c r="K5056" i="1"/>
  <c r="N5056" i="1"/>
  <c r="J5056" i="1"/>
  <c r="L5056" i="1"/>
  <c r="N5012" i="1"/>
  <c r="H5012" i="1"/>
  <c r="F5012" i="1"/>
  <c r="E5012" i="1"/>
  <c r="L5012" i="1"/>
  <c r="L4965" i="1"/>
  <c r="E4965" i="1"/>
  <c r="D4965" i="1"/>
  <c r="N4965" i="1"/>
  <c r="O4965" i="1"/>
  <c r="Q4965" i="1"/>
  <c r="F4965" i="1"/>
  <c r="H4965" i="1"/>
  <c r="E4713" i="1"/>
  <c r="F4713" i="1"/>
  <c r="Q4615" i="1"/>
  <c r="I4615" i="1"/>
  <c r="D4615" i="1"/>
  <c r="G4615" i="1"/>
  <c r="N4422" i="1"/>
  <c r="O4422" i="1"/>
  <c r="E4125" i="1"/>
  <c r="N4125" i="1"/>
  <c r="H4125" i="1"/>
  <c r="E4080" i="1"/>
  <c r="F4080" i="1"/>
  <c r="M4080" i="1"/>
  <c r="H4080" i="1"/>
  <c r="G4080" i="1"/>
  <c r="N4080" i="1"/>
  <c r="T4003" i="1"/>
  <c r="E3754" i="1"/>
  <c r="E30" i="1" s="1"/>
  <c r="E128" i="1" s="1"/>
  <c r="E3757" i="1"/>
  <c r="E33" i="1" s="1"/>
  <c r="E131" i="1" s="1"/>
  <c r="E4721" i="1"/>
  <c r="D2523" i="1"/>
  <c r="L4721" i="1"/>
  <c r="I2912" i="1"/>
  <c r="K3450" i="1"/>
  <c r="J3256" i="1"/>
  <c r="F5211" i="1"/>
  <c r="O4600" i="1"/>
  <c r="O320" i="1"/>
  <c r="M320" i="1"/>
  <c r="G2664" i="1"/>
  <c r="L2664" i="1"/>
  <c r="J2868" i="1"/>
  <c r="N1635" i="1"/>
  <c r="J798" i="1"/>
  <c r="K310" i="1"/>
  <c r="I3452" i="1"/>
  <c r="I3503" i="1"/>
  <c r="K1635" i="1"/>
  <c r="K3000" i="1"/>
  <c r="M2810" i="1"/>
  <c r="Q2811" i="1"/>
  <c r="D5268" i="1"/>
  <c r="P5268" i="1" s="1"/>
  <c r="D2812" i="1"/>
  <c r="K845" i="1"/>
  <c r="Q3008" i="1"/>
  <c r="E3007" i="1"/>
  <c r="D458" i="1"/>
  <c r="Q2508" i="1"/>
  <c r="Q5269" i="1"/>
  <c r="K3203" i="1"/>
  <c r="E1581" i="1"/>
  <c r="G614" i="1"/>
  <c r="H3945" i="1"/>
  <c r="L708" i="1"/>
  <c r="O1812" i="1"/>
  <c r="P1812" i="1" s="1"/>
  <c r="O2459" i="1"/>
  <c r="N2315" i="1"/>
  <c r="P4587" i="1"/>
  <c r="G4565" i="1" s="1"/>
  <c r="H5255" i="1"/>
  <c r="I2463" i="1"/>
  <c r="D2916" i="1"/>
  <c r="P2916" i="1" s="1"/>
  <c r="J2916" i="1"/>
  <c r="G2118" i="1"/>
  <c r="F5069" i="1"/>
  <c r="J5069" i="1"/>
  <c r="T4898" i="1"/>
  <c r="L3450" i="1"/>
  <c r="L3503" i="1"/>
  <c r="F2523" i="1"/>
  <c r="O4721" i="1"/>
  <c r="M2523" i="1"/>
  <c r="N2912" i="1"/>
  <c r="F3450" i="1"/>
  <c r="H5211" i="1"/>
  <c r="J5264" i="1"/>
  <c r="D698" i="1"/>
  <c r="J320" i="1"/>
  <c r="E2664" i="1"/>
  <c r="G1635" i="1"/>
  <c r="I2917" i="1"/>
  <c r="M798" i="1"/>
  <c r="K3452" i="1"/>
  <c r="Q711" i="1"/>
  <c r="L2810" i="1"/>
  <c r="F2656" i="1"/>
  <c r="D2656" i="1"/>
  <c r="F2812" i="1"/>
  <c r="Q846" i="1"/>
  <c r="O3007" i="1"/>
  <c r="N1577" i="1"/>
  <c r="G458" i="1"/>
  <c r="L4516" i="1"/>
  <c r="I2222" i="1"/>
  <c r="H2508" i="1"/>
  <c r="Q699" i="1"/>
  <c r="L3203" i="1"/>
  <c r="E614" i="1"/>
  <c r="K2133" i="1"/>
  <c r="M3060" i="1"/>
  <c r="Q1340" i="1"/>
  <c r="Q5057" i="1"/>
  <c r="O2758" i="1"/>
  <c r="K159" i="1"/>
  <c r="I4467" i="1"/>
  <c r="N318" i="1"/>
  <c r="H318" i="1"/>
  <c r="J318" i="1"/>
  <c r="D318" i="1"/>
  <c r="L2118" i="1"/>
  <c r="T2103" i="1"/>
  <c r="O2323" i="1"/>
  <c r="I2523" i="1"/>
  <c r="D4721" i="1"/>
  <c r="G2912" i="1"/>
  <c r="N3450" i="1"/>
  <c r="J710" i="1"/>
  <c r="J5211" i="1"/>
  <c r="T2101" i="1"/>
  <c r="O3718" i="1"/>
  <c r="P3718" i="1" s="1"/>
  <c r="O698" i="1"/>
  <c r="M3503" i="1"/>
  <c r="K320" i="1"/>
  <c r="K2664" i="1"/>
  <c r="Q2664" i="1"/>
  <c r="L1635" i="1"/>
  <c r="F2917" i="1"/>
  <c r="H798" i="1"/>
  <c r="L1740" i="1"/>
  <c r="L3452" i="1"/>
  <c r="K2810" i="1"/>
  <c r="J2812" i="1"/>
  <c r="F845" i="1"/>
  <c r="G3007" i="1"/>
  <c r="D1577" i="1"/>
  <c r="J3203" i="1"/>
  <c r="D2508" i="1"/>
  <c r="N452" i="1"/>
  <c r="J698" i="1"/>
  <c r="M1873" i="1"/>
  <c r="P4212" i="1"/>
  <c r="O4189" i="1" s="1"/>
  <c r="K3060" i="1"/>
  <c r="D2378" i="1"/>
  <c r="P2378" i="1" s="1"/>
  <c r="O1873" i="1"/>
  <c r="F5056" i="1"/>
  <c r="E2758" i="1"/>
  <c r="D159" i="1"/>
  <c r="K4467" i="1"/>
  <c r="F3209" i="1"/>
  <c r="M2264" i="1"/>
  <c r="K4721" i="1"/>
  <c r="J4721" i="1"/>
  <c r="O2912" i="1"/>
  <c r="O3450" i="1"/>
  <c r="Q2323" i="1"/>
  <c r="N3503" i="1"/>
  <c r="N1880" i="1"/>
  <c r="I2664" i="1"/>
  <c r="H2868" i="1"/>
  <c r="D1635" i="1"/>
  <c r="M2917" i="1"/>
  <c r="O1740" i="1"/>
  <c r="N3452" i="1"/>
  <c r="Q2810" i="1"/>
  <c r="J2508" i="1"/>
  <c r="E2508" i="1"/>
  <c r="I2812" i="1"/>
  <c r="D845" i="1"/>
  <c r="Q3007" i="1"/>
  <c r="Q3203" i="1"/>
  <c r="O2664" i="1"/>
  <c r="O798" i="1"/>
  <c r="F851" i="1"/>
  <c r="F1873" i="1"/>
  <c r="J1581" i="1"/>
  <c r="M851" i="1"/>
  <c r="J3060" i="1"/>
  <c r="K2378" i="1"/>
  <c r="D1873" i="1"/>
  <c r="G4273" i="1"/>
  <c r="N159" i="1"/>
  <c r="O957" i="1"/>
  <c r="T3373" i="1"/>
  <c r="G4622" i="1"/>
  <c r="M1192" i="1"/>
  <c r="M797" i="1"/>
  <c r="N3098" i="1"/>
  <c r="L2264" i="1"/>
  <c r="P4455" i="1"/>
  <c r="O4432" i="1" s="1"/>
  <c r="O4504" i="1"/>
  <c r="O4602" i="1" s="1"/>
  <c r="G507" i="1"/>
  <c r="K507" i="1"/>
  <c r="D507" i="1"/>
  <c r="H507" i="1"/>
  <c r="F507" i="1"/>
  <c r="L507" i="1"/>
  <c r="O507" i="1"/>
  <c r="I507" i="1"/>
  <c r="E507" i="1"/>
  <c r="H2523" i="1"/>
  <c r="L2323" i="1"/>
  <c r="H4721" i="1"/>
  <c r="E2912" i="1"/>
  <c r="H3450" i="1"/>
  <c r="J612" i="1"/>
  <c r="K5211" i="1"/>
  <c r="O1880" i="1"/>
  <c r="Q2665" i="1"/>
  <c r="O2868" i="1"/>
  <c r="F1238" i="1"/>
  <c r="L2917" i="1"/>
  <c r="Q798" i="1"/>
  <c r="Q799" i="1"/>
  <c r="O3452" i="1"/>
  <c r="I320" i="1"/>
  <c r="O686" i="1"/>
  <c r="P686" i="1" s="1"/>
  <c r="G2810" i="1"/>
  <c r="F2508" i="1"/>
  <c r="G2812" i="1"/>
  <c r="J845" i="1"/>
  <c r="F3007" i="1"/>
  <c r="J1577" i="1"/>
  <c r="H458" i="1"/>
  <c r="I3203" i="1"/>
  <c r="H2664" i="1"/>
  <c r="J1873" i="1"/>
  <c r="I851" i="1"/>
  <c r="N2133" i="1"/>
  <c r="G508" i="1"/>
  <c r="H3060" i="1"/>
  <c r="H2227" i="1"/>
  <c r="O1826" i="1"/>
  <c r="O4273" i="1"/>
  <c r="I4769" i="1"/>
  <c r="I4965" i="1"/>
  <c r="D4031" i="1"/>
  <c r="E4622" i="1"/>
  <c r="G3098" i="1"/>
  <c r="L1531" i="1"/>
  <c r="M4713" i="1"/>
  <c r="G5211" i="1"/>
  <c r="O3503" i="1"/>
  <c r="M4721" i="1"/>
  <c r="H2912" i="1"/>
  <c r="I3450" i="1"/>
  <c r="Q5212" i="1"/>
  <c r="T2102" i="1"/>
  <c r="F1635" i="1"/>
  <c r="G2868" i="1"/>
  <c r="J1238" i="1"/>
  <c r="E2917" i="1"/>
  <c r="E798" i="1"/>
  <c r="Q2378" i="1"/>
  <c r="I1635" i="1"/>
  <c r="N320" i="1"/>
  <c r="I2810" i="1"/>
  <c r="K5268" i="1"/>
  <c r="K452" i="1"/>
  <c r="I2508" i="1"/>
  <c r="G452" i="1"/>
  <c r="M2508" i="1"/>
  <c r="M2812" i="1"/>
  <c r="G845" i="1"/>
  <c r="D3007" i="1"/>
  <c r="L1577" i="1"/>
  <c r="Q459" i="1"/>
  <c r="Q3204" i="1"/>
  <c r="M2222" i="1"/>
  <c r="Q3154" i="1"/>
  <c r="G1539" i="1"/>
  <c r="Q852" i="1"/>
  <c r="I2133" i="1"/>
  <c r="I508" i="1"/>
  <c r="Q3946" i="1"/>
  <c r="H3246" i="1"/>
  <c r="O3060" i="1"/>
  <c r="J2623" i="1"/>
  <c r="D2227" i="1"/>
  <c r="L1826" i="1"/>
  <c r="O1127" i="1"/>
  <c r="P1127" i="1" s="1"/>
  <c r="Q1105" i="1" s="1"/>
  <c r="O4134" i="1"/>
  <c r="M4965" i="1"/>
  <c r="K4080" i="1"/>
  <c r="K2902" i="1"/>
  <c r="M4516" i="1"/>
  <c r="J4714" i="1"/>
  <c r="M1531" i="1"/>
  <c r="N1238" i="1"/>
  <c r="H748" i="1"/>
  <c r="M3450" i="1"/>
  <c r="D3503" i="1"/>
  <c r="P3503" i="1" s="1"/>
  <c r="F4721" i="1"/>
  <c r="G3450" i="1"/>
  <c r="N5211" i="1"/>
  <c r="Q1828" i="1"/>
  <c r="O2314" i="1"/>
  <c r="N2868" i="1"/>
  <c r="J2917" i="1"/>
  <c r="D798" i="1"/>
  <c r="E3503" i="1"/>
  <c r="O3295" i="1"/>
  <c r="K2508" i="1"/>
  <c r="Q2509" i="1"/>
  <c r="E2812" i="1"/>
  <c r="Q845" i="1"/>
  <c r="M3007" i="1"/>
  <c r="H1577" i="1"/>
  <c r="J458" i="1"/>
  <c r="H3203" i="1"/>
  <c r="E1539" i="1"/>
  <c r="I1581" i="1"/>
  <c r="F3203" i="1"/>
  <c r="D2133" i="1"/>
  <c r="P2133" i="1" s="1"/>
  <c r="O508" i="1"/>
  <c r="J3945" i="1"/>
  <c r="F2623" i="1"/>
  <c r="O2227" i="1"/>
  <c r="D1826" i="1"/>
  <c r="J792" i="1"/>
  <c r="J4134" i="1"/>
  <c r="H4273" i="1"/>
  <c r="L2902" i="1"/>
  <c r="I2757" i="1"/>
  <c r="I3929" i="1"/>
  <c r="D4516" i="1"/>
  <c r="E4766" i="1"/>
  <c r="O1531" i="1"/>
  <c r="J507" i="1"/>
  <c r="Q4722" i="1"/>
  <c r="I4721" i="1"/>
  <c r="F461" i="1"/>
  <c r="D5211" i="1"/>
  <c r="F1984" i="1"/>
  <c r="Q508" i="1"/>
  <c r="J467" i="1"/>
  <c r="E3929" i="1"/>
  <c r="D749" i="1"/>
  <c r="H4766" i="1"/>
  <c r="D1531" i="1"/>
  <c r="N748" i="1"/>
  <c r="M507" i="1"/>
  <c r="F506" i="1"/>
  <c r="M506" i="1"/>
  <c r="H3201" i="1"/>
  <c r="M3201" i="1"/>
  <c r="P5184" i="1"/>
  <c r="H5161" i="1" s="1"/>
  <c r="Q900" i="1"/>
  <c r="F900" i="1"/>
  <c r="Q2216" i="1"/>
  <c r="P5130" i="1"/>
  <c r="G5108" i="1" s="1"/>
  <c r="P4935" i="1"/>
  <c r="L4913" i="1" s="1"/>
  <c r="P4933" i="1"/>
  <c r="K4911" i="1" s="1"/>
  <c r="P4932" i="1"/>
  <c r="I4910" i="1" s="1"/>
  <c r="I4772" i="1"/>
  <c r="T4604" i="1"/>
  <c r="J4280" i="1"/>
  <c r="N3754" i="1"/>
  <c r="N30" i="1" s="1"/>
  <c r="N128" i="1" s="1"/>
  <c r="L4280" i="1"/>
  <c r="O4280" i="1"/>
  <c r="T291" i="1"/>
  <c r="T290" i="1"/>
  <c r="T3370" i="1"/>
  <c r="M3766" i="1"/>
  <c r="M42" i="1" s="1"/>
  <c r="F3769" i="1"/>
  <c r="F45" i="1" s="1"/>
  <c r="Q2911" i="1"/>
  <c r="O2663" i="1"/>
  <c r="O5143" i="1"/>
  <c r="P5143" i="1" s="1"/>
  <c r="L5120" i="1" s="1"/>
  <c r="T5132" i="1"/>
  <c r="R3764" i="1"/>
  <c r="R40" i="1" s="1"/>
  <c r="R138" i="1" s="1"/>
  <c r="D3761" i="1"/>
  <c r="D37" i="1" s="1"/>
  <c r="D135" i="1" s="1"/>
  <c r="P674" i="1"/>
  <c r="J652" i="1" s="1"/>
  <c r="T5183" i="1"/>
  <c r="Q754" i="1"/>
  <c r="F3763" i="1"/>
  <c r="F39" i="1" s="1"/>
  <c r="F3761" i="1"/>
  <c r="F37" i="1" s="1"/>
  <c r="F135" i="1" s="1"/>
  <c r="P4002" i="1"/>
  <c r="G3980" i="1" s="1"/>
  <c r="P4001" i="1"/>
  <c r="M3979" i="1" s="1"/>
  <c r="P4000" i="1"/>
  <c r="D3978" i="1" s="1"/>
  <c r="P2979" i="1"/>
  <c r="N2956" i="1" s="1"/>
  <c r="P2977" i="1"/>
  <c r="H2955" i="1" s="1"/>
  <c r="P2580" i="1"/>
  <c r="I2558" i="1" s="1"/>
  <c r="P2440" i="1"/>
  <c r="M2417" i="1" s="1"/>
  <c r="P2437" i="1"/>
  <c r="N2415" i="1" s="1"/>
  <c r="P2436" i="1"/>
  <c r="F2414" i="1" s="1"/>
  <c r="P1110" i="1"/>
  <c r="E1088" i="1" s="1"/>
  <c r="P670" i="1"/>
  <c r="M648" i="1" s="1"/>
  <c r="P668" i="1"/>
  <c r="H646" i="1" s="1"/>
  <c r="T3422" i="1"/>
  <c r="N5213" i="1"/>
  <c r="Q2859" i="1"/>
  <c r="O1123" i="1"/>
  <c r="P1123" i="1" s="1"/>
  <c r="Q1581" i="1"/>
  <c r="Q3098" i="1"/>
  <c r="Q4669" i="1"/>
  <c r="E3761" i="1"/>
  <c r="E37" i="1" s="1"/>
  <c r="E135" i="1" s="1"/>
  <c r="H3763" i="1"/>
  <c r="H39" i="1" s="1"/>
  <c r="D3756" i="1"/>
  <c r="D32" i="1" s="1"/>
  <c r="D130" i="1" s="1"/>
  <c r="T1556" i="1"/>
  <c r="T2983" i="1"/>
  <c r="E1152" i="1"/>
  <c r="F1152" i="1"/>
  <c r="H1054" i="1"/>
  <c r="L1054" i="1"/>
  <c r="M893" i="1"/>
  <c r="O893" i="1"/>
  <c r="H893" i="1"/>
  <c r="D893" i="1"/>
  <c r="J2367" i="1"/>
  <c r="Q2367" i="1"/>
  <c r="O2367" i="1"/>
  <c r="G2367" i="1"/>
  <c r="N2367" i="1"/>
  <c r="D2367" i="1"/>
  <c r="E2367" i="1"/>
  <c r="I2367" i="1"/>
  <c r="L2367" i="1"/>
  <c r="Q2368" i="1"/>
  <c r="E4617" i="1"/>
  <c r="M2520" i="1"/>
  <c r="G2265" i="1"/>
  <c r="O4336" i="1"/>
  <c r="I2760" i="1"/>
  <c r="L900" i="1"/>
  <c r="T2443" i="1"/>
  <c r="O5016" i="1"/>
  <c r="H5016" i="1"/>
  <c r="G5016" i="1"/>
  <c r="F5016" i="1"/>
  <c r="L5016" i="1"/>
  <c r="E5016" i="1"/>
  <c r="J5016" i="1"/>
  <c r="Q5016" i="1"/>
  <c r="N5016" i="1"/>
  <c r="K5016" i="1"/>
  <c r="L3055" i="1"/>
  <c r="J3055" i="1"/>
  <c r="M3055" i="1"/>
  <c r="E3055" i="1"/>
  <c r="D3055" i="1"/>
  <c r="F3055" i="1"/>
  <c r="Q3055" i="1"/>
  <c r="Q947" i="1"/>
  <c r="J947" i="1"/>
  <c r="M1198" i="1"/>
  <c r="K1198" i="1"/>
  <c r="F1198" i="1"/>
  <c r="G1198" i="1"/>
  <c r="F2377" i="1"/>
  <c r="D2377" i="1"/>
  <c r="P2377" i="1" s="1"/>
  <c r="H2377" i="1"/>
  <c r="P5132" i="1"/>
  <c r="K5110" i="1" s="1"/>
  <c r="T5129" i="1"/>
  <c r="G3759" i="1"/>
  <c r="G35" i="1" s="1"/>
  <c r="G133" i="1" s="1"/>
  <c r="I3193" i="1"/>
  <c r="L3193" i="1"/>
  <c r="M3193" i="1"/>
  <c r="G3193" i="1"/>
  <c r="H3193" i="1"/>
  <c r="K3193" i="1"/>
  <c r="E3193" i="1"/>
  <c r="K2131" i="1"/>
  <c r="G2131" i="1"/>
  <c r="D2131" i="1"/>
  <c r="I2131" i="1"/>
  <c r="P2204" i="1"/>
  <c r="O2181" i="1" s="1"/>
  <c r="P735" i="1"/>
  <c r="N859" i="1"/>
  <c r="H859" i="1"/>
  <c r="I859" i="1"/>
  <c r="M859" i="1"/>
  <c r="L859" i="1"/>
  <c r="G859" i="1"/>
  <c r="J859" i="1"/>
  <c r="E859" i="1"/>
  <c r="K859" i="1"/>
  <c r="K2752" i="1"/>
  <c r="M2752" i="1"/>
  <c r="D2752" i="1"/>
  <c r="G2752" i="1"/>
  <c r="O2752" i="1"/>
  <c r="I2752" i="1"/>
  <c r="F2752" i="1"/>
  <c r="N2752" i="1"/>
  <c r="H2752" i="1"/>
  <c r="K2117" i="1"/>
  <c r="J2117" i="1"/>
  <c r="F2117" i="1"/>
  <c r="I2117" i="1"/>
  <c r="L2117" i="1"/>
  <c r="M2117" i="1"/>
  <c r="Q2117" i="1"/>
  <c r="G2117" i="1"/>
  <c r="O2278" i="1"/>
  <c r="J2278" i="1"/>
  <c r="Q2279" i="1"/>
  <c r="F2278" i="1"/>
  <c r="N2278" i="1"/>
  <c r="L2278" i="1"/>
  <c r="H2278" i="1"/>
  <c r="K2278" i="1"/>
  <c r="E5209" i="1"/>
  <c r="M5209" i="1"/>
  <c r="D4591" i="1"/>
  <c r="P4591" i="1" s="1"/>
  <c r="P4493" i="1"/>
  <c r="D4471" i="1" s="1"/>
  <c r="P1806" i="1"/>
  <c r="J2275" i="1"/>
  <c r="Q1139" i="1"/>
  <c r="N2131" i="1"/>
  <c r="J1242" i="1"/>
  <c r="H2131" i="1"/>
  <c r="N1250" i="1"/>
  <c r="J1250" i="1"/>
  <c r="N4617" i="1"/>
  <c r="F5309" i="1"/>
  <c r="D3597" i="1"/>
  <c r="K804" i="1"/>
  <c r="H2275" i="1"/>
  <c r="E1833" i="1"/>
  <c r="O2617" i="1"/>
  <c r="E461" i="1"/>
  <c r="K2216" i="1"/>
  <c r="O3711" i="1"/>
  <c r="P3711" i="1" s="1"/>
  <c r="K2367" i="1"/>
  <c r="J2752" i="1"/>
  <c r="L2752" i="1"/>
  <c r="D2278" i="1"/>
  <c r="K2377" i="1"/>
  <c r="G1242" i="1"/>
  <c r="G2465" i="1"/>
  <c r="M2465" i="1"/>
  <c r="H2465" i="1"/>
  <c r="J2465" i="1"/>
  <c r="D2465" i="1"/>
  <c r="Q2465" i="1"/>
  <c r="L1139" i="1"/>
  <c r="J1139" i="1"/>
  <c r="O1139" i="1"/>
  <c r="K1139" i="1"/>
  <c r="D1139" i="1"/>
  <c r="G1139" i="1"/>
  <c r="Q1140" i="1"/>
  <c r="P831" i="1"/>
  <c r="E1582" i="1"/>
  <c r="D1582" i="1"/>
  <c r="L1582" i="1"/>
  <c r="O1582" i="1"/>
  <c r="N1582" i="1"/>
  <c r="Q1583" i="1"/>
  <c r="M1582" i="1"/>
  <c r="H1582" i="1"/>
  <c r="F1582" i="1"/>
  <c r="Q1582" i="1"/>
  <c r="J1582" i="1"/>
  <c r="G1876" i="1"/>
  <c r="J1876" i="1"/>
  <c r="K1876" i="1"/>
  <c r="H1876" i="1"/>
  <c r="M1876" i="1"/>
  <c r="O1876" i="1"/>
  <c r="D1876" i="1"/>
  <c r="E1876" i="1"/>
  <c r="N1876" i="1"/>
  <c r="I1876" i="1"/>
  <c r="D2802" i="1"/>
  <c r="F2802" i="1"/>
  <c r="K2802" i="1"/>
  <c r="E2802" i="1"/>
  <c r="I2802" i="1"/>
  <c r="Q2803" i="1"/>
  <c r="M2802" i="1"/>
  <c r="J2802" i="1"/>
  <c r="M3937" i="1"/>
  <c r="G3937" i="1"/>
  <c r="Q3938" i="1"/>
  <c r="K3765" i="1"/>
  <c r="K41" i="1" s="1"/>
  <c r="K139" i="1" s="1"/>
  <c r="P4010" i="1"/>
  <c r="H3987" i="1" s="1"/>
  <c r="M1528" i="1"/>
  <c r="Q1528" i="1"/>
  <c r="E2911" i="1"/>
  <c r="T4501" i="1"/>
  <c r="D4222" i="1"/>
  <c r="Q2912" i="1"/>
  <c r="I2911" i="1"/>
  <c r="K4222" i="1"/>
  <c r="O5138" i="1"/>
  <c r="P5138" i="1" s="1"/>
  <c r="K5115" i="1" s="1"/>
  <c r="F5263" i="1"/>
  <c r="M1242" i="1"/>
  <c r="D3193" i="1"/>
  <c r="H1250" i="1"/>
  <c r="O2717" i="1"/>
  <c r="F3597" i="1"/>
  <c r="Q804" i="1"/>
  <c r="F2275" i="1"/>
  <c r="G1833" i="1"/>
  <c r="F2617" i="1"/>
  <c r="K461" i="1"/>
  <c r="M4222" i="1"/>
  <c r="N2216" i="1"/>
  <c r="M1139" i="1"/>
  <c r="L363" i="1"/>
  <c r="M2367" i="1"/>
  <c r="E2752" i="1"/>
  <c r="G2278" i="1"/>
  <c r="N2377" i="1"/>
  <c r="L2802" i="1"/>
  <c r="M2131" i="1"/>
  <c r="Q744" i="1"/>
  <c r="K1582" i="1"/>
  <c r="I402" i="1"/>
  <c r="J402" i="1"/>
  <c r="G402" i="1"/>
  <c r="O402" i="1"/>
  <c r="F402" i="1"/>
  <c r="D402" i="1"/>
  <c r="L402" i="1"/>
  <c r="H402" i="1"/>
  <c r="M402" i="1"/>
  <c r="E402" i="1"/>
  <c r="K402" i="1"/>
  <c r="N402" i="1"/>
  <c r="P441" i="1"/>
  <c r="P1711" i="1"/>
  <c r="O1688" i="1" s="1"/>
  <c r="E1190" i="1"/>
  <c r="G1190" i="1"/>
  <c r="K1190" i="1"/>
  <c r="D1190" i="1"/>
  <c r="F1190" i="1"/>
  <c r="H1190" i="1"/>
  <c r="L1190" i="1"/>
  <c r="J1190" i="1"/>
  <c r="N1190" i="1"/>
  <c r="M1190" i="1"/>
  <c r="I1190" i="1"/>
  <c r="I2705" i="1"/>
  <c r="H2705" i="1"/>
  <c r="G2705" i="1"/>
  <c r="F2705" i="1"/>
  <c r="M2705" i="1"/>
  <c r="L2705" i="1"/>
  <c r="O2705" i="1"/>
  <c r="N2705" i="1"/>
  <c r="D2705" i="1"/>
  <c r="Q2705" i="1"/>
  <c r="J2705" i="1"/>
  <c r="E2705" i="1"/>
  <c r="K2705" i="1"/>
  <c r="Q2706" i="1"/>
  <c r="N3197" i="1"/>
  <c r="H3197" i="1"/>
  <c r="Q3197" i="1"/>
  <c r="O3197" i="1"/>
  <c r="F3197" i="1"/>
  <c r="L3197" i="1"/>
  <c r="D3197" i="1"/>
  <c r="P3528" i="1"/>
  <c r="N4374" i="1"/>
  <c r="H4374" i="1"/>
  <c r="M4374" i="1"/>
  <c r="J4374" i="1"/>
  <c r="D4374" i="1"/>
  <c r="I4374" i="1"/>
  <c r="O4374" i="1"/>
  <c r="E4374" i="1"/>
  <c r="F4374" i="1"/>
  <c r="G4374" i="1"/>
  <c r="L4374" i="1"/>
  <c r="I3757" i="1"/>
  <c r="I33" i="1" s="1"/>
  <c r="I131" i="1" s="1"/>
  <c r="F4530" i="1"/>
  <c r="L4530" i="1"/>
  <c r="Q4531" i="1"/>
  <c r="O5309" i="1"/>
  <c r="I5309" i="1"/>
  <c r="D2717" i="1"/>
  <c r="J2911" i="1"/>
  <c r="O3721" i="1"/>
  <c r="P3721" i="1" s="1"/>
  <c r="Q2909" i="1"/>
  <c r="E2760" i="1"/>
  <c r="K1242" i="1"/>
  <c r="F3193" i="1"/>
  <c r="K1250" i="1"/>
  <c r="J5309" i="1"/>
  <c r="K2662" i="1"/>
  <c r="M2717" i="1"/>
  <c r="N3597" i="1"/>
  <c r="G804" i="1"/>
  <c r="N2275" i="1"/>
  <c r="D1833" i="1"/>
  <c r="M2617" i="1"/>
  <c r="L461" i="1"/>
  <c r="F4222" i="1"/>
  <c r="I2216" i="1"/>
  <c r="N1139" i="1"/>
  <c r="J2717" i="1"/>
  <c r="K2606" i="1"/>
  <c r="L744" i="1"/>
  <c r="P2433" i="1"/>
  <c r="N2411" i="1" s="1"/>
  <c r="M2278" i="1"/>
  <c r="E3197" i="1"/>
  <c r="Q1927" i="1"/>
  <c r="H2802" i="1"/>
  <c r="Q403" i="1"/>
  <c r="O1319" i="1"/>
  <c r="P1319" i="1" s="1"/>
  <c r="D4082" i="1"/>
  <c r="I1582" i="1"/>
  <c r="O1190" i="1"/>
  <c r="G1979" i="1"/>
  <c r="N1979" i="1"/>
  <c r="I1979" i="1"/>
  <c r="G2760" i="1"/>
  <c r="N2760" i="1"/>
  <c r="J2760" i="1"/>
  <c r="K2760" i="1"/>
  <c r="Q2760" i="1"/>
  <c r="N1043" i="1"/>
  <c r="F1043" i="1"/>
  <c r="L1043" i="1"/>
  <c r="P2890" i="1"/>
  <c r="O2988" i="1"/>
  <c r="P2988" i="1" s="1"/>
  <c r="O2965" i="1" s="1"/>
  <c r="J1247" i="1"/>
  <c r="E1247" i="1"/>
  <c r="H1247" i="1"/>
  <c r="D1247" i="1"/>
  <c r="N1247" i="1"/>
  <c r="L1247" i="1"/>
  <c r="G1247" i="1"/>
  <c r="F1247" i="1"/>
  <c r="M1247" i="1"/>
  <c r="I3755" i="1"/>
  <c r="I31" i="1" s="1"/>
  <c r="I129" i="1" s="1"/>
  <c r="D2760" i="1"/>
  <c r="H2717" i="1"/>
  <c r="E1242" i="1"/>
  <c r="D1250" i="1"/>
  <c r="P1250" i="1" s="1"/>
  <c r="Q5309" i="1"/>
  <c r="H2662" i="1"/>
  <c r="K2717" i="1"/>
  <c r="H3597" i="1"/>
  <c r="K2275" i="1"/>
  <c r="M1833" i="1"/>
  <c r="I2617" i="1"/>
  <c r="H461" i="1"/>
  <c r="G4222" i="1"/>
  <c r="L2216" i="1"/>
  <c r="E1139" i="1"/>
  <c r="E744" i="1"/>
  <c r="O319" i="1"/>
  <c r="I744" i="1"/>
  <c r="Q2663" i="1"/>
  <c r="E2278" i="1"/>
  <c r="I3197" i="1"/>
  <c r="P1616" i="1"/>
  <c r="L1593" i="1" s="1"/>
  <c r="G2802" i="1"/>
  <c r="N4082" i="1"/>
  <c r="L2753" i="1"/>
  <c r="G1582" i="1"/>
  <c r="P1613" i="1"/>
  <c r="O1590" i="1" s="1"/>
  <c r="P1564" i="1"/>
  <c r="K1541" i="1" s="1"/>
  <c r="H2855" i="1"/>
  <c r="M2855" i="1"/>
  <c r="G2855" i="1"/>
  <c r="O2855" i="1"/>
  <c r="K2855" i="1"/>
  <c r="J2855" i="1"/>
  <c r="F2855" i="1"/>
  <c r="E2855" i="1"/>
  <c r="I2855" i="1"/>
  <c r="P1462" i="1"/>
  <c r="O1413" i="1"/>
  <c r="P1413" i="1" s="1"/>
  <c r="H900" i="1"/>
  <c r="J900" i="1"/>
  <c r="M900" i="1"/>
  <c r="D900" i="1"/>
  <c r="H2018" i="1"/>
  <c r="M2018" i="1"/>
  <c r="L2018" i="1"/>
  <c r="N2018" i="1"/>
  <c r="G2018" i="1"/>
  <c r="D2018" i="1"/>
  <c r="O2018" i="1"/>
  <c r="I2018" i="1"/>
  <c r="J2018" i="1"/>
  <c r="F2018" i="1"/>
  <c r="K2018" i="1"/>
  <c r="E2018" i="1"/>
  <c r="I2115" i="1"/>
  <c r="M2115" i="1"/>
  <c r="L2115" i="1"/>
  <c r="D2115" i="1"/>
  <c r="N2115" i="1"/>
  <c r="K2115" i="1"/>
  <c r="E2115" i="1"/>
  <c r="F2115" i="1"/>
  <c r="J2115" i="1"/>
  <c r="I2606" i="1"/>
  <c r="H2606" i="1"/>
  <c r="F2606" i="1"/>
  <c r="D2606" i="1"/>
  <c r="L2606" i="1"/>
  <c r="M2606" i="1"/>
  <c r="O2606" i="1"/>
  <c r="Q2607" i="1"/>
  <c r="N3144" i="1"/>
  <c r="K3144" i="1"/>
  <c r="Q4617" i="1"/>
  <c r="F4617" i="1"/>
  <c r="D4229" i="1"/>
  <c r="J4229" i="1"/>
  <c r="L4229" i="1"/>
  <c r="H4229" i="1"/>
  <c r="O4229" i="1"/>
  <c r="N4229" i="1"/>
  <c r="I4229" i="1"/>
  <c r="G4229" i="1"/>
  <c r="E4229" i="1"/>
  <c r="Q4230" i="1"/>
  <c r="M4229" i="1"/>
  <c r="F4229" i="1"/>
  <c r="K4229" i="1"/>
  <c r="L4043" i="1"/>
  <c r="D4043" i="1"/>
  <c r="P4043" i="1" s="1"/>
  <c r="H4043" i="1"/>
  <c r="N4043" i="1"/>
  <c r="F4043" i="1"/>
  <c r="K4043" i="1"/>
  <c r="E4597" i="1"/>
  <c r="M5019" i="1"/>
  <c r="H5019" i="1"/>
  <c r="D5019" i="1"/>
  <c r="K5019" i="1"/>
  <c r="I5019" i="1"/>
  <c r="Q5020" i="1"/>
  <c r="J2274" i="1"/>
  <c r="M2216" i="1"/>
  <c r="F2908" i="1"/>
  <c r="L3937" i="1"/>
  <c r="L2717" i="1"/>
  <c r="L1242" i="1"/>
  <c r="O1250" i="1"/>
  <c r="Q5310" i="1"/>
  <c r="I2662" i="1"/>
  <c r="F2717" i="1"/>
  <c r="O3597" i="1"/>
  <c r="Q4136" i="1"/>
  <c r="E2275" i="1"/>
  <c r="O1833" i="1"/>
  <c r="E2617" i="1"/>
  <c r="O461" i="1"/>
  <c r="H1139" i="1"/>
  <c r="M4043" i="1"/>
  <c r="E2606" i="1"/>
  <c r="F5019" i="1"/>
  <c r="I2278" i="1"/>
  <c r="O451" i="1"/>
  <c r="J3197" i="1"/>
  <c r="J1198" i="1"/>
  <c r="N2802" i="1"/>
  <c r="K1247" i="1"/>
  <c r="Q3056" i="1"/>
  <c r="F1876" i="1"/>
  <c r="H2115" i="1"/>
  <c r="L2476" i="1"/>
  <c r="I4377" i="1"/>
  <c r="O4377" i="1"/>
  <c r="K319" i="1"/>
  <c r="I319" i="1"/>
  <c r="J2753" i="1"/>
  <c r="K2753" i="1"/>
  <c r="D2753" i="1"/>
  <c r="N2753" i="1"/>
  <c r="I2753" i="1"/>
  <c r="O2753" i="1"/>
  <c r="G2753" i="1"/>
  <c r="M2753" i="1"/>
  <c r="Q2753" i="1"/>
  <c r="E2753" i="1"/>
  <c r="H2753" i="1"/>
  <c r="P2009" i="1"/>
  <c r="M705" i="1"/>
  <c r="F705" i="1"/>
  <c r="I705" i="1"/>
  <c r="O705" i="1"/>
  <c r="H705" i="1"/>
  <c r="K705" i="1"/>
  <c r="Q705" i="1"/>
  <c r="P585" i="1"/>
  <c r="O562" i="1" s="1"/>
  <c r="P232" i="1"/>
  <c r="O281" i="1"/>
  <c r="M405" i="1"/>
  <c r="L405" i="1"/>
  <c r="E405" i="1"/>
  <c r="H405" i="1"/>
  <c r="J405" i="1"/>
  <c r="N405" i="1"/>
  <c r="Q405" i="1"/>
  <c r="G405" i="1"/>
  <c r="O405" i="1"/>
  <c r="D405" i="1"/>
  <c r="G744" i="1"/>
  <c r="F744" i="1"/>
  <c r="D744" i="1"/>
  <c r="O744" i="1"/>
  <c r="N744" i="1"/>
  <c r="M744" i="1"/>
  <c r="J2216" i="1"/>
  <c r="D2216" i="1"/>
  <c r="Q2217" i="1"/>
  <c r="K2763" i="1"/>
  <c r="O2763" i="1"/>
  <c r="L2763" i="1"/>
  <c r="M2763" i="1"/>
  <c r="E2763" i="1"/>
  <c r="N2763" i="1"/>
  <c r="D2763" i="1"/>
  <c r="I2763" i="1"/>
  <c r="F3047" i="1"/>
  <c r="N3047" i="1"/>
  <c r="I3047" i="1"/>
  <c r="J3047" i="1"/>
  <c r="O3047" i="1"/>
  <c r="K3047" i="1"/>
  <c r="E3047" i="1"/>
  <c r="L3047" i="1"/>
  <c r="G3047" i="1"/>
  <c r="H3047" i="1"/>
  <c r="Q3048" i="1"/>
  <c r="D3047" i="1"/>
  <c r="M3047" i="1"/>
  <c r="Q3047" i="1"/>
  <c r="F3292" i="1"/>
  <c r="H3292" i="1"/>
  <c r="J3292" i="1"/>
  <c r="O4222" i="1"/>
  <c r="E4222" i="1"/>
  <c r="Q4223" i="1"/>
  <c r="J3756" i="1"/>
  <c r="J32" i="1" s="1"/>
  <c r="J130" i="1" s="1"/>
  <c r="N3422" i="1"/>
  <c r="P3373" i="1"/>
  <c r="J4329" i="1"/>
  <c r="Q4330" i="1"/>
  <c r="I4329" i="1"/>
  <c r="E4329" i="1"/>
  <c r="M4329" i="1"/>
  <c r="F4329" i="1"/>
  <c r="L4329" i="1"/>
  <c r="N4329" i="1"/>
  <c r="G4329" i="1"/>
  <c r="D4329" i="1"/>
  <c r="K4329" i="1"/>
  <c r="O4329" i="1"/>
  <c r="H4329" i="1"/>
  <c r="O4674" i="1"/>
  <c r="J4674" i="1"/>
  <c r="E4674" i="1"/>
  <c r="G4674" i="1"/>
  <c r="H4674" i="1"/>
  <c r="N4674" i="1"/>
  <c r="F4674" i="1"/>
  <c r="K4674" i="1"/>
  <c r="D4674" i="1"/>
  <c r="L4674" i="1"/>
  <c r="Q4674" i="1"/>
  <c r="G2911" i="1"/>
  <c r="I1833" i="1"/>
  <c r="O2911" i="1"/>
  <c r="N2911" i="1"/>
  <c r="O2908" i="1"/>
  <c r="P4936" i="1"/>
  <c r="N4914" i="1" s="1"/>
  <c r="J3937" i="1"/>
  <c r="H2908" i="1"/>
  <c r="E5309" i="1"/>
  <c r="N2662" i="1"/>
  <c r="N2717" i="1"/>
  <c r="L3597" i="1"/>
  <c r="D2275" i="1"/>
  <c r="F1833" i="1"/>
  <c r="L2617" i="1"/>
  <c r="Q2617" i="1"/>
  <c r="J461" i="1"/>
  <c r="Q402" i="1"/>
  <c r="H4222" i="1"/>
  <c r="F2216" i="1"/>
  <c r="G4043" i="1"/>
  <c r="J2606" i="1"/>
  <c r="Q2118" i="1"/>
  <c r="K3055" i="1"/>
  <c r="E5019" i="1"/>
  <c r="H744" i="1"/>
  <c r="H451" i="1"/>
  <c r="P4008" i="1"/>
  <c r="I3985" i="1" s="1"/>
  <c r="M2760" i="1"/>
  <c r="I2859" i="1"/>
  <c r="O1247" i="1"/>
  <c r="P1804" i="1"/>
  <c r="E1781" i="1" s="1"/>
  <c r="L1876" i="1"/>
  <c r="D859" i="1"/>
  <c r="P859" i="1" s="1"/>
  <c r="O2115" i="1"/>
  <c r="F1539" i="1"/>
  <c r="M1539" i="1"/>
  <c r="L1539" i="1"/>
  <c r="N1539" i="1"/>
  <c r="D1539" i="1"/>
  <c r="I1539" i="1"/>
  <c r="K1539" i="1"/>
  <c r="H1539" i="1"/>
  <c r="O1539" i="1"/>
  <c r="G3600" i="1"/>
  <c r="N3600" i="1"/>
  <c r="J3600" i="1"/>
  <c r="I3600" i="1"/>
  <c r="K3600" i="1"/>
  <c r="M3600" i="1"/>
  <c r="L3600" i="1"/>
  <c r="F3600" i="1"/>
  <c r="H3600" i="1"/>
  <c r="Q3600" i="1"/>
  <c r="E3600" i="1"/>
  <c r="N4222" i="1"/>
  <c r="E1250" i="1"/>
  <c r="E3597" i="1"/>
  <c r="G461" i="1"/>
  <c r="D2911" i="1"/>
  <c r="I1250" i="1"/>
  <c r="D5309" i="1"/>
  <c r="O2662" i="1"/>
  <c r="E2717" i="1"/>
  <c r="I3597" i="1"/>
  <c r="I2275" i="1"/>
  <c r="L1833" i="1"/>
  <c r="H2617" i="1"/>
  <c r="Q461" i="1"/>
  <c r="J4222" i="1"/>
  <c r="E2216" i="1"/>
  <c r="P2094" i="1"/>
  <c r="F2072" i="1" s="1"/>
  <c r="N705" i="1"/>
  <c r="G2606" i="1"/>
  <c r="N2117" i="1"/>
  <c r="H3055" i="1"/>
  <c r="Q5019" i="1"/>
  <c r="K744" i="1"/>
  <c r="Q3937" i="1"/>
  <c r="O2760" i="1"/>
  <c r="I1247" i="1"/>
  <c r="O3600" i="1"/>
  <c r="F405" i="1"/>
  <c r="F859" i="1"/>
  <c r="S3764" i="1"/>
  <c r="S40" i="1" s="1"/>
  <c r="T3421" i="1"/>
  <c r="F2367" i="1"/>
  <c r="J705" i="1"/>
  <c r="I4674" i="1"/>
  <c r="P3524" i="1"/>
  <c r="O3720" i="1"/>
  <c r="P3720" i="1" s="1"/>
  <c r="I3697" i="1" s="1"/>
  <c r="D1242" i="1"/>
  <c r="F1242" i="1"/>
  <c r="I1242" i="1"/>
  <c r="Q1242" i="1"/>
  <c r="H1242" i="1"/>
  <c r="M451" i="1"/>
  <c r="I451" i="1"/>
  <c r="K451" i="1"/>
  <c r="F451" i="1"/>
  <c r="E451" i="1"/>
  <c r="Q452" i="1"/>
  <c r="L451" i="1"/>
  <c r="D451" i="1"/>
  <c r="G451" i="1"/>
  <c r="J451" i="1"/>
  <c r="Q451" i="1"/>
  <c r="I942" i="1"/>
  <c r="H942" i="1"/>
  <c r="E942" i="1"/>
  <c r="O942" i="1"/>
  <c r="N942" i="1"/>
  <c r="K942" i="1"/>
  <c r="M942" i="1"/>
  <c r="J942" i="1"/>
  <c r="D942" i="1"/>
  <c r="L942" i="1"/>
  <c r="G942" i="1"/>
  <c r="L4322" i="1"/>
  <c r="E4322" i="1"/>
  <c r="I4322" i="1"/>
  <c r="K4322" i="1"/>
  <c r="Q4322" i="1"/>
  <c r="M4322" i="1"/>
  <c r="N4322" i="1"/>
  <c r="O4322" i="1"/>
  <c r="D4322" i="1"/>
  <c r="H4322" i="1"/>
  <c r="K4336" i="1"/>
  <c r="E4336" i="1"/>
  <c r="J4336" i="1"/>
  <c r="L4336" i="1"/>
  <c r="F4336" i="1"/>
  <c r="H4336" i="1"/>
  <c r="N4336" i="1"/>
  <c r="S4949" i="1"/>
  <c r="T4949" i="1" s="1"/>
  <c r="T4900" i="1"/>
  <c r="N3766" i="1"/>
  <c r="N42" i="1" s="1"/>
  <c r="J2617" i="1"/>
  <c r="L2911" i="1"/>
  <c r="K2911" i="1"/>
  <c r="F3937" i="1"/>
  <c r="K2908" i="1"/>
  <c r="M2911" i="1"/>
  <c r="Q4229" i="1"/>
  <c r="I3937" i="1"/>
  <c r="M3306" i="1"/>
  <c r="F1250" i="1"/>
  <c r="L5309" i="1"/>
  <c r="D2662" i="1"/>
  <c r="J3597" i="1"/>
  <c r="G2275" i="1"/>
  <c r="H1833" i="1"/>
  <c r="D2617" i="1"/>
  <c r="M461" i="1"/>
  <c r="H2216" i="1"/>
  <c r="G705" i="1"/>
  <c r="I4043" i="1"/>
  <c r="G2717" i="1"/>
  <c r="N5019" i="1"/>
  <c r="H3937" i="1"/>
  <c r="I4336" i="1"/>
  <c r="O1242" i="1"/>
  <c r="Q2466" i="1"/>
  <c r="I5016" i="1"/>
  <c r="Q753" i="1"/>
  <c r="I405" i="1"/>
  <c r="O859" i="1"/>
  <c r="G4322" i="1"/>
  <c r="H2367" i="1"/>
  <c r="N2855" i="1"/>
  <c r="M4674" i="1"/>
  <c r="P2744" i="1"/>
  <c r="Q2722" i="1" s="1"/>
  <c r="O2989" i="1"/>
  <c r="P2989" i="1" s="1"/>
  <c r="P829" i="1"/>
  <c r="O806" i="1" s="1"/>
  <c r="I3146" i="1"/>
  <c r="D3146" i="1"/>
  <c r="F3146" i="1"/>
  <c r="K3146" i="1"/>
  <c r="L3146" i="1"/>
  <c r="N3146" i="1"/>
  <c r="E3146" i="1"/>
  <c r="G3146" i="1"/>
  <c r="H3146" i="1"/>
  <c r="M3146" i="1"/>
  <c r="J3146" i="1"/>
  <c r="O3146" i="1"/>
  <c r="Q2265" i="1"/>
  <c r="D2265" i="1"/>
  <c r="I2265" i="1"/>
  <c r="E2265" i="1"/>
  <c r="L2265" i="1"/>
  <c r="F2265" i="1"/>
  <c r="J2265" i="1"/>
  <c r="N2265" i="1"/>
  <c r="O2265" i="1"/>
  <c r="H2265" i="1"/>
  <c r="G2908" i="1"/>
  <c r="M2908" i="1"/>
  <c r="D2908" i="1"/>
  <c r="I2908" i="1"/>
  <c r="N2908" i="1"/>
  <c r="L2908" i="1"/>
  <c r="O4768" i="1"/>
  <c r="N4768" i="1"/>
  <c r="O4082" i="1"/>
  <c r="L4082" i="1"/>
  <c r="Q4082" i="1"/>
  <c r="E4082" i="1"/>
  <c r="G4082" i="1"/>
  <c r="I4082" i="1"/>
  <c r="J4082" i="1"/>
  <c r="M4082" i="1"/>
  <c r="K4082" i="1"/>
  <c r="F4082" i="1"/>
  <c r="Q4037" i="1"/>
  <c r="L4036" i="1"/>
  <c r="D4036" i="1"/>
  <c r="J4036" i="1"/>
  <c r="F4036" i="1"/>
  <c r="K4036" i="1"/>
  <c r="H4036" i="1"/>
  <c r="N4036" i="1"/>
  <c r="E4036" i="1"/>
  <c r="O4036" i="1"/>
  <c r="I4036" i="1"/>
  <c r="M4036" i="1"/>
  <c r="P4163" i="1"/>
  <c r="O4140" i="1" s="1"/>
  <c r="L4768" i="1"/>
  <c r="E2476" i="1"/>
  <c r="N5309" i="1"/>
  <c r="Q2764" i="1"/>
  <c r="N3937" i="1"/>
  <c r="E2908" i="1"/>
  <c r="D4617" i="1"/>
  <c r="M5309" i="1"/>
  <c r="G511" i="1"/>
  <c r="N461" i="1"/>
  <c r="H2117" i="1"/>
  <c r="E705" i="1"/>
  <c r="E4043" i="1"/>
  <c r="G5019" i="1"/>
  <c r="M4336" i="1"/>
  <c r="N1242" i="1"/>
  <c r="H2760" i="1"/>
  <c r="Q3194" i="1"/>
  <c r="G2763" i="1"/>
  <c r="J4322" i="1"/>
  <c r="E158" i="1"/>
  <c r="O158" i="1"/>
  <c r="F158" i="1"/>
  <c r="D2615" i="1"/>
  <c r="J2615" i="1"/>
  <c r="E2615" i="1"/>
  <c r="K1240" i="1"/>
  <c r="D1240" i="1"/>
  <c r="E2228" i="1"/>
  <c r="D2228" i="1"/>
  <c r="K2228" i="1"/>
  <c r="G2998" i="1"/>
  <c r="H2998" i="1"/>
  <c r="L2998" i="1"/>
  <c r="F2998" i="1"/>
  <c r="J2998" i="1"/>
  <c r="M2998" i="1"/>
  <c r="O2998" i="1"/>
  <c r="E2998" i="1"/>
  <c r="D2998" i="1"/>
  <c r="K2998" i="1"/>
  <c r="I2998" i="1"/>
  <c r="J3200" i="1"/>
  <c r="Q3200" i="1"/>
  <c r="P1271" i="1"/>
  <c r="O1320" i="1"/>
  <c r="D2173" i="1"/>
  <c r="Q2173" i="1"/>
  <c r="H2173" i="1"/>
  <c r="E2173" i="1"/>
  <c r="M2173" i="1"/>
  <c r="L2173" i="1"/>
  <c r="Q2174" i="1"/>
  <c r="G2173" i="1"/>
  <c r="N556" i="1"/>
  <c r="G556" i="1"/>
  <c r="O556" i="1"/>
  <c r="D556" i="1"/>
  <c r="M556" i="1"/>
  <c r="Q556" i="1"/>
  <c r="E556" i="1"/>
  <c r="I556" i="1"/>
  <c r="I856" i="1"/>
  <c r="H856" i="1"/>
  <c r="F856" i="1"/>
  <c r="M801" i="1"/>
  <c r="J801" i="1"/>
  <c r="N801" i="1"/>
  <c r="O801" i="1"/>
  <c r="H801" i="1"/>
  <c r="E801" i="1"/>
  <c r="K801" i="1"/>
  <c r="G801" i="1"/>
  <c r="Q801" i="1"/>
  <c r="M2525" i="1"/>
  <c r="D2525" i="1"/>
  <c r="P2525" i="1" s="1"/>
  <c r="I2525" i="1"/>
  <c r="E2132" i="1"/>
  <c r="L2132" i="1"/>
  <c r="D2132" i="1"/>
  <c r="P2132" i="1" s="1"/>
  <c r="N2132" i="1"/>
  <c r="K2132" i="1"/>
  <c r="M2132" i="1"/>
  <c r="G2132" i="1"/>
  <c r="H2132" i="1"/>
  <c r="J2132" i="1"/>
  <c r="F2132" i="1"/>
  <c r="I2132" i="1"/>
  <c r="H1626" i="1"/>
  <c r="K1626" i="1"/>
  <c r="J1626" i="1"/>
  <c r="I1626" i="1"/>
  <c r="F1626" i="1"/>
  <c r="N1626" i="1"/>
  <c r="E1626" i="1"/>
  <c r="D2903" i="1"/>
  <c r="N2903" i="1"/>
  <c r="D304" i="1"/>
  <c r="P304" i="1" s="1"/>
  <c r="L304" i="1"/>
  <c r="K304" i="1"/>
  <c r="Q305" i="1"/>
  <c r="F304" i="1"/>
  <c r="I304" i="1"/>
  <c r="K994" i="1"/>
  <c r="G994" i="1"/>
  <c r="J994" i="1"/>
  <c r="M994" i="1"/>
  <c r="O994" i="1"/>
  <c r="F994" i="1"/>
  <c r="L994" i="1"/>
  <c r="I994" i="1"/>
  <c r="D994" i="1"/>
  <c r="M499" i="1"/>
  <c r="O499" i="1"/>
  <c r="F499" i="1"/>
  <c r="N499" i="1"/>
  <c r="G499" i="1"/>
  <c r="K499" i="1"/>
  <c r="L499" i="1"/>
  <c r="E499" i="1"/>
  <c r="D499" i="1"/>
  <c r="J2020" i="1"/>
  <c r="M2020" i="1"/>
  <c r="K2020" i="1"/>
  <c r="F2020" i="1"/>
  <c r="O2020" i="1"/>
  <c r="E2020" i="1"/>
  <c r="G2020" i="1"/>
  <c r="D2020" i="1"/>
  <c r="N2020" i="1"/>
  <c r="H2020" i="1"/>
  <c r="O3199" i="1"/>
  <c r="F3199" i="1"/>
  <c r="I3199" i="1"/>
  <c r="G3199" i="1"/>
  <c r="M3199" i="1"/>
  <c r="L3199" i="1"/>
  <c r="D3199" i="1"/>
  <c r="H3199" i="1"/>
  <c r="E3199" i="1"/>
  <c r="F550" i="1"/>
  <c r="I550" i="1"/>
  <c r="G550" i="1"/>
  <c r="D599" i="1"/>
  <c r="N599" i="1"/>
  <c r="J599" i="1"/>
  <c r="L599" i="1"/>
  <c r="K599" i="1"/>
  <c r="F599" i="1"/>
  <c r="L1631" i="1"/>
  <c r="K1631" i="1"/>
  <c r="G1631" i="1"/>
  <c r="E1681" i="1"/>
  <c r="L1681" i="1"/>
  <c r="I1681" i="1"/>
  <c r="H1681" i="1"/>
  <c r="I1824" i="1"/>
  <c r="O1824" i="1"/>
  <c r="H1824" i="1"/>
  <c r="N1824" i="1"/>
  <c r="M1824" i="1"/>
  <c r="F1824" i="1"/>
  <c r="K1824" i="1"/>
  <c r="G1824" i="1"/>
  <c r="L1824" i="1"/>
  <c r="G2019" i="1"/>
  <c r="E2019" i="1"/>
  <c r="I2019" i="1"/>
  <c r="O2019" i="1"/>
  <c r="K2019" i="1"/>
  <c r="Q2019" i="1"/>
  <c r="D2019" i="1"/>
  <c r="J2019" i="1"/>
  <c r="N2019" i="1"/>
  <c r="O2221" i="1"/>
  <c r="I2221" i="1"/>
  <c r="F2221" i="1"/>
  <c r="K2221" i="1"/>
  <c r="L2221" i="1"/>
  <c r="G2221" i="1"/>
  <c r="N2221" i="1"/>
  <c r="H2221" i="1"/>
  <c r="D2221" i="1"/>
  <c r="H2661" i="1"/>
  <c r="Q2661" i="1"/>
  <c r="G2661" i="1"/>
  <c r="M2661" i="1"/>
  <c r="K2661" i="1"/>
  <c r="L4321" i="1"/>
  <c r="J4321" i="1"/>
  <c r="O4321" i="1"/>
  <c r="E4321" i="1"/>
  <c r="H4321" i="1"/>
  <c r="F4321" i="1"/>
  <c r="D4321" i="1"/>
  <c r="M4321" i="1"/>
  <c r="I4321" i="1"/>
  <c r="K4321" i="1"/>
  <c r="N4321" i="1"/>
  <c r="O4274" i="1"/>
  <c r="Q4274" i="1"/>
  <c r="L4274" i="1"/>
  <c r="E4274" i="1"/>
  <c r="N4274" i="1"/>
  <c r="J4274" i="1"/>
  <c r="I4274" i="1"/>
  <c r="K4274" i="1"/>
  <c r="D4274" i="1"/>
  <c r="H4274" i="1"/>
  <c r="F4274" i="1"/>
  <c r="F4127" i="1"/>
  <c r="K4127" i="1"/>
  <c r="O4127" i="1"/>
  <c r="Q4128" i="1"/>
  <c r="I4127" i="1"/>
  <c r="D4127" i="1"/>
  <c r="L4127" i="1"/>
  <c r="M4127" i="1"/>
  <c r="D4032" i="1"/>
  <c r="F4032" i="1"/>
  <c r="O4032" i="1"/>
  <c r="J4032" i="1"/>
  <c r="K4032" i="1"/>
  <c r="H3755" i="1"/>
  <c r="H31" i="1" s="1"/>
  <c r="H129" i="1" s="1"/>
  <c r="R84" i="1"/>
  <c r="T84" i="1" s="1"/>
  <c r="T2093" i="1"/>
  <c r="T2450" i="1"/>
  <c r="T2449" i="1"/>
  <c r="T2448" i="1"/>
  <c r="T2447" i="1"/>
  <c r="T2446" i="1"/>
  <c r="D3200" i="1"/>
  <c r="I3200" i="1"/>
  <c r="Q895" i="1"/>
  <c r="K3097" i="1"/>
  <c r="M2997" i="1"/>
  <c r="O2377" i="1"/>
  <c r="L556" i="1"/>
  <c r="H599" i="1"/>
  <c r="H954" i="1"/>
  <c r="D2328" i="1"/>
  <c r="P2328" i="1" s="1"/>
  <c r="Q3201" i="1"/>
  <c r="G2328" i="1"/>
  <c r="J1051" i="1"/>
  <c r="F460" i="1"/>
  <c r="Q2116" i="1"/>
  <c r="H2129" i="1"/>
  <c r="Q1681" i="1"/>
  <c r="D460" i="1"/>
  <c r="N369" i="1"/>
  <c r="J2525" i="1"/>
  <c r="L2916" i="1"/>
  <c r="L1626" i="1"/>
  <c r="H2903" i="1"/>
  <c r="N4127" i="1"/>
  <c r="E1824" i="1"/>
  <c r="J556" i="1"/>
  <c r="M2371" i="1"/>
  <c r="G2371" i="1"/>
  <c r="I2371" i="1"/>
  <c r="F2371" i="1"/>
  <c r="Q4036" i="1"/>
  <c r="L1046" i="1"/>
  <c r="J1046" i="1"/>
  <c r="K3251" i="1"/>
  <c r="M3251" i="1"/>
  <c r="E3251" i="1"/>
  <c r="N3200" i="1"/>
  <c r="D895" i="1"/>
  <c r="F2997" i="1"/>
  <c r="K556" i="1"/>
  <c r="E599" i="1"/>
  <c r="E2807" i="1"/>
  <c r="I954" i="1"/>
  <c r="E2116" i="1"/>
  <c r="M2609" i="1"/>
  <c r="O2129" i="1"/>
  <c r="K369" i="1"/>
  <c r="N2525" i="1"/>
  <c r="E2916" i="1"/>
  <c r="Q3002" i="1"/>
  <c r="Q599" i="1"/>
  <c r="O2132" i="1"/>
  <c r="I2903" i="1"/>
  <c r="H4127" i="1"/>
  <c r="J1824" i="1"/>
  <c r="E895" i="1"/>
  <c r="L954" i="1"/>
  <c r="D2116" i="1"/>
  <c r="N3002" i="1"/>
  <c r="G2609" i="1"/>
  <c r="Q2133" i="1"/>
  <c r="M2129" i="1"/>
  <c r="M369" i="1"/>
  <c r="F2525" i="1"/>
  <c r="G2916" i="1"/>
  <c r="E4127" i="1"/>
  <c r="G2525" i="1"/>
  <c r="M599" i="1"/>
  <c r="Q4275" i="1"/>
  <c r="J1631" i="1"/>
  <c r="Q1825" i="1"/>
  <c r="I1631" i="1"/>
  <c r="O3200" i="1"/>
  <c r="O611" i="1"/>
  <c r="G954" i="1"/>
  <c r="O3002" i="1"/>
  <c r="Q1580" i="1"/>
  <c r="I2609" i="1"/>
  <c r="I2620" i="1"/>
  <c r="F2129" i="1"/>
  <c r="O369" i="1"/>
  <c r="J4127" i="1"/>
  <c r="G4321" i="1"/>
  <c r="O599" i="1"/>
  <c r="M4274" i="1"/>
  <c r="N1631" i="1"/>
  <c r="L2019" i="1"/>
  <c r="N5067" i="1"/>
  <c r="G5067" i="1"/>
  <c r="L5067" i="1"/>
  <c r="Q2224" i="1"/>
  <c r="G2224" i="1"/>
  <c r="M2224" i="1"/>
  <c r="H2224" i="1"/>
  <c r="I2224" i="1"/>
  <c r="J2224" i="1"/>
  <c r="E2224" i="1"/>
  <c r="F2224" i="1"/>
  <c r="K2224" i="1"/>
  <c r="N2224" i="1"/>
  <c r="I2129" i="1"/>
  <c r="I369" i="1"/>
  <c r="I599" i="1"/>
  <c r="Q4033" i="1"/>
  <c r="N3199" i="1"/>
  <c r="G4274" i="1"/>
  <c r="E1631" i="1"/>
  <c r="I1048" i="1"/>
  <c r="N2173" i="1"/>
  <c r="N2916" i="1"/>
  <c r="I2916" i="1"/>
  <c r="K2916" i="1"/>
  <c r="M954" i="1"/>
  <c r="F2116" i="1"/>
  <c r="G3002" i="1"/>
  <c r="F2173" i="1"/>
  <c r="O3545" i="1"/>
  <c r="G2129" i="1"/>
  <c r="D369" i="1"/>
  <c r="P369" i="1" s="1"/>
  <c r="H2019" i="1"/>
  <c r="K3199" i="1"/>
  <c r="M2019" i="1"/>
  <c r="K954" i="1"/>
  <c r="Q2917" i="1"/>
  <c r="I2116" i="1"/>
  <c r="F3002" i="1"/>
  <c r="K2173" i="1"/>
  <c r="K2129" i="1"/>
  <c r="H369" i="1"/>
  <c r="D1824" i="1"/>
  <c r="J3199" i="1"/>
  <c r="I499" i="1"/>
  <c r="F2019" i="1"/>
  <c r="J2620" i="1"/>
  <c r="H3200" i="1"/>
  <c r="O895" i="1"/>
  <c r="M1631" i="1"/>
  <c r="I3097" i="1"/>
  <c r="E3097" i="1"/>
  <c r="I3002" i="1"/>
  <c r="F1681" i="1"/>
  <c r="N2807" i="1"/>
  <c r="K2328" i="1"/>
  <c r="O2916" i="1"/>
  <c r="N2116" i="1"/>
  <c r="H3002" i="1"/>
  <c r="J2173" i="1"/>
  <c r="O2173" i="1"/>
  <c r="L2129" i="1"/>
  <c r="Q369" i="1"/>
  <c r="L369" i="1"/>
  <c r="K1681" i="1"/>
  <c r="E994" i="1"/>
  <c r="J499" i="1"/>
  <c r="E2221" i="1"/>
  <c r="M3200" i="1"/>
  <c r="N2328" i="1"/>
  <c r="O1631" i="1"/>
  <c r="L564" i="1"/>
  <c r="D2807" i="1"/>
  <c r="O954" i="1"/>
  <c r="H2328" i="1"/>
  <c r="M2116" i="1"/>
  <c r="J2116" i="1"/>
  <c r="I2173" i="1"/>
  <c r="H2916" i="1"/>
  <c r="M2228" i="1"/>
  <c r="N1681" i="1"/>
  <c r="L2020" i="1"/>
  <c r="H994" i="1"/>
  <c r="H499" i="1"/>
  <c r="J2221" i="1"/>
  <c r="M550" i="1"/>
  <c r="P4937" i="1"/>
  <c r="I4915" i="1" s="1"/>
  <c r="T4934" i="1"/>
  <c r="T2975" i="1"/>
  <c r="T86" i="1"/>
  <c r="F5014" i="1"/>
  <c r="O2987" i="1"/>
  <c r="Q1234" i="1"/>
  <c r="S3758" i="1"/>
  <c r="S34" i="1" s="1"/>
  <c r="S132" i="1" s="1"/>
  <c r="H1821" i="1"/>
  <c r="D2267" i="1"/>
  <c r="H2270" i="1"/>
  <c r="F998" i="1"/>
  <c r="J4772" i="1"/>
  <c r="G163" i="1"/>
  <c r="K4772" i="1"/>
  <c r="D2270" i="1"/>
  <c r="Q844" i="1"/>
  <c r="N3763" i="1"/>
  <c r="N39" i="1" s="1"/>
  <c r="N3759" i="1"/>
  <c r="N35" i="1" s="1"/>
  <c r="N133" i="1" s="1"/>
  <c r="T4001" i="1"/>
  <c r="O3754" i="1"/>
  <c r="T1307" i="1"/>
  <c r="K1821" i="1"/>
  <c r="F1586" i="1"/>
  <c r="D998" i="1"/>
  <c r="E163" i="1"/>
  <c r="J2270" i="1"/>
  <c r="E3763" i="1"/>
  <c r="E39" i="1" s="1"/>
  <c r="M898" i="1"/>
  <c r="D1586" i="1"/>
  <c r="O998" i="1"/>
  <c r="F2270" i="1"/>
  <c r="I998" i="1"/>
  <c r="D1684" i="1"/>
  <c r="T671" i="1"/>
  <c r="T286" i="1"/>
  <c r="N1586" i="1"/>
  <c r="M163" i="1"/>
  <c r="E2269" i="1"/>
  <c r="L509" i="1"/>
  <c r="G509" i="1"/>
  <c r="H509" i="1"/>
  <c r="N509" i="1"/>
  <c r="E509" i="1"/>
  <c r="O509" i="1"/>
  <c r="F509" i="1"/>
  <c r="D509" i="1"/>
  <c r="M509" i="1"/>
  <c r="K509" i="1"/>
  <c r="J509" i="1"/>
  <c r="I509" i="1"/>
  <c r="Q509" i="1"/>
  <c r="G1527" i="1"/>
  <c r="I1527" i="1"/>
  <c r="E1527" i="1"/>
  <c r="M1527" i="1"/>
  <c r="N1527" i="1"/>
  <c r="H1527" i="1"/>
  <c r="O1527" i="1"/>
  <c r="J1527" i="1"/>
  <c r="D1527" i="1"/>
  <c r="L1527" i="1"/>
  <c r="G1391" i="1"/>
  <c r="M1391" i="1"/>
  <c r="I1391" i="1"/>
  <c r="K1391" i="1"/>
  <c r="H1391" i="1"/>
  <c r="D1391" i="1"/>
  <c r="N1391" i="1"/>
  <c r="O1391" i="1"/>
  <c r="N557" i="1"/>
  <c r="L557" i="1"/>
  <c r="K557" i="1"/>
  <c r="O557" i="1"/>
  <c r="M557" i="1"/>
  <c r="G557" i="1"/>
  <c r="D557" i="1"/>
  <c r="E557" i="1"/>
  <c r="J557" i="1"/>
  <c r="F557" i="1"/>
  <c r="H557" i="1"/>
  <c r="I557" i="1"/>
  <c r="Q557" i="1"/>
  <c r="E511" i="1"/>
  <c r="K2274" i="1"/>
  <c r="K2520" i="1"/>
  <c r="D363" i="1"/>
  <c r="J1391" i="1"/>
  <c r="O1318" i="1"/>
  <c r="P1318" i="1" s="1"/>
  <c r="F1527" i="1"/>
  <c r="L511" i="1"/>
  <c r="E2274" i="1"/>
  <c r="Q2520" i="1"/>
  <c r="F363" i="1"/>
  <c r="M363" i="1"/>
  <c r="K1527" i="1"/>
  <c r="F1838" i="1"/>
  <c r="G1838" i="1"/>
  <c r="D1838" i="1"/>
  <c r="P1838" i="1" s="1"/>
  <c r="E1838" i="1"/>
  <c r="Q1839" i="1"/>
  <c r="F511" i="1"/>
  <c r="D2274" i="1"/>
  <c r="Q364" i="1"/>
  <c r="L2520" i="1"/>
  <c r="N363" i="1"/>
  <c r="E1391" i="1"/>
  <c r="Q511" i="1"/>
  <c r="D511" i="1"/>
  <c r="L2274" i="1"/>
  <c r="I2520" i="1"/>
  <c r="I363" i="1"/>
  <c r="Q558" i="1"/>
  <c r="M2476" i="1"/>
  <c r="F3306" i="1"/>
  <c r="K511" i="1"/>
  <c r="Q2274" i="1"/>
  <c r="O2274" i="1"/>
  <c r="O2520" i="1"/>
  <c r="Q363" i="1"/>
  <c r="N414" i="1"/>
  <c r="L414" i="1"/>
  <c r="E414" i="1"/>
  <c r="K414" i="1"/>
  <c r="O511" i="1"/>
  <c r="G2274" i="1"/>
  <c r="J2520" i="1"/>
  <c r="O363" i="1"/>
  <c r="L1983" i="1"/>
  <c r="I2323" i="1"/>
  <c r="G2523" i="1"/>
  <c r="G2476" i="1"/>
  <c r="Q512" i="1"/>
  <c r="L1344" i="1"/>
  <c r="Q2275" i="1"/>
  <c r="M2274" i="1"/>
  <c r="F2520" i="1"/>
  <c r="D2520" i="1"/>
  <c r="K363" i="1"/>
  <c r="L1391" i="1"/>
  <c r="N511" i="1"/>
  <c r="I1344" i="1"/>
  <c r="F2274" i="1"/>
  <c r="O2444" i="1"/>
  <c r="P2444" i="1" s="1"/>
  <c r="D2421" i="1" s="1"/>
  <c r="E2520" i="1"/>
  <c r="O2592" i="1"/>
  <c r="P2592" i="1" s="1"/>
  <c r="L2569" i="1" s="1"/>
  <c r="G363" i="1"/>
  <c r="J511" i="1"/>
  <c r="N2274" i="1"/>
  <c r="G2520" i="1"/>
  <c r="H363" i="1"/>
  <c r="I511" i="1"/>
  <c r="H2274" i="1"/>
  <c r="N2520" i="1"/>
  <c r="J363" i="1"/>
  <c r="O3550" i="1"/>
  <c r="G905" i="1"/>
  <c r="F2323" i="1"/>
  <c r="M511" i="1"/>
  <c r="E1983" i="1"/>
  <c r="O5268" i="1"/>
  <c r="L5268" i="1"/>
  <c r="E753" i="1"/>
  <c r="G753" i="1"/>
  <c r="F753" i="1"/>
  <c r="E458" i="1"/>
  <c r="L458" i="1"/>
  <c r="E1045" i="1"/>
  <c r="K1045" i="1"/>
  <c r="I1045" i="1"/>
  <c r="H2219" i="1"/>
  <c r="O2219" i="1"/>
  <c r="E2219" i="1"/>
  <c r="K2219" i="1"/>
  <c r="M2219" i="1"/>
  <c r="J751" i="1"/>
  <c r="K751" i="1"/>
  <c r="L751" i="1"/>
  <c r="M1874" i="1"/>
  <c r="G1874" i="1"/>
  <c r="O1874" i="1"/>
  <c r="N1874" i="1"/>
  <c r="D1874" i="1"/>
  <c r="E1874" i="1"/>
  <c r="F1874" i="1"/>
  <c r="I1874" i="1"/>
  <c r="H1874" i="1"/>
  <c r="J1874" i="1"/>
  <c r="M410" i="1"/>
  <c r="J410" i="1"/>
  <c r="I410" i="1"/>
  <c r="D410" i="1"/>
  <c r="E410" i="1"/>
  <c r="H410" i="1"/>
  <c r="N3204" i="1"/>
  <c r="G3204" i="1"/>
  <c r="F3204" i="1"/>
  <c r="E3204" i="1"/>
  <c r="J3204" i="1"/>
  <c r="H3204" i="1"/>
  <c r="L2711" i="1"/>
  <c r="D2711" i="1"/>
  <c r="E2711" i="1"/>
  <c r="I2711" i="1"/>
  <c r="N2711" i="1"/>
  <c r="N602" i="1"/>
  <c r="H602" i="1"/>
  <c r="Q603" i="1"/>
  <c r="M602" i="1"/>
  <c r="G602" i="1"/>
  <c r="I602" i="1"/>
  <c r="E1821" i="1"/>
  <c r="I1821" i="1"/>
  <c r="M1821" i="1"/>
  <c r="J1821" i="1"/>
  <c r="L1821" i="1"/>
  <c r="J455" i="1"/>
  <c r="N455" i="1"/>
  <c r="F455" i="1"/>
  <c r="E455" i="1"/>
  <c r="K455" i="1"/>
  <c r="D455" i="1"/>
  <c r="O1038" i="1"/>
  <c r="E1038" i="1"/>
  <c r="K1038" i="1"/>
  <c r="G1038" i="1"/>
  <c r="Q1038" i="1"/>
  <c r="F1038" i="1"/>
  <c r="D1038" i="1"/>
  <c r="O694" i="1"/>
  <c r="G694" i="1"/>
  <c r="F1137" i="1"/>
  <c r="Q1137" i="1"/>
  <c r="O941" i="1"/>
  <c r="Q942" i="1"/>
  <c r="J941" i="1"/>
  <c r="Q941" i="1"/>
  <c r="M600" i="1"/>
  <c r="F600" i="1"/>
  <c r="N600" i="1"/>
  <c r="I600" i="1"/>
  <c r="L600" i="1"/>
  <c r="N1675" i="1"/>
  <c r="G1675" i="1"/>
  <c r="O939" i="1"/>
  <c r="G939" i="1"/>
  <c r="E939" i="1"/>
  <c r="K2460" i="1"/>
  <c r="H2460" i="1"/>
  <c r="O2460" i="1"/>
  <c r="J2460" i="1"/>
  <c r="I2460" i="1"/>
  <c r="E1584" i="1"/>
  <c r="N1584" i="1"/>
  <c r="H1584" i="1"/>
  <c r="O1584" i="1"/>
  <c r="I1584" i="1"/>
  <c r="N5257" i="1"/>
  <c r="J5257" i="1"/>
  <c r="Q5257" i="1"/>
  <c r="H5257" i="1"/>
  <c r="E4517" i="1"/>
  <c r="M4517" i="1"/>
  <c r="R4590" i="1"/>
  <c r="T4590" i="1" s="1"/>
  <c r="T4492" i="1"/>
  <c r="L4373" i="1"/>
  <c r="K4373" i="1"/>
  <c r="J4373" i="1"/>
  <c r="H4373" i="1"/>
  <c r="N4373" i="1"/>
  <c r="O4373" i="1"/>
  <c r="G4373" i="1"/>
  <c r="I4373" i="1"/>
  <c r="M4373" i="1"/>
  <c r="M4327" i="1"/>
  <c r="Q4327" i="1"/>
  <c r="J4327" i="1"/>
  <c r="O4327" i="1"/>
  <c r="M4320" i="1"/>
  <c r="G4320" i="1"/>
  <c r="N4081" i="1"/>
  <c r="J4081" i="1"/>
  <c r="K4081" i="1"/>
  <c r="E4081" i="1"/>
  <c r="L4081" i="1"/>
  <c r="F4081" i="1"/>
  <c r="M4081" i="1"/>
  <c r="D4821" i="1"/>
  <c r="J4821" i="1"/>
  <c r="O4821" i="1"/>
  <c r="I4821" i="1"/>
  <c r="L1045" i="1"/>
  <c r="K2125" i="1"/>
  <c r="O2125" i="1"/>
  <c r="E2125" i="1"/>
  <c r="H2125" i="1"/>
  <c r="L4966" i="1"/>
  <c r="N4966" i="1"/>
  <c r="J4966" i="1"/>
  <c r="O4966" i="1"/>
  <c r="L4769" i="1"/>
  <c r="D4769" i="1"/>
  <c r="F4769" i="1"/>
  <c r="O1678" i="1"/>
  <c r="H1678" i="1"/>
  <c r="N1678" i="1"/>
  <c r="I1678" i="1"/>
  <c r="F1678" i="1"/>
  <c r="F1828" i="1"/>
  <c r="I1828" i="1"/>
  <c r="M1828" i="1"/>
  <c r="H1828" i="1"/>
  <c r="E1828" i="1"/>
  <c r="O1828" i="1"/>
  <c r="G1828" i="1"/>
  <c r="L1828" i="1"/>
  <c r="M3000" i="1"/>
  <c r="E3000" i="1"/>
  <c r="D553" i="1"/>
  <c r="G553" i="1"/>
  <c r="M553" i="1"/>
  <c r="K1238" i="1"/>
  <c r="M1238" i="1"/>
  <c r="I1238" i="1"/>
  <c r="E1238" i="1"/>
  <c r="G1238" i="1"/>
  <c r="D1238" i="1"/>
  <c r="L1238" i="1"/>
  <c r="N797" i="1"/>
  <c r="E797" i="1"/>
  <c r="F797" i="1"/>
  <c r="H797" i="1"/>
  <c r="L797" i="1"/>
  <c r="K1972" i="1"/>
  <c r="J1972" i="1"/>
  <c r="F1972" i="1"/>
  <c r="H1972" i="1"/>
  <c r="G1972" i="1"/>
  <c r="L1972" i="1"/>
  <c r="J3098" i="1"/>
  <c r="I3098" i="1"/>
  <c r="L3098" i="1"/>
  <c r="K3098" i="1"/>
  <c r="Q3099" i="1"/>
  <c r="M3098" i="1"/>
  <c r="D3098" i="1"/>
  <c r="F1189" i="1"/>
  <c r="G1189" i="1"/>
  <c r="H1189" i="1"/>
  <c r="M1189" i="1"/>
  <c r="D1189" i="1"/>
  <c r="O1189" i="1"/>
  <c r="D498" i="1"/>
  <c r="L498" i="1"/>
  <c r="O498" i="1"/>
  <c r="J498" i="1"/>
  <c r="F498" i="1"/>
  <c r="N498" i="1"/>
  <c r="Q163" i="1"/>
  <c r="E162" i="1"/>
  <c r="M162" i="1"/>
  <c r="J162" i="1"/>
  <c r="L162" i="1"/>
  <c r="O162" i="1"/>
  <c r="D2311" i="1"/>
  <c r="M2311" i="1"/>
  <c r="L2311" i="1"/>
  <c r="N2311" i="1"/>
  <c r="G2311" i="1"/>
  <c r="J2311" i="1"/>
  <c r="K701" i="1"/>
  <c r="I701" i="1"/>
  <c r="J701" i="1"/>
  <c r="L701" i="1"/>
  <c r="D750" i="1"/>
  <c r="N750" i="1"/>
  <c r="J750" i="1"/>
  <c r="L1725" i="1"/>
  <c r="O1725" i="1"/>
  <c r="D1725" i="1"/>
  <c r="G2656" i="1"/>
  <c r="K2656" i="1"/>
  <c r="G3101" i="1"/>
  <c r="O3101" i="1"/>
  <c r="N3884" i="1"/>
  <c r="H3884" i="1"/>
  <c r="L3884" i="1"/>
  <c r="K3884" i="1"/>
  <c r="O3884" i="1"/>
  <c r="G3884" i="1"/>
  <c r="I3884" i="1"/>
  <c r="M3884" i="1"/>
  <c r="F3884" i="1"/>
  <c r="K3929" i="1"/>
  <c r="L3929" i="1"/>
  <c r="F3929" i="1"/>
  <c r="D3929" i="1"/>
  <c r="D5206" i="1"/>
  <c r="Q5206" i="1"/>
  <c r="G5206" i="1"/>
  <c r="P5086" i="1"/>
  <c r="Q5063" i="1" s="1"/>
  <c r="O5135" i="1"/>
  <c r="P5135" i="1" s="1"/>
  <c r="H5057" i="1"/>
  <c r="I5057" i="1"/>
  <c r="K5057" i="1"/>
  <c r="M5057" i="1"/>
  <c r="D5057" i="1"/>
  <c r="F5057" i="1"/>
  <c r="O5057" i="1"/>
  <c r="E5057" i="1"/>
  <c r="J4766" i="1"/>
  <c r="D4766" i="1"/>
  <c r="K4714" i="1"/>
  <c r="N4714" i="1"/>
  <c r="D4714" i="1"/>
  <c r="Q4714" i="1"/>
  <c r="H4622" i="1"/>
  <c r="K4622" i="1"/>
  <c r="F4622" i="1"/>
  <c r="I4622" i="1"/>
  <c r="L4622" i="1"/>
  <c r="D4622" i="1"/>
  <c r="N4622" i="1"/>
  <c r="M4523" i="1"/>
  <c r="G4523" i="1"/>
  <c r="T4004" i="1"/>
  <c r="G3756" i="1"/>
  <c r="G32" i="1" s="1"/>
  <c r="G130" i="1" s="1"/>
  <c r="N2219" i="1"/>
  <c r="L1874" i="1"/>
  <c r="D948" i="1"/>
  <c r="N948" i="1"/>
  <c r="L3105" i="1"/>
  <c r="O3105" i="1"/>
  <c r="F3105" i="1"/>
  <c r="D3105" i="1"/>
  <c r="J3105" i="1"/>
  <c r="M3105" i="1"/>
  <c r="E3105" i="1"/>
  <c r="F2023" i="1"/>
  <c r="M2023" i="1"/>
  <c r="D2714" i="1"/>
  <c r="M2714" i="1"/>
  <c r="L2714" i="1"/>
  <c r="E2714" i="1"/>
  <c r="Q2714" i="1"/>
  <c r="I2714" i="1"/>
  <c r="K2714" i="1"/>
  <c r="O2714" i="1"/>
  <c r="N2264" i="1"/>
  <c r="F2264" i="1"/>
  <c r="J2264" i="1"/>
  <c r="K2264" i="1"/>
  <c r="I2264" i="1"/>
  <c r="H2264" i="1"/>
  <c r="N899" i="1"/>
  <c r="H899" i="1"/>
  <c r="F899" i="1"/>
  <c r="J2118" i="1"/>
  <c r="F2118" i="1"/>
  <c r="D2118" i="1"/>
  <c r="I2118" i="1"/>
  <c r="H1732" i="1"/>
  <c r="G1732" i="1"/>
  <c r="D1732" i="1"/>
  <c r="M1732" i="1"/>
  <c r="O1732" i="1"/>
  <c r="J1732" i="1"/>
  <c r="H1342" i="1"/>
  <c r="M1342" i="1"/>
  <c r="E841" i="1"/>
  <c r="J841" i="1"/>
  <c r="F841" i="1"/>
  <c r="I841" i="1"/>
  <c r="M841" i="1"/>
  <c r="K841" i="1"/>
  <c r="N2215" i="1"/>
  <c r="M2215" i="1"/>
  <c r="M2463" i="1"/>
  <c r="L2463" i="1"/>
  <c r="H2463" i="1"/>
  <c r="O2463" i="1"/>
  <c r="E2463" i="1"/>
  <c r="N2463" i="1"/>
  <c r="H161" i="1"/>
  <c r="J161" i="1"/>
  <c r="F161" i="1"/>
  <c r="I161" i="1"/>
  <c r="E161" i="1"/>
  <c r="N161" i="1"/>
  <c r="M1136" i="1"/>
  <c r="L1136" i="1"/>
  <c r="H1136" i="1"/>
  <c r="L1926" i="1"/>
  <c r="F1926" i="1"/>
  <c r="F2517" i="1"/>
  <c r="M2517" i="1"/>
  <c r="J4958" i="1"/>
  <c r="F4958" i="1"/>
  <c r="E4958" i="1"/>
  <c r="L4713" i="1"/>
  <c r="I4713" i="1"/>
  <c r="D4713" i="1"/>
  <c r="N4713" i="1"/>
  <c r="J4713" i="1"/>
  <c r="G4713" i="1"/>
  <c r="O4713" i="1"/>
  <c r="M4326" i="1"/>
  <c r="I4326" i="1"/>
  <c r="D4272" i="1"/>
  <c r="K4272" i="1"/>
  <c r="O4272" i="1"/>
  <c r="E4272" i="1"/>
  <c r="F4272" i="1"/>
  <c r="H4272" i="1"/>
  <c r="M4272" i="1"/>
  <c r="L4272" i="1"/>
  <c r="G4272" i="1"/>
  <c r="G4227" i="1"/>
  <c r="N4227" i="1"/>
  <c r="L4080" i="1"/>
  <c r="D4080" i="1"/>
  <c r="O4080" i="1"/>
  <c r="I4080" i="1"/>
  <c r="S3759" i="1"/>
  <c r="F3756" i="1"/>
  <c r="F32" i="1" s="1"/>
  <c r="F130" i="1" s="1"/>
  <c r="D308" i="1"/>
  <c r="O1045" i="1"/>
  <c r="F3243" i="1"/>
  <c r="I1885" i="1"/>
  <c r="O906" i="1"/>
  <c r="J1005" i="1"/>
  <c r="Q3890" i="1"/>
  <c r="G4769" i="1"/>
  <c r="I1968" i="1"/>
  <c r="N1684" i="1"/>
  <c r="E2124" i="1"/>
  <c r="O711" i="1"/>
  <c r="K169" i="1"/>
  <c r="H367" i="1"/>
  <c r="F694" i="1"/>
  <c r="I4228" i="1"/>
  <c r="Q2711" i="1"/>
  <c r="Q4374" i="1"/>
  <c r="K749" i="1"/>
  <c r="I4616" i="1"/>
  <c r="O988" i="1"/>
  <c r="K2711" i="1"/>
  <c r="H455" i="1"/>
  <c r="N1821" i="1"/>
  <c r="K553" i="1"/>
  <c r="K941" i="1"/>
  <c r="D2463" i="1"/>
  <c r="D841" i="1"/>
  <c r="N2714" i="1"/>
  <c r="N2460" i="1"/>
  <c r="D162" i="1"/>
  <c r="N410" i="1"/>
  <c r="L948" i="1"/>
  <c r="H498" i="1"/>
  <c r="K161" i="1"/>
  <c r="F1584" i="1"/>
  <c r="O2264" i="1"/>
  <c r="K1828" i="1"/>
  <c r="K1874" i="1"/>
  <c r="O1238" i="1"/>
  <c r="M4966" i="1"/>
  <c r="E1528" i="1"/>
  <c r="G1733" i="1"/>
  <c r="J1733" i="1"/>
  <c r="L1733" i="1"/>
  <c r="D1733" i="1"/>
  <c r="O4279" i="1"/>
  <c r="H4279" i="1"/>
  <c r="L4279" i="1"/>
  <c r="H2458" i="1"/>
  <c r="I2458" i="1"/>
  <c r="F848" i="1"/>
  <c r="G848" i="1"/>
  <c r="I848" i="1"/>
  <c r="J848" i="1"/>
  <c r="M848" i="1"/>
  <c r="M503" i="1"/>
  <c r="O503" i="1"/>
  <c r="I503" i="1"/>
  <c r="F503" i="1"/>
  <c r="K503" i="1"/>
  <c r="L503" i="1"/>
  <c r="N503" i="1"/>
  <c r="L598" i="1"/>
  <c r="F598" i="1"/>
  <c r="E598" i="1"/>
  <c r="L1971" i="1"/>
  <c r="M1971" i="1"/>
  <c r="G1971" i="1"/>
  <c r="J1971" i="1"/>
  <c r="I1971" i="1"/>
  <c r="D1971" i="1"/>
  <c r="E1971" i="1"/>
  <c r="N1583" i="1"/>
  <c r="O1583" i="1"/>
  <c r="E1583" i="1"/>
  <c r="D1583" i="1"/>
  <c r="F1583" i="1"/>
  <c r="H1583" i="1"/>
  <c r="L1583" i="1"/>
  <c r="K1138" i="1"/>
  <c r="G1138" i="1"/>
  <c r="I1138" i="1"/>
  <c r="D1138" i="1"/>
  <c r="L1138" i="1"/>
  <c r="E1138" i="1"/>
  <c r="F1879" i="1"/>
  <c r="H1879" i="1"/>
  <c r="E1879" i="1"/>
  <c r="L1879" i="1"/>
  <c r="O1830" i="1"/>
  <c r="N1830" i="1"/>
  <c r="G1830" i="1"/>
  <c r="I1830" i="1"/>
  <c r="D1830" i="1"/>
  <c r="K1830" i="1"/>
  <c r="E2313" i="1"/>
  <c r="N1045" i="1"/>
  <c r="G1885" i="1"/>
  <c r="I906" i="1"/>
  <c r="N2670" i="1"/>
  <c r="G1005" i="1"/>
  <c r="E4769" i="1"/>
  <c r="H1968" i="1"/>
  <c r="L1684" i="1"/>
  <c r="H2124" i="1"/>
  <c r="H169" i="1"/>
  <c r="H3546" i="1"/>
  <c r="E165" i="1"/>
  <c r="Q1881" i="1"/>
  <c r="D694" i="1"/>
  <c r="Q1585" i="1"/>
  <c r="K4228" i="1"/>
  <c r="H310" i="1"/>
  <c r="N3000" i="1"/>
  <c r="N3546" i="1"/>
  <c r="J1233" i="1"/>
  <c r="O749" i="1"/>
  <c r="G749" i="1"/>
  <c r="G4616" i="1"/>
  <c r="I988" i="1"/>
  <c r="O2711" i="1"/>
  <c r="K797" i="1"/>
  <c r="O455" i="1"/>
  <c r="J602" i="1"/>
  <c r="H2917" i="1"/>
  <c r="E751" i="1"/>
  <c r="H4966" i="1"/>
  <c r="N941" i="1"/>
  <c r="F2463" i="1"/>
  <c r="O841" i="1"/>
  <c r="L2460" i="1"/>
  <c r="Q162" i="1"/>
  <c r="I3546" i="1"/>
  <c r="G410" i="1"/>
  <c r="I1675" i="1"/>
  <c r="Q1190" i="1"/>
  <c r="O161" i="1"/>
  <c r="G1584" i="1"/>
  <c r="N4326" i="1"/>
  <c r="E2118" i="1"/>
  <c r="N848" i="1"/>
  <c r="D941" i="1"/>
  <c r="D1821" i="1"/>
  <c r="I4272" i="1"/>
  <c r="L3204" i="1"/>
  <c r="J1528" i="1"/>
  <c r="G4327" i="1"/>
  <c r="G1045" i="1"/>
  <c r="E3243" i="1"/>
  <c r="N1885" i="1"/>
  <c r="D906" i="1"/>
  <c r="M2670" i="1"/>
  <c r="L1005" i="1"/>
  <c r="G2670" i="1"/>
  <c r="N4769" i="1"/>
  <c r="N792" i="1"/>
  <c r="E1684" i="1"/>
  <c r="J2124" i="1"/>
  <c r="J169" i="1"/>
  <c r="D3243" i="1"/>
  <c r="D3546" i="1"/>
  <c r="I2474" i="1"/>
  <c r="J694" i="1"/>
  <c r="K939" i="1"/>
  <c r="Q1584" i="1"/>
  <c r="L4228" i="1"/>
  <c r="K2757" i="1"/>
  <c r="D2707" i="1"/>
  <c r="G3000" i="1"/>
  <c r="L3879" i="1"/>
  <c r="L3546" i="1"/>
  <c r="D1233" i="1"/>
  <c r="O600" i="1"/>
  <c r="Q2316" i="1"/>
  <c r="F749" i="1"/>
  <c r="L749" i="1"/>
  <c r="D5255" i="1"/>
  <c r="K4766" i="1"/>
  <c r="J5057" i="1"/>
  <c r="E5256" i="1"/>
  <c r="M5257" i="1"/>
  <c r="J2376" i="1"/>
  <c r="H2711" i="1"/>
  <c r="M455" i="1"/>
  <c r="D602" i="1"/>
  <c r="O1192" i="1"/>
  <c r="H751" i="1"/>
  <c r="F4966" i="1"/>
  <c r="Q1875" i="1"/>
  <c r="M4622" i="1"/>
  <c r="G2125" i="1"/>
  <c r="K2463" i="1"/>
  <c r="L841" i="1"/>
  <c r="E2460" i="1"/>
  <c r="I162" i="1"/>
  <c r="O3546" i="1"/>
  <c r="K410" i="1"/>
  <c r="F1675" i="1"/>
  <c r="J1189" i="1"/>
  <c r="M161" i="1"/>
  <c r="M1584" i="1"/>
  <c r="J1583" i="1"/>
  <c r="L4326" i="1"/>
  <c r="I4327" i="1"/>
  <c r="K1971" i="1"/>
  <c r="I2167" i="1"/>
  <c r="I3105" i="1"/>
  <c r="N4272" i="1"/>
  <c r="D3204" i="1"/>
  <c r="H1528" i="1"/>
  <c r="G803" i="1"/>
  <c r="L2670" i="1"/>
  <c r="H1005" i="1"/>
  <c r="G1684" i="1"/>
  <c r="N2124" i="1"/>
  <c r="D169" i="1"/>
  <c r="H3497" i="1"/>
  <c r="H694" i="1"/>
  <c r="F1239" i="1"/>
  <c r="L1584" i="1"/>
  <c r="O3207" i="1"/>
  <c r="D3000" i="1"/>
  <c r="G3546" i="1"/>
  <c r="E1233" i="1"/>
  <c r="G600" i="1"/>
  <c r="Q797" i="1"/>
  <c r="Q749" i="1"/>
  <c r="Q5256" i="1"/>
  <c r="E5257" i="1"/>
  <c r="L2376" i="1"/>
  <c r="E1972" i="1"/>
  <c r="G455" i="1"/>
  <c r="L602" i="1"/>
  <c r="Q1146" i="1"/>
  <c r="Q499" i="1"/>
  <c r="O4668" i="1"/>
  <c r="J2463" i="1"/>
  <c r="M2460" i="1"/>
  <c r="H162" i="1"/>
  <c r="L410" i="1"/>
  <c r="M1675" i="1"/>
  <c r="E1189" i="1"/>
  <c r="G161" i="1"/>
  <c r="N939" i="1"/>
  <c r="Q4623" i="1"/>
  <c r="F4326" i="1"/>
  <c r="F4327" i="1"/>
  <c r="F1971" i="1"/>
  <c r="K3105" i="1"/>
  <c r="N1340" i="1"/>
  <c r="E4772" i="1"/>
  <c r="J4272" i="1"/>
  <c r="M4766" i="1"/>
  <c r="K3204" i="1"/>
  <c r="E1885" i="1"/>
  <c r="K906" i="1"/>
  <c r="N803" i="1"/>
  <c r="M1005" i="1"/>
  <c r="K4769" i="1"/>
  <c r="I792" i="1"/>
  <c r="G2124" i="1"/>
  <c r="I2219" i="1"/>
  <c r="M3497" i="1"/>
  <c r="L694" i="1"/>
  <c r="K1584" i="1"/>
  <c r="N2376" i="1"/>
  <c r="M3546" i="1"/>
  <c r="N1233" i="1"/>
  <c r="K600" i="1"/>
  <c r="J749" i="1"/>
  <c r="H2376" i="1"/>
  <c r="D1972" i="1"/>
  <c r="I455" i="1"/>
  <c r="O602" i="1"/>
  <c r="Q2267" i="1"/>
  <c r="N4517" i="1"/>
  <c r="O2215" i="1"/>
  <c r="D2460" i="1"/>
  <c r="N162" i="1"/>
  <c r="F410" i="1"/>
  <c r="H1675" i="1"/>
  <c r="L1189" i="1"/>
  <c r="F2460" i="1"/>
  <c r="D161" i="1"/>
  <c r="G4326" i="1"/>
  <c r="G5257" i="1"/>
  <c r="K4327" i="1"/>
  <c r="D1920" i="1"/>
  <c r="G3105" i="1"/>
  <c r="H1340" i="1"/>
  <c r="H941" i="1"/>
  <c r="O4766" i="1"/>
  <c r="M3204" i="1"/>
  <c r="D2665" i="1"/>
  <c r="O2665" i="1"/>
  <c r="J1885" i="1"/>
  <c r="H1137" i="1"/>
  <c r="L906" i="1"/>
  <c r="D956" i="1"/>
  <c r="P956" i="1" s="1"/>
  <c r="E1005" i="1"/>
  <c r="D2670" i="1"/>
  <c r="D2124" i="1"/>
  <c r="G711" i="1"/>
  <c r="O169" i="1"/>
  <c r="L2219" i="1"/>
  <c r="L3497" i="1"/>
  <c r="I694" i="1"/>
  <c r="J1584" i="1"/>
  <c r="G4081" i="1"/>
  <c r="I2670" i="1"/>
  <c r="I1233" i="1"/>
  <c r="N2267" i="1"/>
  <c r="Q1926" i="1"/>
  <c r="E2376" i="1"/>
  <c r="Q2124" i="1"/>
  <c r="L2123" i="1"/>
  <c r="N1972" i="1"/>
  <c r="K694" i="1"/>
  <c r="L455" i="1"/>
  <c r="E602" i="1"/>
  <c r="D3884" i="1"/>
  <c r="J4517" i="1"/>
  <c r="D957" i="1"/>
  <c r="P957" i="1" s="1"/>
  <c r="H2215" i="1"/>
  <c r="L750" i="1"/>
  <c r="G162" i="1"/>
  <c r="F1332" i="1"/>
  <c r="O1675" i="1"/>
  <c r="I1189" i="1"/>
  <c r="H2714" i="1"/>
  <c r="I1972" i="1"/>
  <c r="K4326" i="1"/>
  <c r="H4327" i="1"/>
  <c r="D751" i="1"/>
  <c r="N3105" i="1"/>
  <c r="Q4766" i="1"/>
  <c r="O458" i="1"/>
  <c r="Q308" i="1"/>
  <c r="L308" i="1"/>
  <c r="G3243" i="1"/>
  <c r="F1005" i="1"/>
  <c r="Q4770" i="1"/>
  <c r="O290" i="1"/>
  <c r="E694" i="1"/>
  <c r="D1584" i="1"/>
  <c r="K2376" i="1"/>
  <c r="O4081" i="1"/>
  <c r="Q3243" i="1"/>
  <c r="G2312" i="1"/>
  <c r="L1233" i="1"/>
  <c r="F2267" i="1"/>
  <c r="E2315" i="1"/>
  <c r="D2376" i="1"/>
  <c r="Q750" i="1"/>
  <c r="K5012" i="1"/>
  <c r="K3053" i="1"/>
  <c r="L5206" i="1"/>
  <c r="G1192" i="1"/>
  <c r="Q1972" i="1"/>
  <c r="M694" i="1"/>
  <c r="Q455" i="1"/>
  <c r="F602" i="1"/>
  <c r="J3884" i="1"/>
  <c r="E4714" i="1"/>
  <c r="K4517" i="1"/>
  <c r="K2215" i="1"/>
  <c r="F3098" i="1"/>
  <c r="E2311" i="1"/>
  <c r="F162" i="1"/>
  <c r="F1233" i="1"/>
  <c r="L1675" i="1"/>
  <c r="K1189" i="1"/>
  <c r="G2714" i="1"/>
  <c r="N1732" i="1"/>
  <c r="G2264" i="1"/>
  <c r="Q5255" i="1"/>
  <c r="H4372" i="1"/>
  <c r="D4373" i="1"/>
  <c r="F1138" i="1"/>
  <c r="G751" i="1"/>
  <c r="J1828" i="1"/>
  <c r="I748" i="1"/>
  <c r="T4002" i="1"/>
  <c r="S3763" i="1"/>
  <c r="S39" i="1" s="1"/>
  <c r="S137" i="1" s="1"/>
  <c r="R3758" i="1"/>
  <c r="R34" i="1" s="1"/>
  <c r="R132" i="1" s="1"/>
  <c r="T2581" i="1"/>
  <c r="N3768" i="1"/>
  <c r="N44" i="1" s="1"/>
  <c r="T4883" i="1"/>
  <c r="J2266" i="1"/>
  <c r="D3003" i="1"/>
  <c r="F4712" i="1"/>
  <c r="M3209" i="1"/>
  <c r="N3888" i="1"/>
  <c r="N3885" i="1"/>
  <c r="D4765" i="1"/>
  <c r="K3242" i="1"/>
  <c r="T2436" i="1"/>
  <c r="T1114" i="1"/>
  <c r="H2266" i="1"/>
  <c r="O3888" i="1"/>
  <c r="D3885" i="1"/>
  <c r="H4765" i="1"/>
  <c r="M3888" i="1"/>
  <c r="Q3885" i="1"/>
  <c r="L3885" i="1"/>
  <c r="L4765" i="1"/>
  <c r="N4957" i="1"/>
  <c r="L5205" i="1"/>
  <c r="D3888" i="1"/>
  <c r="G3885" i="1"/>
  <c r="K4765" i="1"/>
  <c r="K3760" i="1"/>
  <c r="K36" i="1" s="1"/>
  <c r="K134" i="1" s="1"/>
  <c r="T1126" i="1"/>
  <c r="T1125" i="1"/>
  <c r="T1124" i="1"/>
  <c r="T1120" i="1"/>
  <c r="T1119" i="1"/>
  <c r="T676" i="1"/>
  <c r="Q2266" i="1"/>
  <c r="G5254" i="1"/>
  <c r="N3003" i="1"/>
  <c r="O4765" i="1"/>
  <c r="N2511" i="1"/>
  <c r="Q2999" i="1"/>
  <c r="Q554" i="1"/>
  <c r="Q1922" i="1"/>
  <c r="T5130" i="1"/>
  <c r="H3888" i="1"/>
  <c r="O3885" i="1"/>
  <c r="N4765" i="1"/>
  <c r="F2511" i="1"/>
  <c r="T4935" i="1"/>
  <c r="H2511" i="1"/>
  <c r="T5179" i="1"/>
  <c r="T5128" i="1"/>
  <c r="Q4767" i="1"/>
  <c r="T2444" i="1"/>
  <c r="K1344" i="1"/>
  <c r="F1344" i="1"/>
  <c r="G1344" i="1"/>
  <c r="O1344" i="1"/>
  <c r="D1344" i="1"/>
  <c r="H1344" i="1"/>
  <c r="J1344" i="1"/>
  <c r="M1344" i="1"/>
  <c r="E1344" i="1"/>
  <c r="Q1344" i="1"/>
  <c r="L1245" i="1"/>
  <c r="M1245" i="1"/>
  <c r="G1245" i="1"/>
  <c r="Q1245" i="1"/>
  <c r="N1245" i="1"/>
  <c r="E1245" i="1"/>
  <c r="K1245" i="1"/>
  <c r="J1245" i="1"/>
  <c r="H1245" i="1"/>
  <c r="D1245" i="1"/>
  <c r="I1245" i="1"/>
  <c r="F1245" i="1"/>
  <c r="O1317" i="1"/>
  <c r="P1317" i="1" s="1"/>
  <c r="M1294" i="1" s="1"/>
  <c r="O1245" i="1"/>
  <c r="K755" i="1"/>
  <c r="I755" i="1"/>
  <c r="O755" i="1"/>
  <c r="H755" i="1"/>
  <c r="Q755" i="1"/>
  <c r="J755" i="1"/>
  <c r="L755" i="1"/>
  <c r="E755" i="1"/>
  <c r="M755" i="1"/>
  <c r="N755" i="1"/>
  <c r="G755" i="1"/>
  <c r="D755" i="1"/>
  <c r="F755" i="1"/>
  <c r="O680" i="1"/>
  <c r="P680" i="1" s="1"/>
  <c r="O657" i="1" s="1"/>
  <c r="I364" i="1"/>
  <c r="F364" i="1"/>
  <c r="N364" i="1"/>
  <c r="L364" i="1"/>
  <c r="M364" i="1"/>
  <c r="H364" i="1"/>
  <c r="O364" i="1"/>
  <c r="D364" i="1"/>
  <c r="J364" i="1"/>
  <c r="K364" i="1"/>
  <c r="G364" i="1"/>
  <c r="D1152" i="1"/>
  <c r="P1152" i="1" s="1"/>
  <c r="L3551" i="1"/>
  <c r="J5318" i="1"/>
  <c r="Q613" i="1"/>
  <c r="P3414" i="1"/>
  <c r="H3392" i="1" s="1"/>
  <c r="E504" i="1"/>
  <c r="D1195" i="1"/>
  <c r="O1195" i="1"/>
  <c r="H1195" i="1"/>
  <c r="F1195" i="1"/>
  <c r="K1195" i="1"/>
  <c r="J1195" i="1"/>
  <c r="N1195" i="1"/>
  <c r="L1195" i="1"/>
  <c r="I1195" i="1"/>
  <c r="G1195" i="1"/>
  <c r="M1195" i="1"/>
  <c r="T3428" i="1"/>
  <c r="Q3636" i="1"/>
  <c r="Q3635" i="1"/>
  <c r="Q1153" i="1"/>
  <c r="Q612" i="1"/>
  <c r="O4384" i="1"/>
  <c r="N4384" i="1"/>
  <c r="H4384" i="1"/>
  <c r="F4384" i="1"/>
  <c r="M4384" i="1"/>
  <c r="K4384" i="1"/>
  <c r="G4384" i="1"/>
  <c r="I4384" i="1"/>
  <c r="D4384" i="1"/>
  <c r="H4948" i="1"/>
  <c r="G4947" i="1"/>
  <c r="R4942" i="1"/>
  <c r="R3767" i="1"/>
  <c r="I4332" i="1"/>
  <c r="O4044" i="1"/>
  <c r="I4044" i="1"/>
  <c r="E4044" i="1"/>
  <c r="J4044" i="1"/>
  <c r="D4044" i="1"/>
  <c r="P4044" i="1" s="1"/>
  <c r="Q4044" i="1"/>
  <c r="H4044" i="1"/>
  <c r="G4044" i="1"/>
  <c r="L4044" i="1"/>
  <c r="N4044" i="1"/>
  <c r="M90" i="1"/>
  <c r="P90" i="1" s="1"/>
  <c r="F67" i="1" s="1"/>
  <c r="P2099" i="1"/>
  <c r="J2076" i="1" s="1"/>
  <c r="P4115" i="1"/>
  <c r="O4092" i="1" s="1"/>
  <c r="O4016" i="1"/>
  <c r="O4018" i="1"/>
  <c r="P4018" i="1" s="1"/>
  <c r="P4312" i="1"/>
  <c r="S4605" i="1"/>
  <c r="T4605" i="1" s="1"/>
  <c r="T4507" i="1"/>
  <c r="P4751" i="1"/>
  <c r="O4728" i="1" s="1"/>
  <c r="P4995" i="1"/>
  <c r="Q4973" i="1" s="1"/>
  <c r="O5069" i="1"/>
  <c r="E5069" i="1"/>
  <c r="I5069" i="1"/>
  <c r="M5069" i="1"/>
  <c r="K5069" i="1"/>
  <c r="H5069" i="1"/>
  <c r="N5069" i="1"/>
  <c r="D5069" i="1"/>
  <c r="P5069" i="1" s="1"/>
  <c r="L5069" i="1"/>
  <c r="J2128" i="1"/>
  <c r="F4338" i="1"/>
  <c r="L4338" i="1"/>
  <c r="N4338" i="1"/>
  <c r="K4338" i="1"/>
  <c r="M4338" i="1"/>
  <c r="E4338" i="1"/>
  <c r="I4338" i="1"/>
  <c r="G4338" i="1"/>
  <c r="L4419" i="1"/>
  <c r="J4419" i="1"/>
  <c r="G4419" i="1"/>
  <c r="F4419" i="1"/>
  <c r="H4419" i="1"/>
  <c r="N4419" i="1"/>
  <c r="E4419" i="1"/>
  <c r="O4419" i="1"/>
  <c r="E612" i="1"/>
  <c r="F612" i="1"/>
  <c r="K704" i="1"/>
  <c r="D704" i="1"/>
  <c r="G704" i="1"/>
  <c r="H704" i="1"/>
  <c r="I2180" i="1"/>
  <c r="N2180" i="1"/>
  <c r="K512" i="1"/>
  <c r="N512" i="1"/>
  <c r="H2325" i="1"/>
  <c r="L2325" i="1"/>
  <c r="N2325" i="1"/>
  <c r="D2325" i="1"/>
  <c r="G2325" i="1"/>
  <c r="K2370" i="1"/>
  <c r="H2370" i="1"/>
  <c r="P196" i="1"/>
  <c r="P3330" i="1"/>
  <c r="O3307" i="1" s="1"/>
  <c r="O3379" i="1"/>
  <c r="P3379" i="1" s="1"/>
  <c r="M3356" i="1" s="1"/>
  <c r="P538" i="1"/>
  <c r="K2027" i="1"/>
  <c r="G2027" i="1"/>
  <c r="P1910" i="1"/>
  <c r="O1887" i="1" s="1"/>
  <c r="Q2514" i="1"/>
  <c r="M2513" i="1"/>
  <c r="I164" i="1"/>
  <c r="M164" i="1"/>
  <c r="J2320" i="1"/>
  <c r="H2320" i="1"/>
  <c r="E2320" i="1"/>
  <c r="Q2511" i="1"/>
  <c r="J2510" i="1"/>
  <c r="H2857" i="1"/>
  <c r="L2857" i="1"/>
  <c r="O3008" i="1"/>
  <c r="J3008" i="1"/>
  <c r="I3054" i="1"/>
  <c r="F3054" i="1"/>
  <c r="J3054" i="1"/>
  <c r="G3054" i="1"/>
  <c r="N3202" i="1"/>
  <c r="Q3202" i="1"/>
  <c r="N3248" i="1"/>
  <c r="F3248" i="1"/>
  <c r="E3248" i="1"/>
  <c r="O3248" i="1"/>
  <c r="M3248" i="1"/>
  <c r="I3248" i="1"/>
  <c r="J3248" i="1"/>
  <c r="Q3248" i="1"/>
  <c r="D3248" i="1"/>
  <c r="L3248" i="1"/>
  <c r="H3248" i="1"/>
  <c r="K3248" i="1"/>
  <c r="I3447" i="1"/>
  <c r="M3447" i="1"/>
  <c r="K3447" i="1"/>
  <c r="O3447" i="1"/>
  <c r="G3447" i="1"/>
  <c r="L3447" i="1"/>
  <c r="F3447" i="1"/>
  <c r="H3447" i="1"/>
  <c r="P3478" i="1"/>
  <c r="O3455" i="1" s="1"/>
  <c r="G3928" i="1"/>
  <c r="N3928" i="1"/>
  <c r="H3928" i="1"/>
  <c r="M3928" i="1"/>
  <c r="L3928" i="1"/>
  <c r="O3928" i="1"/>
  <c r="Q3929" i="1"/>
  <c r="F3928" i="1"/>
  <c r="K3928" i="1"/>
  <c r="I3928" i="1"/>
  <c r="J3928" i="1"/>
  <c r="D3928" i="1"/>
  <c r="K3938" i="1"/>
  <c r="J3938" i="1"/>
  <c r="I3938" i="1"/>
  <c r="E3938" i="1"/>
  <c r="G3938" i="1"/>
  <c r="N4670" i="1"/>
  <c r="D4670" i="1"/>
  <c r="H4670" i="1"/>
  <c r="J4670" i="1"/>
  <c r="I4670" i="1"/>
  <c r="M4670" i="1"/>
  <c r="O4670" i="1"/>
  <c r="L4670" i="1"/>
  <c r="K4670" i="1"/>
  <c r="K5302" i="1"/>
  <c r="G5302" i="1"/>
  <c r="M5302" i="1"/>
  <c r="K4762" i="1"/>
  <c r="F4762" i="1"/>
  <c r="J4762" i="1"/>
  <c r="H4762" i="1"/>
  <c r="L4762" i="1"/>
  <c r="N4762" i="1"/>
  <c r="O4762" i="1"/>
  <c r="Q4762" i="1"/>
  <c r="I4664" i="1"/>
  <c r="O4664" i="1"/>
  <c r="J4664" i="1"/>
  <c r="E4664" i="1"/>
  <c r="L4618" i="1"/>
  <c r="K4618" i="1"/>
  <c r="I4618" i="1"/>
  <c r="F4618" i="1"/>
  <c r="O4681" i="1"/>
  <c r="K2476" i="1"/>
  <c r="D2326" i="1"/>
  <c r="N612" i="1"/>
  <c r="P1269" i="1"/>
  <c r="G1246" i="1" s="1"/>
  <c r="L4384" i="1"/>
  <c r="Q4778" i="1"/>
  <c r="H4778" i="1"/>
  <c r="J4778" i="1"/>
  <c r="Q214" i="1"/>
  <c r="G213" i="1"/>
  <c r="G506" i="1"/>
  <c r="J506" i="1"/>
  <c r="K506" i="1"/>
  <c r="I506" i="1"/>
  <c r="E506" i="1"/>
  <c r="Q506" i="1"/>
  <c r="Q507" i="1"/>
  <c r="H506" i="1"/>
  <c r="O506" i="1"/>
  <c r="J996" i="1"/>
  <c r="N996" i="1"/>
  <c r="I996" i="1"/>
  <c r="E996" i="1"/>
  <c r="L996" i="1"/>
  <c r="Q996" i="1"/>
  <c r="K996" i="1"/>
  <c r="O996" i="1"/>
  <c r="D996" i="1"/>
  <c r="H996" i="1"/>
  <c r="M996" i="1"/>
  <c r="K502" i="1"/>
  <c r="O502" i="1"/>
  <c r="G502" i="1"/>
  <c r="L502" i="1"/>
  <c r="I502" i="1"/>
  <c r="J502" i="1"/>
  <c r="Q503" i="1"/>
  <c r="H1923" i="1"/>
  <c r="I1923" i="1"/>
  <c r="Q1923" i="1"/>
  <c r="J1923" i="1"/>
  <c r="Q1924" i="1"/>
  <c r="I406" i="1"/>
  <c r="J406" i="1"/>
  <c r="M406" i="1"/>
  <c r="H406" i="1"/>
  <c r="G1827" i="1"/>
  <c r="N1827" i="1"/>
  <c r="P2253" i="1"/>
  <c r="O2230" i="1" s="1"/>
  <c r="L612" i="1"/>
  <c r="L4681" i="1"/>
  <c r="N2476" i="1"/>
  <c r="G2326" i="1"/>
  <c r="N2473" i="1"/>
  <c r="I2473" i="1"/>
  <c r="F4276" i="1"/>
  <c r="K4332" i="1"/>
  <c r="K612" i="1"/>
  <c r="D4338" i="1"/>
  <c r="P4338" i="1" s="1"/>
  <c r="K4044" i="1"/>
  <c r="K4681" i="1"/>
  <c r="I2476" i="1"/>
  <c r="M612" i="1"/>
  <c r="H4338" i="1"/>
  <c r="M4044" i="1"/>
  <c r="D708" i="1"/>
  <c r="I708" i="1"/>
  <c r="M708" i="1"/>
  <c r="F708" i="1"/>
  <c r="Q2720" i="1"/>
  <c r="E3161" i="1"/>
  <c r="N3161" i="1"/>
  <c r="D1339" i="1"/>
  <c r="Q1682" i="1"/>
  <c r="M796" i="1"/>
  <c r="O796" i="1"/>
  <c r="H1734" i="1"/>
  <c r="H2709" i="1"/>
  <c r="E4967" i="1"/>
  <c r="L1682" i="1"/>
  <c r="I306" i="1"/>
  <c r="G503" i="1"/>
  <c r="E547" i="1"/>
  <c r="O4772" i="1"/>
  <c r="J748" i="1"/>
  <c r="K1872" i="1"/>
  <c r="K748" i="1"/>
  <c r="N2806" i="1"/>
  <c r="M2901" i="1"/>
  <c r="M3095" i="1"/>
  <c r="Q4419" i="1"/>
  <c r="T3711" i="1"/>
  <c r="F2719" i="1"/>
  <c r="H3161" i="1"/>
  <c r="J1339" i="1"/>
  <c r="M1682" i="1"/>
  <c r="N796" i="1"/>
  <c r="J1682" i="1"/>
  <c r="F2514" i="1"/>
  <c r="D796" i="1"/>
  <c r="F1734" i="1"/>
  <c r="D1982" i="1"/>
  <c r="N2709" i="1"/>
  <c r="J1676" i="1"/>
  <c r="L4967" i="1"/>
  <c r="H2614" i="1"/>
  <c r="J503" i="1"/>
  <c r="E848" i="1"/>
  <c r="O547" i="1"/>
  <c r="M748" i="1"/>
  <c r="O748" i="1"/>
  <c r="D1872" i="1"/>
  <c r="Q1046" i="1"/>
  <c r="T2592" i="1"/>
  <c r="T2591" i="1"/>
  <c r="K3768" i="1"/>
  <c r="K44" i="1" s="1"/>
  <c r="M1734" i="1"/>
  <c r="O2709" i="1"/>
  <c r="O4967" i="1"/>
  <c r="D547" i="1"/>
  <c r="D4967" i="1"/>
  <c r="H1872" i="1"/>
  <c r="P436" i="1"/>
  <c r="D413" i="1" s="1"/>
  <c r="E1734" i="1"/>
  <c r="J1734" i="1"/>
  <c r="J2709" i="1"/>
  <c r="K1143" i="1"/>
  <c r="M4967" i="1"/>
  <c r="I547" i="1"/>
  <c r="L4772" i="1"/>
  <c r="J2217" i="1"/>
  <c r="O3095" i="1"/>
  <c r="O1415" i="1"/>
  <c r="P1415" i="1" s="1"/>
  <c r="Q1392" i="1" s="1"/>
  <c r="O2719" i="1"/>
  <c r="K2719" i="1"/>
  <c r="G3161" i="1"/>
  <c r="Q4968" i="1"/>
  <c r="L796" i="1"/>
  <c r="G1734" i="1"/>
  <c r="M1143" i="1"/>
  <c r="K547" i="1"/>
  <c r="N1872" i="1"/>
  <c r="T2974" i="1"/>
  <c r="S3765" i="1"/>
  <c r="S41" i="1" s="1"/>
  <c r="S139" i="1" s="1"/>
  <c r="S3766" i="1"/>
  <c r="D1734" i="1"/>
  <c r="G1383" i="1"/>
  <c r="G1143" i="1"/>
  <c r="Q2515" i="1"/>
  <c r="G547" i="1"/>
  <c r="I3766" i="1"/>
  <c r="J3769" i="1"/>
  <c r="J45" i="1" s="1"/>
  <c r="K3161" i="1"/>
  <c r="K1982" i="1"/>
  <c r="Q796" i="1"/>
  <c r="Q1734" i="1"/>
  <c r="O1383" i="1"/>
  <c r="G4967" i="1"/>
  <c r="K4967" i="1"/>
  <c r="Q1733" i="1"/>
  <c r="E503" i="1"/>
  <c r="L2719" i="1"/>
  <c r="K848" i="1"/>
  <c r="F547" i="1"/>
  <c r="F4772" i="1"/>
  <c r="G899" i="1"/>
  <c r="G3095" i="1"/>
  <c r="I3769" i="1"/>
  <c r="I45" i="1" s="1"/>
  <c r="T3416" i="1"/>
  <c r="E3756" i="1"/>
  <c r="E32" i="1" s="1"/>
  <c r="E130" i="1" s="1"/>
  <c r="P2975" i="1"/>
  <c r="O2953" i="1" s="1"/>
  <c r="P2974" i="1"/>
  <c r="N2952" i="1" s="1"/>
  <c r="P2973" i="1"/>
  <c r="I2951" i="1" s="1"/>
  <c r="P2438" i="1"/>
  <c r="N2416" i="1" s="1"/>
  <c r="P1315" i="1"/>
  <c r="L1292" i="1" s="1"/>
  <c r="P2982" i="1"/>
  <c r="T2437" i="1"/>
  <c r="T5137" i="1"/>
  <c r="N3764" i="1"/>
  <c r="N40" i="1" s="1"/>
  <c r="N138" i="1" s="1"/>
  <c r="O4898" i="1"/>
  <c r="I1734" i="1"/>
  <c r="D2709" i="1"/>
  <c r="K2709" i="1"/>
  <c r="M2709" i="1"/>
  <c r="D312" i="1"/>
  <c r="I1871" i="1"/>
  <c r="I899" i="1"/>
  <c r="G1872" i="1"/>
  <c r="R5182" i="1"/>
  <c r="O3758" i="1"/>
  <c r="O34" i="1" s="1"/>
  <c r="O132" i="1" s="1"/>
  <c r="P1408" i="1"/>
  <c r="H1386" i="1" s="1"/>
  <c r="T1306" i="1"/>
  <c r="T2976" i="1"/>
  <c r="T3380" i="1"/>
  <c r="T3379" i="1"/>
  <c r="T3376" i="1"/>
  <c r="T3375" i="1"/>
  <c r="D3759" i="1"/>
  <c r="D35" i="1" s="1"/>
  <c r="D133" i="1" s="1"/>
  <c r="E613" i="1"/>
  <c r="G2719" i="1"/>
  <c r="O1982" i="1"/>
  <c r="Q2910" i="1"/>
  <c r="K1734" i="1"/>
  <c r="N1143" i="1"/>
  <c r="E2709" i="1"/>
  <c r="N307" i="1"/>
  <c r="S5180" i="1"/>
  <c r="P1220" i="1"/>
  <c r="Q1197" i="1" s="1"/>
  <c r="M613" i="1"/>
  <c r="J3161" i="1"/>
  <c r="M1339" i="1"/>
  <c r="I796" i="1"/>
  <c r="F2670" i="1"/>
  <c r="Q2709" i="1"/>
  <c r="G307" i="1"/>
  <c r="L848" i="1"/>
  <c r="H4772" i="1"/>
  <c r="L3152" i="1"/>
  <c r="E748" i="1"/>
  <c r="M2366" i="1"/>
  <c r="G2219" i="1"/>
  <c r="O1322" i="1"/>
  <c r="P1322" i="1" s="1"/>
  <c r="J1299" i="1" s="1"/>
  <c r="O2104" i="1"/>
  <c r="P2104" i="1" s="1"/>
  <c r="P1304" i="1"/>
  <c r="J1282" i="1" s="1"/>
  <c r="Q550" i="1"/>
  <c r="J3763" i="1"/>
  <c r="J39" i="1" s="1"/>
  <c r="J137" i="1" s="1"/>
  <c r="M3754" i="1"/>
  <c r="M30" i="1" s="1"/>
  <c r="M128" i="1" s="1"/>
  <c r="T2107" i="1"/>
  <c r="T2106" i="1"/>
  <c r="T2105" i="1"/>
  <c r="J3764" i="1"/>
  <c r="J40" i="1" s="1"/>
  <c r="J138" i="1" s="1"/>
  <c r="P4845" i="1"/>
  <c r="G4822" i="1" s="1"/>
  <c r="K4626" i="1"/>
  <c r="E4626" i="1"/>
  <c r="I4626" i="1"/>
  <c r="O4626" i="1"/>
  <c r="M4626" i="1"/>
  <c r="L4626" i="1"/>
  <c r="F4626" i="1"/>
  <c r="D4626" i="1"/>
  <c r="N4626" i="1"/>
  <c r="T4013" i="1"/>
  <c r="P4012" i="1"/>
  <c r="D3989" i="1" s="1"/>
  <c r="G3767" i="1"/>
  <c r="G43" i="1" s="1"/>
  <c r="P4209" i="1"/>
  <c r="J4136" i="1"/>
  <c r="O4136" i="1"/>
  <c r="L4136" i="1"/>
  <c r="D4136" i="1"/>
  <c r="K4136" i="1"/>
  <c r="E4136" i="1"/>
  <c r="F4136" i="1"/>
  <c r="N4136" i="1"/>
  <c r="H4136" i="1"/>
  <c r="G4136" i="1"/>
  <c r="I4136" i="1"/>
  <c r="P3523" i="1"/>
  <c r="D3767" i="1"/>
  <c r="D43" i="1" s="1"/>
  <c r="L3156" i="1"/>
  <c r="D3156" i="1"/>
  <c r="F3156" i="1"/>
  <c r="J3156" i="1"/>
  <c r="H3156" i="1"/>
  <c r="Q3156" i="1"/>
  <c r="N3156" i="1"/>
  <c r="M3156" i="1"/>
  <c r="E3156" i="1"/>
  <c r="I3156" i="1"/>
  <c r="O3424" i="1"/>
  <c r="O3767" i="1" s="1"/>
  <c r="O3156" i="1"/>
  <c r="D2372" i="1"/>
  <c r="H2372" i="1"/>
  <c r="M2372" i="1"/>
  <c r="Q2372" i="1"/>
  <c r="O2372" i="1"/>
  <c r="K2372" i="1"/>
  <c r="L2372" i="1"/>
  <c r="G2372" i="1"/>
  <c r="I2372" i="1"/>
  <c r="F2372" i="1"/>
  <c r="J2372" i="1"/>
  <c r="P1807" i="1"/>
  <c r="O1784" i="1" s="1"/>
  <c r="O1122" i="1"/>
  <c r="P1122" i="1" s="1"/>
  <c r="E1099" i="1" s="1"/>
  <c r="I412" i="1"/>
  <c r="D609" i="1"/>
  <c r="J609" i="1"/>
  <c r="I609" i="1"/>
  <c r="O681" i="1"/>
  <c r="P681" i="1" s="1"/>
  <c r="K658" i="1" s="1"/>
  <c r="L609" i="1"/>
  <c r="O609" i="1"/>
  <c r="N609" i="1"/>
  <c r="F609" i="1"/>
  <c r="K609" i="1"/>
  <c r="M609" i="1"/>
  <c r="Q609" i="1"/>
  <c r="G609" i="1"/>
  <c r="O2445" i="1"/>
  <c r="P2445" i="1" s="1"/>
  <c r="P2200" i="1"/>
  <c r="G3768" i="1"/>
  <c r="G44" i="1" s="1"/>
  <c r="H3768" i="1"/>
  <c r="H44" i="1" s="1"/>
  <c r="O2984" i="1"/>
  <c r="P2984" i="1" s="1"/>
  <c r="I2961" i="1" s="1"/>
  <c r="T2099" i="1"/>
  <c r="R90" i="1"/>
  <c r="T90" i="1" s="1"/>
  <c r="L1152" i="1"/>
  <c r="H4825" i="1"/>
  <c r="M2323" i="1"/>
  <c r="E901" i="1"/>
  <c r="N901" i="1"/>
  <c r="J901" i="1"/>
  <c r="H901" i="1"/>
  <c r="D901" i="1"/>
  <c r="G4825" i="1"/>
  <c r="P2738" i="1"/>
  <c r="N2715" i="1" s="1"/>
  <c r="O2983" i="1"/>
  <c r="K166" i="1"/>
  <c r="H166" i="1"/>
  <c r="N166" i="1"/>
  <c r="I166" i="1"/>
  <c r="Q166" i="1"/>
  <c r="F166" i="1"/>
  <c r="O166" i="1"/>
  <c r="E166" i="1"/>
  <c r="J166" i="1"/>
  <c r="G2323" i="1"/>
  <c r="G166" i="1"/>
  <c r="M4825" i="1"/>
  <c r="L4825" i="1"/>
  <c r="D4825" i="1"/>
  <c r="N4825" i="1"/>
  <c r="M4625" i="1"/>
  <c r="O4625" i="1"/>
  <c r="D4625" i="1"/>
  <c r="H4625" i="1"/>
  <c r="L4625" i="1"/>
  <c r="Q4625" i="1"/>
  <c r="N4625" i="1"/>
  <c r="E4625" i="1"/>
  <c r="I4625" i="1"/>
  <c r="J4625" i="1"/>
  <c r="K4625" i="1"/>
  <c r="Q4626" i="1"/>
  <c r="G4625" i="1"/>
  <c r="O4184" i="1"/>
  <c r="K4184" i="1"/>
  <c r="D4184" i="1"/>
  <c r="M4184" i="1"/>
  <c r="N4184" i="1"/>
  <c r="Q4185" i="1"/>
  <c r="E4184" i="1"/>
  <c r="H4184" i="1"/>
  <c r="G4184" i="1"/>
  <c r="L4184" i="1"/>
  <c r="K4825" i="1"/>
  <c r="O3765" i="1"/>
  <c r="O41" i="1" s="1"/>
  <c r="O139" i="1" s="1"/>
  <c r="F4825" i="1"/>
  <c r="J4825" i="1"/>
  <c r="O4825" i="1"/>
  <c r="Q2324" i="1"/>
  <c r="E2323" i="1"/>
  <c r="H2323" i="1"/>
  <c r="I2864" i="1"/>
  <c r="H2864" i="1"/>
  <c r="D2864" i="1"/>
  <c r="J2864" i="1"/>
  <c r="O2864" i="1"/>
  <c r="N2864" i="1"/>
  <c r="G1152" i="1"/>
  <c r="J4184" i="1"/>
  <c r="M166" i="1"/>
  <c r="N1152" i="1"/>
  <c r="Q4825" i="1"/>
  <c r="I4184" i="1"/>
  <c r="D166" i="1"/>
  <c r="N2861" i="1"/>
  <c r="M2861" i="1"/>
  <c r="G4278" i="1"/>
  <c r="M4278" i="1"/>
  <c r="D4278" i="1"/>
  <c r="L4278" i="1"/>
  <c r="H4278" i="1"/>
  <c r="K4278" i="1"/>
  <c r="O4278" i="1"/>
  <c r="N4278" i="1"/>
  <c r="J4278" i="1"/>
  <c r="E4278" i="1"/>
  <c r="M4271" i="1"/>
  <c r="F4271" i="1"/>
  <c r="K4271" i="1"/>
  <c r="I4271" i="1"/>
  <c r="Q4272" i="1"/>
  <c r="E4271" i="1"/>
  <c r="N4271" i="1"/>
  <c r="G4271" i="1"/>
  <c r="P3999" i="1"/>
  <c r="H4271" i="1"/>
  <c r="D4271" i="1"/>
  <c r="I4124" i="1"/>
  <c r="K4124" i="1"/>
  <c r="G4124" i="1"/>
  <c r="N4124" i="1"/>
  <c r="L4124" i="1"/>
  <c r="F4124" i="1"/>
  <c r="P4263" i="1"/>
  <c r="Q4241" i="1" s="1"/>
  <c r="P4451" i="1"/>
  <c r="O4500" i="1"/>
  <c r="O4598" i="1" s="1"/>
  <c r="D4597" i="1"/>
  <c r="F4723" i="1"/>
  <c r="E4723" i="1"/>
  <c r="J4723" i="1"/>
  <c r="N4723" i="1"/>
  <c r="G4723" i="1"/>
  <c r="I4723" i="1"/>
  <c r="O4723" i="1"/>
  <c r="K4723" i="1"/>
  <c r="L4723" i="1"/>
  <c r="D4723" i="1"/>
  <c r="P4799" i="1"/>
  <c r="O4776" i="1" s="1"/>
  <c r="O4897" i="1"/>
  <c r="D3426" i="1"/>
  <c r="D3769" i="1" s="1"/>
  <c r="D45" i="1" s="1"/>
  <c r="P2981" i="1"/>
  <c r="E2958" i="1" s="1"/>
  <c r="O4271" i="1"/>
  <c r="T3415" i="1"/>
  <c r="K4371" i="1"/>
  <c r="M4371" i="1"/>
  <c r="H4371" i="1"/>
  <c r="O4371" i="1"/>
  <c r="Q4371" i="1"/>
  <c r="I4371" i="1"/>
  <c r="Q4372" i="1"/>
  <c r="J4371" i="1"/>
  <c r="N4371" i="1"/>
  <c r="E4371" i="1"/>
  <c r="G4371" i="1"/>
  <c r="G4325" i="1"/>
  <c r="I4325" i="1"/>
  <c r="O4325" i="1"/>
  <c r="K4325" i="1"/>
  <c r="J4325" i="1"/>
  <c r="H4325" i="1"/>
  <c r="E4325" i="1"/>
  <c r="D4325" i="1"/>
  <c r="Q4326" i="1"/>
  <c r="F4325" i="1"/>
  <c r="M4325" i="1"/>
  <c r="O4226" i="1"/>
  <c r="N4226" i="1"/>
  <c r="J4226" i="1"/>
  <c r="E4226" i="1"/>
  <c r="K4226" i="1"/>
  <c r="G4226" i="1"/>
  <c r="T3364" i="1"/>
  <c r="R3413" i="1"/>
  <c r="P2582" i="1"/>
  <c r="H2560" i="1" s="1"/>
  <c r="T1812" i="1"/>
  <c r="T1811" i="1"/>
  <c r="T1810" i="1"/>
  <c r="T1809" i="1"/>
  <c r="T1808" i="1"/>
  <c r="T1807" i="1"/>
  <c r="T1806" i="1"/>
  <c r="T1805" i="1"/>
  <c r="T1804" i="1"/>
  <c r="E91" i="1"/>
  <c r="P91" i="1" s="1"/>
  <c r="P2100" i="1"/>
  <c r="N2077" i="1" s="1"/>
  <c r="S89" i="1"/>
  <c r="T89" i="1" s="1"/>
  <c r="T2098" i="1"/>
  <c r="T3381" i="1"/>
  <c r="S5194" i="1"/>
  <c r="T4017" i="1"/>
  <c r="P4410" i="1"/>
  <c r="Q4388" i="1" s="1"/>
  <c r="O4508" i="1"/>
  <c r="O4606" i="1" s="1"/>
  <c r="R4597" i="1"/>
  <c r="T4597" i="1" s="1"/>
  <c r="T4499" i="1"/>
  <c r="S4593" i="1"/>
  <c r="T4593" i="1" s="1"/>
  <c r="S5181" i="1"/>
  <c r="T4495" i="1"/>
  <c r="G4673" i="1"/>
  <c r="Q4673" i="1"/>
  <c r="J4673" i="1"/>
  <c r="N4673" i="1"/>
  <c r="F4673" i="1"/>
  <c r="I4673" i="1"/>
  <c r="D4673" i="1"/>
  <c r="K4673" i="1"/>
  <c r="L4673" i="1"/>
  <c r="P4651" i="1"/>
  <c r="O4628" i="1" s="1"/>
  <c r="O5145" i="1"/>
  <c r="O5144" i="1"/>
  <c r="P5144" i="1" s="1"/>
  <c r="K5121" i="1" s="1"/>
  <c r="O5142" i="1"/>
  <c r="P5142" i="1" s="1"/>
  <c r="D5119" i="1" s="1"/>
  <c r="O5141" i="1"/>
  <c r="P5141" i="1" s="1"/>
  <c r="T5136" i="1"/>
  <c r="J1980" i="1"/>
  <c r="I2861" i="1"/>
  <c r="N4974" i="1"/>
  <c r="J4271" i="1"/>
  <c r="E3148" i="1"/>
  <c r="N3148" i="1"/>
  <c r="G3148" i="1"/>
  <c r="H3148" i="1"/>
  <c r="M3148" i="1"/>
  <c r="L3148" i="1"/>
  <c r="O3148" i="1"/>
  <c r="I3148" i="1"/>
  <c r="P3575" i="1"/>
  <c r="O3552" i="1" s="1"/>
  <c r="L3554" i="1"/>
  <c r="M3554" i="1"/>
  <c r="D3554" i="1"/>
  <c r="P3554" i="1" s="1"/>
  <c r="H3554" i="1"/>
  <c r="K4376" i="1"/>
  <c r="G4376" i="1"/>
  <c r="O4376" i="1"/>
  <c r="F4376" i="1"/>
  <c r="J4376" i="1"/>
  <c r="I4376" i="1"/>
  <c r="H4376" i="1"/>
  <c r="L4376" i="1"/>
  <c r="M4376" i="1"/>
  <c r="E4376" i="1"/>
  <c r="O5304" i="1"/>
  <c r="G5304" i="1"/>
  <c r="D5304" i="1"/>
  <c r="N5304" i="1"/>
  <c r="E5304" i="1"/>
  <c r="K5304" i="1"/>
  <c r="H5304" i="1"/>
  <c r="Q5305" i="1"/>
  <c r="F5304" i="1"/>
  <c r="Q5304" i="1"/>
  <c r="M5304" i="1"/>
  <c r="L5304" i="1"/>
  <c r="I5304" i="1"/>
  <c r="N5210" i="1"/>
  <c r="D5210" i="1"/>
  <c r="I5210" i="1"/>
  <c r="G5210" i="1"/>
  <c r="H5210" i="1"/>
  <c r="K5210" i="1"/>
  <c r="L5210" i="1"/>
  <c r="M5210" i="1"/>
  <c r="E5210" i="1"/>
  <c r="F5210" i="1"/>
  <c r="L5203" i="1"/>
  <c r="O5203" i="1"/>
  <c r="I5203" i="1"/>
  <c r="Q5204" i="1"/>
  <c r="N5203" i="1"/>
  <c r="G5203" i="1"/>
  <c r="D5203" i="1"/>
  <c r="Q5203" i="1"/>
  <c r="K5203" i="1"/>
  <c r="M5203" i="1"/>
  <c r="F5203" i="1"/>
  <c r="H5203" i="1"/>
  <c r="G5010" i="1"/>
  <c r="L5010" i="1"/>
  <c r="F5010" i="1"/>
  <c r="E5010" i="1"/>
  <c r="D5010" i="1"/>
  <c r="I5010" i="1"/>
  <c r="M5010" i="1"/>
  <c r="D4619" i="1"/>
  <c r="M4619" i="1"/>
  <c r="R4596" i="1"/>
  <c r="T4596" i="1" s="1"/>
  <c r="T4498" i="1"/>
  <c r="D4596" i="1"/>
  <c r="E4370" i="1"/>
  <c r="N4370" i="1"/>
  <c r="G4370" i="1"/>
  <c r="F4370" i="1"/>
  <c r="K4370" i="1"/>
  <c r="J4370" i="1"/>
  <c r="D4370" i="1"/>
  <c r="O4370" i="1"/>
  <c r="L4370" i="1"/>
  <c r="H4370" i="1"/>
  <c r="I4370" i="1"/>
  <c r="Q4370" i="1"/>
  <c r="R3757" i="1"/>
  <c r="R33" i="1" s="1"/>
  <c r="R131" i="1" s="1"/>
  <c r="O2593" i="1"/>
  <c r="P2593" i="1" s="1"/>
  <c r="P2544" i="1"/>
  <c r="O316" i="1"/>
  <c r="P1465" i="1"/>
  <c r="P3183" i="1"/>
  <c r="G950" i="1"/>
  <c r="M950" i="1"/>
  <c r="L1338" i="1"/>
  <c r="I1338" i="1"/>
  <c r="J596" i="1"/>
  <c r="Q597" i="1"/>
  <c r="N596" i="1"/>
  <c r="I596" i="1"/>
  <c r="O596" i="1"/>
  <c r="F596" i="1"/>
  <c r="O551" i="1"/>
  <c r="L551" i="1"/>
  <c r="K456" i="1"/>
  <c r="H456" i="1"/>
  <c r="M456" i="1"/>
  <c r="N456" i="1"/>
  <c r="E456" i="1"/>
  <c r="E1041" i="1"/>
  <c r="K1041" i="1"/>
  <c r="L1041" i="1"/>
  <c r="G1875" i="1"/>
  <c r="J1875" i="1"/>
  <c r="Q1876" i="1"/>
  <c r="O1875" i="1"/>
  <c r="D1875" i="1"/>
  <c r="L1875" i="1"/>
  <c r="M1875" i="1"/>
  <c r="J1969" i="1"/>
  <c r="H1969" i="1"/>
  <c r="D1969" i="1"/>
  <c r="Q1970" i="1"/>
  <c r="M1969" i="1"/>
  <c r="K1969" i="1"/>
  <c r="Q1969" i="1"/>
  <c r="L1969" i="1"/>
  <c r="I1969" i="1"/>
  <c r="G1969" i="1"/>
  <c r="F1969" i="1"/>
  <c r="O1969" i="1"/>
  <c r="I2214" i="1"/>
  <c r="Q2214" i="1"/>
  <c r="K2214" i="1"/>
  <c r="D2214" i="1"/>
  <c r="M2612" i="1"/>
  <c r="G2612" i="1"/>
  <c r="O2612" i="1"/>
  <c r="K2612" i="1"/>
  <c r="I2612" i="1"/>
  <c r="J2612" i="1"/>
  <c r="Q2612" i="1"/>
  <c r="N2612" i="1"/>
  <c r="H2612" i="1"/>
  <c r="F2612" i="1"/>
  <c r="E2612" i="1"/>
  <c r="F2860" i="1"/>
  <c r="D2860" i="1"/>
  <c r="K2860" i="1"/>
  <c r="G2860" i="1"/>
  <c r="E2860" i="1"/>
  <c r="N2860" i="1"/>
  <c r="I2860" i="1"/>
  <c r="L2860" i="1"/>
  <c r="N3198" i="1"/>
  <c r="G3198" i="1"/>
  <c r="K3198" i="1"/>
  <c r="O3198" i="1"/>
  <c r="M3198" i="1"/>
  <c r="E3198" i="1"/>
  <c r="Q3199" i="1"/>
  <c r="O3196" i="1"/>
  <c r="I3196" i="1"/>
  <c r="P3467" i="1"/>
  <c r="O3712" i="1"/>
  <c r="P3712" i="1" s="1"/>
  <c r="E3886" i="1"/>
  <c r="G3886" i="1"/>
  <c r="D3886" i="1"/>
  <c r="I3886" i="1"/>
  <c r="J3886" i="1"/>
  <c r="M3886" i="1"/>
  <c r="Q3886" i="1"/>
  <c r="J4621" i="1"/>
  <c r="E4621" i="1"/>
  <c r="N4621" i="1"/>
  <c r="F4621" i="1"/>
  <c r="M4621" i="1"/>
  <c r="O4621" i="1"/>
  <c r="I5303" i="1"/>
  <c r="D5303" i="1"/>
  <c r="H5303" i="1"/>
  <c r="L5303" i="1"/>
  <c r="G5303" i="1"/>
  <c r="F5303" i="1"/>
  <c r="N5303" i="1"/>
  <c r="E5303" i="1"/>
  <c r="M5303" i="1"/>
  <c r="J5303" i="1"/>
  <c r="K5303" i="1"/>
  <c r="F5202" i="1"/>
  <c r="H5202" i="1"/>
  <c r="K5202" i="1"/>
  <c r="O5202" i="1"/>
  <c r="I5060" i="1"/>
  <c r="L5060" i="1"/>
  <c r="J5060" i="1"/>
  <c r="O5060" i="1"/>
  <c r="E5060" i="1"/>
  <c r="G5060" i="1"/>
  <c r="K5060" i="1"/>
  <c r="Q5061" i="1"/>
  <c r="G4962" i="1"/>
  <c r="L4962" i="1"/>
  <c r="J4962" i="1"/>
  <c r="Q4963" i="1"/>
  <c r="Q4962" i="1"/>
  <c r="H4962" i="1"/>
  <c r="N4962" i="1"/>
  <c r="E4962" i="1"/>
  <c r="F4962" i="1"/>
  <c r="M4962" i="1"/>
  <c r="E4763" i="1"/>
  <c r="N4763" i="1"/>
  <c r="Q4764" i="1"/>
  <c r="H4763" i="1"/>
  <c r="Q4763" i="1"/>
  <c r="J4717" i="1"/>
  <c r="E4717" i="1"/>
  <c r="Q4718" i="1"/>
  <c r="H4520" i="1"/>
  <c r="L4520" i="1"/>
  <c r="J4520" i="1"/>
  <c r="M4520" i="1"/>
  <c r="K4520" i="1"/>
  <c r="F4520" i="1"/>
  <c r="D4520" i="1"/>
  <c r="O4520" i="1"/>
  <c r="I4520" i="1"/>
  <c r="N1980" i="1"/>
  <c r="J2861" i="1"/>
  <c r="G4974" i="1"/>
  <c r="N4325" i="1"/>
  <c r="F4278" i="1"/>
  <c r="E2999" i="1"/>
  <c r="Q3000" i="1"/>
  <c r="F2999" i="1"/>
  <c r="N2999" i="1"/>
  <c r="O2999" i="1"/>
  <c r="L2999" i="1"/>
  <c r="G2999" i="1"/>
  <c r="H2999" i="1"/>
  <c r="I2803" i="1"/>
  <c r="H2803" i="1"/>
  <c r="N2803" i="1"/>
  <c r="E2803" i="1"/>
  <c r="M2325" i="1"/>
  <c r="J2325" i="1"/>
  <c r="E2370" i="1"/>
  <c r="G2370" i="1"/>
  <c r="D2370" i="1"/>
  <c r="M2370" i="1"/>
  <c r="O2370" i="1"/>
  <c r="J2370" i="1"/>
  <c r="N2370" i="1"/>
  <c r="F2370" i="1"/>
  <c r="P1764" i="1"/>
  <c r="O1813" i="1"/>
  <c r="P1813" i="1" s="1"/>
  <c r="O3371" i="1"/>
  <c r="O3420" i="1" s="1"/>
  <c r="O3763" i="1" s="1"/>
  <c r="O39" i="1" s="1"/>
  <c r="P3322" i="1"/>
  <c r="M311" i="1"/>
  <c r="L311" i="1"/>
  <c r="Q312" i="1"/>
  <c r="H311" i="1"/>
  <c r="Q311" i="1"/>
  <c r="K311" i="1"/>
  <c r="O2027" i="1"/>
  <c r="L2027" i="1"/>
  <c r="E2027" i="1"/>
  <c r="H2027" i="1"/>
  <c r="Q2028" i="1"/>
  <c r="N2027" i="1"/>
  <c r="D2027" i="1"/>
  <c r="I2027" i="1"/>
  <c r="F2027" i="1"/>
  <c r="J2027" i="1"/>
  <c r="M2027" i="1"/>
  <c r="O291" i="1"/>
  <c r="F1382" i="1"/>
  <c r="H1382" i="1"/>
  <c r="D164" i="1"/>
  <c r="G164" i="1"/>
  <c r="L164" i="1"/>
  <c r="Q800" i="1"/>
  <c r="N799" i="1"/>
  <c r="N747" i="1"/>
  <c r="F747" i="1"/>
  <c r="J747" i="1"/>
  <c r="I747" i="1"/>
  <c r="L747" i="1"/>
  <c r="E1922" i="1"/>
  <c r="D1922" i="1"/>
  <c r="G1922" i="1"/>
  <c r="I3004" i="1"/>
  <c r="G3004" i="1"/>
  <c r="L3004" i="1"/>
  <c r="O3004" i="1"/>
  <c r="Q3004" i="1"/>
  <c r="F1877" i="1"/>
  <c r="K1877" i="1"/>
  <c r="Q1878" i="1"/>
  <c r="L1877" i="1"/>
  <c r="O1877" i="1"/>
  <c r="H1877" i="1"/>
  <c r="G1877" i="1"/>
  <c r="I1877" i="1"/>
  <c r="N1877" i="1"/>
  <c r="M1877" i="1"/>
  <c r="E1877" i="1"/>
  <c r="D1877" i="1"/>
  <c r="Q1877" i="1"/>
  <c r="D1336" i="1"/>
  <c r="G1336" i="1"/>
  <c r="I1336" i="1"/>
  <c r="M1336" i="1"/>
  <c r="H1336" i="1"/>
  <c r="P1563" i="1"/>
  <c r="K1730" i="1"/>
  <c r="Q1730" i="1"/>
  <c r="N1730" i="1"/>
  <c r="E1730" i="1"/>
  <c r="I1730" i="1"/>
  <c r="J1730" i="1"/>
  <c r="O1730" i="1"/>
  <c r="G1730" i="1"/>
  <c r="I2031" i="1"/>
  <c r="H2031" i="1"/>
  <c r="J2271" i="1"/>
  <c r="N2271" i="1"/>
  <c r="F2320" i="1"/>
  <c r="L2320" i="1"/>
  <c r="I2320" i="1"/>
  <c r="G2320" i="1"/>
  <c r="N2320" i="1"/>
  <c r="O2320" i="1"/>
  <c r="K2320" i="1"/>
  <c r="D2320" i="1"/>
  <c r="M2320" i="1"/>
  <c r="Q2321" i="1"/>
  <c r="O2510" i="1"/>
  <c r="N2510" i="1"/>
  <c r="L2510" i="1"/>
  <c r="M2510" i="1"/>
  <c r="F2510" i="1"/>
  <c r="D2510" i="1"/>
  <c r="E2510" i="1"/>
  <c r="K2510" i="1"/>
  <c r="G2510" i="1"/>
  <c r="I2510" i="1"/>
  <c r="H2510" i="1"/>
  <c r="J2801" i="1"/>
  <c r="Q2802" i="1"/>
  <c r="F3006" i="1"/>
  <c r="Q3006" i="1"/>
  <c r="G3008" i="1"/>
  <c r="K3008" i="1"/>
  <c r="N3008" i="1"/>
  <c r="I3008" i="1"/>
  <c r="D3008" i="1"/>
  <c r="E3008" i="1"/>
  <c r="H3008" i="1"/>
  <c r="M3008" i="1"/>
  <c r="L3008" i="1"/>
  <c r="F3008" i="1"/>
  <c r="N3054" i="1"/>
  <c r="E3054" i="1"/>
  <c r="D3054" i="1"/>
  <c r="L3054" i="1"/>
  <c r="K3054" i="1"/>
  <c r="H3054" i="1"/>
  <c r="O3054" i="1"/>
  <c r="Q1980" i="1"/>
  <c r="L4030" i="1"/>
  <c r="E2861" i="1"/>
  <c r="L4325" i="1"/>
  <c r="M4226" i="1"/>
  <c r="P4849" i="1"/>
  <c r="Q4827" i="1" s="1"/>
  <c r="I4278" i="1"/>
  <c r="J2662" i="1"/>
  <c r="E2662" i="1"/>
  <c r="Q4377" i="1"/>
  <c r="D4377" i="1"/>
  <c r="H4377" i="1"/>
  <c r="F4377" i="1"/>
  <c r="E4377" i="1"/>
  <c r="O1381" i="1"/>
  <c r="J1381" i="1"/>
  <c r="L893" i="1"/>
  <c r="K893" i="1"/>
  <c r="E893" i="1"/>
  <c r="N893" i="1"/>
  <c r="I893" i="1"/>
  <c r="F893" i="1"/>
  <c r="G893" i="1"/>
  <c r="J893" i="1"/>
  <c r="N2465" i="1"/>
  <c r="I2465" i="1"/>
  <c r="O2465" i="1"/>
  <c r="L2465" i="1"/>
  <c r="E2465" i="1"/>
  <c r="K2465" i="1"/>
  <c r="F2465" i="1"/>
  <c r="F2218" i="1"/>
  <c r="Q2218" i="1"/>
  <c r="N2218" i="1"/>
  <c r="O2218" i="1"/>
  <c r="E697" i="1"/>
  <c r="O697" i="1"/>
  <c r="M697" i="1"/>
  <c r="I697" i="1"/>
  <c r="J697" i="1"/>
  <c r="L697" i="1"/>
  <c r="F697" i="1"/>
  <c r="Q697" i="1"/>
  <c r="N697" i="1"/>
  <c r="H697" i="1"/>
  <c r="G697" i="1"/>
  <c r="M361" i="1"/>
  <c r="F361" i="1"/>
  <c r="D361" i="1"/>
  <c r="J361" i="1"/>
  <c r="Q361" i="1"/>
  <c r="G3244" i="1"/>
  <c r="K3244" i="1"/>
  <c r="J3244" i="1"/>
  <c r="N3244" i="1"/>
  <c r="H3244" i="1"/>
  <c r="L3244" i="1"/>
  <c r="I3244" i="1"/>
  <c r="D993" i="1"/>
  <c r="N993" i="1"/>
  <c r="J993" i="1"/>
  <c r="G993" i="1"/>
  <c r="N3496" i="1"/>
  <c r="O3496" i="1"/>
  <c r="P2498" i="1"/>
  <c r="Q2476" i="1" s="1"/>
  <c r="O2596" i="1"/>
  <c r="P2596" i="1" s="1"/>
  <c r="O1980" i="1"/>
  <c r="L4371" i="1"/>
  <c r="R3417" i="1"/>
  <c r="I4226" i="1"/>
  <c r="F4134" i="1"/>
  <c r="N4134" i="1"/>
  <c r="H4134" i="1"/>
  <c r="G4134" i="1"/>
  <c r="E4134" i="1"/>
  <c r="L4134" i="1"/>
  <c r="M165" i="1"/>
  <c r="N165" i="1"/>
  <c r="Q165" i="1"/>
  <c r="G1880" i="1"/>
  <c r="E1880" i="1"/>
  <c r="D1880" i="1"/>
  <c r="D3251" i="1"/>
  <c r="N3251" i="1"/>
  <c r="O3251" i="1"/>
  <c r="H604" i="1"/>
  <c r="I604" i="1"/>
  <c r="E604" i="1"/>
  <c r="N604" i="1"/>
  <c r="F604" i="1"/>
  <c r="K604" i="1"/>
  <c r="D604" i="1"/>
  <c r="L1627" i="1"/>
  <c r="N1627" i="1"/>
  <c r="G1627" i="1"/>
  <c r="D1627" i="1"/>
  <c r="J1627" i="1"/>
  <c r="Q1627" i="1"/>
  <c r="O1627" i="1"/>
  <c r="I1627" i="1"/>
  <c r="F1627" i="1"/>
  <c r="H1627" i="1"/>
  <c r="D158" i="1"/>
  <c r="G158" i="1"/>
  <c r="I158" i="1"/>
  <c r="H158" i="1"/>
  <c r="L158" i="1"/>
  <c r="J158" i="1"/>
  <c r="N158" i="1"/>
  <c r="K158" i="1"/>
  <c r="M158" i="1"/>
  <c r="I2615" i="1"/>
  <c r="K2615" i="1"/>
  <c r="F2615" i="1"/>
  <c r="H2615" i="1"/>
  <c r="O2615" i="1"/>
  <c r="Q2616" i="1"/>
  <c r="N2615" i="1"/>
  <c r="G2615" i="1"/>
  <c r="L2615" i="1"/>
  <c r="Q2615" i="1"/>
  <c r="M2615" i="1"/>
  <c r="J1240" i="1"/>
  <c r="N1240" i="1"/>
  <c r="E1240" i="1"/>
  <c r="G1240" i="1"/>
  <c r="I1240" i="1"/>
  <c r="O1240" i="1"/>
  <c r="F1240" i="1"/>
  <c r="H1240" i="1"/>
  <c r="L1240" i="1"/>
  <c r="L1980" i="1"/>
  <c r="K1980" i="1"/>
  <c r="F1980" i="1"/>
  <c r="T3366" i="1"/>
  <c r="P1224" i="1"/>
  <c r="L1201" i="1" s="1"/>
  <c r="K2999" i="1"/>
  <c r="H4723" i="1"/>
  <c r="Q706" i="1"/>
  <c r="T5135" i="1"/>
  <c r="M3760" i="1"/>
  <c r="M36" i="1" s="1"/>
  <c r="N3758" i="1"/>
  <c r="N34" i="1" s="1"/>
  <c r="N132" i="1" s="1"/>
  <c r="N3757" i="1"/>
  <c r="N33" i="1" s="1"/>
  <c r="O3756" i="1"/>
  <c r="T2440" i="1"/>
  <c r="T2438" i="1"/>
  <c r="T2435" i="1"/>
  <c r="P2434" i="1"/>
  <c r="J2412" i="1" s="1"/>
  <c r="L3758" i="1"/>
  <c r="L34" i="1" s="1"/>
  <c r="L132" i="1" s="1"/>
  <c r="L3760" i="1"/>
  <c r="L36" i="1" s="1"/>
  <c r="L134" i="1" s="1"/>
  <c r="T2433" i="1"/>
  <c r="T2583" i="1"/>
  <c r="O4014" i="1"/>
  <c r="P4014" i="1" s="1"/>
  <c r="P2589" i="1"/>
  <c r="I2566" i="1" s="1"/>
  <c r="L3767" i="1"/>
  <c r="L43" i="1" s="1"/>
  <c r="P5133" i="1"/>
  <c r="I5111" i="1" s="1"/>
  <c r="P5128" i="1"/>
  <c r="F5106" i="1" s="1"/>
  <c r="P3706" i="1"/>
  <c r="P3709" i="1"/>
  <c r="R5193" i="1"/>
  <c r="T5186" i="1"/>
  <c r="T3423" i="1"/>
  <c r="Q5013" i="1"/>
  <c r="O1321" i="1"/>
  <c r="P1321" i="1" s="1"/>
  <c r="Q2375" i="1"/>
  <c r="T5133" i="1"/>
  <c r="T1323" i="1"/>
  <c r="T1322" i="1"/>
  <c r="T1321" i="1"/>
  <c r="T1320" i="1"/>
  <c r="T1319" i="1"/>
  <c r="T4885" i="1"/>
  <c r="T1554" i="1"/>
  <c r="T4886" i="1"/>
  <c r="D1196" i="1"/>
  <c r="H1196" i="1"/>
  <c r="M1196" i="1"/>
  <c r="J1196" i="1"/>
  <c r="L1196" i="1"/>
  <c r="O1196" i="1"/>
  <c r="E1196" i="1"/>
  <c r="G1196" i="1"/>
  <c r="K1196" i="1"/>
  <c r="F1196" i="1"/>
  <c r="N1196" i="1"/>
  <c r="F1636" i="1"/>
  <c r="E1636" i="1"/>
  <c r="D1636" i="1"/>
  <c r="J1636" i="1"/>
  <c r="I1636" i="1"/>
  <c r="K1636" i="1"/>
  <c r="N1636" i="1"/>
  <c r="O1636" i="1"/>
  <c r="M1636" i="1"/>
  <c r="L1636" i="1"/>
  <c r="H1636" i="1"/>
  <c r="G1636" i="1"/>
  <c r="Q1637" i="1"/>
  <c r="Q1636" i="1"/>
  <c r="P190" i="1"/>
  <c r="F167" i="1" s="1"/>
  <c r="O288" i="1"/>
  <c r="P1024" i="1"/>
  <c r="O1001" i="1" s="1"/>
  <c r="P779" i="1"/>
  <c r="O3425" i="1"/>
  <c r="L88" i="1"/>
  <c r="P88" i="1" s="1"/>
  <c r="G65" i="1" s="1"/>
  <c r="P2097" i="1"/>
  <c r="D2074" i="1" s="1"/>
  <c r="K86" i="1"/>
  <c r="P86" i="1" s="1"/>
  <c r="L64" i="1" s="1"/>
  <c r="P2095" i="1"/>
  <c r="O2073" i="1" s="1"/>
  <c r="T1411" i="1"/>
  <c r="T1558" i="1"/>
  <c r="P1316" i="1"/>
  <c r="P1314" i="1"/>
  <c r="G1291" i="1" s="1"/>
  <c r="P1313" i="1"/>
  <c r="J1290" i="1" s="1"/>
  <c r="P1309" i="1"/>
  <c r="P1119" i="1"/>
  <c r="J1096" i="1" s="1"/>
  <c r="T98" i="1"/>
  <c r="Q1347" i="1"/>
  <c r="L1346" i="1"/>
  <c r="F1346" i="1"/>
  <c r="N1346" i="1"/>
  <c r="O1346" i="1"/>
  <c r="H1346" i="1"/>
  <c r="J1346" i="1"/>
  <c r="E1346" i="1"/>
  <c r="D1346" i="1"/>
  <c r="G3306" i="1"/>
  <c r="E3306" i="1"/>
  <c r="Q3306" i="1"/>
  <c r="J3306" i="1"/>
  <c r="N5318" i="1"/>
  <c r="G5318" i="1"/>
  <c r="D5318" i="1"/>
  <c r="P5318" i="1" s="1"/>
  <c r="K5318" i="1"/>
  <c r="F5318" i="1"/>
  <c r="I5318" i="1"/>
  <c r="I4381" i="1"/>
  <c r="H4381" i="1"/>
  <c r="D3550" i="1"/>
  <c r="L3550" i="1"/>
  <c r="M3550" i="1"/>
  <c r="E3550" i="1"/>
  <c r="J3550" i="1"/>
  <c r="H3550" i="1"/>
  <c r="I3550" i="1"/>
  <c r="F3550" i="1"/>
  <c r="G3550" i="1"/>
  <c r="N3550" i="1"/>
  <c r="H905" i="1"/>
  <c r="I905" i="1"/>
  <c r="F905" i="1"/>
  <c r="Q1937" i="1"/>
  <c r="I1936" i="1"/>
  <c r="I1196" i="1"/>
  <c r="Q1196" i="1"/>
  <c r="P1311" i="1"/>
  <c r="F3647" i="1"/>
  <c r="E3647" i="1"/>
  <c r="L3647" i="1"/>
  <c r="O3647" i="1"/>
  <c r="M3647" i="1"/>
  <c r="Q3648" i="1"/>
  <c r="N3647" i="1"/>
  <c r="K3647" i="1"/>
  <c r="I3647" i="1"/>
  <c r="G3647" i="1"/>
  <c r="H3647" i="1"/>
  <c r="O289" i="1"/>
  <c r="N3205" i="1"/>
  <c r="M5214" i="1"/>
  <c r="M4724" i="1"/>
  <c r="O706" i="1"/>
  <c r="L4185" i="1"/>
  <c r="I3205" i="1"/>
  <c r="O5214" i="1"/>
  <c r="E5214" i="1"/>
  <c r="H4724" i="1"/>
  <c r="N706" i="1"/>
  <c r="G4185" i="1"/>
  <c r="J3647" i="1"/>
  <c r="F2131" i="1"/>
  <c r="O2131" i="1"/>
  <c r="L2131" i="1"/>
  <c r="E2131" i="1"/>
  <c r="Q2132" i="1"/>
  <c r="O2031" i="1"/>
  <c r="L2031" i="1"/>
  <c r="M2031" i="1"/>
  <c r="E2031" i="1"/>
  <c r="J2031" i="1"/>
  <c r="G2031" i="1"/>
  <c r="D2031" i="1"/>
  <c r="E4324" i="1"/>
  <c r="J4324" i="1"/>
  <c r="L4324" i="1"/>
  <c r="I4324" i="1"/>
  <c r="D4324" i="1"/>
  <c r="N4324" i="1"/>
  <c r="K4324" i="1"/>
  <c r="G4324" i="1"/>
  <c r="F4324" i="1"/>
  <c r="H4324" i="1"/>
  <c r="O4324" i="1"/>
  <c r="M4324" i="1"/>
  <c r="Q4325" i="1"/>
  <c r="I4225" i="1"/>
  <c r="Q4225" i="1"/>
  <c r="N4225" i="1"/>
  <c r="K4225" i="1"/>
  <c r="F4225" i="1"/>
  <c r="D4225" i="1"/>
  <c r="G4225" i="1"/>
  <c r="L4225" i="1"/>
  <c r="M4225" i="1"/>
  <c r="L3416" i="1"/>
  <c r="M3415" i="1"/>
  <c r="P3366" i="1"/>
  <c r="M3757" i="1"/>
  <c r="M33" i="1" s="1"/>
  <c r="P2585" i="1"/>
  <c r="E2563" i="1" s="1"/>
  <c r="T2434" i="1"/>
  <c r="K706" i="1"/>
  <c r="F706" i="1"/>
  <c r="N4185" i="1"/>
  <c r="O612" i="1"/>
  <c r="I612" i="1"/>
  <c r="D3647" i="1"/>
  <c r="O2518" i="1"/>
  <c r="K2518" i="1"/>
  <c r="N2518" i="1"/>
  <c r="G2518" i="1"/>
  <c r="F2518" i="1"/>
  <c r="E2518" i="1"/>
  <c r="D2518" i="1"/>
  <c r="J2518" i="1"/>
  <c r="L2518" i="1"/>
  <c r="I2518" i="1"/>
  <c r="H2518" i="1"/>
  <c r="H2997" i="1"/>
  <c r="L2997" i="1"/>
  <c r="E2997" i="1"/>
  <c r="G2997" i="1"/>
  <c r="D2997" i="1"/>
  <c r="I2997" i="1"/>
  <c r="J2997" i="1"/>
  <c r="K2997" i="1"/>
  <c r="Q2998" i="1"/>
  <c r="H3097" i="1"/>
  <c r="D3097" i="1"/>
  <c r="G3097" i="1"/>
  <c r="O3158" i="1"/>
  <c r="K3197" i="1"/>
  <c r="M3197" i="1"/>
  <c r="Q3198" i="1"/>
  <c r="P3320" i="1"/>
  <c r="O3369" i="1"/>
  <c r="I3292" i="1"/>
  <c r="O3292" i="1"/>
  <c r="P3363" i="1"/>
  <c r="Q3341" i="1" s="1"/>
  <c r="E3292" i="1"/>
  <c r="G3292" i="1"/>
  <c r="Q3293" i="1"/>
  <c r="K3292" i="1"/>
  <c r="D3292" i="1"/>
  <c r="L3292" i="1"/>
  <c r="N3292" i="1"/>
  <c r="M3292" i="1"/>
  <c r="D3880" i="1"/>
  <c r="O3880" i="1"/>
  <c r="J3880" i="1"/>
  <c r="I3880" i="1"/>
  <c r="F3880" i="1"/>
  <c r="G3880" i="1"/>
  <c r="Q3881" i="1"/>
  <c r="Q3880" i="1"/>
  <c r="H3880" i="1"/>
  <c r="E3880" i="1"/>
  <c r="M3880" i="1"/>
  <c r="N3880" i="1"/>
  <c r="L3880" i="1"/>
  <c r="D3937" i="1"/>
  <c r="O3937" i="1"/>
  <c r="K3937" i="1"/>
  <c r="I5209" i="1"/>
  <c r="F5209" i="1"/>
  <c r="H5209" i="1"/>
  <c r="K5209" i="1"/>
  <c r="G5209" i="1"/>
  <c r="J5209" i="1"/>
  <c r="O5209" i="1"/>
  <c r="Q5210" i="1"/>
  <c r="D5209" i="1"/>
  <c r="L5209" i="1"/>
  <c r="Q5209" i="1"/>
  <c r="N5209" i="1"/>
  <c r="K5008" i="1"/>
  <c r="N5008" i="1"/>
  <c r="G5008" i="1"/>
  <c r="I5008" i="1"/>
  <c r="O5008" i="1"/>
  <c r="H5008" i="1"/>
  <c r="J5008" i="1"/>
  <c r="M5008" i="1"/>
  <c r="E5008" i="1"/>
  <c r="F5008" i="1"/>
  <c r="P5177" i="1"/>
  <c r="D5008" i="1"/>
  <c r="Q5009" i="1"/>
  <c r="K4768" i="1"/>
  <c r="I4768" i="1"/>
  <c r="Q4768" i="1"/>
  <c r="J4768" i="1"/>
  <c r="G4768" i="1"/>
  <c r="Q4769" i="1"/>
  <c r="M4768" i="1"/>
  <c r="E4768" i="1"/>
  <c r="D4768" i="1"/>
  <c r="H4617" i="1"/>
  <c r="L4617" i="1"/>
  <c r="J4617" i="1"/>
  <c r="O4617" i="1"/>
  <c r="I4617" i="1"/>
  <c r="D4592" i="1"/>
  <c r="P4592" i="1" s="1"/>
  <c r="H4570" i="1" s="1"/>
  <c r="P4494" i="1"/>
  <c r="L4472" i="1" s="1"/>
  <c r="P4447" i="1"/>
  <c r="O4496" i="1"/>
  <c r="O4594" i="1" s="1"/>
  <c r="F4375" i="1"/>
  <c r="K4375" i="1"/>
  <c r="L4375" i="1"/>
  <c r="G4375" i="1"/>
  <c r="D4375" i="1"/>
  <c r="O4375" i="1"/>
  <c r="P5181" i="1"/>
  <c r="M4375" i="1"/>
  <c r="J4375" i="1"/>
  <c r="H4375" i="1"/>
  <c r="E4375" i="1"/>
  <c r="Q4376" i="1"/>
  <c r="I4375" i="1"/>
  <c r="N4375" i="1"/>
  <c r="E4276" i="1"/>
  <c r="D4276" i="1"/>
  <c r="I4276" i="1"/>
  <c r="Q4276" i="1"/>
  <c r="J4276" i="1"/>
  <c r="O4276" i="1"/>
  <c r="G4276" i="1"/>
  <c r="L4276" i="1"/>
  <c r="N4276" i="1"/>
  <c r="L4129" i="1"/>
  <c r="Q4129" i="1"/>
  <c r="E4129" i="1"/>
  <c r="O4129" i="1"/>
  <c r="K4129" i="1"/>
  <c r="H4129" i="1"/>
  <c r="Q4130" i="1"/>
  <c r="N4129" i="1"/>
  <c r="G4129" i="1"/>
  <c r="M4129" i="1"/>
  <c r="D4129" i="1"/>
  <c r="F4129" i="1"/>
  <c r="J4129" i="1"/>
  <c r="D4028" i="1"/>
  <c r="G4028" i="1"/>
  <c r="H4028" i="1"/>
  <c r="J4028" i="1"/>
  <c r="I3761" i="1"/>
  <c r="I37" i="1" s="1"/>
  <c r="I135" i="1" s="1"/>
  <c r="P4006" i="1"/>
  <c r="P4005" i="1"/>
  <c r="P4004" i="1"/>
  <c r="P4003" i="1"/>
  <c r="F3981" i="1" s="1"/>
  <c r="K3758" i="1"/>
  <c r="L3754" i="1"/>
  <c r="L30" i="1" s="1"/>
  <c r="L128" i="1" s="1"/>
  <c r="L3420" i="1"/>
  <c r="L3763" i="1" s="1"/>
  <c r="L3418" i="1"/>
  <c r="F1591" i="1"/>
  <c r="O1591" i="1"/>
  <c r="H1591" i="1"/>
  <c r="L1591" i="1"/>
  <c r="J1591" i="1"/>
  <c r="I1591" i="1"/>
  <c r="N1591" i="1"/>
  <c r="M1591" i="1"/>
  <c r="E1591" i="1"/>
  <c r="G1591" i="1"/>
  <c r="D1591" i="1"/>
  <c r="H2170" i="1"/>
  <c r="E2170" i="1"/>
  <c r="D2170" i="1"/>
  <c r="F2170" i="1"/>
  <c r="O2170" i="1"/>
  <c r="I2170" i="1"/>
  <c r="K2170" i="1"/>
  <c r="L2170" i="1"/>
  <c r="N2170" i="1"/>
  <c r="J2170" i="1"/>
  <c r="M2170" i="1"/>
  <c r="J2276" i="1"/>
  <c r="L2276" i="1"/>
  <c r="F2276" i="1"/>
  <c r="E2276" i="1"/>
  <c r="I2276" i="1"/>
  <c r="N2276" i="1"/>
  <c r="G2276" i="1"/>
  <c r="M2276" i="1"/>
  <c r="D2276" i="1"/>
  <c r="H2276" i="1"/>
  <c r="K2365" i="1"/>
  <c r="E2365" i="1"/>
  <c r="N2365" i="1"/>
  <c r="O2365" i="1"/>
  <c r="J2365" i="1"/>
  <c r="F2365" i="1"/>
  <c r="Q2365" i="1"/>
  <c r="I2365" i="1"/>
  <c r="F2607" i="1"/>
  <c r="K2607" i="1"/>
  <c r="Q2608" i="1"/>
  <c r="O2607" i="1"/>
  <c r="M2607" i="1"/>
  <c r="I2762" i="1"/>
  <c r="G2762" i="1"/>
  <c r="O2762" i="1"/>
  <c r="F2762" i="1"/>
  <c r="D2762" i="1"/>
  <c r="N2762" i="1"/>
  <c r="L2762" i="1"/>
  <c r="H2762" i="1"/>
  <c r="J2762" i="1"/>
  <c r="E2762" i="1"/>
  <c r="M2762" i="1"/>
  <c r="Q2763" i="1"/>
  <c r="Q2762" i="1"/>
  <c r="G2913" i="1"/>
  <c r="O2985" i="1"/>
  <c r="P2985" i="1" s="1"/>
  <c r="L2962" i="1" s="1"/>
  <c r="L3051" i="1"/>
  <c r="N3051" i="1"/>
  <c r="H3051" i="1"/>
  <c r="Q3052" i="1"/>
  <c r="Q3882" i="1"/>
  <c r="J3882" i="1"/>
  <c r="G3882" i="1"/>
  <c r="H3882" i="1"/>
  <c r="O3882" i="1"/>
  <c r="E3882" i="1"/>
  <c r="D3882" i="1"/>
  <c r="K3882" i="1"/>
  <c r="L3882" i="1"/>
  <c r="M3882" i="1"/>
  <c r="O3893" i="1"/>
  <c r="E3930" i="1"/>
  <c r="O3930" i="1"/>
  <c r="E3935" i="1"/>
  <c r="J3935" i="1"/>
  <c r="Q3935" i="1"/>
  <c r="I3935" i="1"/>
  <c r="K3935" i="1"/>
  <c r="D3935" i="1"/>
  <c r="L3935" i="1"/>
  <c r="H3935" i="1"/>
  <c r="O3935" i="1"/>
  <c r="Q3936" i="1"/>
  <c r="Q5208" i="1"/>
  <c r="F5207" i="1"/>
  <c r="M5207" i="1"/>
  <c r="E5207" i="1"/>
  <c r="P5131" i="1"/>
  <c r="M5109" i="1" s="1"/>
  <c r="P5127" i="1"/>
  <c r="F5105" i="1" s="1"/>
  <c r="M5007" i="1"/>
  <c r="Q5007" i="1"/>
  <c r="P5176" i="1"/>
  <c r="H4960" i="1"/>
  <c r="M4960" i="1"/>
  <c r="E4960" i="1"/>
  <c r="Q4960" i="1"/>
  <c r="Q4961" i="1"/>
  <c r="P4931" i="1"/>
  <c r="I4909" i="1" s="1"/>
  <c r="J4715" i="1"/>
  <c r="D4715" i="1"/>
  <c r="H4715" i="1"/>
  <c r="Q4715" i="1"/>
  <c r="N4669" i="1"/>
  <c r="F4669" i="1"/>
  <c r="H4669" i="1"/>
  <c r="I4669" i="1"/>
  <c r="O4669" i="1"/>
  <c r="Q4670" i="1"/>
  <c r="L4669" i="1"/>
  <c r="M4669" i="1"/>
  <c r="J4524" i="1"/>
  <c r="Q4524" i="1"/>
  <c r="O4518" i="1"/>
  <c r="Q4518" i="1"/>
  <c r="L4518" i="1"/>
  <c r="H4518" i="1"/>
  <c r="F4518" i="1"/>
  <c r="S4591" i="1"/>
  <c r="T4591" i="1" s="1"/>
  <c r="T4493" i="1"/>
  <c r="G4588" i="1"/>
  <c r="P4490" i="1"/>
  <c r="H4468" i="1" s="1"/>
  <c r="K4724" i="1"/>
  <c r="M706" i="1"/>
  <c r="J4185" i="1"/>
  <c r="D612" i="1"/>
  <c r="O4334" i="1"/>
  <c r="D4334" i="1"/>
  <c r="G4334" i="1"/>
  <c r="F4236" i="1"/>
  <c r="H4236" i="1"/>
  <c r="M4236" i="1"/>
  <c r="L4236" i="1"/>
  <c r="O4236" i="1"/>
  <c r="E4236" i="1"/>
  <c r="K4236" i="1"/>
  <c r="D4236" i="1"/>
  <c r="G4236" i="1"/>
  <c r="N4236" i="1"/>
  <c r="H706" i="1"/>
  <c r="M4185" i="1"/>
  <c r="I1983" i="1"/>
  <c r="Q1984" i="1"/>
  <c r="K1983" i="1"/>
  <c r="N1983" i="1"/>
  <c r="M1983" i="1"/>
  <c r="J1983" i="1"/>
  <c r="Q1983" i="1"/>
  <c r="D1983" i="1"/>
  <c r="G1983" i="1"/>
  <c r="O1983" i="1"/>
  <c r="G3205" i="1"/>
  <c r="D5214" i="1"/>
  <c r="J4724" i="1"/>
  <c r="O4724" i="1"/>
  <c r="L706" i="1"/>
  <c r="D1049" i="1"/>
  <c r="O4185" i="1"/>
  <c r="G4724" i="1"/>
  <c r="G706" i="1"/>
  <c r="D4185" i="1"/>
  <c r="P672" i="1"/>
  <c r="E650" i="1" s="1"/>
  <c r="O2671" i="1"/>
  <c r="G2671" i="1"/>
  <c r="Q2671" i="1"/>
  <c r="L2671" i="1"/>
  <c r="K2671" i="1"/>
  <c r="D706" i="1"/>
  <c r="F4185" i="1"/>
  <c r="J2326" i="1"/>
  <c r="K4185" i="1"/>
  <c r="H3942" i="1"/>
  <c r="J3942" i="1"/>
  <c r="D3942" i="1"/>
  <c r="E611" i="1"/>
  <c r="I2517" i="1"/>
  <c r="E2517" i="1"/>
  <c r="G701" i="1"/>
  <c r="D701" i="1"/>
  <c r="N701" i="1"/>
  <c r="M701" i="1"/>
  <c r="O701" i="1"/>
  <c r="H701" i="1"/>
  <c r="E701" i="1"/>
  <c r="F701" i="1"/>
  <c r="M750" i="1"/>
  <c r="G750" i="1"/>
  <c r="F750" i="1"/>
  <c r="H750" i="1"/>
  <c r="E750" i="1"/>
  <c r="O750" i="1"/>
  <c r="Q751" i="1"/>
  <c r="I750" i="1"/>
  <c r="K750" i="1"/>
  <c r="J1826" i="1"/>
  <c r="I1826" i="1"/>
  <c r="K1826" i="1"/>
  <c r="G1340" i="1"/>
  <c r="K1340" i="1"/>
  <c r="L1340" i="1"/>
  <c r="O1340" i="1"/>
  <c r="M1340" i="1"/>
  <c r="D1340" i="1"/>
  <c r="E1340" i="1"/>
  <c r="F1725" i="1"/>
  <c r="I1725" i="1"/>
  <c r="G1725" i="1"/>
  <c r="J1725" i="1"/>
  <c r="M1725" i="1"/>
  <c r="H1725" i="1"/>
  <c r="K1725" i="1"/>
  <c r="E1725" i="1"/>
  <c r="F2811" i="1"/>
  <c r="I2811" i="1"/>
  <c r="F5257" i="1"/>
  <c r="K5257" i="1"/>
  <c r="F4616" i="1"/>
  <c r="O4616" i="1"/>
  <c r="E4616" i="1"/>
  <c r="J1136" i="1"/>
  <c r="E1136" i="1"/>
  <c r="O1136" i="1"/>
  <c r="F1136" i="1"/>
  <c r="K1136" i="1"/>
  <c r="I1136" i="1"/>
  <c r="D1136" i="1"/>
  <c r="N1136" i="1"/>
  <c r="G1136" i="1"/>
  <c r="O795" i="1"/>
  <c r="F795" i="1"/>
  <c r="L795" i="1"/>
  <c r="E795" i="1"/>
  <c r="H795" i="1"/>
  <c r="J795" i="1"/>
  <c r="M795" i="1"/>
  <c r="D795" i="1"/>
  <c r="N795" i="1"/>
  <c r="K1926" i="1"/>
  <c r="G1926" i="1"/>
  <c r="J1926" i="1"/>
  <c r="E1926" i="1"/>
  <c r="M1926" i="1"/>
  <c r="I1926" i="1"/>
  <c r="O1926" i="1"/>
  <c r="H1926" i="1"/>
  <c r="Q746" i="1"/>
  <c r="I745" i="1"/>
  <c r="Q745" i="1"/>
  <c r="F745" i="1"/>
  <c r="M745" i="1"/>
  <c r="D745" i="1"/>
  <c r="L745" i="1"/>
  <c r="O745" i="1"/>
  <c r="K745" i="1"/>
  <c r="J745" i="1"/>
  <c r="E794" i="1"/>
  <c r="G794" i="1"/>
  <c r="F794" i="1"/>
  <c r="L794" i="1"/>
  <c r="N794" i="1"/>
  <c r="J794" i="1"/>
  <c r="I794" i="1"/>
  <c r="D2611" i="1"/>
  <c r="M2611" i="1"/>
  <c r="P1664" i="1"/>
  <c r="G2461" i="1"/>
  <c r="Q2461" i="1"/>
  <c r="K2758" i="1"/>
  <c r="G2758" i="1"/>
  <c r="J2758" i="1"/>
  <c r="L2758" i="1"/>
  <c r="M2905" i="1"/>
  <c r="E2905" i="1"/>
  <c r="L2905" i="1"/>
  <c r="R91" i="1"/>
  <c r="T91" i="1" s="1"/>
  <c r="T2100" i="1"/>
  <c r="J4085" i="1"/>
  <c r="M4085" i="1"/>
  <c r="F4085" i="1"/>
  <c r="L4085" i="1"/>
  <c r="G4085" i="1"/>
  <c r="H4085" i="1"/>
  <c r="D4085" i="1"/>
  <c r="I4085" i="1"/>
  <c r="E4085" i="1"/>
  <c r="I4380" i="1"/>
  <c r="G4380" i="1"/>
  <c r="M4380" i="1"/>
  <c r="J4380" i="1"/>
  <c r="D4380" i="1"/>
  <c r="O4380" i="1"/>
  <c r="F4380" i="1"/>
  <c r="K4380" i="1"/>
  <c r="O4672" i="1"/>
  <c r="N4672" i="1"/>
  <c r="G4672" i="1"/>
  <c r="J4672" i="1"/>
  <c r="K4672" i="1"/>
  <c r="E4672" i="1"/>
  <c r="L4672" i="1"/>
  <c r="D4672" i="1"/>
  <c r="M4672" i="1"/>
  <c r="H4672" i="1"/>
  <c r="I4672" i="1"/>
  <c r="P4650" i="1"/>
  <c r="M4627" i="1" s="1"/>
  <c r="I5017" i="1"/>
  <c r="F5017" i="1"/>
  <c r="E5017" i="1"/>
  <c r="M5017" i="1"/>
  <c r="L5017" i="1"/>
  <c r="J5017" i="1"/>
  <c r="G5017" i="1"/>
  <c r="O1528" i="1"/>
  <c r="F1528" i="1"/>
  <c r="N1528" i="1"/>
  <c r="I1528" i="1"/>
  <c r="L1528" i="1"/>
  <c r="G1528" i="1"/>
  <c r="D1528" i="1"/>
  <c r="K1528" i="1"/>
  <c r="O753" i="1"/>
  <c r="K753" i="1"/>
  <c r="M753" i="1"/>
  <c r="I753" i="1"/>
  <c r="N753" i="1"/>
  <c r="D753" i="1"/>
  <c r="H753" i="1"/>
  <c r="J753" i="1"/>
  <c r="L753" i="1"/>
  <c r="H1384" i="1"/>
  <c r="D1384" i="1"/>
  <c r="F1384" i="1"/>
  <c r="J1384" i="1"/>
  <c r="N1384" i="1"/>
  <c r="L1384" i="1"/>
  <c r="J1040" i="1"/>
  <c r="I1040" i="1"/>
  <c r="L1040" i="1"/>
  <c r="G1040" i="1"/>
  <c r="N1040" i="1"/>
  <c r="E844" i="1"/>
  <c r="I844" i="1"/>
  <c r="M2507" i="1"/>
  <c r="O2507" i="1"/>
  <c r="G2507" i="1"/>
  <c r="I2507" i="1"/>
  <c r="H2507" i="1"/>
  <c r="L1331" i="1"/>
  <c r="N1331" i="1"/>
  <c r="K1331" i="1"/>
  <c r="J1331" i="1"/>
  <c r="G1331" i="1"/>
  <c r="D1331" i="1"/>
  <c r="F1331" i="1"/>
  <c r="P244" i="1"/>
  <c r="O293" i="1"/>
  <c r="J2655" i="1"/>
  <c r="L2655" i="1"/>
  <c r="H2655" i="1"/>
  <c r="D2655" i="1"/>
  <c r="O1629" i="1"/>
  <c r="E1629" i="1"/>
  <c r="J1629" i="1"/>
  <c r="I5211" i="1"/>
  <c r="L5211" i="1"/>
  <c r="N4187" i="1"/>
  <c r="F4187" i="1"/>
  <c r="K892" i="1"/>
  <c r="J892" i="1"/>
  <c r="M892" i="1"/>
  <c r="L892" i="1"/>
  <c r="N892" i="1"/>
  <c r="Q893" i="1"/>
  <c r="F892" i="1"/>
  <c r="N2759" i="1"/>
  <c r="O2759" i="1"/>
  <c r="H2759" i="1"/>
  <c r="M2854" i="1"/>
  <c r="N2854" i="1"/>
  <c r="J2854" i="1"/>
  <c r="K2854" i="1"/>
  <c r="H1585" i="1"/>
  <c r="N1585" i="1"/>
  <c r="G1585" i="1"/>
  <c r="Q1586" i="1"/>
  <c r="G2273" i="1"/>
  <c r="N2273" i="1"/>
  <c r="K2273" i="1"/>
  <c r="L2273" i="1"/>
  <c r="J359" i="1"/>
  <c r="L359" i="1"/>
  <c r="G359" i="1"/>
  <c r="I359" i="1"/>
  <c r="K359" i="1"/>
  <c r="M359" i="1"/>
  <c r="N359" i="1"/>
  <c r="F359" i="1"/>
  <c r="H359" i="1"/>
  <c r="L2366" i="1"/>
  <c r="G2366" i="1"/>
  <c r="N2366" i="1"/>
  <c r="H2366" i="1"/>
  <c r="J2366" i="1"/>
  <c r="D2366" i="1"/>
  <c r="I2366" i="1"/>
  <c r="G2658" i="1"/>
  <c r="O2658" i="1"/>
  <c r="F2658" i="1"/>
  <c r="L2658" i="1"/>
  <c r="D4604" i="1"/>
  <c r="L4527" i="1"/>
  <c r="J4527" i="1"/>
  <c r="O4527" i="1"/>
  <c r="I4527" i="1"/>
  <c r="M4527" i="1"/>
  <c r="K4527" i="1"/>
  <c r="N4527" i="1"/>
  <c r="H4527" i="1"/>
  <c r="D4527" i="1"/>
  <c r="M4678" i="1"/>
  <c r="H4678" i="1"/>
  <c r="H5022" i="1"/>
  <c r="N5022" i="1"/>
  <c r="F5022" i="1"/>
  <c r="L5022" i="1"/>
  <c r="D5022" i="1"/>
  <c r="M5022" i="1"/>
  <c r="K5022" i="1"/>
  <c r="J5022" i="1"/>
  <c r="T4899" i="1"/>
  <c r="K794" i="1"/>
  <c r="D359" i="1"/>
  <c r="I2759" i="1"/>
  <c r="L159" i="1"/>
  <c r="F1040" i="1"/>
  <c r="K2905" i="1"/>
  <c r="N3150" i="1"/>
  <c r="L2759" i="1"/>
  <c r="O2761" i="1"/>
  <c r="I2761" i="1"/>
  <c r="N1683" i="1"/>
  <c r="O1683" i="1"/>
  <c r="D1683" i="1"/>
  <c r="J1683" i="1"/>
  <c r="Q1680" i="1"/>
  <c r="G1679" i="1"/>
  <c r="Q943" i="1"/>
  <c r="D943" i="1"/>
  <c r="H943" i="1"/>
  <c r="J943" i="1"/>
  <c r="J603" i="1"/>
  <c r="O603" i="1"/>
  <c r="N603" i="1"/>
  <c r="L1237" i="1"/>
  <c r="Q1238" i="1"/>
  <c r="K1237" i="1"/>
  <c r="F1237" i="1"/>
  <c r="I1237" i="1"/>
  <c r="D1237" i="1"/>
  <c r="F501" i="1"/>
  <c r="H501" i="1"/>
  <c r="G501" i="1"/>
  <c r="L501" i="1"/>
  <c r="D501" i="1"/>
  <c r="J501" i="1"/>
  <c r="J1037" i="1"/>
  <c r="M1037" i="1"/>
  <c r="D1037" i="1"/>
  <c r="G1037" i="1"/>
  <c r="O1037" i="1"/>
  <c r="I2317" i="1"/>
  <c r="L2317" i="1"/>
  <c r="O282" i="1"/>
  <c r="P282" i="1" s="1"/>
  <c r="G260" i="1" s="1"/>
  <c r="P233" i="1"/>
  <c r="G157" i="1"/>
  <c r="Q158" i="1"/>
  <c r="L157" i="1"/>
  <c r="E157" i="1"/>
  <c r="D157" i="1"/>
  <c r="F157" i="1"/>
  <c r="M157" i="1"/>
  <c r="J2119" i="1"/>
  <c r="G2119" i="1"/>
  <c r="G555" i="1"/>
  <c r="H555" i="1"/>
  <c r="F555" i="1"/>
  <c r="E555" i="1"/>
  <c r="D555" i="1"/>
  <c r="N2468" i="1"/>
  <c r="O2468" i="1"/>
  <c r="M2468" i="1"/>
  <c r="K2468" i="1"/>
  <c r="E2468" i="1"/>
  <c r="J2468" i="1"/>
  <c r="I2468" i="1"/>
  <c r="F2468" i="1"/>
  <c r="L2468" i="1"/>
  <c r="H2468" i="1"/>
  <c r="E1187" i="1"/>
  <c r="J1187" i="1"/>
  <c r="H1187" i="1"/>
  <c r="L1187" i="1"/>
  <c r="J453" i="1"/>
  <c r="E453" i="1"/>
  <c r="N453" i="1"/>
  <c r="F453" i="1"/>
  <c r="G453" i="1"/>
  <c r="I453" i="1"/>
  <c r="D1628" i="1"/>
  <c r="F1628" i="1"/>
  <c r="G1628" i="1"/>
  <c r="K1628" i="1"/>
  <c r="H1628" i="1"/>
  <c r="I1628" i="1"/>
  <c r="L1628" i="1"/>
  <c r="O1628" i="1"/>
  <c r="J1628" i="1"/>
  <c r="O1191" i="1"/>
  <c r="J1191" i="1"/>
  <c r="F1191" i="1"/>
  <c r="Q1191" i="1"/>
  <c r="M1191" i="1"/>
  <c r="N2605" i="1"/>
  <c r="L2605" i="1"/>
  <c r="K2605" i="1"/>
  <c r="Q2606" i="1"/>
  <c r="I2605" i="1"/>
  <c r="F2605" i="1"/>
  <c r="D356" i="1"/>
  <c r="J356" i="1"/>
  <c r="K1585" i="1"/>
  <c r="D794" i="1"/>
  <c r="Q795" i="1"/>
  <c r="M794" i="1"/>
  <c r="E2759" i="1"/>
  <c r="K1040" i="1"/>
  <c r="J2611" i="1"/>
  <c r="J3150" i="1"/>
  <c r="K901" i="1"/>
  <c r="F901" i="1"/>
  <c r="L901" i="1"/>
  <c r="O1923" i="1"/>
  <c r="D1923" i="1"/>
  <c r="G1923" i="1"/>
  <c r="N1923" i="1"/>
  <c r="M1923" i="1"/>
  <c r="O3195" i="1"/>
  <c r="K3195" i="1"/>
  <c r="L3195" i="1"/>
  <c r="F704" i="1"/>
  <c r="O704" i="1"/>
  <c r="I704" i="1"/>
  <c r="N2269" i="1"/>
  <c r="Q2270" i="1"/>
  <c r="M2269" i="1"/>
  <c r="J2269" i="1"/>
  <c r="F2269" i="1"/>
  <c r="E2122" i="1"/>
  <c r="F2122" i="1"/>
  <c r="Q2123" i="1"/>
  <c r="I2122" i="1"/>
  <c r="O2122" i="1"/>
  <c r="J2122" i="1"/>
  <c r="K2122" i="1"/>
  <c r="M2122" i="1"/>
  <c r="L2122" i="1"/>
  <c r="Q2122" i="1"/>
  <c r="K847" i="1"/>
  <c r="G847" i="1"/>
  <c r="J696" i="1"/>
  <c r="Q696" i="1"/>
  <c r="K696" i="1"/>
  <c r="L696" i="1"/>
  <c r="O696" i="1"/>
  <c r="I696" i="1"/>
  <c r="G696" i="1"/>
  <c r="N696" i="1"/>
  <c r="E156" i="1"/>
  <c r="M156" i="1"/>
  <c r="L156" i="1"/>
  <c r="G156" i="1"/>
  <c r="N156" i="1"/>
  <c r="D156" i="1"/>
  <c r="O156" i="1"/>
  <c r="I1585" i="1"/>
  <c r="Q2854" i="1"/>
  <c r="H2517" i="1"/>
  <c r="G795" i="1"/>
  <c r="H794" i="1"/>
  <c r="P1223" i="1"/>
  <c r="I1200" i="1" s="1"/>
  <c r="D1040" i="1"/>
  <c r="D2759" i="1"/>
  <c r="E2273" i="1"/>
  <c r="G5259" i="1"/>
  <c r="J4377" i="1"/>
  <c r="N4377" i="1"/>
  <c r="M4377" i="1"/>
  <c r="J3193" i="1"/>
  <c r="O3193" i="1"/>
  <c r="N3193" i="1"/>
  <c r="L3757" i="1"/>
  <c r="L33" i="1" s="1"/>
  <c r="L131" i="1" s="1"/>
  <c r="O1585" i="1"/>
  <c r="D2854" i="1"/>
  <c r="D2517" i="1"/>
  <c r="L1585" i="1"/>
  <c r="I795" i="1"/>
  <c r="D1926" i="1"/>
  <c r="O794" i="1"/>
  <c r="M2759" i="1"/>
  <c r="J2507" i="1"/>
  <c r="E501" i="1"/>
  <c r="K3759" i="1"/>
  <c r="K35" i="1" s="1"/>
  <c r="K133" i="1" s="1"/>
  <c r="J2517" i="1"/>
  <c r="F1585" i="1"/>
  <c r="K795" i="1"/>
  <c r="N1926" i="1"/>
  <c r="E745" i="1"/>
  <c r="I2658" i="1"/>
  <c r="I892" i="1"/>
  <c r="N501" i="1"/>
  <c r="K2759" i="1"/>
  <c r="O892" i="1"/>
  <c r="K4419" i="1"/>
  <c r="M4419" i="1"/>
  <c r="Q4278" i="1"/>
  <c r="F4277" i="1"/>
  <c r="M4277" i="1"/>
  <c r="L4277" i="1"/>
  <c r="G4277" i="1"/>
  <c r="O4277" i="1"/>
  <c r="K4277" i="1"/>
  <c r="N4277" i="1"/>
  <c r="Q4277" i="1"/>
  <c r="D4277" i="1"/>
  <c r="P85" i="1"/>
  <c r="E63" i="1" s="1"/>
  <c r="T1317" i="1"/>
  <c r="P1310" i="1"/>
  <c r="H1288" i="1" s="1"/>
  <c r="T1308" i="1"/>
  <c r="T3429" i="1"/>
  <c r="D4966" i="1"/>
  <c r="F456" i="1"/>
  <c r="G456" i="1"/>
  <c r="G747" i="1"/>
  <c r="Q4375" i="1"/>
  <c r="T1800" i="1"/>
  <c r="T3721" i="1"/>
  <c r="K4966" i="1"/>
  <c r="G890" i="1"/>
  <c r="I456" i="1"/>
  <c r="H1685" i="1"/>
  <c r="K1922" i="1"/>
  <c r="F2219" i="1"/>
  <c r="I5254" i="1"/>
  <c r="R4948" i="1"/>
  <c r="T4948" i="1" s="1"/>
  <c r="J1141" i="1"/>
  <c r="J3759" i="1"/>
  <c r="J35" i="1" s="1"/>
  <c r="P2053" i="1"/>
  <c r="I3760" i="1"/>
  <c r="I36" i="1" s="1"/>
  <c r="I134" i="1" s="1"/>
  <c r="J4769" i="1"/>
  <c r="E4966" i="1"/>
  <c r="E890" i="1"/>
  <c r="J3242" i="1"/>
  <c r="H747" i="1"/>
  <c r="N1922" i="1"/>
  <c r="F1922" i="1"/>
  <c r="J2219" i="1"/>
  <c r="H3760" i="1"/>
  <c r="H36" i="1" s="1"/>
  <c r="H134" i="1" s="1"/>
  <c r="T1407" i="1"/>
  <c r="M4769" i="1"/>
  <c r="D2855" i="1"/>
  <c r="F890" i="1"/>
  <c r="O747" i="1"/>
  <c r="L1922" i="1"/>
  <c r="J1922" i="1"/>
  <c r="G3099" i="1"/>
  <c r="Q205" i="1"/>
  <c r="Q3538" i="1"/>
  <c r="P4888" i="1"/>
  <c r="M4866" i="1" s="1"/>
  <c r="P4882" i="1"/>
  <c r="I4860" i="1" s="1"/>
  <c r="P1555" i="1"/>
  <c r="S1555" i="1" s="1"/>
  <c r="T1555" i="1" s="1"/>
  <c r="P1556" i="1"/>
  <c r="P1558" i="1"/>
  <c r="I3767" i="1"/>
  <c r="I43" i="1" s="1"/>
  <c r="Q3588" i="1"/>
  <c r="O1042" i="1"/>
  <c r="M890" i="1"/>
  <c r="O1922" i="1"/>
  <c r="M1922" i="1"/>
  <c r="O2103" i="1"/>
  <c r="J3767" i="1"/>
  <c r="J43" i="1" s="1"/>
  <c r="Q2855" i="1"/>
  <c r="Q456" i="1"/>
  <c r="K890" i="1"/>
  <c r="H3004" i="1"/>
  <c r="H1922" i="1"/>
  <c r="I1922" i="1"/>
  <c r="L47" i="1"/>
  <c r="I1043" i="1"/>
  <c r="L2855" i="1"/>
  <c r="J890" i="1"/>
  <c r="L456" i="1"/>
  <c r="D456" i="1"/>
  <c r="G1724" i="1"/>
  <c r="K164" i="1"/>
  <c r="P2396" i="1"/>
  <c r="D890" i="1"/>
  <c r="O456" i="1"/>
  <c r="K747" i="1"/>
  <c r="T3710" i="1"/>
  <c r="T3717" i="1"/>
  <c r="N3767" i="1"/>
  <c r="N43" i="1" s="1"/>
  <c r="P191" i="1"/>
  <c r="O168" i="1" s="1"/>
  <c r="N4191" i="1"/>
  <c r="K4191" i="1"/>
  <c r="L4191" i="1"/>
  <c r="I4191" i="1"/>
  <c r="G4191" i="1"/>
  <c r="J4191" i="1"/>
  <c r="F4191" i="1"/>
  <c r="H4191" i="1"/>
  <c r="O4191" i="1"/>
  <c r="E4191" i="1"/>
  <c r="D4191" i="1"/>
  <c r="P4191" i="1" s="1"/>
  <c r="M4191" i="1"/>
  <c r="D702" i="1"/>
  <c r="I702" i="1"/>
  <c r="O702" i="1"/>
  <c r="G702" i="1"/>
  <c r="K702" i="1"/>
  <c r="H702" i="1"/>
  <c r="L702" i="1"/>
  <c r="N702" i="1"/>
  <c r="M702" i="1"/>
  <c r="J702" i="1"/>
  <c r="E702" i="1"/>
  <c r="Q702" i="1"/>
  <c r="F702" i="1"/>
  <c r="E4818" i="1"/>
  <c r="G4818" i="1"/>
  <c r="J4818" i="1"/>
  <c r="K4818" i="1"/>
  <c r="N4818" i="1"/>
  <c r="I4818" i="1"/>
  <c r="F4818" i="1"/>
  <c r="H4818" i="1"/>
  <c r="L4818" i="1"/>
  <c r="M4818" i="1"/>
  <c r="D4818" i="1"/>
  <c r="O4818" i="1"/>
  <c r="G4819" i="1"/>
  <c r="J4819" i="1"/>
  <c r="N4819" i="1"/>
  <c r="Q4820" i="1"/>
  <c r="I4819" i="1"/>
  <c r="M4819" i="1"/>
  <c r="Q4819" i="1"/>
  <c r="E4819" i="1"/>
  <c r="F4819" i="1"/>
  <c r="O4819" i="1"/>
  <c r="H4819" i="1"/>
  <c r="K4819" i="1"/>
  <c r="L4819" i="1"/>
  <c r="D4819" i="1"/>
  <c r="L2654" i="1"/>
  <c r="J2654" i="1"/>
  <c r="H2654" i="1"/>
  <c r="O2654" i="1"/>
  <c r="F2654" i="1"/>
  <c r="I2654" i="1"/>
  <c r="M2654" i="1"/>
  <c r="P2970" i="1"/>
  <c r="G2654" i="1"/>
  <c r="N2654" i="1"/>
  <c r="E2654" i="1"/>
  <c r="D2654" i="1"/>
  <c r="Q2655" i="1"/>
  <c r="M2022" i="1"/>
  <c r="L2022" i="1"/>
  <c r="I2022" i="1"/>
  <c r="F2022" i="1"/>
  <c r="H2022" i="1"/>
  <c r="D2022" i="1"/>
  <c r="O2022" i="1"/>
  <c r="N2022" i="1"/>
  <c r="K2022" i="1"/>
  <c r="J2022" i="1"/>
  <c r="G2022" i="1"/>
  <c r="M2262" i="1"/>
  <c r="D2262" i="1"/>
  <c r="I2262" i="1"/>
  <c r="H2262" i="1"/>
  <c r="F2262" i="1"/>
  <c r="O2262" i="1"/>
  <c r="J2262" i="1"/>
  <c r="K1822" i="1"/>
  <c r="N1822" i="1"/>
  <c r="J1822" i="1"/>
  <c r="M1822" i="1"/>
  <c r="H1822" i="1"/>
  <c r="G1822" i="1"/>
  <c r="E1822" i="1"/>
  <c r="L1822" i="1"/>
  <c r="F1822" i="1"/>
  <c r="D1822" i="1"/>
  <c r="Q1822" i="1"/>
  <c r="I1822" i="1"/>
  <c r="J2017" i="1"/>
  <c r="O2017" i="1"/>
  <c r="I2017" i="1"/>
  <c r="M2017" i="1"/>
  <c r="E2017" i="1"/>
  <c r="F2017" i="1"/>
  <c r="H991" i="1"/>
  <c r="J991" i="1"/>
  <c r="I991" i="1"/>
  <c r="M991" i="1"/>
  <c r="N991" i="1"/>
  <c r="L991" i="1"/>
  <c r="Q992" i="1"/>
  <c r="O991" i="1"/>
  <c r="K991" i="1"/>
  <c r="G991" i="1"/>
  <c r="D991" i="1"/>
  <c r="E991" i="1"/>
  <c r="F2263" i="1"/>
  <c r="J2263" i="1"/>
  <c r="M2263" i="1"/>
  <c r="K2263" i="1"/>
  <c r="Q2263" i="1"/>
  <c r="D2263" i="1"/>
  <c r="L2263" i="1"/>
  <c r="I2263" i="1"/>
  <c r="I2363" i="1"/>
  <c r="E2363" i="1"/>
  <c r="N2363" i="1"/>
  <c r="G2363" i="1"/>
  <c r="F2363" i="1"/>
  <c r="D2363" i="1"/>
  <c r="O2363" i="1"/>
  <c r="K2363" i="1"/>
  <c r="J2363" i="1"/>
  <c r="H2363" i="1"/>
  <c r="M2363" i="1"/>
  <c r="Q2364" i="1"/>
  <c r="N4594" i="1"/>
  <c r="L84" i="1"/>
  <c r="P2093" i="1"/>
  <c r="L2071" i="1" s="1"/>
  <c r="H4602" i="1"/>
  <c r="I4601" i="1"/>
  <c r="K4599" i="1"/>
  <c r="P4557" i="1"/>
  <c r="T4012" i="1"/>
  <c r="S3767" i="1"/>
  <c r="S43" i="1" s="1"/>
  <c r="E2263" i="1"/>
  <c r="H5312" i="1"/>
  <c r="L5312" i="1"/>
  <c r="K5312" i="1"/>
  <c r="I5312" i="1"/>
  <c r="N5312" i="1"/>
  <c r="D5312" i="1"/>
  <c r="M5312" i="1"/>
  <c r="F5312" i="1"/>
  <c r="Q219" i="1"/>
  <c r="M4434" i="1"/>
  <c r="J4434" i="1"/>
  <c r="I4434" i="1"/>
  <c r="H4434" i="1"/>
  <c r="N4434" i="1"/>
  <c r="L4434" i="1"/>
  <c r="O4434" i="1"/>
  <c r="K4434" i="1"/>
  <c r="G4434" i="1"/>
  <c r="M1936" i="1"/>
  <c r="D4332" i="1"/>
  <c r="H4332" i="1"/>
  <c r="G4332" i="1"/>
  <c r="N4332" i="1"/>
  <c r="D1937" i="1"/>
  <c r="P1937" i="1" s="1"/>
  <c r="L1937" i="1"/>
  <c r="G1937" i="1"/>
  <c r="H1937" i="1"/>
  <c r="K1937" i="1"/>
  <c r="J1937" i="1"/>
  <c r="M1937" i="1"/>
  <c r="E1937" i="1"/>
  <c r="F1937" i="1"/>
  <c r="O1937" i="1"/>
  <c r="I1937" i="1"/>
  <c r="N1937" i="1"/>
  <c r="F991" i="1"/>
  <c r="N1936" i="1"/>
  <c r="J1936" i="1"/>
  <c r="I1152" i="1"/>
  <c r="F4332" i="1"/>
  <c r="D2476" i="1"/>
  <c r="P2476" i="1" s="1"/>
  <c r="Q207" i="1"/>
  <c r="L4332" i="1"/>
  <c r="K1936" i="1"/>
  <c r="K3211" i="1"/>
  <c r="F3211" i="1"/>
  <c r="O1936" i="1"/>
  <c r="Q1152" i="1"/>
  <c r="H2476" i="1"/>
  <c r="T4494" i="1"/>
  <c r="K2654" i="1"/>
  <c r="E2022" i="1"/>
  <c r="Q4818" i="1"/>
  <c r="L2363" i="1"/>
  <c r="F1936" i="1"/>
  <c r="G1936" i="1"/>
  <c r="Q2363" i="1"/>
  <c r="O4332" i="1"/>
  <c r="Q991" i="1"/>
  <c r="L2523" i="1"/>
  <c r="E2523" i="1"/>
  <c r="G2262" i="1"/>
  <c r="L1936" i="1"/>
  <c r="N2017" i="1"/>
  <c r="N2262" i="1"/>
  <c r="D4824" i="1"/>
  <c r="Q4824" i="1"/>
  <c r="N4824" i="1"/>
  <c r="I4824" i="1"/>
  <c r="H4824" i="1"/>
  <c r="G4824" i="1"/>
  <c r="O4824" i="1"/>
  <c r="L4824" i="1"/>
  <c r="M4824" i="1"/>
  <c r="K4824" i="1"/>
  <c r="J4824" i="1"/>
  <c r="F4824" i="1"/>
  <c r="E4824" i="1"/>
  <c r="D1936" i="1"/>
  <c r="P1936" i="1" s="1"/>
  <c r="H1936" i="1"/>
  <c r="J4332" i="1"/>
  <c r="E4332" i="1"/>
  <c r="Q4332" i="1"/>
  <c r="H2263" i="1"/>
  <c r="O1822" i="1"/>
  <c r="D2128" i="1"/>
  <c r="F1880" i="1"/>
  <c r="Q1880" i="1"/>
  <c r="D213" i="1"/>
  <c r="H213" i="1"/>
  <c r="F213" i="1"/>
  <c r="L213" i="1"/>
  <c r="K213" i="1"/>
  <c r="M213" i="1"/>
  <c r="N213" i="1"/>
  <c r="O213" i="1"/>
  <c r="E213" i="1"/>
  <c r="J213" i="1"/>
  <c r="I213" i="1"/>
  <c r="L506" i="1"/>
  <c r="D506" i="1"/>
  <c r="G996" i="1"/>
  <c r="F996" i="1"/>
  <c r="L1679" i="1"/>
  <c r="E1679" i="1"/>
  <c r="N1679" i="1"/>
  <c r="K1679" i="1"/>
  <c r="Q1679" i="1"/>
  <c r="F1679" i="1"/>
  <c r="M1679" i="1"/>
  <c r="I1679" i="1"/>
  <c r="I943" i="1"/>
  <c r="G943" i="1"/>
  <c r="L943" i="1"/>
  <c r="K943" i="1"/>
  <c r="N943" i="1"/>
  <c r="O943" i="1"/>
  <c r="E943" i="1"/>
  <c r="M943" i="1"/>
  <c r="G159" i="1"/>
  <c r="J159" i="1"/>
  <c r="I159" i="1"/>
  <c r="Q159" i="1"/>
  <c r="M159" i="1"/>
  <c r="H159" i="1"/>
  <c r="K2611" i="1"/>
  <c r="G2611" i="1"/>
  <c r="O2611" i="1"/>
  <c r="I2611" i="1"/>
  <c r="L2611" i="1"/>
  <c r="E2611" i="1"/>
  <c r="H2611" i="1"/>
  <c r="N2611" i="1"/>
  <c r="F2611" i="1"/>
  <c r="F2169" i="1"/>
  <c r="H2169" i="1"/>
  <c r="K2169" i="1"/>
  <c r="I2169" i="1"/>
  <c r="G2169" i="1"/>
  <c r="J2169" i="1"/>
  <c r="D2169" i="1"/>
  <c r="N2169" i="1"/>
  <c r="L2169" i="1"/>
  <c r="E2169" i="1"/>
  <c r="Q2170" i="1"/>
  <c r="E2656" i="1"/>
  <c r="L2656" i="1"/>
  <c r="Q2656" i="1"/>
  <c r="O2656" i="1"/>
  <c r="N2656" i="1"/>
  <c r="I2656" i="1"/>
  <c r="H2656" i="1"/>
  <c r="M2656" i="1"/>
  <c r="M2811" i="1"/>
  <c r="H2811" i="1"/>
  <c r="O2811" i="1"/>
  <c r="L2811" i="1"/>
  <c r="D2811" i="1"/>
  <c r="G2811" i="1"/>
  <c r="K2811" i="1"/>
  <c r="E2811" i="1"/>
  <c r="O3109" i="1"/>
  <c r="G3930" i="1"/>
  <c r="L3930" i="1"/>
  <c r="J3930" i="1"/>
  <c r="D3930" i="1"/>
  <c r="Q3930" i="1"/>
  <c r="M3930" i="1"/>
  <c r="N3930" i="1"/>
  <c r="H3930" i="1"/>
  <c r="I3930" i="1"/>
  <c r="F3930" i="1"/>
  <c r="K3930" i="1"/>
  <c r="Q3931" i="1"/>
  <c r="N3935" i="1"/>
  <c r="F3935" i="1"/>
  <c r="M3935" i="1"/>
  <c r="J5207" i="1"/>
  <c r="O5207" i="1"/>
  <c r="H5207" i="1"/>
  <c r="I5207" i="1"/>
  <c r="Q5207" i="1"/>
  <c r="N5207" i="1"/>
  <c r="L5207" i="1"/>
  <c r="K5207" i="1"/>
  <c r="G5207" i="1"/>
  <c r="D5207" i="1"/>
  <c r="P5080" i="1"/>
  <c r="Q5058" i="1" s="1"/>
  <c r="O5129" i="1"/>
  <c r="P5129" i="1" s="1"/>
  <c r="I4960" i="1"/>
  <c r="K4960" i="1"/>
  <c r="G4960" i="1"/>
  <c r="J4960" i="1"/>
  <c r="O4960" i="1"/>
  <c r="D4960" i="1"/>
  <c r="F4960" i="1"/>
  <c r="N4960" i="1"/>
  <c r="G4767" i="1"/>
  <c r="E4767" i="1"/>
  <c r="J4767" i="1"/>
  <c r="L4767" i="1"/>
  <c r="O4767" i="1"/>
  <c r="I4767" i="1"/>
  <c r="H4767" i="1"/>
  <c r="F4767" i="1"/>
  <c r="D4767" i="1"/>
  <c r="M4767" i="1"/>
  <c r="N4767" i="1"/>
  <c r="M4715" i="1"/>
  <c r="N4715" i="1"/>
  <c r="I4715" i="1"/>
  <c r="O4715" i="1"/>
  <c r="G4715" i="1"/>
  <c r="K4715" i="1"/>
  <c r="L4715" i="1"/>
  <c r="Q4716" i="1"/>
  <c r="F4715" i="1"/>
  <c r="E4715" i="1"/>
  <c r="E4669" i="1"/>
  <c r="D4669" i="1"/>
  <c r="G4669" i="1"/>
  <c r="J4669" i="1"/>
  <c r="G4524" i="1"/>
  <c r="O4524" i="1"/>
  <c r="N4524" i="1"/>
  <c r="M4524" i="1"/>
  <c r="Q4525" i="1"/>
  <c r="I4524" i="1"/>
  <c r="E4524" i="1"/>
  <c r="L4524" i="1"/>
  <c r="H4524" i="1"/>
  <c r="K4524" i="1"/>
  <c r="D4524" i="1"/>
  <c r="F4524" i="1"/>
  <c r="J4518" i="1"/>
  <c r="I4518" i="1"/>
  <c r="E4518" i="1"/>
  <c r="M4518" i="1"/>
  <c r="N4518" i="1"/>
  <c r="G4518" i="1"/>
  <c r="D4518" i="1"/>
  <c r="K4518" i="1"/>
  <c r="I3497" i="1"/>
  <c r="N3497" i="1"/>
  <c r="E3497" i="1"/>
  <c r="I1576" i="1"/>
  <c r="H1576" i="1"/>
  <c r="G1576" i="1"/>
  <c r="K1576" i="1"/>
  <c r="J1576" i="1"/>
  <c r="F1576" i="1"/>
  <c r="N1576" i="1"/>
  <c r="O1576" i="1"/>
  <c r="D1576" i="1"/>
  <c r="E1576" i="1"/>
  <c r="M356" i="1"/>
  <c r="I356" i="1"/>
  <c r="L356" i="1"/>
  <c r="K356" i="1"/>
  <c r="O356" i="1"/>
  <c r="H356" i="1"/>
  <c r="E356" i="1"/>
  <c r="G356" i="1"/>
  <c r="F356" i="1"/>
  <c r="N356" i="1"/>
  <c r="F1970" i="1"/>
  <c r="N1970" i="1"/>
  <c r="Q1971" i="1"/>
  <c r="H2128" i="1"/>
  <c r="L1976" i="1"/>
  <c r="H1976" i="1"/>
  <c r="D1976" i="1"/>
  <c r="N1976" i="1"/>
  <c r="F1976" i="1"/>
  <c r="K1976" i="1"/>
  <c r="G1976" i="1"/>
  <c r="I1976" i="1"/>
  <c r="O1976" i="1"/>
  <c r="M1976" i="1"/>
  <c r="E1976" i="1"/>
  <c r="I2223" i="1"/>
  <c r="E2223" i="1"/>
  <c r="J2223" i="1"/>
  <c r="G1929" i="1"/>
  <c r="J1929" i="1"/>
  <c r="O1929" i="1"/>
  <c r="H1929" i="1"/>
  <c r="K1929" i="1"/>
  <c r="I1929" i="1"/>
  <c r="E1929" i="1"/>
  <c r="N1929" i="1"/>
  <c r="D1235" i="1"/>
  <c r="G1235" i="1"/>
  <c r="Q1235" i="1"/>
  <c r="H1235" i="1"/>
  <c r="M552" i="1"/>
  <c r="F552" i="1"/>
  <c r="H552" i="1"/>
  <c r="E552" i="1"/>
  <c r="G552" i="1"/>
  <c r="K552" i="1"/>
  <c r="I552" i="1"/>
  <c r="O552" i="1"/>
  <c r="L2128" i="1"/>
  <c r="D3151" i="1"/>
  <c r="O311" i="1"/>
  <c r="J311" i="1"/>
  <c r="N311" i="1"/>
  <c r="I311" i="1"/>
  <c r="D311" i="1"/>
  <c r="G311" i="1"/>
  <c r="F311" i="1"/>
  <c r="M2128" i="1"/>
  <c r="G2175" i="1"/>
  <c r="N2175" i="1"/>
  <c r="K2175" i="1"/>
  <c r="E2175" i="1"/>
  <c r="O2175" i="1"/>
  <c r="J2175" i="1"/>
  <c r="F2175" i="1"/>
  <c r="M2175" i="1"/>
  <c r="E710" i="1"/>
  <c r="M611" i="1"/>
  <c r="M2223" i="1"/>
  <c r="J1235" i="1"/>
  <c r="F1929" i="1"/>
  <c r="N858" i="1"/>
  <c r="I3055" i="1"/>
  <c r="E4422" i="1"/>
  <c r="K4422" i="1"/>
  <c r="D4422" i="1"/>
  <c r="F4422" i="1"/>
  <c r="G4422" i="1"/>
  <c r="I4422" i="1"/>
  <c r="J4422" i="1"/>
  <c r="H4422" i="1"/>
  <c r="L4422" i="1"/>
  <c r="M4422" i="1"/>
  <c r="F4372" i="1"/>
  <c r="Q4373" i="1"/>
  <c r="O4372" i="1"/>
  <c r="D4372" i="1"/>
  <c r="K4372" i="1"/>
  <c r="I4372" i="1"/>
  <c r="L4372" i="1"/>
  <c r="M4372" i="1"/>
  <c r="N4372" i="1"/>
  <c r="K4320" i="1"/>
  <c r="D4320" i="1"/>
  <c r="F4320" i="1"/>
  <c r="I4320" i="1"/>
  <c r="L4320" i="1"/>
  <c r="J4320" i="1"/>
  <c r="O4320" i="1"/>
  <c r="E4320" i="1"/>
  <c r="H4320" i="1"/>
  <c r="Q4321" i="1"/>
  <c r="N4320" i="1"/>
  <c r="J3503" i="1"/>
  <c r="H3503" i="1"/>
  <c r="H2314" i="1"/>
  <c r="N2314" i="1"/>
  <c r="K2314" i="1"/>
  <c r="L2314" i="1"/>
  <c r="I2314" i="1"/>
  <c r="J4530" i="1"/>
  <c r="H4530" i="1"/>
  <c r="M4530" i="1"/>
  <c r="D4530" i="1"/>
  <c r="E4530" i="1"/>
  <c r="N4530" i="1"/>
  <c r="G4530" i="1"/>
  <c r="I4530" i="1"/>
  <c r="O4530" i="1"/>
  <c r="K4530" i="1"/>
  <c r="N1239" i="1"/>
  <c r="H1239" i="1"/>
  <c r="Q1240" i="1"/>
  <c r="D1239" i="1"/>
  <c r="J1239" i="1"/>
  <c r="E1239" i="1"/>
  <c r="L1239" i="1"/>
  <c r="K1239" i="1"/>
  <c r="I1239" i="1"/>
  <c r="G1239" i="1"/>
  <c r="Q1239" i="1"/>
  <c r="K5316" i="1"/>
  <c r="F5316" i="1"/>
  <c r="N5316" i="1"/>
  <c r="L5316" i="1"/>
  <c r="L1576" i="1"/>
  <c r="G3151" i="1"/>
  <c r="M3151" i="1"/>
  <c r="I3151" i="1"/>
  <c r="K3151" i="1"/>
  <c r="J3151" i="1"/>
  <c r="E3151" i="1"/>
  <c r="F3151" i="1"/>
  <c r="N3151" i="1"/>
  <c r="Q3151" i="1"/>
  <c r="H3151" i="1"/>
  <c r="D2805" i="1"/>
  <c r="F2805" i="1"/>
  <c r="M2805" i="1"/>
  <c r="O2805" i="1"/>
  <c r="L891" i="1"/>
  <c r="K891" i="1"/>
  <c r="D891" i="1"/>
  <c r="F891" i="1"/>
  <c r="Q891" i="1"/>
  <c r="O891" i="1"/>
  <c r="J891" i="1"/>
  <c r="I891" i="1"/>
  <c r="E891" i="1"/>
  <c r="H891" i="1"/>
  <c r="Q842" i="1"/>
  <c r="J842" i="1"/>
  <c r="O842" i="1"/>
  <c r="F842" i="1"/>
  <c r="I842" i="1"/>
  <c r="E842" i="1"/>
  <c r="K842" i="1"/>
  <c r="D842" i="1"/>
  <c r="H842" i="1"/>
  <c r="N1728" i="1"/>
  <c r="D1728" i="1"/>
  <c r="O1728" i="1"/>
  <c r="Q1728" i="1"/>
  <c r="F1728" i="1"/>
  <c r="E1728" i="1"/>
  <c r="H1728" i="1"/>
  <c r="L1728" i="1"/>
  <c r="I1728" i="1"/>
  <c r="K1728" i="1"/>
  <c r="G1728" i="1"/>
  <c r="O414" i="1"/>
  <c r="L4722" i="1"/>
  <c r="M4722" i="1"/>
  <c r="J4722" i="1"/>
  <c r="P4798" i="1"/>
  <c r="O4775" i="1" s="1"/>
  <c r="H3754" i="1"/>
  <c r="H30" i="1" s="1"/>
  <c r="H128" i="1" s="1"/>
  <c r="P1801" i="1"/>
  <c r="F1779" i="1" s="1"/>
  <c r="P1798" i="1"/>
  <c r="H1776" i="1" s="1"/>
  <c r="P1409" i="1"/>
  <c r="P1407" i="1"/>
  <c r="P1308" i="1"/>
  <c r="P1307" i="1"/>
  <c r="D1285" i="1" s="1"/>
  <c r="P1306" i="1"/>
  <c r="F1284" i="1" s="1"/>
  <c r="P1305" i="1"/>
  <c r="G1283" i="1" s="1"/>
  <c r="P1118" i="1"/>
  <c r="N1095" i="1" s="1"/>
  <c r="P1115" i="1"/>
  <c r="J1093" i="1" s="1"/>
  <c r="P1111" i="1"/>
  <c r="D1089" i="1" s="1"/>
  <c r="P1109" i="1"/>
  <c r="M1087" i="1" s="1"/>
  <c r="P679" i="1"/>
  <c r="D656" i="1" s="1"/>
  <c r="P677" i="1"/>
  <c r="H654" i="1" s="1"/>
  <c r="P676" i="1"/>
  <c r="D653" i="1" s="1"/>
  <c r="P669" i="1"/>
  <c r="J647" i="1" s="1"/>
  <c r="P286" i="1"/>
  <c r="G263" i="1" s="1"/>
  <c r="P285" i="1"/>
  <c r="K262" i="1" s="1"/>
  <c r="P284" i="1"/>
  <c r="L261" i="1" s="1"/>
  <c r="P276" i="1"/>
  <c r="T2590" i="1"/>
  <c r="T2589" i="1"/>
  <c r="T2588" i="1"/>
  <c r="F1629" i="1"/>
  <c r="G1920" i="1"/>
  <c r="I3053" i="1"/>
  <c r="H2905" i="1"/>
  <c r="N2655" i="1"/>
  <c r="D400" i="1"/>
  <c r="H2853" i="1"/>
  <c r="P2431" i="1"/>
  <c r="P2089" i="1"/>
  <c r="F2067" i="1" s="1"/>
  <c r="H553" i="1"/>
  <c r="F553" i="1"/>
  <c r="E596" i="1"/>
  <c r="J1727" i="1"/>
  <c r="H1629" i="1"/>
  <c r="L3053" i="1"/>
  <c r="N2905" i="1"/>
  <c r="N400" i="1"/>
  <c r="O1727" i="1"/>
  <c r="O1810" i="1"/>
  <c r="P1810" i="1" s="1"/>
  <c r="T3722" i="1"/>
  <c r="O553" i="1"/>
  <c r="P1907" i="1"/>
  <c r="N1884" i="1" s="1"/>
  <c r="L553" i="1"/>
  <c r="Q5258" i="1"/>
  <c r="H4326" i="1"/>
  <c r="N1823" i="1"/>
  <c r="M4616" i="1"/>
  <c r="N2517" i="1"/>
  <c r="J3053" i="1"/>
  <c r="G2655" i="1"/>
  <c r="O2905" i="1"/>
  <c r="Q4273" i="1"/>
  <c r="K1338" i="1"/>
  <c r="K1727" i="1"/>
  <c r="L400" i="1"/>
  <c r="D1727" i="1"/>
  <c r="E3760" i="1"/>
  <c r="E36" i="1" s="1"/>
  <c r="E134" i="1" s="1"/>
  <c r="T4895" i="1"/>
  <c r="F2655" i="1"/>
  <c r="G1727" i="1"/>
  <c r="Q2518" i="1"/>
  <c r="F2853" i="1"/>
  <c r="J553" i="1"/>
  <c r="O1143" i="1"/>
  <c r="D3207" i="1"/>
  <c r="D4326" i="1"/>
  <c r="L5257" i="1"/>
  <c r="Q1629" i="1"/>
  <c r="G596" i="1"/>
  <c r="K4616" i="1"/>
  <c r="G2517" i="1"/>
  <c r="L1629" i="1"/>
  <c r="G2905" i="1"/>
  <c r="I1727" i="1"/>
  <c r="I2853" i="1"/>
  <c r="I896" i="1"/>
  <c r="H2461" i="1"/>
  <c r="Q1920" i="1"/>
  <c r="T681" i="1"/>
  <c r="T672" i="1"/>
  <c r="O4503" i="1"/>
  <c r="O4601" i="1" s="1"/>
  <c r="I553" i="1"/>
  <c r="L1143" i="1"/>
  <c r="E553" i="1"/>
  <c r="E4326" i="1"/>
  <c r="I5257" i="1"/>
  <c r="L596" i="1"/>
  <c r="N4616" i="1"/>
  <c r="M2655" i="1"/>
  <c r="N1629" i="1"/>
  <c r="E2655" i="1"/>
  <c r="I2905" i="1"/>
  <c r="J2853" i="1"/>
  <c r="T3367" i="1"/>
  <c r="T2096" i="1"/>
  <c r="F1143" i="1"/>
  <c r="O2655" i="1"/>
  <c r="J4326" i="1"/>
  <c r="M596" i="1"/>
  <c r="I1629" i="1"/>
  <c r="G1629" i="1"/>
  <c r="F2905" i="1"/>
  <c r="L2853" i="1"/>
  <c r="O2448" i="1"/>
  <c r="K2655" i="1"/>
  <c r="P667" i="1"/>
  <c r="J645" i="1" s="1"/>
  <c r="L2517" i="1"/>
  <c r="Q2853" i="1"/>
  <c r="J1143" i="1"/>
  <c r="K596" i="1"/>
  <c r="D5257" i="1"/>
  <c r="M1629" i="1"/>
  <c r="L1395" i="1"/>
  <c r="D3053" i="1"/>
  <c r="D2905" i="1"/>
  <c r="L3889" i="1"/>
  <c r="G4517" i="1"/>
  <c r="I2125" i="1"/>
  <c r="K2517" i="1"/>
  <c r="N2853" i="1"/>
  <c r="T93" i="1"/>
  <c r="P5126" i="1"/>
  <c r="O2450" i="1"/>
  <c r="N2758" i="1"/>
  <c r="O4326" i="1"/>
  <c r="M1727" i="1"/>
  <c r="D1629" i="1"/>
  <c r="N2125" i="1"/>
  <c r="L4517" i="1"/>
  <c r="O2517" i="1"/>
  <c r="M2853" i="1"/>
  <c r="I2461" i="1"/>
  <c r="Q3637" i="1"/>
  <c r="T1310" i="1"/>
  <c r="P1554" i="1"/>
  <c r="D1532" i="1" s="1"/>
  <c r="L3769" i="1"/>
  <c r="L45" i="1" s="1"/>
  <c r="I3768" i="1"/>
  <c r="I44" i="1" s="1"/>
  <c r="T3426" i="1"/>
  <c r="S3769" i="1"/>
  <c r="S45" i="1" s="1"/>
  <c r="P3715" i="1"/>
  <c r="H3692" i="1" s="1"/>
  <c r="P4408" i="1"/>
  <c r="O4385" i="1" s="1"/>
  <c r="O4506" i="1"/>
  <c r="P3423" i="1"/>
  <c r="H3400" i="1" s="1"/>
  <c r="G3766" i="1"/>
  <c r="G42" i="1" s="1"/>
  <c r="N4084" i="1"/>
  <c r="L4084" i="1"/>
  <c r="D4084" i="1"/>
  <c r="E4084" i="1"/>
  <c r="J4084" i="1"/>
  <c r="Q4085" i="1"/>
  <c r="O4084" i="1"/>
  <c r="I4084" i="1"/>
  <c r="G4084" i="1"/>
  <c r="K4084" i="1"/>
  <c r="F4084" i="1"/>
  <c r="H4084" i="1"/>
  <c r="M4084" i="1"/>
  <c r="Q4084" i="1"/>
  <c r="H3421" i="1"/>
  <c r="N4606" i="1"/>
  <c r="G4939" i="1"/>
  <c r="P3714" i="1"/>
  <c r="G3691" i="1" s="1"/>
  <c r="O4040" i="1"/>
  <c r="T4015" i="1"/>
  <c r="H4941" i="1"/>
  <c r="H4940" i="1"/>
  <c r="P4891" i="1"/>
  <c r="J4868" i="1" s="1"/>
  <c r="S4945" i="1"/>
  <c r="T4945" i="1" s="1"/>
  <c r="T4896" i="1"/>
  <c r="O4190" i="1"/>
  <c r="K4190" i="1"/>
  <c r="H4190" i="1"/>
  <c r="M4190" i="1"/>
  <c r="E4190" i="1"/>
  <c r="J4190" i="1"/>
  <c r="L4190" i="1"/>
  <c r="N4190" i="1"/>
  <c r="I4190" i="1"/>
  <c r="F4190" i="1"/>
  <c r="Q4191" i="1"/>
  <c r="D4190" i="1"/>
  <c r="P4190" i="1" s="1"/>
  <c r="G4190" i="1"/>
  <c r="E1936" i="1"/>
  <c r="J1152" i="1"/>
  <c r="G1052" i="1"/>
  <c r="P2591" i="1"/>
  <c r="O2568" i="1" s="1"/>
  <c r="F2476" i="1"/>
  <c r="Q4681" i="1"/>
  <c r="J2476" i="1"/>
  <c r="O3306" i="1"/>
  <c r="K3306" i="1"/>
  <c r="K3253" i="1"/>
  <c r="J3253" i="1"/>
  <c r="N3253" i="1"/>
  <c r="O3253" i="1"/>
  <c r="G3253" i="1"/>
  <c r="F3253" i="1"/>
  <c r="M3253" i="1"/>
  <c r="G3340" i="1"/>
  <c r="D3340" i="1"/>
  <c r="P3411" i="1"/>
  <c r="F3340" i="1"/>
  <c r="N3340" i="1"/>
  <c r="H3340" i="1"/>
  <c r="L3340" i="1"/>
  <c r="M3340" i="1"/>
  <c r="M3448" i="1"/>
  <c r="D3448" i="1"/>
  <c r="Q3448" i="1"/>
  <c r="L3448" i="1"/>
  <c r="E3448" i="1"/>
  <c r="K3448" i="1"/>
  <c r="N3448" i="1"/>
  <c r="F3448" i="1"/>
  <c r="I3448" i="1"/>
  <c r="Q3449" i="1"/>
  <c r="H3448" i="1"/>
  <c r="G3448" i="1"/>
  <c r="Q3489" i="1"/>
  <c r="Q3490" i="1"/>
  <c r="N82" i="1"/>
  <c r="O81" i="1"/>
  <c r="P2090" i="1"/>
  <c r="O2068" i="1" s="1"/>
  <c r="P80" i="1"/>
  <c r="N58" i="1" s="1"/>
  <c r="P1800" i="1"/>
  <c r="M1778" i="1" s="1"/>
  <c r="P1799" i="1"/>
  <c r="N1777" i="1" s="1"/>
  <c r="P1797" i="1"/>
  <c r="N1775" i="1" s="1"/>
  <c r="P1796" i="1"/>
  <c r="N1774" i="1" s="1"/>
  <c r="P1795" i="1"/>
  <c r="M1773" i="1" s="1"/>
  <c r="P1117" i="1"/>
  <c r="G1094" i="1" s="1"/>
  <c r="P1114" i="1"/>
  <c r="G1092" i="1" s="1"/>
  <c r="P1113" i="1"/>
  <c r="P1112" i="1"/>
  <c r="I1090" i="1" s="1"/>
  <c r="P678" i="1"/>
  <c r="P673" i="1"/>
  <c r="P287" i="1"/>
  <c r="H264" i="1" s="1"/>
  <c r="P279" i="1"/>
  <c r="E257" i="1" s="1"/>
  <c r="P4114" i="1"/>
  <c r="O4091" i="1" s="1"/>
  <c r="P4260" i="1"/>
  <c r="O4015" i="1"/>
  <c r="O4017" i="1"/>
  <c r="P4311" i="1"/>
  <c r="H4942" i="1"/>
  <c r="P4893" i="1"/>
  <c r="G4870" i="1" s="1"/>
  <c r="G4941" i="1"/>
  <c r="P4892" i="1"/>
  <c r="M4869" i="1" s="1"/>
  <c r="F4939" i="1"/>
  <c r="P4890" i="1"/>
  <c r="M4867" i="1" s="1"/>
  <c r="P4887" i="1"/>
  <c r="H4865" i="1" s="1"/>
  <c r="P4886" i="1"/>
  <c r="N4864" i="1" s="1"/>
  <c r="P4885" i="1"/>
  <c r="M4863" i="1" s="1"/>
  <c r="P4884" i="1"/>
  <c r="F4862" i="1" s="1"/>
  <c r="P4883" i="1"/>
  <c r="H4861" i="1" s="1"/>
  <c r="P4881" i="1"/>
  <c r="G4859" i="1" s="1"/>
  <c r="T4010" i="1"/>
  <c r="R3765" i="1"/>
  <c r="R3766" i="1"/>
  <c r="T4011" i="1"/>
  <c r="H3766" i="1"/>
  <c r="H42" i="1" s="1"/>
  <c r="D807" i="1"/>
  <c r="I807" i="1"/>
  <c r="J807" i="1"/>
  <c r="L807" i="1"/>
  <c r="H807" i="1"/>
  <c r="F807" i="1"/>
  <c r="M807" i="1"/>
  <c r="G807" i="1"/>
  <c r="N807" i="1"/>
  <c r="O807" i="1"/>
  <c r="E807" i="1"/>
  <c r="J2912" i="1"/>
  <c r="I172" i="1"/>
  <c r="M172" i="1"/>
  <c r="H172" i="1"/>
  <c r="E172" i="1"/>
  <c r="O172" i="1"/>
  <c r="N172" i="1"/>
  <c r="G172" i="1"/>
  <c r="D172" i="1"/>
  <c r="P172" i="1" s="1"/>
  <c r="F172" i="1"/>
  <c r="K172" i="1"/>
  <c r="L172" i="1"/>
  <c r="D3601" i="1"/>
  <c r="P3601" i="1" s="1"/>
  <c r="N3601" i="1"/>
  <c r="M3601" i="1"/>
  <c r="G3601" i="1"/>
  <c r="Q3601" i="1"/>
  <c r="H4779" i="1"/>
  <c r="L4779" i="1"/>
  <c r="F4779" i="1"/>
  <c r="G4779" i="1"/>
  <c r="Q4779" i="1"/>
  <c r="E4779" i="1"/>
  <c r="D4779" i="1"/>
  <c r="P4779" i="1" s="1"/>
  <c r="N4779" i="1"/>
  <c r="I4779" i="1"/>
  <c r="M4779" i="1"/>
  <c r="O4779" i="1"/>
  <c r="I3211" i="1"/>
  <c r="O3211" i="1"/>
  <c r="Q3211" i="1"/>
  <c r="E3211" i="1"/>
  <c r="D3211" i="1"/>
  <c r="P3211" i="1" s="1"/>
  <c r="J3211" i="1"/>
  <c r="H3211" i="1"/>
  <c r="N3211" i="1"/>
  <c r="O1053" i="1"/>
  <c r="J1053" i="1"/>
  <c r="D1053" i="1"/>
  <c r="E417" i="1"/>
  <c r="K417" i="1"/>
  <c r="L417" i="1"/>
  <c r="I417" i="1"/>
  <c r="G417" i="1"/>
  <c r="J417" i="1"/>
  <c r="F3195" i="1"/>
  <c r="M3195" i="1"/>
  <c r="D3195" i="1"/>
  <c r="E3195" i="1"/>
  <c r="Q3195" i="1"/>
  <c r="H3195" i="1"/>
  <c r="I3195" i="1"/>
  <c r="J3195" i="1"/>
  <c r="G3195" i="1"/>
  <c r="N3195" i="1"/>
  <c r="N406" i="1"/>
  <c r="D406" i="1"/>
  <c r="O406" i="1"/>
  <c r="F406" i="1"/>
  <c r="L406" i="1"/>
  <c r="Q407" i="1"/>
  <c r="K406" i="1"/>
  <c r="G406" i="1"/>
  <c r="E406" i="1"/>
  <c r="Q406" i="1"/>
  <c r="J2910" i="1"/>
  <c r="K2910" i="1"/>
  <c r="D2910" i="1"/>
  <c r="L2910" i="1"/>
  <c r="I2910" i="1"/>
  <c r="N2910" i="1"/>
  <c r="M2910" i="1"/>
  <c r="G2910" i="1"/>
  <c r="O2910" i="1"/>
  <c r="H2910" i="1"/>
  <c r="F2910" i="1"/>
  <c r="L1334" i="1"/>
  <c r="N1334" i="1"/>
  <c r="K1334" i="1"/>
  <c r="E1334" i="1"/>
  <c r="I1334" i="1"/>
  <c r="H1334" i="1"/>
  <c r="J1334" i="1"/>
  <c r="M1044" i="1"/>
  <c r="F1044" i="1"/>
  <c r="J1044" i="1"/>
  <c r="Q1044" i="1"/>
  <c r="L1044" i="1"/>
  <c r="N1044" i="1"/>
  <c r="E1044" i="1"/>
  <c r="I1044" i="1"/>
  <c r="H1044" i="1"/>
  <c r="G1044" i="1"/>
  <c r="O1044" i="1"/>
  <c r="D1044" i="1"/>
  <c r="K1044" i="1"/>
  <c r="E3250" i="1"/>
  <c r="K3250" i="1"/>
  <c r="F3250" i="1"/>
  <c r="Q3250" i="1"/>
  <c r="H3295" i="1"/>
  <c r="F3295" i="1"/>
  <c r="M3295" i="1"/>
  <c r="I3295" i="1"/>
  <c r="E3295" i="1"/>
  <c r="L3413" i="1"/>
  <c r="P3364" i="1"/>
  <c r="I3342" i="1" s="1"/>
  <c r="P3412" i="1"/>
  <c r="P2092" i="1"/>
  <c r="M82" i="1"/>
  <c r="P2091" i="1"/>
  <c r="H2069" i="1" s="1"/>
  <c r="N81" i="1"/>
  <c r="Q760" i="1"/>
  <c r="O760" i="1"/>
  <c r="H809" i="1"/>
  <c r="E457" i="1"/>
  <c r="Q458" i="1"/>
  <c r="Q2613" i="1"/>
  <c r="L2613" i="1"/>
  <c r="E2613" i="1"/>
  <c r="J2613" i="1"/>
  <c r="O2613" i="1"/>
  <c r="F2613" i="1"/>
  <c r="M2613" i="1"/>
  <c r="K2613" i="1"/>
  <c r="D2613" i="1"/>
  <c r="I2613" i="1"/>
  <c r="G2613" i="1"/>
  <c r="N2613" i="1"/>
  <c r="L1927" i="1"/>
  <c r="M1927" i="1"/>
  <c r="E1927" i="1"/>
  <c r="I1927" i="1"/>
  <c r="O1927" i="1"/>
  <c r="K1927" i="1"/>
  <c r="N1927" i="1"/>
  <c r="F1927" i="1"/>
  <c r="D1927" i="1"/>
  <c r="J1927" i="1"/>
  <c r="H1927" i="1"/>
  <c r="G1927" i="1"/>
  <c r="D319" i="1"/>
  <c r="P319" i="1" s="1"/>
  <c r="G319" i="1"/>
  <c r="J319" i="1"/>
  <c r="F319" i="1"/>
  <c r="Q320" i="1"/>
  <c r="M319" i="1"/>
  <c r="H319" i="1"/>
  <c r="L319" i="1"/>
  <c r="N319" i="1"/>
  <c r="Q319" i="1"/>
  <c r="E319" i="1"/>
  <c r="H1381" i="1"/>
  <c r="E1381" i="1"/>
  <c r="I1381" i="1"/>
  <c r="D1381" i="1"/>
  <c r="F1381" i="1"/>
  <c r="K1381" i="1"/>
  <c r="M1381" i="1"/>
  <c r="L1381" i="1"/>
  <c r="Q1381" i="1"/>
  <c r="N1381" i="1"/>
  <c r="G1381" i="1"/>
  <c r="M1973" i="1"/>
  <c r="E1973" i="1"/>
  <c r="Q1974" i="1"/>
  <c r="H1973" i="1"/>
  <c r="Q1973" i="1"/>
  <c r="O4778" i="1"/>
  <c r="D4778" i="1"/>
  <c r="P4778" i="1" s="1"/>
  <c r="F4778" i="1"/>
  <c r="K4778" i="1"/>
  <c r="E4778" i="1"/>
  <c r="I4778" i="1"/>
  <c r="N4778" i="1"/>
  <c r="L4778" i="1"/>
  <c r="G4778" i="1"/>
  <c r="M4778" i="1"/>
  <c r="D4632" i="1"/>
  <c r="P4632" i="1" s="1"/>
  <c r="G4632" i="1"/>
  <c r="I4632" i="1"/>
  <c r="L4632" i="1"/>
  <c r="H4632" i="1"/>
  <c r="J4632" i="1"/>
  <c r="F4632" i="1"/>
  <c r="E4632" i="1"/>
  <c r="N4632" i="1"/>
  <c r="O4632" i="1"/>
  <c r="K4632" i="1"/>
  <c r="O4436" i="1"/>
  <c r="G4436" i="1"/>
  <c r="I4436" i="1"/>
  <c r="F4436" i="1"/>
  <c r="M4436" i="1"/>
  <c r="N4436" i="1"/>
  <c r="D4436" i="1"/>
  <c r="P4436" i="1" s="1"/>
  <c r="J4436" i="1"/>
  <c r="I1053" i="1"/>
  <c r="D4434" i="1"/>
  <c r="P4434" i="1" s="1"/>
  <c r="E4434" i="1"/>
  <c r="F4434" i="1"/>
  <c r="F1053" i="1"/>
  <c r="Q2326" i="1"/>
  <c r="M1045" i="1"/>
  <c r="Q1045" i="1"/>
  <c r="D3246" i="1"/>
  <c r="F3246" i="1"/>
  <c r="Q3247" i="1"/>
  <c r="Q4967" i="1"/>
  <c r="N4967" i="1"/>
  <c r="J4967" i="1"/>
  <c r="O1733" i="1"/>
  <c r="F1733" i="1"/>
  <c r="M1733" i="1"/>
  <c r="N1733" i="1"/>
  <c r="I1733" i="1"/>
  <c r="K1733" i="1"/>
  <c r="K3099" i="1"/>
  <c r="O3099" i="1"/>
  <c r="D3099" i="1"/>
  <c r="M3099" i="1"/>
  <c r="J3099" i="1"/>
  <c r="E3099" i="1"/>
  <c r="N3099" i="1"/>
  <c r="P3182" i="1"/>
  <c r="P231" i="1"/>
  <c r="O280" i="1"/>
  <c r="M549" i="1"/>
  <c r="F549" i="1"/>
  <c r="Q549" i="1"/>
  <c r="H549" i="1"/>
  <c r="N549" i="1"/>
  <c r="L549" i="1"/>
  <c r="G549" i="1"/>
  <c r="E549" i="1"/>
  <c r="O549" i="1"/>
  <c r="D549" i="1"/>
  <c r="K549" i="1"/>
  <c r="J549" i="1"/>
  <c r="M1930" i="1"/>
  <c r="O1930" i="1"/>
  <c r="H2316" i="1"/>
  <c r="J2316" i="1"/>
  <c r="Q2317" i="1"/>
  <c r="N2316" i="1"/>
  <c r="H2710" i="1"/>
  <c r="J2710" i="1"/>
  <c r="L613" i="1"/>
  <c r="F1730" i="1"/>
  <c r="M1730" i="1"/>
  <c r="R3420" i="1"/>
  <c r="T3371" i="1"/>
  <c r="R3418" i="1"/>
  <c r="T3369" i="1"/>
  <c r="I4526" i="1"/>
  <c r="J4526" i="1"/>
  <c r="D4526" i="1"/>
  <c r="O4526" i="1"/>
  <c r="M4526" i="1"/>
  <c r="G4526" i="1"/>
  <c r="Q4527" i="1"/>
  <c r="E4526" i="1"/>
  <c r="N4526" i="1"/>
  <c r="F4526" i="1"/>
  <c r="M4770" i="1"/>
  <c r="K4770" i="1"/>
  <c r="G4770" i="1"/>
  <c r="L4770" i="1"/>
  <c r="E4770" i="1"/>
  <c r="K5015" i="1"/>
  <c r="J5015" i="1"/>
  <c r="G5015" i="1"/>
  <c r="D5015" i="1"/>
  <c r="N5015" i="1"/>
  <c r="I5015" i="1"/>
  <c r="O5015" i="1"/>
  <c r="F5015" i="1"/>
  <c r="L5015" i="1"/>
  <c r="E5015" i="1"/>
  <c r="P5091" i="1"/>
  <c r="O5068" i="1" s="1"/>
  <c r="T5143" i="1"/>
  <c r="R5192" i="1"/>
  <c r="E5269" i="1"/>
  <c r="G5269" i="1"/>
  <c r="K5262" i="1"/>
  <c r="I5262" i="1"/>
  <c r="H5262" i="1"/>
  <c r="F5262" i="1"/>
  <c r="O5262" i="1"/>
  <c r="M5262" i="1"/>
  <c r="G5262" i="1"/>
  <c r="J5262" i="1"/>
  <c r="D5262" i="1"/>
  <c r="L5262" i="1"/>
  <c r="N613" i="1"/>
  <c r="N1137" i="1"/>
  <c r="K1137" i="1"/>
  <c r="Q1138" i="1"/>
  <c r="L4624" i="1"/>
  <c r="H4624" i="1"/>
  <c r="T5141" i="1"/>
  <c r="S5190" i="1"/>
  <c r="D3754" i="1"/>
  <c r="J1043" i="1"/>
  <c r="M1043" i="1"/>
  <c r="D1043" i="1"/>
  <c r="H1043" i="1"/>
  <c r="K1043" i="1"/>
  <c r="G1043" i="1"/>
  <c r="E1043" i="1"/>
  <c r="O1043" i="1"/>
  <c r="H361" i="1"/>
  <c r="K361" i="1"/>
  <c r="L361" i="1"/>
  <c r="E361" i="1"/>
  <c r="N361" i="1"/>
  <c r="O361" i="1"/>
  <c r="I361" i="1"/>
  <c r="P633" i="1"/>
  <c r="O682" i="1"/>
  <c r="K157" i="1"/>
  <c r="N157" i="1"/>
  <c r="J1585" i="1"/>
  <c r="E1585" i="1"/>
  <c r="D1585" i="1"/>
  <c r="P485" i="1"/>
  <c r="I3057" i="1"/>
  <c r="N3057" i="1"/>
  <c r="N1342" i="1"/>
  <c r="K1342" i="1"/>
  <c r="E1342" i="1"/>
  <c r="J1342" i="1"/>
  <c r="D1342" i="1"/>
  <c r="G1342" i="1"/>
  <c r="F362" i="1"/>
  <c r="I362" i="1"/>
  <c r="M362" i="1"/>
  <c r="J362" i="1"/>
  <c r="G362" i="1"/>
  <c r="L362" i="1"/>
  <c r="N362" i="1"/>
  <c r="E362" i="1"/>
  <c r="K362" i="1"/>
  <c r="O362" i="1"/>
  <c r="H957" i="1"/>
  <c r="E957" i="1"/>
  <c r="M4323" i="1"/>
  <c r="J4323" i="1"/>
  <c r="H613" i="1"/>
  <c r="F2852" i="1"/>
  <c r="E1396" i="1"/>
  <c r="M993" i="1"/>
  <c r="H993" i="1"/>
  <c r="E993" i="1"/>
  <c r="K993" i="1"/>
  <c r="I993" i="1"/>
  <c r="Q994" i="1"/>
  <c r="H411" i="1"/>
  <c r="I411" i="1"/>
  <c r="L411" i="1"/>
  <c r="G411" i="1"/>
  <c r="O411" i="1"/>
  <c r="D411" i="1"/>
  <c r="F411" i="1"/>
  <c r="J411" i="1"/>
  <c r="E411" i="1"/>
  <c r="N411" i="1"/>
  <c r="P1661" i="1"/>
  <c r="D360" i="1"/>
  <c r="L360" i="1"/>
  <c r="O360" i="1"/>
  <c r="H992" i="1"/>
  <c r="E992" i="1"/>
  <c r="E2167" i="1"/>
  <c r="L2167" i="1"/>
  <c r="H2167" i="1"/>
  <c r="F2167" i="1"/>
  <c r="J2167" i="1"/>
  <c r="K2167" i="1"/>
  <c r="O2167" i="1"/>
  <c r="M2167" i="1"/>
  <c r="N2167" i="1"/>
  <c r="G2167" i="1"/>
  <c r="Q5302" i="1"/>
  <c r="L5302" i="1"/>
  <c r="O5302" i="1"/>
  <c r="Q5303" i="1"/>
  <c r="J5302" i="1"/>
  <c r="D5302" i="1"/>
  <c r="H5302" i="1"/>
  <c r="F5302" i="1"/>
  <c r="N5302" i="1"/>
  <c r="E5302" i="1"/>
  <c r="I5302" i="1"/>
  <c r="G4762" i="1"/>
  <c r="I4762" i="1"/>
  <c r="N4664" i="1"/>
  <c r="K4664" i="1"/>
  <c r="G4664" i="1"/>
  <c r="H4664" i="1"/>
  <c r="M4664" i="1"/>
  <c r="L4664" i="1"/>
  <c r="F4664" i="1"/>
  <c r="D4664" i="1"/>
  <c r="O4618" i="1"/>
  <c r="D4618" i="1"/>
  <c r="M4618" i="1"/>
  <c r="J4618" i="1"/>
  <c r="N4618" i="1"/>
  <c r="E4618" i="1"/>
  <c r="G4618" i="1"/>
  <c r="H4618" i="1"/>
  <c r="F613" i="1"/>
  <c r="I549" i="1"/>
  <c r="L3000" i="1"/>
  <c r="J3000" i="1"/>
  <c r="O3000" i="1"/>
  <c r="F3000" i="1"/>
  <c r="H3000" i="1"/>
  <c r="I3931" i="1"/>
  <c r="M3931" i="1"/>
  <c r="F3931" i="1"/>
  <c r="L3931" i="1"/>
  <c r="K3931" i="1"/>
  <c r="D3931" i="1"/>
  <c r="J3931" i="1"/>
  <c r="N3934" i="1"/>
  <c r="H3934" i="1"/>
  <c r="L3934" i="1"/>
  <c r="F5059" i="1"/>
  <c r="K5059" i="1"/>
  <c r="L5059" i="1"/>
  <c r="M5059" i="1"/>
  <c r="J5059" i="1"/>
  <c r="N5059" i="1"/>
  <c r="I5059" i="1"/>
  <c r="D4961" i="1"/>
  <c r="K4961" i="1"/>
  <c r="I4961" i="1"/>
  <c r="H4961" i="1"/>
  <c r="F4761" i="1"/>
  <c r="H4761" i="1"/>
  <c r="G4761" i="1"/>
  <c r="K4761" i="1"/>
  <c r="N4761" i="1"/>
  <c r="I4761" i="1"/>
  <c r="D4761" i="1"/>
  <c r="L4761" i="1"/>
  <c r="J4761" i="1"/>
  <c r="L4716" i="1"/>
  <c r="F4716" i="1"/>
  <c r="G4716" i="1"/>
  <c r="M4716" i="1"/>
  <c r="I4716" i="1"/>
  <c r="Q4717" i="1"/>
  <c r="D4716" i="1"/>
  <c r="F4519" i="1"/>
  <c r="E4519" i="1"/>
  <c r="E4606" i="1"/>
  <c r="Q843" i="1"/>
  <c r="G842" i="1"/>
  <c r="M842" i="1"/>
  <c r="I2610" i="1"/>
  <c r="F2610" i="1"/>
  <c r="E2610" i="1"/>
  <c r="M2610" i="1"/>
  <c r="K2610" i="1"/>
  <c r="Q2611" i="1"/>
  <c r="D4606" i="1"/>
  <c r="D613" i="1"/>
  <c r="P613" i="1" s="1"/>
  <c r="P3332" i="1"/>
  <c r="Q3310" i="1" s="1"/>
  <c r="O3381" i="1"/>
  <c r="P3381" i="1" s="1"/>
  <c r="Q3359" i="1" s="1"/>
  <c r="F3882" i="1"/>
  <c r="I3882" i="1"/>
  <c r="T1316" i="1"/>
  <c r="T1315" i="1"/>
  <c r="T1314" i="1"/>
  <c r="T1313" i="1"/>
  <c r="T1311" i="1"/>
  <c r="T1309" i="1"/>
  <c r="P1120" i="1"/>
  <c r="H1097" i="1" s="1"/>
  <c r="R4606" i="1"/>
  <c r="T4606" i="1" s="1"/>
  <c r="T4508" i="1"/>
  <c r="K2028" i="1"/>
  <c r="N2028" i="1"/>
  <c r="L2028" i="1"/>
  <c r="G2028" i="1"/>
  <c r="O2028" i="1"/>
  <c r="J2028" i="1"/>
  <c r="I2028" i="1"/>
  <c r="F2028" i="1"/>
  <c r="E2028" i="1"/>
  <c r="H2269" i="1"/>
  <c r="G3150" i="1"/>
  <c r="O5139" i="1"/>
  <c r="P5139" i="1" s="1"/>
  <c r="O5116" i="1" s="1"/>
  <c r="P828" i="1"/>
  <c r="T3713" i="1"/>
  <c r="Q2766" i="1"/>
  <c r="J2665" i="1"/>
  <c r="E2665" i="1"/>
  <c r="P4009" i="1"/>
  <c r="P3278" i="1"/>
  <c r="P5189" i="1" s="1"/>
  <c r="O1005" i="1"/>
  <c r="T4009" i="1"/>
  <c r="Q1049" i="1"/>
  <c r="P877" i="1"/>
  <c r="I307" i="1"/>
  <c r="J547" i="1"/>
  <c r="F3497" i="1"/>
  <c r="D2269" i="1"/>
  <c r="O3204" i="1"/>
  <c r="M747" i="1"/>
  <c r="J1237" i="1"/>
  <c r="E400" i="1"/>
  <c r="K2853" i="1"/>
  <c r="N3102" i="1"/>
  <c r="D747" i="1"/>
  <c r="T83" i="1"/>
  <c r="D2219" i="1"/>
  <c r="Q2757" i="1"/>
  <c r="T3365" i="1"/>
  <c r="L547" i="1"/>
  <c r="M547" i="1"/>
  <c r="I3936" i="1"/>
  <c r="I3204" i="1"/>
  <c r="N1237" i="1"/>
  <c r="P2590" i="1"/>
  <c r="L2567" i="1" s="1"/>
  <c r="H2665" i="1"/>
  <c r="N3936" i="1"/>
  <c r="Q1382" i="1"/>
  <c r="T2972" i="1"/>
  <c r="P240" i="1"/>
  <c r="K217" i="1" s="1"/>
  <c r="P217" i="1" s="1"/>
  <c r="P5238" i="1"/>
  <c r="J4088" i="1"/>
  <c r="O2853" i="1"/>
  <c r="L3764" i="1"/>
  <c r="L40" i="1" s="1"/>
  <c r="L138" i="1" s="1"/>
  <c r="T3724" i="1"/>
  <c r="P4356" i="1"/>
  <c r="Q4333" i="1" s="1"/>
  <c r="O3059" i="1"/>
  <c r="T3719" i="1"/>
  <c r="E1237" i="1"/>
  <c r="T5134" i="1"/>
  <c r="P4160" i="1"/>
  <c r="N2665" i="1"/>
  <c r="T4601" i="1"/>
  <c r="T4502" i="1"/>
  <c r="I5259" i="1"/>
  <c r="Q164" i="1"/>
  <c r="I2665" i="1"/>
  <c r="O2269" i="1"/>
  <c r="G1237" i="1"/>
  <c r="E747" i="1"/>
  <c r="T1318" i="1"/>
  <c r="P2443" i="1"/>
  <c r="L2420" i="1" s="1"/>
  <c r="T2597" i="1"/>
  <c r="T2596" i="1"/>
  <c r="T2595" i="1"/>
  <c r="T2594" i="1"/>
  <c r="T2593" i="1"/>
  <c r="O4900" i="1"/>
  <c r="D3451" i="1"/>
  <c r="L5313" i="1"/>
  <c r="Q5313" i="1"/>
  <c r="H5313" i="1"/>
  <c r="F5313" i="1"/>
  <c r="E5313" i="1"/>
  <c r="I5313" i="1"/>
  <c r="M5313" i="1"/>
  <c r="K5313" i="1"/>
  <c r="Q5314" i="1"/>
  <c r="D5313" i="1"/>
  <c r="O5313" i="1"/>
  <c r="N5313" i="1"/>
  <c r="G5313" i="1"/>
  <c r="J5313" i="1"/>
  <c r="O5140" i="1"/>
  <c r="P5140" i="1" s="1"/>
  <c r="E5117" i="1" s="1"/>
  <c r="J4969" i="1"/>
  <c r="N4969" i="1"/>
  <c r="F4969" i="1"/>
  <c r="O4969" i="1"/>
  <c r="L4969" i="1"/>
  <c r="Q4970" i="1"/>
  <c r="K4969" i="1"/>
  <c r="E4969" i="1"/>
  <c r="H4969" i="1"/>
  <c r="D4969" i="1"/>
  <c r="G4969" i="1"/>
  <c r="P4894" i="1"/>
  <c r="D4871" i="1" s="1"/>
  <c r="T4938" i="1"/>
  <c r="O4725" i="1"/>
  <c r="N4725" i="1"/>
  <c r="J4725" i="1"/>
  <c r="Q4725" i="1"/>
  <c r="K4725" i="1"/>
  <c r="D4725" i="1"/>
  <c r="M4725" i="1"/>
  <c r="I4725" i="1"/>
  <c r="Q4726" i="1"/>
  <c r="G4725" i="1"/>
  <c r="E4725" i="1"/>
  <c r="F4725" i="1"/>
  <c r="H4725" i="1"/>
  <c r="L4725" i="1"/>
  <c r="J4676" i="1"/>
  <c r="K4676" i="1"/>
  <c r="M4676" i="1"/>
  <c r="E4676" i="1"/>
  <c r="O4676" i="1"/>
  <c r="H4676" i="1"/>
  <c r="I4676" i="1"/>
  <c r="N4676" i="1"/>
  <c r="D4676" i="1"/>
  <c r="Q4677" i="1"/>
  <c r="F4676" i="1"/>
  <c r="L4676" i="1"/>
  <c r="G4676" i="1"/>
  <c r="L4382" i="1"/>
  <c r="Q4382" i="1"/>
  <c r="J4381" i="1"/>
  <c r="P4502" i="1"/>
  <c r="G4381" i="1"/>
  <c r="D4600" i="1"/>
  <c r="E4381" i="1"/>
  <c r="L4381" i="1"/>
  <c r="D4382" i="1"/>
  <c r="T4503" i="1"/>
  <c r="M4381" i="1"/>
  <c r="S4600" i="1"/>
  <c r="T4600" i="1" s="1"/>
  <c r="F4382" i="1"/>
  <c r="F4381" i="1"/>
  <c r="I4382" i="1"/>
  <c r="Q4381" i="1"/>
  <c r="D4381" i="1"/>
  <c r="O4381" i="1"/>
  <c r="N4381" i="1"/>
  <c r="K4381" i="1"/>
  <c r="T2439" i="1"/>
  <c r="P92" i="1"/>
  <c r="I69" i="1" s="1"/>
  <c r="H1882" i="1"/>
  <c r="Q1882" i="1"/>
  <c r="Q1883" i="1"/>
  <c r="N1882" i="1"/>
  <c r="O1882" i="1"/>
  <c r="L1882" i="1"/>
  <c r="D1882" i="1"/>
  <c r="I1882" i="1"/>
  <c r="E1882" i="1"/>
  <c r="M1882" i="1"/>
  <c r="J1882" i="1"/>
  <c r="K1882" i="1"/>
  <c r="G1882" i="1"/>
  <c r="F1882" i="1"/>
  <c r="P2101" i="1"/>
  <c r="N2078" i="1" s="1"/>
  <c r="H1588" i="1"/>
  <c r="Q1589" i="1"/>
  <c r="J1588" i="1"/>
  <c r="G1588" i="1"/>
  <c r="K1588" i="1"/>
  <c r="M1588" i="1"/>
  <c r="Q1588" i="1"/>
  <c r="N1588" i="1"/>
  <c r="L1588" i="1"/>
  <c r="E1588" i="1"/>
  <c r="F1588" i="1"/>
  <c r="O1588" i="1"/>
  <c r="I1588" i="1"/>
  <c r="D1588" i="1"/>
  <c r="P1312" i="1"/>
  <c r="G1049" i="1"/>
  <c r="E1049" i="1"/>
  <c r="M1049" i="1"/>
  <c r="N1049" i="1"/>
  <c r="L1049" i="1"/>
  <c r="I1049" i="1"/>
  <c r="H1049" i="1"/>
  <c r="O1121" i="1"/>
  <c r="P1121" i="1" s="1"/>
  <c r="K1049" i="1"/>
  <c r="F1049" i="1"/>
  <c r="Q1050" i="1"/>
  <c r="O1049" i="1"/>
  <c r="E804" i="1"/>
  <c r="H804" i="1"/>
  <c r="J804" i="1"/>
  <c r="N804" i="1"/>
  <c r="F804" i="1"/>
  <c r="M804" i="1"/>
  <c r="O804" i="1"/>
  <c r="L804" i="1"/>
  <c r="D804" i="1"/>
  <c r="K559" i="1"/>
  <c r="G559" i="1"/>
  <c r="H559" i="1"/>
  <c r="E559" i="1"/>
  <c r="N559" i="1"/>
  <c r="L559" i="1"/>
  <c r="F559" i="1"/>
  <c r="J559" i="1"/>
  <c r="I559" i="1"/>
  <c r="D559" i="1"/>
  <c r="Q559" i="1"/>
  <c r="O559" i="1"/>
  <c r="M559" i="1"/>
  <c r="Q560" i="1"/>
  <c r="G412" i="1"/>
  <c r="K412" i="1"/>
  <c r="M412" i="1"/>
  <c r="L412" i="1"/>
  <c r="D412" i="1"/>
  <c r="F412" i="1"/>
  <c r="O412" i="1"/>
  <c r="H412" i="1"/>
  <c r="N412" i="1"/>
  <c r="J412" i="1"/>
  <c r="Q412" i="1"/>
  <c r="P1759" i="1"/>
  <c r="Q1736" i="1" s="1"/>
  <c r="P1710" i="1"/>
  <c r="O1808" i="1"/>
  <c r="T2445" i="1"/>
  <c r="P4889" i="1"/>
  <c r="J4938" i="1"/>
  <c r="T4889" i="1"/>
  <c r="H4938" i="1"/>
  <c r="P3713" i="1"/>
  <c r="P2978" i="1"/>
  <c r="P2586" i="1"/>
  <c r="P2439" i="1"/>
  <c r="R87" i="1"/>
  <c r="T87" i="1" s="1"/>
  <c r="T1802" i="1"/>
  <c r="P1802" i="1"/>
  <c r="T1312" i="1"/>
  <c r="P1116" i="1"/>
  <c r="P675" i="1"/>
  <c r="E3551" i="1"/>
  <c r="I3897" i="1"/>
  <c r="F3897" i="1"/>
  <c r="N3897" i="1"/>
  <c r="M3897" i="1"/>
  <c r="E3897" i="1"/>
  <c r="L3897" i="1"/>
  <c r="J3897" i="1"/>
  <c r="D3897" i="1"/>
  <c r="P3897" i="1" s="1"/>
  <c r="O3897" i="1"/>
  <c r="H3897" i="1"/>
  <c r="I3551" i="1"/>
  <c r="H612" i="1"/>
  <c r="F760" i="1"/>
  <c r="H760" i="1"/>
  <c r="O809" i="1"/>
  <c r="N809" i="1"/>
  <c r="F809" i="1"/>
  <c r="D809" i="1"/>
  <c r="P809" i="1" s="1"/>
  <c r="K809" i="1"/>
  <c r="M809" i="1"/>
  <c r="I809" i="1"/>
  <c r="G809" i="1"/>
  <c r="L809" i="1"/>
  <c r="J809" i="1"/>
  <c r="E809" i="1"/>
  <c r="Q3551" i="1"/>
  <c r="O3551" i="1"/>
  <c r="E2279" i="1"/>
  <c r="F2279" i="1"/>
  <c r="K2279" i="1"/>
  <c r="N3011" i="1"/>
  <c r="G3011" i="1"/>
  <c r="K3011" i="1"/>
  <c r="D3011" i="1"/>
  <c r="D3551" i="1"/>
  <c r="L1933" i="1"/>
  <c r="G1933" i="1"/>
  <c r="D1933" i="1"/>
  <c r="H1933" i="1"/>
  <c r="N1933" i="1"/>
  <c r="O1933" i="1"/>
  <c r="F1933" i="1"/>
  <c r="E1933" i="1"/>
  <c r="K1933" i="1"/>
  <c r="M1933" i="1"/>
  <c r="J1933" i="1"/>
  <c r="I1933" i="1"/>
  <c r="E4533" i="1"/>
  <c r="H4533" i="1"/>
  <c r="Q4533" i="1"/>
  <c r="M4533" i="1"/>
  <c r="I4533" i="1"/>
  <c r="F3551" i="1"/>
  <c r="O1152" i="1"/>
  <c r="O1006" i="1"/>
  <c r="N1006" i="1"/>
  <c r="I1006" i="1"/>
  <c r="M1006" i="1"/>
  <c r="G1006" i="1"/>
  <c r="D1006" i="1"/>
  <c r="P1006" i="1" s="1"/>
  <c r="J1006" i="1"/>
  <c r="H1006" i="1"/>
  <c r="L1006" i="1"/>
  <c r="F1006" i="1"/>
  <c r="K1006" i="1"/>
  <c r="F1839" i="1"/>
  <c r="M1839" i="1"/>
  <c r="D1839" i="1"/>
  <c r="P1839" i="1" s="1"/>
  <c r="J1839" i="1"/>
  <c r="M3551" i="1"/>
  <c r="J3551" i="1"/>
  <c r="G3551" i="1"/>
  <c r="N3551" i="1"/>
  <c r="Q4436" i="1"/>
  <c r="E4435" i="1"/>
  <c r="K4435" i="1"/>
  <c r="F4435" i="1"/>
  <c r="H4435" i="1"/>
  <c r="M4435" i="1"/>
  <c r="G4435" i="1"/>
  <c r="J4435" i="1"/>
  <c r="I4435" i="1"/>
  <c r="L4435" i="1"/>
  <c r="O4435" i="1"/>
  <c r="N4435" i="1"/>
  <c r="K4677" i="1"/>
  <c r="F4677" i="1"/>
  <c r="O4593" i="1"/>
  <c r="P4593" i="1" s="1"/>
  <c r="P4495" i="1"/>
  <c r="K3551" i="1"/>
  <c r="E2377" i="1"/>
  <c r="Q2377" i="1"/>
  <c r="H4431" i="1"/>
  <c r="G4431" i="1"/>
  <c r="O4431" i="1"/>
  <c r="J4431" i="1"/>
  <c r="I4431" i="1"/>
  <c r="M4431" i="1"/>
  <c r="N4431" i="1"/>
  <c r="K4431" i="1"/>
  <c r="L4431" i="1"/>
  <c r="E4431" i="1"/>
  <c r="F4431" i="1"/>
  <c r="O3766" i="1"/>
  <c r="O42" i="1" s="1"/>
  <c r="P4011" i="1"/>
  <c r="F3988" i="1" s="1"/>
  <c r="D954" i="1"/>
  <c r="J954" i="1"/>
  <c r="J2472" i="1"/>
  <c r="K2472" i="1"/>
  <c r="D2472" i="1"/>
  <c r="N2472" i="1"/>
  <c r="G2472" i="1"/>
  <c r="I2472" i="1"/>
  <c r="O2472" i="1"/>
  <c r="L2472" i="1"/>
  <c r="F2472" i="1"/>
  <c r="H2472" i="1"/>
  <c r="M2472" i="1"/>
  <c r="H2858" i="1"/>
  <c r="F1881" i="1"/>
  <c r="H2703" i="1"/>
  <c r="H2525" i="1"/>
  <c r="O2449" i="1"/>
  <c r="M1919" i="1"/>
  <c r="H2023" i="1"/>
  <c r="M1048" i="1"/>
  <c r="M3496" i="1"/>
  <c r="Q2312" i="1"/>
  <c r="J1332" i="1"/>
  <c r="L3144" i="1"/>
  <c r="J409" i="1"/>
  <c r="Q4619" i="1"/>
  <c r="I3106" i="1"/>
  <c r="I4323" i="1"/>
  <c r="M3196" i="1"/>
  <c r="K2710" i="1"/>
  <c r="Q3146" i="1"/>
  <c r="G2662" i="1"/>
  <c r="Q3889" i="1"/>
  <c r="M3145" i="1"/>
  <c r="F3106" i="1"/>
  <c r="L1685" i="1"/>
  <c r="P2545" i="1"/>
  <c r="S3414" i="1"/>
  <c r="L2756" i="1"/>
  <c r="N1685" i="1"/>
  <c r="E2858" i="1"/>
  <c r="E1881" i="1"/>
  <c r="M409" i="1"/>
  <c r="D504" i="1"/>
  <c r="L2312" i="1"/>
  <c r="I1919" i="1"/>
  <c r="I2023" i="1"/>
  <c r="K4374" i="1"/>
  <c r="O1382" i="1"/>
  <c r="Q3497" i="1"/>
  <c r="N1048" i="1"/>
  <c r="L3496" i="1"/>
  <c r="D2312" i="1"/>
  <c r="D1332" i="1"/>
  <c r="M3144" i="1"/>
  <c r="H2119" i="1"/>
  <c r="G1881" i="1"/>
  <c r="K504" i="1"/>
  <c r="L1823" i="1"/>
  <c r="Q504" i="1"/>
  <c r="O4323" i="1"/>
  <c r="N2360" i="1"/>
  <c r="O2710" i="1"/>
  <c r="J3879" i="1"/>
  <c r="L3145" i="1"/>
  <c r="J3145" i="1"/>
  <c r="M4763" i="1"/>
  <c r="K1685" i="1"/>
  <c r="H2620" i="1"/>
  <c r="P2980" i="1"/>
  <c r="T5145" i="1"/>
  <c r="J457" i="1"/>
  <c r="O1881" i="1"/>
  <c r="G504" i="1"/>
  <c r="F1919" i="1"/>
  <c r="K2804" i="1"/>
  <c r="O450" i="1"/>
  <c r="N2023" i="1"/>
  <c r="N2620" i="1"/>
  <c r="D2804" i="1"/>
  <c r="P4446" i="1"/>
  <c r="J1048" i="1"/>
  <c r="H1048" i="1"/>
  <c r="G3496" i="1"/>
  <c r="M2312" i="1"/>
  <c r="M1332" i="1"/>
  <c r="H3144" i="1"/>
  <c r="Q2120" i="1"/>
  <c r="D3145" i="1"/>
  <c r="J504" i="1"/>
  <c r="O292" i="1"/>
  <c r="F1823" i="1"/>
  <c r="N2756" i="1"/>
  <c r="H4130" i="1"/>
  <c r="D4323" i="1"/>
  <c r="I2360" i="1"/>
  <c r="Q2905" i="1"/>
  <c r="G3879" i="1"/>
  <c r="E5208" i="1"/>
  <c r="I3145" i="1"/>
  <c r="O2525" i="1"/>
  <c r="G900" i="1"/>
  <c r="O1809" i="1"/>
  <c r="P1809" i="1" s="1"/>
  <c r="J1786" i="1" s="1"/>
  <c r="Q901" i="1"/>
  <c r="T2973" i="1"/>
  <c r="T2585" i="1"/>
  <c r="P2583" i="1"/>
  <c r="P2581" i="1"/>
  <c r="T2584" i="1"/>
  <c r="P3705" i="1"/>
  <c r="P3707" i="1"/>
  <c r="P3717" i="1"/>
  <c r="N457" i="1"/>
  <c r="Q505" i="1"/>
  <c r="F2804" i="1"/>
  <c r="L450" i="1"/>
  <c r="E450" i="1"/>
  <c r="Q5017" i="1"/>
  <c r="G2804" i="1"/>
  <c r="I3243" i="1"/>
  <c r="L2119" i="1"/>
  <c r="L1048" i="1"/>
  <c r="D3496" i="1"/>
  <c r="K2312" i="1"/>
  <c r="K1332" i="1"/>
  <c r="E3144" i="1"/>
  <c r="N2119" i="1"/>
  <c r="H4619" i="1"/>
  <c r="M2902" i="1"/>
  <c r="J1823" i="1"/>
  <c r="D2756" i="1"/>
  <c r="K4130" i="1"/>
  <c r="O3145" i="1"/>
  <c r="F4323" i="1"/>
  <c r="Q3244" i="1"/>
  <c r="M2360" i="1"/>
  <c r="M2804" i="1"/>
  <c r="F3879" i="1"/>
  <c r="F3145" i="1"/>
  <c r="I900" i="1"/>
  <c r="O900" i="1"/>
  <c r="I4763" i="1"/>
  <c r="F4763" i="1"/>
  <c r="D4763" i="1"/>
  <c r="E900" i="1"/>
  <c r="O457" i="1"/>
  <c r="Q4435" i="1"/>
  <c r="F504" i="1"/>
  <c r="H752" i="1"/>
  <c r="J2804" i="1"/>
  <c r="M450" i="1"/>
  <c r="M5016" i="1"/>
  <c r="T4947" i="1"/>
  <c r="L3243" i="1"/>
  <c r="Q1048" i="1"/>
  <c r="F3496" i="1"/>
  <c r="O2312" i="1"/>
  <c r="O1332" i="1"/>
  <c r="I3144" i="1"/>
  <c r="Q2119" i="1"/>
  <c r="J4619" i="1"/>
  <c r="H2902" i="1"/>
  <c r="D1823" i="1"/>
  <c r="E2756" i="1"/>
  <c r="N4130" i="1"/>
  <c r="Q4324" i="1"/>
  <c r="K4323" i="1"/>
  <c r="T4890" i="1"/>
  <c r="K2360" i="1"/>
  <c r="E2804" i="1"/>
  <c r="L4323" i="1"/>
  <c r="I3879" i="1"/>
  <c r="H3145" i="1"/>
  <c r="I4230" i="1"/>
  <c r="N900" i="1"/>
  <c r="F2661" i="1"/>
  <c r="T4014" i="1"/>
  <c r="K457" i="1"/>
  <c r="H1881" i="1"/>
  <c r="D5016" i="1"/>
  <c r="H504" i="1"/>
  <c r="D752" i="1"/>
  <c r="L2804" i="1"/>
  <c r="Q4323" i="1"/>
  <c r="J3496" i="1"/>
  <c r="H2312" i="1"/>
  <c r="G1332" i="1"/>
  <c r="D3144" i="1"/>
  <c r="F2119" i="1"/>
  <c r="O2902" i="1"/>
  <c r="O1823" i="1"/>
  <c r="K2756" i="1"/>
  <c r="G4130" i="1"/>
  <c r="E4323" i="1"/>
  <c r="N2804" i="1"/>
  <c r="K3145" i="1"/>
  <c r="N3145" i="1"/>
  <c r="H4230" i="1"/>
  <c r="N2371" i="1"/>
  <c r="D457" i="1"/>
  <c r="J1881" i="1"/>
  <c r="N504" i="1"/>
  <c r="E3496" i="1"/>
  <c r="J2312" i="1"/>
  <c r="Q1332" i="1"/>
  <c r="G3144" i="1"/>
  <c r="M2119" i="1"/>
  <c r="Q2121" i="1"/>
  <c r="Q1823" i="1"/>
  <c r="J2756" i="1"/>
  <c r="Q4231" i="1"/>
  <c r="H2804" i="1"/>
  <c r="K4230" i="1"/>
  <c r="I2902" i="1"/>
  <c r="M457" i="1"/>
  <c r="D1881" i="1"/>
  <c r="O504" i="1"/>
  <c r="K2023" i="1"/>
  <c r="I2119" i="1"/>
  <c r="H3496" i="1"/>
  <c r="Q3145" i="1"/>
  <c r="Q1824" i="1"/>
  <c r="N2312" i="1"/>
  <c r="L1332" i="1"/>
  <c r="J3144" i="1"/>
  <c r="K2119" i="1"/>
  <c r="I1823" i="1"/>
  <c r="O2756" i="1"/>
  <c r="O3710" i="1"/>
  <c r="P3710" i="1" s="1"/>
  <c r="I2804" i="1"/>
  <c r="E606" i="1"/>
  <c r="G4763" i="1"/>
  <c r="E2703" i="1"/>
  <c r="J3761" i="1"/>
  <c r="F457" i="1"/>
  <c r="N1881" i="1"/>
  <c r="I2703" i="1"/>
  <c r="I504" i="1"/>
  <c r="K1919" i="1"/>
  <c r="J2023" i="1"/>
  <c r="L2662" i="1"/>
  <c r="E1048" i="1"/>
  <c r="G1048" i="1"/>
  <c r="K3496" i="1"/>
  <c r="D2119" i="1"/>
  <c r="I2312" i="1"/>
  <c r="E1332" i="1"/>
  <c r="O3144" i="1"/>
  <c r="E2119" i="1"/>
  <c r="D606" i="1"/>
  <c r="K900" i="1"/>
  <c r="K2703" i="1"/>
  <c r="O2703" i="1"/>
  <c r="T2095" i="1"/>
  <c r="G457" i="1"/>
  <c r="L1881" i="1"/>
  <c r="F2703" i="1"/>
  <c r="P2088" i="1"/>
  <c r="E2066" i="1" s="1"/>
  <c r="E2023" i="1"/>
  <c r="K2620" i="1"/>
  <c r="F2662" i="1"/>
  <c r="F1048" i="1"/>
  <c r="D1048" i="1"/>
  <c r="I3496" i="1"/>
  <c r="Q2710" i="1"/>
  <c r="E2312" i="1"/>
  <c r="Q1333" i="1"/>
  <c r="N1332" i="1"/>
  <c r="F3144" i="1"/>
  <c r="P3316" i="1"/>
  <c r="Q3294" i="1" s="1"/>
  <c r="E2710" i="1"/>
  <c r="N4323" i="1"/>
  <c r="K4763" i="1"/>
  <c r="D4962" i="1"/>
  <c r="L2812" i="1"/>
  <c r="L2703" i="1"/>
  <c r="E1823" i="1"/>
  <c r="D5017" i="1"/>
  <c r="P4934" i="1"/>
  <c r="T4932" i="1"/>
  <c r="K1881" i="1"/>
  <c r="J2703" i="1"/>
  <c r="D2023" i="1"/>
  <c r="O1048" i="1"/>
  <c r="H1332" i="1"/>
  <c r="H4323" i="1"/>
  <c r="G4323" i="1"/>
  <c r="L2710" i="1"/>
  <c r="I2710" i="1"/>
  <c r="D952" i="1"/>
  <c r="L952" i="1"/>
  <c r="O952" i="1"/>
  <c r="I952" i="1"/>
  <c r="E952" i="1"/>
  <c r="J952" i="1"/>
  <c r="G952" i="1"/>
  <c r="Q952" i="1"/>
  <c r="K952" i="1"/>
  <c r="F952" i="1"/>
  <c r="M952" i="1"/>
  <c r="H952" i="1"/>
  <c r="K1052" i="1"/>
  <c r="N1052" i="1"/>
  <c r="E1052" i="1"/>
  <c r="H1052" i="1"/>
  <c r="F1052" i="1"/>
  <c r="M1052" i="1"/>
  <c r="J1052" i="1"/>
  <c r="I1052" i="1"/>
  <c r="L1052" i="1"/>
  <c r="Q1053" i="1"/>
  <c r="D1052" i="1"/>
  <c r="M897" i="1"/>
  <c r="E897" i="1"/>
  <c r="O897" i="1"/>
  <c r="L897" i="1"/>
  <c r="G897" i="1"/>
  <c r="F897" i="1"/>
  <c r="D897" i="1"/>
  <c r="I897" i="1"/>
  <c r="K897" i="1"/>
  <c r="Q897" i="1"/>
  <c r="N897" i="1"/>
  <c r="J897" i="1"/>
  <c r="Q898" i="1"/>
  <c r="H897" i="1"/>
  <c r="N2021" i="1"/>
  <c r="H2021" i="1"/>
  <c r="J2021" i="1"/>
  <c r="L2021" i="1"/>
  <c r="Q2022" i="1"/>
  <c r="M2021" i="1"/>
  <c r="D2021" i="1"/>
  <c r="I2021" i="1"/>
  <c r="O2021" i="1"/>
  <c r="E2021" i="1"/>
  <c r="Q2021" i="1"/>
  <c r="F2021" i="1"/>
  <c r="G2021" i="1"/>
  <c r="K2021" i="1"/>
  <c r="J3760" i="1"/>
  <c r="Q1739" i="1"/>
  <c r="F1739" i="1"/>
  <c r="G1739" i="1"/>
  <c r="N1739" i="1"/>
  <c r="I1739" i="1"/>
  <c r="K1739" i="1"/>
  <c r="J1739" i="1"/>
  <c r="Q1740" i="1"/>
  <c r="D1739" i="1"/>
  <c r="E1739" i="1"/>
  <c r="M4088" i="1"/>
  <c r="K4088" i="1"/>
  <c r="H4088" i="1"/>
  <c r="Q4089" i="1"/>
  <c r="D4088" i="1"/>
  <c r="O4088" i="1"/>
  <c r="I4088" i="1"/>
  <c r="G4088" i="1"/>
  <c r="E4088" i="1"/>
  <c r="N4088" i="1"/>
  <c r="Q4088" i="1"/>
  <c r="O905" i="1"/>
  <c r="D905" i="1"/>
  <c r="J905" i="1"/>
  <c r="L905" i="1"/>
  <c r="E905" i="1"/>
  <c r="F4088" i="1"/>
  <c r="Q906" i="1"/>
  <c r="K905" i="1"/>
  <c r="M905" i="1"/>
  <c r="O4013" i="1"/>
  <c r="P4013" i="1" s="1"/>
  <c r="N905" i="1"/>
  <c r="P4283" i="1"/>
  <c r="P4234" i="1"/>
  <c r="F560" i="1"/>
  <c r="O607" i="1"/>
  <c r="F607" i="1"/>
  <c r="G607" i="1"/>
  <c r="K607" i="1"/>
  <c r="N607" i="1"/>
  <c r="Q607" i="1"/>
  <c r="K955" i="1"/>
  <c r="H955" i="1"/>
  <c r="O955" i="1"/>
  <c r="N955" i="1"/>
  <c r="L955" i="1"/>
  <c r="I955" i="1"/>
  <c r="E955" i="1"/>
  <c r="F955" i="1"/>
  <c r="D955" i="1"/>
  <c r="J955" i="1"/>
  <c r="G955" i="1"/>
  <c r="Q956" i="1"/>
  <c r="E1977" i="1"/>
  <c r="N1977" i="1"/>
  <c r="F1977" i="1"/>
  <c r="Q1978" i="1"/>
  <c r="M1977" i="1"/>
  <c r="O1977" i="1"/>
  <c r="J1977" i="1"/>
  <c r="I1977" i="1"/>
  <c r="H1977" i="1"/>
  <c r="K1977" i="1"/>
  <c r="Q1977" i="1"/>
  <c r="G1977" i="1"/>
  <c r="D1977" i="1"/>
  <c r="L1977" i="1"/>
  <c r="G460" i="1"/>
  <c r="Q460" i="1"/>
  <c r="H460" i="1"/>
  <c r="E460" i="1"/>
  <c r="I460" i="1"/>
  <c r="N460" i="1"/>
  <c r="J460" i="1"/>
  <c r="M460" i="1"/>
  <c r="L460" i="1"/>
  <c r="K460" i="1"/>
  <c r="P2201" i="1"/>
  <c r="O2446" i="1"/>
  <c r="P930" i="1"/>
  <c r="O1126" i="1"/>
  <c r="J2126" i="1"/>
  <c r="F2126" i="1"/>
  <c r="G2126" i="1"/>
  <c r="N2126" i="1"/>
  <c r="H2126" i="1"/>
  <c r="D2126" i="1"/>
  <c r="I2126" i="1"/>
  <c r="Q2126" i="1"/>
  <c r="L2126" i="1"/>
  <c r="K2126" i="1"/>
  <c r="O2126" i="1"/>
  <c r="M2126" i="1"/>
  <c r="J1630" i="1"/>
  <c r="G1630" i="1"/>
  <c r="K1630" i="1"/>
  <c r="H1630" i="1"/>
  <c r="I1630" i="1"/>
  <c r="M1630" i="1"/>
  <c r="O1630" i="1"/>
  <c r="Q1631" i="1"/>
  <c r="F1630" i="1"/>
  <c r="Q1630" i="1"/>
  <c r="D1630" i="1"/>
  <c r="H1039" i="1"/>
  <c r="I1039" i="1"/>
  <c r="L1039" i="1"/>
  <c r="O1039" i="1"/>
  <c r="K1039" i="1"/>
  <c r="I401" i="1"/>
  <c r="J401" i="1"/>
  <c r="D401" i="1"/>
  <c r="G401" i="1"/>
  <c r="N401" i="1"/>
  <c r="O401" i="1"/>
  <c r="K401" i="1"/>
  <c r="H401" i="1"/>
  <c r="F401" i="1"/>
  <c r="M401" i="1"/>
  <c r="P3107" i="1"/>
  <c r="Q859" i="1"/>
  <c r="M858" i="1"/>
  <c r="F858" i="1"/>
  <c r="E858" i="1"/>
  <c r="J858" i="1"/>
  <c r="H858" i="1"/>
  <c r="O5267" i="1"/>
  <c r="E5267" i="1"/>
  <c r="M5267" i="1"/>
  <c r="Q5268" i="1"/>
  <c r="F5267" i="1"/>
  <c r="J5267" i="1"/>
  <c r="K5267" i="1"/>
  <c r="G5267" i="1"/>
  <c r="I5267" i="1"/>
  <c r="H5267" i="1"/>
  <c r="D5267" i="1"/>
  <c r="E560" i="1"/>
  <c r="I560" i="1"/>
  <c r="O1592" i="1"/>
  <c r="Q1592" i="1"/>
  <c r="E1592" i="1"/>
  <c r="F1592" i="1"/>
  <c r="I1592" i="1"/>
  <c r="D1592" i="1"/>
  <c r="K1592" i="1"/>
  <c r="J1592" i="1"/>
  <c r="H1592" i="1"/>
  <c r="G1592" i="1"/>
  <c r="G560" i="1"/>
  <c r="J560" i="1"/>
  <c r="N560" i="1"/>
  <c r="G4773" i="1"/>
  <c r="I4773" i="1"/>
  <c r="L4773" i="1"/>
  <c r="M4773" i="1"/>
  <c r="E4773" i="1"/>
  <c r="F4773" i="1"/>
  <c r="L3601" i="1"/>
  <c r="K3601" i="1"/>
  <c r="J3601" i="1"/>
  <c r="I3601" i="1"/>
  <c r="H3601" i="1"/>
  <c r="F3601" i="1"/>
  <c r="E3601" i="1"/>
  <c r="O3601" i="1"/>
  <c r="M2856" i="1"/>
  <c r="G2856" i="1"/>
  <c r="Q2856" i="1"/>
  <c r="N2856" i="1"/>
  <c r="D2856" i="1"/>
  <c r="L2856" i="1"/>
  <c r="O2856" i="1"/>
  <c r="F3051" i="1"/>
  <c r="I3051" i="1"/>
  <c r="O3051" i="1"/>
  <c r="E3051" i="1"/>
  <c r="M3051" i="1"/>
  <c r="K3051" i="1"/>
  <c r="J3051" i="1"/>
  <c r="D3051" i="1"/>
  <c r="Q3051" i="1"/>
  <c r="G3051" i="1"/>
  <c r="P3327" i="1"/>
  <c r="O3376" i="1"/>
  <c r="O3446" i="1"/>
  <c r="K3446" i="1"/>
  <c r="G3446" i="1"/>
  <c r="J3446" i="1"/>
  <c r="I3446" i="1"/>
  <c r="L3446" i="1"/>
  <c r="M3446" i="1"/>
  <c r="N3446" i="1"/>
  <c r="E3446" i="1"/>
  <c r="Q3447" i="1"/>
  <c r="D3446" i="1"/>
  <c r="O1838" i="1"/>
  <c r="K1838" i="1"/>
  <c r="L1838" i="1"/>
  <c r="J1838" i="1"/>
  <c r="N1838" i="1"/>
  <c r="I1838" i="1"/>
  <c r="M1838" i="1"/>
  <c r="H1838" i="1"/>
  <c r="O1643" i="1"/>
  <c r="I1643" i="1"/>
  <c r="M1643" i="1"/>
  <c r="K1643" i="1"/>
  <c r="O3011" i="1"/>
  <c r="F3011" i="1"/>
  <c r="I3011" i="1"/>
  <c r="M3011" i="1"/>
  <c r="J3011" i="1"/>
  <c r="E3011" i="1"/>
  <c r="L3011" i="1"/>
  <c r="H3011" i="1"/>
  <c r="N2168" i="1"/>
  <c r="K2168" i="1"/>
  <c r="M2168" i="1"/>
  <c r="J2168" i="1"/>
  <c r="I2168" i="1"/>
  <c r="Q2168" i="1"/>
  <c r="L2168" i="1"/>
  <c r="O2168" i="1"/>
  <c r="H2168" i="1"/>
  <c r="F2168" i="1"/>
  <c r="Q2169" i="1"/>
  <c r="K2017" i="1"/>
  <c r="Q2018" i="1"/>
  <c r="D2017" i="1"/>
  <c r="G2017" i="1"/>
  <c r="L2017" i="1"/>
  <c r="H2017" i="1"/>
  <c r="F802" i="1"/>
  <c r="D802" i="1"/>
  <c r="O802" i="1"/>
  <c r="G802" i="1"/>
  <c r="N802" i="1"/>
  <c r="J802" i="1"/>
  <c r="Q802" i="1"/>
  <c r="L802" i="1"/>
  <c r="F703" i="1"/>
  <c r="Q704" i="1"/>
  <c r="I703" i="1"/>
  <c r="L703" i="1"/>
  <c r="H703" i="1"/>
  <c r="O703" i="1"/>
  <c r="K703" i="1"/>
  <c r="Q703" i="1"/>
  <c r="M703" i="1"/>
  <c r="D703" i="1"/>
  <c r="E703" i="1"/>
  <c r="P2579" i="1"/>
  <c r="E2557" i="1" s="1"/>
  <c r="L4771" i="1"/>
  <c r="D4771" i="1"/>
  <c r="G4771" i="1"/>
  <c r="J4771" i="1"/>
  <c r="F4771" i="1"/>
  <c r="M4771" i="1"/>
  <c r="Q4772" i="1"/>
  <c r="K4771" i="1"/>
  <c r="N4771" i="1"/>
  <c r="Q4771" i="1"/>
  <c r="H4771" i="1"/>
  <c r="M5218" i="1"/>
  <c r="O5218" i="1"/>
  <c r="I5218" i="1"/>
  <c r="J5218" i="1"/>
  <c r="D5218" i="1"/>
  <c r="G5218" i="1"/>
  <c r="L5218" i="1"/>
  <c r="K5218" i="1"/>
  <c r="N5218" i="1"/>
  <c r="H5218" i="1"/>
  <c r="G3211" i="1"/>
  <c r="M414" i="1"/>
  <c r="D414" i="1"/>
  <c r="I414" i="1"/>
  <c r="G414" i="1"/>
  <c r="J414" i="1"/>
  <c r="H414" i="1"/>
  <c r="F414" i="1"/>
  <c r="F564" i="1"/>
  <c r="I564" i="1"/>
  <c r="J564" i="1"/>
  <c r="O564" i="1"/>
  <c r="H564" i="1"/>
  <c r="M564" i="1"/>
  <c r="E564" i="1"/>
  <c r="N564" i="1"/>
  <c r="G564" i="1"/>
  <c r="F1829" i="1"/>
  <c r="L1829" i="1"/>
  <c r="Q1829" i="1"/>
  <c r="O956" i="1"/>
  <c r="Q957" i="1"/>
  <c r="N956" i="1"/>
  <c r="G956" i="1"/>
  <c r="I956" i="1"/>
  <c r="J956" i="1"/>
  <c r="H956" i="1"/>
  <c r="F956" i="1"/>
  <c r="M956" i="1"/>
  <c r="P3419" i="1"/>
  <c r="O89" i="1"/>
  <c r="P2098" i="1"/>
  <c r="O2075" i="1" s="1"/>
  <c r="Q1192" i="1"/>
  <c r="E1192" i="1"/>
  <c r="K1192" i="1"/>
  <c r="F1192" i="1"/>
  <c r="N1192" i="1"/>
  <c r="D1192" i="1"/>
  <c r="L1192" i="1"/>
  <c r="I1192" i="1"/>
  <c r="H1192" i="1"/>
  <c r="P2584" i="1"/>
  <c r="M2562" i="1" s="1"/>
  <c r="P2435" i="1"/>
  <c r="J3946" i="1"/>
  <c r="D3946" i="1"/>
  <c r="P3946" i="1" s="1"/>
  <c r="G3946" i="1"/>
  <c r="K3946" i="1"/>
  <c r="L3946" i="1"/>
  <c r="O3946" i="1"/>
  <c r="H3946" i="1"/>
  <c r="F3946" i="1"/>
  <c r="N3946" i="1"/>
  <c r="K5067" i="1"/>
  <c r="M5067" i="1"/>
  <c r="J5067" i="1"/>
  <c r="Q5067" i="1"/>
  <c r="I5067" i="1"/>
  <c r="F5067" i="1"/>
  <c r="D5067" i="1"/>
  <c r="P5067" i="1" s="1"/>
  <c r="O5067" i="1"/>
  <c r="H5067" i="1"/>
  <c r="O4590" i="1"/>
  <c r="P4492" i="1"/>
  <c r="F3503" i="1"/>
  <c r="O708" i="1"/>
  <c r="G708" i="1"/>
  <c r="H708" i="1"/>
  <c r="J708" i="1"/>
  <c r="E708" i="1"/>
  <c r="K708" i="1"/>
  <c r="Q709" i="1"/>
  <c r="H4720" i="1"/>
  <c r="I4720" i="1"/>
  <c r="J4720" i="1"/>
  <c r="E4720" i="1"/>
  <c r="M4720" i="1"/>
  <c r="O4720" i="1"/>
  <c r="F4720" i="1"/>
  <c r="N4720" i="1"/>
  <c r="K4720" i="1"/>
  <c r="L4720" i="1"/>
  <c r="D4720" i="1"/>
  <c r="G4720" i="1"/>
  <c r="F4615" i="1"/>
  <c r="J4615" i="1"/>
  <c r="H4615" i="1"/>
  <c r="Q4616" i="1"/>
  <c r="E4615" i="1"/>
  <c r="O4615" i="1"/>
  <c r="M4615" i="1"/>
  <c r="N4615" i="1"/>
  <c r="K4615" i="1"/>
  <c r="L4615" i="1"/>
  <c r="N5011" i="1"/>
  <c r="J5011" i="1"/>
  <c r="K5011" i="1"/>
  <c r="O5011" i="1"/>
  <c r="P5180" i="1"/>
  <c r="D5011" i="1"/>
  <c r="L5011" i="1"/>
  <c r="H5011" i="1"/>
  <c r="F5011" i="1"/>
  <c r="M5011" i="1"/>
  <c r="G5011" i="1"/>
  <c r="Q5012" i="1"/>
  <c r="E5011" i="1"/>
  <c r="K3503" i="1"/>
  <c r="P3479" i="1"/>
  <c r="Q3457" i="1" s="1"/>
  <c r="O3724" i="1"/>
  <c r="I4624" i="1"/>
  <c r="Q5060" i="1"/>
  <c r="O2169" i="1"/>
  <c r="Q1725" i="1"/>
  <c r="G5202" i="1"/>
  <c r="D5202" i="1"/>
  <c r="G2268" i="1"/>
  <c r="F2268" i="1"/>
  <c r="J2607" i="1"/>
  <c r="P1803" i="1"/>
  <c r="N2671" i="1"/>
  <c r="M1244" i="1"/>
  <c r="L1145" i="1"/>
  <c r="L1244" i="1"/>
  <c r="E2903" i="1"/>
  <c r="F2720" i="1"/>
  <c r="E4032" i="1"/>
  <c r="N1973" i="1"/>
  <c r="D4624" i="1"/>
  <c r="G4377" i="1"/>
  <c r="K4377" i="1"/>
  <c r="L2023" i="1"/>
  <c r="I901" i="1"/>
  <c r="D2268" i="1"/>
  <c r="F5060" i="1"/>
  <c r="I5202" i="1"/>
  <c r="P3324" i="1"/>
  <c r="Q3301" i="1" s="1"/>
  <c r="F2671" i="1"/>
  <c r="G1244" i="1"/>
  <c r="O1145" i="1"/>
  <c r="D1244" i="1"/>
  <c r="M3652" i="1"/>
  <c r="Q2904" i="1"/>
  <c r="E1145" i="1"/>
  <c r="J1973" i="1"/>
  <c r="Q4378" i="1"/>
  <c r="M2169" i="1"/>
  <c r="M2314" i="1"/>
  <c r="D2850" i="1"/>
  <c r="O4517" i="1"/>
  <c r="H1724" i="1"/>
  <c r="H892" i="1"/>
  <c r="E2511" i="1"/>
  <c r="F1631" i="1"/>
  <c r="H1631" i="1"/>
  <c r="T4005" i="1"/>
  <c r="N1244" i="1"/>
  <c r="H1145" i="1"/>
  <c r="L2903" i="1"/>
  <c r="J1145" i="1"/>
  <c r="D2720" i="1"/>
  <c r="P2720" i="1" s="1"/>
  <c r="F1973" i="1"/>
  <c r="G2314" i="1"/>
  <c r="N5060" i="1"/>
  <c r="J5202" i="1"/>
  <c r="H2850" i="1"/>
  <c r="K1145" i="1"/>
  <c r="K2903" i="1"/>
  <c r="O2720" i="1"/>
  <c r="Q2903" i="1"/>
  <c r="M5202" i="1"/>
  <c r="I4032" i="1"/>
  <c r="M2850" i="1"/>
  <c r="N1336" i="1"/>
  <c r="M2671" i="1"/>
  <c r="G1145" i="1"/>
  <c r="O2903" i="1"/>
  <c r="E2720" i="1"/>
  <c r="L4032" i="1"/>
  <c r="G1973" i="1"/>
  <c r="N5202" i="1"/>
  <c r="N4032" i="1"/>
  <c r="L2850" i="1"/>
  <c r="Q999" i="1"/>
  <c r="N2607" i="1"/>
  <c r="G2607" i="1"/>
  <c r="J4124" i="1"/>
  <c r="D4124" i="1"/>
  <c r="H4124" i="1"/>
  <c r="M4124" i="1"/>
  <c r="O4124" i="1"/>
  <c r="E4124" i="1"/>
  <c r="E2671" i="1"/>
  <c r="J2903" i="1"/>
  <c r="I1973" i="1"/>
  <c r="F2850" i="1"/>
  <c r="K2461" i="1"/>
  <c r="M2461" i="1"/>
  <c r="F2461" i="1"/>
  <c r="D2671" i="1"/>
  <c r="P2671" i="1" s="1"/>
  <c r="G2903" i="1"/>
  <c r="M4032" i="1"/>
  <c r="D1973" i="1"/>
  <c r="L4377" i="1"/>
  <c r="H5060" i="1"/>
  <c r="G2850" i="1"/>
  <c r="I2511" i="1"/>
  <c r="O2511" i="1"/>
  <c r="I2671" i="1"/>
  <c r="F2903" i="1"/>
  <c r="I2720" i="1"/>
  <c r="H4032" i="1"/>
  <c r="L1973" i="1"/>
  <c r="O1411" i="1"/>
  <c r="P1411" i="1" s="1"/>
  <c r="N1388" i="1" s="1"/>
  <c r="E5202" i="1"/>
  <c r="L5202" i="1"/>
  <c r="K2806" i="1"/>
  <c r="O2806" i="1"/>
  <c r="J2806" i="1"/>
  <c r="G2806" i="1"/>
  <c r="O1973" i="1"/>
  <c r="P2588" i="1"/>
  <c r="O3757" i="1"/>
  <c r="P2976" i="1"/>
  <c r="P2972" i="1"/>
  <c r="P2971" i="1"/>
  <c r="P671" i="1"/>
  <c r="T3720" i="1"/>
  <c r="O5137" i="1"/>
  <c r="D3760" i="1"/>
  <c r="D36" i="1" s="1"/>
  <c r="D134" i="1" s="1"/>
  <c r="K3764" i="1"/>
  <c r="S3761" i="1"/>
  <c r="R3768" i="1"/>
  <c r="R44" i="1" s="1"/>
  <c r="P3716" i="1"/>
  <c r="T283" i="1"/>
  <c r="P283" i="1"/>
  <c r="L87" i="1"/>
  <c r="P87" i="1" s="1"/>
  <c r="P2096" i="1"/>
  <c r="P83" i="1"/>
  <c r="D61" i="1" s="1"/>
  <c r="M3768" i="1"/>
  <c r="M44" i="1" s="1"/>
  <c r="K4827" i="1"/>
  <c r="E4827" i="1"/>
  <c r="G4827" i="1"/>
  <c r="I4827" i="1"/>
  <c r="L4827" i="1"/>
  <c r="O4827" i="1"/>
  <c r="M4827" i="1"/>
  <c r="N4827" i="1"/>
  <c r="H4827" i="1"/>
  <c r="D4827" i="1"/>
  <c r="P4827" i="1" s="1"/>
  <c r="J4827" i="1"/>
  <c r="F4827" i="1"/>
  <c r="N903" i="1"/>
  <c r="I903" i="1"/>
  <c r="E903" i="1"/>
  <c r="D903" i="1"/>
  <c r="G903" i="1"/>
  <c r="Q904" i="1"/>
  <c r="L903" i="1"/>
  <c r="M903" i="1"/>
  <c r="F903" i="1"/>
  <c r="J903" i="1"/>
  <c r="O903" i="1"/>
  <c r="Q903" i="1"/>
  <c r="H903" i="1"/>
  <c r="K903" i="1"/>
  <c r="M3504" i="1"/>
  <c r="N3504" i="1"/>
  <c r="E3504" i="1"/>
  <c r="F3504" i="1"/>
  <c r="H3504" i="1"/>
  <c r="J3504" i="1"/>
  <c r="I3504" i="1"/>
  <c r="G3504" i="1"/>
  <c r="L3504" i="1"/>
  <c r="Q3504" i="1"/>
  <c r="D3504" i="1"/>
  <c r="P3504" i="1" s="1"/>
  <c r="K3504" i="1"/>
  <c r="O3504" i="1"/>
  <c r="G3651" i="1"/>
  <c r="E3651" i="1"/>
  <c r="N3651" i="1"/>
  <c r="M3651" i="1"/>
  <c r="I3651" i="1"/>
  <c r="Q3652" i="1"/>
  <c r="H3651" i="1"/>
  <c r="F3651" i="1"/>
  <c r="J3651" i="1"/>
  <c r="L3651" i="1"/>
  <c r="D3651" i="1"/>
  <c r="P3651" i="1" s="1"/>
  <c r="K3651" i="1"/>
  <c r="O3651" i="1"/>
  <c r="J2666" i="1"/>
  <c r="M2666" i="1"/>
  <c r="I2666" i="1"/>
  <c r="L2666" i="1"/>
  <c r="H2666" i="1"/>
  <c r="Q2666" i="1"/>
  <c r="K2666" i="1"/>
  <c r="O2666" i="1"/>
  <c r="D2666" i="1"/>
  <c r="N2666" i="1"/>
  <c r="E2666" i="1"/>
  <c r="G2666" i="1"/>
  <c r="F2666" i="1"/>
  <c r="N952" i="1"/>
  <c r="H1152" i="1"/>
  <c r="M1152" i="1"/>
  <c r="K1152" i="1"/>
  <c r="G4681" i="1"/>
  <c r="D3306" i="1"/>
  <c r="P3306" i="1" s="1"/>
  <c r="M4681" i="1"/>
  <c r="H3306" i="1"/>
  <c r="J4681" i="1"/>
  <c r="N4681" i="1"/>
  <c r="P3891" i="1"/>
  <c r="I4681" i="1"/>
  <c r="E4681" i="1"/>
  <c r="N3306" i="1"/>
  <c r="P3058" i="1"/>
  <c r="O560" i="1"/>
  <c r="M560" i="1"/>
  <c r="H560" i="1"/>
  <c r="L560" i="1"/>
  <c r="K560" i="1"/>
  <c r="F4681" i="1"/>
  <c r="I3306" i="1"/>
  <c r="D1834" i="1"/>
  <c r="O1834" i="1"/>
  <c r="Q1834" i="1"/>
  <c r="N1834" i="1"/>
  <c r="E1834" i="1"/>
  <c r="Q1835" i="1"/>
  <c r="I1834" i="1"/>
  <c r="J1834" i="1"/>
  <c r="G1834" i="1"/>
  <c r="M1834" i="1"/>
  <c r="L1834" i="1"/>
  <c r="K1834" i="1"/>
  <c r="H1834" i="1"/>
  <c r="H4382" i="1"/>
  <c r="L1739" i="1"/>
  <c r="N2523" i="1"/>
  <c r="N4382" i="1"/>
  <c r="L3211" i="1"/>
  <c r="L852" i="1"/>
  <c r="G852" i="1"/>
  <c r="N852" i="1"/>
  <c r="D852" i="1"/>
  <c r="M852" i="1"/>
  <c r="I852" i="1"/>
  <c r="J852" i="1"/>
  <c r="E852" i="1"/>
  <c r="O852" i="1"/>
  <c r="K852" i="1"/>
  <c r="H852" i="1"/>
  <c r="F852" i="1"/>
  <c r="N4328" i="1"/>
  <c r="H4328" i="1"/>
  <c r="Q4329" i="1"/>
  <c r="K4328" i="1"/>
  <c r="I4328" i="1"/>
  <c r="L4328" i="1"/>
  <c r="E4328" i="1"/>
  <c r="G4328" i="1"/>
  <c r="O4328" i="1"/>
  <c r="M4328" i="1"/>
  <c r="D4328" i="1"/>
  <c r="J4328" i="1"/>
  <c r="F4328" i="1"/>
  <c r="O2263" i="1"/>
  <c r="Q2264" i="1"/>
  <c r="G2263" i="1"/>
  <c r="G2277" i="1"/>
  <c r="I2277" i="1"/>
  <c r="H2277" i="1"/>
  <c r="D2277" i="1"/>
  <c r="Q2277" i="1"/>
  <c r="E2277" i="1"/>
  <c r="K2277" i="1"/>
  <c r="F2277" i="1"/>
  <c r="L2277" i="1"/>
  <c r="O2277" i="1"/>
  <c r="Q2278" i="1"/>
  <c r="J2277" i="1"/>
  <c r="M2277" i="1"/>
  <c r="M1739" i="1"/>
  <c r="K2523" i="1"/>
  <c r="J4382" i="1"/>
  <c r="M3211" i="1"/>
  <c r="K4973" i="1"/>
  <c r="N4973" i="1"/>
  <c r="D4973" i="1"/>
  <c r="I4973" i="1"/>
  <c r="Q4974" i="1"/>
  <c r="M4973" i="1"/>
  <c r="F4973" i="1"/>
  <c r="G4382" i="1"/>
  <c r="N1054" i="1"/>
  <c r="I1054" i="1"/>
  <c r="K1054" i="1"/>
  <c r="Q1054" i="1"/>
  <c r="M1054" i="1"/>
  <c r="D1054" i="1"/>
  <c r="P1054" i="1" s="1"/>
  <c r="E1054" i="1"/>
  <c r="F1054" i="1"/>
  <c r="J1054" i="1"/>
  <c r="O1054" i="1"/>
  <c r="G1054" i="1"/>
  <c r="K4382" i="1"/>
  <c r="I1740" i="1"/>
  <c r="J1740" i="1"/>
  <c r="K1740" i="1"/>
  <c r="D1740" i="1"/>
  <c r="P1740" i="1" s="1"/>
  <c r="M1740" i="1"/>
  <c r="G1740" i="1"/>
  <c r="E1740" i="1"/>
  <c r="F1740" i="1"/>
  <c r="E4382" i="1"/>
  <c r="F2326" i="1"/>
  <c r="N2323" i="1"/>
  <c r="O4382" i="1"/>
  <c r="Q1587" i="1"/>
  <c r="I1587" i="1"/>
  <c r="M1142" i="1"/>
  <c r="J1142" i="1"/>
  <c r="E368" i="1"/>
  <c r="M368" i="1"/>
  <c r="L699" i="1"/>
  <c r="M699" i="1"/>
  <c r="G699" i="1"/>
  <c r="F699" i="1"/>
  <c r="L2262" i="1"/>
  <c r="E2262" i="1"/>
  <c r="K2262" i="1"/>
  <c r="J5013" i="1"/>
  <c r="L5013" i="1"/>
  <c r="E5013" i="1"/>
  <c r="K5013" i="1"/>
  <c r="N5013" i="1"/>
  <c r="O5013" i="1"/>
  <c r="I5013" i="1"/>
  <c r="M5013" i="1"/>
  <c r="Q5014" i="1"/>
  <c r="D5013" i="1"/>
  <c r="G5013" i="1"/>
  <c r="H5013" i="1"/>
  <c r="Q5008" i="1"/>
  <c r="N5007" i="1"/>
  <c r="L5007" i="1"/>
  <c r="F5007" i="1"/>
  <c r="H5007" i="1"/>
  <c r="D5007" i="1"/>
  <c r="G5007" i="1"/>
  <c r="K5007" i="1"/>
  <c r="I5007" i="1"/>
  <c r="O5007" i="1"/>
  <c r="J5007" i="1"/>
  <c r="E5007" i="1"/>
  <c r="I858" i="1"/>
  <c r="Q2222" i="1"/>
  <c r="O2222" i="1"/>
  <c r="M309" i="1"/>
  <c r="H309" i="1"/>
  <c r="N309" i="1"/>
  <c r="K309" i="1"/>
  <c r="I1634" i="1"/>
  <c r="Q1634" i="1"/>
  <c r="H1634" i="1"/>
  <c r="G1634" i="1"/>
  <c r="F1634" i="1"/>
  <c r="L1634" i="1"/>
  <c r="M1634" i="1"/>
  <c r="D1634" i="1"/>
  <c r="E1634" i="1"/>
  <c r="N1634" i="1"/>
  <c r="J1634" i="1"/>
  <c r="K1634" i="1"/>
  <c r="N2272" i="1"/>
  <c r="Q2273" i="1"/>
  <c r="O1639" i="1"/>
  <c r="O3722" i="1"/>
  <c r="P3477" i="1"/>
  <c r="L4282" i="1"/>
  <c r="D4282" i="1"/>
  <c r="F4282" i="1"/>
  <c r="G4086" i="1"/>
  <c r="O4086" i="1"/>
  <c r="N4086" i="1"/>
  <c r="L4086" i="1"/>
  <c r="D4086" i="1"/>
  <c r="F4086" i="1"/>
  <c r="Q4086" i="1"/>
  <c r="K4086" i="1"/>
  <c r="J4086" i="1"/>
  <c r="H4086" i="1"/>
  <c r="K4035" i="1"/>
  <c r="H4035" i="1"/>
  <c r="J4035" i="1"/>
  <c r="O1633" i="1"/>
  <c r="H1633" i="1"/>
  <c r="D1633" i="1"/>
  <c r="E1633" i="1"/>
  <c r="F1633" i="1"/>
  <c r="M1633" i="1"/>
  <c r="K1633" i="1"/>
  <c r="J1633" i="1"/>
  <c r="L1633" i="1"/>
  <c r="N1633" i="1"/>
  <c r="I1633" i="1"/>
  <c r="O1559" i="1"/>
  <c r="P1559" i="1" s="1"/>
  <c r="P1510" i="1"/>
  <c r="L1839" i="1"/>
  <c r="G1839" i="1"/>
  <c r="K1839" i="1"/>
  <c r="D3544" i="1"/>
  <c r="E3544" i="1"/>
  <c r="I3544" i="1"/>
  <c r="K3544" i="1"/>
  <c r="H3544" i="1"/>
  <c r="L3544" i="1"/>
  <c r="N3544" i="1"/>
  <c r="F3544" i="1"/>
  <c r="G3544" i="1"/>
  <c r="J3544" i="1"/>
  <c r="O3544" i="1"/>
  <c r="O2815" i="1"/>
  <c r="D2313" i="1"/>
  <c r="Q2313" i="1"/>
  <c r="I2313" i="1"/>
  <c r="D367" i="1"/>
  <c r="L367" i="1"/>
  <c r="J367" i="1"/>
  <c r="O4287" i="1"/>
  <c r="M4287" i="1"/>
  <c r="E4287" i="1"/>
  <c r="F4287" i="1"/>
  <c r="L4287" i="1"/>
  <c r="I4287" i="1"/>
  <c r="K4287" i="1"/>
  <c r="N4287" i="1"/>
  <c r="J4287" i="1"/>
  <c r="G4287" i="1"/>
  <c r="F2754" i="1"/>
  <c r="Q2754" i="1"/>
  <c r="I2512" i="1"/>
  <c r="N2512" i="1"/>
  <c r="H2512" i="1"/>
  <c r="K2512" i="1"/>
  <c r="O2512" i="1"/>
  <c r="Q2513" i="1"/>
  <c r="F2512" i="1"/>
  <c r="Q2512" i="1"/>
  <c r="M2512" i="1"/>
  <c r="E2512" i="1"/>
  <c r="L2512" i="1"/>
  <c r="J2512" i="1"/>
  <c r="G2512" i="1"/>
  <c r="Q501" i="1"/>
  <c r="D500" i="1"/>
  <c r="H500" i="1"/>
  <c r="E500" i="1"/>
  <c r="Q500" i="1"/>
  <c r="I500" i="1"/>
  <c r="O500" i="1"/>
  <c r="K500" i="1"/>
  <c r="J500" i="1"/>
  <c r="G500" i="1"/>
  <c r="F500" i="1"/>
  <c r="L500" i="1"/>
  <c r="N500" i="1"/>
  <c r="O2105" i="1"/>
  <c r="P1909" i="1"/>
  <c r="O1886" i="1" s="1"/>
  <c r="G1831" i="1"/>
  <c r="D1831" i="1"/>
  <c r="O2858" i="1"/>
  <c r="F2858" i="1"/>
  <c r="D2858" i="1"/>
  <c r="N2858" i="1"/>
  <c r="I2858" i="1"/>
  <c r="K2858" i="1"/>
  <c r="D597" i="1"/>
  <c r="J597" i="1"/>
  <c r="F597" i="1"/>
  <c r="I597" i="1"/>
  <c r="O894" i="1"/>
  <c r="I894" i="1"/>
  <c r="J894" i="1"/>
  <c r="G894" i="1"/>
  <c r="N894" i="1"/>
  <c r="L894" i="1"/>
  <c r="E894" i="1"/>
  <c r="M894" i="1"/>
  <c r="D894" i="1"/>
  <c r="K894" i="1"/>
  <c r="F894" i="1"/>
  <c r="Q894" i="1"/>
  <c r="G793" i="1"/>
  <c r="O793" i="1"/>
  <c r="L793" i="1"/>
  <c r="N793" i="1"/>
  <c r="M793" i="1"/>
  <c r="D793" i="1"/>
  <c r="H793" i="1"/>
  <c r="Q794" i="1"/>
  <c r="E793" i="1"/>
  <c r="K793" i="1"/>
  <c r="J793" i="1"/>
  <c r="F793" i="1"/>
  <c r="I845" i="1"/>
  <c r="O845" i="1"/>
  <c r="M845" i="1"/>
  <c r="L845" i="1"/>
  <c r="E845" i="1"/>
  <c r="H2171" i="1"/>
  <c r="K2171" i="1"/>
  <c r="I2171" i="1"/>
  <c r="F2171" i="1"/>
  <c r="Q2171" i="1"/>
  <c r="O2171" i="1"/>
  <c r="D2171" i="1"/>
  <c r="G2171" i="1"/>
  <c r="J2171" i="1"/>
  <c r="M2171" i="1"/>
  <c r="E2171" i="1"/>
  <c r="N2171" i="1"/>
  <c r="Q2172" i="1"/>
  <c r="N449" i="1"/>
  <c r="G449" i="1"/>
  <c r="K449" i="1"/>
  <c r="M449" i="1"/>
  <c r="J449" i="1"/>
  <c r="H449" i="1"/>
  <c r="D449" i="1"/>
  <c r="I449" i="1"/>
  <c r="Q450" i="1"/>
  <c r="L449" i="1"/>
  <c r="O275" i="1"/>
  <c r="P177" i="1"/>
  <c r="O155" i="1" s="1"/>
  <c r="F3754" i="1"/>
  <c r="O1690" i="1"/>
  <c r="G4630" i="1" l="1"/>
  <c r="K416" i="1"/>
  <c r="L1837" i="1"/>
  <c r="D857" i="1"/>
  <c r="J1837" i="1"/>
  <c r="Q1838" i="1"/>
  <c r="O465" i="1"/>
  <c r="L465" i="1"/>
  <c r="F416" i="1"/>
  <c r="Q417" i="1"/>
  <c r="G416" i="1"/>
  <c r="J416" i="1"/>
  <c r="N416" i="1"/>
  <c r="O3062" i="1"/>
  <c r="F2033" i="1"/>
  <c r="D47" i="1"/>
  <c r="D145" i="1" s="1"/>
  <c r="P4016" i="1"/>
  <c r="F3993" i="1" s="1"/>
  <c r="P2987" i="1"/>
  <c r="G2964" i="1" s="1"/>
  <c r="O2993" i="1"/>
  <c r="E857" i="1"/>
  <c r="J857" i="1"/>
  <c r="H465" i="1"/>
  <c r="Q4631" i="1"/>
  <c r="H857" i="1"/>
  <c r="O857" i="1"/>
  <c r="G2033" i="1"/>
  <c r="Q857" i="1"/>
  <c r="K465" i="1"/>
  <c r="K1837" i="1"/>
  <c r="G465" i="1"/>
  <c r="F465" i="1"/>
  <c r="N1837" i="1"/>
  <c r="H4630" i="1"/>
  <c r="F857" i="1"/>
  <c r="H1837" i="1"/>
  <c r="G1837" i="1"/>
  <c r="N465" i="1"/>
  <c r="E1837" i="1"/>
  <c r="I857" i="1"/>
  <c r="F5218" i="1"/>
  <c r="P5218" i="1" s="1"/>
  <c r="F1837" i="1"/>
  <c r="L857" i="1"/>
  <c r="M857" i="1"/>
  <c r="I1837" i="1"/>
  <c r="K857" i="1"/>
  <c r="E465" i="1"/>
  <c r="Q858" i="1"/>
  <c r="M1837" i="1"/>
  <c r="O4630" i="1"/>
  <c r="I4630" i="1"/>
  <c r="J4630" i="1"/>
  <c r="N4630" i="1"/>
  <c r="M4630" i="1"/>
  <c r="E4630" i="1"/>
  <c r="L4630" i="1"/>
  <c r="D4630" i="1"/>
  <c r="O4679" i="1"/>
  <c r="F4630" i="1"/>
  <c r="E2033" i="1"/>
  <c r="J2033" i="1"/>
  <c r="N2033" i="1"/>
  <c r="H2033" i="1"/>
  <c r="O2033" i="1"/>
  <c r="K2033" i="1"/>
  <c r="D2033" i="1"/>
  <c r="M2033" i="1"/>
  <c r="G857" i="1"/>
  <c r="H416" i="1"/>
  <c r="H145" i="1"/>
  <c r="O416" i="1"/>
  <c r="Q221" i="1"/>
  <c r="Q466" i="1"/>
  <c r="M416" i="1"/>
  <c r="D416" i="1"/>
  <c r="I145" i="1"/>
  <c r="K145" i="1"/>
  <c r="E416" i="1"/>
  <c r="I465" i="1"/>
  <c r="E145" i="1"/>
  <c r="M465" i="1"/>
  <c r="L2033" i="1"/>
  <c r="D1837" i="1"/>
  <c r="P1866" i="1"/>
  <c r="O2229" i="1"/>
  <c r="L416" i="1"/>
  <c r="O808" i="1"/>
  <c r="G1641" i="1"/>
  <c r="J465" i="1"/>
  <c r="P220" i="1"/>
  <c r="J3995" i="1"/>
  <c r="Q3996" i="1"/>
  <c r="F4289" i="1"/>
  <c r="Q4290" i="1"/>
  <c r="O4142" i="1"/>
  <c r="Q4143" i="1"/>
  <c r="O3603" i="1"/>
  <c r="Q3604" i="1"/>
  <c r="O3505" i="1"/>
  <c r="Q3506" i="1"/>
  <c r="O3162" i="1"/>
  <c r="Q3163" i="1"/>
  <c r="O3113" i="1"/>
  <c r="Q3114" i="1"/>
  <c r="O3015" i="1"/>
  <c r="Q3016" i="1"/>
  <c r="O2966" i="1"/>
  <c r="Q2967" i="1"/>
  <c r="I2966" i="1"/>
  <c r="O2770" i="1"/>
  <c r="Q2771" i="1"/>
  <c r="O2672" i="1"/>
  <c r="Q2673" i="1"/>
  <c r="H3258" i="1"/>
  <c r="E3258" i="1"/>
  <c r="G5161" i="1"/>
  <c r="O3258" i="1"/>
  <c r="J5161" i="1"/>
  <c r="E5162" i="1"/>
  <c r="N3258" i="1"/>
  <c r="D3259" i="1"/>
  <c r="P3259" i="1" s="1"/>
  <c r="G3259" i="1"/>
  <c r="K3259" i="1"/>
  <c r="E3259" i="1"/>
  <c r="K3258" i="1"/>
  <c r="I3259" i="1"/>
  <c r="J3358" i="1"/>
  <c r="O3259" i="1"/>
  <c r="D5163" i="1"/>
  <c r="Q3259" i="1"/>
  <c r="H3259" i="1"/>
  <c r="J3259" i="1"/>
  <c r="M3259" i="1"/>
  <c r="N3259" i="1"/>
  <c r="F3259" i="1"/>
  <c r="E5161" i="1"/>
  <c r="J3258" i="1"/>
  <c r="I3258" i="1"/>
  <c r="O5159" i="1"/>
  <c r="F5159" i="1"/>
  <c r="D5159" i="1"/>
  <c r="E5159" i="1"/>
  <c r="G5159" i="1"/>
  <c r="K5159" i="1"/>
  <c r="H5159" i="1"/>
  <c r="N5159" i="1"/>
  <c r="J5159" i="1"/>
  <c r="L5159" i="1"/>
  <c r="M5159" i="1"/>
  <c r="I5159" i="1"/>
  <c r="G3258" i="1"/>
  <c r="F5161" i="1"/>
  <c r="D3258" i="1"/>
  <c r="J5164" i="1"/>
  <c r="O5164" i="1"/>
  <c r="N5164" i="1"/>
  <c r="F5164" i="1"/>
  <c r="H5164" i="1"/>
  <c r="M5164" i="1"/>
  <c r="L5164" i="1"/>
  <c r="K5164" i="1"/>
  <c r="I5164" i="1"/>
  <c r="G5164" i="1"/>
  <c r="D5164" i="1"/>
  <c r="M3258" i="1"/>
  <c r="P5192" i="1"/>
  <c r="E5154" i="1"/>
  <c r="H5154" i="1"/>
  <c r="K5154" i="1"/>
  <c r="F5154" i="1"/>
  <c r="D5154" i="1"/>
  <c r="G5154" i="1"/>
  <c r="N5154" i="1"/>
  <c r="M5154" i="1"/>
  <c r="J5154" i="1"/>
  <c r="I5154" i="1"/>
  <c r="O5154" i="1"/>
  <c r="L5154" i="1"/>
  <c r="F5155" i="1"/>
  <c r="E5155" i="1"/>
  <c r="J5155" i="1"/>
  <c r="M5155" i="1"/>
  <c r="L5155" i="1"/>
  <c r="G5155" i="1"/>
  <c r="D5155" i="1"/>
  <c r="H5155" i="1"/>
  <c r="O5155" i="1"/>
  <c r="I5155" i="1"/>
  <c r="N5155" i="1"/>
  <c r="K5155" i="1"/>
  <c r="E5166" i="1"/>
  <c r="N5161" i="1"/>
  <c r="O3254" i="1"/>
  <c r="P5188" i="1"/>
  <c r="Q5165" i="1" s="1"/>
  <c r="P5191" i="1"/>
  <c r="E5168" i="1" s="1"/>
  <c r="D5162" i="1"/>
  <c r="D5161" i="1"/>
  <c r="O5163" i="1"/>
  <c r="K5163" i="1"/>
  <c r="H5163" i="1"/>
  <c r="L5163" i="1"/>
  <c r="N5163" i="1"/>
  <c r="I5163" i="1"/>
  <c r="G5163" i="1"/>
  <c r="F5163" i="1"/>
  <c r="J5163" i="1"/>
  <c r="M5163" i="1"/>
  <c r="O3260" i="1"/>
  <c r="P5194" i="1"/>
  <c r="D5156" i="1"/>
  <c r="K5156" i="1"/>
  <c r="L5156" i="1"/>
  <c r="M5156" i="1"/>
  <c r="N5156" i="1"/>
  <c r="G5156" i="1"/>
  <c r="I5156" i="1"/>
  <c r="F5156" i="1"/>
  <c r="O5156" i="1"/>
  <c r="H5156" i="1"/>
  <c r="E5156" i="1"/>
  <c r="J5156" i="1"/>
  <c r="L5162" i="1"/>
  <c r="H5162" i="1"/>
  <c r="K5162" i="1"/>
  <c r="I5162" i="1"/>
  <c r="N5162" i="1"/>
  <c r="G5162" i="1"/>
  <c r="F5162" i="1"/>
  <c r="O5162" i="1"/>
  <c r="J5162" i="1"/>
  <c r="M5162" i="1"/>
  <c r="N5160" i="1"/>
  <c r="M5160" i="1"/>
  <c r="F5160" i="1"/>
  <c r="L5160" i="1"/>
  <c r="D5160" i="1"/>
  <c r="J5160" i="1"/>
  <c r="K5160" i="1"/>
  <c r="H5160" i="1"/>
  <c r="I5160" i="1"/>
  <c r="O5160" i="1"/>
  <c r="G5160" i="1"/>
  <c r="E5160" i="1"/>
  <c r="L5161" i="1"/>
  <c r="L5157" i="1"/>
  <c r="E5157" i="1"/>
  <c r="H5157" i="1"/>
  <c r="O5157" i="1"/>
  <c r="F5157" i="1"/>
  <c r="I5157" i="1"/>
  <c r="N5157" i="1"/>
  <c r="G5157" i="1"/>
  <c r="D5157" i="1"/>
  <c r="M5157" i="1"/>
  <c r="K5157" i="1"/>
  <c r="J5157" i="1"/>
  <c r="K5161" i="1"/>
  <c r="I5161" i="1"/>
  <c r="O5161" i="1"/>
  <c r="M5161" i="1"/>
  <c r="N5166" i="1"/>
  <c r="I5166" i="1"/>
  <c r="J5166" i="1"/>
  <c r="L5166" i="1"/>
  <c r="M5166" i="1"/>
  <c r="O5166" i="1"/>
  <c r="F5166" i="1"/>
  <c r="K5166" i="1"/>
  <c r="H5166" i="1"/>
  <c r="G5166" i="1"/>
  <c r="D5166" i="1"/>
  <c r="P5193" i="1"/>
  <c r="E5164" i="1"/>
  <c r="M5158" i="1"/>
  <c r="G5158" i="1"/>
  <c r="J5158" i="1"/>
  <c r="I5158" i="1"/>
  <c r="N5158" i="1"/>
  <c r="F5158" i="1"/>
  <c r="H5158" i="1"/>
  <c r="K5158" i="1"/>
  <c r="E5158" i="1"/>
  <c r="O5158" i="1"/>
  <c r="D5158" i="1"/>
  <c r="L5158" i="1"/>
  <c r="L3258" i="1"/>
  <c r="E5163" i="1"/>
  <c r="P5190" i="1"/>
  <c r="E5167" i="1" s="1"/>
  <c r="E4862" i="1"/>
  <c r="M4864" i="1"/>
  <c r="L4865" i="1"/>
  <c r="J4867" i="1"/>
  <c r="O4867" i="1"/>
  <c r="I4865" i="1"/>
  <c r="J4861" i="1"/>
  <c r="J4860" i="1"/>
  <c r="H4867" i="1"/>
  <c r="N4861" i="1"/>
  <c r="N4863" i="1"/>
  <c r="E4863" i="1"/>
  <c r="H4869" i="1"/>
  <c r="G4861" i="1"/>
  <c r="D4860" i="1"/>
  <c r="F4865" i="1"/>
  <c r="F4867" i="1"/>
  <c r="G4866" i="1"/>
  <c r="L4861" i="1"/>
  <c r="E4860" i="1"/>
  <c r="N4866" i="1"/>
  <c r="F4863" i="1"/>
  <c r="P4943" i="1"/>
  <c r="O4920" i="1" s="1"/>
  <c r="M4861" i="1"/>
  <c r="I4861" i="1"/>
  <c r="O4865" i="1"/>
  <c r="I4866" i="1"/>
  <c r="L4867" i="1"/>
  <c r="M4860" i="1"/>
  <c r="K4867" i="1"/>
  <c r="I4862" i="1"/>
  <c r="E4864" i="1"/>
  <c r="I4869" i="1"/>
  <c r="E4861" i="1"/>
  <c r="O4861" i="1"/>
  <c r="G4860" i="1"/>
  <c r="I4864" i="1"/>
  <c r="D4866" i="1"/>
  <c r="H4860" i="1"/>
  <c r="G4865" i="1"/>
  <c r="K4869" i="1"/>
  <c r="G4869" i="1"/>
  <c r="D4863" i="1"/>
  <c r="F4861" i="1"/>
  <c r="L4869" i="1"/>
  <c r="H4866" i="1"/>
  <c r="N4867" i="1"/>
  <c r="G4867" i="1"/>
  <c r="D4867" i="1"/>
  <c r="E4866" i="1"/>
  <c r="E4867" i="1"/>
  <c r="N4869" i="1"/>
  <c r="N4860" i="1"/>
  <c r="O4869" i="1"/>
  <c r="O4862" i="1"/>
  <c r="F4864" i="1"/>
  <c r="K4860" i="1"/>
  <c r="T4894" i="1"/>
  <c r="L4864" i="1"/>
  <c r="D4864" i="1"/>
  <c r="N4865" i="1"/>
  <c r="I4871" i="1"/>
  <c r="J4866" i="1"/>
  <c r="O4870" i="1"/>
  <c r="N4871" i="1"/>
  <c r="N4868" i="1"/>
  <c r="J4862" i="1"/>
  <c r="D4868" i="1"/>
  <c r="G4871" i="1"/>
  <c r="K4861" i="1"/>
  <c r="E4868" i="1"/>
  <c r="K4871" i="1"/>
  <c r="K4866" i="1"/>
  <c r="E4870" i="1"/>
  <c r="F4871" i="1"/>
  <c r="P4940" i="1"/>
  <c r="D4917" i="1" s="1"/>
  <c r="P4898" i="1"/>
  <c r="O4875" i="1" s="1"/>
  <c r="O4948" i="1"/>
  <c r="P4948" i="1" s="1"/>
  <c r="M4925" i="1" s="1"/>
  <c r="G4862" i="1"/>
  <c r="K4863" i="1"/>
  <c r="L4870" i="1"/>
  <c r="H4868" i="1"/>
  <c r="L4868" i="1"/>
  <c r="K4865" i="1"/>
  <c r="J4864" i="1"/>
  <c r="M4865" i="1"/>
  <c r="O4866" i="1"/>
  <c r="L4862" i="1"/>
  <c r="G4863" i="1"/>
  <c r="F4860" i="1"/>
  <c r="E4869" i="1"/>
  <c r="F4866" i="1"/>
  <c r="O4864" i="1"/>
  <c r="L4860" i="1"/>
  <c r="I4867" i="1"/>
  <c r="F4868" i="1"/>
  <c r="L4871" i="1"/>
  <c r="N4862" i="1"/>
  <c r="M4871" i="1"/>
  <c r="K4870" i="1"/>
  <c r="O4945" i="1"/>
  <c r="P4945" i="1" s="1"/>
  <c r="L4922" i="1" s="1"/>
  <c r="D4862" i="1"/>
  <c r="F4870" i="1"/>
  <c r="L4866" i="1"/>
  <c r="D4869" i="1"/>
  <c r="I4863" i="1"/>
  <c r="K4868" i="1"/>
  <c r="J4870" i="1"/>
  <c r="J4871" i="1"/>
  <c r="H4870" i="1"/>
  <c r="O4868" i="1"/>
  <c r="G4868" i="1"/>
  <c r="H4871" i="1"/>
  <c r="J4863" i="1"/>
  <c r="I4868" i="1"/>
  <c r="M4862" i="1"/>
  <c r="E4865" i="1"/>
  <c r="O4871" i="1"/>
  <c r="F4869" i="1"/>
  <c r="O4860" i="1"/>
  <c r="D4870" i="1"/>
  <c r="H4862" i="1"/>
  <c r="H4863" i="1"/>
  <c r="E4871" i="1"/>
  <c r="L4863" i="1"/>
  <c r="M4870" i="1"/>
  <c r="O4863" i="1"/>
  <c r="I4870" i="1"/>
  <c r="K4864" i="1"/>
  <c r="D4861" i="1"/>
  <c r="K4862" i="1"/>
  <c r="O4944" i="1"/>
  <c r="P4944" i="1" s="1"/>
  <c r="F4921" i="1" s="1"/>
  <c r="N4870" i="1"/>
  <c r="M4868" i="1"/>
  <c r="D4865" i="1"/>
  <c r="J4865" i="1"/>
  <c r="J4869" i="1"/>
  <c r="H4864" i="1"/>
  <c r="G4864" i="1"/>
  <c r="O4828" i="1"/>
  <c r="Q4829" i="1"/>
  <c r="O4534" i="1"/>
  <c r="Q4535" i="1"/>
  <c r="O2329" i="1"/>
  <c r="Q2330" i="1"/>
  <c r="O2231" i="1"/>
  <c r="Q2232" i="1"/>
  <c r="O2182" i="1"/>
  <c r="Q2183" i="1"/>
  <c r="O2035" i="1"/>
  <c r="Q2036" i="1"/>
  <c r="O1986" i="1"/>
  <c r="Q1987" i="1"/>
  <c r="O1888" i="1"/>
  <c r="Q1889" i="1"/>
  <c r="N1790" i="1"/>
  <c r="Q1791" i="1"/>
  <c r="E1741" i="1"/>
  <c r="Q1742" i="1"/>
  <c r="I1545" i="1"/>
  <c r="Q1546" i="1"/>
  <c r="G1300" i="1"/>
  <c r="Q1301" i="1"/>
  <c r="O1251" i="1"/>
  <c r="Q1252" i="1"/>
  <c r="N1202" i="1"/>
  <c r="Q1203" i="1"/>
  <c r="O1055" i="1"/>
  <c r="Q1056" i="1"/>
  <c r="O810" i="1"/>
  <c r="Q811" i="1"/>
  <c r="O761" i="1"/>
  <c r="Q762" i="1"/>
  <c r="O712" i="1"/>
  <c r="Q713" i="1"/>
  <c r="M663" i="1"/>
  <c r="Q664" i="1"/>
  <c r="O516" i="1"/>
  <c r="Q517" i="1"/>
  <c r="O418" i="1"/>
  <c r="Q419" i="1"/>
  <c r="D173" i="1"/>
  <c r="P173" i="1" s="1"/>
  <c r="Q174" i="1"/>
  <c r="O173" i="1"/>
  <c r="P3429" i="1"/>
  <c r="N3406" i="1" s="1"/>
  <c r="O3772" i="1"/>
  <c r="P3772" i="1" s="1"/>
  <c r="P3430" i="1"/>
  <c r="Q3408" i="1" s="1"/>
  <c r="O3773" i="1"/>
  <c r="P3773" i="1" s="1"/>
  <c r="Q3751" i="1" s="1"/>
  <c r="P2180" i="1"/>
  <c r="P5316" i="1"/>
  <c r="P5267" i="1"/>
  <c r="P3944" i="1"/>
  <c r="P1151" i="1"/>
  <c r="P4532" i="1"/>
  <c r="P2376" i="1"/>
  <c r="P2278" i="1"/>
  <c r="P2131" i="1"/>
  <c r="P4973" i="1"/>
  <c r="P4777" i="1"/>
  <c r="P2621" i="1"/>
  <c r="P2523" i="1"/>
  <c r="P2474" i="1"/>
  <c r="P710" i="1"/>
  <c r="P612" i="1"/>
  <c r="P563" i="1"/>
  <c r="P5022" i="1"/>
  <c r="P1347" i="1"/>
  <c r="P1592" i="1"/>
  <c r="P759" i="1"/>
  <c r="P4287" i="1"/>
  <c r="P3209" i="1"/>
  <c r="M3111" i="1"/>
  <c r="I3111" i="1"/>
  <c r="L3111" i="1"/>
  <c r="F3111" i="1"/>
  <c r="G3111" i="1"/>
  <c r="H3111" i="1"/>
  <c r="P2817" i="1"/>
  <c r="P2719" i="1"/>
  <c r="O2718" i="1"/>
  <c r="E2718" i="1"/>
  <c r="P2670" i="1"/>
  <c r="D3111" i="1"/>
  <c r="G4041" i="1"/>
  <c r="J3111" i="1"/>
  <c r="P4336" i="1"/>
  <c r="N4041" i="1"/>
  <c r="Q3944" i="1"/>
  <c r="I3943" i="1"/>
  <c r="E3943" i="1"/>
  <c r="J2669" i="1"/>
  <c r="P1739" i="1"/>
  <c r="P1690" i="1"/>
  <c r="P1053" i="1"/>
  <c r="P955" i="1"/>
  <c r="P906" i="1"/>
  <c r="P367" i="1"/>
  <c r="P318" i="1"/>
  <c r="E3111" i="1"/>
  <c r="Q5217" i="1"/>
  <c r="Q3112" i="1"/>
  <c r="P3428" i="1"/>
  <c r="O3111" i="1"/>
  <c r="E4090" i="1"/>
  <c r="N3111" i="1"/>
  <c r="J4090" i="1"/>
  <c r="H4041" i="1"/>
  <c r="J2816" i="1"/>
  <c r="D2718" i="1"/>
  <c r="F4090" i="1"/>
  <c r="O4041" i="1"/>
  <c r="K4041" i="1"/>
  <c r="L4041" i="1"/>
  <c r="P1984" i="1"/>
  <c r="F1836" i="1"/>
  <c r="E1836" i="1"/>
  <c r="M1199" i="1"/>
  <c r="H3012" i="1"/>
  <c r="Q3012" i="1"/>
  <c r="L1836" i="1"/>
  <c r="D3012" i="1"/>
  <c r="N2816" i="1"/>
  <c r="J3012" i="1"/>
  <c r="E2816" i="1"/>
  <c r="O415" i="1"/>
  <c r="O1836" i="1"/>
  <c r="L2816" i="1"/>
  <c r="E5217" i="1"/>
  <c r="K3012" i="1"/>
  <c r="D5217" i="1"/>
  <c r="J1836" i="1"/>
  <c r="L2914" i="1"/>
  <c r="F464" i="1"/>
  <c r="F2718" i="1"/>
  <c r="G5217" i="1"/>
  <c r="Q2719" i="1"/>
  <c r="N2718" i="1"/>
  <c r="J2718" i="1"/>
  <c r="O1199" i="1"/>
  <c r="M3012" i="1"/>
  <c r="G2718" i="1"/>
  <c r="J4041" i="1"/>
  <c r="L2718" i="1"/>
  <c r="I2718" i="1"/>
  <c r="K2718" i="1"/>
  <c r="H2718" i="1"/>
  <c r="G2669" i="1"/>
  <c r="D2669" i="1"/>
  <c r="M2718" i="1"/>
  <c r="M415" i="1"/>
  <c r="Q2670" i="1"/>
  <c r="I415" i="1"/>
  <c r="D1836" i="1"/>
  <c r="M2669" i="1"/>
  <c r="O2669" i="1"/>
  <c r="M1836" i="1"/>
  <c r="Q2817" i="1"/>
  <c r="F2669" i="1"/>
  <c r="H1836" i="1"/>
  <c r="E2669" i="1"/>
  <c r="G1836" i="1"/>
  <c r="K2914" i="1"/>
  <c r="F2816" i="1"/>
  <c r="O2816" i="1"/>
  <c r="J464" i="1"/>
  <c r="D2816" i="1"/>
  <c r="O2914" i="1"/>
  <c r="H2816" i="1"/>
  <c r="Q465" i="1"/>
  <c r="L2669" i="1"/>
  <c r="G2816" i="1"/>
  <c r="K2816" i="1"/>
  <c r="O464" i="1"/>
  <c r="N415" i="1"/>
  <c r="H2669" i="1"/>
  <c r="I5217" i="1"/>
  <c r="G2179" i="1"/>
  <c r="J1199" i="1"/>
  <c r="O3943" i="1"/>
  <c r="E464" i="1"/>
  <c r="D4286" i="1"/>
  <c r="L3061" i="1"/>
  <c r="E1199" i="1"/>
  <c r="G1199" i="1"/>
  <c r="G4286" i="1"/>
  <c r="H4090" i="1"/>
  <c r="M3061" i="1"/>
  <c r="J415" i="1"/>
  <c r="K4286" i="1"/>
  <c r="E415" i="1"/>
  <c r="Q464" i="1"/>
  <c r="G3061" i="1"/>
  <c r="E3061" i="1"/>
  <c r="N4286" i="1"/>
  <c r="K4090" i="1"/>
  <c r="Q3943" i="1"/>
  <c r="M3943" i="1"/>
  <c r="J5217" i="1"/>
  <c r="O5217" i="1"/>
  <c r="L2179" i="1"/>
  <c r="I1199" i="1"/>
  <c r="D1199" i="1"/>
  <c r="O4286" i="1"/>
  <c r="M4090" i="1"/>
  <c r="I464" i="1"/>
  <c r="H5217" i="1"/>
  <c r="M5217" i="1"/>
  <c r="J3943" i="1"/>
  <c r="I758" i="1"/>
  <c r="N3061" i="1"/>
  <c r="E758" i="1"/>
  <c r="D464" i="1"/>
  <c r="Q5218" i="1"/>
  <c r="F2179" i="1"/>
  <c r="Q4287" i="1"/>
  <c r="N758" i="1"/>
  <c r="Q1199" i="1"/>
  <c r="Q2180" i="1"/>
  <c r="K5217" i="1"/>
  <c r="I4090" i="1"/>
  <c r="L5217" i="1"/>
  <c r="O2179" i="1"/>
  <c r="Q1836" i="1"/>
  <c r="O3012" i="1"/>
  <c r="O758" i="1"/>
  <c r="M2179" i="1"/>
  <c r="H2179" i="1"/>
  <c r="L4090" i="1"/>
  <c r="N3943" i="1"/>
  <c r="G3943" i="1"/>
  <c r="N464" i="1"/>
  <c r="J4286" i="1"/>
  <c r="I2179" i="1"/>
  <c r="J2179" i="1"/>
  <c r="F3012" i="1"/>
  <c r="G4090" i="1"/>
  <c r="D4090" i="1"/>
  <c r="E4041" i="1"/>
  <c r="E4286" i="1"/>
  <c r="H3061" i="1"/>
  <c r="I1836" i="1"/>
  <c r="L415" i="1"/>
  <c r="L1199" i="1"/>
  <c r="L3012" i="1"/>
  <c r="Q4090" i="1"/>
  <c r="F4041" i="1"/>
  <c r="D3943" i="1"/>
  <c r="I4286" i="1"/>
  <c r="N2669" i="1"/>
  <c r="N2179" i="1"/>
  <c r="Q416" i="1"/>
  <c r="K2179" i="1"/>
  <c r="Q1837" i="1"/>
  <c r="E3012" i="1"/>
  <c r="L4286" i="1"/>
  <c r="F1199" i="1"/>
  <c r="N3012" i="1"/>
  <c r="G415" i="1"/>
  <c r="N1199" i="1"/>
  <c r="I3012" i="1"/>
  <c r="O3061" i="1"/>
  <c r="D4041" i="1"/>
  <c r="K3943" i="1"/>
  <c r="F3943" i="1"/>
  <c r="H4286" i="1"/>
  <c r="K3061" i="1"/>
  <c r="F4286" i="1"/>
  <c r="L464" i="1"/>
  <c r="F415" i="1"/>
  <c r="Q415" i="1"/>
  <c r="D415" i="1"/>
  <c r="H415" i="1"/>
  <c r="M4041" i="1"/>
  <c r="M4286" i="1"/>
  <c r="Q5021" i="1"/>
  <c r="H5021" i="1"/>
  <c r="M5021" i="1"/>
  <c r="K5021" i="1"/>
  <c r="Q5022" i="1"/>
  <c r="O5021" i="1"/>
  <c r="E5021" i="1"/>
  <c r="L5021" i="1"/>
  <c r="F5021" i="1"/>
  <c r="J5021" i="1"/>
  <c r="D5021" i="1"/>
  <c r="N5021" i="1"/>
  <c r="G5021" i="1"/>
  <c r="N4090" i="1"/>
  <c r="L3943" i="1"/>
  <c r="N3257" i="1"/>
  <c r="O3159" i="1"/>
  <c r="Q2767" i="1"/>
  <c r="O4139" i="1"/>
  <c r="J2914" i="1"/>
  <c r="M2914" i="1"/>
  <c r="N2914" i="1"/>
  <c r="D2914" i="1"/>
  <c r="G2914" i="1"/>
  <c r="H2914" i="1"/>
  <c r="I2914" i="1"/>
  <c r="I3061" i="1"/>
  <c r="Q3061" i="1"/>
  <c r="D3061" i="1"/>
  <c r="N5217" i="1"/>
  <c r="O4237" i="1"/>
  <c r="P3427" i="1"/>
  <c r="F3404" i="1" s="1"/>
  <c r="O3110" i="1"/>
  <c r="F3061" i="1"/>
  <c r="E2914" i="1"/>
  <c r="H2865" i="1"/>
  <c r="M2816" i="1"/>
  <c r="P2986" i="1"/>
  <c r="K2669" i="1"/>
  <c r="K1836" i="1"/>
  <c r="M464" i="1"/>
  <c r="K464" i="1"/>
  <c r="G464" i="1"/>
  <c r="K1199" i="1"/>
  <c r="O1150" i="1"/>
  <c r="K4629" i="1"/>
  <c r="G4629" i="1"/>
  <c r="F4629" i="1"/>
  <c r="Q4630" i="1"/>
  <c r="M4629" i="1"/>
  <c r="O4629" i="1"/>
  <c r="D4629" i="1"/>
  <c r="E4629" i="1"/>
  <c r="J4629" i="1"/>
  <c r="L4629" i="1"/>
  <c r="H4629" i="1"/>
  <c r="L758" i="1"/>
  <c r="Q758" i="1"/>
  <c r="Q759" i="1"/>
  <c r="K758" i="1"/>
  <c r="G758" i="1"/>
  <c r="D758" i="1"/>
  <c r="F758" i="1"/>
  <c r="J758" i="1"/>
  <c r="H758" i="1"/>
  <c r="M46" i="1"/>
  <c r="N46" i="1"/>
  <c r="K46" i="1"/>
  <c r="K144" i="1" s="1"/>
  <c r="J46" i="1"/>
  <c r="E46" i="1"/>
  <c r="P1320" i="1"/>
  <c r="K1297" i="1" s="1"/>
  <c r="I4629" i="1"/>
  <c r="O1444" i="1"/>
  <c r="P1565" i="1"/>
  <c r="I1542" i="1" s="1"/>
  <c r="D2179" i="1"/>
  <c r="P2447" i="1"/>
  <c r="H1446" i="1"/>
  <c r="F1446" i="1"/>
  <c r="M1446" i="1"/>
  <c r="J1446" i="1"/>
  <c r="I1446" i="1"/>
  <c r="G1446" i="1"/>
  <c r="E1446" i="1"/>
  <c r="D1446" i="1"/>
  <c r="P1446" i="1" s="1"/>
  <c r="N1446" i="1"/>
  <c r="L1446" i="1"/>
  <c r="K1446" i="1"/>
  <c r="P1519" i="1"/>
  <c r="L1447" i="1"/>
  <c r="I1447" i="1"/>
  <c r="G1447" i="1"/>
  <c r="F1447" i="1"/>
  <c r="E1447" i="1"/>
  <c r="D1447" i="1"/>
  <c r="P1447" i="1" s="1"/>
  <c r="N1447" i="1"/>
  <c r="M1447" i="1"/>
  <c r="K1447" i="1"/>
  <c r="J1447" i="1"/>
  <c r="H1447" i="1"/>
  <c r="P1517" i="1"/>
  <c r="J1494" i="1" s="1"/>
  <c r="N1445" i="1"/>
  <c r="L1445" i="1"/>
  <c r="J1445" i="1"/>
  <c r="I1445" i="1"/>
  <c r="H1445" i="1"/>
  <c r="F1445" i="1"/>
  <c r="M1445" i="1"/>
  <c r="K1445" i="1"/>
  <c r="G1445" i="1"/>
  <c r="E1445" i="1"/>
  <c r="D1445" i="1"/>
  <c r="P1445" i="1" s="1"/>
  <c r="O1442" i="1"/>
  <c r="N1442" i="1"/>
  <c r="M1442" i="1"/>
  <c r="Q1443" i="1"/>
  <c r="O1446" i="1"/>
  <c r="P1516" i="1"/>
  <c r="J1493" i="1" s="1"/>
  <c r="L1444" i="1"/>
  <c r="E1444" i="1"/>
  <c r="K1444" i="1"/>
  <c r="J1444" i="1"/>
  <c r="I1444" i="1"/>
  <c r="H1444" i="1"/>
  <c r="G1444" i="1"/>
  <c r="F1444" i="1"/>
  <c r="D1444" i="1"/>
  <c r="N1444" i="1"/>
  <c r="M1444" i="1"/>
  <c r="O1447" i="1"/>
  <c r="P215" i="1"/>
  <c r="E262" i="1"/>
  <c r="P1346" i="1"/>
  <c r="T3773" i="1"/>
  <c r="P709" i="1"/>
  <c r="P4531" i="1"/>
  <c r="P4384" i="1"/>
  <c r="P3600" i="1"/>
  <c r="P3453" i="1"/>
  <c r="P3551" i="1"/>
  <c r="P4678" i="1"/>
  <c r="P4825" i="1"/>
  <c r="P4727" i="1"/>
  <c r="P611" i="1"/>
  <c r="P2620" i="1"/>
  <c r="P2473" i="1"/>
  <c r="P1885" i="1"/>
  <c r="P1591" i="1"/>
  <c r="P807" i="1"/>
  <c r="P856" i="1"/>
  <c r="P2375" i="1"/>
  <c r="P2326" i="1"/>
  <c r="P2277" i="1"/>
  <c r="P2228" i="1"/>
  <c r="P5260" i="1"/>
  <c r="P1983" i="1"/>
  <c r="P1738" i="1"/>
  <c r="O31" i="1"/>
  <c r="O129" i="1" s="1"/>
  <c r="P1052" i="1"/>
  <c r="P954" i="1"/>
  <c r="P905" i="1"/>
  <c r="Q2166" i="1"/>
  <c r="P2862" i="1"/>
  <c r="I1674" i="1"/>
  <c r="P1794" i="1"/>
  <c r="L1772" i="1" s="1"/>
  <c r="F1674" i="1"/>
  <c r="L1674" i="1"/>
  <c r="H2165" i="1"/>
  <c r="N2165" i="1"/>
  <c r="F2165" i="1"/>
  <c r="G2165" i="1"/>
  <c r="J2165" i="1"/>
  <c r="M2165" i="1"/>
  <c r="J1674" i="1"/>
  <c r="E1674" i="1"/>
  <c r="Q1675" i="1"/>
  <c r="G1674" i="1"/>
  <c r="K1674" i="1"/>
  <c r="D1674" i="1"/>
  <c r="G5115" i="1"/>
  <c r="O2165" i="1"/>
  <c r="K2165" i="1"/>
  <c r="E2165" i="1"/>
  <c r="D2165" i="1"/>
  <c r="L2165" i="1"/>
  <c r="I2165" i="1"/>
  <c r="T4891" i="1"/>
  <c r="M1674" i="1"/>
  <c r="P4726" i="1"/>
  <c r="G2361" i="1"/>
  <c r="Q2362" i="1"/>
  <c r="N1674" i="1"/>
  <c r="D2361" i="1"/>
  <c r="O1674" i="1"/>
  <c r="P2470" i="1"/>
  <c r="P5310" i="1"/>
  <c r="P1529" i="1"/>
  <c r="P4899" i="1"/>
  <c r="O4876" i="1" s="1"/>
  <c r="P4038" i="1"/>
  <c r="M4910" i="1"/>
  <c r="Q4828" i="1"/>
  <c r="E4910" i="1"/>
  <c r="J4910" i="1"/>
  <c r="G4910" i="1"/>
  <c r="P2029" i="1"/>
  <c r="P951" i="1"/>
  <c r="F1888" i="1"/>
  <c r="O2767" i="1"/>
  <c r="F2767" i="1"/>
  <c r="I2417" i="1"/>
  <c r="J2361" i="1"/>
  <c r="E4239" i="1"/>
  <c r="N4239" i="1"/>
  <c r="P3372" i="1"/>
  <c r="H3349" i="1" s="1"/>
  <c r="P902" i="1"/>
  <c r="Q3013" i="1"/>
  <c r="L2556" i="1"/>
  <c r="P3499" i="1"/>
  <c r="P3416" i="1"/>
  <c r="H3394" i="1" s="1"/>
  <c r="P4896" i="1"/>
  <c r="O4873" i="1" s="1"/>
  <c r="P3249" i="1"/>
  <c r="T5194" i="1"/>
  <c r="E4433" i="1"/>
  <c r="J1202" i="1"/>
  <c r="O33" i="1"/>
  <c r="O131" i="1" s="1"/>
  <c r="G2558" i="1"/>
  <c r="P707" i="1"/>
  <c r="P4497" i="1"/>
  <c r="P4087" i="1"/>
  <c r="L2564" i="1"/>
  <c r="T4893" i="1"/>
  <c r="P2176" i="1"/>
  <c r="I3013" i="1"/>
  <c r="T5192" i="1"/>
  <c r="O32" i="1"/>
  <c r="O130" i="1" s="1"/>
  <c r="T4942" i="1"/>
  <c r="P1589" i="1"/>
  <c r="Q2361" i="1"/>
  <c r="E2361" i="1"/>
  <c r="D1202" i="1"/>
  <c r="P1202" i="1" s="1"/>
  <c r="O2361" i="1"/>
  <c r="I2361" i="1"/>
  <c r="L2361" i="1"/>
  <c r="T5190" i="1"/>
  <c r="F2361" i="1"/>
  <c r="E1782" i="1"/>
  <c r="K2361" i="1"/>
  <c r="N2361" i="1"/>
  <c r="Q561" i="1"/>
  <c r="N5115" i="1"/>
  <c r="M2361" i="1"/>
  <c r="P3367" i="1"/>
  <c r="G3345" i="1" s="1"/>
  <c r="P4491" i="1"/>
  <c r="I4469" i="1" s="1"/>
  <c r="I4565" i="1"/>
  <c r="P1932" i="1"/>
  <c r="Q1936" i="1"/>
  <c r="Q2525" i="1"/>
  <c r="Q1444" i="1"/>
  <c r="Q1445" i="1"/>
  <c r="E4472" i="1"/>
  <c r="J1934" i="1"/>
  <c r="Q1447" i="1"/>
  <c r="K1150" i="1"/>
  <c r="P1146" i="1"/>
  <c r="G261" i="1"/>
  <c r="O4430" i="1"/>
  <c r="D5219" i="1"/>
  <c r="P5219" i="1" s="1"/>
  <c r="M4430" i="1"/>
  <c r="Q953" i="1"/>
  <c r="M2564" i="1"/>
  <c r="F5219" i="1"/>
  <c r="P4964" i="1"/>
  <c r="Q4431" i="1"/>
  <c r="Q4430" i="1"/>
  <c r="J5219" i="1"/>
  <c r="Q2818" i="1"/>
  <c r="D4430" i="1"/>
  <c r="P4430" i="1" s="1"/>
  <c r="I4430" i="1"/>
  <c r="E4430" i="1"/>
  <c r="L4430" i="1"/>
  <c r="H2564" i="1"/>
  <c r="Q5219" i="1"/>
  <c r="G2564" i="1"/>
  <c r="J4430" i="1"/>
  <c r="K4430" i="1"/>
  <c r="P4499" i="1"/>
  <c r="O4476" i="1" s="1"/>
  <c r="H1003" i="1"/>
  <c r="G4430" i="1"/>
  <c r="N4430" i="1"/>
  <c r="H4430" i="1"/>
  <c r="P1443" i="1"/>
  <c r="I1394" i="1"/>
  <c r="H1394" i="1"/>
  <c r="G1394" i="1"/>
  <c r="F1394" i="1"/>
  <c r="E1394" i="1"/>
  <c r="D1394" i="1"/>
  <c r="N1394" i="1"/>
  <c r="M1394" i="1"/>
  <c r="L1394" i="1"/>
  <c r="K1394" i="1"/>
  <c r="J1394" i="1"/>
  <c r="O1394" i="1"/>
  <c r="Q1151" i="1"/>
  <c r="N140" i="1"/>
  <c r="M4565" i="1"/>
  <c r="N4565" i="1"/>
  <c r="P288" i="1"/>
  <c r="G265" i="1" s="1"/>
  <c r="O43" i="1"/>
  <c r="M147" i="1"/>
  <c r="P2226" i="1"/>
  <c r="P293" i="1"/>
  <c r="J270" i="1" s="1"/>
  <c r="L4565" i="1"/>
  <c r="D141" i="1"/>
  <c r="D5317" i="1"/>
  <c r="P5317" i="1" s="1"/>
  <c r="F147" i="1"/>
  <c r="R43" i="1"/>
  <c r="R141" i="1" s="1"/>
  <c r="S42" i="1"/>
  <c r="S140" i="1" s="1"/>
  <c r="O4565" i="1"/>
  <c r="J141" i="1"/>
  <c r="M145" i="1"/>
  <c r="M140" i="1"/>
  <c r="P294" i="1"/>
  <c r="F42" i="1"/>
  <c r="F140" i="1" s="1"/>
  <c r="K43" i="1"/>
  <c r="K141" i="1" s="1"/>
  <c r="D4565" i="1"/>
  <c r="G141" i="1"/>
  <c r="P3933" i="1"/>
  <c r="P2025" i="1"/>
  <c r="P4623" i="1"/>
  <c r="P4968" i="1"/>
  <c r="P454" i="1"/>
  <c r="F43" i="1"/>
  <c r="F141" i="1" s="1"/>
  <c r="I42" i="1"/>
  <c r="I140" i="1" s="1"/>
  <c r="N146" i="1"/>
  <c r="H4565" i="1"/>
  <c r="P1726" i="1"/>
  <c r="K4565" i="1"/>
  <c r="P291" i="1"/>
  <c r="O268" i="1" s="1"/>
  <c r="L46" i="1"/>
  <c r="I141" i="1"/>
  <c r="J4565" i="1"/>
  <c r="S141" i="1"/>
  <c r="M146" i="1"/>
  <c r="I147" i="1"/>
  <c r="D146" i="1"/>
  <c r="J140" i="1"/>
  <c r="D140" i="1"/>
  <c r="G46" i="1"/>
  <c r="J47" i="1"/>
  <c r="I146" i="1"/>
  <c r="D144" i="1"/>
  <c r="F46" i="1"/>
  <c r="H46" i="1"/>
  <c r="J48" i="1"/>
  <c r="J146" i="1" s="1"/>
  <c r="L48" i="1"/>
  <c r="L146" i="1" s="1"/>
  <c r="R146" i="1"/>
  <c r="M1201" i="1"/>
  <c r="G140" i="1"/>
  <c r="L145" i="1"/>
  <c r="F1150" i="1"/>
  <c r="K143" i="1"/>
  <c r="R49" i="1"/>
  <c r="R147" i="1" s="1"/>
  <c r="T147" i="1" s="1"/>
  <c r="S48" i="1"/>
  <c r="S146" i="1" s="1"/>
  <c r="F47" i="1"/>
  <c r="G48" i="1"/>
  <c r="G146" i="1" s="1"/>
  <c r="I46" i="1"/>
  <c r="L49" i="1"/>
  <c r="L147" i="1" s="1"/>
  <c r="N145" i="1"/>
  <c r="H140" i="1"/>
  <c r="N1150" i="1"/>
  <c r="H141" i="1"/>
  <c r="E49" i="1"/>
  <c r="E147" i="1" s="1"/>
  <c r="F48" i="1"/>
  <c r="F146" i="1" s="1"/>
  <c r="K49" i="1"/>
  <c r="K147" i="1" s="1"/>
  <c r="Q4383" i="1"/>
  <c r="J4239" i="1"/>
  <c r="Q1004" i="1"/>
  <c r="S142" i="1"/>
  <c r="R143" i="1"/>
  <c r="T5181" i="1"/>
  <c r="I4433" i="1"/>
  <c r="G4239" i="1"/>
  <c r="P289" i="1"/>
  <c r="K266" i="1" s="1"/>
  <c r="I143" i="1"/>
  <c r="D4239" i="1"/>
  <c r="P4239" i="1" s="1"/>
  <c r="P2272" i="1"/>
  <c r="N4433" i="1"/>
  <c r="G4433" i="1"/>
  <c r="J4433" i="1"/>
  <c r="F4383" i="1"/>
  <c r="L4239" i="1"/>
  <c r="T5182" i="1"/>
  <c r="G143" i="1"/>
  <c r="E143" i="1"/>
  <c r="K1782" i="1"/>
  <c r="F4433" i="1"/>
  <c r="Q4384" i="1"/>
  <c r="H4239" i="1"/>
  <c r="L4908" i="1"/>
  <c r="P315" i="1"/>
  <c r="L4433" i="1"/>
  <c r="M1782" i="1"/>
  <c r="Q3651" i="1"/>
  <c r="I4383" i="1"/>
  <c r="Q3111" i="1"/>
  <c r="M4239" i="1"/>
  <c r="E4471" i="1"/>
  <c r="P4331" i="1"/>
  <c r="D1782" i="1"/>
  <c r="H4433" i="1"/>
  <c r="I4908" i="1"/>
  <c r="F143" i="1"/>
  <c r="M143" i="1"/>
  <c r="H143" i="1"/>
  <c r="L1782" i="1"/>
  <c r="M4908" i="1"/>
  <c r="J143" i="1"/>
  <c r="I1782" i="1"/>
  <c r="Q4434" i="1"/>
  <c r="Q4239" i="1"/>
  <c r="P290" i="1"/>
  <c r="D267" i="1" s="1"/>
  <c r="G1782" i="1"/>
  <c r="D4433" i="1"/>
  <c r="P4433" i="1" s="1"/>
  <c r="K4433" i="1"/>
  <c r="L3979" i="1"/>
  <c r="F4239" i="1"/>
  <c r="N142" i="1"/>
  <c r="J261" i="1"/>
  <c r="F5317" i="1"/>
  <c r="D143" i="1"/>
  <c r="P4126" i="1"/>
  <c r="P2764" i="1"/>
  <c r="P1735" i="1"/>
  <c r="P608" i="1"/>
  <c r="P5018" i="1"/>
  <c r="J2414" i="1"/>
  <c r="N5317" i="1"/>
  <c r="P2851" i="1"/>
  <c r="P944" i="1"/>
  <c r="P3009" i="1"/>
  <c r="P1931" i="1"/>
  <c r="P4525" i="1"/>
  <c r="M1934" i="1"/>
  <c r="G4042" i="1"/>
  <c r="G1934" i="1"/>
  <c r="M4042" i="1"/>
  <c r="M2556" i="1"/>
  <c r="G1150" i="1"/>
  <c r="M5317" i="1"/>
  <c r="Q5318" i="1"/>
  <c r="L1150" i="1"/>
  <c r="G5317" i="1"/>
  <c r="J5317" i="1"/>
  <c r="Q1446" i="1"/>
  <c r="P1518" i="1"/>
  <c r="P4030" i="1"/>
  <c r="D3355" i="1"/>
  <c r="E5317" i="1"/>
  <c r="K5317" i="1"/>
  <c r="G2556" i="1"/>
  <c r="Q3260" i="1"/>
  <c r="Q5317" i="1"/>
  <c r="T3759" i="1"/>
  <c r="T35" i="1" s="1"/>
  <c r="N4042" i="1"/>
  <c r="O2556" i="1"/>
  <c r="H5317" i="1"/>
  <c r="P4620" i="1"/>
  <c r="P4037" i="1"/>
  <c r="P2225" i="1"/>
  <c r="P1243" i="1"/>
  <c r="P4970" i="1"/>
  <c r="P2904" i="1"/>
  <c r="K1934" i="1"/>
  <c r="N4528" i="1"/>
  <c r="F2556" i="1"/>
  <c r="K4528" i="1"/>
  <c r="H366" i="1"/>
  <c r="I5317" i="1"/>
  <c r="O2417" i="1"/>
  <c r="F2417" i="1"/>
  <c r="P2123" i="1"/>
  <c r="H2417" i="1"/>
  <c r="N2417" i="1"/>
  <c r="O95" i="1"/>
  <c r="P95" i="1" s="1"/>
  <c r="O72" i="1" s="1"/>
  <c r="P1515" i="1"/>
  <c r="P4665" i="1"/>
  <c r="P3548" i="1"/>
  <c r="D2417" i="1"/>
  <c r="J2953" i="1"/>
  <c r="J2417" i="1"/>
  <c r="K2417" i="1"/>
  <c r="M2953" i="1"/>
  <c r="P5014" i="1"/>
  <c r="H2953" i="1"/>
  <c r="E2417" i="1"/>
  <c r="I2953" i="1"/>
  <c r="P853" i="1"/>
  <c r="P212" i="1"/>
  <c r="L2329" i="1"/>
  <c r="Q2916" i="1"/>
  <c r="P1194" i="1"/>
  <c r="N2329" i="1"/>
  <c r="Q2329" i="1"/>
  <c r="G2915" i="1"/>
  <c r="P4508" i="1"/>
  <c r="H4189" i="1"/>
  <c r="Q4190" i="1"/>
  <c r="K4189" i="1"/>
  <c r="G4189" i="1"/>
  <c r="J1888" i="1"/>
  <c r="M2418" i="1"/>
  <c r="L4189" i="1"/>
  <c r="P1928" i="1"/>
  <c r="J2418" i="1"/>
  <c r="I4189" i="1"/>
  <c r="P3648" i="1"/>
  <c r="O2418" i="1"/>
  <c r="E2418" i="1"/>
  <c r="E4189" i="1"/>
  <c r="Q2915" i="1"/>
  <c r="Q4337" i="1"/>
  <c r="N2418" i="1"/>
  <c r="G2418" i="1"/>
  <c r="Q4338" i="1"/>
  <c r="L1888" i="1"/>
  <c r="F2418" i="1"/>
  <c r="D2418" i="1"/>
  <c r="P4667" i="1"/>
  <c r="F1202" i="1"/>
  <c r="I1202" i="1"/>
  <c r="P4501" i="1"/>
  <c r="D4478" i="1" s="1"/>
  <c r="E1202" i="1"/>
  <c r="P2901" i="1"/>
  <c r="O1202" i="1"/>
  <c r="H2572" i="1"/>
  <c r="P4599" i="1"/>
  <c r="I4576" i="1" s="1"/>
  <c r="G1282" i="1"/>
  <c r="I2956" i="1"/>
  <c r="E3980" i="1"/>
  <c r="K2956" i="1"/>
  <c r="M2956" i="1"/>
  <c r="H2956" i="1"/>
  <c r="F1201" i="1"/>
  <c r="J1200" i="1"/>
  <c r="D1201" i="1"/>
  <c r="P1201" i="1" s="1"/>
  <c r="H1202" i="1"/>
  <c r="G1202" i="1"/>
  <c r="P4033" i="1"/>
  <c r="P4957" i="1"/>
  <c r="Q4421" i="1"/>
  <c r="P314" i="1"/>
  <c r="P605" i="1"/>
  <c r="P2364" i="1"/>
  <c r="P1144" i="1"/>
  <c r="P3194" i="1"/>
  <c r="P2462" i="1"/>
  <c r="P4614" i="1"/>
  <c r="P601" i="1"/>
  <c r="P5306" i="1"/>
  <c r="P4133" i="1"/>
  <c r="P3153" i="1"/>
  <c r="P5062" i="1"/>
  <c r="P3498" i="1"/>
  <c r="P5253" i="1"/>
  <c r="P4522" i="1"/>
  <c r="P1870" i="1"/>
  <c r="Q4336" i="1"/>
  <c r="L1202" i="1"/>
  <c r="P1632" i="1"/>
  <c r="P3932" i="1"/>
  <c r="P1343" i="1"/>
  <c r="P4089" i="1"/>
  <c r="M4189" i="1"/>
  <c r="D4729" i="1"/>
  <c r="P4729" i="1" s="1"/>
  <c r="Q4730" i="1"/>
  <c r="P4007" i="1"/>
  <c r="P5205" i="1"/>
  <c r="Q810" i="1"/>
  <c r="J4189" i="1"/>
  <c r="M1202" i="1"/>
  <c r="F4189" i="1"/>
  <c r="F3979" i="1"/>
  <c r="K1202" i="1"/>
  <c r="P1042" i="1"/>
  <c r="P354" i="1"/>
  <c r="Q1055" i="1"/>
  <c r="N1055" i="1"/>
  <c r="G1055" i="1"/>
  <c r="Q3162" i="1"/>
  <c r="K1055" i="1"/>
  <c r="M1055" i="1"/>
  <c r="I1055" i="1"/>
  <c r="I366" i="1"/>
  <c r="P4712" i="1"/>
  <c r="J1055" i="1"/>
  <c r="E1055" i="1"/>
  <c r="M366" i="1"/>
  <c r="E366" i="1"/>
  <c r="I261" i="1"/>
  <c r="H5219" i="1"/>
  <c r="L366" i="1"/>
  <c r="N1201" i="1"/>
  <c r="E1282" i="1"/>
  <c r="D1282" i="1"/>
  <c r="H4908" i="1"/>
  <c r="H2556" i="1"/>
  <c r="F1282" i="1"/>
  <c r="Q954" i="1"/>
  <c r="T5191" i="1"/>
  <c r="M1282" i="1"/>
  <c r="J648" i="1"/>
  <c r="J4908" i="1"/>
  <c r="O4908" i="1"/>
  <c r="Q513" i="1"/>
  <c r="P5261" i="1"/>
  <c r="P4132" i="1"/>
  <c r="P850" i="1"/>
  <c r="P2120" i="1"/>
  <c r="P2657" i="1"/>
  <c r="K1282" i="1"/>
  <c r="Q3684" i="1"/>
  <c r="H1282" i="1"/>
  <c r="E1201" i="1"/>
  <c r="F648" i="1"/>
  <c r="N4908" i="1"/>
  <c r="Q2524" i="1"/>
  <c r="O1282" i="1"/>
  <c r="E4908" i="1"/>
  <c r="D4908" i="1"/>
  <c r="P3050" i="1"/>
  <c r="P3149" i="1"/>
  <c r="K4908" i="1"/>
  <c r="G4908" i="1"/>
  <c r="P1188" i="1"/>
  <c r="J167" i="1"/>
  <c r="M1200" i="1"/>
  <c r="K2556" i="1"/>
  <c r="P695" i="1"/>
  <c r="P3155" i="1"/>
  <c r="P2755" i="1"/>
  <c r="P310" i="1"/>
  <c r="N261" i="1"/>
  <c r="P5009" i="1"/>
  <c r="G4383" i="1"/>
  <c r="E5115" i="1"/>
  <c r="F3355" i="1"/>
  <c r="H1088" i="1"/>
  <c r="N4383" i="1"/>
  <c r="O4471" i="1"/>
  <c r="J3355" i="1"/>
  <c r="O5115" i="1"/>
  <c r="F5115" i="1"/>
  <c r="I5115" i="1"/>
  <c r="D4383" i="1"/>
  <c r="P1920" i="1"/>
  <c r="L5115" i="1"/>
  <c r="K4383" i="1"/>
  <c r="K3355" i="1"/>
  <c r="H3355" i="1"/>
  <c r="E4383" i="1"/>
  <c r="L2130" i="1"/>
  <c r="G3355" i="1"/>
  <c r="L4383" i="1"/>
  <c r="G3254" i="1"/>
  <c r="H1689" i="1"/>
  <c r="J4383" i="1"/>
  <c r="Q1251" i="1"/>
  <c r="G1088" i="1"/>
  <c r="E3355" i="1"/>
  <c r="I3355" i="1"/>
  <c r="D5115" i="1"/>
  <c r="M5115" i="1"/>
  <c r="H5115" i="1"/>
  <c r="J5115" i="1"/>
  <c r="I1088" i="1"/>
  <c r="L1689" i="1"/>
  <c r="M4383" i="1"/>
  <c r="L2072" i="1"/>
  <c r="E3254" i="1"/>
  <c r="O3760" i="1"/>
  <c r="O36" i="1" s="1"/>
  <c r="O134" i="1" s="1"/>
  <c r="P2324" i="1"/>
  <c r="P5216" i="1"/>
  <c r="O4605" i="1"/>
  <c r="P4605" i="1" s="1"/>
  <c r="H4383" i="1"/>
  <c r="Q3503" i="1"/>
  <c r="J3254" i="1"/>
  <c r="P5314" i="1"/>
  <c r="E2074" i="1"/>
  <c r="M3355" i="1"/>
  <c r="L3355" i="1"/>
  <c r="O2572" i="1"/>
  <c r="H2964" i="1"/>
  <c r="N3355" i="1"/>
  <c r="K261" i="1"/>
  <c r="E645" i="1"/>
  <c r="D4910" i="1"/>
  <c r="P743" i="1"/>
  <c r="P2318" i="1"/>
  <c r="P5258" i="1"/>
  <c r="P2464" i="1"/>
  <c r="P946" i="1"/>
  <c r="P1193" i="1"/>
  <c r="P3890" i="1"/>
  <c r="P5311" i="1"/>
  <c r="I2556" i="1"/>
  <c r="P1234" i="1"/>
  <c r="P3096" i="1"/>
  <c r="P3449" i="1"/>
  <c r="P4378" i="1"/>
  <c r="P3883" i="1"/>
  <c r="K1397" i="1"/>
  <c r="G1397" i="1"/>
  <c r="D1397" i="1"/>
  <c r="P1397" i="1" s="1"/>
  <c r="D2956" i="1"/>
  <c r="K3343" i="1"/>
  <c r="P3368" i="1"/>
  <c r="J3346" i="1" s="1"/>
  <c r="J2419" i="1"/>
  <c r="G2956" i="1"/>
  <c r="D2419" i="1"/>
  <c r="G3343" i="1"/>
  <c r="P4963" i="1"/>
  <c r="I3343" i="1"/>
  <c r="H2419" i="1"/>
  <c r="L3343" i="1"/>
  <c r="K1086" i="1"/>
  <c r="M2419" i="1"/>
  <c r="F3343" i="1"/>
  <c r="E2419" i="1"/>
  <c r="L1086" i="1"/>
  <c r="J3343" i="1"/>
  <c r="E2956" i="1"/>
  <c r="F1086" i="1"/>
  <c r="Q2770" i="1"/>
  <c r="P940" i="1"/>
  <c r="L2956" i="1"/>
  <c r="G2419" i="1"/>
  <c r="M1086" i="1"/>
  <c r="O3343" i="1"/>
  <c r="K2770" i="1"/>
  <c r="P2026" i="1"/>
  <c r="H3343" i="1"/>
  <c r="E3343" i="1"/>
  <c r="P2107" i="1"/>
  <c r="J2770" i="1"/>
  <c r="O2419" i="1"/>
  <c r="N1888" i="1"/>
  <c r="I2419" i="1"/>
  <c r="I2418" i="1"/>
  <c r="G3392" i="1"/>
  <c r="P1141" i="1"/>
  <c r="D2770" i="1"/>
  <c r="P2770" i="1" s="1"/>
  <c r="D1888" i="1"/>
  <c r="P1888" i="1" s="1"/>
  <c r="N2419" i="1"/>
  <c r="P989" i="1"/>
  <c r="Q3344" i="1"/>
  <c r="N3343" i="1"/>
  <c r="H1888" i="1"/>
  <c r="L2953" i="1"/>
  <c r="Q2954" i="1"/>
  <c r="L2418" i="1"/>
  <c r="G2231" i="1"/>
  <c r="D3343" i="1"/>
  <c r="H2418" i="1"/>
  <c r="T5193" i="1"/>
  <c r="Q3355" i="1"/>
  <c r="P4823" i="1"/>
  <c r="P2619" i="1"/>
  <c r="P2471" i="1"/>
  <c r="P463" i="1"/>
  <c r="P5020" i="1"/>
  <c r="P3256" i="1"/>
  <c r="Q1346" i="1"/>
  <c r="Q1345" i="1"/>
  <c r="L1345" i="1"/>
  <c r="K1345" i="1"/>
  <c r="M1345" i="1"/>
  <c r="F1345" i="1"/>
  <c r="E1345" i="1"/>
  <c r="H1345" i="1"/>
  <c r="Q856" i="1"/>
  <c r="P1883" i="1"/>
  <c r="Q2618" i="1"/>
  <c r="P1050" i="1"/>
  <c r="P4236" i="1"/>
  <c r="P3647" i="1"/>
  <c r="M3696" i="1"/>
  <c r="F3696" i="1"/>
  <c r="P3207" i="1"/>
  <c r="P3060" i="1"/>
  <c r="P3011" i="1"/>
  <c r="P2864" i="1"/>
  <c r="P2766" i="1"/>
  <c r="P2717" i="1"/>
  <c r="P2031" i="1"/>
  <c r="P414" i="1"/>
  <c r="P2472" i="1"/>
  <c r="E2569" i="1"/>
  <c r="N2569" i="1"/>
  <c r="I2569" i="1"/>
  <c r="Q5265" i="1"/>
  <c r="P1933" i="1"/>
  <c r="P1149" i="1"/>
  <c r="F1246" i="1"/>
  <c r="E1246" i="1"/>
  <c r="P1247" i="1"/>
  <c r="P1198" i="1"/>
  <c r="P708" i="1"/>
  <c r="P2374" i="1"/>
  <c r="P2325" i="1"/>
  <c r="P2276" i="1"/>
  <c r="P2227" i="1"/>
  <c r="P2129" i="1"/>
  <c r="P757" i="1"/>
  <c r="P2102" i="1"/>
  <c r="K2079" i="1" s="1"/>
  <c r="D4042" i="1"/>
  <c r="D4915" i="1"/>
  <c r="J2556" i="1"/>
  <c r="E4042" i="1"/>
  <c r="O2072" i="1"/>
  <c r="H3978" i="1"/>
  <c r="H2072" i="1"/>
  <c r="I2072" i="1"/>
  <c r="E1397" i="1"/>
  <c r="N646" i="1"/>
  <c r="L2417" i="1"/>
  <c r="F4042" i="1"/>
  <c r="O3302" i="1"/>
  <c r="P4498" i="1"/>
  <c r="M4475" i="1" s="1"/>
  <c r="Q4042" i="1"/>
  <c r="H4042" i="1"/>
  <c r="D2072" i="1"/>
  <c r="F3013" i="1"/>
  <c r="Q1348" i="1"/>
  <c r="N2072" i="1"/>
  <c r="M2072" i="1"/>
  <c r="D3013" i="1"/>
  <c r="K4042" i="1"/>
  <c r="K2072" i="1"/>
  <c r="P2106" i="1"/>
  <c r="G2083" i="1" s="1"/>
  <c r="K3013" i="1"/>
  <c r="P4596" i="1"/>
  <c r="J4573" i="1" s="1"/>
  <c r="G2072" i="1"/>
  <c r="F1934" i="1"/>
  <c r="G2417" i="1"/>
  <c r="Q2418" i="1"/>
  <c r="J4042" i="1"/>
  <c r="L1397" i="1"/>
  <c r="J2072" i="1"/>
  <c r="G3013" i="1"/>
  <c r="D1934" i="1"/>
  <c r="I4042" i="1"/>
  <c r="E2072" i="1"/>
  <c r="J4915" i="1"/>
  <c r="Q4043" i="1"/>
  <c r="P3046" i="1"/>
  <c r="Q1349" i="1"/>
  <c r="Q3014" i="1"/>
  <c r="P1140" i="1"/>
  <c r="G1096" i="1"/>
  <c r="J263" i="1"/>
  <c r="Q1200" i="1"/>
  <c r="N2556" i="1"/>
  <c r="P3547" i="1"/>
  <c r="P4521" i="1"/>
  <c r="P4027" i="1"/>
  <c r="P1530" i="1"/>
  <c r="D2556" i="1"/>
  <c r="P2659" i="1"/>
  <c r="P2121" i="1"/>
  <c r="O5317" i="1"/>
  <c r="P1625" i="1"/>
  <c r="P1924" i="1"/>
  <c r="P5061" i="1"/>
  <c r="P4369" i="1"/>
  <c r="P2712" i="1"/>
  <c r="P990" i="1"/>
  <c r="P995" i="1"/>
  <c r="P4718" i="1"/>
  <c r="P5212" i="1"/>
  <c r="P2899" i="1"/>
  <c r="P5307" i="1"/>
  <c r="P505" i="1"/>
  <c r="P1723" i="1"/>
  <c r="P459" i="1"/>
  <c r="P5308" i="1"/>
  <c r="P2614" i="1"/>
  <c r="P3939" i="1"/>
  <c r="P2127" i="1"/>
  <c r="P3154" i="1"/>
  <c r="P1341" i="1"/>
  <c r="P3247" i="1"/>
  <c r="P357" i="1"/>
  <c r="J350" i="1" s="1"/>
  <c r="P997" i="1"/>
  <c r="P2322" i="1"/>
  <c r="P510" i="1"/>
  <c r="P2900" i="1"/>
  <c r="P5204" i="1"/>
  <c r="F261" i="1"/>
  <c r="P2514" i="1"/>
  <c r="P1333" i="1"/>
  <c r="P4330" i="1"/>
  <c r="P843" i="1"/>
  <c r="P3881" i="1"/>
  <c r="P403" i="1"/>
  <c r="P2519" i="1"/>
  <c r="P2174" i="1"/>
  <c r="P5305" i="1"/>
  <c r="P2213" i="1"/>
  <c r="P2024" i="1"/>
  <c r="Q2866" i="1"/>
  <c r="P1680" i="1"/>
  <c r="P4764" i="1"/>
  <c r="P2516" i="1"/>
  <c r="P3104" i="1"/>
  <c r="P1677" i="1"/>
  <c r="P4666" i="1"/>
  <c r="P4131" i="1"/>
  <c r="P2713" i="1"/>
  <c r="P4135" i="1"/>
  <c r="P945" i="1"/>
  <c r="P3100" i="1"/>
  <c r="P3887" i="1"/>
  <c r="P4029" i="1"/>
  <c r="P160" i="1"/>
  <c r="P1925" i="1"/>
  <c r="E5266" i="1"/>
  <c r="K5266" i="1"/>
  <c r="G5266" i="1"/>
  <c r="J5266" i="1"/>
  <c r="L5266" i="1"/>
  <c r="M5071" i="1"/>
  <c r="G5071" i="1"/>
  <c r="L5071" i="1"/>
  <c r="E5071" i="1"/>
  <c r="Q5072" i="1"/>
  <c r="J5071" i="1"/>
  <c r="H5071" i="1"/>
  <c r="I5071" i="1"/>
  <c r="K1002" i="1"/>
  <c r="H1002" i="1"/>
  <c r="J1002" i="1"/>
  <c r="I1002" i="1"/>
  <c r="M1002" i="1"/>
  <c r="L1002" i="1"/>
  <c r="F1002" i="1"/>
  <c r="N1002" i="1"/>
  <c r="D1002" i="1"/>
  <c r="G1002" i="1"/>
  <c r="E1002" i="1"/>
  <c r="F652" i="1"/>
  <c r="H3257" i="1"/>
  <c r="D3257" i="1"/>
  <c r="J514" i="1"/>
  <c r="I2229" i="1"/>
  <c r="H2229" i="1"/>
  <c r="J2229" i="1"/>
  <c r="K2229" i="1"/>
  <c r="M2229" i="1"/>
  <c r="G2229" i="1"/>
  <c r="D2229" i="1"/>
  <c r="E2229" i="1"/>
  <c r="F2229" i="1"/>
  <c r="L2229" i="1"/>
  <c r="N2229" i="1"/>
  <c r="L1096" i="1"/>
  <c r="J3392" i="1"/>
  <c r="P2852" i="1"/>
  <c r="K5071" i="1"/>
  <c r="Q3258" i="1"/>
  <c r="P846" i="1"/>
  <c r="P1135" i="1"/>
  <c r="N514" i="1"/>
  <c r="D4337" i="1"/>
  <c r="P4337" i="1" s="1"/>
  <c r="M4337" i="1"/>
  <c r="J4337" i="1"/>
  <c r="G4337" i="1"/>
  <c r="E4337" i="1"/>
  <c r="L4337" i="1"/>
  <c r="N4337" i="1"/>
  <c r="I4337" i="1"/>
  <c r="K4337" i="1"/>
  <c r="H4337" i="1"/>
  <c r="F4337" i="1"/>
  <c r="M2955" i="1"/>
  <c r="N5071" i="1"/>
  <c r="H5266" i="1"/>
  <c r="J561" i="1"/>
  <c r="F561" i="1"/>
  <c r="E561" i="1"/>
  <c r="G561" i="1"/>
  <c r="M561" i="1"/>
  <c r="I561" i="1"/>
  <c r="H561" i="1"/>
  <c r="K561" i="1"/>
  <c r="D561" i="1"/>
  <c r="N561" i="1"/>
  <c r="L561" i="1"/>
  <c r="Q5267" i="1"/>
  <c r="H652" i="1"/>
  <c r="L652" i="1"/>
  <c r="M4567" i="1"/>
  <c r="D3392" i="1"/>
  <c r="Q5157" i="1"/>
  <c r="L2558" i="1"/>
  <c r="M5266" i="1"/>
  <c r="I5153" i="1"/>
  <c r="M4432" i="1"/>
  <c r="Q2229" i="1"/>
  <c r="J3257" i="1"/>
  <c r="M3257" i="1"/>
  <c r="I1004" i="1"/>
  <c r="H1004" i="1"/>
  <c r="E1004" i="1"/>
  <c r="N1004" i="1"/>
  <c r="M1004" i="1"/>
  <c r="K1004" i="1"/>
  <c r="D1004" i="1"/>
  <c r="J1004" i="1"/>
  <c r="F1004" i="1"/>
  <c r="Q1005" i="1"/>
  <c r="L1004" i="1"/>
  <c r="G1004" i="1"/>
  <c r="D3308" i="1"/>
  <c r="P3308" i="1" s="1"/>
  <c r="F3308" i="1"/>
  <c r="H3308" i="1"/>
  <c r="L3308" i="1"/>
  <c r="N3308" i="1"/>
  <c r="M3308" i="1"/>
  <c r="E3308" i="1"/>
  <c r="I3308" i="1"/>
  <c r="J3308" i="1"/>
  <c r="K3308" i="1"/>
  <c r="G3308" i="1"/>
  <c r="N3392" i="1"/>
  <c r="H5110" i="1"/>
  <c r="D652" i="1"/>
  <c r="K2564" i="1"/>
  <c r="F3392" i="1"/>
  <c r="I2077" i="1"/>
  <c r="F2865" i="1"/>
  <c r="D5071" i="1"/>
  <c r="P5071" i="1" s="1"/>
  <c r="L4432" i="1"/>
  <c r="P2266" i="1"/>
  <c r="I5266" i="1"/>
  <c r="Q5266" i="1"/>
  <c r="J2866" i="1"/>
  <c r="E3257" i="1"/>
  <c r="I3257" i="1"/>
  <c r="K3257" i="1"/>
  <c r="P2509" i="1"/>
  <c r="P3495" i="1"/>
  <c r="P4774" i="1"/>
  <c r="L4142" i="1"/>
  <c r="N4142" i="1"/>
  <c r="F4142" i="1"/>
  <c r="K4142" i="1"/>
  <c r="D4142" i="1"/>
  <c r="P4142" i="1" s="1"/>
  <c r="G4142" i="1"/>
  <c r="J4142" i="1"/>
  <c r="E4142" i="1"/>
  <c r="I4142" i="1"/>
  <c r="M4142" i="1"/>
  <c r="Q4142" i="1"/>
  <c r="H4142" i="1"/>
  <c r="E3303" i="1"/>
  <c r="N3303" i="1"/>
  <c r="F3303" i="1"/>
  <c r="H3303" i="1"/>
  <c r="M3303" i="1"/>
  <c r="J3303" i="1"/>
  <c r="G3303" i="1"/>
  <c r="D3303" i="1"/>
  <c r="P3303" i="1" s="1"/>
  <c r="K3303" i="1"/>
  <c r="I3303" i="1"/>
  <c r="L3303" i="1"/>
  <c r="M2329" i="1"/>
  <c r="G2329" i="1"/>
  <c r="D2329" i="1"/>
  <c r="P2329" i="1" s="1"/>
  <c r="K2329" i="1"/>
  <c r="J2329" i="1"/>
  <c r="I2329" i="1"/>
  <c r="E2329" i="1"/>
  <c r="F2329" i="1"/>
  <c r="H2329" i="1"/>
  <c r="J3162" i="1"/>
  <c r="H3162" i="1"/>
  <c r="K3162" i="1"/>
  <c r="N3162" i="1"/>
  <c r="I3162" i="1"/>
  <c r="E3162" i="1"/>
  <c r="M3162" i="1"/>
  <c r="D3162" i="1"/>
  <c r="P3162" i="1" s="1"/>
  <c r="G3162" i="1"/>
  <c r="L3162" i="1"/>
  <c r="F3162" i="1"/>
  <c r="M5110" i="1"/>
  <c r="K652" i="1"/>
  <c r="O652" i="1"/>
  <c r="G652" i="1"/>
  <c r="N2564" i="1"/>
  <c r="O3392" i="1"/>
  <c r="F2077" i="1"/>
  <c r="P896" i="1"/>
  <c r="E317" i="1"/>
  <c r="I652" i="1"/>
  <c r="T5180" i="1"/>
  <c r="G4432" i="1"/>
  <c r="H2866" i="1"/>
  <c r="P4971" i="1"/>
  <c r="O3257" i="1"/>
  <c r="G3257" i="1"/>
  <c r="G2770" i="1"/>
  <c r="F2770" i="1"/>
  <c r="N2770" i="1"/>
  <c r="I2770" i="1"/>
  <c r="E2770" i="1"/>
  <c r="H2770" i="1"/>
  <c r="L2770" i="1"/>
  <c r="M2770" i="1"/>
  <c r="H855" i="1"/>
  <c r="I855" i="1"/>
  <c r="G855" i="1"/>
  <c r="K855" i="1"/>
  <c r="N855" i="1"/>
  <c r="F855" i="1"/>
  <c r="J855" i="1"/>
  <c r="M855" i="1"/>
  <c r="L855" i="1"/>
  <c r="D855" i="1"/>
  <c r="E855" i="1"/>
  <c r="G953" i="1"/>
  <c r="M953" i="1"/>
  <c r="F953" i="1"/>
  <c r="J953" i="1"/>
  <c r="E953" i="1"/>
  <c r="L953" i="1"/>
  <c r="H953" i="1"/>
  <c r="N953" i="1"/>
  <c r="D953" i="1"/>
  <c r="I953" i="1"/>
  <c r="K953" i="1"/>
  <c r="N2865" i="1"/>
  <c r="E2865" i="1"/>
  <c r="I2865" i="1"/>
  <c r="K2865" i="1"/>
  <c r="D2865" i="1"/>
  <c r="L2865" i="1"/>
  <c r="M2865" i="1"/>
  <c r="D5266" i="1"/>
  <c r="D2564" i="1"/>
  <c r="E3392" i="1"/>
  <c r="J2077" i="1"/>
  <c r="G2865" i="1"/>
  <c r="F317" i="1"/>
  <c r="M652" i="1"/>
  <c r="L4139" i="1"/>
  <c r="P2217" i="1"/>
  <c r="Q4432" i="1"/>
  <c r="F3257" i="1"/>
  <c r="L3257" i="1"/>
  <c r="Q2865" i="1"/>
  <c r="D1689" i="1"/>
  <c r="N1689" i="1"/>
  <c r="Q1690" i="1"/>
  <c r="I1689" i="1"/>
  <c r="K1689" i="1"/>
  <c r="J1689" i="1"/>
  <c r="F1689" i="1"/>
  <c r="G1689" i="1"/>
  <c r="M1689" i="1"/>
  <c r="E1689" i="1"/>
  <c r="N2524" i="1"/>
  <c r="E2524" i="1"/>
  <c r="L2524" i="1"/>
  <c r="F2524" i="1"/>
  <c r="M2524" i="1"/>
  <c r="I2524" i="1"/>
  <c r="G2524" i="1"/>
  <c r="J2524" i="1"/>
  <c r="D2524" i="1"/>
  <c r="P2524" i="1" s="1"/>
  <c r="H2524" i="1"/>
  <c r="K2524" i="1"/>
  <c r="G513" i="1"/>
  <c r="N513" i="1"/>
  <c r="K513" i="1"/>
  <c r="J513" i="1"/>
  <c r="M513" i="1"/>
  <c r="D513" i="1"/>
  <c r="F513" i="1"/>
  <c r="L513" i="1"/>
  <c r="H513" i="1"/>
  <c r="E513" i="1"/>
  <c r="I513" i="1"/>
  <c r="K2866" i="1"/>
  <c r="G2866" i="1"/>
  <c r="L2866" i="1"/>
  <c r="K3392" i="1"/>
  <c r="L5110" i="1"/>
  <c r="D261" i="1"/>
  <c r="G5110" i="1"/>
  <c r="H5121" i="1"/>
  <c r="I3392" i="1"/>
  <c r="J2865" i="1"/>
  <c r="N2955" i="1"/>
  <c r="F5071" i="1"/>
  <c r="J2955" i="1"/>
  <c r="N5266" i="1"/>
  <c r="N4139" i="1"/>
  <c r="M2866" i="1"/>
  <c r="P3545" i="1"/>
  <c r="I2866" i="1"/>
  <c r="Q318" i="1"/>
  <c r="I2672" i="1"/>
  <c r="G2672" i="1"/>
  <c r="N2672" i="1"/>
  <c r="Q2672" i="1"/>
  <c r="M2672" i="1"/>
  <c r="K2672" i="1"/>
  <c r="L2672" i="1"/>
  <c r="E2672" i="1"/>
  <c r="F2672" i="1"/>
  <c r="H2672" i="1"/>
  <c r="J2672" i="1"/>
  <c r="D2672" i="1"/>
  <c r="P2672" i="1" s="1"/>
  <c r="F2818" i="1"/>
  <c r="H2818" i="1"/>
  <c r="K2818" i="1"/>
  <c r="E2818" i="1"/>
  <c r="M2818" i="1"/>
  <c r="N2818" i="1"/>
  <c r="Q2819" i="1"/>
  <c r="D2818" i="1"/>
  <c r="P2818" i="1" s="1"/>
  <c r="J2818" i="1"/>
  <c r="L2818" i="1"/>
  <c r="I2818" i="1"/>
  <c r="G2818" i="1"/>
  <c r="I5110" i="1"/>
  <c r="N652" i="1"/>
  <c r="J2564" i="1"/>
  <c r="F2564" i="1"/>
  <c r="L3392" i="1"/>
  <c r="P4334" i="1"/>
  <c r="G4139" i="1"/>
  <c r="G2767" i="1"/>
  <c r="F5266" i="1"/>
  <c r="P4279" i="1"/>
  <c r="E2866" i="1"/>
  <c r="I3015" i="1"/>
  <c r="E3015" i="1"/>
  <c r="M3015" i="1"/>
  <c r="Q3015" i="1"/>
  <c r="L3015" i="1"/>
  <c r="F3015" i="1"/>
  <c r="N3015" i="1"/>
  <c r="D3015" i="1"/>
  <c r="P3015" i="1" s="1"/>
  <c r="G3015" i="1"/>
  <c r="J3015" i="1"/>
  <c r="K3015" i="1"/>
  <c r="H3015" i="1"/>
  <c r="G5121" i="1"/>
  <c r="I1096" i="1"/>
  <c r="E2955" i="1"/>
  <c r="Q4335" i="1"/>
  <c r="N2558" i="1"/>
  <c r="L2767" i="1"/>
  <c r="Q5070" i="1"/>
  <c r="P2663" i="1"/>
  <c r="N2866" i="1"/>
  <c r="D2866" i="1"/>
  <c r="P3103" i="1"/>
  <c r="Q3257" i="1"/>
  <c r="J1150" i="1"/>
  <c r="M1150" i="1"/>
  <c r="Q1150" i="1"/>
  <c r="H1150" i="1"/>
  <c r="I1150" i="1"/>
  <c r="D1150" i="1"/>
  <c r="E1150" i="1"/>
  <c r="F2915" i="1"/>
  <c r="D2915" i="1"/>
  <c r="E2915" i="1"/>
  <c r="K2915" i="1"/>
  <c r="H2915" i="1"/>
  <c r="J2915" i="1"/>
  <c r="M2915" i="1"/>
  <c r="N2915" i="1"/>
  <c r="L2915" i="1"/>
  <c r="I2915" i="1"/>
  <c r="E652" i="1"/>
  <c r="J2572" i="1"/>
  <c r="Q652" i="1"/>
  <c r="Q317" i="1"/>
  <c r="F2866" i="1"/>
  <c r="J2768" i="1"/>
  <c r="Q2769" i="1"/>
  <c r="H2768" i="1"/>
  <c r="M2768" i="1"/>
  <c r="L2768" i="1"/>
  <c r="I2768" i="1"/>
  <c r="N2768" i="1"/>
  <c r="K2768" i="1"/>
  <c r="E2768" i="1"/>
  <c r="D2768" i="1"/>
  <c r="G2768" i="1"/>
  <c r="F2768" i="1"/>
  <c r="M1251" i="1"/>
  <c r="G1251" i="1"/>
  <c r="H1251" i="1"/>
  <c r="K1251" i="1"/>
  <c r="I1251" i="1"/>
  <c r="D1251" i="1"/>
  <c r="P1251" i="1" s="1"/>
  <c r="L1251" i="1"/>
  <c r="F1251" i="1"/>
  <c r="J1251" i="1"/>
  <c r="E1251" i="1"/>
  <c r="N1251" i="1"/>
  <c r="K1348" i="1"/>
  <c r="I1348" i="1"/>
  <c r="M1348" i="1"/>
  <c r="D1348" i="1"/>
  <c r="P1348" i="1" s="1"/>
  <c r="L1348" i="1"/>
  <c r="H1348" i="1"/>
  <c r="E1348" i="1"/>
  <c r="N1348" i="1"/>
  <c r="F1348" i="1"/>
  <c r="J1348" i="1"/>
  <c r="G1348" i="1"/>
  <c r="O5266" i="1"/>
  <c r="O2865" i="1"/>
  <c r="E3896" i="1"/>
  <c r="I3896" i="1"/>
  <c r="D3896" i="1"/>
  <c r="P3896" i="1" s="1"/>
  <c r="K3896" i="1"/>
  <c r="H3896" i="1"/>
  <c r="N3896" i="1"/>
  <c r="F3896" i="1"/>
  <c r="L3896" i="1"/>
  <c r="G3896" i="1"/>
  <c r="M3896" i="1"/>
  <c r="J3896" i="1"/>
  <c r="Q3897" i="1"/>
  <c r="O5071" i="1"/>
  <c r="O1002" i="1"/>
  <c r="O2866" i="1"/>
  <c r="P3550" i="1"/>
  <c r="P3452" i="1"/>
  <c r="P4824" i="1"/>
  <c r="P4895" i="1"/>
  <c r="O4872" i="1" s="1"/>
  <c r="P512" i="1"/>
  <c r="P1835" i="1"/>
  <c r="N3354" i="1"/>
  <c r="P4530" i="1"/>
  <c r="P4504" i="1"/>
  <c r="H4481" i="1" s="1"/>
  <c r="P1982" i="1"/>
  <c r="P904" i="1"/>
  <c r="P316" i="1"/>
  <c r="P169" i="1"/>
  <c r="P4677" i="1"/>
  <c r="S35" i="1"/>
  <c r="S133" i="1" s="1"/>
  <c r="L1200" i="1"/>
  <c r="M2715" i="1"/>
  <c r="H3505" i="1"/>
  <c r="P1185" i="1"/>
  <c r="Q1781" i="1"/>
  <c r="F1200" i="1"/>
  <c r="O3357" i="1"/>
  <c r="F3505" i="1"/>
  <c r="P898" i="1"/>
  <c r="P949" i="1"/>
  <c r="P3202" i="1"/>
  <c r="P4034" i="1"/>
  <c r="P3147" i="1"/>
  <c r="P2515" i="1"/>
  <c r="L2715" i="1"/>
  <c r="P1186" i="1"/>
  <c r="P1978" i="1"/>
  <c r="P3001" i="1"/>
  <c r="P1380" i="1"/>
  <c r="P4083" i="1"/>
  <c r="P2909" i="1"/>
  <c r="P4671" i="1"/>
  <c r="P1184" i="1"/>
  <c r="Q3505" i="1"/>
  <c r="P1731" i="1"/>
  <c r="P2458" i="1"/>
  <c r="P5263" i="1"/>
  <c r="P4125" i="1"/>
  <c r="H1200" i="1"/>
  <c r="K1884" i="1"/>
  <c r="N1200" i="1"/>
  <c r="E2130" i="1"/>
  <c r="F263" i="1"/>
  <c r="K413" i="1"/>
  <c r="F413" i="1"/>
  <c r="H2073" i="1"/>
  <c r="K1088" i="1"/>
  <c r="T3766" i="1"/>
  <c r="T42" i="1" s="1"/>
  <c r="K2130" i="1"/>
  <c r="L1088" i="1"/>
  <c r="N1088" i="1"/>
  <c r="O1088" i="1"/>
  <c r="I4911" i="1"/>
  <c r="H413" i="1"/>
  <c r="P2859" i="1"/>
  <c r="F2130" i="1"/>
  <c r="N5111" i="1"/>
  <c r="D5111" i="1"/>
  <c r="T3758" i="1"/>
  <c r="M1088" i="1"/>
  <c r="Q414" i="1"/>
  <c r="Q418" i="1"/>
  <c r="D1088" i="1"/>
  <c r="J5111" i="1"/>
  <c r="G2073" i="1"/>
  <c r="N4911" i="1"/>
  <c r="J4911" i="1"/>
  <c r="E4911" i="1"/>
  <c r="L413" i="1"/>
  <c r="E413" i="1"/>
  <c r="J1088" i="1"/>
  <c r="P2803" i="1"/>
  <c r="P1871" i="1"/>
  <c r="Q2130" i="1"/>
  <c r="F1088" i="1"/>
  <c r="Q2131" i="1"/>
  <c r="H5111" i="1"/>
  <c r="F4911" i="1"/>
  <c r="Q413" i="1"/>
  <c r="F5111" i="1"/>
  <c r="M2073" i="1"/>
  <c r="Q3685" i="1"/>
  <c r="M4911" i="1"/>
  <c r="I1282" i="1"/>
  <c r="I413" i="1"/>
  <c r="O413" i="1"/>
  <c r="Q4911" i="1"/>
  <c r="D4911" i="1"/>
  <c r="K5111" i="1"/>
  <c r="N1386" i="1"/>
  <c r="J2073" i="1"/>
  <c r="O4911" i="1"/>
  <c r="M3602" i="1"/>
  <c r="P1676" i="1"/>
  <c r="Q1250" i="1"/>
  <c r="O1386" i="1"/>
  <c r="J413" i="1"/>
  <c r="O5111" i="1"/>
  <c r="E5111" i="1"/>
  <c r="G4911" i="1"/>
  <c r="M413" i="1"/>
  <c r="P3102" i="1"/>
  <c r="P3242" i="1"/>
  <c r="P4821" i="1"/>
  <c r="P554" i="1"/>
  <c r="P2608" i="1"/>
  <c r="P2369" i="1"/>
  <c r="P4224" i="1"/>
  <c r="P1337" i="1"/>
  <c r="D1386" i="1"/>
  <c r="N263" i="1"/>
  <c r="L4911" i="1"/>
  <c r="O1789" i="1"/>
  <c r="E1789" i="1"/>
  <c r="J1789" i="1"/>
  <c r="L1789" i="1"/>
  <c r="I1789" i="1"/>
  <c r="M1789" i="1"/>
  <c r="L2419" i="1"/>
  <c r="L75" i="1"/>
  <c r="G167" i="1"/>
  <c r="Q167" i="1"/>
  <c r="J3981" i="1"/>
  <c r="M3392" i="1"/>
  <c r="Q2419" i="1"/>
  <c r="N3980" i="1"/>
  <c r="N3987" i="1"/>
  <c r="I167" i="1"/>
  <c r="F5121" i="1"/>
  <c r="O75" i="1"/>
  <c r="F3987" i="1"/>
  <c r="Q3980" i="1"/>
  <c r="P754" i="1"/>
  <c r="H75" i="1"/>
  <c r="L167" i="1"/>
  <c r="O5121" i="1"/>
  <c r="D75" i="1"/>
  <c r="P75" i="1" s="1"/>
  <c r="L3759" i="1"/>
  <c r="P3759" i="1" s="1"/>
  <c r="O3737" i="1" s="1"/>
  <c r="P1338" i="1"/>
  <c r="M3987" i="1"/>
  <c r="I646" i="1"/>
  <c r="O646" i="1"/>
  <c r="P1827" i="1"/>
  <c r="I3987" i="1"/>
  <c r="Q168" i="1"/>
  <c r="N167" i="1"/>
  <c r="N1779" i="1"/>
  <c r="E5121" i="1"/>
  <c r="F75" i="1"/>
  <c r="M646" i="1"/>
  <c r="F646" i="1"/>
  <c r="N5121" i="1"/>
  <c r="E167" i="1"/>
  <c r="D5121" i="1"/>
  <c r="P5121" i="1" s="1"/>
  <c r="E75" i="1"/>
  <c r="P3006" i="1"/>
  <c r="G4285" i="1"/>
  <c r="K167" i="1"/>
  <c r="O167" i="1"/>
  <c r="L5121" i="1"/>
  <c r="P1242" i="1"/>
  <c r="J75" i="1"/>
  <c r="M167" i="1"/>
  <c r="M5121" i="1"/>
  <c r="P2801" i="1"/>
  <c r="D4285" i="1"/>
  <c r="P3152" i="1"/>
  <c r="J5121" i="1"/>
  <c r="N4285" i="1"/>
  <c r="H167" i="1"/>
  <c r="Q75" i="1"/>
  <c r="D167" i="1"/>
  <c r="I5121" i="1"/>
  <c r="E4285" i="1"/>
  <c r="M3980" i="1"/>
  <c r="L3980" i="1"/>
  <c r="K3980" i="1"/>
  <c r="Q807" i="1"/>
  <c r="O3987" i="1"/>
  <c r="E3552" i="1"/>
  <c r="O3981" i="1"/>
  <c r="M1386" i="1"/>
  <c r="M3354" i="1"/>
  <c r="Q1387" i="1"/>
  <c r="Q4140" i="1"/>
  <c r="L3552" i="1"/>
  <c r="K58" i="1"/>
  <c r="K4570" i="1"/>
  <c r="I3981" i="1"/>
  <c r="E3354" i="1"/>
  <c r="G3985" i="1"/>
  <c r="P998" i="1"/>
  <c r="I3552" i="1"/>
  <c r="Q2953" i="1"/>
  <c r="E3981" i="1"/>
  <c r="L3354" i="1"/>
  <c r="Q3552" i="1"/>
  <c r="M3981" i="1"/>
  <c r="I4570" i="1"/>
  <c r="I1386" i="1"/>
  <c r="K3985" i="1"/>
  <c r="P4227" i="1"/>
  <c r="Q4530" i="1"/>
  <c r="E1386" i="1"/>
  <c r="N3985" i="1"/>
  <c r="D3552" i="1"/>
  <c r="P3552" i="1" s="1"/>
  <c r="J3552" i="1"/>
  <c r="F3552" i="1"/>
  <c r="S1408" i="1"/>
  <c r="T1408" i="1" s="1"/>
  <c r="L58" i="1"/>
  <c r="P1382" i="1"/>
  <c r="L1386" i="1"/>
  <c r="D3985" i="1"/>
  <c r="N3552" i="1"/>
  <c r="Q1741" i="1"/>
  <c r="H3981" i="1"/>
  <c r="F1741" i="1"/>
  <c r="K1386" i="1"/>
  <c r="P4820" i="1"/>
  <c r="K3981" i="1"/>
  <c r="F4570" i="1"/>
  <c r="N3981" i="1"/>
  <c r="M1741" i="1"/>
  <c r="D3981" i="1"/>
  <c r="J4570" i="1"/>
  <c r="O3985" i="1"/>
  <c r="L3981" i="1"/>
  <c r="G1386" i="1"/>
  <c r="G1741" i="1"/>
  <c r="G4570" i="1"/>
  <c r="G3981" i="1"/>
  <c r="H1741" i="1"/>
  <c r="F1386" i="1"/>
  <c r="F3985" i="1"/>
  <c r="P305" i="1"/>
  <c r="P4231" i="1"/>
  <c r="G75" i="1"/>
  <c r="G2955" i="1"/>
  <c r="I1086" i="1"/>
  <c r="E2767" i="1"/>
  <c r="H2767" i="1"/>
  <c r="I2767" i="1"/>
  <c r="M2767" i="1"/>
  <c r="D2767" i="1"/>
  <c r="Q2768" i="1"/>
  <c r="J2767" i="1"/>
  <c r="N2767" i="1"/>
  <c r="K2767" i="1"/>
  <c r="I3942" i="1"/>
  <c r="G3942" i="1"/>
  <c r="E3942" i="1"/>
  <c r="K3942" i="1"/>
  <c r="N3942" i="1"/>
  <c r="M3942" i="1"/>
  <c r="F3942" i="1"/>
  <c r="L3942" i="1"/>
  <c r="O1086" i="1"/>
  <c r="N75" i="1"/>
  <c r="N1086" i="1"/>
  <c r="K1249" i="1"/>
  <c r="J1249" i="1"/>
  <c r="G1249" i="1"/>
  <c r="L1249" i="1"/>
  <c r="N1249" i="1"/>
  <c r="D1249" i="1"/>
  <c r="M1249" i="1"/>
  <c r="E1249" i="1"/>
  <c r="F1249" i="1"/>
  <c r="H1249" i="1"/>
  <c r="I1249" i="1"/>
  <c r="H4529" i="1"/>
  <c r="M4529" i="1"/>
  <c r="J4529" i="1"/>
  <c r="E4529" i="1"/>
  <c r="I4529" i="1"/>
  <c r="N4529" i="1"/>
  <c r="F4529" i="1"/>
  <c r="K4529" i="1"/>
  <c r="L4529" i="1"/>
  <c r="D4529" i="1"/>
  <c r="G4529" i="1"/>
  <c r="P2469" i="1"/>
  <c r="P1825" i="1"/>
  <c r="P2706" i="1"/>
  <c r="P1335" i="1"/>
  <c r="P2906" i="1"/>
  <c r="P1729" i="1"/>
  <c r="N3013" i="1"/>
  <c r="M3013" i="1"/>
  <c r="L3013" i="1"/>
  <c r="H3013" i="1"/>
  <c r="E3013" i="1"/>
  <c r="J3013" i="1"/>
  <c r="O261" i="1"/>
  <c r="K75" i="1"/>
  <c r="M75" i="1"/>
  <c r="K1200" i="1"/>
  <c r="J1741" i="1"/>
  <c r="F2955" i="1"/>
  <c r="L4915" i="1"/>
  <c r="L3985" i="1"/>
  <c r="P306" i="1"/>
  <c r="H4432" i="1"/>
  <c r="J2956" i="1"/>
  <c r="P2704" i="1"/>
  <c r="P2321" i="1"/>
  <c r="P999" i="1"/>
  <c r="P5264" i="1"/>
  <c r="P1637" i="1"/>
  <c r="P408" i="1"/>
  <c r="P1578" i="1"/>
  <c r="P1236" i="1"/>
  <c r="P3048" i="1"/>
  <c r="P3056" i="1"/>
  <c r="P2466" i="1"/>
  <c r="P404" i="1"/>
  <c r="P746" i="1"/>
  <c r="P407" i="1"/>
  <c r="P4223" i="1"/>
  <c r="P1147" i="1"/>
  <c r="P1047" i="1"/>
  <c r="P4275" i="1"/>
  <c r="Q367" i="1"/>
  <c r="D366" i="1"/>
  <c r="K366" i="1"/>
  <c r="J366" i="1"/>
  <c r="F366" i="1"/>
  <c r="N366" i="1"/>
  <c r="G366" i="1"/>
  <c r="E2416" i="1"/>
  <c r="I2955" i="1"/>
  <c r="P2513" i="1"/>
  <c r="P4031" i="1"/>
  <c r="P698" i="1"/>
  <c r="J3110" i="1"/>
  <c r="N3110" i="1"/>
  <c r="D3110" i="1"/>
  <c r="L3110" i="1"/>
  <c r="F3110" i="1"/>
  <c r="G3110" i="1"/>
  <c r="M3110" i="1"/>
  <c r="E3110" i="1"/>
  <c r="I3110" i="1"/>
  <c r="H3110" i="1"/>
  <c r="K3110" i="1"/>
  <c r="F1640" i="1"/>
  <c r="J1640" i="1"/>
  <c r="I1640" i="1"/>
  <c r="M1640" i="1"/>
  <c r="E1640" i="1"/>
  <c r="L1640" i="1"/>
  <c r="G1640" i="1"/>
  <c r="N1640" i="1"/>
  <c r="K1640" i="1"/>
  <c r="D1640" i="1"/>
  <c r="H1640" i="1"/>
  <c r="E2069" i="1"/>
  <c r="O2069" i="1"/>
  <c r="E2962" i="1"/>
  <c r="D2955" i="1"/>
  <c r="P798" i="1"/>
  <c r="J1691" i="1"/>
  <c r="N1691" i="1"/>
  <c r="M1691" i="1"/>
  <c r="I1691" i="1"/>
  <c r="F1691" i="1"/>
  <c r="E1691" i="1"/>
  <c r="G1691" i="1"/>
  <c r="Q1692" i="1"/>
  <c r="Q1691" i="1"/>
  <c r="L1691" i="1"/>
  <c r="D1691" i="1"/>
  <c r="P1691" i="1" s="1"/>
  <c r="K1691" i="1"/>
  <c r="H1691" i="1"/>
  <c r="L514" i="1"/>
  <c r="G514" i="1"/>
  <c r="I514" i="1"/>
  <c r="H514" i="1"/>
  <c r="F514" i="1"/>
  <c r="E514" i="1"/>
  <c r="D514" i="1"/>
  <c r="M514" i="1"/>
  <c r="Q514" i="1"/>
  <c r="K514" i="1"/>
  <c r="I5265" i="1"/>
  <c r="H5265" i="1"/>
  <c r="F5265" i="1"/>
  <c r="J5265" i="1"/>
  <c r="G5265" i="1"/>
  <c r="L5265" i="1"/>
  <c r="K5265" i="1"/>
  <c r="M5265" i="1"/>
  <c r="N5265" i="1"/>
  <c r="E5265" i="1"/>
  <c r="D5265" i="1"/>
  <c r="F2069" i="1"/>
  <c r="H1086" i="1"/>
  <c r="E1086" i="1"/>
  <c r="L4285" i="1"/>
  <c r="F4285" i="1"/>
  <c r="J4285" i="1"/>
  <c r="M4285" i="1"/>
  <c r="H4285" i="1"/>
  <c r="Q4286" i="1"/>
  <c r="I4285" i="1"/>
  <c r="K4285" i="1"/>
  <c r="L2416" i="1"/>
  <c r="I2069" i="1"/>
  <c r="M261" i="1"/>
  <c r="E5110" i="1"/>
  <c r="F3358" i="1"/>
  <c r="Q2417" i="1"/>
  <c r="K4432" i="1"/>
  <c r="L5070" i="1"/>
  <c r="D5070" i="1"/>
  <c r="P5070" i="1" s="1"/>
  <c r="I5070" i="1"/>
  <c r="J5070" i="1"/>
  <c r="K5070" i="1"/>
  <c r="H5070" i="1"/>
  <c r="G5070" i="1"/>
  <c r="N5070" i="1"/>
  <c r="E5070" i="1"/>
  <c r="Q5071" i="1"/>
  <c r="M5070" i="1"/>
  <c r="F5070" i="1"/>
  <c r="D1055" i="1"/>
  <c r="P1055" i="1" s="1"/>
  <c r="F1055" i="1"/>
  <c r="H1055" i="1"/>
  <c r="L1055" i="1"/>
  <c r="D4188" i="1"/>
  <c r="P4188" i="1" s="1"/>
  <c r="I4188" i="1"/>
  <c r="F4188" i="1"/>
  <c r="Q4188" i="1"/>
  <c r="E4188" i="1"/>
  <c r="J4188" i="1"/>
  <c r="G4188" i="1"/>
  <c r="M4188" i="1"/>
  <c r="H4188" i="1"/>
  <c r="K4188" i="1"/>
  <c r="L4188" i="1"/>
  <c r="N4188" i="1"/>
  <c r="F4915" i="1"/>
  <c r="Q365" i="1"/>
  <c r="N2231" i="1"/>
  <c r="D2231" i="1"/>
  <c r="P2231" i="1" s="1"/>
  <c r="E2231" i="1"/>
  <c r="L2231" i="1"/>
  <c r="I2231" i="1"/>
  <c r="F2231" i="1"/>
  <c r="K2231" i="1"/>
  <c r="M2231" i="1"/>
  <c r="J2231" i="1"/>
  <c r="H2231" i="1"/>
  <c r="O4915" i="1"/>
  <c r="M4915" i="1"/>
  <c r="L317" i="1"/>
  <c r="D317" i="1"/>
  <c r="K317" i="1"/>
  <c r="M317" i="1"/>
  <c r="N317" i="1"/>
  <c r="H317" i="1"/>
  <c r="I317" i="1"/>
  <c r="J317" i="1"/>
  <c r="G317" i="1"/>
  <c r="E4729" i="1"/>
  <c r="H4729" i="1"/>
  <c r="K4729" i="1"/>
  <c r="M4729" i="1"/>
  <c r="F4729" i="1"/>
  <c r="J4729" i="1"/>
  <c r="N4729" i="1"/>
  <c r="G4729" i="1"/>
  <c r="L4729" i="1"/>
  <c r="I4729" i="1"/>
  <c r="Q1985" i="1"/>
  <c r="M1985" i="1"/>
  <c r="H1985" i="1"/>
  <c r="G1985" i="1"/>
  <c r="D1985" i="1"/>
  <c r="P1985" i="1" s="1"/>
  <c r="L1985" i="1"/>
  <c r="F1985" i="1"/>
  <c r="I1985" i="1"/>
  <c r="K1985" i="1"/>
  <c r="N1985" i="1"/>
  <c r="E1985" i="1"/>
  <c r="J1985" i="1"/>
  <c r="G2414" i="1"/>
  <c r="O2414" i="1"/>
  <c r="J4567" i="1"/>
  <c r="L4567" i="1"/>
  <c r="H4567" i="1"/>
  <c r="O4663" i="1"/>
  <c r="P3007" i="1"/>
  <c r="Q2034" i="1"/>
  <c r="L1884" i="1"/>
  <c r="F1884" i="1"/>
  <c r="M2414" i="1"/>
  <c r="H4913" i="1"/>
  <c r="G2958" i="1"/>
  <c r="N2414" i="1"/>
  <c r="E4567" i="1"/>
  <c r="D4567" i="1"/>
  <c r="K4567" i="1"/>
  <c r="O4913" i="1"/>
  <c r="M4913" i="1"/>
  <c r="N171" i="1"/>
  <c r="D2414" i="1"/>
  <c r="N4913" i="1"/>
  <c r="G171" i="1"/>
  <c r="K2414" i="1"/>
  <c r="I2414" i="1"/>
  <c r="F4913" i="1"/>
  <c r="M2958" i="1"/>
  <c r="E2414" i="1"/>
  <c r="Q4913" i="1"/>
  <c r="I4567" i="1"/>
  <c r="J4913" i="1"/>
  <c r="K4913" i="1"/>
  <c r="L171" i="1"/>
  <c r="O2958" i="1"/>
  <c r="I2958" i="1"/>
  <c r="L2414" i="1"/>
  <c r="O4603" i="1"/>
  <c r="P4603" i="1" s="1"/>
  <c r="O4580" i="1" s="1"/>
  <c r="F4567" i="1"/>
  <c r="E5120" i="1"/>
  <c r="G4913" i="1"/>
  <c r="E171" i="1"/>
  <c r="G4567" i="1"/>
  <c r="M171" i="1"/>
  <c r="N4432" i="1"/>
  <c r="M1884" i="1"/>
  <c r="Q172" i="1"/>
  <c r="K171" i="1"/>
  <c r="H2414" i="1"/>
  <c r="P1724" i="1"/>
  <c r="D1884" i="1"/>
  <c r="D3358" i="1"/>
  <c r="P3358" i="1" s="1"/>
  <c r="E64" i="1"/>
  <c r="I171" i="1"/>
  <c r="P2754" i="1"/>
  <c r="P1587" i="1"/>
  <c r="Q2414" i="1"/>
  <c r="E1884" i="1"/>
  <c r="J2563" i="1"/>
  <c r="P281" i="1"/>
  <c r="K259" i="1" s="1"/>
  <c r="I4913" i="1"/>
  <c r="H171" i="1"/>
  <c r="P2661" i="1"/>
  <c r="P5208" i="1"/>
  <c r="N4567" i="1"/>
  <c r="K3602" i="1"/>
  <c r="D1741" i="1"/>
  <c r="P1741" i="1" s="1"/>
  <c r="P2218" i="1"/>
  <c r="P2857" i="1"/>
  <c r="P2319" i="1"/>
  <c r="P1974" i="1"/>
  <c r="Q1087" i="1"/>
  <c r="M2077" i="1"/>
  <c r="I1292" i="1"/>
  <c r="H4911" i="1"/>
  <c r="E2077" i="1"/>
  <c r="N5119" i="1"/>
  <c r="Q1386" i="1"/>
  <c r="I2130" i="1"/>
  <c r="G64" i="1"/>
  <c r="Q262" i="1"/>
  <c r="N1299" i="1"/>
  <c r="M64" i="1"/>
  <c r="P507" i="1"/>
  <c r="P1531" i="1"/>
  <c r="F64" i="1"/>
  <c r="P1579" i="1"/>
  <c r="P4233" i="1"/>
  <c r="P3888" i="1"/>
  <c r="P3052" i="1"/>
  <c r="P2467" i="1"/>
  <c r="P558" i="1"/>
  <c r="J64" i="1"/>
  <c r="P1586" i="1"/>
  <c r="P1383" i="1"/>
  <c r="H64" i="1"/>
  <c r="P604" i="1"/>
  <c r="O257" i="1"/>
  <c r="G2563" i="1"/>
  <c r="G2569" i="1"/>
  <c r="D2569" i="1"/>
  <c r="I3356" i="1"/>
  <c r="E1790" i="1"/>
  <c r="P2271" i="1"/>
  <c r="I5108" i="1"/>
  <c r="M2327" i="1"/>
  <c r="P2220" i="1"/>
  <c r="P1046" i="1"/>
  <c r="Q1246" i="1"/>
  <c r="F2572" i="1"/>
  <c r="F2327" i="1"/>
  <c r="P2116" i="1"/>
  <c r="K1398" i="1"/>
  <c r="J1790" i="1"/>
  <c r="E2327" i="1"/>
  <c r="N1246" i="1"/>
  <c r="M1246" i="1"/>
  <c r="O2569" i="1"/>
  <c r="I1246" i="1"/>
  <c r="G2572" i="1"/>
  <c r="G2327" i="1"/>
  <c r="P4280" i="1"/>
  <c r="P3252" i="1"/>
  <c r="P4281" i="1"/>
  <c r="P3005" i="1"/>
  <c r="P4026" i="1"/>
  <c r="P2808" i="1"/>
  <c r="P4379" i="1"/>
  <c r="P2907" i="1"/>
  <c r="P313" i="1"/>
  <c r="Q653" i="1"/>
  <c r="O1246" i="1"/>
  <c r="Q2572" i="1"/>
  <c r="L5108" i="1"/>
  <c r="K2327" i="1"/>
  <c r="P358" i="1"/>
  <c r="F351" i="1" s="1"/>
  <c r="P1975" i="1"/>
  <c r="P700" i="1"/>
  <c r="P3049" i="1"/>
  <c r="P2708" i="1"/>
  <c r="P2172" i="1"/>
  <c r="P1832" i="1"/>
  <c r="P2660" i="1"/>
  <c r="P4719" i="1"/>
  <c r="P2166" i="1"/>
  <c r="P2368" i="1"/>
  <c r="P1921" i="1"/>
  <c r="P2616" i="1"/>
  <c r="P1686" i="1"/>
  <c r="P4128" i="1"/>
  <c r="P355" i="1"/>
  <c r="H348" i="1" s="1"/>
  <c r="N1290" i="1"/>
  <c r="E653" i="1"/>
  <c r="K1246" i="1"/>
  <c r="D1246" i="1"/>
  <c r="K2572" i="1"/>
  <c r="Q2328" i="1"/>
  <c r="P895" i="1"/>
  <c r="Q2033" i="1"/>
  <c r="Q2327" i="1"/>
  <c r="H2569" i="1"/>
  <c r="J2569" i="1"/>
  <c r="I1290" i="1"/>
  <c r="P3424" i="1"/>
  <c r="J3401" i="1" s="1"/>
  <c r="Q2573" i="1"/>
  <c r="L2327" i="1"/>
  <c r="P4228" i="1"/>
  <c r="K2569" i="1"/>
  <c r="L2572" i="1"/>
  <c r="N2572" i="1"/>
  <c r="D2572" i="1"/>
  <c r="N2560" i="1"/>
  <c r="D1290" i="1"/>
  <c r="P3889" i="1"/>
  <c r="P4626" i="1"/>
  <c r="H2327" i="1"/>
  <c r="Q712" i="1"/>
  <c r="M2569" i="1"/>
  <c r="E1290" i="1"/>
  <c r="Q2032" i="1"/>
  <c r="N2327" i="1"/>
  <c r="P800" i="1"/>
  <c r="F2569" i="1"/>
  <c r="D3356" i="1"/>
  <c r="E2572" i="1"/>
  <c r="M2572" i="1"/>
  <c r="Q2570" i="1"/>
  <c r="O1290" i="1"/>
  <c r="E3357" i="1"/>
  <c r="P1045" i="1"/>
  <c r="E2560" i="1"/>
  <c r="G3978" i="1"/>
  <c r="P704" i="1"/>
  <c r="O3395" i="1"/>
  <c r="G2560" i="1"/>
  <c r="P4496" i="1"/>
  <c r="D4474" i="1" s="1"/>
  <c r="Q2073" i="1"/>
  <c r="O4433" i="1"/>
  <c r="F255" i="1"/>
  <c r="Q5162" i="1"/>
  <c r="K2560" i="1"/>
  <c r="P4594" i="1"/>
  <c r="H4572" i="1" s="1"/>
  <c r="Q1593" i="1"/>
  <c r="F5153" i="1"/>
  <c r="D5153" i="1"/>
  <c r="I255" i="1"/>
  <c r="Q5068" i="1"/>
  <c r="Q5161" i="1"/>
  <c r="I2560" i="1"/>
  <c r="J3978" i="1"/>
  <c r="L3978" i="1"/>
  <c r="P165" i="1"/>
  <c r="P1878" i="1"/>
  <c r="D255" i="1"/>
  <c r="D2560" i="1"/>
  <c r="N3978" i="1"/>
  <c r="K5153" i="1"/>
  <c r="N5153" i="1"/>
  <c r="Q1935" i="1"/>
  <c r="N255" i="1"/>
  <c r="N3395" i="1"/>
  <c r="L2560" i="1"/>
  <c r="J2560" i="1"/>
  <c r="K3978" i="1"/>
  <c r="Q3979" i="1"/>
  <c r="Q3978" i="1"/>
  <c r="P3929" i="1"/>
  <c r="G5153" i="1"/>
  <c r="E1934" i="1"/>
  <c r="J255" i="1"/>
  <c r="O2560" i="1"/>
  <c r="P3755" i="1"/>
  <c r="I3733" i="1" s="1"/>
  <c r="Q255" i="1"/>
  <c r="J5153" i="1"/>
  <c r="I3978" i="1"/>
  <c r="F3978" i="1"/>
  <c r="M3978" i="1"/>
  <c r="E3987" i="1"/>
  <c r="N2182" i="1"/>
  <c r="F2956" i="1"/>
  <c r="Q3062" i="1"/>
  <c r="Q1934" i="1"/>
  <c r="M255" i="1"/>
  <c r="K255" i="1"/>
  <c r="F1395" i="1"/>
  <c r="M3395" i="1"/>
  <c r="O3978" i="1"/>
  <c r="P312" i="1"/>
  <c r="H5153" i="1"/>
  <c r="M5153" i="1"/>
  <c r="L1934" i="1"/>
  <c r="E255" i="1"/>
  <c r="H255" i="1"/>
  <c r="Q256" i="1"/>
  <c r="L3700" i="1"/>
  <c r="P799" i="1"/>
  <c r="Q2956" i="1"/>
  <c r="K3987" i="1"/>
  <c r="Q2231" i="1"/>
  <c r="E3978" i="1"/>
  <c r="I4828" i="1"/>
  <c r="Q3307" i="1"/>
  <c r="M1545" i="1"/>
  <c r="F2560" i="1"/>
  <c r="E5153" i="1"/>
  <c r="H4828" i="1"/>
  <c r="K4484" i="1"/>
  <c r="E4484" i="1"/>
  <c r="F4484" i="1"/>
  <c r="I4484" i="1"/>
  <c r="L4484" i="1"/>
  <c r="G4484" i="1"/>
  <c r="J4484" i="1"/>
  <c r="N4484" i="1"/>
  <c r="O4484" i="1"/>
  <c r="M4484" i="1"/>
  <c r="H4484" i="1"/>
  <c r="D4484" i="1"/>
  <c r="P4484" i="1" s="1"/>
  <c r="O1779" i="1"/>
  <c r="O2563" i="1"/>
  <c r="Q4866" i="1"/>
  <c r="G2416" i="1"/>
  <c r="D3505" i="1"/>
  <c r="P3505" i="1" s="1"/>
  <c r="L646" i="1"/>
  <c r="F4565" i="1"/>
  <c r="O3980" i="1"/>
  <c r="J646" i="1"/>
  <c r="G1779" i="1"/>
  <c r="D63" i="1"/>
  <c r="F2563" i="1"/>
  <c r="J2416" i="1"/>
  <c r="D2416" i="1"/>
  <c r="E648" i="1"/>
  <c r="E4565" i="1"/>
  <c r="I3980" i="1"/>
  <c r="Q3113" i="1"/>
  <c r="K2563" i="1"/>
  <c r="L1788" i="1"/>
  <c r="O648" i="1"/>
  <c r="D646" i="1"/>
  <c r="K4471" i="1"/>
  <c r="I648" i="1"/>
  <c r="D3980" i="1"/>
  <c r="K648" i="1"/>
  <c r="O5153" i="1"/>
  <c r="K2416" i="1"/>
  <c r="J3980" i="1"/>
  <c r="J4471" i="1"/>
  <c r="H648" i="1"/>
  <c r="K646" i="1"/>
  <c r="N4471" i="1"/>
  <c r="E1788" i="1"/>
  <c r="N648" i="1"/>
  <c r="E646" i="1"/>
  <c r="G4471" i="1"/>
  <c r="P901" i="1"/>
  <c r="F2416" i="1"/>
  <c r="I2416" i="1"/>
  <c r="O1102" i="1"/>
  <c r="O1788" i="1"/>
  <c r="G646" i="1"/>
  <c r="F3980" i="1"/>
  <c r="H4471" i="1"/>
  <c r="P4017" i="1"/>
  <c r="H3994" i="1" s="1"/>
  <c r="M4570" i="1"/>
  <c r="H2416" i="1"/>
  <c r="P2362" i="1"/>
  <c r="L2563" i="1"/>
  <c r="J650" i="1"/>
  <c r="P3101" i="1"/>
  <c r="P5213" i="1"/>
  <c r="G516" i="1"/>
  <c r="E516" i="1"/>
  <c r="K516" i="1"/>
  <c r="J516" i="1"/>
  <c r="L516" i="1"/>
  <c r="D516" i="1"/>
  <c r="P516" i="1" s="1"/>
  <c r="M516" i="1"/>
  <c r="I516" i="1"/>
  <c r="H516" i="1"/>
  <c r="N516" i="1"/>
  <c r="F516" i="1"/>
  <c r="L3260" i="1"/>
  <c r="D3260" i="1"/>
  <c r="P3260" i="1" s="1"/>
  <c r="I3260" i="1"/>
  <c r="N3260" i="1"/>
  <c r="K3260" i="1"/>
  <c r="F3260" i="1"/>
  <c r="E3260" i="1"/>
  <c r="M3260" i="1"/>
  <c r="H3260" i="1"/>
  <c r="G3260" i="1"/>
  <c r="J3260" i="1"/>
  <c r="N1981" i="1"/>
  <c r="J1981" i="1"/>
  <c r="M1981" i="1"/>
  <c r="Q1982" i="1"/>
  <c r="I1981" i="1"/>
  <c r="H1981" i="1"/>
  <c r="E1981" i="1"/>
  <c r="F1981" i="1"/>
  <c r="D1981" i="1"/>
  <c r="G1981" i="1"/>
  <c r="Q1981" i="1"/>
  <c r="L1981" i="1"/>
  <c r="K1981" i="1"/>
  <c r="O4042" i="1"/>
  <c r="I1003" i="1"/>
  <c r="Q1003" i="1"/>
  <c r="G1003" i="1"/>
  <c r="E1003" i="1"/>
  <c r="J1003" i="1"/>
  <c r="K1003" i="1"/>
  <c r="N1003" i="1"/>
  <c r="F1003" i="1"/>
  <c r="D1003" i="1"/>
  <c r="L1003" i="1"/>
  <c r="M1003" i="1"/>
  <c r="H1934" i="1"/>
  <c r="I1934" i="1"/>
  <c r="N1934" i="1"/>
  <c r="P4965" i="1"/>
  <c r="F1935" i="1"/>
  <c r="G1935" i="1"/>
  <c r="N1935" i="1"/>
  <c r="D1935" i="1"/>
  <c r="M1935" i="1"/>
  <c r="E1935" i="1"/>
  <c r="H1935" i="1"/>
  <c r="I1935" i="1"/>
  <c r="J1935" i="1"/>
  <c r="L1935" i="1"/>
  <c r="K1935" i="1"/>
  <c r="E2668" i="1"/>
  <c r="K2668" i="1"/>
  <c r="L2668" i="1"/>
  <c r="I2668" i="1"/>
  <c r="M2668" i="1"/>
  <c r="Q2669" i="1"/>
  <c r="G2668" i="1"/>
  <c r="H2668" i="1"/>
  <c r="D2668" i="1"/>
  <c r="J2668" i="1"/>
  <c r="N2668" i="1"/>
  <c r="F2668" i="1"/>
  <c r="J2130" i="1"/>
  <c r="D2130" i="1"/>
  <c r="H2130" i="1"/>
  <c r="N2130" i="1"/>
  <c r="G2130" i="1"/>
  <c r="M2130" i="1"/>
  <c r="I1345" i="1"/>
  <c r="D1345" i="1"/>
  <c r="N1345" i="1"/>
  <c r="G1345" i="1"/>
  <c r="J1345" i="1"/>
  <c r="H4915" i="1"/>
  <c r="E2034" i="1"/>
  <c r="J2034" i="1"/>
  <c r="F2034" i="1"/>
  <c r="G2034" i="1"/>
  <c r="M2034" i="1"/>
  <c r="D2034" i="1"/>
  <c r="P2034" i="1" s="1"/>
  <c r="L2034" i="1"/>
  <c r="H2034" i="1"/>
  <c r="I2034" i="1"/>
  <c r="K2034" i="1"/>
  <c r="N2034" i="1"/>
  <c r="K4915" i="1"/>
  <c r="E2182" i="1"/>
  <c r="J2182" i="1"/>
  <c r="K2182" i="1"/>
  <c r="H2182" i="1"/>
  <c r="M2182" i="1"/>
  <c r="D2182" i="1"/>
  <c r="P2182" i="1" s="1"/>
  <c r="G2182" i="1"/>
  <c r="L2182" i="1"/>
  <c r="F2182" i="1"/>
  <c r="I2182" i="1"/>
  <c r="D2563" i="1"/>
  <c r="I2715" i="1"/>
  <c r="G4915" i="1"/>
  <c r="N2035" i="1"/>
  <c r="D2035" i="1"/>
  <c r="P2035" i="1" s="1"/>
  <c r="G2035" i="1"/>
  <c r="Q2035" i="1"/>
  <c r="E2035" i="1"/>
  <c r="H2035" i="1"/>
  <c r="L2035" i="1"/>
  <c r="K2035" i="1"/>
  <c r="J2035" i="1"/>
  <c r="I2035" i="1"/>
  <c r="M2035" i="1"/>
  <c r="F2035" i="1"/>
  <c r="I2618" i="1"/>
  <c r="L2618" i="1"/>
  <c r="K2618" i="1"/>
  <c r="G2618" i="1"/>
  <c r="M2618" i="1"/>
  <c r="E2618" i="1"/>
  <c r="F2618" i="1"/>
  <c r="J2618" i="1"/>
  <c r="D2618" i="1"/>
  <c r="N2618" i="1"/>
  <c r="Q2619" i="1"/>
  <c r="H2618" i="1"/>
  <c r="F2032" i="1"/>
  <c r="L2032" i="1"/>
  <c r="K2032" i="1"/>
  <c r="J2032" i="1"/>
  <c r="D2032" i="1"/>
  <c r="M2032" i="1"/>
  <c r="G2032" i="1"/>
  <c r="H2032" i="1"/>
  <c r="I2032" i="1"/>
  <c r="N2032" i="1"/>
  <c r="E2032" i="1"/>
  <c r="E4335" i="1"/>
  <c r="M4335" i="1"/>
  <c r="F4335" i="1"/>
  <c r="H4335" i="1"/>
  <c r="D4335" i="1"/>
  <c r="N4335" i="1"/>
  <c r="J4335" i="1"/>
  <c r="L4335" i="1"/>
  <c r="I4335" i="1"/>
  <c r="G4335" i="1"/>
  <c r="K4335" i="1"/>
  <c r="P2164" i="1"/>
  <c r="K4239" i="1"/>
  <c r="I4239" i="1"/>
  <c r="K761" i="1"/>
  <c r="M761" i="1"/>
  <c r="N761" i="1"/>
  <c r="F761" i="1"/>
  <c r="E761" i="1"/>
  <c r="D761" i="1"/>
  <c r="P761" i="1" s="1"/>
  <c r="L761" i="1"/>
  <c r="Q761" i="1"/>
  <c r="G761" i="1"/>
  <c r="J761" i="1"/>
  <c r="I761" i="1"/>
  <c r="H761" i="1"/>
  <c r="Q2715" i="1"/>
  <c r="D1148" i="1"/>
  <c r="G1148" i="1"/>
  <c r="N1148" i="1"/>
  <c r="M1148" i="1"/>
  <c r="J1148" i="1"/>
  <c r="Q1148" i="1"/>
  <c r="I1148" i="1"/>
  <c r="K1148" i="1"/>
  <c r="F1148" i="1"/>
  <c r="E1148" i="1"/>
  <c r="H1148" i="1"/>
  <c r="Q1149" i="1"/>
  <c r="L1148" i="1"/>
  <c r="D1086" i="1"/>
  <c r="J1086" i="1"/>
  <c r="D2327" i="1"/>
  <c r="I2327" i="1"/>
  <c r="J2327" i="1"/>
  <c r="L1737" i="1"/>
  <c r="K1737" i="1"/>
  <c r="J1737" i="1"/>
  <c r="M1737" i="1"/>
  <c r="G1737" i="1"/>
  <c r="Q1738" i="1"/>
  <c r="E1737" i="1"/>
  <c r="H1737" i="1"/>
  <c r="N1737" i="1"/>
  <c r="I1737" i="1"/>
  <c r="F1737" i="1"/>
  <c r="D1737" i="1"/>
  <c r="H2715" i="1"/>
  <c r="D171" i="1"/>
  <c r="F171" i="1"/>
  <c r="J171" i="1"/>
  <c r="M1888" i="1"/>
  <c r="I1888" i="1"/>
  <c r="K1888" i="1"/>
  <c r="E1888" i="1"/>
  <c r="G1888" i="1"/>
  <c r="J3603" i="1"/>
  <c r="H3603" i="1"/>
  <c r="K3603" i="1"/>
  <c r="I3603" i="1"/>
  <c r="F3603" i="1"/>
  <c r="E3603" i="1"/>
  <c r="N3603" i="1"/>
  <c r="D3603" i="1"/>
  <c r="P3603" i="1" s="1"/>
  <c r="M3603" i="1"/>
  <c r="L3603" i="1"/>
  <c r="G3603" i="1"/>
  <c r="P4717" i="1"/>
  <c r="L3650" i="1"/>
  <c r="F3650" i="1"/>
  <c r="G3650" i="1"/>
  <c r="K3650" i="1"/>
  <c r="E3650" i="1"/>
  <c r="J3650" i="1"/>
  <c r="I3650" i="1"/>
  <c r="D3650" i="1"/>
  <c r="P3650" i="1" s="1"/>
  <c r="M3650" i="1"/>
  <c r="H3650" i="1"/>
  <c r="N3650" i="1"/>
  <c r="I4139" i="1"/>
  <c r="F4139" i="1"/>
  <c r="K4139" i="1"/>
  <c r="H4139" i="1"/>
  <c r="D4139" i="1"/>
  <c r="J4139" i="1"/>
  <c r="E4139" i="1"/>
  <c r="M4139" i="1"/>
  <c r="I3502" i="1"/>
  <c r="N3502" i="1"/>
  <c r="K3502" i="1"/>
  <c r="L3502" i="1"/>
  <c r="J3502" i="1"/>
  <c r="E3502" i="1"/>
  <c r="G3502" i="1"/>
  <c r="M3502" i="1"/>
  <c r="F3502" i="1"/>
  <c r="H3502" i="1"/>
  <c r="D3502" i="1"/>
  <c r="H4822" i="1"/>
  <c r="Q4675" i="1"/>
  <c r="Q4676" i="1"/>
  <c r="L3695" i="1"/>
  <c r="Q3696" i="1"/>
  <c r="I3695" i="1"/>
  <c r="D3695" i="1"/>
  <c r="M3695" i="1"/>
  <c r="K3695" i="1"/>
  <c r="E3695" i="1"/>
  <c r="G3695" i="1"/>
  <c r="H3695" i="1"/>
  <c r="F3695" i="1"/>
  <c r="J3695" i="1"/>
  <c r="N3695" i="1"/>
  <c r="O3695" i="1"/>
  <c r="Q3695" i="1"/>
  <c r="K2574" i="1"/>
  <c r="J2574" i="1"/>
  <c r="H2574" i="1"/>
  <c r="I2574" i="1"/>
  <c r="D2574" i="1"/>
  <c r="P2574" i="1" s="1"/>
  <c r="G2574" i="1"/>
  <c r="O2574" i="1"/>
  <c r="L2574" i="1"/>
  <c r="N2574" i="1"/>
  <c r="M2574" i="1"/>
  <c r="E2574" i="1"/>
  <c r="F2574" i="1"/>
  <c r="H2567" i="1"/>
  <c r="L5119" i="1"/>
  <c r="P2854" i="1"/>
  <c r="K5119" i="1"/>
  <c r="P502" i="1"/>
  <c r="P3938" i="1"/>
  <c r="E2558" i="1"/>
  <c r="G648" i="1"/>
  <c r="O5108" i="1"/>
  <c r="O5119" i="1"/>
  <c r="P796" i="1"/>
  <c r="J5108" i="1"/>
  <c r="Q2567" i="1"/>
  <c r="O58" i="1"/>
  <c r="M1395" i="1"/>
  <c r="N2567" i="1"/>
  <c r="Q2074" i="1"/>
  <c r="N64" i="1"/>
  <c r="K67" i="1"/>
  <c r="P4602" i="1"/>
  <c r="M4579" i="1" s="1"/>
  <c r="F4471" i="1"/>
  <c r="N2953" i="1"/>
  <c r="D2558" i="1"/>
  <c r="M2563" i="1"/>
  <c r="L648" i="1"/>
  <c r="J5119" i="1"/>
  <c r="E4913" i="1"/>
  <c r="M650" i="1"/>
  <c r="P3245" i="1"/>
  <c r="P849" i="1"/>
  <c r="P1241" i="1"/>
  <c r="P548" i="1"/>
  <c r="N2563" i="1"/>
  <c r="I650" i="1"/>
  <c r="K1290" i="1"/>
  <c r="P5254" i="1"/>
  <c r="D4913" i="1"/>
  <c r="F2419" i="1"/>
  <c r="K5108" i="1"/>
  <c r="P511" i="1"/>
  <c r="P599" i="1"/>
  <c r="P556" i="1"/>
  <c r="P2617" i="1"/>
  <c r="P2606" i="1"/>
  <c r="P5019" i="1"/>
  <c r="P947" i="1"/>
  <c r="D648" i="1"/>
  <c r="P792" i="1"/>
  <c r="P4721" i="1"/>
  <c r="P1577" i="1"/>
  <c r="P2664" i="1"/>
  <c r="P2757" i="1"/>
  <c r="P851" i="1"/>
  <c r="P4959" i="1"/>
  <c r="P1580" i="1"/>
  <c r="G58" i="1"/>
  <c r="E1779" i="1"/>
  <c r="O3358" i="1"/>
  <c r="P307" i="1"/>
  <c r="L1089" i="1"/>
  <c r="L67" i="1"/>
  <c r="Q1290" i="1"/>
  <c r="P5010" i="1"/>
  <c r="P4327" i="1"/>
  <c r="P4958" i="1"/>
  <c r="P1678" i="1"/>
  <c r="N63" i="1"/>
  <c r="M3357" i="1"/>
  <c r="K4914" i="1"/>
  <c r="O1292" i="1"/>
  <c r="Q1396" i="1"/>
  <c r="K3357" i="1"/>
  <c r="L4910" i="1"/>
  <c r="P4134" i="1"/>
  <c r="F2913" i="1"/>
  <c r="Q3357" i="1"/>
  <c r="N3357" i="1"/>
  <c r="G4627" i="1"/>
  <c r="J3062" i="1"/>
  <c r="Q3063" i="1"/>
  <c r="L3062" i="1"/>
  <c r="H3062" i="1"/>
  <c r="G3062" i="1"/>
  <c r="D3062" i="1"/>
  <c r="E3062" i="1"/>
  <c r="N3062" i="1"/>
  <c r="I3062" i="1"/>
  <c r="F3062" i="1"/>
  <c r="M3062" i="1"/>
  <c r="K3062" i="1"/>
  <c r="Q3356" i="1"/>
  <c r="O4289" i="1"/>
  <c r="L3357" i="1"/>
  <c r="O3356" i="1"/>
  <c r="M63" i="1"/>
  <c r="H63" i="1"/>
  <c r="J4627" i="1"/>
  <c r="F1782" i="1"/>
  <c r="L3208" i="1"/>
  <c r="G3208" i="1"/>
  <c r="D3208" i="1"/>
  <c r="I3208" i="1"/>
  <c r="H3208" i="1"/>
  <c r="Q3209" i="1"/>
  <c r="O3208" i="1"/>
  <c r="Q3208" i="1"/>
  <c r="M3208" i="1"/>
  <c r="J3208" i="1"/>
  <c r="E3208" i="1"/>
  <c r="K3208" i="1"/>
  <c r="N3208" i="1"/>
  <c r="F3208" i="1"/>
  <c r="I63" i="1"/>
  <c r="E4914" i="1"/>
  <c r="H1782" i="1"/>
  <c r="N1642" i="1"/>
  <c r="D1642" i="1"/>
  <c r="P1642" i="1" s="1"/>
  <c r="F1642" i="1"/>
  <c r="I1642" i="1"/>
  <c r="E1642" i="1"/>
  <c r="H1642" i="1"/>
  <c r="M1642" i="1"/>
  <c r="K1642" i="1"/>
  <c r="Q1643" i="1"/>
  <c r="J1642" i="1"/>
  <c r="L1642" i="1"/>
  <c r="G1642" i="1"/>
  <c r="I4289" i="1"/>
  <c r="K4289" i="1"/>
  <c r="G1294" i="1"/>
  <c r="G3356" i="1"/>
  <c r="D4914" i="1"/>
  <c r="H4910" i="1"/>
  <c r="J1782" i="1"/>
  <c r="J4289" i="1"/>
  <c r="G63" i="1"/>
  <c r="P890" i="1"/>
  <c r="H4914" i="1"/>
  <c r="Q2182" i="1"/>
  <c r="D4289" i="1"/>
  <c r="P4289" i="1" s="1"/>
  <c r="I3357" i="1"/>
  <c r="K4910" i="1"/>
  <c r="H3357" i="1"/>
  <c r="N4910" i="1"/>
  <c r="N1782" i="1"/>
  <c r="G810" i="1"/>
  <c r="H810" i="1"/>
  <c r="E810" i="1"/>
  <c r="N810" i="1"/>
  <c r="K810" i="1"/>
  <c r="M810" i="1"/>
  <c r="F810" i="1"/>
  <c r="I810" i="1"/>
  <c r="J810" i="1"/>
  <c r="L810" i="1"/>
  <c r="D810" i="1"/>
  <c r="P810" i="1" s="1"/>
  <c r="L3697" i="1"/>
  <c r="H4289" i="1"/>
  <c r="F1294" i="1"/>
  <c r="E3356" i="1"/>
  <c r="D3357" i="1"/>
  <c r="P3357" i="1" s="1"/>
  <c r="O4910" i="1"/>
  <c r="F4910" i="1"/>
  <c r="P988" i="1"/>
  <c r="P1336" i="1"/>
  <c r="G4289" i="1"/>
  <c r="L63" i="1"/>
  <c r="E654" i="1"/>
  <c r="G3357" i="1"/>
  <c r="Q1591" i="1"/>
  <c r="F4914" i="1"/>
  <c r="Q4915" i="1"/>
  <c r="K63" i="1"/>
  <c r="K3356" i="1"/>
  <c r="P1980" i="1"/>
  <c r="M4914" i="1"/>
  <c r="P461" i="1"/>
  <c r="Q366" i="1"/>
  <c r="H365" i="1"/>
  <c r="J365" i="1"/>
  <c r="N365" i="1"/>
  <c r="I365" i="1"/>
  <c r="L365" i="1"/>
  <c r="G365" i="1"/>
  <c r="K365" i="1"/>
  <c r="D365" i="1"/>
  <c r="F365" i="1"/>
  <c r="M365" i="1"/>
  <c r="E365" i="1"/>
  <c r="O5118" i="1"/>
  <c r="I5118" i="1"/>
  <c r="G2074" i="1"/>
  <c r="H5108" i="1"/>
  <c r="Q4433" i="1"/>
  <c r="O3769" i="1"/>
  <c r="P3769" i="1" s="1"/>
  <c r="O3746" i="1" s="1"/>
  <c r="K2074" i="1"/>
  <c r="O3979" i="1"/>
  <c r="L2074" i="1"/>
  <c r="P598" i="1"/>
  <c r="D263" i="1"/>
  <c r="M2074" i="1"/>
  <c r="L1641" i="1"/>
  <c r="H1397" i="1"/>
  <c r="H263" i="1"/>
  <c r="J2074" i="1"/>
  <c r="F2074" i="1"/>
  <c r="P4028" i="1"/>
  <c r="J1397" i="1"/>
  <c r="E3979" i="1"/>
  <c r="M263" i="1"/>
  <c r="O2074" i="1"/>
  <c r="N1284" i="1"/>
  <c r="O1397" i="1"/>
  <c r="H3979" i="1"/>
  <c r="J3979" i="1"/>
  <c r="G3979" i="1"/>
  <c r="M1397" i="1"/>
  <c r="K263" i="1"/>
  <c r="D3979" i="1"/>
  <c r="I3979" i="1"/>
  <c r="H2558" i="1"/>
  <c r="P751" i="1"/>
  <c r="P1138" i="1"/>
  <c r="F1397" i="1"/>
  <c r="O2558" i="1"/>
  <c r="N2074" i="1"/>
  <c r="O263" i="1"/>
  <c r="I2074" i="1"/>
  <c r="H2074" i="1"/>
  <c r="P948" i="1"/>
  <c r="E5108" i="1"/>
  <c r="D1784" i="1"/>
  <c r="D1087" i="1"/>
  <c r="P1872" i="1"/>
  <c r="N5108" i="1"/>
  <c r="H1101" i="1"/>
  <c r="G1101" i="1"/>
  <c r="N1101" i="1"/>
  <c r="I1101" i="1"/>
  <c r="O1101" i="1"/>
  <c r="L1101" i="1"/>
  <c r="E1101" i="1"/>
  <c r="J1101" i="1"/>
  <c r="F1101" i="1"/>
  <c r="K1101" i="1"/>
  <c r="D1101" i="1"/>
  <c r="M1101" i="1"/>
  <c r="F3698" i="1"/>
  <c r="E3698" i="1"/>
  <c r="H3698" i="1"/>
  <c r="L3698" i="1"/>
  <c r="J3698" i="1"/>
  <c r="M3698" i="1"/>
  <c r="I3698" i="1"/>
  <c r="K3698" i="1"/>
  <c r="N3698" i="1"/>
  <c r="D3698" i="1"/>
  <c r="G3698" i="1"/>
  <c r="O3698" i="1"/>
  <c r="K662" i="1"/>
  <c r="N2964" i="1"/>
  <c r="P2311" i="1"/>
  <c r="P2267" i="1"/>
  <c r="P2460" i="1"/>
  <c r="P1684" i="1"/>
  <c r="P1968" i="1"/>
  <c r="P4713" i="1"/>
  <c r="P1725" i="1"/>
  <c r="P498" i="1"/>
  <c r="P797" i="1"/>
  <c r="P600" i="1"/>
  <c r="P2274" i="1"/>
  <c r="P1979" i="1"/>
  <c r="P3886" i="1"/>
  <c r="P3198" i="1"/>
  <c r="H1051" i="1"/>
  <c r="O662" i="1"/>
  <c r="L5111" i="1"/>
  <c r="O2412" i="1"/>
  <c r="D2964" i="1"/>
  <c r="P3095" i="1"/>
  <c r="O2964" i="1"/>
  <c r="P4232" i="1"/>
  <c r="P2809" i="1"/>
  <c r="P163" i="1"/>
  <c r="P4517" i="1"/>
  <c r="L1087" i="1"/>
  <c r="M5111" i="1"/>
  <c r="L3356" i="1"/>
  <c r="F2412" i="1"/>
  <c r="Q1398" i="1"/>
  <c r="Q3452" i="1"/>
  <c r="O255" i="1"/>
  <c r="L255" i="1"/>
  <c r="Q1088" i="1"/>
  <c r="E2412" i="1"/>
  <c r="P4320" i="1"/>
  <c r="O4317" i="1" s="1"/>
  <c r="P4371" i="1"/>
  <c r="P1584" i="1"/>
  <c r="P1879" i="1"/>
  <c r="P841" i="1"/>
  <c r="P4766" i="1"/>
  <c r="J3451" i="1"/>
  <c r="P4015" i="1"/>
  <c r="Q5111" i="1"/>
  <c r="G5111" i="1"/>
  <c r="J3356" i="1"/>
  <c r="P3426" i="1"/>
  <c r="D3403" i="1" s="1"/>
  <c r="H2412" i="1"/>
  <c r="D1641" i="1"/>
  <c r="L2955" i="1"/>
  <c r="P4962" i="1"/>
  <c r="P5210" i="1"/>
  <c r="I1051" i="1"/>
  <c r="P2709" i="1"/>
  <c r="P4772" i="1"/>
  <c r="P744" i="1"/>
  <c r="P2018" i="1"/>
  <c r="P3201" i="1"/>
  <c r="P3203" i="1"/>
  <c r="P2810" i="1"/>
  <c r="P2508" i="1"/>
  <c r="P458" i="1"/>
  <c r="P1635" i="1"/>
  <c r="P5211" i="1"/>
  <c r="P5012" i="1"/>
  <c r="P5255" i="1"/>
  <c r="K2412" i="1"/>
  <c r="P3251" i="1"/>
  <c r="D1051" i="1"/>
  <c r="I2410" i="1"/>
  <c r="Q5121" i="1"/>
  <c r="I3451" i="1"/>
  <c r="M4468" i="1"/>
  <c r="G2412" i="1"/>
  <c r="P4722" i="1"/>
  <c r="P3004" i="1"/>
  <c r="L1051" i="1"/>
  <c r="P499" i="1"/>
  <c r="P2760" i="1"/>
  <c r="P4322" i="1"/>
  <c r="N4319" i="1" s="1"/>
  <c r="P4319" i="1" s="1"/>
  <c r="O3697" i="1"/>
  <c r="K3451" i="1"/>
  <c r="G3451" i="1"/>
  <c r="Q5112" i="1"/>
  <c r="N3356" i="1"/>
  <c r="F3356" i="1"/>
  <c r="L2412" i="1"/>
  <c r="Q1052" i="1"/>
  <c r="P164" i="1"/>
  <c r="P2365" i="1"/>
  <c r="P2807" i="1"/>
  <c r="P4127" i="1"/>
  <c r="Q3451" i="1"/>
  <c r="N257" i="1"/>
  <c r="P453" i="1"/>
  <c r="P701" i="1"/>
  <c r="H3451" i="1"/>
  <c r="K257" i="1"/>
  <c r="M1398" i="1"/>
  <c r="K2955" i="1"/>
  <c r="O1398" i="1"/>
  <c r="P1734" i="1"/>
  <c r="P1344" i="1"/>
  <c r="P1821" i="1"/>
  <c r="G3988" i="1"/>
  <c r="E3451" i="1"/>
  <c r="E2913" i="1"/>
  <c r="I263" i="1"/>
  <c r="J653" i="1"/>
  <c r="H3395" i="1"/>
  <c r="K3395" i="1"/>
  <c r="P5017" i="1"/>
  <c r="Q1288" i="1"/>
  <c r="F63" i="1"/>
  <c r="J4822" i="1"/>
  <c r="P3497" i="1"/>
  <c r="N3602" i="1"/>
  <c r="D2412" i="1"/>
  <c r="N2412" i="1"/>
  <c r="I1741" i="1"/>
  <c r="M262" i="1"/>
  <c r="L1093" i="1"/>
  <c r="J1102" i="1"/>
  <c r="P5312" i="1"/>
  <c r="P4225" i="1"/>
  <c r="F1593" i="1"/>
  <c r="P3054" i="1"/>
  <c r="P3008" i="1"/>
  <c r="N4915" i="1"/>
  <c r="P557" i="1"/>
  <c r="P1391" i="1"/>
  <c r="P509" i="1"/>
  <c r="P2270" i="1"/>
  <c r="K3979" i="1"/>
  <c r="H4663" i="1"/>
  <c r="N2913" i="1"/>
  <c r="L3395" i="1"/>
  <c r="J3395" i="1"/>
  <c r="Q809" i="1"/>
  <c r="Q3602" i="1"/>
  <c r="Q1292" i="1"/>
  <c r="P1240" i="1"/>
  <c r="P1880" i="1"/>
  <c r="M2558" i="1"/>
  <c r="P5056" i="1"/>
  <c r="F3697" i="1"/>
  <c r="D2913" i="1"/>
  <c r="G1545" i="1"/>
  <c r="F1545" i="1"/>
  <c r="N4822" i="1"/>
  <c r="I3602" i="1"/>
  <c r="O1095" i="1"/>
  <c r="P2520" i="1"/>
  <c r="P3002" i="1"/>
  <c r="P4617" i="1"/>
  <c r="P893" i="1"/>
  <c r="O2913" i="1"/>
  <c r="K653" i="1"/>
  <c r="J1545" i="1"/>
  <c r="K3697" i="1"/>
  <c r="P4500" i="1"/>
  <c r="O4477" i="1" s="1"/>
  <c r="O3602" i="1"/>
  <c r="P943" i="1"/>
  <c r="P4380" i="1"/>
  <c r="P2811" i="1"/>
  <c r="P1340" i="1"/>
  <c r="P4375" i="1"/>
  <c r="P4768" i="1"/>
  <c r="P3937" i="1"/>
  <c r="P3880" i="1"/>
  <c r="P3292" i="1"/>
  <c r="P4184" i="1"/>
  <c r="P364" i="1"/>
  <c r="P4714" i="1"/>
  <c r="P694" i="1"/>
  <c r="P2711" i="1"/>
  <c r="P848" i="1"/>
  <c r="P4080" i="1"/>
  <c r="P2118" i="1"/>
  <c r="P3105" i="1"/>
  <c r="P4523" i="1"/>
  <c r="P5206" i="1"/>
  <c r="P3884" i="1"/>
  <c r="P4081" i="1"/>
  <c r="P939" i="1"/>
  <c r="P941" i="1"/>
  <c r="P602" i="1"/>
  <c r="P1874" i="1"/>
  <c r="P2219" i="1"/>
  <c r="P2609" i="1"/>
  <c r="F653" i="1"/>
  <c r="F3602" i="1"/>
  <c r="Q654" i="1"/>
  <c r="P2175" i="1"/>
  <c r="P847" i="1"/>
  <c r="P1187" i="1"/>
  <c r="P603" i="1"/>
  <c r="P1683" i="1"/>
  <c r="P844" i="1"/>
  <c r="M2560" i="1"/>
  <c r="K1593" i="1"/>
  <c r="G1292" i="1"/>
  <c r="E4915" i="1"/>
  <c r="O1051" i="1"/>
  <c r="P363" i="1"/>
  <c r="P1876" i="1"/>
  <c r="F2558" i="1"/>
  <c r="O1545" i="1"/>
  <c r="E3602" i="1"/>
  <c r="N1593" i="1"/>
  <c r="M1593" i="1"/>
  <c r="P2802" i="1"/>
  <c r="P2275" i="1"/>
  <c r="J2558" i="1"/>
  <c r="F4663" i="1"/>
  <c r="G4663" i="1"/>
  <c r="M3697" i="1"/>
  <c r="J3697" i="1"/>
  <c r="N3697" i="1"/>
  <c r="Q3698" i="1"/>
  <c r="M653" i="1"/>
  <c r="N1545" i="1"/>
  <c r="D3395" i="1"/>
  <c r="L1545" i="1"/>
  <c r="G3697" i="1"/>
  <c r="L263" i="1"/>
  <c r="N653" i="1"/>
  <c r="G3395" i="1"/>
  <c r="D1545" i="1"/>
  <c r="P1545" i="1" s="1"/>
  <c r="M257" i="1"/>
  <c r="O63" i="1"/>
  <c r="J63" i="1"/>
  <c r="H3602" i="1"/>
  <c r="L2951" i="1"/>
  <c r="H1593" i="1"/>
  <c r="E1292" i="1"/>
  <c r="T132" i="1"/>
  <c r="H3697" i="1"/>
  <c r="G653" i="1"/>
  <c r="E1545" i="1"/>
  <c r="D3602" i="1"/>
  <c r="P3602" i="1" s="1"/>
  <c r="Q5164" i="1"/>
  <c r="P2128" i="1"/>
  <c r="P2759" i="1"/>
  <c r="Q1594" i="1"/>
  <c r="P4419" i="1"/>
  <c r="P2117" i="1"/>
  <c r="P2753" i="1"/>
  <c r="P4229" i="1"/>
  <c r="P1139" i="1"/>
  <c r="P3597" i="1"/>
  <c r="P2911" i="1"/>
  <c r="T34" i="1"/>
  <c r="D3697" i="1"/>
  <c r="J2913" i="1"/>
  <c r="L653" i="1"/>
  <c r="P3196" i="1"/>
  <c r="Q2416" i="1"/>
  <c r="J3602" i="1"/>
  <c r="G1593" i="1"/>
  <c r="P3248" i="1"/>
  <c r="P4222" i="1"/>
  <c r="P1833" i="1"/>
  <c r="P3047" i="1"/>
  <c r="P2216" i="1"/>
  <c r="M2913" i="1"/>
  <c r="O4822" i="1"/>
  <c r="D1593" i="1"/>
  <c r="P1593" i="1" s="1"/>
  <c r="I2415" i="1"/>
  <c r="P4670" i="1"/>
  <c r="P3928" i="1"/>
  <c r="O2955" i="1"/>
  <c r="P405" i="1"/>
  <c r="P705" i="1"/>
  <c r="P942" i="1"/>
  <c r="P451" i="1"/>
  <c r="P2367" i="1"/>
  <c r="I1397" i="1"/>
  <c r="E3697" i="1"/>
  <c r="O653" i="1"/>
  <c r="Q3697" i="1"/>
  <c r="I653" i="1"/>
  <c r="E3395" i="1"/>
  <c r="P3150" i="1"/>
  <c r="H2415" i="1"/>
  <c r="Q808" i="1"/>
  <c r="F3395" i="1"/>
  <c r="P4277" i="1"/>
  <c r="I1593" i="1"/>
  <c r="P4520" i="1"/>
  <c r="P5303" i="1"/>
  <c r="P4621" i="1"/>
  <c r="P1875" i="1"/>
  <c r="P551" i="1"/>
  <c r="P4370" i="1"/>
  <c r="P5304" i="1"/>
  <c r="P3447" i="1"/>
  <c r="P2224" i="1"/>
  <c r="P4321" i="1"/>
  <c r="N4318" i="1" s="1"/>
  <c r="P3200" i="1"/>
  <c r="P4274" i="1"/>
  <c r="P2221" i="1"/>
  <c r="P2019" i="1"/>
  <c r="P1681" i="1"/>
  <c r="P550" i="1"/>
  <c r="P1626" i="1"/>
  <c r="P801" i="1"/>
  <c r="P2998" i="1"/>
  <c r="P5309" i="1"/>
  <c r="P2908" i="1"/>
  <c r="P2265" i="1"/>
  <c r="N1397" i="1"/>
  <c r="P3450" i="1"/>
  <c r="P4769" i="1"/>
  <c r="P452" i="1"/>
  <c r="P2463" i="1"/>
  <c r="P2707" i="1"/>
  <c r="P2215" i="1"/>
  <c r="P1873" i="1"/>
  <c r="P1581" i="1"/>
  <c r="P508" i="1"/>
  <c r="P4273" i="1"/>
  <c r="P4467" i="1"/>
  <c r="P4516" i="1"/>
  <c r="P4668" i="1"/>
  <c r="P5057" i="1"/>
  <c r="P5256" i="1"/>
  <c r="P2315" i="1"/>
  <c r="P1828" i="1"/>
  <c r="P2124" i="1"/>
  <c r="I2564" i="1"/>
  <c r="E2564" i="1"/>
  <c r="L4569" i="1"/>
  <c r="G4569" i="1"/>
  <c r="K4569" i="1"/>
  <c r="N4569" i="1"/>
  <c r="M4569" i="1"/>
  <c r="D4569" i="1"/>
  <c r="H4569" i="1"/>
  <c r="O4569" i="1"/>
  <c r="F4569" i="1"/>
  <c r="E4569" i="1"/>
  <c r="F3351" i="1"/>
  <c r="L3351" i="1"/>
  <c r="E3351" i="1"/>
  <c r="I3351" i="1"/>
  <c r="H3351" i="1"/>
  <c r="K3351" i="1"/>
  <c r="D3351" i="1"/>
  <c r="Q3351" i="1"/>
  <c r="N3351" i="1"/>
  <c r="J3351" i="1"/>
  <c r="M3351" i="1"/>
  <c r="O3351" i="1"/>
  <c r="G3351" i="1"/>
  <c r="M1292" i="1"/>
  <c r="F1292" i="1"/>
  <c r="P803" i="1"/>
  <c r="P749" i="1"/>
  <c r="P4272" i="1"/>
  <c r="F5108" i="1"/>
  <c r="F3357" i="1"/>
  <c r="Q4914" i="1"/>
  <c r="J4386" i="1"/>
  <c r="H4386" i="1"/>
  <c r="D4386" i="1"/>
  <c r="P4386" i="1" s="1"/>
  <c r="E4386" i="1"/>
  <c r="F4386" i="1"/>
  <c r="G4386" i="1"/>
  <c r="M4386" i="1"/>
  <c r="N4386" i="1"/>
  <c r="K4386" i="1"/>
  <c r="I4386" i="1"/>
  <c r="L4386" i="1"/>
  <c r="Q3603" i="1"/>
  <c r="G3602" i="1"/>
  <c r="J5120" i="1"/>
  <c r="P2323" i="1"/>
  <c r="O645" i="1"/>
  <c r="D1544" i="1"/>
  <c r="P1544" i="1" s="1"/>
  <c r="O5120" i="1"/>
  <c r="D257" i="1"/>
  <c r="H5120" i="1"/>
  <c r="Q4867" i="1"/>
  <c r="F3302" i="1"/>
  <c r="K2415" i="1"/>
  <c r="D1292" i="1"/>
  <c r="K4828" i="1"/>
  <c r="M4828" i="1"/>
  <c r="F4828" i="1"/>
  <c r="D4828" i="1"/>
  <c r="P4828" i="1" s="1"/>
  <c r="E4828" i="1"/>
  <c r="N4828" i="1"/>
  <c r="L4828" i="1"/>
  <c r="G4828" i="1"/>
  <c r="J4828" i="1"/>
  <c r="K5120" i="1"/>
  <c r="N3302" i="1"/>
  <c r="P2222" i="1"/>
  <c r="N645" i="1"/>
  <c r="H1544" i="1"/>
  <c r="I5120" i="1"/>
  <c r="D3302" i="1"/>
  <c r="P3302" i="1" s="1"/>
  <c r="P3053" i="1"/>
  <c r="O2415" i="1"/>
  <c r="H1292" i="1"/>
  <c r="E2415" i="1"/>
  <c r="P503" i="1"/>
  <c r="P2020" i="1"/>
  <c r="P2173" i="1"/>
  <c r="P2763" i="1"/>
  <c r="P2115" i="1"/>
  <c r="P1582" i="1"/>
  <c r="D5108" i="1"/>
  <c r="J3342" i="1"/>
  <c r="N3059" i="1"/>
  <c r="G5120" i="1"/>
  <c r="I1544" i="1"/>
  <c r="D5120" i="1"/>
  <c r="G3302" i="1"/>
  <c r="O1291" i="1"/>
  <c r="D1291" i="1"/>
  <c r="P3935" i="1"/>
  <c r="P4966" i="1"/>
  <c r="J2415" i="1"/>
  <c r="P5203" i="1"/>
  <c r="P166" i="1"/>
  <c r="P1824" i="1"/>
  <c r="P1539" i="1"/>
  <c r="I5315" i="1"/>
  <c r="F5315" i="1"/>
  <c r="J5315" i="1"/>
  <c r="G5315" i="1"/>
  <c r="Q5316" i="1"/>
  <c r="Q5315" i="1"/>
  <c r="M5315" i="1"/>
  <c r="K5315" i="1"/>
  <c r="H5315" i="1"/>
  <c r="L5315" i="1"/>
  <c r="N5315" i="1"/>
  <c r="D5315" i="1"/>
  <c r="E5315" i="1"/>
  <c r="D5106" i="1"/>
  <c r="F5120" i="1"/>
  <c r="E3302" i="1"/>
  <c r="P552" i="1"/>
  <c r="G2415" i="1"/>
  <c r="F2411" i="1"/>
  <c r="F2415" i="1"/>
  <c r="H3254" i="1"/>
  <c r="Q3254" i="1"/>
  <c r="F3254" i="1"/>
  <c r="N3254" i="1"/>
  <c r="M3254" i="1"/>
  <c r="D3254" i="1"/>
  <c r="K3254" i="1"/>
  <c r="I3254" i="1"/>
  <c r="L3254" i="1"/>
  <c r="K4675" i="1"/>
  <c r="N4675" i="1"/>
  <c r="L4675" i="1"/>
  <c r="H4675" i="1"/>
  <c r="D4675" i="1"/>
  <c r="I4675" i="1"/>
  <c r="F4675" i="1"/>
  <c r="J4675" i="1"/>
  <c r="G4675" i="1"/>
  <c r="E4675" i="1"/>
  <c r="M4675" i="1"/>
  <c r="E4528" i="1"/>
  <c r="G4528" i="1"/>
  <c r="L4528" i="1"/>
  <c r="I4528" i="1"/>
  <c r="Q4529" i="1"/>
  <c r="M4528" i="1"/>
  <c r="Q4528" i="1"/>
  <c r="H4528" i="1"/>
  <c r="D4528" i="1"/>
  <c r="J4528" i="1"/>
  <c r="F4528" i="1"/>
  <c r="Q3650" i="1"/>
  <c r="D3649" i="1"/>
  <c r="K3649" i="1"/>
  <c r="E3649" i="1"/>
  <c r="G3649" i="1"/>
  <c r="N3649" i="1"/>
  <c r="H3649" i="1"/>
  <c r="I3649" i="1"/>
  <c r="Q3649" i="1"/>
  <c r="L3649" i="1"/>
  <c r="M3649" i="1"/>
  <c r="H645" i="1"/>
  <c r="N1544" i="1"/>
  <c r="Q2415" i="1"/>
  <c r="K1544" i="1"/>
  <c r="O3342" i="1"/>
  <c r="E5106" i="1"/>
  <c r="M5120" i="1"/>
  <c r="F3649" i="1"/>
  <c r="P81" i="1"/>
  <c r="N59" i="1" s="1"/>
  <c r="Q3303" i="1"/>
  <c r="P696" i="1"/>
  <c r="P1136" i="1"/>
  <c r="D2715" i="1"/>
  <c r="J1292" i="1"/>
  <c r="P1969" i="1"/>
  <c r="K2411" i="1"/>
  <c r="Q1782" i="1"/>
  <c r="P308" i="1"/>
  <c r="O2956" i="1"/>
  <c r="N3979" i="1"/>
  <c r="K2558" i="1"/>
  <c r="M5108" i="1"/>
  <c r="H3113" i="1"/>
  <c r="M3113" i="1"/>
  <c r="L3113" i="1"/>
  <c r="F3113" i="1"/>
  <c r="N3113" i="1"/>
  <c r="J3113" i="1"/>
  <c r="K3113" i="1"/>
  <c r="I3113" i="1"/>
  <c r="G3113" i="1"/>
  <c r="D3113" i="1"/>
  <c r="P3113" i="1" s="1"/>
  <c r="E3113" i="1"/>
  <c r="F5023" i="1"/>
  <c r="L5023" i="1"/>
  <c r="Q5024" i="1"/>
  <c r="K5023" i="1"/>
  <c r="H5023" i="1"/>
  <c r="N5023" i="1"/>
  <c r="G5023" i="1"/>
  <c r="J5023" i="1"/>
  <c r="D5023" i="1"/>
  <c r="P5023" i="1" s="1"/>
  <c r="Q5023" i="1"/>
  <c r="E5023" i="1"/>
  <c r="I5023" i="1"/>
  <c r="M5023" i="1"/>
  <c r="L2415" i="1"/>
  <c r="K3342" i="1"/>
  <c r="N3342" i="1"/>
  <c r="I1781" i="1"/>
  <c r="J5106" i="1"/>
  <c r="Q5120" i="1"/>
  <c r="P4600" i="1"/>
  <c r="N4577" i="1" s="1"/>
  <c r="J3649" i="1"/>
  <c r="P4519" i="1"/>
  <c r="H3302" i="1"/>
  <c r="L3302" i="1"/>
  <c r="P4085" i="1"/>
  <c r="P5209" i="1"/>
  <c r="K1292" i="1"/>
  <c r="H3356" i="1"/>
  <c r="L2411" i="1"/>
  <c r="N3696" i="1"/>
  <c r="J3692" i="1"/>
  <c r="N1285" i="1"/>
  <c r="G1781" i="1"/>
  <c r="I5106" i="1"/>
  <c r="P2371" i="1"/>
  <c r="H257" i="1"/>
  <c r="O1776" i="1"/>
  <c r="M3302" i="1"/>
  <c r="N1292" i="1"/>
  <c r="O2411" i="1"/>
  <c r="P1830" i="1"/>
  <c r="P2912" i="1"/>
  <c r="K3302" i="1"/>
  <c r="P2605" i="1"/>
  <c r="P2507" i="1"/>
  <c r="P3197" i="1"/>
  <c r="D4189" i="1"/>
  <c r="P4189" i="1" s="1"/>
  <c r="Q4189" i="1"/>
  <c r="N4189" i="1"/>
  <c r="G5219" i="1"/>
  <c r="E5219" i="1"/>
  <c r="L5219" i="1"/>
  <c r="N5219" i="1"/>
  <c r="M5219" i="1"/>
  <c r="Q5220" i="1"/>
  <c r="K5219" i="1"/>
  <c r="I5219" i="1"/>
  <c r="H3940" i="1"/>
  <c r="G3940" i="1"/>
  <c r="I3940" i="1"/>
  <c r="F3940" i="1"/>
  <c r="D3940" i="1"/>
  <c r="N3940" i="1"/>
  <c r="E3940" i="1"/>
  <c r="J3940" i="1"/>
  <c r="M3940" i="1"/>
  <c r="Q3940" i="1"/>
  <c r="L3940" i="1"/>
  <c r="K3940" i="1"/>
  <c r="M4679" i="1"/>
  <c r="J4679" i="1"/>
  <c r="F4679" i="1"/>
  <c r="Q4680" i="1"/>
  <c r="G4679" i="1"/>
  <c r="Q4679" i="1"/>
  <c r="L4679" i="1"/>
  <c r="K4679" i="1"/>
  <c r="E4679" i="1"/>
  <c r="D4679" i="1"/>
  <c r="N4679" i="1"/>
  <c r="I4679" i="1"/>
  <c r="H4679" i="1"/>
  <c r="N5120" i="1"/>
  <c r="K645" i="1"/>
  <c r="P892" i="1"/>
  <c r="L1781" i="1"/>
  <c r="O5106" i="1"/>
  <c r="D2415" i="1"/>
  <c r="I3692" i="1"/>
  <c r="J3302" i="1"/>
  <c r="Q1291" i="1"/>
  <c r="P3055" i="1"/>
  <c r="P1235" i="1"/>
  <c r="P2372" i="1"/>
  <c r="P1675" i="1"/>
  <c r="P4373" i="1"/>
  <c r="P1038" i="1"/>
  <c r="H3980" i="1"/>
  <c r="H1000" i="1"/>
  <c r="L1000" i="1"/>
  <c r="D1000" i="1"/>
  <c r="F1000" i="1"/>
  <c r="I1000" i="1"/>
  <c r="N1000" i="1"/>
  <c r="G1000" i="1"/>
  <c r="M1000" i="1"/>
  <c r="K1000" i="1"/>
  <c r="E1000" i="1"/>
  <c r="J1000" i="1"/>
  <c r="Q1000" i="1"/>
  <c r="N1781" i="1"/>
  <c r="Q2069" i="1"/>
  <c r="Q264" i="1"/>
  <c r="P2812" i="1"/>
  <c r="P4374" i="1"/>
  <c r="I257" i="1"/>
  <c r="M2415" i="1"/>
  <c r="Q173" i="1"/>
  <c r="F647" i="1"/>
  <c r="D4570" i="1"/>
  <c r="G1395" i="1"/>
  <c r="P5259" i="1"/>
  <c r="P156" i="1"/>
  <c r="P794" i="1"/>
  <c r="P1527" i="1"/>
  <c r="P4082" i="1"/>
  <c r="P2752" i="1"/>
  <c r="J4432" i="1"/>
  <c r="F4432" i="1"/>
  <c r="E4432" i="1"/>
  <c r="D4432" i="1"/>
  <c r="P4432" i="1" s="1"/>
  <c r="I4432" i="1"/>
  <c r="P2459" i="1"/>
  <c r="Q4664" i="1"/>
  <c r="L4663" i="1"/>
  <c r="E4663" i="1"/>
  <c r="K4663" i="1"/>
  <c r="N4663" i="1"/>
  <c r="M4663" i="1"/>
  <c r="J4663" i="1"/>
  <c r="I4663" i="1"/>
  <c r="O3649" i="1"/>
  <c r="K4138" i="1"/>
  <c r="G4138" i="1"/>
  <c r="N4138" i="1"/>
  <c r="M4138" i="1"/>
  <c r="J4138" i="1"/>
  <c r="I4138" i="1"/>
  <c r="H4138" i="1"/>
  <c r="F4138" i="1"/>
  <c r="D4138" i="1"/>
  <c r="L4138" i="1"/>
  <c r="Q4139" i="1"/>
  <c r="E4138" i="1"/>
  <c r="M3988" i="1"/>
  <c r="F5118" i="1"/>
  <c r="P4765" i="1"/>
  <c r="I3501" i="1"/>
  <c r="L3501" i="1"/>
  <c r="G3501" i="1"/>
  <c r="H3501" i="1"/>
  <c r="E3501" i="1"/>
  <c r="F3501" i="1"/>
  <c r="Q3502" i="1"/>
  <c r="N3501" i="1"/>
  <c r="D3501" i="1"/>
  <c r="J3501" i="1"/>
  <c r="M3501" i="1"/>
  <c r="K3501" i="1"/>
  <c r="G3350" i="1"/>
  <c r="K3350" i="1"/>
  <c r="J3350" i="1"/>
  <c r="D3350" i="1"/>
  <c r="O3350" i="1"/>
  <c r="H3350" i="1"/>
  <c r="L3350" i="1"/>
  <c r="E3350" i="1"/>
  <c r="F3350" i="1"/>
  <c r="M3350" i="1"/>
  <c r="N3350" i="1"/>
  <c r="I3350" i="1"/>
  <c r="D2867" i="1"/>
  <c r="P2867" i="1" s="1"/>
  <c r="L2867" i="1"/>
  <c r="J2867" i="1"/>
  <c r="F2867" i="1"/>
  <c r="E2867" i="1"/>
  <c r="I2867" i="1"/>
  <c r="K2867" i="1"/>
  <c r="Q2868" i="1"/>
  <c r="M2867" i="1"/>
  <c r="Q2867" i="1"/>
  <c r="H2867" i="1"/>
  <c r="N2867" i="1"/>
  <c r="G2867" i="1"/>
  <c r="F1783" i="1"/>
  <c r="M1783" i="1"/>
  <c r="I1783" i="1"/>
  <c r="G1783" i="1"/>
  <c r="L1783" i="1"/>
  <c r="J1783" i="1"/>
  <c r="O1783" i="1"/>
  <c r="N1783" i="1"/>
  <c r="K1783" i="1"/>
  <c r="H1783" i="1"/>
  <c r="D1783" i="1"/>
  <c r="P3199" i="1"/>
  <c r="J806" i="1"/>
  <c r="L806" i="1"/>
  <c r="D806" i="1"/>
  <c r="M806" i="1"/>
  <c r="E806" i="1"/>
  <c r="F806" i="1"/>
  <c r="H806" i="1"/>
  <c r="K806" i="1"/>
  <c r="N806" i="1"/>
  <c r="I806" i="1"/>
  <c r="G806" i="1"/>
  <c r="N3765" i="1"/>
  <c r="P3422" i="1"/>
  <c r="Q3400" i="1" s="1"/>
  <c r="D3988" i="1"/>
  <c r="P3766" i="1"/>
  <c r="M3743" i="1" s="1"/>
  <c r="H2962" i="1"/>
  <c r="J654" i="1"/>
  <c r="F1096" i="1"/>
  <c r="I1102" i="1"/>
  <c r="H1545" i="1"/>
  <c r="L3158" i="1"/>
  <c r="L1790" i="1"/>
  <c r="J1593" i="1"/>
  <c r="Q1783" i="1"/>
  <c r="J3700" i="1"/>
  <c r="E3985" i="1"/>
  <c r="E140" i="1"/>
  <c r="P899" i="1"/>
  <c r="P161" i="1"/>
  <c r="P1238" i="1"/>
  <c r="P4674" i="1"/>
  <c r="P4329" i="1"/>
  <c r="G1986" i="1"/>
  <c r="J1986" i="1"/>
  <c r="K1986" i="1"/>
  <c r="Q1986" i="1"/>
  <c r="N1986" i="1"/>
  <c r="E1986" i="1"/>
  <c r="H1986" i="1"/>
  <c r="F1986" i="1"/>
  <c r="D1986" i="1"/>
  <c r="P1986" i="1" s="1"/>
  <c r="M1986" i="1"/>
  <c r="L1986" i="1"/>
  <c r="I1986" i="1"/>
  <c r="I4471" i="1"/>
  <c r="L4471" i="1"/>
  <c r="M4471" i="1"/>
  <c r="H653" i="1"/>
  <c r="O1544" i="1"/>
  <c r="M131" i="1"/>
  <c r="K2962" i="1"/>
  <c r="J1283" i="1"/>
  <c r="E1096" i="1"/>
  <c r="M1102" i="1"/>
  <c r="K1545" i="1"/>
  <c r="D67" i="1"/>
  <c r="F2962" i="1"/>
  <c r="P1040" i="1"/>
  <c r="G1790" i="1"/>
  <c r="I3700" i="1"/>
  <c r="G2410" i="1"/>
  <c r="G3354" i="1"/>
  <c r="O3354" i="1"/>
  <c r="K3354" i="1"/>
  <c r="D3354" i="1"/>
  <c r="H3354" i="1"/>
  <c r="I3354" i="1"/>
  <c r="J3354" i="1"/>
  <c r="P994" i="1"/>
  <c r="G2721" i="1"/>
  <c r="I2721" i="1"/>
  <c r="D2721" i="1"/>
  <c r="P2721" i="1" s="1"/>
  <c r="K2721" i="1"/>
  <c r="J2721" i="1"/>
  <c r="Q2721" i="1"/>
  <c r="F2721" i="1"/>
  <c r="N2721" i="1"/>
  <c r="H2721" i="1"/>
  <c r="E2721" i="1"/>
  <c r="L2721" i="1"/>
  <c r="M2721" i="1"/>
  <c r="P402" i="1"/>
  <c r="T3764" i="1"/>
  <c r="T40" i="1" s="1"/>
  <c r="J3988" i="1"/>
  <c r="E3988" i="1"/>
  <c r="L1544" i="1"/>
  <c r="M168" i="1"/>
  <c r="H1102" i="1"/>
  <c r="G2962" i="1"/>
  <c r="I67" i="1"/>
  <c r="H3985" i="1"/>
  <c r="H2410" i="1"/>
  <c r="F3354" i="1"/>
  <c r="I3988" i="1"/>
  <c r="M1544" i="1"/>
  <c r="P3204" i="1"/>
  <c r="J656" i="1"/>
  <c r="O1288" i="1"/>
  <c r="N168" i="1"/>
  <c r="K1102" i="1"/>
  <c r="L2073" i="1"/>
  <c r="O4947" i="1"/>
  <c r="P4947" i="1" s="1"/>
  <c r="O4924" i="1" s="1"/>
  <c r="N67" i="1"/>
  <c r="E1593" i="1"/>
  <c r="J3985" i="1"/>
  <c r="G1051" i="1"/>
  <c r="E2410" i="1"/>
  <c r="N1051" i="1"/>
  <c r="N1248" i="1"/>
  <c r="H1248" i="1"/>
  <c r="I1248" i="1"/>
  <c r="Q1248" i="1"/>
  <c r="J1248" i="1"/>
  <c r="E1248" i="1"/>
  <c r="M1248" i="1"/>
  <c r="K1248" i="1"/>
  <c r="F1248" i="1"/>
  <c r="D1248" i="1"/>
  <c r="L1248" i="1"/>
  <c r="O1248" i="1"/>
  <c r="Q1249" i="1"/>
  <c r="G1248" i="1"/>
  <c r="P4036" i="1"/>
  <c r="I1788" i="1"/>
  <c r="D1788" i="1"/>
  <c r="J1788" i="1"/>
  <c r="M1788" i="1"/>
  <c r="F1788" i="1"/>
  <c r="G1788" i="1"/>
  <c r="H1788" i="1"/>
  <c r="N1788" i="1"/>
  <c r="O4914" i="1"/>
  <c r="G4914" i="1"/>
  <c r="I4914" i="1"/>
  <c r="L4914" i="1"/>
  <c r="J4914" i="1"/>
  <c r="K562" i="1"/>
  <c r="H562" i="1"/>
  <c r="D562" i="1"/>
  <c r="M562" i="1"/>
  <c r="F562" i="1"/>
  <c r="L562" i="1"/>
  <c r="E562" i="1"/>
  <c r="G562" i="1"/>
  <c r="Q563" i="1"/>
  <c r="Q562" i="1"/>
  <c r="N562" i="1"/>
  <c r="I562" i="1"/>
  <c r="J562" i="1"/>
  <c r="D712" i="1"/>
  <c r="P712" i="1" s="1"/>
  <c r="F712" i="1"/>
  <c r="N712" i="1"/>
  <c r="I712" i="1"/>
  <c r="E712" i="1"/>
  <c r="J712" i="1"/>
  <c r="K712" i="1"/>
  <c r="G712" i="1"/>
  <c r="H712" i="1"/>
  <c r="M712" i="1"/>
  <c r="L712" i="1"/>
  <c r="O2962" i="1"/>
  <c r="I262" i="1"/>
  <c r="D168" i="1"/>
  <c r="E1102" i="1"/>
  <c r="Q5105" i="1"/>
  <c r="I2073" i="1"/>
  <c r="G67" i="1"/>
  <c r="M139" i="1"/>
  <c r="I5119" i="1"/>
  <c r="J1386" i="1"/>
  <c r="F1051" i="1"/>
  <c r="F2410" i="1"/>
  <c r="H1688" i="1"/>
  <c r="I1688" i="1"/>
  <c r="K1688" i="1"/>
  <c r="N1688" i="1"/>
  <c r="L1688" i="1"/>
  <c r="M1688" i="1"/>
  <c r="F1688" i="1"/>
  <c r="J1688" i="1"/>
  <c r="Q1689" i="1"/>
  <c r="E1688" i="1"/>
  <c r="G1688" i="1"/>
  <c r="D1688" i="1"/>
  <c r="I2066" i="1"/>
  <c r="Q1545" i="1"/>
  <c r="E1544" i="1"/>
  <c r="J2962" i="1"/>
  <c r="N1102" i="1"/>
  <c r="F2073" i="1"/>
  <c r="J67" i="1"/>
  <c r="O1593" i="1"/>
  <c r="M3985" i="1"/>
  <c r="K1051" i="1"/>
  <c r="M1051" i="1"/>
  <c r="E1051" i="1"/>
  <c r="P1971" i="1"/>
  <c r="I4140" i="1"/>
  <c r="H4140" i="1"/>
  <c r="L4140" i="1"/>
  <c r="M4140" i="1"/>
  <c r="K4140" i="1"/>
  <c r="Q4141" i="1"/>
  <c r="D4140" i="1"/>
  <c r="F4140" i="1"/>
  <c r="J4140" i="1"/>
  <c r="G4140" i="1"/>
  <c r="N4140" i="1"/>
  <c r="E4140" i="1"/>
  <c r="P1190" i="1"/>
  <c r="N2181" i="1"/>
  <c r="L2181" i="1"/>
  <c r="K2181" i="1"/>
  <c r="J2181" i="1"/>
  <c r="D2181" i="1"/>
  <c r="P2181" i="1" s="1"/>
  <c r="E2181" i="1"/>
  <c r="Q2181" i="1"/>
  <c r="M2181" i="1"/>
  <c r="I2181" i="1"/>
  <c r="H2181" i="1"/>
  <c r="F2181" i="1"/>
  <c r="G2181" i="1"/>
  <c r="R133" i="1"/>
  <c r="E1398" i="1"/>
  <c r="D1398" i="1"/>
  <c r="P1398" i="1" s="1"/>
  <c r="H1398" i="1"/>
  <c r="L1398" i="1"/>
  <c r="F1398" i="1"/>
  <c r="N1398" i="1"/>
  <c r="G1398" i="1"/>
  <c r="J1398" i="1"/>
  <c r="K1590" i="1"/>
  <c r="N1590" i="1"/>
  <c r="M1590" i="1"/>
  <c r="D1590" i="1"/>
  <c r="F1590" i="1"/>
  <c r="L1590" i="1"/>
  <c r="I1590" i="1"/>
  <c r="E1590" i="1"/>
  <c r="H1590" i="1"/>
  <c r="G1590" i="1"/>
  <c r="J1590" i="1"/>
  <c r="Q1590" i="1"/>
  <c r="J3505" i="1"/>
  <c r="E3505" i="1"/>
  <c r="N3505" i="1"/>
  <c r="L3505" i="1"/>
  <c r="G3505" i="1"/>
  <c r="I3505" i="1"/>
  <c r="M3505" i="1"/>
  <c r="K3505" i="1"/>
  <c r="E418" i="1"/>
  <c r="L418" i="1"/>
  <c r="F418" i="1"/>
  <c r="N418" i="1"/>
  <c r="D418" i="1"/>
  <c r="P418" i="1" s="1"/>
  <c r="I418" i="1"/>
  <c r="M418" i="1"/>
  <c r="H418" i="1"/>
  <c r="K418" i="1"/>
  <c r="J418" i="1"/>
  <c r="G418" i="1"/>
  <c r="I808" i="1"/>
  <c r="D808" i="1"/>
  <c r="H808" i="1"/>
  <c r="F808" i="1"/>
  <c r="J808" i="1"/>
  <c r="L808" i="1"/>
  <c r="K808" i="1"/>
  <c r="G808" i="1"/>
  <c r="E808" i="1"/>
  <c r="N808" i="1"/>
  <c r="M808" i="1"/>
  <c r="O3501" i="1"/>
  <c r="G1544" i="1"/>
  <c r="D2962" i="1"/>
  <c r="L1102" i="1"/>
  <c r="Q1102" i="1"/>
  <c r="E67" i="1"/>
  <c r="M67" i="1"/>
  <c r="P2214" i="1"/>
  <c r="P1041" i="1"/>
  <c r="Q1051" i="1"/>
  <c r="I4569" i="1"/>
  <c r="J4569" i="1"/>
  <c r="K1781" i="1"/>
  <c r="D1781" i="1"/>
  <c r="H1781" i="1"/>
  <c r="J1781" i="1"/>
  <c r="M1781" i="1"/>
  <c r="O1781" i="1"/>
  <c r="F1781" i="1"/>
  <c r="P2705" i="1"/>
  <c r="E1783" i="1"/>
  <c r="J3987" i="1"/>
  <c r="L3987" i="1"/>
  <c r="D3987" i="1"/>
  <c r="G3987" i="1"/>
  <c r="O2721" i="1"/>
  <c r="P3146" i="1"/>
  <c r="I2411" i="1"/>
  <c r="E2411" i="1"/>
  <c r="H2411" i="1"/>
  <c r="J2411" i="1"/>
  <c r="G2411" i="1"/>
  <c r="D2411" i="1"/>
  <c r="D5110" i="1"/>
  <c r="F5110" i="1"/>
  <c r="J5110" i="1"/>
  <c r="O5110" i="1"/>
  <c r="N5110" i="1"/>
  <c r="M2411" i="1"/>
  <c r="O2867" i="1"/>
  <c r="G1388" i="1"/>
  <c r="P162" i="1"/>
  <c r="P2264" i="1"/>
  <c r="L3988" i="1"/>
  <c r="J1388" i="1"/>
  <c r="L2422" i="1"/>
  <c r="P5214" i="1"/>
  <c r="P1583" i="1"/>
  <c r="P455" i="1"/>
  <c r="P1189" i="1"/>
  <c r="D262" i="1"/>
  <c r="P4622" i="1"/>
  <c r="F656" i="1"/>
  <c r="H3700" i="1"/>
  <c r="K2715" i="1"/>
  <c r="O2416" i="1"/>
  <c r="P1682" i="1"/>
  <c r="P1245" i="1"/>
  <c r="P1972" i="1"/>
  <c r="P410" i="1"/>
  <c r="G257" i="1"/>
  <c r="Q1089" i="1"/>
  <c r="I2067" i="1"/>
  <c r="O1395" i="1"/>
  <c r="F1544" i="1"/>
  <c r="P2366" i="1"/>
  <c r="E3700" i="1"/>
  <c r="M2416" i="1"/>
  <c r="P1233" i="1"/>
  <c r="P3546" i="1"/>
  <c r="M2067" i="1"/>
  <c r="I1087" i="1"/>
  <c r="N1288" i="1"/>
  <c r="K1779" i="1"/>
  <c r="P2762" i="1"/>
  <c r="K2952" i="1"/>
  <c r="P2125" i="1"/>
  <c r="P750" i="1"/>
  <c r="P4185" i="1"/>
  <c r="P4136" i="1"/>
  <c r="P748" i="1"/>
  <c r="P755" i="1"/>
  <c r="P3885" i="1"/>
  <c r="P3003" i="1"/>
  <c r="P3098" i="1"/>
  <c r="P2714" i="1"/>
  <c r="P3000" i="1"/>
  <c r="N1089" i="1"/>
  <c r="P2615" i="1"/>
  <c r="P158" i="1"/>
  <c r="P1732" i="1"/>
  <c r="N3988" i="1"/>
  <c r="E5105" i="1"/>
  <c r="O3989" i="1"/>
  <c r="D3352" i="1"/>
  <c r="Q3352" i="1"/>
  <c r="M3352" i="1"/>
  <c r="F3352" i="1"/>
  <c r="I3352" i="1"/>
  <c r="K3352" i="1"/>
  <c r="L3352" i="1"/>
  <c r="H3352" i="1"/>
  <c r="O3352" i="1"/>
  <c r="E3352" i="1"/>
  <c r="J3352" i="1"/>
  <c r="N3352" i="1"/>
  <c r="O2715" i="1"/>
  <c r="G2715" i="1"/>
  <c r="K2421" i="1"/>
  <c r="K1784" i="1"/>
  <c r="L1784" i="1"/>
  <c r="M1784" i="1"/>
  <c r="F1784" i="1"/>
  <c r="K1294" i="1"/>
  <c r="Q1294" i="1"/>
  <c r="H1294" i="1"/>
  <c r="H1246" i="1"/>
  <c r="N1294" i="1"/>
  <c r="D1294" i="1"/>
  <c r="O1294" i="1"/>
  <c r="L1294" i="1"/>
  <c r="E1294" i="1"/>
  <c r="I1294" i="1"/>
  <c r="J1294" i="1"/>
  <c r="O1099" i="1"/>
  <c r="H2081" i="1"/>
  <c r="F2081" i="1"/>
  <c r="N2081" i="1"/>
  <c r="D2081" i="1"/>
  <c r="K2081" i="1"/>
  <c r="E2081" i="1"/>
  <c r="G2081" i="1"/>
  <c r="L2081" i="1"/>
  <c r="M2081" i="1"/>
  <c r="J2081" i="1"/>
  <c r="I2081" i="1"/>
  <c r="O2081" i="1"/>
  <c r="P697" i="1"/>
  <c r="P2999" i="1"/>
  <c r="P2860" i="1"/>
  <c r="N2951" i="1"/>
  <c r="M65" i="1"/>
  <c r="E515" i="1"/>
  <c r="D515" i="1"/>
  <c r="P515" i="1" s="1"/>
  <c r="H515" i="1"/>
  <c r="G515" i="1"/>
  <c r="L515" i="1"/>
  <c r="F515" i="1"/>
  <c r="M515" i="1"/>
  <c r="Q516" i="1"/>
  <c r="Q515" i="1"/>
  <c r="I515" i="1"/>
  <c r="K515" i="1"/>
  <c r="J515" i="1"/>
  <c r="N515" i="1"/>
  <c r="J4972" i="1"/>
  <c r="N4972" i="1"/>
  <c r="H4972" i="1"/>
  <c r="D4972" i="1"/>
  <c r="L4972" i="1"/>
  <c r="K4972" i="1"/>
  <c r="E4972" i="1"/>
  <c r="G4972" i="1"/>
  <c r="F4972" i="1"/>
  <c r="Q4972" i="1"/>
  <c r="I4972" i="1"/>
  <c r="M4972" i="1"/>
  <c r="N4289" i="1"/>
  <c r="E4289" i="1"/>
  <c r="M4289" i="1"/>
  <c r="L4289" i="1"/>
  <c r="H137" i="1"/>
  <c r="M1396" i="1"/>
  <c r="G137" i="1"/>
  <c r="I656" i="1"/>
  <c r="J1641" i="1"/>
  <c r="L5109" i="1"/>
  <c r="P4724" i="1"/>
  <c r="F3700" i="1"/>
  <c r="M2951" i="1"/>
  <c r="O2410" i="1"/>
  <c r="Q2411" i="1"/>
  <c r="N2410" i="1"/>
  <c r="M2410" i="1"/>
  <c r="D2410" i="1"/>
  <c r="K2410" i="1"/>
  <c r="L2410" i="1"/>
  <c r="L1887" i="1"/>
  <c r="G1887" i="1"/>
  <c r="D1887" i="1"/>
  <c r="P1887" i="1" s="1"/>
  <c r="Q1888" i="1"/>
  <c r="M1887" i="1"/>
  <c r="J1887" i="1"/>
  <c r="F1887" i="1"/>
  <c r="N1887" i="1"/>
  <c r="I1887" i="1"/>
  <c r="H1887" i="1"/>
  <c r="E1887" i="1"/>
  <c r="K1887" i="1"/>
  <c r="L3358" i="1"/>
  <c r="J1396" i="1"/>
  <c r="D1776" i="1"/>
  <c r="K1776" i="1"/>
  <c r="N656" i="1"/>
  <c r="F1095" i="1"/>
  <c r="F1641" i="1"/>
  <c r="P3763" i="1"/>
  <c r="E3740" i="1" s="1"/>
  <c r="M5119" i="1"/>
  <c r="L65" i="1"/>
  <c r="P2861" i="1"/>
  <c r="P3156" i="1"/>
  <c r="D3455" i="1"/>
  <c r="P3455" i="1" s="1"/>
  <c r="F3455" i="1"/>
  <c r="K3455" i="1"/>
  <c r="H3455" i="1"/>
  <c r="J3455" i="1"/>
  <c r="E3455" i="1"/>
  <c r="M3455" i="1"/>
  <c r="I3455" i="1"/>
  <c r="G3455" i="1"/>
  <c r="N3455" i="1"/>
  <c r="L3455" i="1"/>
  <c r="H4728" i="1"/>
  <c r="N4728" i="1"/>
  <c r="E4728" i="1"/>
  <c r="I4728" i="1"/>
  <c r="G4728" i="1"/>
  <c r="L4728" i="1"/>
  <c r="F4728" i="1"/>
  <c r="K4728" i="1"/>
  <c r="M4728" i="1"/>
  <c r="Q4728" i="1"/>
  <c r="Q4729" i="1"/>
  <c r="D4728" i="1"/>
  <c r="J4728" i="1"/>
  <c r="O756" i="1"/>
  <c r="P1196" i="1"/>
  <c r="L3307" i="1"/>
  <c r="G3307" i="1"/>
  <c r="I3307" i="1"/>
  <c r="D3307" i="1"/>
  <c r="P3307" i="1" s="1"/>
  <c r="H3307" i="1"/>
  <c r="E3307" i="1"/>
  <c r="Q3308" i="1"/>
  <c r="K3307" i="1"/>
  <c r="F3307" i="1"/>
  <c r="J3307" i="1"/>
  <c r="M3307" i="1"/>
  <c r="N3307" i="1"/>
  <c r="H4238" i="1"/>
  <c r="D4238" i="1"/>
  <c r="L4238" i="1"/>
  <c r="M4238" i="1"/>
  <c r="E4238" i="1"/>
  <c r="F4238" i="1"/>
  <c r="G4238" i="1"/>
  <c r="K4238" i="1"/>
  <c r="J4238" i="1"/>
  <c r="N4238" i="1"/>
  <c r="O4238" i="1"/>
  <c r="I4238" i="1"/>
  <c r="E137" i="1"/>
  <c r="G2951" i="1"/>
  <c r="H2951" i="1"/>
  <c r="K2951" i="1"/>
  <c r="O2951" i="1"/>
  <c r="E2951" i="1"/>
  <c r="D2951" i="1"/>
  <c r="J2951" i="1"/>
  <c r="F2951" i="1"/>
  <c r="O65" i="1"/>
  <c r="D2067" i="1"/>
  <c r="E1284" i="1"/>
  <c r="G1776" i="1"/>
  <c r="K137" i="1"/>
  <c r="P706" i="1"/>
  <c r="P3205" i="1"/>
  <c r="P3148" i="1"/>
  <c r="F4039" i="1"/>
  <c r="Q4039" i="1"/>
  <c r="L4039" i="1"/>
  <c r="J4039" i="1"/>
  <c r="O4039" i="1"/>
  <c r="K4039" i="1"/>
  <c r="H4039" i="1"/>
  <c r="M4039" i="1"/>
  <c r="N4039" i="1"/>
  <c r="G4039" i="1"/>
  <c r="D4039" i="1"/>
  <c r="I4039" i="1"/>
  <c r="E4039" i="1"/>
  <c r="M2952" i="1"/>
  <c r="I2952" i="1"/>
  <c r="J2952" i="1"/>
  <c r="G2952" i="1"/>
  <c r="H2952" i="1"/>
  <c r="Q2952" i="1"/>
  <c r="O2952" i="1"/>
  <c r="L2952" i="1"/>
  <c r="D2952" i="1"/>
  <c r="E2952" i="1"/>
  <c r="F2952" i="1"/>
  <c r="N65" i="1"/>
  <c r="E65" i="1"/>
  <c r="Q1247" i="1"/>
  <c r="J1246" i="1"/>
  <c r="L1246" i="1"/>
  <c r="F173" i="1"/>
  <c r="H173" i="1"/>
  <c r="G173" i="1"/>
  <c r="K173" i="1"/>
  <c r="I173" i="1"/>
  <c r="L173" i="1"/>
  <c r="M173" i="1"/>
  <c r="N173" i="1"/>
  <c r="E173" i="1"/>
  <c r="J173" i="1"/>
  <c r="H65" i="1"/>
  <c r="K4092" i="1"/>
  <c r="E4092" i="1"/>
  <c r="M4092" i="1"/>
  <c r="F4092" i="1"/>
  <c r="L4092" i="1"/>
  <c r="G4092" i="1"/>
  <c r="J4092" i="1"/>
  <c r="Q4093" i="1"/>
  <c r="H4092" i="1"/>
  <c r="D4092" i="1"/>
  <c r="P4092" i="1" s="1"/>
  <c r="I4092" i="1"/>
  <c r="N4092" i="1"/>
  <c r="E2953" i="1"/>
  <c r="K2953" i="1"/>
  <c r="F2953" i="1"/>
  <c r="D2953" i="1"/>
  <c r="G2953" i="1"/>
  <c r="J65" i="1"/>
  <c r="I2230" i="1"/>
  <c r="K2230" i="1"/>
  <c r="F2230" i="1"/>
  <c r="D2230" i="1"/>
  <c r="P2230" i="1" s="1"/>
  <c r="G2230" i="1"/>
  <c r="H2230" i="1"/>
  <c r="M2230" i="1"/>
  <c r="J2230" i="1"/>
  <c r="L2230" i="1"/>
  <c r="N2230" i="1"/>
  <c r="Q2230" i="1"/>
  <c r="E2230" i="1"/>
  <c r="K2076" i="1"/>
  <c r="O2076" i="1"/>
  <c r="L2076" i="1"/>
  <c r="G2076" i="1"/>
  <c r="F2076" i="1"/>
  <c r="N2076" i="1"/>
  <c r="E2076" i="1"/>
  <c r="I2076" i="1"/>
  <c r="M2076" i="1"/>
  <c r="D2076" i="1"/>
  <c r="H2076" i="1"/>
  <c r="Q2420" i="1"/>
  <c r="P1976" i="1"/>
  <c r="N137" i="1"/>
  <c r="P2465" i="1"/>
  <c r="G413" i="1"/>
  <c r="N413" i="1"/>
  <c r="O67" i="1"/>
  <c r="H67" i="1"/>
  <c r="N1282" i="1"/>
  <c r="L1282" i="1"/>
  <c r="F65" i="1"/>
  <c r="O137" i="1"/>
  <c r="K1197" i="1"/>
  <c r="J1197" i="1"/>
  <c r="G1197" i="1"/>
  <c r="F1197" i="1"/>
  <c r="I1197" i="1"/>
  <c r="O1197" i="1"/>
  <c r="D1197" i="1"/>
  <c r="E1197" i="1"/>
  <c r="M1197" i="1"/>
  <c r="H1197" i="1"/>
  <c r="L1197" i="1"/>
  <c r="Q1198" i="1"/>
  <c r="N1197" i="1"/>
  <c r="F2959" i="1"/>
  <c r="G2959" i="1"/>
  <c r="O2959" i="1"/>
  <c r="J2959" i="1"/>
  <c r="L2959" i="1"/>
  <c r="D2959" i="1"/>
  <c r="N2959" i="1"/>
  <c r="E2959" i="1"/>
  <c r="M2959" i="1"/>
  <c r="I2959" i="1"/>
  <c r="K2959" i="1"/>
  <c r="H2959" i="1"/>
  <c r="I65" i="1"/>
  <c r="O2420" i="1"/>
  <c r="M656" i="1"/>
  <c r="Q1096" i="1"/>
  <c r="Q663" i="1"/>
  <c r="J4909" i="1"/>
  <c r="L3696" i="1"/>
  <c r="P609" i="1"/>
  <c r="D65" i="1"/>
  <c r="P1195" i="1"/>
  <c r="P400" i="1"/>
  <c r="P1137" i="1"/>
  <c r="K656" i="1"/>
  <c r="G3700" i="1"/>
  <c r="K2073" i="1"/>
  <c r="P1339" i="1"/>
  <c r="K65" i="1"/>
  <c r="O515" i="1"/>
  <c r="O4972" i="1"/>
  <c r="K5117" i="1"/>
  <c r="Q4871" i="1"/>
  <c r="I4822" i="1"/>
  <c r="Q4822" i="1"/>
  <c r="E4822" i="1"/>
  <c r="F4822" i="1"/>
  <c r="M4822" i="1"/>
  <c r="L4822" i="1"/>
  <c r="K4822" i="1"/>
  <c r="Q4823" i="1"/>
  <c r="D4822" i="1"/>
  <c r="M3989" i="1"/>
  <c r="E3989" i="1"/>
  <c r="N3989" i="1"/>
  <c r="F3989" i="1"/>
  <c r="H3989" i="1"/>
  <c r="I3989" i="1"/>
  <c r="K3989" i="1"/>
  <c r="G3989" i="1"/>
  <c r="J3989" i="1"/>
  <c r="L3989" i="1"/>
  <c r="N4186" i="1"/>
  <c r="E4186" i="1"/>
  <c r="O4186" i="1"/>
  <c r="D4186" i="1"/>
  <c r="L4186" i="1"/>
  <c r="I4186" i="1"/>
  <c r="J4186" i="1"/>
  <c r="H4186" i="1"/>
  <c r="Q4186" i="1"/>
  <c r="G4186" i="1"/>
  <c r="M4186" i="1"/>
  <c r="Q4187" i="1"/>
  <c r="F4186" i="1"/>
  <c r="K4186" i="1"/>
  <c r="D3696" i="1"/>
  <c r="J3696" i="1"/>
  <c r="E3696" i="1"/>
  <c r="K3696" i="1"/>
  <c r="O3696" i="1"/>
  <c r="I3696" i="1"/>
  <c r="H3696" i="1"/>
  <c r="Q3500" i="1"/>
  <c r="F3500" i="1"/>
  <c r="L3500" i="1"/>
  <c r="K3500" i="1"/>
  <c r="N3500" i="1"/>
  <c r="I3500" i="1"/>
  <c r="E3500" i="1"/>
  <c r="J3500" i="1"/>
  <c r="G3500" i="1"/>
  <c r="M3500" i="1"/>
  <c r="Q3501" i="1"/>
  <c r="D3500" i="1"/>
  <c r="O3500" i="1"/>
  <c r="H3500" i="1"/>
  <c r="F2715" i="1"/>
  <c r="J2715" i="1"/>
  <c r="E2715" i="1"/>
  <c r="Q2569" i="1"/>
  <c r="O2421" i="1"/>
  <c r="G1784" i="1"/>
  <c r="N1784" i="1"/>
  <c r="E1784" i="1"/>
  <c r="Q1784" i="1"/>
  <c r="I1784" i="1"/>
  <c r="J1784" i="1"/>
  <c r="H1784" i="1"/>
  <c r="L1540" i="1"/>
  <c r="O1540" i="1"/>
  <c r="F1540" i="1"/>
  <c r="Q1541" i="1"/>
  <c r="K1540" i="1"/>
  <c r="I1540" i="1"/>
  <c r="D1540" i="1"/>
  <c r="J1540" i="1"/>
  <c r="G1540" i="1"/>
  <c r="E1540" i="1"/>
  <c r="Q1540" i="1"/>
  <c r="D1099" i="1"/>
  <c r="J1099" i="1"/>
  <c r="N1099" i="1"/>
  <c r="G1099" i="1"/>
  <c r="H1099" i="1"/>
  <c r="I1099" i="1"/>
  <c r="F4627" i="1"/>
  <c r="O64" i="1"/>
  <c r="Q65" i="1"/>
  <c r="Q2177" i="1"/>
  <c r="P3425" i="1"/>
  <c r="E3402" i="1" s="1"/>
  <c r="K2961" i="1"/>
  <c r="H2961" i="1"/>
  <c r="D2961" i="1"/>
  <c r="E2961" i="1"/>
  <c r="I70" i="1"/>
  <c r="L3451" i="1"/>
  <c r="H1540" i="1"/>
  <c r="N3451" i="1"/>
  <c r="O3451" i="1"/>
  <c r="K1099" i="1"/>
  <c r="D654" i="1"/>
  <c r="O1087" i="1"/>
  <c r="D1102" i="1"/>
  <c r="P5257" i="1"/>
  <c r="E1291" i="1"/>
  <c r="Q2072" i="1"/>
  <c r="I2962" i="1"/>
  <c r="P795" i="1"/>
  <c r="T3417" i="1"/>
  <c r="R3760" i="1"/>
  <c r="D4826" i="1"/>
  <c r="F4826" i="1"/>
  <c r="H4826" i="1"/>
  <c r="G4826" i="1"/>
  <c r="M4826" i="1"/>
  <c r="N4826" i="1"/>
  <c r="I4826" i="1"/>
  <c r="K4826" i="1"/>
  <c r="E4826" i="1"/>
  <c r="L4826" i="1"/>
  <c r="Q4826" i="1"/>
  <c r="J4826" i="1"/>
  <c r="O4826" i="1"/>
  <c r="P2027" i="1"/>
  <c r="P1416" i="1"/>
  <c r="Q1394" i="1" s="1"/>
  <c r="F2958" i="1"/>
  <c r="Q2959" i="1"/>
  <c r="J2958" i="1"/>
  <c r="K2958" i="1"/>
  <c r="D2958" i="1"/>
  <c r="N2958" i="1"/>
  <c r="L2958" i="1"/>
  <c r="H2958" i="1"/>
  <c r="P2518" i="1"/>
  <c r="N4240" i="1"/>
  <c r="I4240" i="1"/>
  <c r="J4240" i="1"/>
  <c r="F4240" i="1"/>
  <c r="H4240" i="1"/>
  <c r="K4240" i="1"/>
  <c r="G4240" i="1"/>
  <c r="M4240" i="1"/>
  <c r="L4240" i="1"/>
  <c r="E4240" i="1"/>
  <c r="D4240" i="1"/>
  <c r="P4240" i="1" s="1"/>
  <c r="Q4240" i="1"/>
  <c r="O4240" i="1"/>
  <c r="E3977" i="1"/>
  <c r="F3977" i="1"/>
  <c r="J3977" i="1"/>
  <c r="H3977" i="1"/>
  <c r="I3977" i="1"/>
  <c r="G3977" i="1"/>
  <c r="K3977" i="1"/>
  <c r="M3977" i="1"/>
  <c r="N3977" i="1"/>
  <c r="L3977" i="1"/>
  <c r="O3977" i="1"/>
  <c r="D3977" i="1"/>
  <c r="O1790" i="1"/>
  <c r="K1790" i="1"/>
  <c r="I1790" i="1"/>
  <c r="H1790" i="1"/>
  <c r="F1790" i="1"/>
  <c r="D1790" i="1"/>
  <c r="P1790" i="1" s="1"/>
  <c r="K2521" i="1"/>
  <c r="G2521" i="1"/>
  <c r="I2521" i="1"/>
  <c r="F2521" i="1"/>
  <c r="E2521" i="1"/>
  <c r="L2521" i="1"/>
  <c r="J2521" i="1"/>
  <c r="Q2521" i="1"/>
  <c r="D2521" i="1"/>
  <c r="O2521" i="1"/>
  <c r="H2521" i="1"/>
  <c r="N2521" i="1"/>
  <c r="M2521" i="1"/>
  <c r="P4673" i="1"/>
  <c r="P4325" i="1"/>
  <c r="I1388" i="1"/>
  <c r="D1388" i="1"/>
  <c r="M1540" i="1"/>
  <c r="F3451" i="1"/>
  <c r="O1396" i="1"/>
  <c r="L257" i="1"/>
  <c r="I661" i="1"/>
  <c r="H1089" i="1"/>
  <c r="E1776" i="1"/>
  <c r="N1395" i="1"/>
  <c r="F1102" i="1"/>
  <c r="K1641" i="1"/>
  <c r="P456" i="1"/>
  <c r="P2273" i="1"/>
  <c r="K135" i="1"/>
  <c r="P1628" i="1"/>
  <c r="K5106" i="1"/>
  <c r="M5106" i="1"/>
  <c r="G5106" i="1"/>
  <c r="N5106" i="1"/>
  <c r="H5106" i="1"/>
  <c r="L5106" i="1"/>
  <c r="S138" i="1"/>
  <c r="T138" i="1" s="1"/>
  <c r="K1741" i="1"/>
  <c r="N1741" i="1"/>
  <c r="L1741" i="1"/>
  <c r="O1741" i="1"/>
  <c r="P2612" i="1"/>
  <c r="R3756" i="1"/>
  <c r="T3413" i="1"/>
  <c r="P1191" i="1"/>
  <c r="P1627" i="1"/>
  <c r="O3700" i="1"/>
  <c r="M3700" i="1"/>
  <c r="N4387" i="1"/>
  <c r="Q4387" i="1"/>
  <c r="K4387" i="1"/>
  <c r="I4387" i="1"/>
  <c r="D4387" i="1"/>
  <c r="P4387" i="1" s="1"/>
  <c r="F4387" i="1"/>
  <c r="M4387" i="1"/>
  <c r="J4387" i="1"/>
  <c r="L4387" i="1"/>
  <c r="G4387" i="1"/>
  <c r="E4387" i="1"/>
  <c r="H4387" i="1"/>
  <c r="O4387" i="1"/>
  <c r="P4897" i="1"/>
  <c r="O4874" i="1" s="1"/>
  <c r="O4946" i="1"/>
  <c r="P4946" i="1" s="1"/>
  <c r="K4923" i="1" s="1"/>
  <c r="E2966" i="1"/>
  <c r="N2966" i="1"/>
  <c r="K2966" i="1"/>
  <c r="L2966" i="1"/>
  <c r="F2966" i="1"/>
  <c r="J2966" i="1"/>
  <c r="H2966" i="1"/>
  <c r="M2966" i="1"/>
  <c r="D2966" i="1"/>
  <c r="P2966" i="1" s="1"/>
  <c r="Q2966" i="1"/>
  <c r="D2965" i="1"/>
  <c r="P2965" i="1" s="1"/>
  <c r="I2965" i="1"/>
  <c r="L2965" i="1"/>
  <c r="J2965" i="1"/>
  <c r="N2965" i="1"/>
  <c r="E2965" i="1"/>
  <c r="H2965" i="1"/>
  <c r="F2965" i="1"/>
  <c r="M2965" i="1"/>
  <c r="K2965" i="1"/>
  <c r="G2965" i="1"/>
  <c r="P2983" i="1"/>
  <c r="O2960" i="1" s="1"/>
  <c r="E2421" i="1"/>
  <c r="N1540" i="1"/>
  <c r="M3451" i="1"/>
  <c r="M3358" i="1"/>
  <c r="P2804" i="1"/>
  <c r="H261" i="1"/>
  <c r="I647" i="1"/>
  <c r="E1641" i="1"/>
  <c r="P3420" i="1"/>
  <c r="P2317" i="1"/>
  <c r="O1641" i="1"/>
  <c r="P3371" i="1"/>
  <c r="J3348" i="1" s="1"/>
  <c r="M1790" i="1"/>
  <c r="K3700" i="1"/>
  <c r="P2320" i="1"/>
  <c r="P4278" i="1"/>
  <c r="P4625" i="1"/>
  <c r="P3930" i="1"/>
  <c r="P159" i="1"/>
  <c r="P213" i="1"/>
  <c r="P1922" i="1"/>
  <c r="E170" i="1"/>
  <c r="H170" i="1"/>
  <c r="L170" i="1"/>
  <c r="K170" i="1"/>
  <c r="Q170" i="1"/>
  <c r="G170" i="1"/>
  <c r="O170" i="1"/>
  <c r="F170" i="1"/>
  <c r="Q171" i="1"/>
  <c r="J170" i="1"/>
  <c r="M170" i="1"/>
  <c r="I170" i="1"/>
  <c r="D170" i="1"/>
  <c r="N170" i="1"/>
  <c r="N4776" i="1"/>
  <c r="D4776" i="1"/>
  <c r="H4776" i="1"/>
  <c r="G4776" i="1"/>
  <c r="I4776" i="1"/>
  <c r="J4776" i="1"/>
  <c r="M4776" i="1"/>
  <c r="F4776" i="1"/>
  <c r="L4776" i="1"/>
  <c r="E4776" i="1"/>
  <c r="K4776" i="1"/>
  <c r="Q4777" i="1"/>
  <c r="G2966" i="1"/>
  <c r="P360" i="1"/>
  <c r="I2412" i="1"/>
  <c r="Q2412" i="1"/>
  <c r="M2412" i="1"/>
  <c r="P4376" i="1"/>
  <c r="E5119" i="1"/>
  <c r="F5119" i="1"/>
  <c r="H5119" i="1"/>
  <c r="P4226" i="1"/>
  <c r="P4723" i="1"/>
  <c r="I1201" i="1"/>
  <c r="G1201" i="1"/>
  <c r="K1201" i="1"/>
  <c r="O1201" i="1"/>
  <c r="J1201" i="1"/>
  <c r="H1201" i="1"/>
  <c r="Q1202" i="1"/>
  <c r="E2475" i="1"/>
  <c r="D2475" i="1"/>
  <c r="P2475" i="1" s="1"/>
  <c r="G2475" i="1"/>
  <c r="O2475" i="1"/>
  <c r="H2475" i="1"/>
  <c r="K2475" i="1"/>
  <c r="M2475" i="1"/>
  <c r="N2475" i="1"/>
  <c r="Q2475" i="1"/>
  <c r="L2475" i="1"/>
  <c r="I2475" i="1"/>
  <c r="J2475" i="1"/>
  <c r="F2475" i="1"/>
  <c r="P950" i="1"/>
  <c r="P1143" i="1"/>
  <c r="P1636" i="1"/>
  <c r="P3244" i="1"/>
  <c r="P2510" i="1"/>
  <c r="P1877" i="1"/>
  <c r="P2370" i="1"/>
  <c r="P5145" i="1"/>
  <c r="Q5123" i="1" s="1"/>
  <c r="Q5163" i="1"/>
  <c r="N262" i="1"/>
  <c r="K654" i="1"/>
  <c r="P3193" i="1"/>
  <c r="P2170" i="1"/>
  <c r="P4129" i="1"/>
  <c r="G5119" i="1"/>
  <c r="N3700" i="1"/>
  <c r="E2566" i="1"/>
  <c r="F2566" i="1"/>
  <c r="K2566" i="1"/>
  <c r="J2566" i="1"/>
  <c r="N2566" i="1"/>
  <c r="G2566" i="1"/>
  <c r="O2566" i="1"/>
  <c r="H2566" i="1"/>
  <c r="M2566" i="1"/>
  <c r="L2566" i="1"/>
  <c r="D2566" i="1"/>
  <c r="E3160" i="1"/>
  <c r="J3160" i="1"/>
  <c r="L3160" i="1"/>
  <c r="M3160" i="1"/>
  <c r="O3160" i="1"/>
  <c r="G3160" i="1"/>
  <c r="N3160" i="1"/>
  <c r="H3160" i="1"/>
  <c r="I3160" i="1"/>
  <c r="D3160" i="1"/>
  <c r="F3160" i="1"/>
  <c r="Q3161" i="1"/>
  <c r="K3160" i="1"/>
  <c r="M3552" i="1"/>
  <c r="K3552" i="1"/>
  <c r="Q3553" i="1"/>
  <c r="G3552" i="1"/>
  <c r="H3552" i="1"/>
  <c r="I4628" i="1"/>
  <c r="H4628" i="1"/>
  <c r="K4628" i="1"/>
  <c r="J4628" i="1"/>
  <c r="L4628" i="1"/>
  <c r="E4628" i="1"/>
  <c r="N4628" i="1"/>
  <c r="G4628" i="1"/>
  <c r="F4628" i="1"/>
  <c r="M4628" i="1"/>
  <c r="D4628" i="1"/>
  <c r="Q4629" i="1"/>
  <c r="K2077" i="1"/>
  <c r="D2077" i="1"/>
  <c r="Q2077" i="1"/>
  <c r="H2077" i="1"/>
  <c r="L2077" i="1"/>
  <c r="G2077" i="1"/>
  <c r="O2077" i="1"/>
  <c r="P4271" i="1"/>
  <c r="O3988" i="1"/>
  <c r="H1388" i="1"/>
  <c r="O1388" i="1"/>
  <c r="O1786" i="1"/>
  <c r="K3358" i="1"/>
  <c r="M1099" i="1"/>
  <c r="P4676" i="1"/>
  <c r="P3246" i="1"/>
  <c r="F654" i="1"/>
  <c r="I1284" i="1"/>
  <c r="L168" i="1"/>
  <c r="P2758" i="1"/>
  <c r="P1727" i="1"/>
  <c r="P4422" i="1"/>
  <c r="I3158" i="1"/>
  <c r="I64" i="1"/>
  <c r="P1923" i="1"/>
  <c r="P1037" i="1"/>
  <c r="P359" i="1"/>
  <c r="D352" i="1" s="1"/>
  <c r="P4527" i="1"/>
  <c r="P2658" i="1"/>
  <c r="P745" i="1"/>
  <c r="O4468" i="1"/>
  <c r="F4468" i="1"/>
  <c r="G4468" i="1"/>
  <c r="N4468" i="1"/>
  <c r="J4468" i="1"/>
  <c r="K4468" i="1"/>
  <c r="Q4468" i="1"/>
  <c r="L4468" i="1"/>
  <c r="D4468" i="1"/>
  <c r="E4468" i="1"/>
  <c r="I4468" i="1"/>
  <c r="G4909" i="1"/>
  <c r="M4909" i="1"/>
  <c r="L4909" i="1"/>
  <c r="E4909" i="1"/>
  <c r="K4909" i="1"/>
  <c r="H4909" i="1"/>
  <c r="D4909" i="1"/>
  <c r="F4909" i="1"/>
  <c r="O4909" i="1"/>
  <c r="N4909" i="1"/>
  <c r="Q4909" i="1"/>
  <c r="D5109" i="1"/>
  <c r="H5109" i="1"/>
  <c r="I5109" i="1"/>
  <c r="J5109" i="1"/>
  <c r="E5109" i="1"/>
  <c r="O5109" i="1"/>
  <c r="G5109" i="1"/>
  <c r="K5109" i="1"/>
  <c r="F5109" i="1"/>
  <c r="Q5110" i="1"/>
  <c r="Q5109" i="1"/>
  <c r="N5109" i="1"/>
  <c r="G3983" i="1"/>
  <c r="K3983" i="1"/>
  <c r="N3983" i="1"/>
  <c r="H3983" i="1"/>
  <c r="J3983" i="1"/>
  <c r="E3983" i="1"/>
  <c r="I3983" i="1"/>
  <c r="M3983" i="1"/>
  <c r="D3983" i="1"/>
  <c r="L3983" i="1"/>
  <c r="F3983" i="1"/>
  <c r="Q3983" i="1"/>
  <c r="O3983" i="1"/>
  <c r="Q5160" i="1"/>
  <c r="F1293" i="1"/>
  <c r="L1293" i="1"/>
  <c r="D1293" i="1"/>
  <c r="I1293" i="1"/>
  <c r="O1293" i="1"/>
  <c r="G1293" i="1"/>
  <c r="N1293" i="1"/>
  <c r="H1293" i="1"/>
  <c r="K1293" i="1"/>
  <c r="E1293" i="1"/>
  <c r="M1293" i="1"/>
  <c r="J1293" i="1"/>
  <c r="Q1293" i="1"/>
  <c r="N1291" i="1"/>
  <c r="P4715" i="1"/>
  <c r="Q64" i="1"/>
  <c r="J2373" i="1"/>
  <c r="L2373" i="1"/>
  <c r="G2373" i="1"/>
  <c r="E2373" i="1"/>
  <c r="Q2373" i="1"/>
  <c r="D2373" i="1"/>
  <c r="K2373" i="1"/>
  <c r="O2373" i="1"/>
  <c r="Q2374" i="1"/>
  <c r="H2373" i="1"/>
  <c r="F2373" i="1"/>
  <c r="N2373" i="1"/>
  <c r="I2373" i="1"/>
  <c r="M2373" i="1"/>
  <c r="K5113" i="1"/>
  <c r="O5113" i="1"/>
  <c r="H5113" i="1"/>
  <c r="L5113" i="1"/>
  <c r="I5113" i="1"/>
  <c r="G5113" i="1"/>
  <c r="F5113" i="1"/>
  <c r="E5113" i="1"/>
  <c r="N5113" i="1"/>
  <c r="D5113" i="1"/>
  <c r="M5113" i="1"/>
  <c r="J5113" i="1"/>
  <c r="T3772" i="1"/>
  <c r="K3984" i="1"/>
  <c r="H3984" i="1"/>
  <c r="M3984" i="1"/>
  <c r="N3984" i="1"/>
  <c r="D3984" i="1"/>
  <c r="Q3984" i="1"/>
  <c r="E3984" i="1"/>
  <c r="F3984" i="1"/>
  <c r="L3984" i="1"/>
  <c r="I3984" i="1"/>
  <c r="G3984" i="1"/>
  <c r="O3984" i="1"/>
  <c r="O3418" i="1"/>
  <c r="P3418" i="1" s="1"/>
  <c r="L39" i="1"/>
  <c r="P39" i="1" s="1"/>
  <c r="H16" i="1" s="1"/>
  <c r="L1099" i="1"/>
  <c r="P2610" i="1"/>
  <c r="P1730" i="1"/>
  <c r="E1093" i="1"/>
  <c r="F1776" i="1"/>
  <c r="P4616" i="1"/>
  <c r="P1929" i="1"/>
  <c r="P1826" i="1"/>
  <c r="P4588" i="1"/>
  <c r="P3369" i="1"/>
  <c r="I756" i="1"/>
  <c r="N756" i="1"/>
  <c r="Q756" i="1"/>
  <c r="H756" i="1"/>
  <c r="Q757" i="1"/>
  <c r="J756" i="1"/>
  <c r="L756" i="1"/>
  <c r="E756" i="1"/>
  <c r="K756" i="1"/>
  <c r="F756" i="1"/>
  <c r="M756" i="1"/>
  <c r="G756" i="1"/>
  <c r="D756" i="1"/>
  <c r="P991" i="1"/>
  <c r="P1384" i="1"/>
  <c r="P753" i="1"/>
  <c r="L3761" i="1"/>
  <c r="L37" i="1" s="1"/>
  <c r="L135" i="1" s="1"/>
  <c r="P4276" i="1"/>
  <c r="P2997" i="1"/>
  <c r="Q3985" i="1"/>
  <c r="P2023" i="1"/>
  <c r="Q1397" i="1"/>
  <c r="J2420" i="1"/>
  <c r="E5118" i="1"/>
  <c r="N2068" i="1"/>
  <c r="E261" i="1"/>
  <c r="I654" i="1"/>
  <c r="L1776" i="1"/>
  <c r="Q5119" i="1"/>
  <c r="P4332" i="1"/>
  <c r="Q222" i="1"/>
  <c r="P555" i="1"/>
  <c r="P501" i="1"/>
  <c r="P2761" i="1"/>
  <c r="L4627" i="1"/>
  <c r="I4627" i="1"/>
  <c r="Q4628" i="1"/>
  <c r="D4627" i="1"/>
  <c r="H4627" i="1"/>
  <c r="E4627" i="1"/>
  <c r="K4627" i="1"/>
  <c r="Q4627" i="1"/>
  <c r="N4627" i="1"/>
  <c r="O4627" i="1"/>
  <c r="F650" i="1"/>
  <c r="D650" i="1"/>
  <c r="K650" i="1"/>
  <c r="H650" i="1"/>
  <c r="L650" i="1"/>
  <c r="N650" i="1"/>
  <c r="O650" i="1"/>
  <c r="P5008" i="1"/>
  <c r="I2563" i="1"/>
  <c r="H2563" i="1"/>
  <c r="Q2564" i="1"/>
  <c r="Q4910" i="1"/>
  <c r="G650" i="1"/>
  <c r="M1001" i="1"/>
  <c r="N1001" i="1"/>
  <c r="K1001" i="1"/>
  <c r="E1001" i="1"/>
  <c r="D1001" i="1"/>
  <c r="L1001" i="1"/>
  <c r="H1001" i="1"/>
  <c r="F1001" i="1"/>
  <c r="G1001" i="1"/>
  <c r="I1001" i="1"/>
  <c r="Q1002" i="1"/>
  <c r="J1001" i="1"/>
  <c r="Q1001" i="1"/>
  <c r="R42" i="1"/>
  <c r="R140" i="1" s="1"/>
  <c r="P596" i="1"/>
  <c r="P1331" i="1"/>
  <c r="Q5156" i="1"/>
  <c r="Q5155" i="1"/>
  <c r="P4324" i="1"/>
  <c r="F1789" i="1"/>
  <c r="Q1790" i="1"/>
  <c r="H1789" i="1"/>
  <c r="N1789" i="1"/>
  <c r="Q1789" i="1"/>
  <c r="D1789" i="1"/>
  <c r="P1789" i="1" s="1"/>
  <c r="K1789" i="1"/>
  <c r="G1789" i="1"/>
  <c r="E2420" i="1"/>
  <c r="N131" i="1"/>
  <c r="P4326" i="1"/>
  <c r="K1288" i="1"/>
  <c r="I1288" i="1"/>
  <c r="J1288" i="1"/>
  <c r="D1288" i="1"/>
  <c r="E1288" i="1"/>
  <c r="F1288" i="1"/>
  <c r="G1288" i="1"/>
  <c r="L1288" i="1"/>
  <c r="N3344" i="1"/>
  <c r="I3344" i="1"/>
  <c r="M3344" i="1"/>
  <c r="E3344" i="1"/>
  <c r="O3344" i="1"/>
  <c r="D3344" i="1"/>
  <c r="K3344" i="1"/>
  <c r="F3344" i="1"/>
  <c r="J3344" i="1"/>
  <c r="L3344" i="1"/>
  <c r="G3344" i="1"/>
  <c r="H3344" i="1"/>
  <c r="D1096" i="1"/>
  <c r="H1096" i="1"/>
  <c r="M1096" i="1"/>
  <c r="K1096" i="1"/>
  <c r="N1096" i="1"/>
  <c r="O1096" i="1"/>
  <c r="D2073" i="1"/>
  <c r="N2073" i="1"/>
  <c r="E2073" i="1"/>
  <c r="D2030" i="1"/>
  <c r="G2030" i="1"/>
  <c r="K2030" i="1"/>
  <c r="I2030" i="1"/>
  <c r="E2030" i="1"/>
  <c r="F2030" i="1"/>
  <c r="M2030" i="1"/>
  <c r="H2030" i="1"/>
  <c r="J2030" i="1"/>
  <c r="Q2030" i="1"/>
  <c r="Q2031" i="1"/>
  <c r="L2030" i="1"/>
  <c r="O2030" i="1"/>
  <c r="N2030" i="1"/>
  <c r="Q5154" i="1"/>
  <c r="K3893" i="1"/>
  <c r="M3893" i="1"/>
  <c r="D3893" i="1"/>
  <c r="G3893" i="1"/>
  <c r="N3893" i="1"/>
  <c r="I3893" i="1"/>
  <c r="H3893" i="1"/>
  <c r="F3893" i="1"/>
  <c r="L3893" i="1"/>
  <c r="E3893" i="1"/>
  <c r="J3893" i="1"/>
  <c r="F3158" i="1"/>
  <c r="K3158" i="1"/>
  <c r="N3158" i="1"/>
  <c r="G3158" i="1"/>
  <c r="E3158" i="1"/>
  <c r="H3158" i="1"/>
  <c r="J3158" i="1"/>
  <c r="M3158" i="1"/>
  <c r="D3158" i="1"/>
  <c r="M3758" i="1"/>
  <c r="P3758" i="1" s="1"/>
  <c r="P3415" i="1"/>
  <c r="N1287" i="1"/>
  <c r="M1287" i="1"/>
  <c r="G1287" i="1"/>
  <c r="J1287" i="1"/>
  <c r="E1287" i="1"/>
  <c r="L1287" i="1"/>
  <c r="I1287" i="1"/>
  <c r="F1287" i="1"/>
  <c r="D1287" i="1"/>
  <c r="K1287" i="1"/>
  <c r="H1287" i="1"/>
  <c r="M1288" i="1"/>
  <c r="K64" i="1"/>
  <c r="D64" i="1"/>
  <c r="P1970" i="1"/>
  <c r="P2122" i="1"/>
  <c r="P4672" i="1"/>
  <c r="K34" i="1"/>
  <c r="N4472" i="1"/>
  <c r="F4472" i="1"/>
  <c r="O4472" i="1"/>
  <c r="J4472" i="1"/>
  <c r="Q4472" i="1"/>
  <c r="G4472" i="1"/>
  <c r="H4472" i="1"/>
  <c r="D4472" i="1"/>
  <c r="K4472" i="1"/>
  <c r="I4472" i="1"/>
  <c r="M4472" i="1"/>
  <c r="P3097" i="1"/>
  <c r="F1289" i="1"/>
  <c r="H1289" i="1"/>
  <c r="K1289" i="1"/>
  <c r="G1289" i="1"/>
  <c r="L1289" i="1"/>
  <c r="Q1289" i="1"/>
  <c r="I1289" i="1"/>
  <c r="O1289" i="1"/>
  <c r="N1289" i="1"/>
  <c r="E1289" i="1"/>
  <c r="J1289" i="1"/>
  <c r="D1289" i="1"/>
  <c r="H1290" i="1"/>
  <c r="G1290" i="1"/>
  <c r="L1290" i="1"/>
  <c r="F1290" i="1"/>
  <c r="M1290" i="1"/>
  <c r="P992" i="1"/>
  <c r="P3250" i="1"/>
  <c r="Q263" i="1"/>
  <c r="T3767" i="1"/>
  <c r="T43" i="1" s="1"/>
  <c r="P1528" i="1"/>
  <c r="H1641" i="1"/>
  <c r="I1641" i="1"/>
  <c r="Q1642" i="1"/>
  <c r="Q1641" i="1"/>
  <c r="M1641" i="1"/>
  <c r="N1641" i="1"/>
  <c r="M2962" i="1"/>
  <c r="N2962" i="1"/>
  <c r="Q3982" i="1"/>
  <c r="Q3981" i="1"/>
  <c r="Q4570" i="1"/>
  <c r="N4570" i="1"/>
  <c r="O4570" i="1"/>
  <c r="L4570" i="1"/>
  <c r="E4570" i="1"/>
  <c r="E3341" i="1"/>
  <c r="L3341" i="1"/>
  <c r="G3341" i="1"/>
  <c r="O3341" i="1"/>
  <c r="H3341" i="1"/>
  <c r="F3341" i="1"/>
  <c r="I3341" i="1"/>
  <c r="K3341" i="1"/>
  <c r="M3341" i="1"/>
  <c r="D3341" i="1"/>
  <c r="N3341" i="1"/>
  <c r="J3341" i="1"/>
  <c r="M1289" i="1"/>
  <c r="L1291" i="1"/>
  <c r="H1291" i="1"/>
  <c r="J1291" i="1"/>
  <c r="I1291" i="1"/>
  <c r="K1291" i="1"/>
  <c r="M1291" i="1"/>
  <c r="F1291" i="1"/>
  <c r="F1099" i="1"/>
  <c r="P2665" i="1"/>
  <c r="E263" i="1"/>
  <c r="G3400" i="1"/>
  <c r="P1629" i="1"/>
  <c r="P311" i="1"/>
  <c r="P2223" i="1"/>
  <c r="P4960" i="1"/>
  <c r="O94" i="1"/>
  <c r="P94" i="1" s="1"/>
  <c r="O71" i="1" s="1"/>
  <c r="P2103" i="1"/>
  <c r="P2855" i="1"/>
  <c r="P1926" i="1"/>
  <c r="O1200" i="1"/>
  <c r="G1200" i="1"/>
  <c r="Q1201" i="1"/>
  <c r="E1200" i="1"/>
  <c r="D1200" i="1"/>
  <c r="P2468" i="1"/>
  <c r="M5105" i="1"/>
  <c r="I5105" i="1"/>
  <c r="J5105" i="1"/>
  <c r="L5105" i="1"/>
  <c r="O5105" i="1"/>
  <c r="K5105" i="1"/>
  <c r="G5105" i="1"/>
  <c r="D5105" i="1"/>
  <c r="Q5106" i="1"/>
  <c r="H5105" i="1"/>
  <c r="N5105" i="1"/>
  <c r="H2913" i="1"/>
  <c r="K2913" i="1"/>
  <c r="L2913" i="1"/>
  <c r="I2913" i="1"/>
  <c r="Q2914" i="1"/>
  <c r="Q2913" i="1"/>
  <c r="D3982" i="1"/>
  <c r="N3982" i="1"/>
  <c r="K3982" i="1"/>
  <c r="F3982" i="1"/>
  <c r="I3982" i="1"/>
  <c r="L3982" i="1"/>
  <c r="J3982" i="1"/>
  <c r="E3982" i="1"/>
  <c r="H3982" i="1"/>
  <c r="O3982" i="1"/>
  <c r="M3982" i="1"/>
  <c r="G3982" i="1"/>
  <c r="J3984" i="1"/>
  <c r="O1287" i="1"/>
  <c r="Q169" i="1"/>
  <c r="H168" i="1"/>
  <c r="K168" i="1"/>
  <c r="F168" i="1"/>
  <c r="E168" i="1"/>
  <c r="I168" i="1"/>
  <c r="G168" i="1"/>
  <c r="J168" i="1"/>
  <c r="I2409" i="1"/>
  <c r="N2409" i="1"/>
  <c r="D2409" i="1"/>
  <c r="L2409" i="1"/>
  <c r="E2409" i="1"/>
  <c r="H2409" i="1"/>
  <c r="O2409" i="1"/>
  <c r="K2409" i="1"/>
  <c r="M2409" i="1"/>
  <c r="J2409" i="1"/>
  <c r="Q2410" i="1"/>
  <c r="F2409" i="1"/>
  <c r="G2409" i="1"/>
  <c r="N660" i="1"/>
  <c r="F660" i="1"/>
  <c r="G660" i="1"/>
  <c r="E660" i="1"/>
  <c r="K660" i="1"/>
  <c r="M660" i="1"/>
  <c r="O660" i="1"/>
  <c r="G1286" i="1"/>
  <c r="J1286" i="1"/>
  <c r="Q1286" i="1"/>
  <c r="L1286" i="1"/>
  <c r="N1286" i="1"/>
  <c r="D1286" i="1"/>
  <c r="F1286" i="1"/>
  <c r="H1286" i="1"/>
  <c r="K1286" i="1"/>
  <c r="Q1287" i="1"/>
  <c r="M1286" i="1"/>
  <c r="I1286" i="1"/>
  <c r="P3757" i="1"/>
  <c r="I3735" i="1" s="1"/>
  <c r="P5016" i="1"/>
  <c r="J257" i="1"/>
  <c r="D2420" i="1"/>
  <c r="P3295" i="1"/>
  <c r="J262" i="1"/>
  <c r="M654" i="1"/>
  <c r="L656" i="1"/>
  <c r="P2905" i="1"/>
  <c r="Q646" i="1"/>
  <c r="L645" i="1"/>
  <c r="M645" i="1"/>
  <c r="F645" i="1"/>
  <c r="G645" i="1"/>
  <c r="D645" i="1"/>
  <c r="I645" i="1"/>
  <c r="M662" i="1"/>
  <c r="D662" i="1"/>
  <c r="P662" i="1" s="1"/>
  <c r="G662" i="1"/>
  <c r="F662" i="1"/>
  <c r="E662" i="1"/>
  <c r="I662" i="1"/>
  <c r="H662" i="1"/>
  <c r="N662" i="1"/>
  <c r="J662" i="1"/>
  <c r="G1298" i="1"/>
  <c r="E1298" i="1"/>
  <c r="N1298" i="1"/>
  <c r="K1298" i="1"/>
  <c r="D1298" i="1"/>
  <c r="M1298" i="1"/>
  <c r="I1298" i="1"/>
  <c r="H1298" i="1"/>
  <c r="J1298" i="1"/>
  <c r="O1298" i="1"/>
  <c r="L1298" i="1"/>
  <c r="F1298" i="1"/>
  <c r="P1239" i="1"/>
  <c r="P4372" i="1"/>
  <c r="P3151" i="1"/>
  <c r="P4524" i="1"/>
  <c r="K3109" i="1"/>
  <c r="E3109" i="1"/>
  <c r="L3109" i="1"/>
  <c r="M3109" i="1"/>
  <c r="H3109" i="1"/>
  <c r="D3109" i="1"/>
  <c r="F3109" i="1"/>
  <c r="I3109" i="1"/>
  <c r="J3109" i="1"/>
  <c r="G3109" i="1"/>
  <c r="Q3110" i="1"/>
  <c r="N3109" i="1"/>
  <c r="P84" i="1"/>
  <c r="L62" i="1" s="1"/>
  <c r="P4819" i="1"/>
  <c r="P2461" i="1"/>
  <c r="O1286" i="1"/>
  <c r="P606" i="1"/>
  <c r="P559" i="1"/>
  <c r="P1381" i="1"/>
  <c r="P1927" i="1"/>
  <c r="P2613" i="1"/>
  <c r="J1884" i="1"/>
  <c r="H1884" i="1"/>
  <c r="O1884" i="1"/>
  <c r="I1884" i="1"/>
  <c r="G1884" i="1"/>
  <c r="Q1885" i="1"/>
  <c r="Q1884" i="1"/>
  <c r="I254" i="1"/>
  <c r="E254" i="1"/>
  <c r="N254" i="1"/>
  <c r="D254" i="1"/>
  <c r="F254" i="1"/>
  <c r="J254" i="1"/>
  <c r="M254" i="1"/>
  <c r="O254" i="1"/>
  <c r="G254" i="1"/>
  <c r="L254" i="1"/>
  <c r="K254" i="1"/>
  <c r="H254" i="1"/>
  <c r="E663" i="1"/>
  <c r="N663" i="1"/>
  <c r="G663" i="1"/>
  <c r="F663" i="1"/>
  <c r="J663" i="1"/>
  <c r="O663" i="1"/>
  <c r="L663" i="1"/>
  <c r="I663" i="1"/>
  <c r="K663" i="1"/>
  <c r="H663" i="1"/>
  <c r="D663" i="1"/>
  <c r="P663" i="1" s="1"/>
  <c r="N1385" i="1"/>
  <c r="G1385" i="1"/>
  <c r="M1385" i="1"/>
  <c r="E1385" i="1"/>
  <c r="H1385" i="1"/>
  <c r="O1385" i="1"/>
  <c r="J1385" i="1"/>
  <c r="D1385" i="1"/>
  <c r="F1385" i="1"/>
  <c r="K1385" i="1"/>
  <c r="L1385" i="1"/>
  <c r="I1385" i="1"/>
  <c r="Q1385" i="1"/>
  <c r="P1728" i="1"/>
  <c r="P2805" i="1"/>
  <c r="P4669" i="1"/>
  <c r="E1286" i="1"/>
  <c r="P4763" i="1"/>
  <c r="I1395" i="1"/>
  <c r="D1395" i="1"/>
  <c r="Q1395" i="1"/>
  <c r="H1395" i="1"/>
  <c r="J1395" i="1"/>
  <c r="Q3157" i="1"/>
  <c r="N3157" i="1"/>
  <c r="I3157" i="1"/>
  <c r="E3157" i="1"/>
  <c r="G3157" i="1"/>
  <c r="O3157" i="1"/>
  <c r="K3157" i="1"/>
  <c r="F3157" i="1"/>
  <c r="H3157" i="1"/>
  <c r="Q3158" i="1"/>
  <c r="D3157" i="1"/>
  <c r="J3157" i="1"/>
  <c r="M3157" i="1"/>
  <c r="L3157" i="1"/>
  <c r="G1087" i="1"/>
  <c r="H1087" i="1"/>
  <c r="F1087" i="1"/>
  <c r="J1087" i="1"/>
  <c r="J1387" i="1"/>
  <c r="I1387" i="1"/>
  <c r="H1387" i="1"/>
  <c r="O1387" i="1"/>
  <c r="M1387" i="1"/>
  <c r="E1387" i="1"/>
  <c r="L1387" i="1"/>
  <c r="N1387" i="1"/>
  <c r="G1387" i="1"/>
  <c r="K1387" i="1"/>
  <c r="D1387" i="1"/>
  <c r="F1387" i="1"/>
  <c r="P356" i="1"/>
  <c r="E349" i="1" s="1"/>
  <c r="P2611" i="1"/>
  <c r="P2268" i="1"/>
  <c r="P409" i="1"/>
  <c r="F257" i="1"/>
  <c r="G661" i="1"/>
  <c r="P2028" i="1"/>
  <c r="P3057" i="1"/>
  <c r="E142" i="1"/>
  <c r="Q1776" i="1"/>
  <c r="O654" i="1"/>
  <c r="K1087" i="1"/>
  <c r="E1395" i="1"/>
  <c r="J1776" i="1"/>
  <c r="N1776" i="1"/>
  <c r="I1776" i="1"/>
  <c r="M1776" i="1"/>
  <c r="P4767" i="1"/>
  <c r="G4534" i="1"/>
  <c r="N4534" i="1"/>
  <c r="E4534" i="1"/>
  <c r="H4534" i="1"/>
  <c r="I4534" i="1"/>
  <c r="M4534" i="1"/>
  <c r="L4534" i="1"/>
  <c r="F4534" i="1"/>
  <c r="Q4534" i="1"/>
  <c r="K4534" i="1"/>
  <c r="D4534" i="1"/>
  <c r="P4534" i="1" s="1"/>
  <c r="J4534" i="1"/>
  <c r="P2654" i="1"/>
  <c r="P702" i="1"/>
  <c r="D660" i="1"/>
  <c r="P2448" i="1"/>
  <c r="P553" i="1"/>
  <c r="L262" i="1"/>
  <c r="G262" i="1"/>
  <c r="M1089" i="1"/>
  <c r="F1089" i="1"/>
  <c r="O1089" i="1"/>
  <c r="J1089" i="1"/>
  <c r="G1089" i="1"/>
  <c r="I1089" i="1"/>
  <c r="K1089" i="1"/>
  <c r="J1779" i="1"/>
  <c r="M1779" i="1"/>
  <c r="H1779" i="1"/>
  <c r="I1779" i="1"/>
  <c r="L1779" i="1"/>
  <c r="D1779" i="1"/>
  <c r="P4518" i="1"/>
  <c r="P2656" i="1"/>
  <c r="P1679" i="1"/>
  <c r="G2948" i="1"/>
  <c r="M2948" i="1"/>
  <c r="E2948" i="1"/>
  <c r="I2948" i="1"/>
  <c r="N2948" i="1"/>
  <c r="L2948" i="1"/>
  <c r="O2948" i="1"/>
  <c r="F2948" i="1"/>
  <c r="K2948" i="1"/>
  <c r="J2948" i="1"/>
  <c r="D2948" i="1"/>
  <c r="H2948" i="1"/>
  <c r="J660" i="1"/>
  <c r="P5262" i="1"/>
  <c r="P1930" i="1"/>
  <c r="P1733" i="1"/>
  <c r="O262" i="1"/>
  <c r="N654" i="1"/>
  <c r="E1087" i="1"/>
  <c r="Q1284" i="1"/>
  <c r="K1395" i="1"/>
  <c r="F4235" i="1"/>
  <c r="H4235" i="1"/>
  <c r="K4235" i="1"/>
  <c r="G4235" i="1"/>
  <c r="I4235" i="1"/>
  <c r="M4235" i="1"/>
  <c r="E4235" i="1"/>
  <c r="Q4236" i="1"/>
  <c r="D4235" i="1"/>
  <c r="L4235" i="1"/>
  <c r="J4235" i="1"/>
  <c r="Q4235" i="1"/>
  <c r="N4235" i="1"/>
  <c r="O4235" i="1"/>
  <c r="O1787" i="1"/>
  <c r="H1787" i="1"/>
  <c r="J1787" i="1"/>
  <c r="N1787" i="1"/>
  <c r="M1787" i="1"/>
  <c r="G1787" i="1"/>
  <c r="Q1788" i="1"/>
  <c r="E1787" i="1"/>
  <c r="I1787" i="1"/>
  <c r="L1787" i="1"/>
  <c r="K1787" i="1"/>
  <c r="D1787" i="1"/>
  <c r="F1787" i="1"/>
  <c r="E2573" i="1"/>
  <c r="J2573" i="1"/>
  <c r="I2573" i="1"/>
  <c r="N2573" i="1"/>
  <c r="D2573" i="1"/>
  <c r="P2573" i="1" s="1"/>
  <c r="O2573" i="1"/>
  <c r="F2573" i="1"/>
  <c r="G2573" i="1"/>
  <c r="K2573" i="1"/>
  <c r="L2573" i="1"/>
  <c r="M2573" i="1"/>
  <c r="H2573" i="1"/>
  <c r="Q2574" i="1"/>
  <c r="M1093" i="1"/>
  <c r="G1093" i="1"/>
  <c r="I1093" i="1"/>
  <c r="D1093" i="1"/>
  <c r="N1093" i="1"/>
  <c r="K1093" i="1"/>
  <c r="F1093" i="1"/>
  <c r="H1093" i="1"/>
  <c r="O1093" i="1"/>
  <c r="P2022" i="1"/>
  <c r="P4619" i="1"/>
  <c r="P1685" i="1"/>
  <c r="L5117" i="1"/>
  <c r="P842" i="1"/>
  <c r="P5059" i="1"/>
  <c r="P5302" i="1"/>
  <c r="P2167" i="1"/>
  <c r="P993" i="1"/>
  <c r="P1585" i="1"/>
  <c r="P4770" i="1"/>
  <c r="P4526" i="1"/>
  <c r="P3099" i="1"/>
  <c r="P4967" i="1"/>
  <c r="F262" i="1"/>
  <c r="L654" i="1"/>
  <c r="N1087" i="1"/>
  <c r="F5112" i="1"/>
  <c r="N5112" i="1"/>
  <c r="L5112" i="1"/>
  <c r="I5112" i="1"/>
  <c r="M5112" i="1"/>
  <c r="G5112" i="1"/>
  <c r="E5112" i="1"/>
  <c r="O5112" i="1"/>
  <c r="H5112" i="1"/>
  <c r="K5112" i="1"/>
  <c r="Q5113" i="1"/>
  <c r="D5112" i="1"/>
  <c r="J5112" i="1"/>
  <c r="E1095" i="1"/>
  <c r="I1095" i="1"/>
  <c r="L1095" i="1"/>
  <c r="G1095" i="1"/>
  <c r="H1095" i="1"/>
  <c r="M1095" i="1"/>
  <c r="K1095" i="1"/>
  <c r="J1095" i="1"/>
  <c r="D1095" i="1"/>
  <c r="P996" i="1"/>
  <c r="P4503" i="1"/>
  <c r="P450" i="1"/>
  <c r="P4725" i="1"/>
  <c r="P1237" i="1"/>
  <c r="P362" i="1"/>
  <c r="F353" i="1" s="1"/>
  <c r="P361" i="1"/>
  <c r="P2655" i="1"/>
  <c r="O647" i="1"/>
  <c r="Q648" i="1"/>
  <c r="G647" i="1"/>
  <c r="D647" i="1"/>
  <c r="Q647" i="1"/>
  <c r="H647" i="1"/>
  <c r="M647" i="1"/>
  <c r="L647" i="1"/>
  <c r="E647" i="1"/>
  <c r="N647" i="1"/>
  <c r="N4775" i="1"/>
  <c r="J4775" i="1"/>
  <c r="H4775" i="1"/>
  <c r="I4775" i="1"/>
  <c r="G4775" i="1"/>
  <c r="M4775" i="1"/>
  <c r="Q4776" i="1"/>
  <c r="F4775" i="1"/>
  <c r="L4775" i="1"/>
  <c r="D4775" i="1"/>
  <c r="Q4775" i="1"/>
  <c r="E4775" i="1"/>
  <c r="K4775" i="1"/>
  <c r="P891" i="1"/>
  <c r="P4601" i="1"/>
  <c r="P1822" i="1"/>
  <c r="P4818" i="1"/>
  <c r="I660" i="1"/>
  <c r="P3879" i="1"/>
  <c r="L660" i="1"/>
  <c r="K3390" i="1"/>
  <c r="H1283" i="1"/>
  <c r="I1283" i="1"/>
  <c r="Q1283" i="1"/>
  <c r="N1283" i="1"/>
  <c r="M1283" i="1"/>
  <c r="F1283" i="1"/>
  <c r="L1283" i="1"/>
  <c r="D1283" i="1"/>
  <c r="O1283" i="1"/>
  <c r="E1283" i="1"/>
  <c r="K1283" i="1"/>
  <c r="P506" i="1"/>
  <c r="N5118" i="1"/>
  <c r="D5118" i="1"/>
  <c r="L5118" i="1"/>
  <c r="K5118" i="1"/>
  <c r="J5118" i="1"/>
  <c r="H5118" i="1"/>
  <c r="G5118" i="1"/>
  <c r="M5118" i="1"/>
  <c r="H660" i="1"/>
  <c r="P411" i="1"/>
  <c r="K1284" i="1"/>
  <c r="J1284" i="1"/>
  <c r="H1284" i="1"/>
  <c r="O1284" i="1"/>
  <c r="G1284" i="1"/>
  <c r="L1284" i="1"/>
  <c r="D1284" i="1"/>
  <c r="P2363" i="1"/>
  <c r="F2420" i="1"/>
  <c r="P1882" i="1"/>
  <c r="P2269" i="1"/>
  <c r="P4606" i="1"/>
  <c r="H262" i="1"/>
  <c r="K647" i="1"/>
  <c r="G654" i="1"/>
  <c r="E1089" i="1"/>
  <c r="M1284" i="1"/>
  <c r="P3448" i="1"/>
  <c r="P3340" i="1"/>
  <c r="P2450" i="1"/>
  <c r="K3991" i="1"/>
  <c r="F3991" i="1"/>
  <c r="M3991" i="1"/>
  <c r="O3991" i="1"/>
  <c r="H3991" i="1"/>
  <c r="E3991" i="1"/>
  <c r="L3991" i="1"/>
  <c r="J3991" i="1"/>
  <c r="D3991" i="1"/>
  <c r="G3991" i="1"/>
  <c r="N3991" i="1"/>
  <c r="I3991" i="1"/>
  <c r="P2517" i="1"/>
  <c r="O2067" i="1"/>
  <c r="G2067" i="1"/>
  <c r="N2067" i="1"/>
  <c r="J2067" i="1"/>
  <c r="E2067" i="1"/>
  <c r="K2067" i="1"/>
  <c r="H2067" i="1"/>
  <c r="L2067" i="1"/>
  <c r="O656" i="1"/>
  <c r="E656" i="1"/>
  <c r="G656" i="1"/>
  <c r="H656" i="1"/>
  <c r="F1285" i="1"/>
  <c r="K1285" i="1"/>
  <c r="J1285" i="1"/>
  <c r="H1285" i="1"/>
  <c r="E1285" i="1"/>
  <c r="O1285" i="1"/>
  <c r="G1285" i="1"/>
  <c r="L1285" i="1"/>
  <c r="I1285" i="1"/>
  <c r="Q1285" i="1"/>
  <c r="M1285" i="1"/>
  <c r="P1576" i="1"/>
  <c r="P5207" i="1"/>
  <c r="M2071" i="1"/>
  <c r="O2071" i="1"/>
  <c r="N2071" i="1"/>
  <c r="F2071" i="1"/>
  <c r="I2071" i="1"/>
  <c r="D2071" i="1"/>
  <c r="G2071" i="1"/>
  <c r="J2071" i="1"/>
  <c r="H2071" i="1"/>
  <c r="E2071" i="1"/>
  <c r="K2071" i="1"/>
  <c r="Q1099" i="1"/>
  <c r="K1098" i="1"/>
  <c r="I2667" i="1"/>
  <c r="E2667" i="1"/>
  <c r="J2667" i="1"/>
  <c r="Q2668" i="1"/>
  <c r="H2667" i="1"/>
  <c r="L2667" i="1"/>
  <c r="G2667" i="1"/>
  <c r="M2667" i="1"/>
  <c r="F2667" i="1"/>
  <c r="O2667" i="1"/>
  <c r="N2667" i="1"/>
  <c r="D2667" i="1"/>
  <c r="K2667" i="1"/>
  <c r="E1300" i="1"/>
  <c r="F1300" i="1"/>
  <c r="J1300" i="1"/>
  <c r="K1300" i="1"/>
  <c r="Q1300" i="1"/>
  <c r="N1300" i="1"/>
  <c r="L1300" i="1"/>
  <c r="P2703" i="1"/>
  <c r="P1823" i="1"/>
  <c r="M661" i="1"/>
  <c r="G142" i="1"/>
  <c r="E2814" i="1"/>
  <c r="Q2814" i="1"/>
  <c r="M2814" i="1"/>
  <c r="H2814" i="1"/>
  <c r="F2814" i="1"/>
  <c r="L2814" i="1"/>
  <c r="O2814" i="1"/>
  <c r="N2814" i="1"/>
  <c r="G2814" i="1"/>
  <c r="K2814" i="1"/>
  <c r="I2814" i="1"/>
  <c r="J2814" i="1"/>
  <c r="D2813" i="1"/>
  <c r="P2813" i="1" s="1"/>
  <c r="E2571" i="1"/>
  <c r="H2571" i="1"/>
  <c r="K2571" i="1"/>
  <c r="O2571" i="1"/>
  <c r="M2571" i="1"/>
  <c r="G2571" i="1"/>
  <c r="F2571" i="1"/>
  <c r="N2571" i="1"/>
  <c r="L2571" i="1"/>
  <c r="I2571" i="1"/>
  <c r="D2571" i="1"/>
  <c r="J2571" i="1"/>
  <c r="Q2571" i="1"/>
  <c r="E3010" i="1"/>
  <c r="L3010" i="1"/>
  <c r="N3010" i="1"/>
  <c r="O3010" i="1"/>
  <c r="I3010" i="1"/>
  <c r="Q3011" i="1"/>
  <c r="J3010" i="1"/>
  <c r="H3010" i="1"/>
  <c r="F3010" i="1"/>
  <c r="G3010" i="1"/>
  <c r="Q3010" i="1"/>
  <c r="M3010" i="1"/>
  <c r="D3010" i="1"/>
  <c r="K3010" i="1"/>
  <c r="F142" i="1"/>
  <c r="J1104" i="1"/>
  <c r="M1104" i="1"/>
  <c r="F1104" i="1"/>
  <c r="L1104" i="1"/>
  <c r="I1104" i="1"/>
  <c r="G1104" i="1"/>
  <c r="E1104" i="1"/>
  <c r="H1104" i="1"/>
  <c r="N1104" i="1"/>
  <c r="O1104" i="1"/>
  <c r="K1104" i="1"/>
  <c r="D1104" i="1"/>
  <c r="P1104" i="1" s="1"/>
  <c r="P3934" i="1"/>
  <c r="M5068" i="1"/>
  <c r="E5068" i="1"/>
  <c r="K5068" i="1"/>
  <c r="L5068" i="1"/>
  <c r="H5068" i="1"/>
  <c r="D5068" i="1"/>
  <c r="P5068" i="1" s="1"/>
  <c r="J5068" i="1"/>
  <c r="I5068" i="1"/>
  <c r="N5068" i="1"/>
  <c r="F5068" i="1"/>
  <c r="G5068" i="1"/>
  <c r="Q5069" i="1"/>
  <c r="P1334" i="1"/>
  <c r="P2910" i="1"/>
  <c r="R41" i="1"/>
  <c r="R139" i="1" s="1"/>
  <c r="T139" i="1" s="1"/>
  <c r="T3765" i="1"/>
  <c r="T41" i="1" s="1"/>
  <c r="O1092" i="1"/>
  <c r="D1092" i="1"/>
  <c r="L1092" i="1"/>
  <c r="M1092" i="1"/>
  <c r="I1092" i="1"/>
  <c r="E1092" i="1"/>
  <c r="F1092" i="1"/>
  <c r="N1092" i="1"/>
  <c r="K1092" i="1"/>
  <c r="J1092" i="1"/>
  <c r="H1092" i="1"/>
  <c r="Q1092" i="1"/>
  <c r="I1296" i="1"/>
  <c r="N1296" i="1"/>
  <c r="M1296" i="1"/>
  <c r="K1296" i="1"/>
  <c r="D1296" i="1"/>
  <c r="O1296" i="1"/>
  <c r="F1296" i="1"/>
  <c r="L1296" i="1"/>
  <c r="J1296" i="1"/>
  <c r="H1296" i="1"/>
  <c r="G1296" i="1"/>
  <c r="E1296" i="1"/>
  <c r="I2068" i="1"/>
  <c r="M2068" i="1"/>
  <c r="K2068" i="1"/>
  <c r="H2068" i="1"/>
  <c r="G2068" i="1"/>
  <c r="L2068" i="1"/>
  <c r="J2068" i="1"/>
  <c r="Q2068" i="1"/>
  <c r="D2068" i="1"/>
  <c r="E2068" i="1"/>
  <c r="F2068" i="1"/>
  <c r="L3756" i="1"/>
  <c r="P3413" i="1"/>
  <c r="L3391" i="1" s="1"/>
  <c r="M1091" i="1"/>
  <c r="G1091" i="1"/>
  <c r="E1091" i="1"/>
  <c r="F1091" i="1"/>
  <c r="Q1091" i="1"/>
  <c r="I1091" i="1"/>
  <c r="O1091" i="1"/>
  <c r="D1091" i="1"/>
  <c r="K1091" i="1"/>
  <c r="L1091" i="1"/>
  <c r="J1091" i="1"/>
  <c r="N1091" i="1"/>
  <c r="E3059" i="1"/>
  <c r="K3059" i="1"/>
  <c r="D1100" i="1"/>
  <c r="O1100" i="1"/>
  <c r="J1100" i="1"/>
  <c r="M1100" i="1"/>
  <c r="L1100" i="1"/>
  <c r="I1100" i="1"/>
  <c r="G1100" i="1"/>
  <c r="H1100" i="1"/>
  <c r="N1100" i="1"/>
  <c r="E1100" i="1"/>
  <c r="F1100" i="1"/>
  <c r="K1100" i="1"/>
  <c r="M260" i="1"/>
  <c r="L260" i="1"/>
  <c r="N260" i="1"/>
  <c r="D260" i="1"/>
  <c r="E260" i="1"/>
  <c r="K260" i="1"/>
  <c r="F260" i="1"/>
  <c r="I260" i="1"/>
  <c r="J260" i="1"/>
  <c r="H260" i="1"/>
  <c r="O260" i="1"/>
  <c r="D1300" i="1"/>
  <c r="P1300" i="1" s="1"/>
  <c r="Q3059" i="1"/>
  <c r="E1388" i="1"/>
  <c r="L3059" i="1"/>
  <c r="P2662" i="1"/>
  <c r="H661" i="1"/>
  <c r="D5117" i="1"/>
  <c r="D4333" i="1"/>
  <c r="I4333" i="1"/>
  <c r="N4333" i="1"/>
  <c r="O4333" i="1"/>
  <c r="L4333" i="1"/>
  <c r="F4333" i="1"/>
  <c r="J4333" i="1"/>
  <c r="Q4334" i="1"/>
  <c r="K4333" i="1"/>
  <c r="M4333" i="1"/>
  <c r="E4333" i="1"/>
  <c r="G4333" i="1"/>
  <c r="H4333" i="1"/>
  <c r="J3986" i="1"/>
  <c r="K3986" i="1"/>
  <c r="G3986" i="1"/>
  <c r="N3986" i="1"/>
  <c r="M3986" i="1"/>
  <c r="O3986" i="1"/>
  <c r="H3986" i="1"/>
  <c r="I3986" i="1"/>
  <c r="F3986" i="1"/>
  <c r="L3986" i="1"/>
  <c r="Q3987" i="1"/>
  <c r="E3986" i="1"/>
  <c r="D3986" i="1"/>
  <c r="Q3986" i="1"/>
  <c r="I1396" i="1"/>
  <c r="G1396" i="1"/>
  <c r="D1396" i="1"/>
  <c r="K1396" i="1"/>
  <c r="H1396" i="1"/>
  <c r="F1396" i="1"/>
  <c r="N1396" i="1"/>
  <c r="L1396" i="1"/>
  <c r="P1342" i="1"/>
  <c r="P549" i="1"/>
  <c r="K142" i="1"/>
  <c r="P4939" i="1"/>
  <c r="G4916" i="1" s="1"/>
  <c r="Q1093" i="1"/>
  <c r="I1299" i="1"/>
  <c r="O1299" i="1"/>
  <c r="L1299" i="1"/>
  <c r="G1299" i="1"/>
  <c r="D1299" i="1"/>
  <c r="P1299" i="1" s="1"/>
  <c r="M1299" i="1"/>
  <c r="H1299" i="1"/>
  <c r="E1299" i="1"/>
  <c r="F1299" i="1"/>
  <c r="K1299" i="1"/>
  <c r="Q1299" i="1"/>
  <c r="T3769" i="1"/>
  <c r="D3892" i="1"/>
  <c r="O3892" i="1"/>
  <c r="E3892" i="1"/>
  <c r="Q3892" i="1"/>
  <c r="H3892" i="1"/>
  <c r="J3892" i="1"/>
  <c r="M3892" i="1"/>
  <c r="I3892" i="1"/>
  <c r="Q3893" i="1"/>
  <c r="L3892" i="1"/>
  <c r="N3892" i="1"/>
  <c r="K3892" i="1"/>
  <c r="G3892" i="1"/>
  <c r="F3892" i="1"/>
  <c r="N854" i="1"/>
  <c r="E854" i="1"/>
  <c r="D854" i="1"/>
  <c r="I854" i="1"/>
  <c r="G854" i="1"/>
  <c r="L854" i="1"/>
  <c r="H854" i="1"/>
  <c r="M854" i="1"/>
  <c r="F854" i="1"/>
  <c r="O854" i="1"/>
  <c r="Q854" i="1"/>
  <c r="K854" i="1"/>
  <c r="J854" i="1"/>
  <c r="Q855" i="1"/>
  <c r="D30" i="1"/>
  <c r="D128" i="1" s="1"/>
  <c r="M1300" i="1"/>
  <c r="P292" i="1"/>
  <c r="K269" i="1" s="1"/>
  <c r="P3106" i="1"/>
  <c r="F661" i="1"/>
  <c r="D1736" i="1"/>
  <c r="O4949" i="1"/>
  <c r="P4949" i="1" s="1"/>
  <c r="P4900" i="1"/>
  <c r="O4877" i="1" s="1"/>
  <c r="J2863" i="1"/>
  <c r="I2863" i="1"/>
  <c r="N2863" i="1"/>
  <c r="L2863" i="1"/>
  <c r="K2863" i="1"/>
  <c r="H2863" i="1"/>
  <c r="D2863" i="1"/>
  <c r="G2863" i="1"/>
  <c r="Q2863" i="1"/>
  <c r="O2863" i="1"/>
  <c r="E2863" i="1"/>
  <c r="F2863" i="1"/>
  <c r="M2863" i="1"/>
  <c r="Q2864" i="1"/>
  <c r="G2069" i="1"/>
  <c r="D2069" i="1"/>
  <c r="K2069" i="1"/>
  <c r="M2069" i="1"/>
  <c r="L2069" i="1"/>
  <c r="J2069" i="1"/>
  <c r="J4859" i="1"/>
  <c r="O4859" i="1"/>
  <c r="I4859" i="1"/>
  <c r="N4859" i="1"/>
  <c r="D4859" i="1"/>
  <c r="F4859" i="1"/>
  <c r="H4859" i="1"/>
  <c r="K4859" i="1"/>
  <c r="M4859" i="1"/>
  <c r="L4859" i="1"/>
  <c r="E4859" i="1"/>
  <c r="F4237" i="1"/>
  <c r="L4237" i="1"/>
  <c r="J4237" i="1"/>
  <c r="N4237" i="1"/>
  <c r="M4237" i="1"/>
  <c r="E4237" i="1"/>
  <c r="K4237" i="1"/>
  <c r="I4237" i="1"/>
  <c r="H4237" i="1"/>
  <c r="Q4237" i="1"/>
  <c r="Q4238" i="1"/>
  <c r="G4237" i="1"/>
  <c r="D4237" i="1"/>
  <c r="Q261" i="1"/>
  <c r="N2069" i="1"/>
  <c r="H3206" i="1"/>
  <c r="Q3207" i="1"/>
  <c r="O3206" i="1"/>
  <c r="G3206" i="1"/>
  <c r="K3206" i="1"/>
  <c r="I3206" i="1"/>
  <c r="L3206" i="1"/>
  <c r="M3206" i="1"/>
  <c r="Q3206" i="1"/>
  <c r="F3206" i="1"/>
  <c r="E3206" i="1"/>
  <c r="N3206" i="1"/>
  <c r="D3206" i="1"/>
  <c r="J3206" i="1"/>
  <c r="I1300" i="1"/>
  <c r="I3059" i="1"/>
  <c r="Q1100" i="1"/>
  <c r="M3990" i="1"/>
  <c r="F3059" i="1"/>
  <c r="P4088" i="1"/>
  <c r="E661" i="1"/>
  <c r="H5117" i="1"/>
  <c r="P3882" i="1"/>
  <c r="P4961" i="1"/>
  <c r="P3931" i="1"/>
  <c r="P157" i="1"/>
  <c r="P82" i="1"/>
  <c r="M60" i="1" s="1"/>
  <c r="Q4869" i="1"/>
  <c r="F1773" i="1"/>
  <c r="G1773" i="1"/>
  <c r="K1773" i="1"/>
  <c r="O1773" i="1"/>
  <c r="I1773" i="1"/>
  <c r="N1773" i="1"/>
  <c r="L1773" i="1"/>
  <c r="D1773" i="1"/>
  <c r="E1773" i="1"/>
  <c r="H1773" i="1"/>
  <c r="J1773" i="1"/>
  <c r="P3253" i="1"/>
  <c r="O1541" i="1"/>
  <c r="I1541" i="1"/>
  <c r="E1541" i="1"/>
  <c r="F1541" i="1"/>
  <c r="N1541" i="1"/>
  <c r="J1541" i="1"/>
  <c r="M1541" i="1"/>
  <c r="H1541" i="1"/>
  <c r="G1541" i="1"/>
  <c r="D1541" i="1"/>
  <c r="L1541" i="1"/>
  <c r="Q661" i="1"/>
  <c r="O1300" i="1"/>
  <c r="P1831" i="1"/>
  <c r="H1300" i="1"/>
  <c r="D661" i="1"/>
  <c r="L3598" i="1"/>
  <c r="N3598" i="1"/>
  <c r="H3598" i="1"/>
  <c r="K3598" i="1"/>
  <c r="D3598" i="1"/>
  <c r="Q3598" i="1"/>
  <c r="F3598" i="1"/>
  <c r="O3598" i="1"/>
  <c r="I3598" i="1"/>
  <c r="G3598" i="1"/>
  <c r="M3598" i="1"/>
  <c r="J3598" i="1"/>
  <c r="Q3599" i="1"/>
  <c r="E3598" i="1"/>
  <c r="M5215" i="1"/>
  <c r="Q5215" i="1"/>
  <c r="J5215" i="1"/>
  <c r="Q5216" i="1"/>
  <c r="L5215" i="1"/>
  <c r="I5215" i="1"/>
  <c r="N5215" i="1"/>
  <c r="F5215" i="1"/>
  <c r="G5215" i="1"/>
  <c r="K5215" i="1"/>
  <c r="O5215" i="1"/>
  <c r="H5215" i="1"/>
  <c r="D5215" i="1"/>
  <c r="E5215" i="1"/>
  <c r="F2567" i="1"/>
  <c r="I2567" i="1"/>
  <c r="D2567" i="1"/>
  <c r="O2567" i="1"/>
  <c r="J2567" i="1"/>
  <c r="K2567" i="1"/>
  <c r="E2567" i="1"/>
  <c r="G2567" i="1"/>
  <c r="M2567" i="1"/>
  <c r="I3358" i="1"/>
  <c r="N3358" i="1"/>
  <c r="G3358" i="1"/>
  <c r="H3358" i="1"/>
  <c r="E3358" i="1"/>
  <c r="Q3358" i="1"/>
  <c r="P4762" i="1"/>
  <c r="P682" i="1"/>
  <c r="O659" i="1" s="1"/>
  <c r="I2070" i="1"/>
  <c r="N2070" i="1"/>
  <c r="G2070" i="1"/>
  <c r="L2070" i="1"/>
  <c r="H2070" i="1"/>
  <c r="E2070" i="1"/>
  <c r="K2070" i="1"/>
  <c r="O2070" i="1"/>
  <c r="J2070" i="1"/>
  <c r="M2070" i="1"/>
  <c r="D2070" i="1"/>
  <c r="Q2070" i="1"/>
  <c r="F2070" i="1"/>
  <c r="Q2071" i="1"/>
  <c r="P4941" i="1"/>
  <c r="G4918" i="1" s="1"/>
  <c r="H651" i="1"/>
  <c r="G651" i="1"/>
  <c r="M651" i="1"/>
  <c r="D651" i="1"/>
  <c r="O651" i="1"/>
  <c r="N651" i="1"/>
  <c r="J651" i="1"/>
  <c r="K651" i="1"/>
  <c r="I651" i="1"/>
  <c r="F651" i="1"/>
  <c r="L651" i="1"/>
  <c r="E651" i="1"/>
  <c r="Q651" i="1"/>
  <c r="K1777" i="1"/>
  <c r="D1777" i="1"/>
  <c r="M1777" i="1"/>
  <c r="E1777" i="1"/>
  <c r="G1777" i="1"/>
  <c r="Q1777" i="1"/>
  <c r="O1777" i="1"/>
  <c r="F1777" i="1"/>
  <c r="I1777" i="1"/>
  <c r="L1777" i="1"/>
  <c r="H1777" i="1"/>
  <c r="J1777" i="1"/>
  <c r="Q4868" i="1"/>
  <c r="P4084" i="1"/>
  <c r="D3400" i="1"/>
  <c r="J3400" i="1"/>
  <c r="L3400" i="1"/>
  <c r="I3400" i="1"/>
  <c r="E3400" i="1"/>
  <c r="K3400" i="1"/>
  <c r="M3400" i="1"/>
  <c r="O3400" i="1"/>
  <c r="F3400" i="1"/>
  <c r="N3400" i="1"/>
  <c r="P703" i="1"/>
  <c r="O3768" i="1"/>
  <c r="P3768" i="1" s="1"/>
  <c r="P2360" i="1"/>
  <c r="L661" i="1"/>
  <c r="P547" i="1"/>
  <c r="D3309" i="1"/>
  <c r="P3309" i="1" s="1"/>
  <c r="J3309" i="1"/>
  <c r="K3309" i="1"/>
  <c r="M3309" i="1"/>
  <c r="E3309" i="1"/>
  <c r="I3309" i="1"/>
  <c r="L3309" i="1"/>
  <c r="N3309" i="1"/>
  <c r="O3309" i="1"/>
  <c r="H3309" i="1"/>
  <c r="G3309" i="1"/>
  <c r="F3309" i="1"/>
  <c r="Q3309" i="1"/>
  <c r="P4761" i="1"/>
  <c r="P4618" i="1"/>
  <c r="I610" i="1"/>
  <c r="D610" i="1"/>
  <c r="G610" i="1"/>
  <c r="K610" i="1"/>
  <c r="M610" i="1"/>
  <c r="F610" i="1"/>
  <c r="O610" i="1"/>
  <c r="L610" i="1"/>
  <c r="H610" i="1"/>
  <c r="J610" i="1"/>
  <c r="N610" i="1"/>
  <c r="E610" i="1"/>
  <c r="Q611" i="1"/>
  <c r="Q610" i="1"/>
  <c r="R3761" i="1"/>
  <c r="R37" i="1" s="1"/>
  <c r="R135" i="1" s="1"/>
  <c r="T3418" i="1"/>
  <c r="D4091" i="1"/>
  <c r="N4091" i="1"/>
  <c r="J4091" i="1"/>
  <c r="I4091" i="1"/>
  <c r="L4091" i="1"/>
  <c r="K4091" i="1"/>
  <c r="G4091" i="1"/>
  <c r="F4091" i="1"/>
  <c r="M4091" i="1"/>
  <c r="E4091" i="1"/>
  <c r="H4091" i="1"/>
  <c r="Q4092" i="1"/>
  <c r="Q4091" i="1"/>
  <c r="N264" i="1"/>
  <c r="J264" i="1"/>
  <c r="E264" i="1"/>
  <c r="D264" i="1"/>
  <c r="I264" i="1"/>
  <c r="L264" i="1"/>
  <c r="M264" i="1"/>
  <c r="O264" i="1"/>
  <c r="K264" i="1"/>
  <c r="F264" i="1"/>
  <c r="G264" i="1"/>
  <c r="N1778" i="1"/>
  <c r="O1778" i="1"/>
  <c r="D1778" i="1"/>
  <c r="I1778" i="1"/>
  <c r="F1778" i="1"/>
  <c r="E1778" i="1"/>
  <c r="L1778" i="1"/>
  <c r="G1778" i="1"/>
  <c r="K1778" i="1"/>
  <c r="H1778" i="1"/>
  <c r="J1778" i="1"/>
  <c r="Q1778" i="1"/>
  <c r="Q1779" i="1"/>
  <c r="F4040" i="1"/>
  <c r="Q4040" i="1"/>
  <c r="G4040" i="1"/>
  <c r="Q4041" i="1"/>
  <c r="E4040" i="1"/>
  <c r="J4040" i="1"/>
  <c r="I4040" i="1"/>
  <c r="M4040" i="1"/>
  <c r="N4040" i="1"/>
  <c r="D4040" i="1"/>
  <c r="L4040" i="1"/>
  <c r="H4040" i="1"/>
  <c r="K4040" i="1"/>
  <c r="P4506" i="1"/>
  <c r="O4483" i="1" s="1"/>
  <c r="O4604" i="1"/>
  <c r="M1532" i="1"/>
  <c r="F1532" i="1"/>
  <c r="E1532" i="1"/>
  <c r="L1532" i="1"/>
  <c r="I1532" i="1"/>
  <c r="O1532" i="1"/>
  <c r="J1532" i="1"/>
  <c r="Q1532" i="1"/>
  <c r="K1532" i="1"/>
  <c r="G1532" i="1"/>
  <c r="N1532" i="1"/>
  <c r="H1532" i="1"/>
  <c r="P406" i="1"/>
  <c r="Q4865" i="1"/>
  <c r="Q2667" i="1"/>
  <c r="G3059" i="1"/>
  <c r="M3059" i="1"/>
  <c r="H3059" i="1"/>
  <c r="P4773" i="1"/>
  <c r="O4284" i="1"/>
  <c r="P2119" i="1"/>
  <c r="P457" i="1"/>
  <c r="P4130" i="1"/>
  <c r="J661" i="1"/>
  <c r="P4969" i="1"/>
  <c r="Q217" i="1"/>
  <c r="Q218" i="1"/>
  <c r="P1043" i="1"/>
  <c r="Q4870" i="1"/>
  <c r="H142" i="1"/>
  <c r="F655" i="1"/>
  <c r="M655" i="1"/>
  <c r="O655" i="1"/>
  <c r="Q655" i="1"/>
  <c r="E655" i="1"/>
  <c r="G655" i="1"/>
  <c r="J655" i="1"/>
  <c r="K655" i="1"/>
  <c r="D655" i="1"/>
  <c r="N655" i="1"/>
  <c r="I655" i="1"/>
  <c r="L655" i="1"/>
  <c r="O1094" i="1"/>
  <c r="E1094" i="1"/>
  <c r="M1094" i="1"/>
  <c r="J1094" i="1"/>
  <c r="K1094" i="1"/>
  <c r="F1094" i="1"/>
  <c r="D1094" i="1"/>
  <c r="L1094" i="1"/>
  <c r="I1094" i="1"/>
  <c r="H1094" i="1"/>
  <c r="N1094" i="1"/>
  <c r="Q1094" i="1"/>
  <c r="Q1095" i="1"/>
  <c r="F1774" i="1"/>
  <c r="O1774" i="1"/>
  <c r="E1774" i="1"/>
  <c r="M1774" i="1"/>
  <c r="G1774" i="1"/>
  <c r="D1774" i="1"/>
  <c r="L1774" i="1"/>
  <c r="H1774" i="1"/>
  <c r="J1774" i="1"/>
  <c r="K1774" i="1"/>
  <c r="I1774" i="1"/>
  <c r="Q1774" i="1"/>
  <c r="J3691" i="1"/>
  <c r="E3691" i="1"/>
  <c r="D3691" i="1"/>
  <c r="I3691" i="1"/>
  <c r="K3691" i="1"/>
  <c r="L3691" i="1"/>
  <c r="N3691" i="1"/>
  <c r="H3691" i="1"/>
  <c r="M3691" i="1"/>
  <c r="O3691" i="1"/>
  <c r="H3764" i="1"/>
  <c r="H40" i="1" s="1"/>
  <c r="H138" i="1" s="1"/>
  <c r="P3421" i="1"/>
  <c r="F4385" i="1"/>
  <c r="J4385" i="1"/>
  <c r="Q4385" i="1"/>
  <c r="Q4386" i="1"/>
  <c r="G4385" i="1"/>
  <c r="M4385" i="1"/>
  <c r="D4385" i="1"/>
  <c r="N4385" i="1"/>
  <c r="L4385" i="1"/>
  <c r="I4385" i="1"/>
  <c r="H4385" i="1"/>
  <c r="K4385" i="1"/>
  <c r="E4385" i="1"/>
  <c r="L143" i="1"/>
  <c r="P1881" i="1"/>
  <c r="I3389" i="1"/>
  <c r="G3389" i="1"/>
  <c r="P3754" i="1"/>
  <c r="D3732" i="1" s="1"/>
  <c r="F3389" i="1"/>
  <c r="D3389" i="1"/>
  <c r="E3389" i="1"/>
  <c r="H3389" i="1"/>
  <c r="J3389" i="1"/>
  <c r="L3389" i="1"/>
  <c r="K3389" i="1"/>
  <c r="O3389" i="1"/>
  <c r="N3389" i="1"/>
  <c r="M3389" i="1"/>
  <c r="D3059" i="1"/>
  <c r="Q3060" i="1"/>
  <c r="Q1101" i="1"/>
  <c r="K661" i="1"/>
  <c r="P1588" i="1"/>
  <c r="O70" i="1"/>
  <c r="I3108" i="1"/>
  <c r="O3108" i="1"/>
  <c r="J3108" i="1"/>
  <c r="M3108" i="1"/>
  <c r="N3108" i="1"/>
  <c r="F3108" i="1"/>
  <c r="E3108" i="1"/>
  <c r="L3108" i="1"/>
  <c r="K3108" i="1"/>
  <c r="D3108" i="1"/>
  <c r="G3108" i="1"/>
  <c r="Q3108" i="1"/>
  <c r="H3108" i="1"/>
  <c r="Q3109" i="1"/>
  <c r="P747" i="1"/>
  <c r="H2765" i="1"/>
  <c r="E2765" i="1"/>
  <c r="M2765" i="1"/>
  <c r="F2765" i="1"/>
  <c r="L2765" i="1"/>
  <c r="D2765" i="1"/>
  <c r="N2765" i="1"/>
  <c r="I2765" i="1"/>
  <c r="J2765" i="1"/>
  <c r="G2765" i="1"/>
  <c r="K2765" i="1"/>
  <c r="Q2765" i="1"/>
  <c r="O2765" i="1"/>
  <c r="M1097" i="1"/>
  <c r="O1097" i="1"/>
  <c r="I1097" i="1"/>
  <c r="E1097" i="1"/>
  <c r="D1097" i="1"/>
  <c r="N1097" i="1"/>
  <c r="K1097" i="1"/>
  <c r="L1097" i="1"/>
  <c r="G1097" i="1"/>
  <c r="J1097" i="1"/>
  <c r="F1097" i="1"/>
  <c r="Q1097" i="1"/>
  <c r="P4664" i="1"/>
  <c r="P5015" i="1"/>
  <c r="R3763" i="1"/>
  <c r="T3420" i="1"/>
  <c r="F3941" i="1"/>
  <c r="K3941" i="1"/>
  <c r="Q3941" i="1"/>
  <c r="D3941" i="1"/>
  <c r="H3941" i="1"/>
  <c r="L3941" i="1"/>
  <c r="G3941" i="1"/>
  <c r="O3941" i="1"/>
  <c r="I3941" i="1"/>
  <c r="Q3942" i="1"/>
  <c r="E3941" i="1"/>
  <c r="M3941" i="1"/>
  <c r="N3941" i="1"/>
  <c r="J3941" i="1"/>
  <c r="E2716" i="1"/>
  <c r="J2716" i="1"/>
  <c r="L2716" i="1"/>
  <c r="O2716" i="1"/>
  <c r="I2716" i="1"/>
  <c r="Q2716" i="1"/>
  <c r="D2716" i="1"/>
  <c r="N2716" i="1"/>
  <c r="G2716" i="1"/>
  <c r="H2716" i="1"/>
  <c r="Q2717" i="1"/>
  <c r="F2716" i="1"/>
  <c r="M2716" i="1"/>
  <c r="K2716" i="1"/>
  <c r="P4942" i="1"/>
  <c r="H4919" i="1" s="1"/>
  <c r="H655" i="1"/>
  <c r="F3691" i="1"/>
  <c r="P280" i="1"/>
  <c r="O35" i="1"/>
  <c r="O133" i="1" s="1"/>
  <c r="J3059" i="1"/>
  <c r="D70" i="1"/>
  <c r="Q662" i="1"/>
  <c r="K2420" i="1"/>
  <c r="I2420" i="1"/>
  <c r="N2420" i="1"/>
  <c r="M2420" i="1"/>
  <c r="G2420" i="1"/>
  <c r="J2570" i="1"/>
  <c r="N2570" i="1"/>
  <c r="M2570" i="1"/>
  <c r="F2570" i="1"/>
  <c r="G2570" i="1"/>
  <c r="E2570" i="1"/>
  <c r="L2570" i="1"/>
  <c r="D2570" i="1"/>
  <c r="I2570" i="1"/>
  <c r="K2570" i="1"/>
  <c r="O2570" i="1"/>
  <c r="H2570" i="1"/>
  <c r="H4137" i="1"/>
  <c r="K4137" i="1"/>
  <c r="L4137" i="1"/>
  <c r="J4137" i="1"/>
  <c r="N4137" i="1"/>
  <c r="M4137" i="1"/>
  <c r="D4137" i="1"/>
  <c r="F4137" i="1"/>
  <c r="Q4138" i="1"/>
  <c r="I4137" i="1"/>
  <c r="G4137" i="1"/>
  <c r="Q4137" i="1"/>
  <c r="E4137" i="1"/>
  <c r="O4137" i="1"/>
  <c r="P3936" i="1"/>
  <c r="P4716" i="1"/>
  <c r="O1638" i="1"/>
  <c r="L1638" i="1"/>
  <c r="H1638" i="1"/>
  <c r="D1638" i="1"/>
  <c r="G1638" i="1"/>
  <c r="I1638" i="1"/>
  <c r="J1638" i="1"/>
  <c r="M1638" i="1"/>
  <c r="K1638" i="1"/>
  <c r="N1638" i="1"/>
  <c r="E1638" i="1"/>
  <c r="Q1638" i="1"/>
  <c r="F1638" i="1"/>
  <c r="P2316" i="1"/>
  <c r="I3390" i="1"/>
  <c r="G3390" i="1"/>
  <c r="N3390" i="1"/>
  <c r="Q3390" i="1"/>
  <c r="F3390" i="1"/>
  <c r="D3390" i="1"/>
  <c r="M3390" i="1"/>
  <c r="H3390" i="1"/>
  <c r="E3390" i="1"/>
  <c r="L3390" i="1"/>
  <c r="O3390" i="1"/>
  <c r="J3390" i="1"/>
  <c r="P3195" i="1"/>
  <c r="Q4863" i="1"/>
  <c r="G4288" i="1"/>
  <c r="E4288" i="1"/>
  <c r="Q4289" i="1"/>
  <c r="J4288" i="1"/>
  <c r="D4288" i="1"/>
  <c r="P4288" i="1" s="1"/>
  <c r="K4288" i="1"/>
  <c r="I4288" i="1"/>
  <c r="O4288" i="1"/>
  <c r="Q4288" i="1"/>
  <c r="F4288" i="1"/>
  <c r="H4288" i="1"/>
  <c r="L4288" i="1"/>
  <c r="N4288" i="1"/>
  <c r="M4288" i="1"/>
  <c r="H1090" i="1"/>
  <c r="E1090" i="1"/>
  <c r="M1090" i="1"/>
  <c r="K1090" i="1"/>
  <c r="Q1090" i="1"/>
  <c r="O1090" i="1"/>
  <c r="N1090" i="1"/>
  <c r="L1090" i="1"/>
  <c r="D1090" i="1"/>
  <c r="J1090" i="1"/>
  <c r="F1090" i="1"/>
  <c r="G1090" i="1"/>
  <c r="H1775" i="1"/>
  <c r="G1775" i="1"/>
  <c r="J1775" i="1"/>
  <c r="K1775" i="1"/>
  <c r="M1775" i="1"/>
  <c r="L1775" i="1"/>
  <c r="E1775" i="1"/>
  <c r="D1775" i="1"/>
  <c r="Q1775" i="1"/>
  <c r="F1775" i="1"/>
  <c r="I1775" i="1"/>
  <c r="O1775" i="1"/>
  <c r="F2961" i="1"/>
  <c r="L2961" i="1"/>
  <c r="G2961" i="1"/>
  <c r="O2961" i="1"/>
  <c r="N2961" i="1"/>
  <c r="M2961" i="1"/>
  <c r="Q2962" i="1"/>
  <c r="J2961" i="1"/>
  <c r="I2568" i="1"/>
  <c r="M2568" i="1"/>
  <c r="N2568" i="1"/>
  <c r="G2568" i="1"/>
  <c r="J2568" i="1"/>
  <c r="K2568" i="1"/>
  <c r="D2568" i="1"/>
  <c r="E2568" i="1"/>
  <c r="F2568" i="1"/>
  <c r="H2568" i="1"/>
  <c r="L2568" i="1"/>
  <c r="Q2568" i="1"/>
  <c r="Q3692" i="1"/>
  <c r="E3692" i="1"/>
  <c r="L3692" i="1"/>
  <c r="M3692" i="1"/>
  <c r="G3692" i="1"/>
  <c r="F3692" i="1"/>
  <c r="N3692" i="1"/>
  <c r="K3692" i="1"/>
  <c r="O3692" i="1"/>
  <c r="D3692" i="1"/>
  <c r="S134" i="1"/>
  <c r="D805" i="1"/>
  <c r="K805" i="1"/>
  <c r="O805" i="1"/>
  <c r="Q806" i="1"/>
  <c r="H805" i="1"/>
  <c r="L805" i="1"/>
  <c r="I805" i="1"/>
  <c r="M805" i="1"/>
  <c r="N805" i="1"/>
  <c r="G805" i="1"/>
  <c r="E805" i="1"/>
  <c r="J805" i="1"/>
  <c r="F805" i="1"/>
  <c r="Q805" i="1"/>
  <c r="Q1295" i="1"/>
  <c r="H2420" i="1"/>
  <c r="O661" i="1"/>
  <c r="P412" i="1"/>
  <c r="L142" i="1"/>
  <c r="J142" i="1"/>
  <c r="J70" i="1"/>
  <c r="P4381" i="1"/>
  <c r="P2853" i="1"/>
  <c r="K3549" i="1"/>
  <c r="O3549" i="1"/>
  <c r="D3549" i="1"/>
  <c r="J3549" i="1"/>
  <c r="M3549" i="1"/>
  <c r="H3549" i="1"/>
  <c r="N3549" i="1"/>
  <c r="L3549" i="1"/>
  <c r="F3549" i="1"/>
  <c r="E3549" i="1"/>
  <c r="I3549" i="1"/>
  <c r="G3549" i="1"/>
  <c r="Q3549" i="1"/>
  <c r="Q3550" i="1"/>
  <c r="G3255" i="1"/>
  <c r="Q3255" i="1"/>
  <c r="D3255" i="1"/>
  <c r="L3255" i="1"/>
  <c r="J3255" i="1"/>
  <c r="N3255" i="1"/>
  <c r="Q3256" i="1"/>
  <c r="K3255" i="1"/>
  <c r="E3255" i="1"/>
  <c r="H3255" i="1"/>
  <c r="I3255" i="1"/>
  <c r="O3255" i="1"/>
  <c r="F3255" i="1"/>
  <c r="M3255" i="1"/>
  <c r="J462" i="1"/>
  <c r="I462" i="1"/>
  <c r="Q462" i="1"/>
  <c r="O462" i="1"/>
  <c r="D462" i="1"/>
  <c r="M462" i="1"/>
  <c r="H462" i="1"/>
  <c r="G462" i="1"/>
  <c r="Q463" i="1"/>
  <c r="N462" i="1"/>
  <c r="L462" i="1"/>
  <c r="K462" i="1"/>
  <c r="F462" i="1"/>
  <c r="E462" i="1"/>
  <c r="K3159" i="1"/>
  <c r="H3159" i="1"/>
  <c r="G3159" i="1"/>
  <c r="D3159" i="1"/>
  <c r="I3159" i="1"/>
  <c r="Q3159" i="1"/>
  <c r="F3159" i="1"/>
  <c r="M3159" i="1"/>
  <c r="Q3160" i="1"/>
  <c r="J3159" i="1"/>
  <c r="E3159" i="1"/>
  <c r="N3159" i="1"/>
  <c r="L3159" i="1"/>
  <c r="F3342" i="1"/>
  <c r="H3342" i="1"/>
  <c r="L3342" i="1"/>
  <c r="Q3343" i="1"/>
  <c r="D3342" i="1"/>
  <c r="G3342" i="1"/>
  <c r="E3342" i="1"/>
  <c r="M3342" i="1"/>
  <c r="Q3342" i="1"/>
  <c r="P1044" i="1"/>
  <c r="Q4864" i="1"/>
  <c r="Q656" i="1"/>
  <c r="H1091" i="1"/>
  <c r="D58" i="1"/>
  <c r="H58" i="1"/>
  <c r="I58" i="1"/>
  <c r="E58" i="1"/>
  <c r="F58" i="1"/>
  <c r="M58" i="1"/>
  <c r="J58" i="1"/>
  <c r="P5313" i="1"/>
  <c r="M5117" i="1"/>
  <c r="F5117" i="1"/>
  <c r="Q5117" i="1"/>
  <c r="N5117" i="1"/>
  <c r="I5117" i="1"/>
  <c r="G5117" i="1"/>
  <c r="Q5118" i="1"/>
  <c r="J5117" i="1"/>
  <c r="Q5116" i="1"/>
  <c r="M5116" i="1"/>
  <c r="N5116" i="1"/>
  <c r="L5116" i="1"/>
  <c r="H5116" i="1"/>
  <c r="I5116" i="1"/>
  <c r="J5116" i="1"/>
  <c r="G5116" i="1"/>
  <c r="D5116" i="1"/>
  <c r="K5116" i="1"/>
  <c r="E5116" i="1"/>
  <c r="O5117" i="1"/>
  <c r="F5116" i="1"/>
  <c r="P4938" i="1"/>
  <c r="O4479" i="1"/>
  <c r="J4479" i="1"/>
  <c r="E4479" i="1"/>
  <c r="N4479" i="1"/>
  <c r="F4479" i="1"/>
  <c r="L4479" i="1"/>
  <c r="K4479" i="1"/>
  <c r="I4479" i="1"/>
  <c r="G4479" i="1"/>
  <c r="M4479" i="1"/>
  <c r="H4479" i="1"/>
  <c r="D4479" i="1"/>
  <c r="M2421" i="1"/>
  <c r="I2421" i="1"/>
  <c r="J2421" i="1"/>
  <c r="J2422" i="1"/>
  <c r="G2422" i="1"/>
  <c r="O2422" i="1"/>
  <c r="I2422" i="1"/>
  <c r="N2422" i="1"/>
  <c r="D2422" i="1"/>
  <c r="K2422" i="1"/>
  <c r="H2422" i="1"/>
  <c r="Q2422" i="1"/>
  <c r="F2422" i="1"/>
  <c r="M2422" i="1"/>
  <c r="E2422" i="1"/>
  <c r="N2421" i="1"/>
  <c r="G2421" i="1"/>
  <c r="H2421" i="1"/>
  <c r="L2421" i="1"/>
  <c r="F2421" i="1"/>
  <c r="Q2421" i="1"/>
  <c r="E70" i="1"/>
  <c r="N70" i="1"/>
  <c r="L70" i="1"/>
  <c r="G70" i="1"/>
  <c r="F70" i="1"/>
  <c r="H70" i="1"/>
  <c r="M70" i="1"/>
  <c r="K70" i="1"/>
  <c r="G2078" i="1"/>
  <c r="N69" i="1"/>
  <c r="M69" i="1"/>
  <c r="M2078" i="1"/>
  <c r="I2078" i="1"/>
  <c r="O2078" i="1"/>
  <c r="D69" i="1"/>
  <c r="J69" i="1"/>
  <c r="K69" i="1"/>
  <c r="F69" i="1"/>
  <c r="Q70" i="1"/>
  <c r="K2078" i="1"/>
  <c r="L2078" i="1"/>
  <c r="Q69" i="1"/>
  <c r="F2078" i="1"/>
  <c r="H2078" i="1"/>
  <c r="J2078" i="1"/>
  <c r="D2078" i="1"/>
  <c r="E2078" i="1"/>
  <c r="Q2078" i="1"/>
  <c r="H69" i="1"/>
  <c r="G69" i="1"/>
  <c r="L69" i="1"/>
  <c r="E69" i="1"/>
  <c r="O69" i="1"/>
  <c r="H1295" i="1"/>
  <c r="O1295" i="1"/>
  <c r="F1295" i="1"/>
  <c r="E1295" i="1"/>
  <c r="K1295" i="1"/>
  <c r="Q1296" i="1"/>
  <c r="J1295" i="1"/>
  <c r="L1295" i="1"/>
  <c r="M1295" i="1"/>
  <c r="D1295" i="1"/>
  <c r="N1295" i="1"/>
  <c r="I1295" i="1"/>
  <c r="G1295" i="1"/>
  <c r="N1098" i="1"/>
  <c r="L1098" i="1"/>
  <c r="Q1098" i="1"/>
  <c r="P1049" i="1"/>
  <c r="G1098" i="1"/>
  <c r="I1098" i="1"/>
  <c r="E1098" i="1"/>
  <c r="H1098" i="1"/>
  <c r="M1098" i="1"/>
  <c r="F1098" i="1"/>
  <c r="J1098" i="1"/>
  <c r="O1098" i="1"/>
  <c r="D1098" i="1"/>
  <c r="P804" i="1"/>
  <c r="I658" i="1"/>
  <c r="O658" i="1"/>
  <c r="L658" i="1"/>
  <c r="M658" i="1"/>
  <c r="F658" i="1"/>
  <c r="G658" i="1"/>
  <c r="E658" i="1"/>
  <c r="J658" i="1"/>
  <c r="D658" i="1"/>
  <c r="N658" i="1"/>
  <c r="H658" i="1"/>
  <c r="M1736" i="1"/>
  <c r="N1736" i="1"/>
  <c r="E1736" i="1"/>
  <c r="Q1737" i="1"/>
  <c r="G1736" i="1"/>
  <c r="J1736" i="1"/>
  <c r="K1736" i="1"/>
  <c r="O1736" i="1"/>
  <c r="I1736" i="1"/>
  <c r="H1736" i="1"/>
  <c r="F1736" i="1"/>
  <c r="L1736" i="1"/>
  <c r="D1687" i="1"/>
  <c r="O1687" i="1"/>
  <c r="M1687" i="1"/>
  <c r="E1687" i="1"/>
  <c r="Q1687" i="1"/>
  <c r="H1687" i="1"/>
  <c r="J1687" i="1"/>
  <c r="G1687" i="1"/>
  <c r="Q1688" i="1"/>
  <c r="K1687" i="1"/>
  <c r="N1687" i="1"/>
  <c r="I1687" i="1"/>
  <c r="F1687" i="1"/>
  <c r="L1687" i="1"/>
  <c r="P1808" i="1"/>
  <c r="P845" i="1"/>
  <c r="P3144" i="1"/>
  <c r="P2756" i="1"/>
  <c r="P3243" i="1"/>
  <c r="P4323" i="1"/>
  <c r="H3988" i="1"/>
  <c r="K3988" i="1"/>
  <c r="Q3989" i="1"/>
  <c r="Q3988" i="1"/>
  <c r="K4473" i="1"/>
  <c r="N4473" i="1"/>
  <c r="H4473" i="1"/>
  <c r="M4473" i="1"/>
  <c r="O4473" i="1"/>
  <c r="J4473" i="1"/>
  <c r="Q4473" i="1"/>
  <c r="I4473" i="1"/>
  <c r="D4473" i="1"/>
  <c r="E4473" i="1"/>
  <c r="L4473" i="1"/>
  <c r="G4473" i="1"/>
  <c r="F4473" i="1"/>
  <c r="J2561" i="1"/>
  <c r="N2561" i="1"/>
  <c r="G2561" i="1"/>
  <c r="O2561" i="1"/>
  <c r="Q2561" i="1"/>
  <c r="M2561" i="1"/>
  <c r="L2561" i="1"/>
  <c r="F2561" i="1"/>
  <c r="E2561" i="1"/>
  <c r="K2561" i="1"/>
  <c r="D2561" i="1"/>
  <c r="I2561" i="1"/>
  <c r="H2561" i="1"/>
  <c r="P4624" i="1"/>
  <c r="J36" i="1"/>
  <c r="P3446" i="1"/>
  <c r="P4230" i="1"/>
  <c r="P2312" i="1"/>
  <c r="J2957" i="1"/>
  <c r="O2957" i="1"/>
  <c r="I2957" i="1"/>
  <c r="Q2958" i="1"/>
  <c r="F2957" i="1"/>
  <c r="H2957" i="1"/>
  <c r="L2957" i="1"/>
  <c r="N2957" i="1"/>
  <c r="M2957" i="1"/>
  <c r="K2957" i="1"/>
  <c r="G2957" i="1"/>
  <c r="Q2957" i="1"/>
  <c r="E2957" i="1"/>
  <c r="D2957" i="1"/>
  <c r="Q3686" i="1"/>
  <c r="E68" i="1"/>
  <c r="L68" i="1"/>
  <c r="H68" i="1"/>
  <c r="N68" i="1"/>
  <c r="G68" i="1"/>
  <c r="K68" i="1"/>
  <c r="O68" i="1"/>
  <c r="J68" i="1"/>
  <c r="Q68" i="1"/>
  <c r="D68" i="1"/>
  <c r="F68" i="1"/>
  <c r="M68" i="1"/>
  <c r="I68" i="1"/>
  <c r="P1048" i="1"/>
  <c r="J37" i="1"/>
  <c r="L3694" i="1"/>
  <c r="F3694" i="1"/>
  <c r="D3694" i="1"/>
  <c r="K3694" i="1"/>
  <c r="M3694" i="1"/>
  <c r="J3694" i="1"/>
  <c r="N3694" i="1"/>
  <c r="O3694" i="1"/>
  <c r="H3694" i="1"/>
  <c r="I3694" i="1"/>
  <c r="G3694" i="1"/>
  <c r="E3694" i="1"/>
  <c r="L1786" i="1"/>
  <c r="G1786" i="1"/>
  <c r="Q1787" i="1"/>
  <c r="F1786" i="1"/>
  <c r="K1786" i="1"/>
  <c r="M1786" i="1"/>
  <c r="H1786" i="1"/>
  <c r="D1786" i="1"/>
  <c r="E1786" i="1"/>
  <c r="N1786" i="1"/>
  <c r="I1786" i="1"/>
  <c r="P2449" i="1"/>
  <c r="O2426" i="1" s="1"/>
  <c r="M4482" i="1"/>
  <c r="P401" i="1"/>
  <c r="P1039" i="1"/>
  <c r="P2902" i="1"/>
  <c r="P3145" i="1"/>
  <c r="P504" i="1"/>
  <c r="N4482" i="1"/>
  <c r="P1145" i="1"/>
  <c r="P1829" i="1"/>
  <c r="P1630" i="1"/>
  <c r="P752" i="1"/>
  <c r="S3757" i="1"/>
  <c r="T3414" i="1"/>
  <c r="D4482" i="1"/>
  <c r="G4482" i="1"/>
  <c r="P4124" i="1"/>
  <c r="O138" i="1"/>
  <c r="P2710" i="1"/>
  <c r="P3496" i="1"/>
  <c r="P1919" i="1"/>
  <c r="Q2522" i="1"/>
  <c r="J2522" i="1"/>
  <c r="O2522" i="1"/>
  <c r="L2522" i="1"/>
  <c r="N2522" i="1"/>
  <c r="D2522" i="1"/>
  <c r="Q2523" i="1"/>
  <c r="F2522" i="1"/>
  <c r="E2522" i="1"/>
  <c r="I2522" i="1"/>
  <c r="G2522" i="1"/>
  <c r="M2522" i="1"/>
  <c r="K2522" i="1"/>
  <c r="H2522" i="1"/>
  <c r="L4482" i="1"/>
  <c r="O2562" i="1"/>
  <c r="F137" i="1"/>
  <c r="P1142" i="1"/>
  <c r="P1244" i="1"/>
  <c r="M4912" i="1"/>
  <c r="K4912" i="1"/>
  <c r="I4912" i="1"/>
  <c r="D4912" i="1"/>
  <c r="O4912" i="1"/>
  <c r="Q4912" i="1"/>
  <c r="J4912" i="1"/>
  <c r="N4912" i="1"/>
  <c r="H4912" i="1"/>
  <c r="G4912" i="1"/>
  <c r="E4912" i="1"/>
  <c r="L4912" i="1"/>
  <c r="F4912" i="1"/>
  <c r="O2066" i="1"/>
  <c r="H2066" i="1"/>
  <c r="J2066" i="1"/>
  <c r="F2066" i="1"/>
  <c r="L2066" i="1"/>
  <c r="D2066" i="1"/>
  <c r="Q2067" i="1"/>
  <c r="P79" i="1"/>
  <c r="K2066" i="1"/>
  <c r="G2066" i="1"/>
  <c r="M2066" i="1"/>
  <c r="N2066" i="1"/>
  <c r="P900" i="1"/>
  <c r="I2559" i="1"/>
  <c r="E2559" i="1"/>
  <c r="D2559" i="1"/>
  <c r="G2559" i="1"/>
  <c r="N2559" i="1"/>
  <c r="L2559" i="1"/>
  <c r="Q2559" i="1"/>
  <c r="M2559" i="1"/>
  <c r="F2559" i="1"/>
  <c r="H2559" i="1"/>
  <c r="J2559" i="1"/>
  <c r="K2559" i="1"/>
  <c r="Q2560" i="1"/>
  <c r="O2559" i="1"/>
  <c r="P1332" i="1"/>
  <c r="P4598" i="1"/>
  <c r="O4575" i="1" s="1"/>
  <c r="P699" i="1"/>
  <c r="Q1389" i="1"/>
  <c r="F1388" i="1"/>
  <c r="M1388" i="1"/>
  <c r="L1388" i="1"/>
  <c r="K1388" i="1"/>
  <c r="Q1388" i="1"/>
  <c r="P2903" i="1"/>
  <c r="P2168" i="1"/>
  <c r="P460" i="1"/>
  <c r="O4482" i="1"/>
  <c r="J4482" i="1"/>
  <c r="I4482" i="1"/>
  <c r="F4482" i="1"/>
  <c r="E4482" i="1"/>
  <c r="K4482" i="1"/>
  <c r="G4571" i="1"/>
  <c r="N4571" i="1"/>
  <c r="O4571" i="1"/>
  <c r="L4571" i="1"/>
  <c r="D4571" i="1"/>
  <c r="K4571" i="1"/>
  <c r="E4571" i="1"/>
  <c r="Q4571" i="1"/>
  <c r="J4571" i="1"/>
  <c r="H4571" i="1"/>
  <c r="I4571" i="1"/>
  <c r="F4571" i="1"/>
  <c r="M4571" i="1"/>
  <c r="P5011" i="1"/>
  <c r="E3304" i="1"/>
  <c r="N3304" i="1"/>
  <c r="F3304" i="1"/>
  <c r="J3304" i="1"/>
  <c r="H3304" i="1"/>
  <c r="L3304" i="1"/>
  <c r="G3304" i="1"/>
  <c r="Q3305" i="1"/>
  <c r="I3304" i="1"/>
  <c r="K3304" i="1"/>
  <c r="M3304" i="1"/>
  <c r="D3304" i="1"/>
  <c r="P3304" i="1" s="1"/>
  <c r="O3304" i="1"/>
  <c r="Q3304" i="1"/>
  <c r="E907" i="1"/>
  <c r="K907" i="1"/>
  <c r="L907" i="1"/>
  <c r="Q908" i="1"/>
  <c r="H907" i="1"/>
  <c r="G907" i="1"/>
  <c r="F907" i="1"/>
  <c r="I907" i="1"/>
  <c r="O907" i="1"/>
  <c r="M907" i="1"/>
  <c r="D907" i="1"/>
  <c r="P907" i="1" s="1"/>
  <c r="J907" i="1"/>
  <c r="Q907" i="1"/>
  <c r="N907" i="1"/>
  <c r="P2021" i="1"/>
  <c r="P1631" i="1"/>
  <c r="P309" i="1"/>
  <c r="P1973" i="1"/>
  <c r="P2511" i="1"/>
  <c r="Q5159" i="1"/>
  <c r="Q5158" i="1"/>
  <c r="L2413" i="1"/>
  <c r="D2413" i="1"/>
  <c r="E2413" i="1"/>
  <c r="N2413" i="1"/>
  <c r="M2413" i="1"/>
  <c r="H2413" i="1"/>
  <c r="K2413" i="1"/>
  <c r="J2413" i="1"/>
  <c r="Q2413" i="1"/>
  <c r="F2413" i="1"/>
  <c r="I2413" i="1"/>
  <c r="O2413" i="1"/>
  <c r="E2075" i="1"/>
  <c r="G2075" i="1"/>
  <c r="N2075" i="1"/>
  <c r="D2075" i="1"/>
  <c r="J2075" i="1"/>
  <c r="H2075" i="1"/>
  <c r="F2075" i="1"/>
  <c r="L2075" i="1"/>
  <c r="I2075" i="1"/>
  <c r="M2075" i="1"/>
  <c r="Q2075" i="1"/>
  <c r="K2075" i="1"/>
  <c r="Q2076" i="1"/>
  <c r="P802" i="1"/>
  <c r="P2446" i="1"/>
  <c r="O2423" i="1" s="1"/>
  <c r="P5060" i="1"/>
  <c r="P560" i="1"/>
  <c r="P5137" i="1"/>
  <c r="O5114" i="1" s="1"/>
  <c r="P2607" i="1"/>
  <c r="P4615" i="1"/>
  <c r="L2562" i="1"/>
  <c r="I2562" i="1"/>
  <c r="N2562" i="1"/>
  <c r="D2562" i="1"/>
  <c r="F2562" i="1"/>
  <c r="K2562" i="1"/>
  <c r="J2562" i="1"/>
  <c r="E2562" i="1"/>
  <c r="Q2563" i="1"/>
  <c r="H2562" i="1"/>
  <c r="Q2562" i="1"/>
  <c r="G2562" i="1"/>
  <c r="P89" i="1"/>
  <c r="O66" i="1" s="1"/>
  <c r="P4771" i="1"/>
  <c r="P897" i="1"/>
  <c r="P1126" i="1"/>
  <c r="O1103" i="1" s="1"/>
  <c r="P2313" i="1"/>
  <c r="P1634" i="1"/>
  <c r="P952" i="1"/>
  <c r="P3724" i="1"/>
  <c r="P3051" i="1"/>
  <c r="P2178" i="1"/>
  <c r="Q2178" i="1"/>
  <c r="P1977" i="1"/>
  <c r="P3544" i="1"/>
  <c r="P4035" i="1"/>
  <c r="P2806" i="1"/>
  <c r="N3456" i="1"/>
  <c r="K3456" i="1"/>
  <c r="O3456" i="1"/>
  <c r="I3456" i="1"/>
  <c r="H3456" i="1"/>
  <c r="M3456" i="1"/>
  <c r="E3456" i="1"/>
  <c r="L3456" i="1"/>
  <c r="F3456" i="1"/>
  <c r="J3456" i="1"/>
  <c r="Q3456" i="1"/>
  <c r="G3456" i="1"/>
  <c r="D3456" i="1"/>
  <c r="P3456" i="1" s="1"/>
  <c r="G2413" i="1"/>
  <c r="O3693" i="1"/>
  <c r="F3693" i="1"/>
  <c r="I3693" i="1"/>
  <c r="L3693" i="1"/>
  <c r="H3693" i="1"/>
  <c r="J3693" i="1"/>
  <c r="K3693" i="1"/>
  <c r="E3693" i="1"/>
  <c r="M3693" i="1"/>
  <c r="N3693" i="1"/>
  <c r="G3693" i="1"/>
  <c r="D3693" i="1"/>
  <c r="Q3694" i="1"/>
  <c r="Q3693" i="1"/>
  <c r="P4377" i="1"/>
  <c r="O1780" i="1"/>
  <c r="N1780" i="1"/>
  <c r="D1780" i="1"/>
  <c r="F1780" i="1"/>
  <c r="M1780" i="1"/>
  <c r="K1780" i="1"/>
  <c r="H1780" i="1"/>
  <c r="E1780" i="1"/>
  <c r="G1780" i="1"/>
  <c r="L1780" i="1"/>
  <c r="J1780" i="1"/>
  <c r="I1780" i="1"/>
  <c r="M1543" i="1"/>
  <c r="N1543" i="1"/>
  <c r="G1543" i="1"/>
  <c r="F1543" i="1"/>
  <c r="L1543" i="1"/>
  <c r="D1543" i="1"/>
  <c r="K1543" i="1"/>
  <c r="I1543" i="1"/>
  <c r="E1543" i="1"/>
  <c r="H1543" i="1"/>
  <c r="J1543" i="1"/>
  <c r="P2126" i="1"/>
  <c r="P3376" i="1"/>
  <c r="O3353" i="1" s="1"/>
  <c r="O649" i="1"/>
  <c r="G649" i="1"/>
  <c r="H649" i="1"/>
  <c r="L649" i="1"/>
  <c r="N649" i="1"/>
  <c r="K649" i="1"/>
  <c r="I649" i="1"/>
  <c r="J649" i="1"/>
  <c r="F649" i="1"/>
  <c r="D649" i="1"/>
  <c r="Q649" i="1"/>
  <c r="Q650" i="1"/>
  <c r="M649" i="1"/>
  <c r="E649" i="1"/>
  <c r="P2850" i="1"/>
  <c r="P1192" i="1"/>
  <c r="M2557" i="1"/>
  <c r="I2557" i="1"/>
  <c r="J2557" i="1"/>
  <c r="O2557" i="1"/>
  <c r="N2557" i="1"/>
  <c r="H2557" i="1"/>
  <c r="D2557" i="1"/>
  <c r="Q2557" i="1"/>
  <c r="G2557" i="1"/>
  <c r="K2557" i="1"/>
  <c r="L2557" i="1"/>
  <c r="F2557" i="1"/>
  <c r="Q2558" i="1"/>
  <c r="P2017" i="1"/>
  <c r="G2565" i="1"/>
  <c r="O2565" i="1"/>
  <c r="L2565" i="1"/>
  <c r="N2565" i="1"/>
  <c r="Q2566" i="1"/>
  <c r="I2565" i="1"/>
  <c r="K2565" i="1"/>
  <c r="H2565" i="1"/>
  <c r="J2565" i="1"/>
  <c r="D2565" i="1"/>
  <c r="F2565" i="1"/>
  <c r="M2565" i="1"/>
  <c r="Q2565" i="1"/>
  <c r="E2565" i="1"/>
  <c r="P2262" i="1"/>
  <c r="T3768" i="1"/>
  <c r="T44" i="1" s="1"/>
  <c r="R142" i="1"/>
  <c r="M2949" i="1"/>
  <c r="K2949" i="1"/>
  <c r="L2949" i="1"/>
  <c r="O2949" i="1"/>
  <c r="F2949" i="1"/>
  <c r="H2949" i="1"/>
  <c r="G2949" i="1"/>
  <c r="N2949" i="1"/>
  <c r="J2949" i="1"/>
  <c r="D2949" i="1"/>
  <c r="Q2949" i="1"/>
  <c r="E2949" i="1"/>
  <c r="I2949" i="1"/>
  <c r="Q1780" i="1"/>
  <c r="P607" i="1"/>
  <c r="Q1544" i="1"/>
  <c r="K40" i="1"/>
  <c r="S37" i="1"/>
  <c r="S135" i="1" s="1"/>
  <c r="L2950" i="1"/>
  <c r="H2950" i="1"/>
  <c r="G2950" i="1"/>
  <c r="J2950" i="1"/>
  <c r="D2950" i="1"/>
  <c r="N2950" i="1"/>
  <c r="K2950" i="1"/>
  <c r="E2950" i="1"/>
  <c r="F2950" i="1"/>
  <c r="I2950" i="1"/>
  <c r="Q2950" i="1"/>
  <c r="M2950" i="1"/>
  <c r="O2950" i="1"/>
  <c r="Q2951" i="1"/>
  <c r="I5107" i="1"/>
  <c r="K5107" i="1"/>
  <c r="L5107" i="1"/>
  <c r="J5107" i="1"/>
  <c r="O5107" i="1"/>
  <c r="F5107" i="1"/>
  <c r="E5107" i="1"/>
  <c r="N5107" i="1"/>
  <c r="M5107" i="1"/>
  <c r="Q5108" i="1"/>
  <c r="H5107" i="1"/>
  <c r="D5107" i="1"/>
  <c r="Q5107" i="1"/>
  <c r="G5107" i="1"/>
  <c r="P4032" i="1"/>
  <c r="P4720" i="1"/>
  <c r="H4470" i="1"/>
  <c r="D4470" i="1"/>
  <c r="G4470" i="1"/>
  <c r="E4470" i="1"/>
  <c r="I4470" i="1"/>
  <c r="O4470" i="1"/>
  <c r="M4470" i="1"/>
  <c r="K4470" i="1"/>
  <c r="J4470" i="1"/>
  <c r="F4470" i="1"/>
  <c r="N4470" i="1"/>
  <c r="L4470" i="1"/>
  <c r="Q4471" i="1"/>
  <c r="Q4285" i="1"/>
  <c r="H4284" i="1"/>
  <c r="D4284" i="1"/>
  <c r="F4284" i="1"/>
  <c r="I4284" i="1"/>
  <c r="K4284" i="1"/>
  <c r="E4284" i="1"/>
  <c r="G4284" i="1"/>
  <c r="Q4284" i="1"/>
  <c r="M4284" i="1"/>
  <c r="J4284" i="1"/>
  <c r="L4284" i="1"/>
  <c r="P793" i="1"/>
  <c r="H2954" i="1"/>
  <c r="D2954" i="1"/>
  <c r="N2954" i="1"/>
  <c r="G2954" i="1"/>
  <c r="F2954" i="1"/>
  <c r="E2954" i="1"/>
  <c r="L2954" i="1"/>
  <c r="J2954" i="1"/>
  <c r="O2954" i="1"/>
  <c r="M2954" i="1"/>
  <c r="K2954" i="1"/>
  <c r="Q2955" i="1"/>
  <c r="I2954" i="1"/>
  <c r="P2314" i="1"/>
  <c r="P2169" i="1"/>
  <c r="D3301" i="1"/>
  <c r="P3301" i="1" s="1"/>
  <c r="M3301" i="1"/>
  <c r="E3301" i="1"/>
  <c r="H3301" i="1"/>
  <c r="N3301" i="1"/>
  <c r="Q3302" i="1"/>
  <c r="L3301" i="1"/>
  <c r="G3301" i="1"/>
  <c r="O3301" i="1"/>
  <c r="I3301" i="1"/>
  <c r="J3301" i="1"/>
  <c r="F3301" i="1"/>
  <c r="K3301" i="1"/>
  <c r="P5202" i="1"/>
  <c r="P4590" i="1"/>
  <c r="O4568" i="1" s="1"/>
  <c r="P2856" i="1"/>
  <c r="M256" i="1"/>
  <c r="J256" i="1"/>
  <c r="Q257" i="1"/>
  <c r="G256" i="1"/>
  <c r="D256" i="1"/>
  <c r="N256" i="1"/>
  <c r="E256" i="1"/>
  <c r="L256" i="1"/>
  <c r="O256" i="1"/>
  <c r="I256" i="1"/>
  <c r="K256" i="1"/>
  <c r="H256" i="1"/>
  <c r="F256" i="1"/>
  <c r="P2858" i="1"/>
  <c r="O96" i="1"/>
  <c r="P2105" i="1"/>
  <c r="O2082" i="1" s="1"/>
  <c r="J133" i="1"/>
  <c r="P4382" i="1"/>
  <c r="P2263" i="1"/>
  <c r="P852" i="1"/>
  <c r="P4597" i="1"/>
  <c r="O4574" i="1" s="1"/>
  <c r="O74" i="1"/>
  <c r="E2815" i="1"/>
  <c r="K2815" i="1"/>
  <c r="D2815" i="1"/>
  <c r="L2815" i="1"/>
  <c r="F2815" i="1"/>
  <c r="H2815" i="1"/>
  <c r="I2815" i="1"/>
  <c r="N2815" i="1"/>
  <c r="J2815" i="1"/>
  <c r="G2815" i="1"/>
  <c r="M2815" i="1"/>
  <c r="Q2816" i="1"/>
  <c r="Q2815" i="1"/>
  <c r="N130" i="1"/>
  <c r="P2512" i="1"/>
  <c r="P449" i="1"/>
  <c r="F3454" i="1"/>
  <c r="O3454" i="1"/>
  <c r="M3454" i="1"/>
  <c r="K3454" i="1"/>
  <c r="L3454" i="1"/>
  <c r="J3454" i="1"/>
  <c r="Q3455" i="1"/>
  <c r="I3454" i="1"/>
  <c r="G3454" i="1"/>
  <c r="N3454" i="1"/>
  <c r="H3454" i="1"/>
  <c r="Q3454" i="1"/>
  <c r="E3454" i="1"/>
  <c r="D3454" i="1"/>
  <c r="P3454" i="1" s="1"/>
  <c r="M74" i="1"/>
  <c r="N141" i="1"/>
  <c r="P3722" i="1"/>
  <c r="O3699" i="1" s="1"/>
  <c r="P4328" i="1"/>
  <c r="P903" i="1"/>
  <c r="P4282" i="1"/>
  <c r="P5013" i="1"/>
  <c r="P2666" i="1"/>
  <c r="L3990" i="1"/>
  <c r="Q3991" i="1"/>
  <c r="F3990" i="1"/>
  <c r="N3990" i="1"/>
  <c r="H3990" i="1"/>
  <c r="I3990" i="1"/>
  <c r="G3990" i="1"/>
  <c r="D3990" i="1"/>
  <c r="J3990" i="1"/>
  <c r="E3990" i="1"/>
  <c r="K3990" i="1"/>
  <c r="O3990" i="1"/>
  <c r="Q3990" i="1"/>
  <c r="L141" i="1"/>
  <c r="F131" i="1"/>
  <c r="F30" i="1"/>
  <c r="P4086" i="1"/>
  <c r="G657" i="1"/>
  <c r="M657" i="1"/>
  <c r="E657" i="1"/>
  <c r="I657" i="1"/>
  <c r="Q658" i="1"/>
  <c r="L657" i="1"/>
  <c r="N657" i="1"/>
  <c r="Q657" i="1"/>
  <c r="D657" i="1"/>
  <c r="F657" i="1"/>
  <c r="H657" i="1"/>
  <c r="K657" i="1"/>
  <c r="J657" i="1"/>
  <c r="M134" i="1"/>
  <c r="P1633" i="1"/>
  <c r="P1834" i="1"/>
  <c r="P2171" i="1"/>
  <c r="G155" i="1"/>
  <c r="N155" i="1"/>
  <c r="F155" i="1"/>
  <c r="L155" i="1"/>
  <c r="M155" i="1"/>
  <c r="H155" i="1"/>
  <c r="K155" i="1"/>
  <c r="E155" i="1"/>
  <c r="D155" i="1"/>
  <c r="J155" i="1"/>
  <c r="Q156" i="1"/>
  <c r="I155" i="1"/>
  <c r="P894" i="1"/>
  <c r="P597" i="1"/>
  <c r="L1886" i="1"/>
  <c r="M1886" i="1"/>
  <c r="J1886" i="1"/>
  <c r="Q1886" i="1"/>
  <c r="D1886" i="1"/>
  <c r="N1886" i="1"/>
  <c r="G1886" i="1"/>
  <c r="E1886" i="1"/>
  <c r="K1886" i="1"/>
  <c r="F1886" i="1"/>
  <c r="H1886" i="1"/>
  <c r="I1886" i="1"/>
  <c r="Q1887" i="1"/>
  <c r="M1639" i="1"/>
  <c r="Q1640" i="1"/>
  <c r="J1639" i="1"/>
  <c r="L1639" i="1"/>
  <c r="E1639" i="1"/>
  <c r="I1639" i="1"/>
  <c r="N1639" i="1"/>
  <c r="H1639" i="1"/>
  <c r="G1639" i="1"/>
  <c r="D1639" i="1"/>
  <c r="K1639" i="1"/>
  <c r="F1639" i="1"/>
  <c r="Q1639" i="1"/>
  <c r="P5007" i="1"/>
  <c r="I74" i="1"/>
  <c r="E74" i="1"/>
  <c r="H74" i="1"/>
  <c r="N74" i="1"/>
  <c r="G74" i="1"/>
  <c r="K74" i="1"/>
  <c r="D74" i="1"/>
  <c r="P74" i="1" s="1"/>
  <c r="L74" i="1"/>
  <c r="J74" i="1"/>
  <c r="F74" i="1"/>
  <c r="L61" i="1"/>
  <c r="N61" i="1"/>
  <c r="O61" i="1"/>
  <c r="I61" i="1"/>
  <c r="K61" i="1"/>
  <c r="F61" i="1"/>
  <c r="E61" i="1"/>
  <c r="H61" i="1"/>
  <c r="M61" i="1"/>
  <c r="G61" i="1"/>
  <c r="J61" i="1"/>
  <c r="P275" i="1"/>
  <c r="O253" i="1" s="1"/>
  <c r="O30" i="1"/>
  <c r="P500" i="1"/>
  <c r="P3767" i="1"/>
  <c r="O3744" i="1" s="1"/>
  <c r="K129" i="1"/>
  <c r="E3995" i="1"/>
  <c r="G3995" i="1"/>
  <c r="L3995" i="1"/>
  <c r="F3995" i="1"/>
  <c r="H3995" i="1"/>
  <c r="K3995" i="1"/>
  <c r="M3995" i="1"/>
  <c r="I3995" i="1"/>
  <c r="O3995" i="1"/>
  <c r="N3995" i="1"/>
  <c r="D3995" i="1"/>
  <c r="P3995" i="1" s="1"/>
  <c r="P4630" i="1" l="1"/>
  <c r="P465" i="1"/>
  <c r="I3993" i="1"/>
  <c r="D3993" i="1"/>
  <c r="E3993" i="1"/>
  <c r="L3993" i="1"/>
  <c r="K3993" i="1"/>
  <c r="N3993" i="1"/>
  <c r="O3993" i="1"/>
  <c r="H3993" i="1"/>
  <c r="M3993" i="1"/>
  <c r="J3993" i="1"/>
  <c r="F3405" i="1"/>
  <c r="M2964" i="1"/>
  <c r="E2964" i="1"/>
  <c r="J2964" i="1"/>
  <c r="F2964" i="1"/>
  <c r="I2964" i="1"/>
  <c r="L2964" i="1"/>
  <c r="Q2965" i="1"/>
  <c r="G3993" i="1"/>
  <c r="K2964" i="1"/>
  <c r="P2993" i="1"/>
  <c r="P1837" i="1"/>
  <c r="P857" i="1"/>
  <c r="P2033" i="1"/>
  <c r="P416" i="1"/>
  <c r="F145" i="1"/>
  <c r="J145" i="1"/>
  <c r="O2425" i="1"/>
  <c r="O3701" i="1"/>
  <c r="Q3702" i="1"/>
  <c r="D5171" i="1"/>
  <c r="P5171" i="1" s="1"/>
  <c r="Q5172" i="1"/>
  <c r="O5171" i="1"/>
  <c r="D4920" i="1"/>
  <c r="F4920" i="1"/>
  <c r="J4920" i="1"/>
  <c r="F4922" i="1"/>
  <c r="L4920" i="1"/>
  <c r="D5167" i="1"/>
  <c r="O4922" i="1"/>
  <c r="K4922" i="1"/>
  <c r="I4922" i="1"/>
  <c r="M4922" i="1"/>
  <c r="D4922" i="1"/>
  <c r="P5161" i="1"/>
  <c r="J4922" i="1"/>
  <c r="P3258" i="1"/>
  <c r="N4922" i="1"/>
  <c r="E4922" i="1"/>
  <c r="H4922" i="1"/>
  <c r="G4922" i="1"/>
  <c r="K5170" i="1"/>
  <c r="G5170" i="1"/>
  <c r="L5170" i="1"/>
  <c r="J5170" i="1"/>
  <c r="M5170" i="1"/>
  <c r="I5170" i="1"/>
  <c r="H5170" i="1"/>
  <c r="F5170" i="1"/>
  <c r="N5170" i="1"/>
  <c r="P5154" i="1"/>
  <c r="P5158" i="1"/>
  <c r="E5170" i="1"/>
  <c r="N5169" i="1"/>
  <c r="L5169" i="1"/>
  <c r="J5169" i="1"/>
  <c r="G5169" i="1"/>
  <c r="F5169" i="1"/>
  <c r="M5169" i="1"/>
  <c r="H5169" i="1"/>
  <c r="I5169" i="1"/>
  <c r="K5169" i="1"/>
  <c r="D5169" i="1"/>
  <c r="O5169" i="1"/>
  <c r="P5160" i="1"/>
  <c r="P5157" i="1"/>
  <c r="K5165" i="1"/>
  <c r="F5165" i="1"/>
  <c r="G5165" i="1"/>
  <c r="M5165" i="1"/>
  <c r="I5165" i="1"/>
  <c r="H5165" i="1"/>
  <c r="N5165" i="1"/>
  <c r="O5165" i="1"/>
  <c r="J5165" i="1"/>
  <c r="L5165" i="1"/>
  <c r="E5165" i="1"/>
  <c r="O5170" i="1"/>
  <c r="P5159" i="1"/>
  <c r="G5168" i="1"/>
  <c r="K5168" i="1"/>
  <c r="F5168" i="1"/>
  <c r="H5168" i="1"/>
  <c r="M5168" i="1"/>
  <c r="L5168" i="1"/>
  <c r="J5168" i="1"/>
  <c r="N5168" i="1"/>
  <c r="I5168" i="1"/>
  <c r="O5168" i="1"/>
  <c r="N4920" i="1"/>
  <c r="I5167" i="1"/>
  <c r="K5167" i="1"/>
  <c r="O5167" i="1"/>
  <c r="H5167" i="1"/>
  <c r="L5167" i="1"/>
  <c r="J5167" i="1"/>
  <c r="F5167" i="1"/>
  <c r="N5167" i="1"/>
  <c r="G5167" i="1"/>
  <c r="M5167" i="1"/>
  <c r="D5170" i="1"/>
  <c r="G4920" i="1"/>
  <c r="P5156" i="1"/>
  <c r="E4920" i="1"/>
  <c r="E5171" i="1"/>
  <c r="H5171" i="1"/>
  <c r="K5171" i="1"/>
  <c r="N5171" i="1"/>
  <c r="F5171" i="1"/>
  <c r="I5171" i="1"/>
  <c r="L5171" i="1"/>
  <c r="G5171" i="1"/>
  <c r="M5171" i="1"/>
  <c r="J5171" i="1"/>
  <c r="D5165" i="1"/>
  <c r="P5155" i="1"/>
  <c r="H4920" i="1"/>
  <c r="E5169" i="1"/>
  <c r="D5168" i="1"/>
  <c r="M4920" i="1"/>
  <c r="I4920" i="1"/>
  <c r="K4920" i="1"/>
  <c r="H4917" i="1"/>
  <c r="N4926" i="1"/>
  <c r="Q4927" i="1"/>
  <c r="K4917" i="1"/>
  <c r="I4917" i="1"/>
  <c r="M4917" i="1"/>
  <c r="F4917" i="1"/>
  <c r="N4917" i="1"/>
  <c r="M4875" i="1"/>
  <c r="L4875" i="1"/>
  <c r="F4875" i="1"/>
  <c r="N4875" i="1"/>
  <c r="I4875" i="1"/>
  <c r="K4875" i="1"/>
  <c r="H4875" i="1"/>
  <c r="J4875" i="1"/>
  <c r="E4875" i="1"/>
  <c r="G4875" i="1"/>
  <c r="D4875" i="1"/>
  <c r="J4874" i="1"/>
  <c r="H4874" i="1"/>
  <c r="L4874" i="1"/>
  <c r="D4874" i="1"/>
  <c r="G4874" i="1"/>
  <c r="F4874" i="1"/>
  <c r="M4874" i="1"/>
  <c r="N4874" i="1"/>
  <c r="K4874" i="1"/>
  <c r="E4874" i="1"/>
  <c r="I4874" i="1"/>
  <c r="N4921" i="1"/>
  <c r="Q4922" i="1"/>
  <c r="G4921" i="1"/>
  <c r="I4872" i="1"/>
  <c r="J4872" i="1"/>
  <c r="L4872" i="1"/>
  <c r="E4872" i="1"/>
  <c r="N4872" i="1"/>
  <c r="K4872" i="1"/>
  <c r="F4872" i="1"/>
  <c r="H4872" i="1"/>
  <c r="D4872" i="1"/>
  <c r="M4872" i="1"/>
  <c r="G4872" i="1"/>
  <c r="Q4921" i="1"/>
  <c r="H4921" i="1"/>
  <c r="K4921" i="1"/>
  <c r="L4921" i="1"/>
  <c r="G4917" i="1"/>
  <c r="K4876" i="1"/>
  <c r="M4876" i="1"/>
  <c r="E4876" i="1"/>
  <c r="D4876" i="1"/>
  <c r="P4876" i="1" s="1"/>
  <c r="N4876" i="1"/>
  <c r="F4876" i="1"/>
  <c r="L4876" i="1"/>
  <c r="H4876" i="1"/>
  <c r="G4876" i="1"/>
  <c r="I4876" i="1"/>
  <c r="J4876" i="1"/>
  <c r="O4917" i="1"/>
  <c r="J4921" i="1"/>
  <c r="E4921" i="1"/>
  <c r="O4921" i="1"/>
  <c r="Q4878" i="1"/>
  <c r="K4877" i="1"/>
  <c r="L4877" i="1"/>
  <c r="E4877" i="1"/>
  <c r="F4877" i="1"/>
  <c r="G4877" i="1"/>
  <c r="J4877" i="1"/>
  <c r="D4877" i="1"/>
  <c r="P4877" i="1" s="1"/>
  <c r="M4877" i="1"/>
  <c r="N4877" i="1"/>
  <c r="I4877" i="1"/>
  <c r="H4877" i="1"/>
  <c r="F4873" i="1"/>
  <c r="H4873" i="1"/>
  <c r="M4873" i="1"/>
  <c r="J4873" i="1"/>
  <c r="D4873" i="1"/>
  <c r="L4873" i="1"/>
  <c r="E4873" i="1"/>
  <c r="K4873" i="1"/>
  <c r="N4873" i="1"/>
  <c r="G4873" i="1"/>
  <c r="I4873" i="1"/>
  <c r="D4921" i="1"/>
  <c r="L4917" i="1"/>
  <c r="M4921" i="1"/>
  <c r="I4921" i="1"/>
  <c r="J4917" i="1"/>
  <c r="E4917" i="1"/>
  <c r="P4663" i="1"/>
  <c r="D4583" i="1"/>
  <c r="P4583" i="1" s="1"/>
  <c r="Q4584" i="1"/>
  <c r="H4485" i="1"/>
  <c r="Q4486" i="1"/>
  <c r="O2427" i="1"/>
  <c r="Q2428" i="1"/>
  <c r="M2084" i="1"/>
  <c r="Q2085" i="1"/>
  <c r="G1496" i="1"/>
  <c r="Q1497" i="1"/>
  <c r="H3406" i="1"/>
  <c r="G3406" i="1"/>
  <c r="O48" i="1"/>
  <c r="O146" i="1" s="1"/>
  <c r="L3406" i="1"/>
  <c r="E3406" i="1"/>
  <c r="D3406" i="1"/>
  <c r="P3406" i="1" s="1"/>
  <c r="Q3407" i="1"/>
  <c r="K271" i="1"/>
  <c r="Q272" i="1"/>
  <c r="M3406" i="1"/>
  <c r="J3406" i="1"/>
  <c r="O3406" i="1"/>
  <c r="G3407" i="1"/>
  <c r="J3407" i="1"/>
  <c r="H3407" i="1"/>
  <c r="E3407" i="1"/>
  <c r="K3407" i="1"/>
  <c r="F3407" i="1"/>
  <c r="D3407" i="1"/>
  <c r="P3407" i="1" s="1"/>
  <c r="M3407" i="1"/>
  <c r="O3407" i="1"/>
  <c r="N3407" i="1"/>
  <c r="O49" i="1"/>
  <c r="O147" i="1" s="1"/>
  <c r="I3407" i="1"/>
  <c r="L3407" i="1"/>
  <c r="I3406" i="1"/>
  <c r="F3406" i="1"/>
  <c r="K3406" i="1"/>
  <c r="P2229" i="1"/>
  <c r="P1249" i="1"/>
  <c r="P3013" i="1"/>
  <c r="P3356" i="1"/>
  <c r="P2327" i="1"/>
  <c r="P4728" i="1"/>
  <c r="P4679" i="1"/>
  <c r="P2572" i="1"/>
  <c r="P661" i="1"/>
  <c r="P514" i="1"/>
  <c r="P5120" i="1"/>
  <c r="P4385" i="1"/>
  <c r="P808" i="1"/>
  <c r="P1935" i="1"/>
  <c r="P1298" i="1"/>
  <c r="P1200" i="1"/>
  <c r="P1886" i="1"/>
  <c r="P4238" i="1"/>
  <c r="P4140" i="1"/>
  <c r="P4042" i="1"/>
  <c r="P3160" i="1"/>
  <c r="P3111" i="1"/>
  <c r="D3405" i="1"/>
  <c r="N3405" i="1"/>
  <c r="G3405" i="1"/>
  <c r="O3405" i="1"/>
  <c r="Q3406" i="1"/>
  <c r="P3062" i="1"/>
  <c r="P2915" i="1"/>
  <c r="P2866" i="1"/>
  <c r="P2768" i="1"/>
  <c r="M3405" i="1"/>
  <c r="K3405" i="1"/>
  <c r="E3405" i="1"/>
  <c r="P1641" i="1"/>
  <c r="P4091" i="1"/>
  <c r="P4826" i="1"/>
  <c r="P1788" i="1"/>
  <c r="P1396" i="1"/>
  <c r="P1543" i="1"/>
  <c r="P1004" i="1"/>
  <c r="P1102" i="1"/>
  <c r="P171" i="1"/>
  <c r="J3405" i="1"/>
  <c r="I3405" i="1"/>
  <c r="L3405" i="1"/>
  <c r="H3405" i="1"/>
  <c r="P2718" i="1"/>
  <c r="G3404" i="1"/>
  <c r="P1199" i="1"/>
  <c r="I1297" i="1"/>
  <c r="J1297" i="1"/>
  <c r="H1496" i="1"/>
  <c r="I3404" i="1"/>
  <c r="Q1298" i="1"/>
  <c r="P2816" i="1"/>
  <c r="G1494" i="1"/>
  <c r="P2669" i="1"/>
  <c r="E1494" i="1"/>
  <c r="H1494" i="1"/>
  <c r="O1494" i="1"/>
  <c r="M1494" i="1"/>
  <c r="K1494" i="1"/>
  <c r="F1297" i="1"/>
  <c r="P5217" i="1"/>
  <c r="I1494" i="1"/>
  <c r="N1494" i="1"/>
  <c r="L1494" i="1"/>
  <c r="N1297" i="1"/>
  <c r="F1494" i="1"/>
  <c r="D1494" i="1"/>
  <c r="P4041" i="1"/>
  <c r="P3061" i="1"/>
  <c r="M1496" i="1"/>
  <c r="D1496" i="1"/>
  <c r="P1496" i="1" s="1"/>
  <c r="L2963" i="1"/>
  <c r="P1836" i="1"/>
  <c r="L1496" i="1"/>
  <c r="P3012" i="1"/>
  <c r="P415" i="1"/>
  <c r="M1542" i="1"/>
  <c r="J1496" i="1"/>
  <c r="P464" i="1"/>
  <c r="P4286" i="1"/>
  <c r="P4090" i="1"/>
  <c r="P3943" i="1"/>
  <c r="K1542" i="1"/>
  <c r="P2179" i="1"/>
  <c r="K1496" i="1"/>
  <c r="E1496" i="1"/>
  <c r="Q1496" i="1"/>
  <c r="I1496" i="1"/>
  <c r="P758" i="1"/>
  <c r="H3404" i="1"/>
  <c r="P5021" i="1"/>
  <c r="N2963" i="1"/>
  <c r="P2914" i="1"/>
  <c r="N3404" i="1"/>
  <c r="K3404" i="1"/>
  <c r="M3404" i="1"/>
  <c r="L3404" i="1"/>
  <c r="D3404" i="1"/>
  <c r="Q3405" i="1"/>
  <c r="O3404" i="1"/>
  <c r="J3404" i="1"/>
  <c r="E3404" i="1"/>
  <c r="O2963" i="1"/>
  <c r="K2963" i="1"/>
  <c r="I2963" i="1"/>
  <c r="H2963" i="1"/>
  <c r="D2963" i="1"/>
  <c r="Q2964" i="1"/>
  <c r="M2963" i="1"/>
  <c r="F2963" i="1"/>
  <c r="J2963" i="1"/>
  <c r="E2963" i="1"/>
  <c r="Q2963" i="1"/>
  <c r="G2963" i="1"/>
  <c r="M144" i="1"/>
  <c r="Q1297" i="1"/>
  <c r="D1297" i="1"/>
  <c r="L1297" i="1"/>
  <c r="O1297" i="1"/>
  <c r="H1297" i="1"/>
  <c r="G1297" i="1"/>
  <c r="E1297" i="1"/>
  <c r="M1297" i="1"/>
  <c r="P4629" i="1"/>
  <c r="N144" i="1"/>
  <c r="E3992" i="1"/>
  <c r="J144" i="1"/>
  <c r="M2424" i="1"/>
  <c r="H2424" i="1"/>
  <c r="L2424" i="1"/>
  <c r="G2424" i="1"/>
  <c r="J2424" i="1"/>
  <c r="D2424" i="1"/>
  <c r="N2424" i="1"/>
  <c r="F2424" i="1"/>
  <c r="I2424" i="1"/>
  <c r="O2424" i="1"/>
  <c r="G1542" i="1"/>
  <c r="Q1543" i="1"/>
  <c r="N1542" i="1"/>
  <c r="E1542" i="1"/>
  <c r="D1542" i="1"/>
  <c r="J1542" i="1"/>
  <c r="O1542" i="1"/>
  <c r="L1542" i="1"/>
  <c r="Q1542" i="1"/>
  <c r="H1542" i="1"/>
  <c r="F1542" i="1"/>
  <c r="L144" i="1"/>
  <c r="I144" i="1"/>
  <c r="F1493" i="1"/>
  <c r="H1493" i="1"/>
  <c r="O1493" i="1"/>
  <c r="E1493" i="1"/>
  <c r="D1493" i="1"/>
  <c r="H144" i="1"/>
  <c r="N1493" i="1"/>
  <c r="G144" i="1"/>
  <c r="F144" i="1"/>
  <c r="Q1494" i="1"/>
  <c r="K1493" i="1"/>
  <c r="L1493" i="1"/>
  <c r="M1493" i="1"/>
  <c r="G1493" i="1"/>
  <c r="K2424" i="1"/>
  <c r="E2424" i="1"/>
  <c r="I1493" i="1"/>
  <c r="N1496" i="1"/>
  <c r="P129" i="1"/>
  <c r="G107" i="1" s="1"/>
  <c r="P31" i="1"/>
  <c r="J9" i="1" s="1"/>
  <c r="F1496" i="1"/>
  <c r="O1496" i="1"/>
  <c r="P1442" i="1"/>
  <c r="P1444" i="1"/>
  <c r="M1772" i="1"/>
  <c r="J1772" i="1"/>
  <c r="P2130" i="1"/>
  <c r="P4482" i="1"/>
  <c r="P5119" i="1"/>
  <c r="P4335" i="1"/>
  <c r="P4237" i="1"/>
  <c r="P4139" i="1"/>
  <c r="P3649" i="1"/>
  <c r="P3502" i="1"/>
  <c r="P3698" i="1"/>
  <c r="P3355" i="1"/>
  <c r="P3257" i="1"/>
  <c r="P3208" i="1"/>
  <c r="P3159" i="1"/>
  <c r="P3110" i="1"/>
  <c r="P2865" i="1"/>
  <c r="P2767" i="1"/>
  <c r="P1934" i="1"/>
  <c r="P5315" i="1"/>
  <c r="P5266" i="1"/>
  <c r="P1248" i="1"/>
  <c r="P1150" i="1"/>
  <c r="P4972" i="1"/>
  <c r="P4776" i="1"/>
  <c r="P660" i="1"/>
  <c r="P562" i="1"/>
  <c r="P513" i="1"/>
  <c r="P2522" i="1"/>
  <c r="P2571" i="1"/>
  <c r="Q1493" i="1"/>
  <c r="H1772" i="1"/>
  <c r="P2032" i="1"/>
  <c r="P2081" i="1"/>
  <c r="P1787" i="1"/>
  <c r="P1689" i="1"/>
  <c r="P1640" i="1"/>
  <c r="D1772" i="1"/>
  <c r="G1772" i="1"/>
  <c r="Q1773" i="1"/>
  <c r="P1395" i="1"/>
  <c r="K1772" i="1"/>
  <c r="O1772" i="1"/>
  <c r="F1772" i="1"/>
  <c r="I1772" i="1"/>
  <c r="N1772" i="1"/>
  <c r="E1772" i="1"/>
  <c r="O45" i="1"/>
  <c r="O143" i="1" s="1"/>
  <c r="P143" i="1" s="1"/>
  <c r="H120" i="1" s="1"/>
  <c r="P1003" i="1"/>
  <c r="P1101" i="1"/>
  <c r="P366" i="1"/>
  <c r="P317" i="1"/>
  <c r="P170" i="1"/>
  <c r="P2165" i="1"/>
  <c r="P1674" i="1"/>
  <c r="I270" i="1"/>
  <c r="K267" i="1"/>
  <c r="G3349" i="1"/>
  <c r="F268" i="1"/>
  <c r="F3394" i="1"/>
  <c r="Q4876" i="1"/>
  <c r="Q4877" i="1"/>
  <c r="Q4470" i="1"/>
  <c r="J3394" i="1"/>
  <c r="Q3350" i="1"/>
  <c r="O3394" i="1"/>
  <c r="G3394" i="1"/>
  <c r="I3394" i="1"/>
  <c r="Q3395" i="1"/>
  <c r="N3394" i="1"/>
  <c r="K3394" i="1"/>
  <c r="M3394" i="1"/>
  <c r="D3394" i="1"/>
  <c r="K4469" i="1"/>
  <c r="H4573" i="1"/>
  <c r="L2083" i="1"/>
  <c r="I4478" i="1"/>
  <c r="D4477" i="1"/>
  <c r="O4572" i="1"/>
  <c r="L4572" i="1"/>
  <c r="N267" i="1"/>
  <c r="I3349" i="1"/>
  <c r="N3349" i="1"/>
  <c r="M3349" i="1"/>
  <c r="L267" i="1"/>
  <c r="L35" i="1"/>
  <c r="L133" i="1" s="1"/>
  <c r="P133" i="1" s="1"/>
  <c r="N350" i="1"/>
  <c r="M267" i="1"/>
  <c r="L3349" i="1"/>
  <c r="D3349" i="1"/>
  <c r="K3349" i="1"/>
  <c r="I267" i="1"/>
  <c r="O3349" i="1"/>
  <c r="J3349" i="1"/>
  <c r="F3349" i="1"/>
  <c r="J267" i="1"/>
  <c r="O265" i="1"/>
  <c r="D4476" i="1"/>
  <c r="L351" i="1"/>
  <c r="E265" i="1"/>
  <c r="E3349" i="1"/>
  <c r="N265" i="1"/>
  <c r="O4573" i="1"/>
  <c r="D3345" i="1"/>
  <c r="H2083" i="1"/>
  <c r="P2361" i="1"/>
  <c r="H265" i="1"/>
  <c r="M4573" i="1"/>
  <c r="K265" i="1"/>
  <c r="M265" i="1"/>
  <c r="O2083" i="1"/>
  <c r="F4573" i="1"/>
  <c r="E4573" i="1"/>
  <c r="I265" i="1"/>
  <c r="K4573" i="1"/>
  <c r="D351" i="1"/>
  <c r="D2083" i="1"/>
  <c r="P2083" i="1" s="1"/>
  <c r="N3345" i="1"/>
  <c r="Q4474" i="1"/>
  <c r="F4474" i="1"/>
  <c r="H4476" i="1"/>
  <c r="S143" i="1"/>
  <c r="T143" i="1" s="1"/>
  <c r="N4573" i="1"/>
  <c r="D4573" i="1"/>
  <c r="H4474" i="1"/>
  <c r="L3394" i="1"/>
  <c r="I4573" i="1"/>
  <c r="E3394" i="1"/>
  <c r="Q3394" i="1"/>
  <c r="M2083" i="1"/>
  <c r="N2083" i="1"/>
  <c r="N270" i="1"/>
  <c r="J265" i="1"/>
  <c r="O259" i="1"/>
  <c r="I4572" i="1"/>
  <c r="G3750" i="1"/>
  <c r="L270" i="1"/>
  <c r="L4573" i="1"/>
  <c r="E270" i="1"/>
  <c r="O348" i="1"/>
  <c r="G4572" i="1"/>
  <c r="Q4485" i="1"/>
  <c r="G270" i="1"/>
  <c r="F270" i="1"/>
  <c r="Q265" i="1"/>
  <c r="M270" i="1"/>
  <c r="D265" i="1"/>
  <c r="H270" i="1"/>
  <c r="F265" i="1"/>
  <c r="Q4573" i="1"/>
  <c r="P33" i="1"/>
  <c r="F11" i="1" s="1"/>
  <c r="M4572" i="1"/>
  <c r="Q4482" i="1"/>
  <c r="K270" i="1"/>
  <c r="E4474" i="1"/>
  <c r="O270" i="1"/>
  <c r="L348" i="1"/>
  <c r="F4572" i="1"/>
  <c r="D270" i="1"/>
  <c r="P270" i="1" s="1"/>
  <c r="J4572" i="1"/>
  <c r="K4572" i="1"/>
  <c r="G350" i="1"/>
  <c r="H267" i="1"/>
  <c r="G348" i="1"/>
  <c r="D4572" i="1"/>
  <c r="N4572" i="1"/>
  <c r="J3992" i="1"/>
  <c r="Q4572" i="1"/>
  <c r="K350" i="1"/>
  <c r="E4572" i="1"/>
  <c r="L350" i="1"/>
  <c r="H3733" i="1"/>
  <c r="L265" i="1"/>
  <c r="F267" i="1"/>
  <c r="G4573" i="1"/>
  <c r="G267" i="1"/>
  <c r="E267" i="1"/>
  <c r="Q5167" i="1"/>
  <c r="O267" i="1"/>
  <c r="Q4469" i="1"/>
  <c r="O4469" i="1"/>
  <c r="T141" i="1"/>
  <c r="H3749" i="1"/>
  <c r="I268" i="1"/>
  <c r="E4469" i="1"/>
  <c r="F271" i="1"/>
  <c r="F3733" i="1"/>
  <c r="K4476" i="1"/>
  <c r="H268" i="1"/>
  <c r="M3345" i="1"/>
  <c r="L4469" i="1"/>
  <c r="G271" i="1"/>
  <c r="E3345" i="1"/>
  <c r="Q1495" i="1"/>
  <c r="O4474" i="1"/>
  <c r="I3345" i="1"/>
  <c r="J271" i="1"/>
  <c r="J3345" i="1"/>
  <c r="K3733" i="1"/>
  <c r="N3733" i="1"/>
  <c r="N271" i="1"/>
  <c r="L4474" i="1"/>
  <c r="I271" i="1"/>
  <c r="K4474" i="1"/>
  <c r="G268" i="1"/>
  <c r="J4476" i="1"/>
  <c r="D268" i="1"/>
  <c r="F4476" i="1"/>
  <c r="O3994" i="1"/>
  <c r="O350" i="1"/>
  <c r="N268" i="1"/>
  <c r="D3733" i="1"/>
  <c r="F3345" i="1"/>
  <c r="J4469" i="1"/>
  <c r="O271" i="1"/>
  <c r="P652" i="1"/>
  <c r="K268" i="1"/>
  <c r="J268" i="1"/>
  <c r="N4476" i="1"/>
  <c r="M350" i="1"/>
  <c r="F350" i="1"/>
  <c r="G3733" i="1"/>
  <c r="O3401" i="1"/>
  <c r="Q4475" i="1"/>
  <c r="O3345" i="1"/>
  <c r="Q4477" i="1"/>
  <c r="J4474" i="1"/>
  <c r="O3733" i="1"/>
  <c r="E4476" i="1"/>
  <c r="D350" i="1"/>
  <c r="J3733" i="1"/>
  <c r="D4481" i="1"/>
  <c r="G4474" i="1"/>
  <c r="K3345" i="1"/>
  <c r="N351" i="1"/>
  <c r="I4474" i="1"/>
  <c r="H4469" i="1"/>
  <c r="D4469" i="1"/>
  <c r="E271" i="1"/>
  <c r="G4476" i="1"/>
  <c r="M3733" i="1"/>
  <c r="M4476" i="1"/>
  <c r="T142" i="1"/>
  <c r="L268" i="1"/>
  <c r="M271" i="1"/>
  <c r="E268" i="1"/>
  <c r="Q271" i="1"/>
  <c r="P3760" i="1"/>
  <c r="G3738" i="1" s="1"/>
  <c r="I350" i="1"/>
  <c r="L3733" i="1"/>
  <c r="Q5166" i="1"/>
  <c r="L4481" i="1"/>
  <c r="N4474" i="1"/>
  <c r="Q3345" i="1"/>
  <c r="N4469" i="1"/>
  <c r="F4469" i="1"/>
  <c r="M268" i="1"/>
  <c r="M4469" i="1"/>
  <c r="Q268" i="1"/>
  <c r="H350" i="1"/>
  <c r="E3733" i="1"/>
  <c r="H3345" i="1"/>
  <c r="Q4476" i="1"/>
  <c r="I4476" i="1"/>
  <c r="L4476" i="1"/>
  <c r="E350" i="1"/>
  <c r="M4474" i="1"/>
  <c r="G4469" i="1"/>
  <c r="D271" i="1"/>
  <c r="P271" i="1" s="1"/>
  <c r="L3345" i="1"/>
  <c r="H4477" i="1"/>
  <c r="E4477" i="1"/>
  <c r="G4485" i="1"/>
  <c r="T146" i="1"/>
  <c r="J4477" i="1"/>
  <c r="F4477" i="1"/>
  <c r="J4485" i="1"/>
  <c r="O4923" i="1"/>
  <c r="G4477" i="1"/>
  <c r="P4911" i="1"/>
  <c r="P43" i="1"/>
  <c r="I20" i="1" s="1"/>
  <c r="L4477" i="1"/>
  <c r="M4477" i="1"/>
  <c r="L4485" i="1"/>
  <c r="M4485" i="1"/>
  <c r="I4477" i="1"/>
  <c r="N4477" i="1"/>
  <c r="O4485" i="1"/>
  <c r="K4477" i="1"/>
  <c r="N4485" i="1"/>
  <c r="K4576" i="1"/>
  <c r="J4576" i="1"/>
  <c r="P2418" i="1"/>
  <c r="P1386" i="1"/>
  <c r="P1088" i="1"/>
  <c r="N4576" i="1"/>
  <c r="G266" i="1"/>
  <c r="M3994" i="1"/>
  <c r="L3994" i="1"/>
  <c r="O4576" i="1"/>
  <c r="E266" i="1"/>
  <c r="Q3994" i="1"/>
  <c r="F4576" i="1"/>
  <c r="I266" i="1"/>
  <c r="N266" i="1"/>
  <c r="G3994" i="1"/>
  <c r="M266" i="1"/>
  <c r="Q266" i="1"/>
  <c r="H4576" i="1"/>
  <c r="J3994" i="1"/>
  <c r="L4576" i="1"/>
  <c r="J266" i="1"/>
  <c r="D266" i="1"/>
  <c r="I2083" i="1"/>
  <c r="J4475" i="1"/>
  <c r="I3994" i="1"/>
  <c r="L266" i="1"/>
  <c r="O266" i="1"/>
  <c r="G4576" i="1"/>
  <c r="E3994" i="1"/>
  <c r="E4576" i="1"/>
  <c r="Q267" i="1"/>
  <c r="E2083" i="1"/>
  <c r="H271" i="1"/>
  <c r="L271" i="1"/>
  <c r="F3994" i="1"/>
  <c r="M4576" i="1"/>
  <c r="F266" i="1"/>
  <c r="D4576" i="1"/>
  <c r="K3994" i="1"/>
  <c r="Q3995" i="1"/>
  <c r="D3994" i="1"/>
  <c r="P3994" i="1" s="1"/>
  <c r="N3994" i="1"/>
  <c r="H266" i="1"/>
  <c r="O44" i="1"/>
  <c r="P44" i="1" s="1"/>
  <c r="P1394" i="1"/>
  <c r="T140" i="1"/>
  <c r="E4485" i="1"/>
  <c r="P3392" i="1"/>
  <c r="P2072" i="1"/>
  <c r="D4485" i="1"/>
  <c r="P4485" i="1" s="1"/>
  <c r="I4485" i="1"/>
  <c r="H4478" i="1"/>
  <c r="O2084" i="1"/>
  <c r="G4478" i="1"/>
  <c r="J2084" i="1"/>
  <c r="J2079" i="1"/>
  <c r="F4478" i="1"/>
  <c r="H2084" i="1"/>
  <c r="Q4478" i="1"/>
  <c r="L4478" i="1"/>
  <c r="F2084" i="1"/>
  <c r="Q4479" i="1"/>
  <c r="O4478" i="1"/>
  <c r="L2084" i="1"/>
  <c r="K2084" i="1"/>
  <c r="Q2084" i="1"/>
  <c r="M4478" i="1"/>
  <c r="I2084" i="1"/>
  <c r="E4478" i="1"/>
  <c r="E2084" i="1"/>
  <c r="N4478" i="1"/>
  <c r="G2084" i="1"/>
  <c r="K4478" i="1"/>
  <c r="N2084" i="1"/>
  <c r="J4478" i="1"/>
  <c r="D2084" i="1"/>
  <c r="P2084" i="1" s="1"/>
  <c r="F4485" i="1"/>
  <c r="K4485" i="1"/>
  <c r="J2083" i="1"/>
  <c r="F2083" i="1"/>
  <c r="K1495" i="1"/>
  <c r="J1495" i="1"/>
  <c r="G1495" i="1"/>
  <c r="D1495" i="1"/>
  <c r="P1495" i="1" s="1"/>
  <c r="I1495" i="1"/>
  <c r="E1495" i="1"/>
  <c r="M1495" i="1"/>
  <c r="F1495" i="1"/>
  <c r="L1495" i="1"/>
  <c r="O1495" i="1"/>
  <c r="N1495" i="1"/>
  <c r="H1495" i="1"/>
  <c r="K1492" i="1"/>
  <c r="H1492" i="1"/>
  <c r="E1492" i="1"/>
  <c r="M1492" i="1"/>
  <c r="G1492" i="1"/>
  <c r="O1492" i="1"/>
  <c r="L1492" i="1"/>
  <c r="D1492" i="1"/>
  <c r="J1492" i="1"/>
  <c r="I1492" i="1"/>
  <c r="N1492" i="1"/>
  <c r="F1492" i="1"/>
  <c r="O1393" i="1"/>
  <c r="P1514" i="1"/>
  <c r="Q1492" i="1" s="1"/>
  <c r="D3737" i="1"/>
  <c r="L3737" i="1"/>
  <c r="F3737" i="1"/>
  <c r="K3737" i="1"/>
  <c r="E3737" i="1"/>
  <c r="M348" i="1"/>
  <c r="P2417" i="1"/>
  <c r="K348" i="1"/>
  <c r="E348" i="1"/>
  <c r="D348" i="1"/>
  <c r="J348" i="1"/>
  <c r="F348" i="1"/>
  <c r="I348" i="1"/>
  <c r="N348" i="1"/>
  <c r="I4475" i="1"/>
  <c r="M4582" i="1"/>
  <c r="K4582" i="1"/>
  <c r="G4582" i="1"/>
  <c r="O4582" i="1"/>
  <c r="L4582" i="1"/>
  <c r="F4582" i="1"/>
  <c r="E4582" i="1"/>
  <c r="H4582" i="1"/>
  <c r="D4582" i="1"/>
  <c r="P4582" i="1" s="1"/>
  <c r="I4582" i="1"/>
  <c r="N4582" i="1"/>
  <c r="J4582" i="1"/>
  <c r="H3735" i="1"/>
  <c r="G4475" i="1"/>
  <c r="P2556" i="1"/>
  <c r="P4908" i="1"/>
  <c r="L3401" i="1"/>
  <c r="F4475" i="1"/>
  <c r="P2414" i="1"/>
  <c r="K2083" i="1"/>
  <c r="Q4873" i="1"/>
  <c r="Q4872" i="1"/>
  <c r="P4383" i="1"/>
  <c r="P3343" i="1"/>
  <c r="P5115" i="1"/>
  <c r="P167" i="1"/>
  <c r="O3992" i="1"/>
  <c r="Q3992" i="1"/>
  <c r="N3992" i="1"/>
  <c r="D3346" i="1"/>
  <c r="Q3346" i="1"/>
  <c r="K3346" i="1"/>
  <c r="F3346" i="1"/>
  <c r="I3346" i="1"/>
  <c r="Q5168" i="1"/>
  <c r="F59" i="1"/>
  <c r="G3346" i="1"/>
  <c r="N3346" i="1"/>
  <c r="H3346" i="1"/>
  <c r="D3992" i="1"/>
  <c r="H3992" i="1"/>
  <c r="H4475" i="1"/>
  <c r="N4317" i="1"/>
  <c r="P4317" i="1" s="1"/>
  <c r="O3346" i="1"/>
  <c r="E3346" i="1"/>
  <c r="M3346" i="1"/>
  <c r="L3346" i="1"/>
  <c r="P4910" i="1"/>
  <c r="P1086" i="1"/>
  <c r="P5162" i="1"/>
  <c r="P2560" i="1"/>
  <c r="P2956" i="1"/>
  <c r="L3403" i="1"/>
  <c r="N2079" i="1"/>
  <c r="Q2079" i="1"/>
  <c r="D2079" i="1"/>
  <c r="F2079" i="1"/>
  <c r="O2079" i="1"/>
  <c r="G2079" i="1"/>
  <c r="M2079" i="1"/>
  <c r="L2079" i="1"/>
  <c r="I4481" i="1"/>
  <c r="P2815" i="1"/>
  <c r="P2668" i="1"/>
  <c r="E2079" i="1"/>
  <c r="P1884" i="1"/>
  <c r="P4285" i="1"/>
  <c r="P4138" i="1"/>
  <c r="P4040" i="1"/>
  <c r="P3942" i="1"/>
  <c r="P3893" i="1"/>
  <c r="P3158" i="1"/>
  <c r="P3109" i="1"/>
  <c r="P2913" i="1"/>
  <c r="P2962" i="1"/>
  <c r="P2521" i="1"/>
  <c r="P2570" i="1"/>
  <c r="P5265" i="1"/>
  <c r="P1296" i="1"/>
  <c r="I2079" i="1"/>
  <c r="H2079" i="1"/>
  <c r="P4628" i="1"/>
  <c r="P1345" i="1"/>
  <c r="P855" i="1"/>
  <c r="P806" i="1"/>
  <c r="P1541" i="1"/>
  <c r="P1590" i="1"/>
  <c r="P1639" i="1"/>
  <c r="O4481" i="1"/>
  <c r="K4481" i="1"/>
  <c r="G4481" i="1"/>
  <c r="N4481" i="1"/>
  <c r="Q4481" i="1"/>
  <c r="E4475" i="1"/>
  <c r="J4481" i="1"/>
  <c r="L4475" i="1"/>
  <c r="K4475" i="1"/>
  <c r="N4475" i="1"/>
  <c r="T133" i="1"/>
  <c r="F4481" i="1"/>
  <c r="M4481" i="1"/>
  <c r="O4475" i="1"/>
  <c r="D4475" i="1"/>
  <c r="P1782" i="1"/>
  <c r="P2419" i="1"/>
  <c r="P255" i="1"/>
  <c r="P2569" i="1"/>
  <c r="P3981" i="1"/>
  <c r="L71" i="1"/>
  <c r="Q5171" i="1"/>
  <c r="E4481" i="1"/>
  <c r="G259" i="1"/>
  <c r="O3403" i="1"/>
  <c r="Q260" i="1"/>
  <c r="K351" i="1"/>
  <c r="P953" i="1"/>
  <c r="L3743" i="1"/>
  <c r="J259" i="1"/>
  <c r="M3403" i="1"/>
  <c r="J351" i="1"/>
  <c r="O351" i="1"/>
  <c r="P1002" i="1"/>
  <c r="M259" i="1"/>
  <c r="J3403" i="1"/>
  <c r="P1688" i="1"/>
  <c r="F3743" i="1"/>
  <c r="Q3404" i="1"/>
  <c r="E3743" i="1"/>
  <c r="F259" i="1"/>
  <c r="E259" i="1"/>
  <c r="P36" i="1"/>
  <c r="D14" i="1" s="1"/>
  <c r="L259" i="1"/>
  <c r="I259" i="1"/>
  <c r="K3403" i="1"/>
  <c r="N259" i="1"/>
  <c r="D259" i="1"/>
  <c r="H259" i="1"/>
  <c r="M351" i="1"/>
  <c r="H351" i="1"/>
  <c r="P561" i="1"/>
  <c r="I351" i="1"/>
  <c r="P1737" i="1"/>
  <c r="P1786" i="1"/>
  <c r="P3697" i="1"/>
  <c r="P3501" i="1"/>
  <c r="P4775" i="1"/>
  <c r="P610" i="1"/>
  <c r="D4579" i="1"/>
  <c r="P3354" i="1"/>
  <c r="P5118" i="1"/>
  <c r="P3991" i="1"/>
  <c r="P1051" i="1"/>
  <c r="P1100" i="1"/>
  <c r="P365" i="1"/>
  <c r="P5111" i="1"/>
  <c r="P4565" i="1"/>
  <c r="K4925" i="1"/>
  <c r="E351" i="1"/>
  <c r="G351" i="1"/>
  <c r="G4925" i="1"/>
  <c r="P4913" i="1"/>
  <c r="P4567" i="1"/>
  <c r="P2955" i="1"/>
  <c r="H3401" i="1"/>
  <c r="Q3401" i="1"/>
  <c r="I3401" i="1"/>
  <c r="P4529" i="1"/>
  <c r="N3401" i="1"/>
  <c r="K3401" i="1"/>
  <c r="M3401" i="1"/>
  <c r="E3401" i="1"/>
  <c r="D3401" i="1"/>
  <c r="G3401" i="1"/>
  <c r="L4579" i="1"/>
  <c r="Q4917" i="1"/>
  <c r="Q3349" i="1"/>
  <c r="F3401" i="1"/>
  <c r="P4866" i="1"/>
  <c r="P646" i="1"/>
  <c r="Q270" i="1"/>
  <c r="F4579" i="1"/>
  <c r="F4925" i="1"/>
  <c r="P3978" i="1"/>
  <c r="P5153" i="1"/>
  <c r="L4925" i="1"/>
  <c r="N4925" i="1"/>
  <c r="E4925" i="1"/>
  <c r="Q4583" i="1"/>
  <c r="Q269" i="1"/>
  <c r="P2564" i="1"/>
  <c r="N4579" i="1"/>
  <c r="P3980" i="1"/>
  <c r="P3695" i="1"/>
  <c r="I4579" i="1"/>
  <c r="E4579" i="1"/>
  <c r="P2618" i="1"/>
  <c r="M3348" i="1"/>
  <c r="O4925" i="1"/>
  <c r="P1981" i="1"/>
  <c r="P2416" i="1"/>
  <c r="P648" i="1"/>
  <c r="J4579" i="1"/>
  <c r="O4579" i="1"/>
  <c r="P1148" i="1"/>
  <c r="D4925" i="1"/>
  <c r="P4925" i="1" s="1"/>
  <c r="H4925" i="1"/>
  <c r="P5110" i="1"/>
  <c r="I4925" i="1"/>
  <c r="J4925" i="1"/>
  <c r="M3992" i="1"/>
  <c r="H3737" i="1"/>
  <c r="G3992" i="1"/>
  <c r="N3737" i="1"/>
  <c r="Q3993" i="1"/>
  <c r="L3992" i="1"/>
  <c r="M3737" i="1"/>
  <c r="P4915" i="1"/>
  <c r="P2074" i="1"/>
  <c r="P63" i="1"/>
  <c r="I3737" i="1"/>
  <c r="F3992" i="1"/>
  <c r="Q4483" i="1"/>
  <c r="J3737" i="1"/>
  <c r="H4579" i="1"/>
  <c r="P263" i="1"/>
  <c r="P4570" i="1"/>
  <c r="K3992" i="1"/>
  <c r="G3737" i="1"/>
  <c r="G4579" i="1"/>
  <c r="I3992" i="1"/>
  <c r="K4579" i="1"/>
  <c r="J3735" i="1"/>
  <c r="P413" i="1"/>
  <c r="Q4918" i="1"/>
  <c r="G3735" i="1"/>
  <c r="D3743" i="1"/>
  <c r="K3735" i="1"/>
  <c r="K3743" i="1"/>
  <c r="K4926" i="1"/>
  <c r="O3735" i="1"/>
  <c r="Q4926" i="1"/>
  <c r="G3743" i="1"/>
  <c r="G3740" i="1"/>
  <c r="F3735" i="1"/>
  <c r="M4926" i="1"/>
  <c r="O3743" i="1"/>
  <c r="N3743" i="1"/>
  <c r="D3735" i="1"/>
  <c r="L4926" i="1"/>
  <c r="E3735" i="1"/>
  <c r="I4926" i="1"/>
  <c r="J3743" i="1"/>
  <c r="L3735" i="1"/>
  <c r="E4926" i="1"/>
  <c r="I3743" i="1"/>
  <c r="M3735" i="1"/>
  <c r="H3743" i="1"/>
  <c r="N3735" i="1"/>
  <c r="D269" i="1"/>
  <c r="H4926" i="1"/>
  <c r="F269" i="1"/>
  <c r="O4926" i="1"/>
  <c r="P653" i="1"/>
  <c r="I3403" i="1"/>
  <c r="D4926" i="1"/>
  <c r="P4926" i="1" s="1"/>
  <c r="G3403" i="1"/>
  <c r="G4926" i="1"/>
  <c r="D3740" i="1"/>
  <c r="P1282" i="1"/>
  <c r="P2953" i="1"/>
  <c r="P1781" i="1"/>
  <c r="P2415" i="1"/>
  <c r="P3254" i="1"/>
  <c r="P3395" i="1"/>
  <c r="P3985" i="1"/>
  <c r="P2558" i="1"/>
  <c r="H3403" i="1"/>
  <c r="N3403" i="1"/>
  <c r="E3403" i="1"/>
  <c r="F3403" i="1"/>
  <c r="P2073" i="1"/>
  <c r="P3987" i="1"/>
  <c r="O4318" i="1"/>
  <c r="P4318" i="1" s="1"/>
  <c r="H3348" i="1"/>
  <c r="P3979" i="1"/>
  <c r="P4569" i="1"/>
  <c r="P3451" i="1"/>
  <c r="P1294" i="1"/>
  <c r="P261" i="1"/>
  <c r="Q62" i="1"/>
  <c r="N71" i="1"/>
  <c r="G4923" i="1"/>
  <c r="T135" i="1"/>
  <c r="J353" i="1"/>
  <c r="D4577" i="1"/>
  <c r="I4577" i="1"/>
  <c r="J59" i="1"/>
  <c r="M349" i="1"/>
  <c r="P5108" i="1"/>
  <c r="P3351" i="1"/>
  <c r="Q72" i="1"/>
  <c r="L353" i="1"/>
  <c r="J4577" i="1"/>
  <c r="L59" i="1"/>
  <c r="P4528" i="1"/>
  <c r="F4923" i="1"/>
  <c r="D71" i="1"/>
  <c r="G353" i="1"/>
  <c r="K4577" i="1"/>
  <c r="Q2961" i="1"/>
  <c r="H59" i="1"/>
  <c r="P645" i="1"/>
  <c r="Q3348" i="1"/>
  <c r="H3740" i="1"/>
  <c r="P1000" i="1"/>
  <c r="Q4924" i="1"/>
  <c r="Q61" i="1"/>
  <c r="F71" i="1"/>
  <c r="I4923" i="1"/>
  <c r="E4577" i="1"/>
  <c r="Q59" i="1"/>
  <c r="O3348" i="1"/>
  <c r="L3740" i="1"/>
  <c r="P1540" i="1"/>
  <c r="J71" i="1"/>
  <c r="G4577" i="1"/>
  <c r="E59" i="1"/>
  <c r="P4675" i="1"/>
  <c r="L4923" i="1"/>
  <c r="L4577" i="1"/>
  <c r="G59" i="1"/>
  <c r="Q4577" i="1"/>
  <c r="M71" i="1"/>
  <c r="M4923" i="1"/>
  <c r="H71" i="1"/>
  <c r="Q4923" i="1"/>
  <c r="O4577" i="1"/>
  <c r="I59" i="1"/>
  <c r="K3348" i="1"/>
  <c r="O3740" i="1"/>
  <c r="P5106" i="1"/>
  <c r="P2958" i="1"/>
  <c r="P1292" i="1"/>
  <c r="E71" i="1"/>
  <c r="H4923" i="1"/>
  <c r="H4577" i="1"/>
  <c r="O59" i="1"/>
  <c r="K59" i="1"/>
  <c r="Q4578" i="1"/>
  <c r="F4577" i="1"/>
  <c r="G71" i="1"/>
  <c r="E4923" i="1"/>
  <c r="Q71" i="1"/>
  <c r="D4923" i="1"/>
  <c r="M4577" i="1"/>
  <c r="M59" i="1"/>
  <c r="P4860" i="1"/>
  <c r="K71" i="1"/>
  <c r="J4923" i="1"/>
  <c r="I71" i="1"/>
  <c r="N4923" i="1"/>
  <c r="D59" i="1"/>
  <c r="P3940" i="1"/>
  <c r="D3402" i="1"/>
  <c r="Q3403" i="1"/>
  <c r="P4468" i="1"/>
  <c r="P2077" i="1"/>
  <c r="P3350" i="1"/>
  <c r="M269" i="1"/>
  <c r="F3348" i="1"/>
  <c r="M3740" i="1"/>
  <c r="P1246" i="1"/>
  <c r="P4471" i="1"/>
  <c r="O269" i="1"/>
  <c r="D3348" i="1"/>
  <c r="F3740" i="1"/>
  <c r="N3399" i="1"/>
  <c r="F3399" i="1"/>
  <c r="M3399" i="1"/>
  <c r="I3399" i="1"/>
  <c r="K3399" i="1"/>
  <c r="L3399" i="1"/>
  <c r="E3399" i="1"/>
  <c r="J3399" i="1"/>
  <c r="D3399" i="1"/>
  <c r="G3399" i="1"/>
  <c r="H3399" i="1"/>
  <c r="O3399" i="1"/>
  <c r="P3765" i="1"/>
  <c r="N41" i="1"/>
  <c r="P5164" i="1"/>
  <c r="P4914" i="1"/>
  <c r="P1783" i="1"/>
  <c r="P2411" i="1"/>
  <c r="K3740" i="1"/>
  <c r="P4822" i="1"/>
  <c r="P3352" i="1"/>
  <c r="N60" i="1"/>
  <c r="L269" i="1"/>
  <c r="M352" i="1"/>
  <c r="P2412" i="1"/>
  <c r="F4916" i="1"/>
  <c r="G352" i="1"/>
  <c r="P1096" i="1"/>
  <c r="P67" i="1"/>
  <c r="P2410" i="1"/>
  <c r="J269" i="1"/>
  <c r="P2715" i="1"/>
  <c r="J134" i="1"/>
  <c r="P134" i="1" s="1"/>
  <c r="G269" i="1"/>
  <c r="L3348" i="1"/>
  <c r="N3740" i="1"/>
  <c r="P4186" i="1"/>
  <c r="P2959" i="1"/>
  <c r="P1197" i="1"/>
  <c r="P2076" i="1"/>
  <c r="P2952" i="1"/>
  <c r="F16" i="1"/>
  <c r="P1089" i="1"/>
  <c r="M3393" i="1"/>
  <c r="I3348" i="1"/>
  <c r="J3740" i="1"/>
  <c r="P2951" i="1"/>
  <c r="P3989" i="1"/>
  <c r="K16" i="1"/>
  <c r="P2067" i="1"/>
  <c r="P64" i="1"/>
  <c r="P262" i="1"/>
  <c r="P650" i="1"/>
  <c r="J16" i="1"/>
  <c r="I3740" i="1"/>
  <c r="P257" i="1"/>
  <c r="P1784" i="1"/>
  <c r="N16" i="1"/>
  <c r="E16" i="1"/>
  <c r="G16" i="1"/>
  <c r="L137" i="1"/>
  <c r="P137" i="1" s="1"/>
  <c r="L16" i="1"/>
  <c r="O16" i="1"/>
  <c r="P1087" i="1"/>
  <c r="P2563" i="1"/>
  <c r="P5163" i="1"/>
  <c r="P65" i="1"/>
  <c r="H269" i="1"/>
  <c r="M16" i="1"/>
  <c r="I16" i="1"/>
  <c r="D16" i="1"/>
  <c r="J352" i="1"/>
  <c r="P4039" i="1"/>
  <c r="Q4480" i="1"/>
  <c r="P3696" i="1"/>
  <c r="P3500" i="1"/>
  <c r="M3402" i="1"/>
  <c r="G3402" i="1"/>
  <c r="F3402" i="1"/>
  <c r="N3402" i="1"/>
  <c r="J3402" i="1"/>
  <c r="O3402" i="1"/>
  <c r="L3402" i="1"/>
  <c r="Q3402" i="1"/>
  <c r="K3402" i="1"/>
  <c r="H3402" i="1"/>
  <c r="I3402" i="1"/>
  <c r="P1099" i="1"/>
  <c r="K352" i="1"/>
  <c r="N352" i="1"/>
  <c r="O353" i="1"/>
  <c r="H353" i="1"/>
  <c r="D353" i="1"/>
  <c r="I352" i="1"/>
  <c r="F352" i="1"/>
  <c r="H352" i="1"/>
  <c r="M353" i="1"/>
  <c r="P4627" i="1"/>
  <c r="P2177" i="1"/>
  <c r="E269" i="1"/>
  <c r="I353" i="1"/>
  <c r="P1290" i="1"/>
  <c r="P4472" i="1"/>
  <c r="M5122" i="1"/>
  <c r="G5122" i="1"/>
  <c r="H5122" i="1"/>
  <c r="L5122" i="1"/>
  <c r="J5122" i="1"/>
  <c r="K5122" i="1"/>
  <c r="I5122" i="1"/>
  <c r="N5122" i="1"/>
  <c r="D5122" i="1"/>
  <c r="P5122" i="1" s="1"/>
  <c r="Q5122" i="1"/>
  <c r="E5122" i="1"/>
  <c r="F5122" i="1"/>
  <c r="R36" i="1"/>
  <c r="T3760" i="1"/>
  <c r="P1288" i="1"/>
  <c r="O5122" i="1"/>
  <c r="P2566" i="1"/>
  <c r="F3732" i="1"/>
  <c r="N269" i="1"/>
  <c r="N353" i="1"/>
  <c r="G3348" i="1"/>
  <c r="N3348" i="1"/>
  <c r="E3348" i="1"/>
  <c r="P5113" i="1"/>
  <c r="R32" i="1"/>
  <c r="T3756" i="1"/>
  <c r="Q3733" i="1"/>
  <c r="P1093" i="1"/>
  <c r="N3397" i="1"/>
  <c r="L3397" i="1"/>
  <c r="K3397" i="1"/>
  <c r="J3397" i="1"/>
  <c r="O3397" i="1"/>
  <c r="D3397" i="1"/>
  <c r="M3397" i="1"/>
  <c r="E3397" i="1"/>
  <c r="F3397" i="1"/>
  <c r="H3397" i="1"/>
  <c r="I3397" i="1"/>
  <c r="G3397" i="1"/>
  <c r="D2960" i="1"/>
  <c r="E2960" i="1"/>
  <c r="G2960" i="1"/>
  <c r="F2960" i="1"/>
  <c r="J2960" i="1"/>
  <c r="N2960" i="1"/>
  <c r="M2960" i="1"/>
  <c r="Q2960" i="1"/>
  <c r="H2960" i="1"/>
  <c r="I2960" i="1"/>
  <c r="K2960" i="1"/>
  <c r="L2960" i="1"/>
  <c r="I1393" i="1"/>
  <c r="J1393" i="1"/>
  <c r="E1393" i="1"/>
  <c r="G1393" i="1"/>
  <c r="H1393" i="1"/>
  <c r="L1393" i="1"/>
  <c r="M1393" i="1"/>
  <c r="F1393" i="1"/>
  <c r="D1393" i="1"/>
  <c r="K1393" i="1"/>
  <c r="N1393" i="1"/>
  <c r="Q4875" i="1"/>
  <c r="Q4874" i="1"/>
  <c r="P2373" i="1"/>
  <c r="P3977" i="1"/>
  <c r="H3736" i="1"/>
  <c r="E3736" i="1"/>
  <c r="I3736" i="1"/>
  <c r="J3736" i="1"/>
  <c r="O3736" i="1"/>
  <c r="N3736" i="1"/>
  <c r="L3736" i="1"/>
  <c r="F3736" i="1"/>
  <c r="D3736" i="1"/>
  <c r="K3736" i="1"/>
  <c r="G3736" i="1"/>
  <c r="Q3736" i="1"/>
  <c r="Q3737" i="1"/>
  <c r="H3396" i="1"/>
  <c r="I3396" i="1"/>
  <c r="F3396" i="1"/>
  <c r="N3396" i="1"/>
  <c r="J3396" i="1"/>
  <c r="M3396" i="1"/>
  <c r="E3396" i="1"/>
  <c r="G3396" i="1"/>
  <c r="K3396" i="1"/>
  <c r="D3396" i="1"/>
  <c r="Q3397" i="1"/>
  <c r="Q3396" i="1"/>
  <c r="L3396" i="1"/>
  <c r="J4926" i="1"/>
  <c r="P3764" i="1"/>
  <c r="I269" i="1"/>
  <c r="K353" i="1"/>
  <c r="H4918" i="1"/>
  <c r="P3059" i="1"/>
  <c r="P1291" i="1"/>
  <c r="P3341" i="1"/>
  <c r="P756" i="1"/>
  <c r="K132" i="1"/>
  <c r="F3347" i="1"/>
  <c r="E3347" i="1"/>
  <c r="I3347" i="1"/>
  <c r="K3347" i="1"/>
  <c r="N3347" i="1"/>
  <c r="M3347" i="1"/>
  <c r="L3347" i="1"/>
  <c r="J3347" i="1"/>
  <c r="H3347" i="1"/>
  <c r="Q3347" i="1"/>
  <c r="D3347" i="1"/>
  <c r="G3347" i="1"/>
  <c r="P2409" i="1"/>
  <c r="E2080" i="1"/>
  <c r="K2080" i="1"/>
  <c r="O2080" i="1"/>
  <c r="M2080" i="1"/>
  <c r="Q2081" i="1"/>
  <c r="H2080" i="1"/>
  <c r="Q2080" i="1"/>
  <c r="F2080" i="1"/>
  <c r="G2080" i="1"/>
  <c r="D2080" i="1"/>
  <c r="I2080" i="1"/>
  <c r="J2080" i="1"/>
  <c r="L2080" i="1"/>
  <c r="N2080" i="1"/>
  <c r="P1289" i="1"/>
  <c r="P2567" i="1"/>
  <c r="P1779" i="1"/>
  <c r="P1776" i="1"/>
  <c r="P168" i="1"/>
  <c r="J4924" i="1"/>
  <c r="K4924" i="1"/>
  <c r="M4924" i="1"/>
  <c r="F4924" i="1"/>
  <c r="N4924" i="1"/>
  <c r="E4924" i="1"/>
  <c r="L4924" i="1"/>
  <c r="H4924" i="1"/>
  <c r="Q4925" i="1"/>
  <c r="G4924" i="1"/>
  <c r="D4924" i="1"/>
  <c r="I4924" i="1"/>
  <c r="J4566" i="1"/>
  <c r="L4566" i="1"/>
  <c r="F4566" i="1"/>
  <c r="M4566" i="1"/>
  <c r="O4566" i="1"/>
  <c r="I4566" i="1"/>
  <c r="D4566" i="1"/>
  <c r="H4566" i="1"/>
  <c r="E4566" i="1"/>
  <c r="N4566" i="1"/>
  <c r="K4566" i="1"/>
  <c r="Q4567" i="1"/>
  <c r="Q4566" i="1"/>
  <c r="P3984" i="1"/>
  <c r="P1293" i="1"/>
  <c r="F4926" i="1"/>
  <c r="E353" i="1"/>
  <c r="P654" i="1"/>
  <c r="P3344" i="1"/>
  <c r="P2069" i="1"/>
  <c r="L352" i="1"/>
  <c r="O3347" i="1"/>
  <c r="P5109" i="1"/>
  <c r="P3342" i="1"/>
  <c r="P4869" i="1"/>
  <c r="P5105" i="1"/>
  <c r="O3761" i="1"/>
  <c r="O3396" i="1"/>
  <c r="G3393" i="1"/>
  <c r="K3393" i="1"/>
  <c r="F3393" i="1"/>
  <c r="D3393" i="1"/>
  <c r="L3393" i="1"/>
  <c r="N3393" i="1"/>
  <c r="H3393" i="1"/>
  <c r="O3393" i="1"/>
  <c r="E3393" i="1"/>
  <c r="J3393" i="1"/>
  <c r="I3393" i="1"/>
  <c r="Q3393" i="1"/>
  <c r="G4566" i="1"/>
  <c r="P4909" i="1"/>
  <c r="P260" i="1"/>
  <c r="P3982" i="1"/>
  <c r="M3736" i="1"/>
  <c r="M34" i="1"/>
  <c r="P34" i="1" s="1"/>
  <c r="E352" i="1"/>
  <c r="O352" i="1"/>
  <c r="P3988" i="1"/>
  <c r="P1285" i="1"/>
  <c r="P1287" i="1"/>
  <c r="P2030" i="1"/>
  <c r="P3983" i="1"/>
  <c r="P656" i="1"/>
  <c r="I349" i="1"/>
  <c r="P1001" i="1"/>
  <c r="L2427" i="1"/>
  <c r="H2427" i="1"/>
  <c r="D2427" i="1"/>
  <c r="P2427" i="1" s="1"/>
  <c r="N2427" i="1"/>
  <c r="I2427" i="1"/>
  <c r="K2427" i="1"/>
  <c r="E2427" i="1"/>
  <c r="J2427" i="1"/>
  <c r="M2427" i="1"/>
  <c r="F2427" i="1"/>
  <c r="G2427" i="1"/>
  <c r="F4578" i="1"/>
  <c r="L4578" i="1"/>
  <c r="J4578" i="1"/>
  <c r="H4578" i="1"/>
  <c r="M4578" i="1"/>
  <c r="I4578" i="1"/>
  <c r="E4578" i="1"/>
  <c r="Q4579" i="1"/>
  <c r="N4578" i="1"/>
  <c r="K4578" i="1"/>
  <c r="D4578" i="1"/>
  <c r="G4578" i="1"/>
  <c r="M4480" i="1"/>
  <c r="L4480" i="1"/>
  <c r="D4480" i="1"/>
  <c r="G4480" i="1"/>
  <c r="N4480" i="1"/>
  <c r="I4480" i="1"/>
  <c r="K4480" i="1"/>
  <c r="F4480" i="1"/>
  <c r="J4480" i="1"/>
  <c r="E4480" i="1"/>
  <c r="H4480" i="1"/>
  <c r="J2425" i="1"/>
  <c r="N2425" i="1"/>
  <c r="I2425" i="1"/>
  <c r="M2425" i="1"/>
  <c r="H2425" i="1"/>
  <c r="G2425" i="1"/>
  <c r="E2425" i="1"/>
  <c r="K2425" i="1"/>
  <c r="D2425" i="1"/>
  <c r="F2425" i="1"/>
  <c r="L2425" i="1"/>
  <c r="Q2425" i="1"/>
  <c r="P254" i="1"/>
  <c r="O4480" i="1"/>
  <c r="P2420" i="1"/>
  <c r="P2071" i="1"/>
  <c r="J349" i="1"/>
  <c r="D349" i="1"/>
  <c r="K349" i="1"/>
  <c r="H349" i="1"/>
  <c r="G349" i="1"/>
  <c r="L349" i="1"/>
  <c r="P2948" i="1"/>
  <c r="O4578" i="1"/>
  <c r="F4583" i="1"/>
  <c r="P1284" i="1"/>
  <c r="P1095" i="1"/>
  <c r="P1387" i="1"/>
  <c r="P4235" i="1"/>
  <c r="O349" i="1"/>
  <c r="P1286" i="1"/>
  <c r="P1774" i="1"/>
  <c r="P1094" i="1"/>
  <c r="H72" i="1"/>
  <c r="J72" i="1"/>
  <c r="M72" i="1"/>
  <c r="F72" i="1"/>
  <c r="N72" i="1"/>
  <c r="E72" i="1"/>
  <c r="G72" i="1"/>
  <c r="L72" i="1"/>
  <c r="D72" i="1"/>
  <c r="K72" i="1"/>
  <c r="I72" i="1"/>
  <c r="P58" i="1"/>
  <c r="P1532" i="1"/>
  <c r="M62" i="1"/>
  <c r="F62" i="1"/>
  <c r="E62" i="1"/>
  <c r="I62" i="1"/>
  <c r="J62" i="1"/>
  <c r="O62" i="1"/>
  <c r="D62" i="1"/>
  <c r="K62" i="1"/>
  <c r="N62" i="1"/>
  <c r="Q63" i="1"/>
  <c r="H62" i="1"/>
  <c r="G62" i="1"/>
  <c r="J4583" i="1"/>
  <c r="H4583" i="1"/>
  <c r="G4583" i="1"/>
  <c r="M4583" i="1"/>
  <c r="L4583" i="1"/>
  <c r="K4583" i="1"/>
  <c r="I4583" i="1"/>
  <c r="O4583" i="1"/>
  <c r="N349" i="1"/>
  <c r="P3692" i="1"/>
  <c r="P2961" i="1"/>
  <c r="P1283" i="1"/>
  <c r="P5112" i="1"/>
  <c r="P3157" i="1"/>
  <c r="P1385" i="1"/>
  <c r="E4583" i="1"/>
  <c r="P2068" i="1"/>
  <c r="P1092" i="1"/>
  <c r="P647" i="1"/>
  <c r="F349" i="1"/>
  <c r="N4583" i="1"/>
  <c r="P2066" i="1"/>
  <c r="L3746" i="1"/>
  <c r="Q5169" i="1"/>
  <c r="Q5170" i="1"/>
  <c r="P4865" i="1"/>
  <c r="P4859" i="1"/>
  <c r="P3255" i="1"/>
  <c r="P1097" i="1"/>
  <c r="P3108" i="1"/>
  <c r="P3691" i="1"/>
  <c r="P4862" i="1"/>
  <c r="P2070" i="1"/>
  <c r="I142" i="1"/>
  <c r="P4864" i="1"/>
  <c r="P805" i="1"/>
  <c r="O258" i="1"/>
  <c r="I258" i="1"/>
  <c r="M258" i="1"/>
  <c r="G258" i="1"/>
  <c r="Q258" i="1"/>
  <c r="H258" i="1"/>
  <c r="F258" i="1"/>
  <c r="D258" i="1"/>
  <c r="N258" i="1"/>
  <c r="K258" i="1"/>
  <c r="E258" i="1"/>
  <c r="L258" i="1"/>
  <c r="J258" i="1"/>
  <c r="P4861" i="1"/>
  <c r="L659" i="1"/>
  <c r="D659" i="1"/>
  <c r="J659" i="1"/>
  <c r="F659" i="1"/>
  <c r="G659" i="1"/>
  <c r="H659" i="1"/>
  <c r="E659" i="1"/>
  <c r="I659" i="1"/>
  <c r="N659" i="1"/>
  <c r="Q660" i="1"/>
  <c r="Q659" i="1"/>
  <c r="M659" i="1"/>
  <c r="K659" i="1"/>
  <c r="P2667" i="1"/>
  <c r="P2716" i="1"/>
  <c r="R39" i="1"/>
  <c r="R137" i="1" s="1"/>
  <c r="T137" i="1" s="1"/>
  <c r="T3763" i="1"/>
  <c r="T39" i="1" s="1"/>
  <c r="P3389" i="1"/>
  <c r="P4870" i="1"/>
  <c r="P854" i="1"/>
  <c r="O3391" i="1"/>
  <c r="N3391" i="1"/>
  <c r="G3391" i="1"/>
  <c r="H3391" i="1"/>
  <c r="J3391" i="1"/>
  <c r="M3391" i="1"/>
  <c r="K3391" i="1"/>
  <c r="D3391" i="1"/>
  <c r="I3391" i="1"/>
  <c r="E3391" i="1"/>
  <c r="F3391" i="1"/>
  <c r="Q3391" i="1"/>
  <c r="Q3392" i="1"/>
  <c r="P3549" i="1"/>
  <c r="P1638" i="1"/>
  <c r="O3398" i="1"/>
  <c r="N3398" i="1"/>
  <c r="J3398" i="1"/>
  <c r="F3398" i="1"/>
  <c r="D3398" i="1"/>
  <c r="Q3398" i="1"/>
  <c r="E3398" i="1"/>
  <c r="L3398" i="1"/>
  <c r="Q3399" i="1"/>
  <c r="K3398" i="1"/>
  <c r="H3398" i="1"/>
  <c r="G3398" i="1"/>
  <c r="I3398" i="1"/>
  <c r="M3398" i="1"/>
  <c r="P4604" i="1"/>
  <c r="O4581" i="1" s="1"/>
  <c r="L32" i="1"/>
  <c r="P3756" i="1"/>
  <c r="P1388" i="1"/>
  <c r="P1090" i="1"/>
  <c r="P4863" i="1"/>
  <c r="P2765" i="1"/>
  <c r="I3732" i="1"/>
  <c r="L3732" i="1"/>
  <c r="O3732" i="1"/>
  <c r="M3732" i="1"/>
  <c r="E3732" i="1"/>
  <c r="H3732" i="1"/>
  <c r="N3732" i="1"/>
  <c r="J3732" i="1"/>
  <c r="K3732" i="1"/>
  <c r="G3732" i="1"/>
  <c r="P3400" i="1"/>
  <c r="F60" i="1"/>
  <c r="H60" i="1"/>
  <c r="G60" i="1"/>
  <c r="K60" i="1"/>
  <c r="D60" i="1"/>
  <c r="L60" i="1"/>
  <c r="E60" i="1"/>
  <c r="I60" i="1"/>
  <c r="J60" i="1"/>
  <c r="Q60" i="1"/>
  <c r="O60" i="1"/>
  <c r="L4916" i="1"/>
  <c r="M4916" i="1"/>
  <c r="O4916" i="1"/>
  <c r="K4916" i="1"/>
  <c r="Q4916" i="1"/>
  <c r="D4916" i="1"/>
  <c r="J4916" i="1"/>
  <c r="N4916" i="1"/>
  <c r="I4916" i="1"/>
  <c r="E4916" i="1"/>
  <c r="H4916" i="1"/>
  <c r="P3010" i="1"/>
  <c r="M3745" i="1"/>
  <c r="Q4920" i="1"/>
  <c r="P1775" i="1"/>
  <c r="P3390" i="1"/>
  <c r="P4137" i="1"/>
  <c r="L4483" i="1"/>
  <c r="J4483" i="1"/>
  <c r="N4483" i="1"/>
  <c r="E4483" i="1"/>
  <c r="F4483" i="1"/>
  <c r="G4483" i="1"/>
  <c r="D4483" i="1"/>
  <c r="I4483" i="1"/>
  <c r="H4483" i="1"/>
  <c r="K4483" i="1"/>
  <c r="M4483" i="1"/>
  <c r="Q4484" i="1"/>
  <c r="P2863" i="1"/>
  <c r="F4919" i="1"/>
  <c r="J4919" i="1"/>
  <c r="N4919" i="1"/>
  <c r="L4919" i="1"/>
  <c r="G4919" i="1"/>
  <c r="O4919" i="1"/>
  <c r="E4919" i="1"/>
  <c r="M4919" i="1"/>
  <c r="I4919" i="1"/>
  <c r="K4919" i="1"/>
  <c r="D4919" i="1"/>
  <c r="Q4919" i="1"/>
  <c r="P1778" i="1"/>
  <c r="P1777" i="1"/>
  <c r="P3892" i="1"/>
  <c r="P462" i="1"/>
  <c r="P4871" i="1"/>
  <c r="P264" i="1"/>
  <c r="E3746" i="1"/>
  <c r="I3746" i="1"/>
  <c r="M3746" i="1"/>
  <c r="N3746" i="1"/>
  <c r="J3746" i="1"/>
  <c r="K3746" i="1"/>
  <c r="G3746" i="1"/>
  <c r="D3746" i="1"/>
  <c r="H3746" i="1"/>
  <c r="F3746" i="1"/>
  <c r="P5215" i="1"/>
  <c r="P2814" i="1"/>
  <c r="Q1786" i="1"/>
  <c r="P5117" i="1"/>
  <c r="P2568" i="1"/>
  <c r="P3941" i="1"/>
  <c r="P1773" i="1"/>
  <c r="P3206" i="1"/>
  <c r="P3986" i="1"/>
  <c r="T3761" i="1"/>
  <c r="T37" i="1" s="1"/>
  <c r="D142" i="1"/>
  <c r="P655" i="1"/>
  <c r="P651" i="1"/>
  <c r="I4918" i="1"/>
  <c r="L4918" i="1"/>
  <c r="N4918" i="1"/>
  <c r="D4918" i="1"/>
  <c r="E4918" i="1"/>
  <c r="M4918" i="1"/>
  <c r="K4918" i="1"/>
  <c r="O4918" i="1"/>
  <c r="F4918" i="1"/>
  <c r="J4918" i="1"/>
  <c r="P3598" i="1"/>
  <c r="Q259" i="1"/>
  <c r="P4333" i="1"/>
  <c r="P1091" i="1"/>
  <c r="P4868" i="1"/>
  <c r="P70" i="1"/>
  <c r="P5116" i="1"/>
  <c r="P4479" i="1"/>
  <c r="P2422" i="1"/>
  <c r="P2421" i="1"/>
  <c r="P2078" i="1"/>
  <c r="P69" i="1"/>
  <c r="P1295" i="1"/>
  <c r="P1098" i="1"/>
  <c r="P658" i="1"/>
  <c r="P1736" i="1"/>
  <c r="P1687" i="1"/>
  <c r="O1785" i="1"/>
  <c r="K1785" i="1"/>
  <c r="Q1785" i="1"/>
  <c r="J1785" i="1"/>
  <c r="H1785" i="1"/>
  <c r="F1785" i="1"/>
  <c r="M1785" i="1"/>
  <c r="I1785" i="1"/>
  <c r="N1785" i="1"/>
  <c r="G1785" i="1"/>
  <c r="L1785" i="1"/>
  <c r="E1785" i="1"/>
  <c r="D1785" i="1"/>
  <c r="P4867" i="1"/>
  <c r="P2559" i="1"/>
  <c r="P3694" i="1"/>
  <c r="P4912" i="1"/>
  <c r="P2561" i="1"/>
  <c r="I2426" i="1"/>
  <c r="E2426" i="1"/>
  <c r="N2426" i="1"/>
  <c r="Q2427" i="1"/>
  <c r="M2426" i="1"/>
  <c r="H2426" i="1"/>
  <c r="D2426" i="1"/>
  <c r="P2426" i="1" s="1"/>
  <c r="Q2426" i="1"/>
  <c r="L2426" i="1"/>
  <c r="F2426" i="1"/>
  <c r="G2426" i="1"/>
  <c r="J2426" i="1"/>
  <c r="K2426" i="1"/>
  <c r="P4473" i="1"/>
  <c r="O140" i="1"/>
  <c r="P42" i="1"/>
  <c r="O19" i="1" s="1"/>
  <c r="P68" i="1"/>
  <c r="S33" i="1"/>
  <c r="T3757" i="1"/>
  <c r="J135" i="1"/>
  <c r="P2413" i="1"/>
  <c r="G57" i="1"/>
  <c r="J57" i="1"/>
  <c r="L57" i="1"/>
  <c r="O57" i="1"/>
  <c r="F57" i="1"/>
  <c r="D57" i="1"/>
  <c r="H57" i="1"/>
  <c r="E57" i="1"/>
  <c r="I57" i="1"/>
  <c r="M57" i="1"/>
  <c r="Q58" i="1"/>
  <c r="K57" i="1"/>
  <c r="N57" i="1"/>
  <c r="P2957" i="1"/>
  <c r="P256" i="1"/>
  <c r="P4571" i="1"/>
  <c r="P657" i="1"/>
  <c r="P4284" i="1"/>
  <c r="M4580" i="1"/>
  <c r="N4580" i="1"/>
  <c r="E4580" i="1"/>
  <c r="H4580" i="1"/>
  <c r="F4580" i="1"/>
  <c r="J4580" i="1"/>
  <c r="K4580" i="1"/>
  <c r="I4580" i="1"/>
  <c r="D4580" i="1"/>
  <c r="Q4580" i="1"/>
  <c r="G4580" i="1"/>
  <c r="L4580" i="1"/>
  <c r="P649" i="1"/>
  <c r="P2562" i="1"/>
  <c r="G3701" i="1"/>
  <c r="K3701" i="1"/>
  <c r="L3701" i="1"/>
  <c r="I3701" i="1"/>
  <c r="N3701" i="1"/>
  <c r="E3701" i="1"/>
  <c r="Q3701" i="1"/>
  <c r="J3701" i="1"/>
  <c r="D3701" i="1"/>
  <c r="P3701" i="1" s="1"/>
  <c r="F3701" i="1"/>
  <c r="H3701" i="1"/>
  <c r="M3701" i="1"/>
  <c r="D3353" i="1"/>
  <c r="E3353" i="1"/>
  <c r="K3353" i="1"/>
  <c r="J3353" i="1"/>
  <c r="N3353" i="1"/>
  <c r="H3353" i="1"/>
  <c r="F3353" i="1"/>
  <c r="M3353" i="1"/>
  <c r="L3353" i="1"/>
  <c r="Q3353" i="1"/>
  <c r="I3353" i="1"/>
  <c r="G3353" i="1"/>
  <c r="Q3354" i="1"/>
  <c r="P2557" i="1"/>
  <c r="P4470" i="1"/>
  <c r="G66" i="1"/>
  <c r="I66" i="1"/>
  <c r="K66" i="1"/>
  <c r="L66" i="1"/>
  <c r="F66" i="1"/>
  <c r="H66" i="1"/>
  <c r="E66" i="1"/>
  <c r="J66" i="1"/>
  <c r="D66" i="1"/>
  <c r="M66" i="1"/>
  <c r="Q67" i="1"/>
  <c r="N66" i="1"/>
  <c r="Q66" i="1"/>
  <c r="P61" i="1"/>
  <c r="K4568" i="1"/>
  <c r="J4568" i="1"/>
  <c r="E4568" i="1"/>
  <c r="N4568" i="1"/>
  <c r="D4568" i="1"/>
  <c r="L4568" i="1"/>
  <c r="F4568" i="1"/>
  <c r="H4568" i="1"/>
  <c r="M4568" i="1"/>
  <c r="G4568" i="1"/>
  <c r="Q4568" i="1"/>
  <c r="Q4569" i="1"/>
  <c r="I4568" i="1"/>
  <c r="P2950" i="1"/>
  <c r="P2949" i="1"/>
  <c r="P2075" i="1"/>
  <c r="P1780" i="1"/>
  <c r="K138" i="1"/>
  <c r="P40" i="1"/>
  <c r="N2423" i="1"/>
  <c r="I2423" i="1"/>
  <c r="G2423" i="1"/>
  <c r="M2423" i="1"/>
  <c r="K2423" i="1"/>
  <c r="F2423" i="1"/>
  <c r="D2423" i="1"/>
  <c r="E2423" i="1"/>
  <c r="L2423" i="1"/>
  <c r="H2423" i="1"/>
  <c r="J2423" i="1"/>
  <c r="Q2424" i="1"/>
  <c r="Q2423" i="1"/>
  <c r="L4575" i="1"/>
  <c r="K4575" i="1"/>
  <c r="I4575" i="1"/>
  <c r="J4575" i="1"/>
  <c r="M4575" i="1"/>
  <c r="E4575" i="1"/>
  <c r="N4575" i="1"/>
  <c r="H4575" i="1"/>
  <c r="G4575" i="1"/>
  <c r="Q4576" i="1"/>
  <c r="D4575" i="1"/>
  <c r="F4575" i="1"/>
  <c r="P5107" i="1"/>
  <c r="P2565" i="1"/>
  <c r="P3693" i="1"/>
  <c r="I5114" i="1"/>
  <c r="K5114" i="1"/>
  <c r="D5114" i="1"/>
  <c r="F5114" i="1"/>
  <c r="N5114" i="1"/>
  <c r="L5114" i="1"/>
  <c r="Q5114" i="1"/>
  <c r="E5114" i="1"/>
  <c r="H5114" i="1"/>
  <c r="M5114" i="1"/>
  <c r="G5114" i="1"/>
  <c r="J5114" i="1"/>
  <c r="Q5115" i="1"/>
  <c r="P2954" i="1"/>
  <c r="M1103" i="1"/>
  <c r="F1103" i="1"/>
  <c r="I1103" i="1"/>
  <c r="G1103" i="1"/>
  <c r="D1103" i="1"/>
  <c r="P1103" i="1" s="1"/>
  <c r="H1103" i="1"/>
  <c r="J1103" i="1"/>
  <c r="L1103" i="1"/>
  <c r="E1103" i="1"/>
  <c r="K1103" i="1"/>
  <c r="N1103" i="1"/>
  <c r="Q1103" i="1"/>
  <c r="Q1104" i="1"/>
  <c r="P155" i="1"/>
  <c r="M142" i="1"/>
  <c r="N3745" i="1"/>
  <c r="Q3746" i="1"/>
  <c r="D3745" i="1"/>
  <c r="O3745" i="1"/>
  <c r="G3745" i="1"/>
  <c r="K3745" i="1"/>
  <c r="L3745" i="1"/>
  <c r="J3745" i="1"/>
  <c r="E3745" i="1"/>
  <c r="Q3745" i="1"/>
  <c r="H3745" i="1"/>
  <c r="I3745" i="1"/>
  <c r="F3745" i="1"/>
  <c r="F128" i="1"/>
  <c r="P30" i="1"/>
  <c r="F8" i="1" s="1"/>
  <c r="G145" i="1"/>
  <c r="F3744" i="1"/>
  <c r="I3744" i="1"/>
  <c r="Q3744" i="1"/>
  <c r="J3744" i="1"/>
  <c r="H3744" i="1"/>
  <c r="N3744" i="1"/>
  <c r="D3744" i="1"/>
  <c r="G3744" i="1"/>
  <c r="L3744" i="1"/>
  <c r="E3744" i="1"/>
  <c r="M3744" i="1"/>
  <c r="K3744" i="1"/>
  <c r="P131" i="1"/>
  <c r="O141" i="1"/>
  <c r="P141" i="1" s="1"/>
  <c r="L118" i="1" s="1"/>
  <c r="E144" i="1"/>
  <c r="Q2082" i="1"/>
  <c r="H2082" i="1"/>
  <c r="L2082" i="1"/>
  <c r="N2082" i="1"/>
  <c r="I2082" i="1"/>
  <c r="F2082" i="1"/>
  <c r="G2082" i="1"/>
  <c r="M2082" i="1"/>
  <c r="E2082" i="1"/>
  <c r="J2082" i="1"/>
  <c r="D2082" i="1"/>
  <c r="K2082" i="1"/>
  <c r="Q2083" i="1"/>
  <c r="P96" i="1"/>
  <c r="H146" i="1"/>
  <c r="P3990" i="1"/>
  <c r="D3699" i="1"/>
  <c r="P3699" i="1" s="1"/>
  <c r="I3699" i="1"/>
  <c r="G3699" i="1"/>
  <c r="H3699" i="1"/>
  <c r="N3699" i="1"/>
  <c r="E3699" i="1"/>
  <c r="M3699" i="1"/>
  <c r="K3699" i="1"/>
  <c r="L3699" i="1"/>
  <c r="F3699" i="1"/>
  <c r="J3699" i="1"/>
  <c r="Q3700" i="1"/>
  <c r="Q3699" i="1"/>
  <c r="O128" i="1"/>
  <c r="Q4575" i="1"/>
  <c r="E4574" i="1"/>
  <c r="M4574" i="1"/>
  <c r="K4574" i="1"/>
  <c r="D4574" i="1"/>
  <c r="F4574" i="1"/>
  <c r="I4574" i="1"/>
  <c r="L4574" i="1"/>
  <c r="H4574" i="1"/>
  <c r="G4574" i="1"/>
  <c r="N4574" i="1"/>
  <c r="Q4574" i="1"/>
  <c r="J4574" i="1"/>
  <c r="K253" i="1"/>
  <c r="L253" i="1"/>
  <c r="J253" i="1"/>
  <c r="I253" i="1"/>
  <c r="E253" i="1"/>
  <c r="H253" i="1"/>
  <c r="G253" i="1"/>
  <c r="F253" i="1"/>
  <c r="M253" i="1"/>
  <c r="Q254" i="1"/>
  <c r="D253" i="1"/>
  <c r="N253" i="1"/>
  <c r="J147" i="1"/>
  <c r="P3993" i="1" l="1"/>
  <c r="P2964" i="1"/>
  <c r="O73" i="1"/>
  <c r="P4922" i="1"/>
  <c r="P5167" i="1"/>
  <c r="P5165" i="1"/>
  <c r="P4920" i="1"/>
  <c r="P4872" i="1"/>
  <c r="P4917" i="1"/>
  <c r="P4921" i="1"/>
  <c r="P48" i="1"/>
  <c r="H25" i="1" s="1"/>
  <c r="P49" i="1"/>
  <c r="J26" i="1" s="1"/>
  <c r="P2425" i="1"/>
  <c r="P4483" i="1"/>
  <c r="P5170" i="1"/>
  <c r="P3405" i="1"/>
  <c r="P4924" i="1"/>
  <c r="P1494" i="1"/>
  <c r="P269" i="1"/>
  <c r="P2082" i="1"/>
  <c r="L9" i="1"/>
  <c r="H9" i="1"/>
  <c r="M9" i="1"/>
  <c r="J107" i="1"/>
  <c r="L107" i="1"/>
  <c r="D107" i="1"/>
  <c r="E107" i="1"/>
  <c r="F107" i="1"/>
  <c r="H107" i="1"/>
  <c r="P1297" i="1"/>
  <c r="N107" i="1"/>
  <c r="O9" i="1"/>
  <c r="I107" i="1"/>
  <c r="O107" i="1"/>
  <c r="N9" i="1"/>
  <c r="E9" i="1"/>
  <c r="K9" i="1"/>
  <c r="K107" i="1"/>
  <c r="I9" i="1"/>
  <c r="P3404" i="1"/>
  <c r="G9" i="1"/>
  <c r="D9" i="1"/>
  <c r="M107" i="1"/>
  <c r="F9" i="1"/>
  <c r="P2963" i="1"/>
  <c r="P1542" i="1"/>
  <c r="P2424" i="1"/>
  <c r="P1493" i="1"/>
  <c r="P4580" i="1"/>
  <c r="P3992" i="1"/>
  <c r="P5169" i="1"/>
  <c r="P4875" i="1"/>
  <c r="P4923" i="1"/>
  <c r="P72" i="1"/>
  <c r="P1772" i="1"/>
  <c r="I3750" i="1"/>
  <c r="P268" i="1"/>
  <c r="O11" i="1"/>
  <c r="I11" i="1"/>
  <c r="K3750" i="1"/>
  <c r="N3750" i="1"/>
  <c r="D11" i="1"/>
  <c r="F3750" i="1"/>
  <c r="L3750" i="1"/>
  <c r="D3738" i="1"/>
  <c r="J3738" i="1"/>
  <c r="E3750" i="1"/>
  <c r="O3750" i="1"/>
  <c r="M3750" i="1"/>
  <c r="P3394" i="1"/>
  <c r="J3750" i="1"/>
  <c r="P35" i="1"/>
  <c r="J13" i="1" s="1"/>
  <c r="P350" i="1"/>
  <c r="M20" i="1"/>
  <c r="L11" i="1"/>
  <c r="H20" i="1"/>
  <c r="E11" i="1"/>
  <c r="O20" i="1"/>
  <c r="N11" i="1"/>
  <c r="H11" i="1"/>
  <c r="G11" i="1"/>
  <c r="D20" i="1"/>
  <c r="K11" i="1"/>
  <c r="G20" i="1"/>
  <c r="M11" i="1"/>
  <c r="F20" i="1"/>
  <c r="E20" i="1"/>
  <c r="J11" i="1"/>
  <c r="J20" i="1"/>
  <c r="P3349" i="1"/>
  <c r="P4572" i="1"/>
  <c r="P4573" i="1"/>
  <c r="P4874" i="1"/>
  <c r="D3750" i="1"/>
  <c r="P3750" i="1" s="1"/>
  <c r="L20" i="1"/>
  <c r="P3733" i="1"/>
  <c r="P265" i="1"/>
  <c r="I3749" i="1"/>
  <c r="P3345" i="1"/>
  <c r="G3749" i="1"/>
  <c r="H3750" i="1"/>
  <c r="P4477" i="1"/>
  <c r="P5166" i="1"/>
  <c r="K3749" i="1"/>
  <c r="J3749" i="1"/>
  <c r="O3749" i="1"/>
  <c r="D3749" i="1"/>
  <c r="P3749" i="1" s="1"/>
  <c r="P4469" i="1"/>
  <c r="E3738" i="1"/>
  <c r="M3738" i="1"/>
  <c r="L3749" i="1"/>
  <c r="P267" i="1"/>
  <c r="M3749" i="1"/>
  <c r="Q3750" i="1"/>
  <c r="P4474" i="1"/>
  <c r="N3749" i="1"/>
  <c r="E3749" i="1"/>
  <c r="F3749" i="1"/>
  <c r="P4476" i="1"/>
  <c r="L3738" i="1"/>
  <c r="F3738" i="1"/>
  <c r="O3738" i="1"/>
  <c r="N3738" i="1"/>
  <c r="K3738" i="1"/>
  <c r="P4576" i="1"/>
  <c r="Q3738" i="1"/>
  <c r="I3738" i="1"/>
  <c r="N20" i="1"/>
  <c r="K20" i="1"/>
  <c r="H3738" i="1"/>
  <c r="P4478" i="1"/>
  <c r="P266" i="1"/>
  <c r="P1492" i="1"/>
  <c r="P1393" i="1"/>
  <c r="P348" i="1"/>
  <c r="G1491" i="1"/>
  <c r="F1491" i="1"/>
  <c r="I1491" i="1"/>
  <c r="M1491" i="1"/>
  <c r="L1491" i="1"/>
  <c r="D1491" i="1"/>
  <c r="J1491" i="1"/>
  <c r="H1491" i="1"/>
  <c r="E1491" i="1"/>
  <c r="O1491" i="1"/>
  <c r="N1491" i="1"/>
  <c r="K1491" i="1"/>
  <c r="P4873" i="1"/>
  <c r="P5168" i="1"/>
  <c r="P3346" i="1"/>
  <c r="P4475" i="1"/>
  <c r="P4481" i="1"/>
  <c r="P2079" i="1"/>
  <c r="P2423" i="1"/>
  <c r="I14" i="1"/>
  <c r="N14" i="1"/>
  <c r="K14" i="1"/>
  <c r="L14" i="1"/>
  <c r="E14" i="1"/>
  <c r="P259" i="1"/>
  <c r="H14" i="1"/>
  <c r="M14" i="1"/>
  <c r="F14" i="1"/>
  <c r="O14" i="1"/>
  <c r="P351" i="1"/>
  <c r="G14" i="1"/>
  <c r="J14" i="1"/>
  <c r="P659" i="1"/>
  <c r="P3403" i="1"/>
  <c r="P4579" i="1"/>
  <c r="P3746" i="1"/>
  <c r="P2080" i="1"/>
  <c r="P71" i="1"/>
  <c r="P3401" i="1"/>
  <c r="P45" i="1"/>
  <c r="O22" i="1" s="1"/>
  <c r="P3735" i="1"/>
  <c r="P3737" i="1"/>
  <c r="P3743" i="1"/>
  <c r="Q3742" i="1"/>
  <c r="N3741" i="1"/>
  <c r="P59" i="1"/>
  <c r="P4577" i="1"/>
  <c r="P3740" i="1"/>
  <c r="P3399" i="1"/>
  <c r="F3741" i="1"/>
  <c r="N139" i="1"/>
  <c r="P41" i="1"/>
  <c r="Q18" i="1" s="1"/>
  <c r="J3742" i="1"/>
  <c r="D3742" i="1"/>
  <c r="K3742" i="1"/>
  <c r="M3742" i="1"/>
  <c r="L3742" i="1"/>
  <c r="N3742" i="1"/>
  <c r="H3742" i="1"/>
  <c r="G3742" i="1"/>
  <c r="F3742" i="1"/>
  <c r="Q3743" i="1"/>
  <c r="E3742" i="1"/>
  <c r="O3742" i="1"/>
  <c r="I3742" i="1"/>
  <c r="M114" i="1"/>
  <c r="I114" i="1"/>
  <c r="O114" i="1"/>
  <c r="G114" i="1"/>
  <c r="J114" i="1"/>
  <c r="N114" i="1"/>
  <c r="L114" i="1"/>
  <c r="H114" i="1"/>
  <c r="L112" i="1"/>
  <c r="F112" i="1"/>
  <c r="I112" i="1"/>
  <c r="O112" i="1"/>
  <c r="K114" i="1"/>
  <c r="P16" i="1"/>
  <c r="D114" i="1"/>
  <c r="E114" i="1"/>
  <c r="F114" i="1"/>
  <c r="P3402" i="1"/>
  <c r="P352" i="1"/>
  <c r="P353" i="1"/>
  <c r="N112" i="1"/>
  <c r="P2960" i="1"/>
  <c r="O3741" i="1"/>
  <c r="P3347" i="1"/>
  <c r="D3741" i="1"/>
  <c r="P3397" i="1"/>
  <c r="J3741" i="1"/>
  <c r="M112" i="1"/>
  <c r="G3741" i="1"/>
  <c r="P3348" i="1"/>
  <c r="R130" i="1"/>
  <c r="T130" i="1" s="1"/>
  <c r="T32" i="1"/>
  <c r="G112" i="1"/>
  <c r="R134" i="1"/>
  <c r="T134" i="1" s="1"/>
  <c r="T36" i="1"/>
  <c r="H112" i="1"/>
  <c r="N12" i="1"/>
  <c r="G12" i="1"/>
  <c r="H12" i="1"/>
  <c r="E12" i="1"/>
  <c r="J12" i="1"/>
  <c r="I12" i="1"/>
  <c r="L12" i="1"/>
  <c r="D12" i="1"/>
  <c r="F12" i="1"/>
  <c r="O12" i="1"/>
  <c r="Q12" i="1"/>
  <c r="K12" i="1"/>
  <c r="P3393" i="1"/>
  <c r="M3741" i="1"/>
  <c r="K3741" i="1"/>
  <c r="H3741" i="1"/>
  <c r="P3736" i="1"/>
  <c r="L3741" i="1"/>
  <c r="P3396" i="1"/>
  <c r="O37" i="1"/>
  <c r="P3761" i="1"/>
  <c r="P4566" i="1"/>
  <c r="E3741" i="1"/>
  <c r="M132" i="1"/>
  <c r="M12" i="1"/>
  <c r="I3741" i="1"/>
  <c r="Q3741" i="1"/>
  <c r="Q20" i="1"/>
  <c r="P4578" i="1"/>
  <c r="E120" i="1"/>
  <c r="P3732" i="1"/>
  <c r="P62" i="1"/>
  <c r="P4480" i="1"/>
  <c r="J112" i="1"/>
  <c r="Q112" i="1"/>
  <c r="K112" i="1"/>
  <c r="P349" i="1"/>
  <c r="P60" i="1"/>
  <c r="P4916" i="1"/>
  <c r="Q4581" i="1"/>
  <c r="P3398" i="1"/>
  <c r="P4918" i="1"/>
  <c r="P4919" i="1"/>
  <c r="N3734" i="1"/>
  <c r="E3734" i="1"/>
  <c r="D3734" i="1"/>
  <c r="H3734" i="1"/>
  <c r="F3734" i="1"/>
  <c r="G3734" i="1"/>
  <c r="Q3734" i="1"/>
  <c r="L3734" i="1"/>
  <c r="J3734" i="1"/>
  <c r="I3734" i="1"/>
  <c r="O3734" i="1"/>
  <c r="K3734" i="1"/>
  <c r="Q3735" i="1"/>
  <c r="M3734" i="1"/>
  <c r="O142" i="1"/>
  <c r="L130" i="1"/>
  <c r="P130" i="1" s="1"/>
  <c r="P32" i="1"/>
  <c r="P3391" i="1"/>
  <c r="P258" i="1"/>
  <c r="K4581" i="1"/>
  <c r="M4581" i="1"/>
  <c r="J4581" i="1"/>
  <c r="I4581" i="1"/>
  <c r="D4581" i="1"/>
  <c r="N4581" i="1"/>
  <c r="L4581" i="1"/>
  <c r="H4581" i="1"/>
  <c r="E4581" i="1"/>
  <c r="G4581" i="1"/>
  <c r="F4581" i="1"/>
  <c r="Q4582" i="1"/>
  <c r="M120" i="1"/>
  <c r="M21" i="1"/>
  <c r="P1785" i="1"/>
  <c r="P140" i="1"/>
  <c r="O117" i="1" s="1"/>
  <c r="F120" i="1"/>
  <c r="S131" i="1"/>
  <c r="T131" i="1" s="1"/>
  <c r="T33" i="1"/>
  <c r="E112" i="1"/>
  <c r="P57" i="1"/>
  <c r="P4575" i="1"/>
  <c r="D112" i="1"/>
  <c r="N120" i="1"/>
  <c r="K19" i="1"/>
  <c r="D19" i="1"/>
  <c r="G19" i="1"/>
  <c r="I19" i="1"/>
  <c r="L19" i="1"/>
  <c r="H19" i="1"/>
  <c r="J19" i="1"/>
  <c r="N19" i="1"/>
  <c r="E19" i="1"/>
  <c r="M19" i="1"/>
  <c r="F19" i="1"/>
  <c r="P5114" i="1"/>
  <c r="G120" i="1"/>
  <c r="P66" i="1"/>
  <c r="P3353" i="1"/>
  <c r="O17" i="1"/>
  <c r="E17" i="1"/>
  <c r="J17" i="1"/>
  <c r="I17" i="1"/>
  <c r="Q17" i="1"/>
  <c r="F17" i="1"/>
  <c r="G17" i="1"/>
  <c r="N17" i="1"/>
  <c r="H17" i="1"/>
  <c r="L17" i="1"/>
  <c r="M17" i="1"/>
  <c r="D17" i="1"/>
  <c r="P138" i="1"/>
  <c r="O120" i="1"/>
  <c r="L120" i="1"/>
  <c r="P4568" i="1"/>
  <c r="K120" i="1"/>
  <c r="J120" i="1"/>
  <c r="I120" i="1"/>
  <c r="D120" i="1"/>
  <c r="K17" i="1"/>
  <c r="P147" i="1"/>
  <c r="J124" i="1" s="1"/>
  <c r="I109" i="1"/>
  <c r="O109" i="1"/>
  <c r="K109" i="1"/>
  <c r="G109" i="1"/>
  <c r="D109" i="1"/>
  <c r="E109" i="1"/>
  <c r="J109" i="1"/>
  <c r="H109" i="1"/>
  <c r="N109" i="1"/>
  <c r="M109" i="1"/>
  <c r="L109" i="1"/>
  <c r="P253" i="1"/>
  <c r="F109" i="1"/>
  <c r="P146" i="1"/>
  <c r="H123" i="1" s="1"/>
  <c r="F21" i="1"/>
  <c r="J21" i="1"/>
  <c r="K21" i="1"/>
  <c r="I21" i="1"/>
  <c r="G21" i="1"/>
  <c r="H21" i="1"/>
  <c r="N21" i="1"/>
  <c r="Q21" i="1"/>
  <c r="L21" i="1"/>
  <c r="D21" i="1"/>
  <c r="E21" i="1"/>
  <c r="O21" i="1"/>
  <c r="E118" i="1"/>
  <c r="F118" i="1"/>
  <c r="G118" i="1"/>
  <c r="I118" i="1"/>
  <c r="D118" i="1"/>
  <c r="H118" i="1"/>
  <c r="J118" i="1"/>
  <c r="M118" i="1"/>
  <c r="K118" i="1"/>
  <c r="E8" i="1"/>
  <c r="L8" i="1"/>
  <c r="K8" i="1"/>
  <c r="I8" i="1"/>
  <c r="N8" i="1"/>
  <c r="D8" i="1"/>
  <c r="J8" i="1"/>
  <c r="M8" i="1"/>
  <c r="G8" i="1"/>
  <c r="H8" i="1"/>
  <c r="Q9" i="1"/>
  <c r="O8" i="1"/>
  <c r="P128" i="1"/>
  <c r="F106" i="1" s="1"/>
  <c r="O118" i="1"/>
  <c r="G111" i="1"/>
  <c r="H111" i="1"/>
  <c r="F111" i="1"/>
  <c r="K111" i="1"/>
  <c r="L111" i="1"/>
  <c r="E111" i="1"/>
  <c r="D111" i="1"/>
  <c r="M111" i="1"/>
  <c r="N111" i="1"/>
  <c r="I111" i="1"/>
  <c r="O111" i="1"/>
  <c r="M73" i="1"/>
  <c r="N73" i="1"/>
  <c r="L73" i="1"/>
  <c r="F73" i="1"/>
  <c r="D73" i="1"/>
  <c r="Q73" i="1"/>
  <c r="I73" i="1"/>
  <c r="J73" i="1"/>
  <c r="H73" i="1"/>
  <c r="E73" i="1"/>
  <c r="K73" i="1"/>
  <c r="G73" i="1"/>
  <c r="Q74" i="1"/>
  <c r="P4574" i="1"/>
  <c r="P3744" i="1"/>
  <c r="J111" i="1"/>
  <c r="P3745" i="1"/>
  <c r="N118" i="1"/>
  <c r="D25" i="1" l="1"/>
  <c r="P25" i="1" s="1"/>
  <c r="M25" i="1"/>
  <c r="F25" i="1"/>
  <c r="I25" i="1"/>
  <c r="O25" i="1"/>
  <c r="N25" i="1"/>
  <c r="L25" i="1"/>
  <c r="E25" i="1"/>
  <c r="K25" i="1"/>
  <c r="J25" i="1"/>
  <c r="G25" i="1"/>
  <c r="L26" i="1"/>
  <c r="E26" i="1"/>
  <c r="M26" i="1"/>
  <c r="I26" i="1"/>
  <c r="O26" i="1"/>
  <c r="K26" i="1"/>
  <c r="D26" i="1"/>
  <c r="P26" i="1" s="1"/>
  <c r="Q26" i="1"/>
  <c r="F26" i="1"/>
  <c r="G26" i="1"/>
  <c r="H26" i="1"/>
  <c r="N26" i="1"/>
  <c r="P4581" i="1"/>
  <c r="P73" i="1"/>
  <c r="P9" i="1"/>
  <c r="P107" i="1"/>
  <c r="N108" i="1"/>
  <c r="Q108" i="1"/>
  <c r="Q14" i="1"/>
  <c r="L13" i="1"/>
  <c r="M13" i="1"/>
  <c r="K13" i="1"/>
  <c r="Q13" i="1"/>
  <c r="D13" i="1"/>
  <c r="N13" i="1"/>
  <c r="G13" i="1"/>
  <c r="E13" i="1"/>
  <c r="I13" i="1"/>
  <c r="H13" i="1"/>
  <c r="O13" i="1"/>
  <c r="F13" i="1"/>
  <c r="P20" i="1"/>
  <c r="P11" i="1"/>
  <c r="P3738" i="1"/>
  <c r="P1491" i="1"/>
  <c r="P14" i="1"/>
  <c r="N22" i="1"/>
  <c r="F22" i="1"/>
  <c r="D22" i="1"/>
  <c r="M22" i="1"/>
  <c r="G22" i="1"/>
  <c r="L22" i="1"/>
  <c r="P120" i="1"/>
  <c r="I22" i="1"/>
  <c r="J22" i="1"/>
  <c r="E22" i="1"/>
  <c r="H22" i="1"/>
  <c r="Q22" i="1"/>
  <c r="K22" i="1"/>
  <c r="L108" i="1"/>
  <c r="P139" i="1"/>
  <c r="Q117" i="1" s="1"/>
  <c r="N18" i="1"/>
  <c r="E108" i="1"/>
  <c r="P3742" i="1"/>
  <c r="O18" i="1"/>
  <c r="J18" i="1"/>
  <c r="D18" i="1"/>
  <c r="E18" i="1"/>
  <c r="M18" i="1"/>
  <c r="L18" i="1"/>
  <c r="K18" i="1"/>
  <c r="I18" i="1"/>
  <c r="H18" i="1"/>
  <c r="G18" i="1"/>
  <c r="F18" i="1"/>
  <c r="Q19" i="1"/>
  <c r="P114" i="1"/>
  <c r="D108" i="1"/>
  <c r="P142" i="1"/>
  <c r="Q118" i="1"/>
  <c r="P3741" i="1"/>
  <c r="F108" i="1"/>
  <c r="K3739" i="1"/>
  <c r="D3739" i="1"/>
  <c r="I3739" i="1"/>
  <c r="E3739" i="1"/>
  <c r="Q3739" i="1"/>
  <c r="F3739" i="1"/>
  <c r="M3739" i="1"/>
  <c r="G3739" i="1"/>
  <c r="J3739" i="1"/>
  <c r="N3739" i="1"/>
  <c r="L3739" i="1"/>
  <c r="Q3740" i="1"/>
  <c r="H3739" i="1"/>
  <c r="G108" i="1"/>
  <c r="O135" i="1"/>
  <c r="P135" i="1" s="1"/>
  <c r="P37" i="1"/>
  <c r="Q16" i="1" s="1"/>
  <c r="O3739" i="1"/>
  <c r="Q109" i="1"/>
  <c r="P132" i="1"/>
  <c r="P12" i="1"/>
  <c r="H108" i="1"/>
  <c r="P112" i="1"/>
  <c r="O108" i="1"/>
  <c r="K108" i="1"/>
  <c r="M108" i="1"/>
  <c r="I108" i="1"/>
  <c r="J108" i="1"/>
  <c r="Q10" i="1"/>
  <c r="K10" i="1"/>
  <c r="J10" i="1"/>
  <c r="F10" i="1"/>
  <c r="N10" i="1"/>
  <c r="M10" i="1"/>
  <c r="D10" i="1"/>
  <c r="H10" i="1"/>
  <c r="E10" i="1"/>
  <c r="G10" i="1"/>
  <c r="I10" i="1"/>
  <c r="L10" i="1"/>
  <c r="Q11" i="1"/>
  <c r="O10" i="1"/>
  <c r="P19" i="1"/>
  <c r="P3734" i="1"/>
  <c r="M117" i="1"/>
  <c r="E117" i="1"/>
  <c r="G117" i="1"/>
  <c r="L117" i="1"/>
  <c r="J117" i="1"/>
  <c r="N117" i="1"/>
  <c r="K117" i="1"/>
  <c r="D117" i="1"/>
  <c r="H117" i="1"/>
  <c r="I117" i="1"/>
  <c r="F117" i="1"/>
  <c r="P21" i="1"/>
  <c r="I115" i="1"/>
  <c r="G115" i="1"/>
  <c r="L115" i="1"/>
  <c r="F115" i="1"/>
  <c r="D115" i="1"/>
  <c r="H115" i="1"/>
  <c r="N115" i="1"/>
  <c r="O115" i="1"/>
  <c r="J115" i="1"/>
  <c r="E115" i="1"/>
  <c r="M115" i="1"/>
  <c r="Q115" i="1"/>
  <c r="K115" i="1"/>
  <c r="P17" i="1"/>
  <c r="P8" i="1"/>
  <c r="M106" i="1"/>
  <c r="E106" i="1"/>
  <c r="L106" i="1"/>
  <c r="N106" i="1"/>
  <c r="D106" i="1"/>
  <c r="G106" i="1"/>
  <c r="J106" i="1"/>
  <c r="H106" i="1"/>
  <c r="K106" i="1"/>
  <c r="I106" i="1"/>
  <c r="Q107" i="1"/>
  <c r="P109" i="1"/>
  <c r="O106" i="1"/>
  <c r="E124" i="1"/>
  <c r="M124" i="1"/>
  <c r="N124" i="1"/>
  <c r="L124" i="1"/>
  <c r="F124" i="1"/>
  <c r="G124" i="1"/>
  <c r="K124" i="1"/>
  <c r="Q124" i="1"/>
  <c r="I124" i="1"/>
  <c r="D124" i="1"/>
  <c r="P124" i="1" s="1"/>
  <c r="O124" i="1"/>
  <c r="H124" i="1"/>
  <c r="K123" i="1"/>
  <c r="I123" i="1"/>
  <c r="N123" i="1"/>
  <c r="E123" i="1"/>
  <c r="D123" i="1"/>
  <c r="P123" i="1" s="1"/>
  <c r="G123" i="1"/>
  <c r="L123" i="1"/>
  <c r="F123" i="1"/>
  <c r="M123" i="1"/>
  <c r="J123" i="1"/>
  <c r="O123" i="1"/>
  <c r="P111" i="1"/>
  <c r="P118" i="1"/>
  <c r="P13" i="1" l="1"/>
  <c r="P22" i="1"/>
  <c r="K119" i="1"/>
  <c r="Q119" i="1"/>
  <c r="Q116" i="1"/>
  <c r="N116" i="1"/>
  <c r="J116" i="1"/>
  <c r="K116" i="1"/>
  <c r="F116" i="1"/>
  <c r="I116" i="1"/>
  <c r="M116" i="1"/>
  <c r="D116" i="1"/>
  <c r="O116" i="1"/>
  <c r="G116" i="1"/>
  <c r="E116" i="1"/>
  <c r="H116" i="1"/>
  <c r="L116" i="1"/>
  <c r="P18" i="1"/>
  <c r="G119" i="1"/>
  <c r="I119" i="1"/>
  <c r="M119" i="1"/>
  <c r="D119" i="1"/>
  <c r="N119" i="1"/>
  <c r="O119" i="1"/>
  <c r="H119" i="1"/>
  <c r="E119" i="1"/>
  <c r="J119" i="1"/>
  <c r="F119" i="1"/>
  <c r="Q120" i="1"/>
  <c r="L119" i="1"/>
  <c r="F15" i="1"/>
  <c r="M15" i="1"/>
  <c r="H15" i="1"/>
  <c r="D15" i="1"/>
  <c r="G15" i="1"/>
  <c r="E15" i="1"/>
  <c r="I15" i="1"/>
  <c r="L15" i="1"/>
  <c r="N15" i="1"/>
  <c r="K15" i="1"/>
  <c r="Q15" i="1"/>
  <c r="O15" i="1"/>
  <c r="J15" i="1"/>
  <c r="P10" i="1"/>
  <c r="P3739" i="1"/>
  <c r="O113" i="1"/>
  <c r="E113" i="1"/>
  <c r="D113" i="1"/>
  <c r="I113" i="1"/>
  <c r="G113" i="1"/>
  <c r="F113" i="1"/>
  <c r="N113" i="1"/>
  <c r="M113" i="1"/>
  <c r="H113" i="1"/>
  <c r="J113" i="1"/>
  <c r="K113" i="1"/>
  <c r="Q113" i="1"/>
  <c r="L113" i="1"/>
  <c r="Q114" i="1"/>
  <c r="D110" i="1"/>
  <c r="E110" i="1"/>
  <c r="H110" i="1"/>
  <c r="G110" i="1"/>
  <c r="L110" i="1"/>
  <c r="N110" i="1"/>
  <c r="I110" i="1"/>
  <c r="O110" i="1"/>
  <c r="J110" i="1"/>
  <c r="F110" i="1"/>
  <c r="K110" i="1"/>
  <c r="Q110" i="1"/>
  <c r="Q111" i="1"/>
  <c r="P108" i="1"/>
  <c r="M110" i="1"/>
  <c r="P117" i="1"/>
  <c r="P115" i="1"/>
  <c r="P106" i="1"/>
  <c r="P116" i="1" l="1"/>
  <c r="P119" i="1"/>
  <c r="P110" i="1"/>
  <c r="P15" i="1"/>
  <c r="P113" i="1"/>
  <c r="E1508" i="1" l="1"/>
  <c r="F1508" i="1"/>
  <c r="G1508" i="1" l="1"/>
  <c r="H1508" i="1" l="1"/>
  <c r="I1508" i="1" l="1"/>
  <c r="J1508" i="1"/>
  <c r="K1508" i="1" l="1"/>
  <c r="L1508" i="1" l="1"/>
  <c r="M1508" i="1"/>
  <c r="P1508" i="1"/>
  <c r="N1508" i="1"/>
  <c r="O1508" i="1" l="1"/>
  <c r="N38" i="1" l="1"/>
  <c r="M38" i="1"/>
  <c r="L38" i="1"/>
  <c r="K38" i="1"/>
  <c r="J38" i="1"/>
  <c r="I38" i="1"/>
  <c r="G38" i="1"/>
  <c r="F38" i="1"/>
  <c r="E38" i="1"/>
  <c r="S38" i="1"/>
  <c r="S136" i="1" s="1"/>
  <c r="E136" i="1" l="1"/>
  <c r="J136" i="1"/>
  <c r="G136" i="1"/>
  <c r="M136" i="1"/>
  <c r="F136" i="1"/>
  <c r="I136" i="1"/>
  <c r="K136" i="1"/>
  <c r="L136" i="1"/>
  <c r="N136" i="1"/>
  <c r="T3762" i="1"/>
  <c r="T38" i="1" s="1"/>
  <c r="H38" i="1"/>
  <c r="R38" i="1"/>
  <c r="R136" i="1" s="1"/>
  <c r="T136" i="1" s="1"/>
  <c r="H136" i="1" l="1"/>
  <c r="O38" i="1"/>
  <c r="O136" i="1" s="1"/>
  <c r="P3762" i="1" l="1"/>
  <c r="D38" i="1"/>
  <c r="D136" i="1" l="1"/>
  <c r="P38" i="1"/>
  <c r="P136" i="1" l="1"/>
  <c r="S47" i="1"/>
  <c r="S46" i="1"/>
  <c r="S144" i="1" s="1"/>
  <c r="T3771" i="1"/>
  <c r="R47" i="1"/>
  <c r="T3820" i="1"/>
  <c r="O3820" i="1"/>
  <c r="R145" i="1" l="1"/>
  <c r="S145" i="1"/>
  <c r="H3895" i="1"/>
  <c r="O3771" i="1"/>
  <c r="P3820" i="1"/>
  <c r="T145" i="1" l="1"/>
  <c r="P3771" i="1"/>
  <c r="D3895" i="1"/>
  <c r="L3895" i="1"/>
  <c r="G3895" i="1"/>
  <c r="M3895" i="1"/>
  <c r="K3895" i="1"/>
  <c r="I3895" i="1"/>
  <c r="Q3896" i="1"/>
  <c r="E3895" i="1"/>
  <c r="J3895" i="1"/>
  <c r="F3895" i="1"/>
  <c r="N3895" i="1"/>
  <c r="O3895" i="1"/>
  <c r="O47" i="1"/>
  <c r="F3797" i="1"/>
  <c r="L3797" i="1"/>
  <c r="N3797" i="1"/>
  <c r="D3797" i="1"/>
  <c r="J3797" i="1"/>
  <c r="H3797" i="1"/>
  <c r="I3797" i="1"/>
  <c r="E3797" i="1"/>
  <c r="Q3798" i="1"/>
  <c r="K3797" i="1"/>
  <c r="M3797" i="1"/>
  <c r="G3797" i="1"/>
  <c r="O3797" i="1"/>
  <c r="D3748" i="1" l="1"/>
  <c r="O3748" i="1"/>
  <c r="F3748" i="1"/>
  <c r="H3748" i="1"/>
  <c r="K3748" i="1"/>
  <c r="G3748" i="1"/>
  <c r="I3748" i="1"/>
  <c r="J3748" i="1"/>
  <c r="Q3749" i="1"/>
  <c r="L3748" i="1"/>
  <c r="N3748" i="1"/>
  <c r="M3748" i="1"/>
  <c r="E3748" i="1"/>
  <c r="P3895" i="1"/>
  <c r="O145" i="1"/>
  <c r="P47" i="1"/>
  <c r="P3797" i="1"/>
  <c r="P3748" i="1" l="1"/>
  <c r="P145" i="1"/>
  <c r="N122" i="1" s="1"/>
  <c r="M24" i="1"/>
  <c r="H24" i="1"/>
  <c r="K24" i="1"/>
  <c r="D24" i="1"/>
  <c r="G24" i="1"/>
  <c r="N24" i="1"/>
  <c r="I24" i="1"/>
  <c r="O24" i="1"/>
  <c r="Q25" i="1"/>
  <c r="F24" i="1"/>
  <c r="J24" i="1"/>
  <c r="E24" i="1"/>
  <c r="L24" i="1"/>
  <c r="O3917" i="1"/>
  <c r="O3770" i="1" s="1"/>
  <c r="P3770" i="1" s="1"/>
  <c r="O3819" i="1"/>
  <c r="P3819" i="1" s="1"/>
  <c r="E3796" i="1" s="1"/>
  <c r="T3819" i="1"/>
  <c r="T3917" i="1"/>
  <c r="D122" i="1" l="1"/>
  <c r="H122" i="1"/>
  <c r="I122" i="1"/>
  <c r="J122" i="1"/>
  <c r="E122" i="1"/>
  <c r="L122" i="1"/>
  <c r="K122" i="1"/>
  <c r="G122" i="1"/>
  <c r="Q123" i="1"/>
  <c r="F122" i="1"/>
  <c r="M122" i="1"/>
  <c r="O122" i="1"/>
  <c r="P24" i="1"/>
  <c r="I3796" i="1"/>
  <c r="O3796" i="1"/>
  <c r="D3796" i="1"/>
  <c r="Q3796" i="1"/>
  <c r="Q3797" i="1"/>
  <c r="T3770" i="1"/>
  <c r="R46" i="1"/>
  <c r="R144" i="1" s="1"/>
  <c r="T144" i="1" s="1"/>
  <c r="J3796" i="1"/>
  <c r="K3796" i="1"/>
  <c r="L3796" i="1"/>
  <c r="N3796" i="1"/>
  <c r="P3917" i="1"/>
  <c r="O3894" i="1" s="1"/>
  <c r="M3796" i="1"/>
  <c r="H3796" i="1"/>
  <c r="G3796" i="1"/>
  <c r="F3796" i="1"/>
  <c r="P122" i="1" l="1"/>
  <c r="P3796" i="1"/>
  <c r="O46" i="1"/>
  <c r="O3747" i="1"/>
  <c r="Q3894" i="1"/>
  <c r="J3894" i="1"/>
  <c r="K3894" i="1"/>
  <c r="E3894" i="1"/>
  <c r="Q3895" i="1"/>
  <c r="G3894" i="1"/>
  <c r="H3894" i="1"/>
  <c r="F3894" i="1"/>
  <c r="M3894" i="1"/>
  <c r="L3894" i="1"/>
  <c r="I3894" i="1"/>
  <c r="N3894" i="1"/>
  <c r="D3894" i="1"/>
  <c r="P3894" i="1" l="1"/>
  <c r="I3747" i="1"/>
  <c r="G3747" i="1"/>
  <c r="H3747" i="1"/>
  <c r="L3747" i="1"/>
  <c r="N3747" i="1"/>
  <c r="K3747" i="1"/>
  <c r="J3747" i="1"/>
  <c r="M3747" i="1"/>
  <c r="Q3748" i="1"/>
  <c r="E3747" i="1"/>
  <c r="D3747" i="1"/>
  <c r="F3747" i="1"/>
  <c r="Q3747" i="1"/>
  <c r="P46" i="1"/>
  <c r="O23" i="1" s="1"/>
  <c r="O144" i="1"/>
  <c r="P144" i="1" l="1"/>
  <c r="O121" i="1" s="1"/>
  <c r="Q24" i="1"/>
  <c r="F23" i="1"/>
  <c r="G23" i="1"/>
  <c r="M23" i="1"/>
  <c r="J23" i="1"/>
  <c r="N23" i="1"/>
  <c r="E23" i="1"/>
  <c r="D23" i="1"/>
  <c r="I23" i="1"/>
  <c r="Q23" i="1"/>
  <c r="K23" i="1"/>
  <c r="L23" i="1"/>
  <c r="H23" i="1"/>
  <c r="P3747" i="1"/>
  <c r="P23" i="1" l="1"/>
  <c r="H121" i="1"/>
  <c r="F121" i="1"/>
  <c r="Q121" i="1"/>
  <c r="M121" i="1"/>
  <c r="D121" i="1"/>
  <c r="Q122" i="1"/>
  <c r="N121" i="1"/>
  <c r="K121" i="1"/>
  <c r="G121" i="1"/>
  <c r="L121" i="1"/>
  <c r="J121" i="1"/>
  <c r="I121" i="1"/>
  <c r="E121" i="1"/>
  <c r="P1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money.wayne</author>
  </authors>
  <commentList>
    <comment ref="C346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Credits are what's taken in a given year - May not match what's been approved</t>
        </r>
      </text>
    </comment>
    <comment ref="R346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money.wayne:</t>
        </r>
        <r>
          <rPr>
            <sz val="9"/>
            <color indexed="81"/>
            <rFont val="Tahoma"/>
            <family val="2"/>
          </rPr>
          <t xml:space="preserve">
Includes FY 2018-19 Approved credits of $12.9m and $2m approved in FY 2017-18, but taken in FY 2018-19
</t>
        </r>
      </text>
    </comment>
  </commentList>
</comments>
</file>

<file path=xl/sharedStrings.xml><?xml version="1.0" encoding="utf-8"?>
<sst xmlns="http://schemas.openxmlformats.org/spreadsheetml/2006/main" count="10487" uniqueCount="2896">
  <si>
    <t/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</si>
  <si>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</si>
  <si>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</si>
  <si>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</si>
  <si>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</si>
  <si>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</si>
  <si>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</si>
  <si>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</si>
  <si>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</si>
  <si>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</si>
  <si>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</si>
  <si>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</si>
  <si>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</si>
  <si>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(Residual)</t>
  </si>
  <si>
    <t>TOTAL</t>
  </si>
  <si>
    <t>FTTOTG</t>
  </si>
  <si>
    <t>FTREFUND</t>
  </si>
  <si>
    <t>FTNETG</t>
  </si>
  <si>
    <t>FTARTVGR_FEE</t>
  </si>
  <si>
    <t>FTBEVEXC</t>
  </si>
  <si>
    <t>FTBEVGR</t>
  </si>
  <si>
    <t>FTCIGTC</t>
  </si>
  <si>
    <t>FTCIGTOT</t>
  </si>
  <si>
    <t>FTCIGSMKLS</t>
  </si>
  <si>
    <t>FTCIGGR</t>
  </si>
  <si>
    <t>FTCORADD</t>
  </si>
  <si>
    <t>FTCORTCS</t>
  </si>
  <si>
    <t>FTDOCSTT</t>
  </si>
  <si>
    <t>FTDOCGR</t>
  </si>
  <si>
    <t>FTCARTGR</t>
  </si>
  <si>
    <t>FTPSLTOT</t>
  </si>
  <si>
    <t>FTHSMVLF</t>
  </si>
  <si>
    <t>FTHSMVOTH</t>
  </si>
  <si>
    <t>FTHSMVTOT</t>
  </si>
  <si>
    <t>FTINSPRI</t>
  </si>
  <si>
    <t>FTINPRT</t>
  </si>
  <si>
    <t>FTINSOTH</t>
  </si>
  <si>
    <t>FTINPRTO</t>
  </si>
  <si>
    <t>FTTANCTC</t>
  </si>
  <si>
    <t>FTINTTOT</t>
  </si>
  <si>
    <t>FTMDHOS</t>
  </si>
  <si>
    <t>FTOTHTLF</t>
  </si>
  <si>
    <t>FTOTHNOP</t>
  </si>
  <si>
    <t>FTOTHTOT</t>
  </si>
  <si>
    <t>FTRACEG</t>
  </si>
  <si>
    <t>FTRFCOR1</t>
  </si>
  <si>
    <t>FTRFINS1</t>
  </si>
  <si>
    <t>FTRFOTH1</t>
  </si>
  <si>
    <t>FTRFSAL1</t>
  </si>
  <si>
    <t>FTRFTOT1</t>
  </si>
  <si>
    <t>FTSVCCIG</t>
  </si>
  <si>
    <t>FTSVCDOC</t>
  </si>
  <si>
    <t>FTSVCMTR</t>
  </si>
  <si>
    <t>FTSVCRAC</t>
  </si>
  <si>
    <t>FTSVCREG</t>
  </si>
  <si>
    <t>FTSVWCES</t>
  </si>
  <si>
    <t>FTSVCTOT</t>
  </si>
  <si>
    <t>FTSEVSTC</t>
  </si>
  <si>
    <t>FTSEVOTC</t>
  </si>
  <si>
    <t>FTSEVTC</t>
  </si>
  <si>
    <t>FTSEVTOT</t>
  </si>
  <si>
    <t>FTS2CND</t>
  </si>
  <si>
    <t>FTS2CNDT</t>
  </si>
  <si>
    <t>FTS2CDRC</t>
  </si>
  <si>
    <t>FTS2CDRO</t>
  </si>
  <si>
    <t>FTS2INBL</t>
  </si>
  <si>
    <t>FTS2INBU</t>
  </si>
  <si>
    <t>FTS2TOT</t>
  </si>
  <si>
    <t>FESTTOT</t>
  </si>
  <si>
    <t>FTSUNPD</t>
  </si>
  <si>
    <t>FTS1TOT</t>
  </si>
  <si>
    <t>FTS1ADTW</t>
  </si>
  <si>
    <t>FTS1ADJ</t>
  </si>
  <si>
    <t>FTS1CST</t>
  </si>
  <si>
    <t>FTS1TOTA</t>
  </si>
  <si>
    <t>FTS1TOTG</t>
  </si>
  <si>
    <t>FTS1LOCL</t>
  </si>
  <si>
    <t>FTS1SCK</t>
  </si>
  <si>
    <t>FTS1RS</t>
  </si>
  <si>
    <t>FTS1SPRT</t>
  </si>
  <si>
    <t>FTS1PERC</t>
  </si>
  <si>
    <t>FTCS_GRT</t>
  </si>
  <si>
    <t>FTUTL_GRT</t>
  </si>
  <si>
    <t>FTGRT_TOT</t>
  </si>
  <si>
    <t>FTLOTT_EETF</t>
  </si>
  <si>
    <t>FTSLOTS</t>
  </si>
  <si>
    <t>FTCIGSUR</t>
  </si>
  <si>
    <t>FTOTPSUR</t>
  </si>
  <si>
    <t>FTSURTOT</t>
  </si>
  <si>
    <t>FTSUR_HLTH</t>
  </si>
  <si>
    <t>FTS1TAN</t>
  </si>
  <si>
    <t>FTS1TOB</t>
  </si>
  <si>
    <t>FTS1PAR</t>
  </si>
  <si>
    <t>FTINDGAM</t>
  </si>
  <si>
    <t>TOTAL GR 2007-08</t>
  </si>
  <si>
    <t>TOTAL GR 2008-09</t>
  </si>
  <si>
    <t>TOTAL GR 2009-10</t>
  </si>
  <si>
    <t>TOTAL GR 2011-12</t>
  </si>
  <si>
    <t>TOTAL GR 2010-11</t>
  </si>
  <si>
    <t>REFUNDS FROM GR 2007-08</t>
  </si>
  <si>
    <t>REFUNDS FROM GR 2008-09</t>
  </si>
  <si>
    <t>REFUNDS FROM GR 2009-10</t>
  </si>
  <si>
    <t>REFUNDS FROM GR 2010-11</t>
  </si>
  <si>
    <t>REFUNDS FROM GR 2011-12</t>
  </si>
  <si>
    <t>NET GR 2007-08</t>
  </si>
  <si>
    <t>NET GR 2008-09</t>
  </si>
  <si>
    <t>NET GR 2009-10</t>
  </si>
  <si>
    <t>NET GR 2010-11</t>
  </si>
  <si>
    <t>NET GR 2011-12</t>
  </si>
  <si>
    <t>ARTICLE V - DIRECT TO GR 2007-08</t>
  </si>
  <si>
    <t>ARTICLE V - DIRECT TO GR 2008-09</t>
  </si>
  <si>
    <t>ARTICLE V - DIRECT TO GR 2009-10</t>
  </si>
  <si>
    <t>ARTICLE V - DIRECT TO GR 2010-11</t>
  </si>
  <si>
    <t>ARTICLE V - DIRECT TO GR 2011-12</t>
  </si>
  <si>
    <t>CIGARETTE TOTAL COLLECTIONS 2007-08</t>
  </si>
  <si>
    <t>CIGARETTE TOTAL COLLECTIONS 2008-09</t>
  </si>
  <si>
    <t>CIGARETTE TOTAL COLLECTIONS 2009-10</t>
  </si>
  <si>
    <t>CIGARETTE TOTAL COLLECTIONS 2010-11</t>
  </si>
  <si>
    <t>CIGARETTE TOTAL COLLECTIONS 2011-12</t>
  </si>
  <si>
    <t>CIGARETTE TAX GR 2007-08</t>
  </si>
  <si>
    <t>CIGARETTE TAX GR 2008-09</t>
  </si>
  <si>
    <t>CIGARETTE TAX GR 2009-10</t>
  </si>
  <si>
    <t>CIGARETTE TAX GR 2010-11</t>
  </si>
  <si>
    <t>CIGARETTE TAX GR 2011-12</t>
  </si>
  <si>
    <t>OTHER TOBACCO TAX GR 2007-08</t>
  </si>
  <si>
    <t>OTHER TOBACCO TAX GR 2008-09</t>
  </si>
  <si>
    <t>OTHER TOBACCO TAX GR 2009-10</t>
  </si>
  <si>
    <t>OTHER TOBACCO TAX GR 2010-11</t>
  </si>
  <si>
    <t>OTHER TOBACCO TAX GR 2011-12</t>
  </si>
  <si>
    <t>TOTAL TOBACCO GR 2007-08</t>
  </si>
  <si>
    <t>TOTAL TOBACCO GR 2008-09</t>
  </si>
  <si>
    <t>TOTAL TOBACCO GR 2009-10</t>
  </si>
  <si>
    <t>TOTAL TOBACCO GR 2010-11</t>
  </si>
  <si>
    <t>TOTAL TOBACCO GR 2011-12</t>
  </si>
  <si>
    <t>TOTAL CORPORATE FILING FEES GR 2007-08</t>
  </si>
  <si>
    <t>TOTAL CORPORATE FILING FEES GR 2008-09</t>
  </si>
  <si>
    <t>TOTAL CORPORATE FILING FEES GR 2009-10</t>
  </si>
  <si>
    <t>TOTAL CORPORATE FILING FEES GR 2010-11</t>
  </si>
  <si>
    <t>TOTAL CORPORATE FILING FEES GR 2011-12</t>
  </si>
  <si>
    <t>CORPORATE INCOME TAX GR 2007-08</t>
  </si>
  <si>
    <t>CORPORATE INCOME TAX GR 2008-09</t>
  </si>
  <si>
    <t>CORPORATE INCOME TAX GR 2009-10</t>
  </si>
  <si>
    <t>CORPORATE INCOME TAX GR 2010-11</t>
  </si>
  <si>
    <t>CORPORATE INCOME TAX GR 2011-12</t>
  </si>
  <si>
    <t>DOC STAMP TAX TOT COLL 2007-08</t>
  </si>
  <si>
    <t>DOC STAMP TAX TOT COLL 2008-09</t>
  </si>
  <si>
    <t>DOC STAMP TAX TOT COLL 2009-10</t>
  </si>
  <si>
    <t>DOC STAMP TAX TOT COLL 2010-11</t>
  </si>
  <si>
    <t>DOC STAMP TAX TOT COLL 2011-12</t>
  </si>
  <si>
    <t>DOC STAMP TAX GR 2007-08</t>
  </si>
  <si>
    <t>DOC STAMP TAX GR 2008-09</t>
  </si>
  <si>
    <t>DOC STAMP TAX GR 2009-10</t>
  </si>
  <si>
    <t>DOC STAMP TAX GR 2010-11</t>
  </si>
  <si>
    <t>DOC STAMP TAX GR 2011-12</t>
  </si>
  <si>
    <t>HSMV - AUTO TITLE &amp; LIEN FEES GR 2007-08</t>
  </si>
  <si>
    <t>HSMV - AUTO TITLE &amp; LIEN FEES GR 2008-09</t>
  </si>
  <si>
    <t>HSMV - AUTO TITLE &amp; LIEN FEES GR 2009-10</t>
  </si>
  <si>
    <t>HSMV - AUTO TITLE &amp; LIEN FEES GR 2010-11</t>
  </si>
  <si>
    <t>HSMV - AUTO TITLE &amp; LIEN FEES GR 2011-12</t>
  </si>
  <si>
    <t>HSMV - DRIVERS LICENSE FEES GR 2007-08</t>
  </si>
  <si>
    <t>HSMV - DRIVERS LICENSE FEES GR 2008-09</t>
  </si>
  <si>
    <t>HSMV - DRIVERS LICENSE FEES GR 2009-10</t>
  </si>
  <si>
    <t>HSMV - DRIVERS LICENSE FEES GR 2010-11</t>
  </si>
  <si>
    <t>HSMV - DRIVERS LICENSE FEES GR 2011-12</t>
  </si>
  <si>
    <t>HSMV - FEES FROM OTHER TAXES GR 2007-08</t>
  </si>
  <si>
    <t>HSMV - TOTAL GR 2007-08</t>
  </si>
  <si>
    <t>HSMV - TOTAL GR 2008-09</t>
  </si>
  <si>
    <t>HSMV - TOTAL GR 2009-10</t>
  </si>
  <si>
    <t>HSMV - TOTAL GR 2010-11</t>
  </si>
  <si>
    <t>HSMV - TOTAL GR 2011-12</t>
  </si>
  <si>
    <t>INSURANCE PREM TOTAL COLLECTIONS 2007-08</t>
  </si>
  <si>
    <t>INSURANCE PREM TOTAL COLLECTIONS 2008-09</t>
  </si>
  <si>
    <t>INSURANCE PREM TOTAL COLLECTIONS 2009-10</t>
  </si>
  <si>
    <t>INSURANCE PREM TOTAL COLLECTIONS 2010-11</t>
  </si>
  <si>
    <t>INSURANCE PREM TOTAL COLLECTIONS 2011-12</t>
  </si>
  <si>
    <t>INSURANCE PREM TAX &amp; LICENSES GR 2007-08</t>
  </si>
  <si>
    <t>INSURANCE PREM TAX &amp; LICENSES GR 2008-09</t>
  </si>
  <si>
    <t>INSURANCE PREM TAX &amp; LICENSES GR 2009-10</t>
  </si>
  <si>
    <t>INSURANCE PREM TAX &amp; LICENSES GR 2010-11</t>
  </si>
  <si>
    <t>INSURANCE PREM TAX &amp; LICENSES GR 2011-12</t>
  </si>
  <si>
    <t>INSURANCE PRM SURPLUS LINES GR 2007-08</t>
  </si>
  <si>
    <t>INSURANCE PRM SURPLUS LINES GR 2008-09</t>
  </si>
  <si>
    <t>INSURANCE PRM SURPLUS LINES GR 2009-10</t>
  </si>
  <si>
    <t>INSURANCE PRM SURPLUS LINES GR 2010-11</t>
  </si>
  <si>
    <t>INSURANCE PRM SURPLUS LINES GR 2011-12</t>
  </si>
  <si>
    <t>INTANGIBLE C TOTAL GR 2007-08</t>
  </si>
  <si>
    <t>INTANGIBLE C TOTAL GR 2008-09</t>
  </si>
  <si>
    <t>INTANGIBLE C TOTAL GR 2009-10</t>
  </si>
  <si>
    <t>INTANGIBLE C TOTAL GR 2010-11</t>
  </si>
  <si>
    <t>INTANGIBLE C TOTAL GR 2011-12</t>
  </si>
  <si>
    <t>EARNINGS ON INVESTMENTS 2007-08</t>
  </si>
  <si>
    <t>EARNINGS ON INVESTMENTS 2008-09</t>
  </si>
  <si>
    <t>EARNINGS ON INVESTMENTS 2009-10</t>
  </si>
  <si>
    <t>EARNINGS ON INVESTMENTS 2010-11</t>
  </si>
  <si>
    <t>EARNINGS ON INVESTMENTS 2011-12</t>
  </si>
  <si>
    <t>OTHER NONOPERATING REVENUES 2007-08</t>
  </si>
  <si>
    <t>OTHER NONOPERATING REVENUES 2008-09</t>
  </si>
  <si>
    <t>OTHER NONOPERATING REVENUES 2009-10</t>
  </si>
  <si>
    <t>OTHER NONOPERATING REVENUES 2010-11</t>
  </si>
  <si>
    <t>OTHER NONOPERATING REVENUES 2011-12</t>
  </si>
  <si>
    <t>OTHER TOTAL GR 2007-08</t>
  </si>
  <si>
    <t>OTHER TOTAL GR 2008-09</t>
  </si>
  <si>
    <t>OTHER TOTAL GR 2009-10</t>
  </si>
  <si>
    <t>OTHER TOTAL GR 2010-11</t>
  </si>
  <si>
    <t>OTHER TOTAL GR 2011-12</t>
  </si>
  <si>
    <t>PARIMUTUEL GR 2007-08</t>
  </si>
  <si>
    <t>PARIMUTUEL GR 2008-09</t>
  </si>
  <si>
    <t>PARIMUTUEL GR 2009-10</t>
  </si>
  <si>
    <t>PARIMUTUEL GR 2010-11</t>
  </si>
  <si>
    <t>PARIMUTUEL GR 2011-12</t>
  </si>
  <si>
    <t>CORPORATE REFUNDS 2007-08</t>
  </si>
  <si>
    <t>CORPORATE REFUNDS 2008-09</t>
  </si>
  <si>
    <t>CORPORATE REFUNDS 2009-10</t>
  </si>
  <si>
    <t>CORPORATE REFUNDS 2010-11</t>
  </si>
  <si>
    <t>CORPORATE REFUNDS 2011-12</t>
  </si>
  <si>
    <t>REFUND-INSURANCE PREM GR 2007-08</t>
  </si>
  <si>
    <t>REFUND-INSURANCE PREM GR 2008-09</t>
  </si>
  <si>
    <t>REFUND-INSURANCE PREM GR 2009-10</t>
  </si>
  <si>
    <t>REFUND-INSURANCE PREM GR 2010-11</t>
  </si>
  <si>
    <t>REFUND-INSURANCE PREM GR 2011-12</t>
  </si>
  <si>
    <t>ALL OTHER REFUNDS 2007-08</t>
  </si>
  <si>
    <t>ALL OTHER REFUNDS 2008-09</t>
  </si>
  <si>
    <t>ALL OTHER REFUNDS 2009-10</t>
  </si>
  <si>
    <t>ALL OTHER REFUNDS 2010-11</t>
  </si>
  <si>
    <t>ALL OTHER REFUNDS 2011-12</t>
  </si>
  <si>
    <t>SALES REFUNDS 2007-08</t>
  </si>
  <si>
    <t>REFUND TOTALS 2007-08</t>
  </si>
  <si>
    <t>REFUND TOTALS 2008-09</t>
  </si>
  <si>
    <t>REFUND TOTALS 2009-10</t>
  </si>
  <si>
    <t>REFUND TOTALS 2010-11</t>
  </si>
  <si>
    <t>REFUND TOTALS 2011-12</t>
  </si>
  <si>
    <t>SVC CHG-DOC 2007-08</t>
  </si>
  <si>
    <t>SVC CHG-DOC 2008-09</t>
  </si>
  <si>
    <t>SVC CHG-DOC 2009-10</t>
  </si>
  <si>
    <t>SVC CHG-DOC 2010-11</t>
  </si>
  <si>
    <t>SVC CHG-DOC 2011-12</t>
  </si>
  <si>
    <t>MOTOR FUEL TF SVC CHG 2007-08</t>
  </si>
  <si>
    <t>MOTOR FUEL TF SVC CHG 2008-09</t>
  </si>
  <si>
    <t>MOTOR FUEL TF SVC CHG 2009-10</t>
  </si>
  <si>
    <t>MOTOR FUEL TF SVC CHG 2010-11</t>
  </si>
  <si>
    <t>MOTOR FUEL TF SVC CHG 2011-12</t>
  </si>
  <si>
    <t>PARIMUT TF SVC CHG 2007-08</t>
  </si>
  <si>
    <t>PARIMUT TF SVC CHG 2008-09</t>
  </si>
  <si>
    <t>PARIMUT TF SVC CHG 2009-10</t>
  </si>
  <si>
    <t>PARIMUT TF SVC CHG 2010-11</t>
  </si>
  <si>
    <t>PARIMUT TF SVC CHG 2011-12</t>
  </si>
  <si>
    <t>REG TF SVC CHG 2007-08</t>
  </si>
  <si>
    <t>REG TF SVC CHG 2008-09</t>
  </si>
  <si>
    <t>REG TF SVC CHG 2009-10</t>
  </si>
  <si>
    <t>REG TF SVC CHG 2010-11</t>
  </si>
  <si>
    <t>REG TF SVC CHG 2011-12</t>
  </si>
  <si>
    <t>SERVICE CHARGES TOTAL 2007-08</t>
  </si>
  <si>
    <t>SERVICE CHARGES TOTAL 2008-09</t>
  </si>
  <si>
    <t>SERVICE CHARGES TOTAL 2009-10</t>
  </si>
  <si>
    <t>SERVICE CHARGES TOTAL 2010-11</t>
  </si>
  <si>
    <t>SERVICE CHARGES TOTAL 2011-12</t>
  </si>
  <si>
    <t>OTHER SVC CHG 2007-08</t>
  </si>
  <si>
    <t>OTHER SVC CHG 2008-09</t>
  </si>
  <si>
    <t>OTHER SVC CHG 2009-10</t>
  </si>
  <si>
    <t>OTHER SVC CHG 2010-11</t>
  </si>
  <si>
    <t>OTHER SVC CHG 2011-12</t>
  </si>
  <si>
    <t>SEVERANCE SOLID TOTAL COLL 2007-08</t>
  </si>
  <si>
    <t>SEVERANCE SOLID TOTAL COLL 2008-09</t>
  </si>
  <si>
    <t>SEVERANCE SOLID TOTAL COLL 2009-10</t>
  </si>
  <si>
    <t>SEVERANCE SOLID TOTAL COLL 2010-11</t>
  </si>
  <si>
    <t>SEVERANCE SOLID TOTAL COLL 2011-12</t>
  </si>
  <si>
    <t>SEVERANCE OIL TOTAL COLL 2007-08</t>
  </si>
  <si>
    <t>SEVERANCE OIL TOTAL COLL 2008-09</t>
  </si>
  <si>
    <t>SEVERANCE OIL TOTAL COLL 2009-10</t>
  </si>
  <si>
    <t>SEVERANCE OIL TOTAL COLL 2010-11</t>
  </si>
  <si>
    <t>SEVERANCE OIL TOTAL COLL 2011-12</t>
  </si>
  <si>
    <t>SEVERANCE TOTAL COLL 2007-08</t>
  </si>
  <si>
    <t>SEVERANCE TOTAL COLL 2008-09</t>
  </si>
  <si>
    <t>SEVERANCE TOTAL COLL 2009-10</t>
  </si>
  <si>
    <t>SEVERANCE TOTAL COLL 2010-11</t>
  </si>
  <si>
    <t>SEVERANCE TOTAL COLL 2011-12</t>
  </si>
  <si>
    <t>SEVERANCE GR 2007-08</t>
  </si>
  <si>
    <t>SEVERANCE GR 2008-09</t>
  </si>
  <si>
    <t>SEVERANCE GR 2009-10</t>
  </si>
  <si>
    <t>SEVERANCE GR 2010-11</t>
  </si>
  <si>
    <t>SEVERANCE GR 2011-12</t>
  </si>
  <si>
    <t>SALES-CONSUMER ND 2007-08</t>
  </si>
  <si>
    <t>SALES-CONSUMER ND 2008-09</t>
  </si>
  <si>
    <t>SALES-CONSUMER ND 2009-10</t>
  </si>
  <si>
    <t>SALES-CONSUMER ND 2010-11</t>
  </si>
  <si>
    <t>SALES-CONSUMER ND 2011-12</t>
  </si>
  <si>
    <t>SALES-TOURISM 2007-08</t>
  </si>
  <si>
    <t>SALES-TOURISM 2008-09</t>
  </si>
  <si>
    <t>SALES-TOURISM 2009-10</t>
  </si>
  <si>
    <t>SALES-TOURISM 2010-11</t>
  </si>
  <si>
    <t>SALES-TOURISM 2011-12</t>
  </si>
  <si>
    <t>SALES-AUTO 2007-08</t>
  </si>
  <si>
    <t>SALES-AUTO 2008-09</t>
  </si>
  <si>
    <t>SALES-AUTO 2009-10</t>
  </si>
  <si>
    <t>SALES-AUTO 2010-11</t>
  </si>
  <si>
    <t>SALES-AUTO 2011-12</t>
  </si>
  <si>
    <t>SALES-OTHER DUR 2007-08</t>
  </si>
  <si>
    <t>SALES-OTHER DUR 2008-09</t>
  </si>
  <si>
    <t>SALES-OTHER DUR 2009-10</t>
  </si>
  <si>
    <t>SALES-OTHER DUR 2010-11</t>
  </si>
  <si>
    <t>SALES-OTHER DUR 2011-12</t>
  </si>
  <si>
    <t>SALES-BUILDING 2007-08</t>
  </si>
  <si>
    <t>SALES-BUILDING 2008-09</t>
  </si>
  <si>
    <t>SALES-BUILDING 2009-10</t>
  </si>
  <si>
    <t>SALES-BUILDING 2010-11</t>
  </si>
  <si>
    <t>SALES-BUILDING 2011-12</t>
  </si>
  <si>
    <t>SALES-BUSINESS 2007-08</t>
  </si>
  <si>
    <t>SALES-BUSINESS 2008-09</t>
  </si>
  <si>
    <t>SALES-BUSINESS 2009-10</t>
  </si>
  <si>
    <t>SALES-BUSINESS 2010-11</t>
  </si>
  <si>
    <t>SALES-BUSINESS 2011-12</t>
  </si>
  <si>
    <t>SALES-FINAL LIAB 2007-08</t>
  </si>
  <si>
    <t>SALES-FINAL LIAB 2008-09</t>
  </si>
  <si>
    <t>SALES-FINAL LIAB 2009-10</t>
  </si>
  <si>
    <t>SALES-FINAL LIAB 2010-11</t>
  </si>
  <si>
    <t>SALES-FINAL LIAB 2011-12</t>
  </si>
  <si>
    <t>SALES-EST PAYT 2007-08</t>
  </si>
  <si>
    <t>SALES-EST PAYT 2008-09</t>
  </si>
  <si>
    <t>SALES-EST PAYT 2009-10</t>
  </si>
  <si>
    <t>SALES-EST PAYT 2010-11</t>
  </si>
  <si>
    <t>SALES-EST PAYT 2011-12</t>
  </si>
  <si>
    <t>SALES-UNPD LIAB 2007-08</t>
  </si>
  <si>
    <t>SALES-UNPD LIAB 2008-09</t>
  </si>
  <si>
    <t>SALES-UNPD LIAB 2009-10</t>
  </si>
  <si>
    <t>SALES-UNPD LIAB 2010-11</t>
  </si>
  <si>
    <t>SALES-UNPD LIAB 2011-12</t>
  </si>
  <si>
    <t>SALES-DOR TAPE 2007-08</t>
  </si>
  <si>
    <t>SALES-DOR TAPE 2008-09</t>
  </si>
  <si>
    <t>SALES-DOR TAPE 2009-10</t>
  </si>
  <si>
    <t>SALES-DOR TAPE 2010-11</t>
  </si>
  <si>
    <t>SALES-DOR TAPE 2011-12</t>
  </si>
  <si>
    <t>SALES-AUDIT RECOVER 2007-08</t>
  </si>
  <si>
    <t>SALES-AUDIT RECOVER 2008-09</t>
  </si>
  <si>
    <t>SALES-AUDIT RECOVER 2009-10</t>
  </si>
  <si>
    <t>SALES-AUDIT RECOVER 2010-11</t>
  </si>
  <si>
    <t>SALES-AUDIT RECOVER 2011-12</t>
  </si>
  <si>
    <t>SALES-OTHER ADJUST 2007-08</t>
  </si>
  <si>
    <t>SALES-OTHER ADJUST 2008-09</t>
  </si>
  <si>
    <t>SALES-OTHER ADJUST 2009-10</t>
  </si>
  <si>
    <t>SALES-OTHER ADJUST 2010-11</t>
  </si>
  <si>
    <t>SALES-OTHER ADJUST 2011-12</t>
  </si>
  <si>
    <t>SALES -CST COLLECTIONS 2007-08</t>
  </si>
  <si>
    <t>SALES -CST COLLECTIONS 2008-09</t>
  </si>
  <si>
    <t>SALES -CST COLLECTIONS 2009-10</t>
  </si>
  <si>
    <t>SALES -CST COLLECTIONS 2010-11</t>
  </si>
  <si>
    <t>SALES -CST COLLECTIONS 2011-12</t>
  </si>
  <si>
    <t>SALES-ADJUSTED TOT 2007-08</t>
  </si>
  <si>
    <t>SALES-ADJUSTED TOT 2008-09</t>
  </si>
  <si>
    <t>SALES-ADJUSTED TOT 2009-10</t>
  </si>
  <si>
    <t>SALES-ADJUSTED TOT 2010-11</t>
  </si>
  <si>
    <t>SALES-ADJUSTED TOT 2011-12</t>
  </si>
  <si>
    <t>SALES-EMERG DISTR 2007-08</t>
  </si>
  <si>
    <t>SALES-EMERG DISTR 2008-09</t>
  </si>
  <si>
    <t>SALES-EMERG DISTR 2009-10</t>
  </si>
  <si>
    <t>SALES-EMERG DISTR 2010-11</t>
  </si>
  <si>
    <t>SALES-EMERG DISTR 2011-12</t>
  </si>
  <si>
    <t>SPORTS FACILITIES 2007-08</t>
  </si>
  <si>
    <t>SPORTS FACILITIES 2008-09</t>
  </si>
  <si>
    <t>SPORTS FACILITIES 2009-10</t>
  </si>
  <si>
    <t>SPORTS FACILITIES 2010-11</t>
  </si>
  <si>
    <t>SPORTS FACILITIES 2011-12</t>
  </si>
  <si>
    <t>DISTRIBUTION TO PERC 2007-08</t>
  </si>
  <si>
    <t>DISTRIBUTION TO PERC 2008-09</t>
  </si>
  <si>
    <t>DISTRIBUTION TO PERC 2009-10</t>
  </si>
  <si>
    <t>DISTRIBUTION TO PERC 2010-11</t>
  </si>
  <si>
    <t>DISTRIBUTION TO PERC 2011-12</t>
  </si>
  <si>
    <t>SALES-REVENUE SHARING 2007-08</t>
  </si>
  <si>
    <t>SALES-REVENUE SHARING 2008-09</t>
  </si>
  <si>
    <t>SALES-REVENUE SHARING 2009-10</t>
  </si>
  <si>
    <t>SALES-REVENUE SHARING 2010-11</t>
  </si>
  <si>
    <t>SALES-REVENUE SHARING 2011-12</t>
  </si>
  <si>
    <t>SALES GR 2007-08</t>
  </si>
  <si>
    <t>SALES GR 2008-09</t>
  </si>
  <si>
    <t>SALES GR 2009-10</t>
  </si>
  <si>
    <t>SALES GR 2010-11</t>
  </si>
  <si>
    <t>SALES GR 2011-12</t>
  </si>
  <si>
    <t>GROSS RECEIPTS CST 2007-08</t>
  </si>
  <si>
    <t>GROSS RECEIPTS CST 2008-09</t>
  </si>
  <si>
    <t>GROSS RECEIPTS CST 2009-10</t>
  </si>
  <si>
    <t>GROSS RECEIPTS CST 2010-11</t>
  </si>
  <si>
    <t>GROSS RECEIPTS CST 2011-12</t>
  </si>
  <si>
    <t>GROSS RECEIPTS UTILITIES 2007-08</t>
  </si>
  <si>
    <t>GROSS RECEIPTS UTILITIES 2008-09</t>
  </si>
  <si>
    <t>GROSS RECEIPTS UTILITIES 2009-10</t>
  </si>
  <si>
    <t>GROSS RECEIPTS UTILITIES 2010-11</t>
  </si>
  <si>
    <t>GROSS RECEIPTS UTILITIES 2011-12</t>
  </si>
  <si>
    <t>TOTAL GROSS RECEIPTS 2007-08</t>
  </si>
  <si>
    <t>TOTAL GROSS RECEIPTS 2008-09</t>
  </si>
  <si>
    <t>TOTAL GROSS RECEIPTS 2009-10</t>
  </si>
  <si>
    <t>TOTAL GROSS RECEIPTS 2010-11</t>
  </si>
  <si>
    <t>TOTAL GROSS RECEIPTS 2011-12</t>
  </si>
  <si>
    <t>SLOT MACHINE TAX 2007-08</t>
  </si>
  <si>
    <t>SLOT MACHINE TAX 2008-09</t>
  </si>
  <si>
    <t>SLOT MACHINE TAX 2009-10</t>
  </si>
  <si>
    <t>SLOT MACHINE TAX 2010-11</t>
  </si>
  <si>
    <t>SLOT MACHINE TAX 2011-12</t>
  </si>
  <si>
    <t>CIG SURCHARGE TOTAL COLL 2007-08</t>
  </si>
  <si>
    <t>CIG SURCHARGE TOTAL COLL 2008-09</t>
  </si>
  <si>
    <t>CIG SURCHARGE TOTAL COLL 2009-10</t>
  </si>
  <si>
    <t>CIG SURCHARGE TOTAL COLL 2010-11</t>
  </si>
  <si>
    <t>CIG SURCHARGE TOTAL COLL 2011-12</t>
  </si>
  <si>
    <t>OTHER TOB SURCHARGE TOT COLL 2007-08</t>
  </si>
  <si>
    <t>OTHER TOB SURCHARGE TOT COLL 2008-09</t>
  </si>
  <si>
    <t>OTHER TOB SURCHARGE TOT COLL 2009-10</t>
  </si>
  <si>
    <t>OTHER TOB SURCHARGE TOT COLL 2010-11</t>
  </si>
  <si>
    <t>OTHER TOB SURCHARGE TOT COLL 2011-12</t>
  </si>
  <si>
    <t>TOTAL TOBACCO SURCHARGE 2007-08</t>
  </si>
  <si>
    <t>TOTAL TOBACCO SURCHARGE 2008-09</t>
  </si>
  <si>
    <t>TOTAL TOBACCO SURCHARGE 2009-10</t>
  </si>
  <si>
    <t>TOTAL TOBACCO SURCHARGE 2010-11</t>
  </si>
  <si>
    <t>TOTAL TOBACCO SURCHARGE 2011-12</t>
  </si>
  <si>
    <t>TOBACCO SUR TO HEALTHCARE TF 2007-08</t>
  </si>
  <si>
    <t>TOBACCO SUR TO HEALTHCARE TF 2008-09</t>
  </si>
  <si>
    <t>TOBACCO SUR TO HEALTHCARE TF 2009-10</t>
  </si>
  <si>
    <t>TOBACCO SUR TO HEALTHCARE TF 2010-11</t>
  </si>
  <si>
    <t>TOBACCO SUR TO HEALTHCARE TF 2011-12</t>
  </si>
  <si>
    <t>CST FROM DOR 2007-08</t>
  </si>
  <si>
    <t>LOCAL OPTION SALES TAXES 2007-08</t>
  </si>
  <si>
    <t>LOCAL OPTION SALES TAXES 2008-09</t>
  </si>
  <si>
    <t>LOCAL OPTION SALES TAXES 2009-10</t>
  </si>
  <si>
    <t>LOCAL OPTION SALES TAXES 2010-11</t>
  </si>
  <si>
    <t>LOCAL OPTION SALES TAXES 2011-12</t>
  </si>
  <si>
    <t>SALES REFUNDS 2008-09</t>
  </si>
  <si>
    <t>SALES REFUNDS 2009-10</t>
  </si>
  <si>
    <t>SALES REFUNDS 2010-11</t>
  </si>
  <si>
    <t>SALES REFUNDS 2011-12</t>
  </si>
  <si>
    <t>Revenue Sharing Fixed Distr to Counties 2007-08</t>
  </si>
  <si>
    <t>Revenue Sharing Fixed Distr to Counties 2008-09</t>
  </si>
  <si>
    <t>Revenue Sharing Fixed Distr to Counties 2009-10</t>
  </si>
  <si>
    <t>Revenue Sharing Fixed Distr to Counties 2010-11</t>
  </si>
  <si>
    <t>Revenue Sharing Fixed Distr to Counties 2011-12</t>
  </si>
  <si>
    <t>TOTAL GR 2012-13</t>
  </si>
  <si>
    <t>REFUNDS FROM GR 2012-13</t>
  </si>
  <si>
    <t>NET GR 2012-13</t>
  </si>
  <si>
    <t>ARTICLE V - DIRECT TO GR 2012-13</t>
  </si>
  <si>
    <t>LOCAL OPTION SALES TAXES 2012-13</t>
  </si>
  <si>
    <t>CIGARETTE TOTAL COLLECTIONS 2012-13</t>
  </si>
  <si>
    <t>CIGARETTE TAX GR 2012-13</t>
  </si>
  <si>
    <t>OTHER TOBACCO TAX GR 2012-13</t>
  </si>
  <si>
    <t>TOTAL TOBACCO GR 2012-13</t>
  </si>
  <si>
    <t>CIG SURCHARGE TOTAL COLL 2012-13</t>
  </si>
  <si>
    <t>TOTAL TOBACCO SURCHARGE 2012-13</t>
  </si>
  <si>
    <t>TOBACCO SUR TO HEALTHCARE TF 2012-13</t>
  </si>
  <si>
    <t>TOTAL CORPORATE FILING FEES GR 2012-13</t>
  </si>
  <si>
    <t>CORPORATE INCOME TAX GR 2012-13</t>
  </si>
  <si>
    <t>DOC STAMP TAX TOT COLL 2012-13</t>
  </si>
  <si>
    <t>DOC STAMP TAX GR 2012-13</t>
  </si>
  <si>
    <t>HSMV - AUTO TITLE &amp; LIEN FEES GR 2012-13</t>
  </si>
  <si>
    <t>HSMV - DRIVERS LICENSE FEES GR 2012-13</t>
  </si>
  <si>
    <t>HSMV - TOTAL GR 2012-13</t>
  </si>
  <si>
    <t>INSURANCE PREM TOTAL COLLECTIONS 2012-13</t>
  </si>
  <si>
    <t>INSURANCE PREM TAX &amp; LICENSES GR 2012-13</t>
  </si>
  <si>
    <t>INSURANCE PRM SURPLUS LINES GR 2012-13</t>
  </si>
  <si>
    <t>INTANGIBLE C TOTAL GR 2012-13</t>
  </si>
  <si>
    <t>EARNINGS ON INVESTMENTS 2012-13</t>
  </si>
  <si>
    <t>OTHER NONOPERATING REVENUES 2012-13</t>
  </si>
  <si>
    <t>OTHER TOTAL GR 2012-13</t>
  </si>
  <si>
    <t>PARIMUTUEL GR 2012-13</t>
  </si>
  <si>
    <t>CORPORATE REFUNDS 2012-13</t>
  </si>
  <si>
    <t>REFUND-INSURANCE PREM GR 2012-13</t>
  </si>
  <si>
    <t>ALL OTHER REFUNDS 2012-13</t>
  </si>
  <si>
    <t>SALES REFUNDS 2012-13</t>
  </si>
  <si>
    <t>REFUND TOTALS 2012-13</t>
  </si>
  <si>
    <t>SVC CHG-DOC 2012-13</t>
  </si>
  <si>
    <t>MOTOR FUEL TF SVC CHG 2012-13</t>
  </si>
  <si>
    <t>PARIMUT TF SVC CHG 2012-13</t>
  </si>
  <si>
    <t>REG TF SVC CHG 2012-13</t>
  </si>
  <si>
    <t>OTHER SVC CHG 2012-13</t>
  </si>
  <si>
    <t>SERVICE CHARGES TOTAL 2012-13</t>
  </si>
  <si>
    <t>SEVERANCE SOLID TOTAL COLL 2012-13</t>
  </si>
  <si>
    <t>SEVERANCE OIL TOTAL COLL 2012-13</t>
  </si>
  <si>
    <t>SEVERANCE TOTAL COLL 2012-13</t>
  </si>
  <si>
    <t>SEVERANCE GR 2012-13</t>
  </si>
  <si>
    <t>SALES-CONSUMER ND 2012-13</t>
  </si>
  <si>
    <t>SALES-TOURISM 2012-13</t>
  </si>
  <si>
    <t>SALES-AUTO 2012-13</t>
  </si>
  <si>
    <t>SALES-OTHER DUR 2012-13</t>
  </si>
  <si>
    <t>SALES-BUILDING 2012-13</t>
  </si>
  <si>
    <t>SALES-BUSINESS 2012-13</t>
  </si>
  <si>
    <t>SALES-FINAL LIAB 2012-13</t>
  </si>
  <si>
    <t>SALES-EST PAYT 2012-13</t>
  </si>
  <si>
    <t>SALES-UNPD LIAB 2012-13</t>
  </si>
  <si>
    <t>SALES-DOR TAPE 2012-13</t>
  </si>
  <si>
    <t>SALES-AUDIT RECOVER 2012-13</t>
  </si>
  <si>
    <t>SALES-OTHER ADJUST 2012-13</t>
  </si>
  <si>
    <t>SALES -CST COLLECTIONS 2012-13</t>
  </si>
  <si>
    <t>SALES-ADJUSTED TOT 2012-13</t>
  </si>
  <si>
    <t>SALES GR 2012-13</t>
  </si>
  <si>
    <t>SALES-EMERG DISTR 2012-13</t>
  </si>
  <si>
    <t>SALES-REVENUE SHARING 2012-13</t>
  </si>
  <si>
    <t>SPORTS FACILITIES 2012-13</t>
  </si>
  <si>
    <t>DISTRIBUTION TO PERC 2012-13</t>
  </si>
  <si>
    <t>Revenue Sharing Fixed Distr to Counties 2012-13</t>
  </si>
  <si>
    <t>GROSS RECEIPTS CST 2012-13</t>
  </si>
  <si>
    <t>GROSS RECEIPTS UTILITIES 2012-13</t>
  </si>
  <si>
    <t>TOTAL GROSS RECEIPTS 2012-13</t>
  </si>
  <si>
    <t>SLOT MACHINE TAX 2012-13</t>
  </si>
  <si>
    <t>OTHER TOB SURCHARGE TOT COLL 2012-13</t>
  </si>
  <si>
    <t>HSMV - MOTOR VEHICLE LIC &amp; FEES GR 2007-08</t>
  </si>
  <si>
    <t>HSMV - MOTOR VEHICLE LIC &amp; FEES GR 2008-09</t>
  </si>
  <si>
    <t>HSMV - MOTOR VEHICLE LIC &amp; FEES GR 2009-10</t>
  </si>
  <si>
    <t>HSMV - MOTOR VEHICLE LIC &amp; FEES GR 2010-11</t>
  </si>
  <si>
    <t>HSMV - MOTOR VEHICLE LIC &amp; FEES GR 2011-12</t>
  </si>
  <si>
    <t>HSMV - MOTOR VEHICLE LIC &amp; FEES GR 2012-13</t>
  </si>
  <si>
    <t>SALES -CST COLLECTIONS REFUNDS 2007-08</t>
  </si>
  <si>
    <t>SALES -CST COLLECTIONS REFUNDS 2008-09</t>
  </si>
  <si>
    <t>SALES -CST COLLECTIONS REFUNDS 2009-10</t>
  </si>
  <si>
    <t>SALES -CST COLLECTIONS REFUNDS 2010-11</t>
  </si>
  <si>
    <t>SALES -CST COLLECTIONS REFUNDS 2011-12</t>
  </si>
  <si>
    <t>SALES -CST COLLECTIONS REFUNDS 2012-13</t>
  </si>
  <si>
    <t>SALES -CST COLLECTIONS NET of REFUNDS 2007-08</t>
  </si>
  <si>
    <t>SALES -CST COLLECTIONS NET of REFUNDS 2008-09</t>
  </si>
  <si>
    <t>SALES -CST COLLECTIONS NET of REFUNDS 2009-10</t>
  </si>
  <si>
    <t>SALES -CST COLLECTIONS NET of REFUNDS 2010-11</t>
  </si>
  <si>
    <t>SALES -CST COLLECTIONS NET of REFUNDS 2011-12</t>
  </si>
  <si>
    <t>SALES -CST COLLECTIONS NET of REFUNDS 2012-13</t>
  </si>
  <si>
    <t>GROSS RECEIPTS CST REFUNDS 2007-08</t>
  </si>
  <si>
    <t>GROSS RECEIPTS CST REFUNDS 2008-09</t>
  </si>
  <si>
    <t>GROSS RECEIPTS CST REFUNDS 2009-10</t>
  </si>
  <si>
    <t>GROSS RECEIPTS CST REFUNDS 2010-11</t>
  </si>
  <si>
    <t>GROSS RECEIPTS CST REFUNDS 2011-12</t>
  </si>
  <si>
    <t>GROSS RECEIPTS CST REFUNDS 2012-13</t>
  </si>
  <si>
    <t>GROSS RECEIPTS CST NET of REFUNDS 2007-08</t>
  </si>
  <si>
    <t>GROSS RECEIPTS CST NET of REFUNDS 2008-09</t>
  </si>
  <si>
    <t>GROSS RECEIPTS CST NET of REFUNDS 2009-10</t>
  </si>
  <si>
    <t>GROSS RECEIPTS CST NET of REFUNDS 2010-11</t>
  </si>
  <si>
    <t>GROSS RECEIPTS CST NET of REFUNDS 2011-12</t>
  </si>
  <si>
    <t>GROSS RECEIPTS CST NET of REFUNDS 2012-13</t>
  </si>
  <si>
    <t>LOCAL CST REFUNDS 2007-08</t>
  </si>
  <si>
    <t>LOCAL CST 2012-13</t>
  </si>
  <si>
    <t>LOCAL CST 2007-08</t>
  </si>
  <si>
    <t>LOCAL CST 2008-09</t>
  </si>
  <si>
    <t>LOCAL CST 2009-10</t>
  </si>
  <si>
    <t>LOCAL CST 2010-11</t>
  </si>
  <si>
    <t>LOCAL CST 2011-12</t>
  </si>
  <si>
    <t>LOCAL CST REFUNDS 2008-09</t>
  </si>
  <si>
    <t>LOCAL CST REFUNDS 2009-10</t>
  </si>
  <si>
    <t>LOCAL CST REFUNDS 2010-11</t>
  </si>
  <si>
    <t>LOCAL CST REFUNDS 2011-12</t>
  </si>
  <si>
    <t>LOCAL CST REFUNDS 2012-13</t>
  </si>
  <si>
    <t>LOCAL CST NET of REFUNDS 2007-08</t>
  </si>
  <si>
    <t>LOCAL CST NET of REFUNDS 2008-09</t>
  </si>
  <si>
    <t>LOCAL CST NET of REFUNDS 2009-10</t>
  </si>
  <si>
    <t>LOCAL CST NET of REFUNDS 2010-11</t>
  </si>
  <si>
    <t>LOCAL CST NET of REFUNDS 2011-12</t>
  </si>
  <si>
    <t>LOCAL CST NET of REFUNDS 2012-13</t>
  </si>
  <si>
    <t>FTS1CST_REF</t>
  </si>
  <si>
    <t>FTS1CST_NET</t>
  </si>
  <si>
    <t>FTCS_GRT_REF</t>
  </si>
  <si>
    <t>FTCS_GRT_NET</t>
  </si>
  <si>
    <t>FTLOCCST</t>
  </si>
  <si>
    <t>FTLOCCST_REF</t>
  </si>
  <si>
    <t>FTLOCCST_NET</t>
  </si>
  <si>
    <t>TOTAL GR 2013-14</t>
  </si>
  <si>
    <t>REFUNDS FROM GR 2013-14</t>
  </si>
  <si>
    <t>NET GR 2013-14</t>
  </si>
  <si>
    <t>ARTICLE V - DIRECT TO GR 2013-14</t>
  </si>
  <si>
    <t>CIGARETTE TOTAL COLLECTIONS 2013-14</t>
  </si>
  <si>
    <t>CIGARETTE TAX GR 2013-14</t>
  </si>
  <si>
    <t>OTHER TOBACCO TAX GR 2013-14</t>
  </si>
  <si>
    <t>TOTAL TOBACCO GR 2013-14</t>
  </si>
  <si>
    <t>TOTAL CORPORATE FILING FEES GR 2013-14</t>
  </si>
  <si>
    <t>CORPORATE INCOME TAX GR 2013-14</t>
  </si>
  <si>
    <t>DOC STAMP TAX TOT COLL 2013-14</t>
  </si>
  <si>
    <t>DOC STAMP TAX GR 2013-14</t>
  </si>
  <si>
    <t>HSMV - AUTO TITLE &amp; LIEN FEES GR 2013-14</t>
  </si>
  <si>
    <t>HSMV - DRIVERS LICENSE FEES GR 2013-14</t>
  </si>
  <si>
    <t>HSMV - MOTOR VEHICLE LIC &amp; FEES GR 2013-14</t>
  </si>
  <si>
    <t>HSMV - TOTAL GR 2013-14</t>
  </si>
  <si>
    <t>INSURANCE PREM TOTAL COLLECTIONS 2013-14</t>
  </si>
  <si>
    <t>INSURANCE PREM TAX &amp; LICENSES GR 2013-14</t>
  </si>
  <si>
    <t>INSURANCE PRM SURPLUS LINES GR 2013-14</t>
  </si>
  <si>
    <t>INTANGIBLE C TOTAL GR 2013-14</t>
  </si>
  <si>
    <t>EARNINGS ON INVESTMENTS 2013-14</t>
  </si>
  <si>
    <t>OTHER NONOPERATING REVENUES 2013-14</t>
  </si>
  <si>
    <t>OTHER TOTAL GR 2013-14</t>
  </si>
  <si>
    <t>PARIMUTUEL GR 2013-14</t>
  </si>
  <si>
    <t>CORPORATE REFUNDS 2013-14</t>
  </si>
  <si>
    <t>REFUND-INSURANCE PREM GR 2013-14</t>
  </si>
  <si>
    <t>ALL OTHER REFUNDS 2013-14</t>
  </si>
  <si>
    <t>SALES REFUNDS 2013-14</t>
  </si>
  <si>
    <t>REFUND TOTALS 2013-14</t>
  </si>
  <si>
    <t>SVC CHG-DOC 2013-14</t>
  </si>
  <si>
    <t>MOTOR FUEL TF SVC CHG 2013-14</t>
  </si>
  <si>
    <t>PARIMUT TF SVC CHG 2013-14</t>
  </si>
  <si>
    <t>REG TF SVC CHG 2013-14</t>
  </si>
  <si>
    <t>OTHER SVC CHG 2013-14</t>
  </si>
  <si>
    <t>SERVICE CHARGES TOTAL 2013-14</t>
  </si>
  <si>
    <t>SEVERANCE SOLID TOTAL COLL 2013-14</t>
  </si>
  <si>
    <t>SEVERANCE OIL TOTAL COLL 2013-14</t>
  </si>
  <si>
    <t>SEVERANCE TOTAL COLL 2013-14</t>
  </si>
  <si>
    <t>SEVERANCE GR 2013-14</t>
  </si>
  <si>
    <t>SALES-CONSUMER ND 2013-14</t>
  </si>
  <si>
    <t>SALES-TOURISM 2013-14</t>
  </si>
  <si>
    <t>SALES-AUTO 2013-14</t>
  </si>
  <si>
    <t>SALES-OTHER DUR 2013-14</t>
  </si>
  <si>
    <t>SALES-BUILDING 2013-14</t>
  </si>
  <si>
    <t>SALES-BUSINESS 2013-14</t>
  </si>
  <si>
    <t>SALES-FINAL LIAB 2013-14</t>
  </si>
  <si>
    <t>SALES-EST PAYT 2013-14</t>
  </si>
  <si>
    <t>SALES-UNPD LIAB 2013-14</t>
  </si>
  <si>
    <t>SALES-DOR TAPE 2013-14</t>
  </si>
  <si>
    <t>SALES-AUDIT RECOVER 2013-14</t>
  </si>
  <si>
    <t>SALES-OTHER ADJUST 2013-14</t>
  </si>
  <si>
    <t>SALES -CST COLLECTIONS 2013-14</t>
  </si>
  <si>
    <t>SALES -CST COLLECTIONS REFUNDS 2013-14</t>
  </si>
  <si>
    <t>SALES -CST COLLECTIONS NET of REFUNDS 2013-14</t>
  </si>
  <si>
    <t>SALES-ADJUSTED TOT 2013-14</t>
  </si>
  <si>
    <t>SALES GR 2013-14</t>
  </si>
  <si>
    <t>SALES-EMERG DISTR 2013-14</t>
  </si>
  <si>
    <t>SALES-REVENUE SHARING 2013-14</t>
  </si>
  <si>
    <t>SPORTS FACILITIES 2013-14</t>
  </si>
  <si>
    <t>DISTRIBUTION TO PERC 2013-14</t>
  </si>
  <si>
    <t>Revenue Sharing Fixed Distr to Counties 2013-14</t>
  </si>
  <si>
    <t>GROSS RECEIPTS CST 2013-14</t>
  </si>
  <si>
    <t>GROSS RECEIPTS CST REFUNDS 2013-14</t>
  </si>
  <si>
    <t>GROSS RECEIPTS CST NET of REFUNDS 2013-14</t>
  </si>
  <si>
    <t>GROSS RECEIPTS UTILITIES 2013-14</t>
  </si>
  <si>
    <t>TOTAL GROSS RECEIPTS 2013-14</t>
  </si>
  <si>
    <t>SLOT MACHINE TAX 2013-14</t>
  </si>
  <si>
    <t>CIG SURCHARGE TOTAL COLL 2013-14</t>
  </si>
  <si>
    <t>OTHER TOB SURCHARGE TOT COLL 2013-14</t>
  </si>
  <si>
    <t>TOTAL TOBACCO SURCHARGE 2013-14</t>
  </si>
  <si>
    <t>TOBACCO SUR TO HEALTHCARE TF 2013-14</t>
  </si>
  <si>
    <t>LOCAL CST 2013-14</t>
  </si>
  <si>
    <t>LOCAL CST REFUNDS 2013-14</t>
  </si>
  <si>
    <t>LOCAL CST NET of REFUNDS 2013-14</t>
  </si>
  <si>
    <t>LOCAL OPTION SALES TAXES 2013-14</t>
  </si>
  <si>
    <t>ARTICLE V - TOTAL GR 2007-08</t>
  </si>
  <si>
    <t>ARTICLE V - TOTAL GR 2008-09</t>
  </si>
  <si>
    <t>ARTICLE V - TOTAL GR 2009-10</t>
  </si>
  <si>
    <t>ARTICLE V - TOTAL GR 2010-11</t>
  </si>
  <si>
    <t>ARTICLE V - TOTAL GR 2011-12</t>
  </si>
  <si>
    <t>ARTICLE V - TOTAL GR 2012-13</t>
  </si>
  <si>
    <t>ARTICLE V - TOTAL GR 2013-14</t>
  </si>
  <si>
    <t>HSMV - MISC FEES, LICENSES &amp; FINES GR 2008-09</t>
  </si>
  <si>
    <t>HSMV - MISC FEES, LICENSES &amp; FINES GR 2009-10</t>
  </si>
  <si>
    <t>HSMV - MISC FEES, LICENSES &amp; FINES GR 2010-11</t>
  </si>
  <si>
    <t>HSMV - MISC FEES, LICENSES &amp; FINES GR 2011-12</t>
  </si>
  <si>
    <t>HSMV - MISC FEES, LICENSES &amp; FINES GR 2012-13</t>
  </si>
  <si>
    <t>HSMV - MISC FEES, LICENSES &amp; FINES GR 2013-14</t>
  </si>
  <si>
    <t>FUPLTOT</t>
  </si>
  <si>
    <t>GROSS CST FROM DOR 2008-09</t>
  </si>
  <si>
    <t>GROSS CST FROM DOR 2009-10</t>
  </si>
  <si>
    <t>GROSS CST FROM DOR 2010-11</t>
  </si>
  <si>
    <t>GROSS CST FROM DOR 2011-12</t>
  </si>
  <si>
    <t>GROSS CST FROM DOR 2012-13</t>
  </si>
  <si>
    <t>GROSS CST FROM DOR 2013-14</t>
  </si>
  <si>
    <t>ARTICLE V - DIRECT TO GR 2014-15</t>
  </si>
  <si>
    <t>ARTICLE V - TOTAL GR 2014-15</t>
  </si>
  <si>
    <t>TOTAL GR 2014-15</t>
  </si>
  <si>
    <t>REFUNDS FROM GR 2014-15</t>
  </si>
  <si>
    <t>CORPORATE REFUNDS 2014-15</t>
  </si>
  <si>
    <t>REFUND-INSURANCE PREM GR 2014-15</t>
  </si>
  <si>
    <t>ALL OTHER REFUNDS 2014-15</t>
  </si>
  <si>
    <t>SALES REFUNDS 2014-15</t>
  </si>
  <si>
    <t>REFUND TOTALS 2014-15</t>
  </si>
  <si>
    <t>NET GR 2014-15</t>
  </si>
  <si>
    <t>CIGARETTE TOTAL COLLECTIONS 2014-15</t>
  </si>
  <si>
    <t>CIGARETTE TAX GR 2014-15</t>
  </si>
  <si>
    <t>OTHER TOBACCO TAX GR 2014-15</t>
  </si>
  <si>
    <t>TOTAL TOBACCO GR 2014-15</t>
  </si>
  <si>
    <t>TOTAL CORPORATE FILING FEES GR 2014-15</t>
  </si>
  <si>
    <t>CORPORATE INCOME TAX GR 2014-15</t>
  </si>
  <si>
    <t>DOC STAMP TAX TOT COLL 2014-15</t>
  </si>
  <si>
    <t>DOC STAMP TAX GR 2014-15</t>
  </si>
  <si>
    <t>HSMV - AUTO TITLE &amp; LIEN FEES GR 2014-15</t>
  </si>
  <si>
    <t>HSMV - DRIVERS LICENSE FEES GR 2014-15</t>
  </si>
  <si>
    <t>HSMV - MOTOR VEHICLE LIC &amp; FEES GR 2014-15</t>
  </si>
  <si>
    <t>HSMV - MISC FEES, LICENSES &amp; FINES GR 2014-15</t>
  </si>
  <si>
    <t>INSURANCE PREM TOTAL COLLECTIONS 2014-15</t>
  </si>
  <si>
    <t>INSURANCE PREM TAX &amp; LICENSES GR 2014-15</t>
  </si>
  <si>
    <t>INSURANCE PRM SURPLUS LINES GR 2014-15</t>
  </si>
  <si>
    <t>INTANGIBLE C TOTAL GR 2014-15</t>
  </si>
  <si>
    <t>EARNINGS ON INVESTMENTS 2014-15</t>
  </si>
  <si>
    <t>OTHER NONOPERATING REVENUES 2014-15</t>
  </si>
  <si>
    <t>OTHER TOTAL GR 2014-15</t>
  </si>
  <si>
    <t>PARIMUTUEL GR 2014-15</t>
  </si>
  <si>
    <t>SVC CHG-DOC 2014-15</t>
  </si>
  <si>
    <t>MOTOR FUEL TF SVC CHG 2014-15</t>
  </si>
  <si>
    <t>PARIMUT TF SVC CHG 2014-15</t>
  </si>
  <si>
    <t>REG TF SVC CHG 2014-15</t>
  </si>
  <si>
    <t>OTHER SVC CHG 2014-15</t>
  </si>
  <si>
    <t>SERVICE CHARGES TOTAL 2014-15</t>
  </si>
  <si>
    <t>SEVERANCE SOLID TOTAL COLL 2014-15</t>
  </si>
  <si>
    <t>SEVERANCE OIL TOTAL COLL 2014-15</t>
  </si>
  <si>
    <t>SEVERANCE TOTAL COLL 2014-15</t>
  </si>
  <si>
    <t>SEVERANCE GR 2014-15</t>
  </si>
  <si>
    <t>SALES-CONSUMER ND 2014-15</t>
  </si>
  <si>
    <t>SALES-TOURISM 2014-15</t>
  </si>
  <si>
    <t>SALES-AUTO 2014-15</t>
  </si>
  <si>
    <t>SALES-OTHER DUR 2014-15</t>
  </si>
  <si>
    <t>SALES-BUILDING 2014-15</t>
  </si>
  <si>
    <t>SALES-BUSINESS 2014-15</t>
  </si>
  <si>
    <t>SALES-EST PAYT 2014-15</t>
  </si>
  <si>
    <t>SALES-FINAL LIAB 2014-15</t>
  </si>
  <si>
    <t>SALES-UNPD LIAB 2014-15</t>
  </si>
  <si>
    <t>SALES-DOR TAPE 2014-15</t>
  </si>
  <si>
    <t>SALES-AUDIT RECOVER 2014-15</t>
  </si>
  <si>
    <t>SALES-OTHER ADJUST 2014-15</t>
  </si>
  <si>
    <t>SALES -CST COLLECTIONS 2014-15</t>
  </si>
  <si>
    <t>SALES -CST COLLECTIONS REFUNDS 2014-15</t>
  </si>
  <si>
    <t>SALES -CST COLLECTIONS NET of REFUNDS 2014-15</t>
  </si>
  <si>
    <t>SALES-ADJUSTED TOT 2014-15</t>
  </si>
  <si>
    <t>SALES GR 2014-15</t>
  </si>
  <si>
    <t>SALES-EMERG DISTR 2014-15</t>
  </si>
  <si>
    <t>SALES-REVENUE SHARING 2014-15</t>
  </si>
  <si>
    <t>SPORTS FACILITIES 2014-15</t>
  </si>
  <si>
    <t>DISTRIBUTION TO PERC 2014-15</t>
  </si>
  <si>
    <t>Revenue Sharing Fixed Distr to Counties 2014-15</t>
  </si>
  <si>
    <t>GROSS RECEIPTS CST 2014-15</t>
  </si>
  <si>
    <t>GROSS RECEIPTS CST REFUNDS 2014-15</t>
  </si>
  <si>
    <t>GROSS RECEIPTS CST NET of REFUNDS 2014-15</t>
  </si>
  <si>
    <t>GROSS RECEIPTS UTILITIES 2014-15</t>
  </si>
  <si>
    <t>TOTAL GROSS RECEIPTS 2014-15</t>
  </si>
  <si>
    <t>SLOT MACHINE TAX 2014-15</t>
  </si>
  <si>
    <t>CIG SURCHARGE TOTAL COLL 2014-15</t>
  </si>
  <si>
    <t>OTHER TOB SURCHARGE TOT COLL 2014-15</t>
  </si>
  <si>
    <t>TOTAL TOBACCO SURCHARGE 2014-15</t>
  </si>
  <si>
    <t>TOBACCO SUR TO HEALTHCARE TF 2014-15</t>
  </si>
  <si>
    <t>LOCAL CST 2014-15</t>
  </si>
  <si>
    <t>LOCAL CST REFUNDS 2014-15</t>
  </si>
  <si>
    <t>LOCAL CST NET of REFUNDS 2014-15</t>
  </si>
  <si>
    <t>GROSS CST FROM DOR 2014-15</t>
  </si>
  <si>
    <t>LOCAL OPTION SALES TAXES 2014-15</t>
  </si>
  <si>
    <t>ABT TF SVC CHG 2007-08</t>
  </si>
  <si>
    <t>ABT TF SVC CHG 2008-09</t>
  </si>
  <si>
    <t>CIG TF &amp; ABT TF SVC CHG 2009-10</t>
  </si>
  <si>
    <t>CIG TF &amp; ABT TF SVC CHG 2010-11</t>
  </si>
  <si>
    <t>CIG TF &amp; ABT TF SVC CHG 2011-12</t>
  </si>
  <si>
    <t>CIG TF &amp; ABT TF SVC CHG 2012-13</t>
  </si>
  <si>
    <t>CIG TF &amp; ABT TF SVC CHG 2013-14</t>
  </si>
  <si>
    <t>CIG TF &amp; ABT TF SVC CHG 2014-15</t>
  </si>
  <si>
    <t>Difference</t>
  </si>
  <si>
    <t>TOTAL GR 2015-16</t>
  </si>
  <si>
    <t>REFUNDS FROM GR 2015-16</t>
  </si>
  <si>
    <t>NET GR 2015-16</t>
  </si>
  <si>
    <t>ARTICLE V - DIRECT TO GR 2015-16</t>
  </si>
  <si>
    <t>ARTICLE V - TOTAL GR 2015-16</t>
  </si>
  <si>
    <t>CIGARETTE TOTAL COLLECTIONS 2015-16</t>
  </si>
  <si>
    <t>CIGARETTE TAX GR 2015-16</t>
  </si>
  <si>
    <t>OTHER TOBACCO TAX GR 2015-16</t>
  </si>
  <si>
    <t>TOTAL TOBACCO GR 2015-16</t>
  </si>
  <si>
    <t>TOTAL CORPORATE FILING FEES GR 2015-16</t>
  </si>
  <si>
    <t>CORPORATE INCOME TAX GR 2015-16</t>
  </si>
  <si>
    <t>DOC STAMP TAX TOT COLL 2015-16</t>
  </si>
  <si>
    <t>DOC STAMP TAX GR 2015-16</t>
  </si>
  <si>
    <t>HSMV - AUTO TITLE &amp; LIEN FEES GR 2015-16</t>
  </si>
  <si>
    <t>HSMV - DRIVERS LICENSE FEES GR 2015-16</t>
  </si>
  <si>
    <t>HSMV - MOTOR VEHICLE LIC &amp; FEES GR 2015-16</t>
  </si>
  <si>
    <t>HSMV - MISC FEES, LICENSES &amp; FINES GR 2015-16</t>
  </si>
  <si>
    <t>HSMV - TOTAL GR 2014-15</t>
  </si>
  <si>
    <t>HSMV - TOTAL GR 2015-16</t>
  </si>
  <si>
    <t>INSURANCE PREM TOTAL COLLECTIONS 2015-16</t>
  </si>
  <si>
    <t>INSURANCE PREM TAX &amp; LICENSES GR 2015-16</t>
  </si>
  <si>
    <t>INSURANCE PRM SURPLUS LINES GR 2015-16</t>
  </si>
  <si>
    <t>INTANGIBLE C TOTAL GR 2015-16</t>
  </si>
  <si>
    <t>EARNINGS ON INVESTMENTS 2015-16</t>
  </si>
  <si>
    <t>OTHER NONOPERATING REVENUES 2015-16</t>
  </si>
  <si>
    <t>OTHER TOTAL GR 2015-16</t>
  </si>
  <si>
    <t>PARIMUTUEL GR 2015-16</t>
  </si>
  <si>
    <t>CORPORATE REFUNDS 2015-16</t>
  </si>
  <si>
    <t>REFUND-INSURANCE PREM GR 2015-16</t>
  </si>
  <si>
    <t>ALL OTHER REFUNDS 2015-16</t>
  </si>
  <si>
    <t>SALES REFUNDS 2015-16</t>
  </si>
  <si>
    <t>REFUND TOTALS 2015-16</t>
  </si>
  <si>
    <t>CIG TF &amp; ABT TF SVC CHG 2015-16</t>
  </si>
  <si>
    <t>SVC CHG-DOC 2015-16</t>
  </si>
  <si>
    <t>MOTOR FUEL TF SVC CHG 2015-16</t>
  </si>
  <si>
    <t>PARIMUT TF SVC CHG 2015-16</t>
  </si>
  <si>
    <t>REG TF SVC CHG 2015-16</t>
  </si>
  <si>
    <t>OTHER SVC CHG 2015-16</t>
  </si>
  <si>
    <t>SERVICE CHARGES TOTAL 2015-16</t>
  </si>
  <si>
    <t>SEVERANCE TOTAL COLL 2015-16</t>
  </si>
  <si>
    <t>SEVERANCE OIL TOTAL COLL 2015-16</t>
  </si>
  <si>
    <t>SEVERANCE SOLID TOTAL COLL 2015-16</t>
  </si>
  <si>
    <t>SEVERANCE GR 2015-16</t>
  </si>
  <si>
    <t>SALES-FINAL LIAB 2015-16</t>
  </si>
  <si>
    <t>SALES-BUSINESS 2015-16</t>
  </si>
  <si>
    <t>SALES-BUILDING 2015-16</t>
  </si>
  <si>
    <t>SALES-OTHER DUR 2015-16</t>
  </si>
  <si>
    <t>SALES-AUTO 2015-16</t>
  </si>
  <si>
    <t>SALES-TOURISM 2015-16</t>
  </si>
  <si>
    <t>SALES-CONSUMER ND 2015-16</t>
  </si>
  <si>
    <t>SALES -CST COLLECTIONS NET of REFUNDS 2015-16</t>
  </si>
  <si>
    <t>SALES -CST COLLECTIONS REFUNDS 2015-16</t>
  </si>
  <si>
    <t>SALES -CST COLLECTIONS 2015-16</t>
  </si>
  <si>
    <t>SALES-OTHER ADJUST 2015-16</t>
  </si>
  <si>
    <t>SALES-AUDIT RECOVER 2015-16</t>
  </si>
  <si>
    <t>SALES-DOR TAPE 2015-16</t>
  </si>
  <si>
    <t>SALES-UNPD LIAB 2015-16</t>
  </si>
  <si>
    <t>SALES-EST PAYT 2015-16</t>
  </si>
  <si>
    <t>SALES-ADJUSTED TOT 2015-16</t>
  </si>
  <si>
    <t>SALES GR 2015-16</t>
  </si>
  <si>
    <t>DISTRIBUTION TO PERC 2015-16</t>
  </si>
  <si>
    <t>SPORTS FACILITIES 2015-16</t>
  </si>
  <si>
    <t>SALES-EMERG DISTR 2015-16</t>
  </si>
  <si>
    <t>SALES-REVENUE SHARING 2015-16</t>
  </si>
  <si>
    <t>Revenue Sharing Fixed Distr to Counties 2015-16</t>
  </si>
  <si>
    <t>GROSS RECEIPTS CST 2015-16</t>
  </si>
  <si>
    <t>GROSS RECEIPTS CST REFUNDS 2015-16</t>
  </si>
  <si>
    <t>GROSS RECEIPTS CST NET of REFUNDS 2015-16</t>
  </si>
  <si>
    <t>GROSS RECEIPTS UTILITIES 2015-16</t>
  </si>
  <si>
    <t>TOTAL GROSS RECEIPTS 2015-16</t>
  </si>
  <si>
    <t>SLOT MACHINE TAX 2015-16</t>
  </si>
  <si>
    <t>CIG SURCHARGE TOTAL COLL 2015-16</t>
  </si>
  <si>
    <t>OTHER TOB SURCHARGE TOT COLL 2015-16</t>
  </si>
  <si>
    <t>TOTAL TOBACCO SURCHARGE 2015-16</t>
  </si>
  <si>
    <t>TOBACCO SUR TO HEALTHCARE TF 2015-16</t>
  </si>
  <si>
    <t>LOCAL CST 2015-16</t>
  </si>
  <si>
    <t>LOCAL CST REFUNDS 2015-16</t>
  </si>
  <si>
    <t>LOCAL CST NET of REFUNDS 2015-16</t>
  </si>
  <si>
    <t>GROSS CST FROM DOR 2015-16</t>
  </si>
  <si>
    <t>LOCAL OPTION SALES TAXES 2015-16</t>
  </si>
  <si>
    <t>TOTAL GR 2016-17</t>
  </si>
  <si>
    <t>REFUNDS FROM GR 2016-17</t>
  </si>
  <si>
    <t>NET GR 2016-17</t>
  </si>
  <si>
    <t>ARTICLE V - DIRECT TO GR 2016-17</t>
  </si>
  <si>
    <t>ARTICLE V - TOTAL GR 2016-17</t>
  </si>
  <si>
    <t>CIGARETTE TOTAL COLLECTIONS 2016-17</t>
  </si>
  <si>
    <t>CIGARETTE TAX GR 2016-17</t>
  </si>
  <si>
    <t>OTHER TOBACCO TAX GR 2016-17</t>
  </si>
  <si>
    <t>TOTAL TOBACCO GR 2016-17</t>
  </si>
  <si>
    <t>TOTAL CORPORATE FILING FEES GR 2016-17</t>
  </si>
  <si>
    <t>CORPORATE INCOME TAX GR 2016-17</t>
  </si>
  <si>
    <t>DOC STAMP TAX TOT COLL 2016-17</t>
  </si>
  <si>
    <t>DOC STAMP TAX GR 2016-17</t>
  </si>
  <si>
    <t>HSMV - AUTO TITLE &amp; LIEN FEES GR 2016-17</t>
  </si>
  <si>
    <t>HSMV - DRIVERS LICENSE FEES GR 2016-17</t>
  </si>
  <si>
    <t>HSMV - MOTOR VEHICLE LIC &amp; FEES GR 2016-17</t>
  </si>
  <si>
    <t>HSMV - MISC FEES, LICENSES &amp; FINES GR 2016-17</t>
  </si>
  <si>
    <t>HSMV - TOTAL GR 2016-17</t>
  </si>
  <si>
    <t>INSURANCE PREM TOTAL COLLECTIONS 2016-17</t>
  </si>
  <si>
    <t>INSURANCE PREM TAX &amp; LICENSES GR 2016-17</t>
  </si>
  <si>
    <t>INSURANCE PRM SURPLUS LINES GR 2016-17</t>
  </si>
  <si>
    <t>INTANGIBLE C TOTAL GR 2016-17</t>
  </si>
  <si>
    <t>EARNINGS ON INVESTMENTS 2016-17</t>
  </si>
  <si>
    <t>OTHER NONOPERATING REVENUES 2016-17</t>
  </si>
  <si>
    <t>OTHER TOTAL GR 2016-17</t>
  </si>
  <si>
    <t>PARIMUTUEL GR 2016-17</t>
  </si>
  <si>
    <t>CORPORATE REFUNDS 2016-17</t>
  </si>
  <si>
    <t>REFUND-INSURANCE PREM GR 2016-17</t>
  </si>
  <si>
    <t>ALL OTHER REFUNDS 2016-17</t>
  </si>
  <si>
    <t>SALES REFUNDS 2016-17</t>
  </si>
  <si>
    <t>REFUND TOTALS 2016-17</t>
  </si>
  <si>
    <t>CIG TF &amp; ABT TF SVC CHG 2016-17</t>
  </si>
  <si>
    <t>SVC CHG-DOC 2016-17</t>
  </si>
  <si>
    <t>MOTOR FUEL TF SVC CHG 2016-17</t>
  </si>
  <si>
    <t>PARIMUT TF SVC CHG 2016-17</t>
  </si>
  <si>
    <t>REG TF SVC CHG 2016-17</t>
  </si>
  <si>
    <t>OTHER SVC CHG 2016-17</t>
  </si>
  <si>
    <t>SERVICE CHARGES TOTAL 2016-17</t>
  </si>
  <si>
    <t>SEVERANCE SOLID TOTAL COLL 2016-17</t>
  </si>
  <si>
    <t>SEVERANCE OIL TOTAL COLL 2016-17</t>
  </si>
  <si>
    <t>SEVERANCE TOTAL COLL 2016-17</t>
  </si>
  <si>
    <t>SEVERANCE GR 2016-17</t>
  </si>
  <si>
    <t>SALES-CONSUMER ND 2016-17</t>
  </si>
  <si>
    <t>SALES-TOURISM 2016-17</t>
  </si>
  <si>
    <t>SALES-AUTO 2016-17</t>
  </si>
  <si>
    <t>SALES-OTHER DUR 2016-17</t>
  </si>
  <si>
    <t>SALES-BUILDING 2016-17</t>
  </si>
  <si>
    <t>SALES-BUSINESS 2016-17</t>
  </si>
  <si>
    <t>SALES-FINAL LIAB 2016-17</t>
  </si>
  <si>
    <t>SALES-EST PAYT 2016-17</t>
  </si>
  <si>
    <t>SALES-UNPD LIAB 2016-17</t>
  </si>
  <si>
    <t>SALES-DOR TAPE 2016-17</t>
  </si>
  <si>
    <t>SALES-AUDIT RECOVER 2016-17</t>
  </si>
  <si>
    <t>SALES-OTHER ADJUST 2016-17</t>
  </si>
  <si>
    <t>SALES -CST COLLECTIONS 2016-17</t>
  </si>
  <si>
    <t>SALES -CST COLLECTIONS REFUNDS 2016-17</t>
  </si>
  <si>
    <t>SALES -CST COLLECTIONS NET of REFUNDS 2016-17</t>
  </si>
  <si>
    <t>SALES-ADJUSTED TOT 2016-17</t>
  </si>
  <si>
    <t>SALES GR 2016-17</t>
  </si>
  <si>
    <t>SALES-EMERG DISTR 2016-17</t>
  </si>
  <si>
    <t>SALES-REVENUE SHARING 2016-17</t>
  </si>
  <si>
    <t>SPORTS FACILITIES 2016-17</t>
  </si>
  <si>
    <t>DISTRIBUTION TO PERC 2016-17</t>
  </si>
  <si>
    <t>Revenue Sharing Fixed Distr to Counties 2016-17</t>
  </si>
  <si>
    <t>GROSS RECEIPTS CST 2016-17</t>
  </si>
  <si>
    <t>GROSS RECEIPTS CST REFUNDS 2016-17</t>
  </si>
  <si>
    <t>GROSS RECEIPTS CST NET of REFUNDS 2016-17</t>
  </si>
  <si>
    <t>GROSS RECEIPTS UTILITIES 2016-17</t>
  </si>
  <si>
    <t>TOTAL GROSS RECEIPTS 2016-17</t>
  </si>
  <si>
    <t>SLOT MACHINE TAX 2016-17</t>
  </si>
  <si>
    <t>CIG SURCHARGE TOTAL COLL 2016-17</t>
  </si>
  <si>
    <t>OTHER TOB SURCHARGE TOT COLL 2016-17</t>
  </si>
  <si>
    <t>TOTAL TOBACCO SURCHARGE 2016-17</t>
  </si>
  <si>
    <t>TOBACCO SUR TO HEALTHCARE TF 2016-17</t>
  </si>
  <si>
    <t>LOCAL CST 2016-17</t>
  </si>
  <si>
    <t>LOCAL CST REFUNDS 2016-17</t>
  </si>
  <si>
    <t>LOCAL CST NET of REFUNDS 2016-17</t>
  </si>
  <si>
    <t>GROSS CST FROM DOR 2016-17</t>
  </si>
  <si>
    <t>LOCAL OPTION SALES TAXES 2016-17</t>
  </si>
  <si>
    <t>TOTAL GR 2017-18</t>
  </si>
  <si>
    <t>REFUNDS FROM GR 2017-18</t>
  </si>
  <si>
    <t>NET GR 2017-18</t>
  </si>
  <si>
    <t>ARTICLE V - DIRECT TO GR 2017-18</t>
  </si>
  <si>
    <t>ARTICLE V - TOTAL GR 2017-18</t>
  </si>
  <si>
    <t>CIGARETTE TOTAL COLLECTIONS 2017-18</t>
  </si>
  <si>
    <t>CIGARETTE TAX GR 2017-18</t>
  </si>
  <si>
    <t>FTRFTOT2</t>
  </si>
  <si>
    <t>FTRFSAL2</t>
  </si>
  <si>
    <t>FTRFOTH2</t>
  </si>
  <si>
    <t>FTRFINS2</t>
  </si>
  <si>
    <t>FTRFCOR2</t>
  </si>
  <si>
    <t>OTHER TOBACCO TAX GR 2017-18</t>
  </si>
  <si>
    <t>TOTAL TOBACCO GR 2017-18</t>
  </si>
  <si>
    <t>TOTAL CORPORATE FILING FEES GR 2017-18</t>
  </si>
  <si>
    <t>CORPORATE INCOME TAX GR 2017-18</t>
  </si>
  <si>
    <t>DOC STAMP TAX TOT COLL 2017-18</t>
  </si>
  <si>
    <t>DOC STAMP TAX GR 2017-18</t>
  </si>
  <si>
    <t>HSMV - AUTO TITLE &amp; LIEN FEES GR 2017-18</t>
  </si>
  <si>
    <t>HSMV - DRIVERS LICENSE FEES GR 2017-18</t>
  </si>
  <si>
    <t>HSMV - MOTOR VEHICLE LIC &amp; FEES GR 2017-18</t>
  </si>
  <si>
    <t>HSMV - MISC FEES, LICENSES &amp; FINES GR 2017-18</t>
  </si>
  <si>
    <t>HSMV - TOTAL GR 2017-18</t>
  </si>
  <si>
    <t>INSURANCE PREM TOTAL COLLECTIONS 2017-18</t>
  </si>
  <si>
    <t>INSURANCE PREM TAX &amp; LICENSES GR 2017-18</t>
  </si>
  <si>
    <t>INSURANCE PRM SURPLUS LINES GR 2017-18</t>
  </si>
  <si>
    <t>INTANGIBLE C TOTAL GR 2017-18</t>
  </si>
  <si>
    <t>EARNINGS ON INVESTMENTS 2017-18</t>
  </si>
  <si>
    <t>OTHER NONOPERATING REVENUES 2017-18</t>
  </si>
  <si>
    <t>OTHER TOTAL GR 2017-18</t>
  </si>
  <si>
    <t>PARIMUTUEL GR 2017-18</t>
  </si>
  <si>
    <t>CORPORATE REFUNDS 2017-18</t>
  </si>
  <si>
    <t>REFUND-INSURANCE PREM GR 2017-18</t>
  </si>
  <si>
    <t>ALL OTHER REFUNDS 2017-18</t>
  </si>
  <si>
    <t>SALES REFUNDS 2017-18</t>
  </si>
  <si>
    <t>REFUND TOTALS 2017-18</t>
  </si>
  <si>
    <t>CIG TF &amp; ABT TF SVC CHG 2017-18</t>
  </si>
  <si>
    <t>SVC CHG-DOC 2017-18</t>
  </si>
  <si>
    <t>MOTOR FUEL TF SVC CHG 2017-18</t>
  </si>
  <si>
    <t>PARIMUT TF SVC CHG 2017-18</t>
  </si>
  <si>
    <t>REG TF SVC CHG 2017-18</t>
  </si>
  <si>
    <t>OTHER SVC CHG 2017-18</t>
  </si>
  <si>
    <t>SERVICE CHARGES TOTAL 2017-18</t>
  </si>
  <si>
    <t>SEVERANCE SOLID TOTAL COLL 2017-18</t>
  </si>
  <si>
    <t>SEVERANCE OIL TOTAL COLL 2017-18</t>
  </si>
  <si>
    <t>SEVERANCE TOTAL COLL 2017-18</t>
  </si>
  <si>
    <t>SEVERANCE GR 2017-18</t>
  </si>
  <si>
    <t>SALES-CONSUMER ND 2017-18</t>
  </si>
  <si>
    <t>SALES-TOURISM 2017-18</t>
  </si>
  <si>
    <t>SALES-AUTO 2017-18</t>
  </si>
  <si>
    <t>SALES-OTHER DUR 2017-18</t>
  </si>
  <si>
    <t>SALES-BUILDING 2017-18</t>
  </si>
  <si>
    <t>SALES-BUSINESS 2017-18</t>
  </si>
  <si>
    <t>SALES-FINAL LIAB 2017-18</t>
  </si>
  <si>
    <t>SALES-EST PAYT 2017-18</t>
  </si>
  <si>
    <t>SALES-UNPD LIAB 2017-18</t>
  </si>
  <si>
    <t>SALES-DOR TAPE 2017-18</t>
  </si>
  <si>
    <t>SALES-AUDIT RECOVER 2017-18</t>
  </si>
  <si>
    <t>SALES-OTHER ADJUST 2017-18</t>
  </si>
  <si>
    <t>SALES -CST COLLECTIONS 2017-18</t>
  </si>
  <si>
    <t>SALES -CST COLLECTIONS REFUNDS 2017-18</t>
  </si>
  <si>
    <t>SALES -CST COLLECTIONS NET of REFUNDS 2017-18</t>
  </si>
  <si>
    <t>SALES-ADJUSTED TOT 2017-18</t>
  </si>
  <si>
    <t>SALES GR 2017-18</t>
  </si>
  <si>
    <t>SALES-EMERG DISTR 2017-18</t>
  </si>
  <si>
    <t>SALES-REVENUE SHARING 2017-18</t>
  </si>
  <si>
    <t>SPORTS FACILITIES 2017-18</t>
  </si>
  <si>
    <t>DISTRIBUTION TO PERC 2017-18</t>
  </si>
  <si>
    <t>Revenue Sharing Fixed Distr to Counties 2017-18</t>
  </si>
  <si>
    <t>GROSS RECEIPTS CST 2017-18</t>
  </si>
  <si>
    <t>GROSS RECEIPTS CST REFUNDS 2017-18</t>
  </si>
  <si>
    <t>GROSS RECEIPTS CST NET of REFUNDS 2017-18</t>
  </si>
  <si>
    <t>GROSS RECEIPTS UTILITIES 2017-18</t>
  </si>
  <si>
    <t>TOTAL GROSS RECEIPTS 2017-18</t>
  </si>
  <si>
    <t>SLOT MACHINE TAX 2017-18</t>
  </si>
  <si>
    <t>CIG SURCHARGE TOTAL COLL 2017-18</t>
  </si>
  <si>
    <t>OTHER TOB SURCHARGE TOT COLL 2017-18</t>
  </si>
  <si>
    <t>TOTAL TOBACCO SURCHARGE 2017-18</t>
  </si>
  <si>
    <t>TOBACCO SUR TO HEALTHCARE TF 2017-18</t>
  </si>
  <si>
    <t>LOCAL CST 2017-18</t>
  </si>
  <si>
    <t>LOCAL CST REFUNDS 2017-18</t>
  </si>
  <si>
    <t>LOCAL CST NET of REFUNDS 2017-18</t>
  </si>
  <si>
    <t>GROSS CST FROM DOR 2017-18</t>
  </si>
  <si>
    <t>LOCAL OPTION SALES TAXES 2017-18</t>
  </si>
  <si>
    <t>ARTICLE V - STATE COURTS REVENUE TF 2012-13</t>
  </si>
  <si>
    <t>ARTICLE V - STATE COURTS REVENUE TF 2014-15</t>
  </si>
  <si>
    <t>ARTICLE V - STATE COURTS REVENUE TF 2015-16</t>
  </si>
  <si>
    <t>ARTICLE V - STATE COURTS REVENUE TF 2016-17</t>
  </si>
  <si>
    <t>ARTICLE V - STATE COURTS REVENUE TF 2017-18</t>
  </si>
  <si>
    <t>ARTICLE V - STATE COURTS REVENUE TF 2013-14</t>
  </si>
  <si>
    <t>ARTICLE V - OTHER STATE TF 2012-13</t>
  </si>
  <si>
    <t>ARTICLE V - OTHER STATE TF 2013-14</t>
  </si>
  <si>
    <t>ARTICLE V - OTHER STATE TF 2014-15</t>
  </si>
  <si>
    <t>ARTICLE V - OTHER STATE TF 2015-16</t>
  </si>
  <si>
    <t>ARTICLE V - OTHER STATE TF 2016-17</t>
  </si>
  <si>
    <t>ARTICLE V - OTHER STATE TF 2017-18</t>
  </si>
  <si>
    <t>FTARTVSC_FEE</t>
  </si>
  <si>
    <t>FTARTVOTF_FEE</t>
  </si>
  <si>
    <t>OTHER F/L/T GR 2007-08</t>
  </si>
  <si>
    <t>OTHER F/L/T GR 2008-09</t>
  </si>
  <si>
    <t>OTHER F/L/T GR 2009-10</t>
  </si>
  <si>
    <t>OTHER F/L/T GR 2010-11</t>
  </si>
  <si>
    <t>OTHER F/L/T GR 2011-12</t>
  </si>
  <si>
    <t>OTHER F/L/T GR 2012-13</t>
  </si>
  <si>
    <t>OTHER F/L/T GR 2013-14</t>
  </si>
  <si>
    <t>OTHER F/L/T GR 2014-15</t>
  </si>
  <si>
    <t>OTHER F/L/T GR 2015-16</t>
  </si>
  <si>
    <t>OTHER F/L/T GR 2016-17</t>
  </si>
  <si>
    <t>OTHER F/L/T GR 2017-18</t>
  </si>
  <si>
    <t>Revenue Sharing to Counties (2.0810%) 2016-17</t>
  </si>
  <si>
    <t>Revenue Sharing to Municipals (1.3653%) 2016-17</t>
  </si>
  <si>
    <t>Revenue Sharing to Counties (2.0810%) 2015-16</t>
  </si>
  <si>
    <t>Revenue Sharing to Counties (2.0810%) 2017-18</t>
  </si>
  <si>
    <t>Revenue Sharing to Municipals (1.3653%) 2015-16</t>
  </si>
  <si>
    <t>Revenue Sharing to Municipals (1.3653%) 2017-18</t>
  </si>
  <si>
    <t>Revenue Sharing to Counties (2.0440%) 2007-08</t>
  </si>
  <si>
    <t>Revenue Sharing to Counties (2.0440%) 2008-09</t>
  </si>
  <si>
    <t>Revenue Sharing to Counties (2.0440%) 2009-10</t>
  </si>
  <si>
    <t>Revenue Sharing to Counties (2.0440%) 2010-11</t>
  </si>
  <si>
    <t>Revenue Sharing to Counties (2.0440%) 2011-12</t>
  </si>
  <si>
    <t>Revenue Sharing to Counties (2.0440%) 2012-13</t>
  </si>
  <si>
    <t>Revenue Sharing to Counties (2.0440%) 2013-14</t>
  </si>
  <si>
    <t>Revenue Sharing to Counties (2.0603%) 2014-15</t>
  </si>
  <si>
    <t>Revenue Sharing to Municipals (1.3409%) 2007-08</t>
  </si>
  <si>
    <t>Revenue Sharing to Municipals (1.3409%) 2008-09</t>
  </si>
  <si>
    <t>Revenue Sharing to Municipals (1.3409%) 2009-10</t>
  </si>
  <si>
    <t>Revenue Sharing to Municipals (1.3409%) 2010-11</t>
  </si>
  <si>
    <t>Revenue Sharing to Municipals (1.3409%) 2011-12</t>
  </si>
  <si>
    <t>Revenue Sharing to Municipals (1.3409%) 2012-13</t>
  </si>
  <si>
    <t>Revenue Sharing to Municipals (1.3409%) 2013-14</t>
  </si>
  <si>
    <t>Revenue Sharing to Municipals (1.3517%) 2014-15</t>
  </si>
  <si>
    <t>REFUNDS TO OWNERS 2012-13</t>
  </si>
  <si>
    <t>REFUNDS TO OWNERS 2013-14</t>
  </si>
  <si>
    <t>FTUNCP_REF</t>
  </si>
  <si>
    <t>FTUNCP_REC</t>
  </si>
  <si>
    <t>TOTAL GR 2018-19</t>
  </si>
  <si>
    <t>REFUNDS FROM GR 2018-19</t>
  </si>
  <si>
    <t>NET GR 2018-19</t>
  </si>
  <si>
    <t>ARTICLE V - DIRECT TO GR 2018-19</t>
  </si>
  <si>
    <t>ARTICLE V - TOTAL GR 2018-19</t>
  </si>
  <si>
    <t>ARTICLE V - STATE COURTS REVENUE TF 2018-19</t>
  </si>
  <si>
    <t>ARTICLE V - OTHER STATE TF 2018-19</t>
  </si>
  <si>
    <t>CIGARETTE TOTAL COLLECTIONS 2018-19</t>
  </si>
  <si>
    <t>CIGARETTE TAX GR 2018-19</t>
  </si>
  <si>
    <t>OTHER TOBACCO TAX GR 2018-19</t>
  </si>
  <si>
    <t>Conference</t>
  </si>
  <si>
    <t>TOTAL TOBACCO GR 2018-19</t>
  </si>
  <si>
    <t>TOTAL CORPORATE FILING FEES GR 2018-19</t>
  </si>
  <si>
    <t>CORPORATE INCOME TAX GR 2018-19</t>
  </si>
  <si>
    <t>DOC STAMP TAX TOT COLL 2018-19</t>
  </si>
  <si>
    <t>DOC STAMP TAX GR 2018-19</t>
  </si>
  <si>
    <t>HSMV - AUTO TITLE &amp; LIEN FEES GR 2018-19</t>
  </si>
  <si>
    <t>HSMV - DRIVERS LICENSE FEES GR 2018-19</t>
  </si>
  <si>
    <t>HSMV - MOTOR VEHICLE LIC &amp; FEES GR 2018-19</t>
  </si>
  <si>
    <t>HSMV - MISC FEES, LICENSES &amp; FINES GR 2018-19</t>
  </si>
  <si>
    <t>HSMV - TOTAL GR 2018-19</t>
  </si>
  <si>
    <t>INSURANCE PREM TOTAL COLLECTIONS 2018-19</t>
  </si>
  <si>
    <t>INSURANCE PREM TAX &amp; LICENSES GR 2018-19</t>
  </si>
  <si>
    <t>INSURANCE PRM SURPLUS LINES GR 2018-19</t>
  </si>
  <si>
    <t>INTANGIBLE C TOTAL GR 2018-19</t>
  </si>
  <si>
    <t>EARNINGS ON INVESTMENTS 2018-19</t>
  </si>
  <si>
    <t>OTHER F/L/T GR 2018-19</t>
  </si>
  <si>
    <t>OTHER NONOPERATING REVENUES 2018-19</t>
  </si>
  <si>
    <t>OTHER TOTAL GR 2018-19</t>
  </si>
  <si>
    <t>PARIMUTUEL GR 2018-19</t>
  </si>
  <si>
    <t>CORPORATE REFUNDS 2018-19</t>
  </si>
  <si>
    <t>REFUND-INSURANCE PREM GR 2018-19</t>
  </si>
  <si>
    <t>ALL OTHER REFUNDS 2018-19</t>
  </si>
  <si>
    <t>SALES REFUNDS 2018-19</t>
  </si>
  <si>
    <t>REFUND TOTALS 2018-19</t>
  </si>
  <si>
    <t>CIG TF &amp; ABT TF SVC CHG 2018-19</t>
  </si>
  <si>
    <t>SVC CHG-DOC 2018-19</t>
  </si>
  <si>
    <t>MOTOR FUEL TF SVC CHG 2018-19</t>
  </si>
  <si>
    <t>PARIMUT TF SVC CHG 2018-19</t>
  </si>
  <si>
    <t>REG TF SVC CHG 2018-19</t>
  </si>
  <si>
    <t>OTHER SVC CHG 2018-19</t>
  </si>
  <si>
    <t>SERVICE CHARGES TOTAL 2018-19</t>
  </si>
  <si>
    <t>SEVERANCE SOLID TOTAL COLL 2018-19</t>
  </si>
  <si>
    <t>SEVERANCE OIL TOTAL COLL 2018-19</t>
  </si>
  <si>
    <t>SEVERANCE TOTAL COLL 2018-19</t>
  </si>
  <si>
    <t>SEVERANCE GR 2018-19</t>
  </si>
  <si>
    <t>SALES-CONSUMER ND 2018-19</t>
  </si>
  <si>
    <t>SALES-TOURISM 2018-19</t>
  </si>
  <si>
    <t>SALES-AUTO 2018-19</t>
  </si>
  <si>
    <t>SALES-OTHER DUR 2018-19</t>
  </si>
  <si>
    <t>SALES-BUILDING 2018-19</t>
  </si>
  <si>
    <t>SALES-BUSINESS 2018-19</t>
  </si>
  <si>
    <t>SALES-FINAL LIAB 2018-19</t>
  </si>
  <si>
    <t>SALES-EST PAYT 2018-19</t>
  </si>
  <si>
    <t>SALES-UNPD LIAB 2018-19</t>
  </si>
  <si>
    <t>SALES-DOR TAPE 2018-19</t>
  </si>
  <si>
    <t>SALES-AUDIT RECOVER 2018-19</t>
  </si>
  <si>
    <t>SALES-OTHER ADJUST 2018-19</t>
  </si>
  <si>
    <t>SALES -CST COLLECTIONS 2018-19</t>
  </si>
  <si>
    <t>SALES -CST COLLECTIONS REFUNDS 2018-19</t>
  </si>
  <si>
    <t>SALES -CST COLLECTIONS NET of REFUNDS 2018-19</t>
  </si>
  <si>
    <t>SALES-ADJUSTED TOT 2018-19</t>
  </si>
  <si>
    <t>SALES GR 2018-19</t>
  </si>
  <si>
    <t>SALES-EMERG DISTR 2018-19</t>
  </si>
  <si>
    <t>SALES-REVENUE SHARING 2018-19</t>
  </si>
  <si>
    <t>SPORTS FACILITIES 2018-19</t>
  </si>
  <si>
    <t>DISTRIBUTION TO PERC 2018-19</t>
  </si>
  <si>
    <t>Revenue Sharing to Counties (2.0810%) 2018-19</t>
  </si>
  <si>
    <t>Revenue Sharing to Municipals (1.3653%) 2018-19</t>
  </si>
  <si>
    <t>Revenue Sharing Fixed Distr to Counties 2018-19</t>
  </si>
  <si>
    <t>GROSS RECEIPTS CST 2018-19</t>
  </si>
  <si>
    <t>GROSS RECEIPTS CST REFUNDS 2018-19</t>
  </si>
  <si>
    <t>GROSS RECEIPTS CST NET of REFUNDS 2018-19</t>
  </si>
  <si>
    <t>GROSS RECEIPTS UTILITIES 2018-19</t>
  </si>
  <si>
    <t>TOTAL GROSS RECEIPTS 2018-19</t>
  </si>
  <si>
    <t>SLOT MACHINE TAX 2018-19</t>
  </si>
  <si>
    <t>CIG SURCHARGE TOTAL COLL 2018-19</t>
  </si>
  <si>
    <t>OTHER TOB SURCHARGE TOT COLL 2018-19</t>
  </si>
  <si>
    <t>TOTAL TOBACCO SURCHARGE 2018-19</t>
  </si>
  <si>
    <t>TOBACCO SUR TO HEALTHCARE TF 2018-19</t>
  </si>
  <si>
    <t>LOCAL CST 2018-19</t>
  </si>
  <si>
    <t>LOCAL CST REFUNDS 2018-19</t>
  </si>
  <si>
    <t>LOCAL CST NET of REFUNDS 2018-19</t>
  </si>
  <si>
    <t>GROSS CST FROM DOR 2018-19</t>
  </si>
  <si>
    <t>LOCAL OPTION SALES TAXES 2018-19</t>
  </si>
  <si>
    <t>JUL</t>
  </si>
  <si>
    <t>AUG</t>
  </si>
  <si>
    <t>OCT</t>
  </si>
  <si>
    <t>NOV</t>
  </si>
  <si>
    <t>DEC</t>
  </si>
  <si>
    <t>JAN</t>
  </si>
  <si>
    <t>FEB</t>
  </si>
  <si>
    <t>MAR</t>
  </si>
  <si>
    <t>APR</t>
  </si>
  <si>
    <t>JUN</t>
  </si>
  <si>
    <t>SEP</t>
  </si>
  <si>
    <t>TOTAL GR 2019-20</t>
  </si>
  <si>
    <t>TOTAL GR 2020-21</t>
  </si>
  <si>
    <t>TOTAL GR 2021-22</t>
  </si>
  <si>
    <t>TOTAL GR 2022-23</t>
  </si>
  <si>
    <t>TOTAL GR 2023-24</t>
  </si>
  <si>
    <t>TOTAL GR 2024-25</t>
  </si>
  <si>
    <t>TOTAL GR 2025-26</t>
  </si>
  <si>
    <t>TOTAL GR 2026-27</t>
  </si>
  <si>
    <t>TOTAL GR 2027-28</t>
  </si>
  <si>
    <t>TOTAL GR 2028-29</t>
  </si>
  <si>
    <t>REFUNDS FROM GR 2019-20</t>
  </si>
  <si>
    <t>REFUNDS FROM GR 2020-21</t>
  </si>
  <si>
    <t>REFUNDS FROM GR 2021-22</t>
  </si>
  <si>
    <t>REFUNDS FROM GR 2022-23</t>
  </si>
  <si>
    <t>REFUNDS FROM GR 2023-24</t>
  </si>
  <si>
    <t>REFUNDS FROM GR 2024-25</t>
  </si>
  <si>
    <t>REFUNDS FROM GR 2025-26</t>
  </si>
  <si>
    <t>REFUNDS FROM GR 2026-27</t>
  </si>
  <si>
    <t>REFUNDS FROM GR 2027-28</t>
  </si>
  <si>
    <t>REFUNDS FROM GR 2028-29</t>
  </si>
  <si>
    <t>Filter</t>
  </si>
  <si>
    <t>NET GR 2019-20</t>
  </si>
  <si>
    <t>NET GR 2020-21</t>
  </si>
  <si>
    <t>NET GR 2021-22</t>
  </si>
  <si>
    <t>NET GR 2022-23</t>
  </si>
  <si>
    <t>NET GR 2023-24</t>
  </si>
  <si>
    <t>NET GR 2024-25</t>
  </si>
  <si>
    <t>NET GR 2025-26</t>
  </si>
  <si>
    <t>NET GR 2026-27</t>
  </si>
  <si>
    <t>NET GR 2027-28</t>
  </si>
  <si>
    <t>NET GR 2028-29</t>
  </si>
  <si>
    <t>ARTICLE V - DIRECT TO GR 2019-20</t>
  </si>
  <si>
    <t>ARTICLE V - DIRECT TO GR 2020-21</t>
  </si>
  <si>
    <t>ARTICLE V - DIRECT TO GR 2021-22</t>
  </si>
  <si>
    <t>ARTICLE V - DIRECT TO GR 2022-23</t>
  </si>
  <si>
    <t>ARTICLE V - DIRECT TO GR 2023-24</t>
  </si>
  <si>
    <t>ARTICLE V - DIRECT TO GR 2024-25</t>
  </si>
  <si>
    <t>ARTICLE V - DIRECT TO GR 2025-26</t>
  </si>
  <si>
    <t>ARTICLE V - DIRECT TO GR 2026-27</t>
  </si>
  <si>
    <t>ARTICLE V - DIRECT TO GR 2027-28</t>
  </si>
  <si>
    <t>ARTICLE V - DIRECT TO GR 2028-29</t>
  </si>
  <si>
    <t>ARTICLE V - TOTAL GR 2019-20</t>
  </si>
  <si>
    <t>ARTICLE V - TOTAL GR 2020-21</t>
  </si>
  <si>
    <t>ARTICLE V - TOTAL GR 2021-22</t>
  </si>
  <si>
    <t>ARTICLE V - TOTAL GR 2022-23</t>
  </si>
  <si>
    <t>ARTICLE V - TOTAL GR 2023-24</t>
  </si>
  <si>
    <t>ARTICLE V - TOTAL GR 2024-25</t>
  </si>
  <si>
    <t>ARTICLE V - TOTAL GR 2025-26</t>
  </si>
  <si>
    <t>ARTICLE V - TOTAL GR 2026-27</t>
  </si>
  <si>
    <t>ARTICLE V - TOTAL GR 2027-28</t>
  </si>
  <si>
    <t>ARTICLE V - TOTAL GR 2028-29</t>
  </si>
  <si>
    <t>ARTICLE V - STATE COURTS REVENUE TF 2019-20</t>
  </si>
  <si>
    <t>ARTICLE V - STATE COURTS REVENUE TF 2020-21</t>
  </si>
  <si>
    <t>ARTICLE V - STATE COURTS REVENUE TF 2021-22</t>
  </si>
  <si>
    <t>ARTICLE V - STATE COURTS REVENUE TF 2022-23</t>
  </si>
  <si>
    <t>ARTICLE V - STATE COURTS REVENUE TF 2023-24</t>
  </si>
  <si>
    <t>ARTICLE V - STATE COURTS REVENUE TF 2024-25</t>
  </si>
  <si>
    <t>ARTICLE V - STATE COURTS REVENUE TF 2025-26</t>
  </si>
  <si>
    <t>ARTICLE V - STATE COURTS REVENUE TF 2026-27</t>
  </si>
  <si>
    <t>ARTICLE V - STATE COURTS REVENUE TF 2027-28</t>
  </si>
  <si>
    <t>ARTICLE V - STATE COURTS REVENUE TF 2028-29</t>
  </si>
  <si>
    <t>ARTICLE V - STATE COURTS REVENUE TF 2007-08</t>
  </si>
  <si>
    <t>ARTICLE V - STATE COURTS REVENUE TF 2008-09</t>
  </si>
  <si>
    <t>ARTICLE V - STATE COURTS REVENUE TF 2009-10</t>
  </si>
  <si>
    <t>ARTICLE V - STATE COURTS REVENUE TF 2010-11</t>
  </si>
  <si>
    <t>ARTICLE V - STATE COURTS REVENUE TF 2011-12</t>
  </si>
  <si>
    <t>ARTICLE V - OTHER STATE TF 2007-08</t>
  </si>
  <si>
    <t>ARTICLE V - OTHER STATE TF 2008-09</t>
  </si>
  <si>
    <t>ARTICLE V - OTHER STATE TF 2009-10</t>
  </si>
  <si>
    <t>ARTICLE V - OTHER STATE TF 2010-11</t>
  </si>
  <si>
    <t>ARTICLE V - OTHER STATE TF 2011-12</t>
  </si>
  <si>
    <t>ARTICLE V - OTHER STATE TF 2019-20</t>
  </si>
  <si>
    <t>ARTICLE V - OTHER STATE TF 2020-21</t>
  </si>
  <si>
    <t>ARTICLE V - OTHER STATE TF 2021-22</t>
  </si>
  <si>
    <t>ARTICLE V - OTHER STATE TF 2022-23</t>
  </si>
  <si>
    <t>ARTICLE V - OTHER STATE TF 2023-24</t>
  </si>
  <si>
    <t>ARTICLE V - OTHER STATE TF 2024-25</t>
  </si>
  <si>
    <t>ARTICLE V - OTHER STATE TF 2025-26</t>
  </si>
  <si>
    <t>ARTICLE V - OTHER STATE TF 2026-27</t>
  </si>
  <si>
    <t>ARTICLE V - OTHER STATE TF 2027-28</t>
  </si>
  <si>
    <t>ARTICLE V - OTHER STATE TF 2028-29</t>
  </si>
  <si>
    <t>CIGARETTE TOTAL COLLECTIONS 2019-20</t>
  </si>
  <si>
    <t>CIGARETTE TOTAL COLLECTIONS 2020-21</t>
  </si>
  <si>
    <t>CIGARETTE TOTAL COLLECTIONS 2021-22</t>
  </si>
  <si>
    <t>CIGARETTE TOTAL COLLECTIONS 2022-23</t>
  </si>
  <si>
    <t>CIGARETTE TOTAL COLLECTIONS 2023-24</t>
  </si>
  <si>
    <t>CIGARETTE TOTAL COLLECTIONS 2024-25</t>
  </si>
  <si>
    <t>CIGARETTE TOTAL COLLECTIONS 2025-26</t>
  </si>
  <si>
    <t>CIGARETTE TOTAL COLLECTIONS 2026-27</t>
  </si>
  <si>
    <t>CIGARETTE TOTAL COLLECTIONS 2027-28</t>
  </si>
  <si>
    <t>CIGARETTE TOTAL COLLECTIONS 2028-29</t>
  </si>
  <si>
    <t>NET BEVERAGE WHOLESALE TAX 2007-08</t>
  </si>
  <si>
    <t>NET BEVERAGE WHOLESALE TAX 2008-09</t>
  </si>
  <si>
    <t>NET BEVERAGE WHOLESALE TAX 2009-10</t>
  </si>
  <si>
    <t>NET BEVERAGE WHOLESALE TAX 2010-11</t>
  </si>
  <si>
    <t>NET BEVERAGE WHOLESALE TAX 2011-12</t>
  </si>
  <si>
    <t>NET BEVERAGE WHOLESALE TAX 2012-13</t>
  </si>
  <si>
    <t>NET BEVERAGE WHOLESALE TAX 2013-14</t>
  </si>
  <si>
    <t>NET BEVERAGE WHOLESALE TAX 2014-15</t>
  </si>
  <si>
    <t>NET BEVERAGE WHOLESALE TAX 2015-16</t>
  </si>
  <si>
    <t>NET BEVERAGE WHOLESALE TAX 2016-17</t>
  </si>
  <si>
    <t>NET BEVERAGE WHOLESALE TAX 2017-18</t>
  </si>
  <si>
    <t>NET BEVERAGE WHOLESALE TAX 2018-19</t>
  </si>
  <si>
    <t>NET BEVERAGE WHOLESALE TAX 2019-20</t>
  </si>
  <si>
    <t>NET BEVERAGE WHOLESALE TAX 2020-21</t>
  </si>
  <si>
    <t>NET BEVERAGE WHOLESALE TAX 2021-22</t>
  </si>
  <si>
    <t>NET BEVERAGE WHOLESALE TAX 2022-23</t>
  </si>
  <si>
    <t>NET BEVERAGE WHOLESALE TAX 2023-24</t>
  </si>
  <si>
    <t>NET BEVERAGE WHOLESALE TAX 2024-25</t>
  </si>
  <si>
    <t>NET BEVERAGE WHOLESALE TAX 2025-26</t>
  </si>
  <si>
    <t>NET BEVERAGE WHOLESALE TAX 2026-27</t>
  </si>
  <si>
    <t>NET BEVERAGE WHOLESALE TAX 2027-28</t>
  </si>
  <si>
    <t>NET BEVERAGE WHOLESALE TAX 2028-29</t>
  </si>
  <si>
    <t>BEVERAGE TAX &amp; ABT TF TRANSFER GR 2007-08</t>
  </si>
  <si>
    <t>BEVERAGE TAX &amp; ABT TF TRANSFER GR 2008-09</t>
  </si>
  <si>
    <t>BEVERAGE TAX &amp; ABT TF TRANSFER GR 2009-10</t>
  </si>
  <si>
    <t>BEVERAGE TAX &amp; ABT TF TRANSFER GR 2010-11</t>
  </si>
  <si>
    <t>BEVERAGE TAX &amp; ABT TF TRANSFER GR 2011-12</t>
  </si>
  <si>
    <t>BEVERAGE TAX &amp; ABT TF TRANSFER GR 2012-13</t>
  </si>
  <si>
    <t>BEVERAGE TAX &amp; ABT TF TRANSFER GR 2013-14</t>
  </si>
  <si>
    <t>BEVERAGE TAX &amp; ABT TF TRANSFER GR 2014-15</t>
  </si>
  <si>
    <t>BEVERAGE TAX &amp; ABT TF TRANSFER GR 2015-16</t>
  </si>
  <si>
    <t>BEVERAGE TAX &amp; ABT TF TRANSFER GR 2016-17</t>
  </si>
  <si>
    <t>BEVERAGE TAX &amp; ABT TF TRANSFER GR 2017-18</t>
  </si>
  <si>
    <t>BEVERAGE TAX &amp; ABT TF TRANSFER GR 2018-19</t>
  </si>
  <si>
    <t>BEVERAGE TAX &amp; ABT TF TRANSFER GR 2019-20</t>
  </si>
  <si>
    <t>BEVERAGE TAX &amp; ABT TF TRANSFER GR 2020-21</t>
  </si>
  <si>
    <t>BEVERAGE TAX &amp; ABT TF TRANSFER GR 2021-22</t>
  </si>
  <si>
    <t>BEVERAGE TAX &amp; ABT TF TRANSFER GR 2022-23</t>
  </si>
  <si>
    <t>BEVERAGE TAX &amp; ABT TF TRANSFER GR 2023-24</t>
  </si>
  <si>
    <t>BEVERAGE TAX &amp; ABT TF TRANSFER GR 2024-25</t>
  </si>
  <si>
    <t>BEVERAGE TAX &amp; ABT TF TRANSFER GR 2025-26</t>
  </si>
  <si>
    <t>BEVERAGE TAX &amp; ABT TF TRANSFER GR 2026-27</t>
  </si>
  <si>
    <t>BEVERAGE TAX &amp; ABT TF TRANSFER GR 2027-28</t>
  </si>
  <si>
    <t>BEVERAGE TAX &amp; ABT TF TRANSFER GR 2028-29</t>
  </si>
  <si>
    <t>CIGARETTE TAX GR 2019-20</t>
  </si>
  <si>
    <t>CIGARETTE TAX GR 2020-21</t>
  </si>
  <si>
    <t>CIGARETTE TAX GR 2021-22</t>
  </si>
  <si>
    <t>CIGARETTE TAX GR 2022-23</t>
  </si>
  <si>
    <t>CIGARETTE TAX GR 2023-24</t>
  </si>
  <si>
    <t>CIGARETTE TAX GR 2024-25</t>
  </si>
  <si>
    <t>CIGARETTE TAX GR 2025-26</t>
  </si>
  <si>
    <t>CIGARETTE TAX GR 2026-27</t>
  </si>
  <si>
    <t>CIGARETTE TAX GR 2027-28</t>
  </si>
  <si>
    <t>CIGARETTE TAX GR 2028-29</t>
  </si>
  <si>
    <t>OTHER TOBACCO TAX GR 2019-20</t>
  </si>
  <si>
    <t>OTHER TOBACCO TAX GR 2020-21</t>
  </si>
  <si>
    <t>OTHER TOBACCO TAX GR 2021-22</t>
  </si>
  <si>
    <t>OTHER TOBACCO TAX GR 2022-23</t>
  </si>
  <si>
    <t>OTHER TOBACCO TAX GR 2023-24</t>
  </si>
  <si>
    <t>OTHER TOBACCO TAX GR 2024-25</t>
  </si>
  <si>
    <t>OTHER TOBACCO TAX GR 2025-26</t>
  </si>
  <si>
    <t>OTHER TOBACCO TAX GR 2026-27</t>
  </si>
  <si>
    <t>OTHER TOBACCO TAX GR 2027-28</t>
  </si>
  <si>
    <t>OTHER TOBACCO TAX GR 2028-29</t>
  </si>
  <si>
    <t>TOTAL TOBACCO GR 2019-20</t>
  </si>
  <si>
    <t>TOTAL TOBACCO GR 2020-21</t>
  </si>
  <si>
    <t>TOTAL TOBACCO GR 2021-22</t>
  </si>
  <si>
    <t>TOTAL TOBACCO GR 2022-23</t>
  </si>
  <si>
    <t>TOTAL TOBACCO GR 2023-24</t>
  </si>
  <si>
    <t>TOTAL TOBACCO GR 2024-25</t>
  </si>
  <si>
    <t>TOTAL TOBACCO GR 2025-26</t>
  </si>
  <si>
    <t>TOTAL TOBACCO GR 2026-27</t>
  </si>
  <si>
    <t>TOTAL TOBACCO GR 2027-28</t>
  </si>
  <si>
    <t>TOTAL TOBACCO GR 2028-29</t>
  </si>
  <si>
    <t>TOTAL CORPORATE FILING FEES GR 2019-20</t>
  </si>
  <si>
    <t>TOTAL CORPORATE FILING FEES GR 2020-21</t>
  </si>
  <si>
    <t>TOTAL CORPORATE FILING FEES GR 2021-22</t>
  </si>
  <si>
    <t>TOTAL CORPORATE FILING FEES GR 2022-23</t>
  </si>
  <si>
    <t>TOTAL CORPORATE FILING FEES GR 2023-24</t>
  </si>
  <si>
    <t>TOTAL CORPORATE FILING FEES GR 2024-25</t>
  </si>
  <si>
    <t>TOTAL CORPORATE FILING FEES GR 2025-26</t>
  </si>
  <si>
    <t>TOTAL CORPORATE FILING FEES GR 2026-27</t>
  </si>
  <si>
    <t>TOTAL CORPORATE FILING FEES GR 2027-28</t>
  </si>
  <si>
    <t>TOTAL CORPORATE FILING FEES GR 2028-29</t>
  </si>
  <si>
    <t>CORPORATE INCOME TAX GR 2019-20</t>
  </si>
  <si>
    <t>CORPORATE INCOME TAX GR 2020-21</t>
  </si>
  <si>
    <t>CORPORATE INCOME TAX GR 2021-22</t>
  </si>
  <si>
    <t>CORPORATE INCOME TAX GR 2022-23</t>
  </si>
  <si>
    <t>CORPORATE INCOME TAX GR 2023-24</t>
  </si>
  <si>
    <t>CORPORATE INCOME TAX GR 2024-25</t>
  </si>
  <si>
    <t>CORPORATE INCOME TAX GR 2025-26</t>
  </si>
  <si>
    <t>CORPORATE INCOME TAX GR 2026-27</t>
  </si>
  <si>
    <t>CORPORATE INCOME TAX GR 2027-28</t>
  </si>
  <si>
    <t>CORPORATE INCOME TAX GR 2028-29</t>
  </si>
  <si>
    <t>DOC STAMP TAX TOT COLL 2019-20</t>
  </si>
  <si>
    <t>DOC STAMP TAX TOT COLL 2020-21</t>
  </si>
  <si>
    <t>DOC STAMP TAX TOT COLL 2021-22</t>
  </si>
  <si>
    <t>DOC STAMP TAX TOT COLL 2022-23</t>
  </si>
  <si>
    <t>DOC STAMP TAX TOT COLL 2023-24</t>
  </si>
  <si>
    <t>DOC STAMP TAX TOT COLL 2024-25</t>
  </si>
  <si>
    <t>DOC STAMP TAX TOT COLL 2025-26</t>
  </si>
  <si>
    <t>DOC STAMP TAX TOT COLL 2026-27</t>
  </si>
  <si>
    <t>DOC STAMP TAX TOT COLL 2027-28</t>
  </si>
  <si>
    <t>DOC STAMP TAX TOT COLL 2028-29</t>
  </si>
  <si>
    <t>DOC STAMP TAX GR 2019-20</t>
  </si>
  <si>
    <t>DOC STAMP TAX GR 2020-21</t>
  </si>
  <si>
    <t>DOC STAMP TAX GR 2021-22</t>
  </si>
  <si>
    <t>DOC STAMP TAX GR 2022-23</t>
  </si>
  <si>
    <t>DOC STAMP TAX GR 2023-24</t>
  </si>
  <si>
    <t>DOC STAMP TAX GR 2024-25</t>
  </si>
  <si>
    <t>DOC STAMP TAX GR 2025-26</t>
  </si>
  <si>
    <t>DOC STAMP TAX GR 2026-27</t>
  </si>
  <si>
    <t>DOC STAMP TAX GR 2027-28</t>
  </si>
  <si>
    <t>DOC STAMP TAX GR 2028-29</t>
  </si>
  <si>
    <t>HSMV - AUTO TITLE &amp; LIEN FEES GR 2019-20</t>
  </si>
  <si>
    <t>HSMV - AUTO TITLE &amp; LIEN FEES GR 2020-21</t>
  </si>
  <si>
    <t>HSMV - AUTO TITLE &amp; LIEN FEES GR 2021-22</t>
  </si>
  <si>
    <t>HSMV - AUTO TITLE &amp; LIEN FEES GR 2022-23</t>
  </si>
  <si>
    <t>HSMV - AUTO TITLE &amp; LIEN FEES GR 2023-24</t>
  </si>
  <si>
    <t>HSMV - AUTO TITLE &amp; LIEN FEES GR 2024-25</t>
  </si>
  <si>
    <t>HSMV - AUTO TITLE &amp; LIEN FEES GR 2025-26</t>
  </si>
  <si>
    <t>HSMV - AUTO TITLE &amp; LIEN FEES GR 2026-27</t>
  </si>
  <si>
    <t>HSMV - AUTO TITLE &amp; LIEN FEES GR 2027-28</t>
  </si>
  <si>
    <t>HSMV - AUTO TITLE &amp; LIEN FEES GR 2028-29</t>
  </si>
  <si>
    <t>HSMV - DRIVERS LICENSE FEES GR 2019-20</t>
  </si>
  <si>
    <t>HSMV - DRIVERS LICENSE FEES GR 2020-21</t>
  </si>
  <si>
    <t>HSMV - DRIVERS LICENSE FEES GR 2021-22</t>
  </si>
  <si>
    <t>HSMV - DRIVERS LICENSE FEES GR 2022-23</t>
  </si>
  <si>
    <t>HSMV - DRIVERS LICENSE FEES GR 2023-24</t>
  </si>
  <si>
    <t>HSMV - DRIVERS LICENSE FEES GR 2024-25</t>
  </si>
  <si>
    <t>HSMV - DRIVERS LICENSE FEES GR 2025-26</t>
  </si>
  <si>
    <t>HSMV - DRIVERS LICENSE FEES GR 2026-27</t>
  </si>
  <si>
    <t>HSMV - DRIVERS LICENSE FEES GR 2027-28</t>
  </si>
  <si>
    <t>HSMV - DRIVERS LICENSE FEES GR 2028-29</t>
  </si>
  <si>
    <t>HSMV - MOTOR VEHICLE LIC &amp; FEES GR 2019-20</t>
  </si>
  <si>
    <t>HSMV - MOTOR VEHICLE LIC &amp; FEES GR 2020-21</t>
  </si>
  <si>
    <t>HSMV - MOTOR VEHICLE LIC &amp; FEES GR 2021-22</t>
  </si>
  <si>
    <t>HSMV - MOTOR VEHICLE LIC &amp; FEES GR 2022-23</t>
  </si>
  <si>
    <t>HSMV - MOTOR VEHICLE LIC &amp; FEES GR 2023-24</t>
  </si>
  <si>
    <t>HSMV - MOTOR VEHICLE LIC &amp; FEES GR 2024-25</t>
  </si>
  <si>
    <t>HSMV - MOTOR VEHICLE LIC &amp; FEES GR 2025-26</t>
  </si>
  <si>
    <t>HSMV - MOTOR VEHICLE LIC &amp; FEES GR 2026-27</t>
  </si>
  <si>
    <t>HSMV - MOTOR VEHICLE LIC &amp; FEES GR 2027-28</t>
  </si>
  <si>
    <t>HSMV - MOTOR VEHICLE LIC &amp; FEES GR 2028-29</t>
  </si>
  <si>
    <t>HSMV - MISC FEES, LICENSES &amp; FINES GR 2019-20</t>
  </si>
  <si>
    <t>HSMV - MISC FEES, LICENSES &amp; FINES GR 2020-21</t>
  </si>
  <si>
    <t>HSMV - MISC FEES, LICENSES &amp; FINES GR 2021-22</t>
  </si>
  <si>
    <t>HSMV - MISC FEES, LICENSES &amp; FINES GR 2022-23</t>
  </si>
  <si>
    <t>HSMV - MISC FEES, LICENSES &amp; FINES GR 2023-24</t>
  </si>
  <si>
    <t>HSMV - MISC FEES, LICENSES &amp; FINES GR 2024-25</t>
  </si>
  <si>
    <t>HSMV - MISC FEES, LICENSES &amp; FINES GR 2025-26</t>
  </si>
  <si>
    <t>HSMV - MISC FEES, LICENSES &amp; FINES GR 2026-27</t>
  </si>
  <si>
    <t>HSMV - MISC FEES, LICENSES &amp; FINES GR 2027-28</t>
  </si>
  <si>
    <t>HSMV - MISC FEES, LICENSES &amp; FINES GR 2028-29</t>
  </si>
  <si>
    <t>HSMV - TOTAL GR 2019-20</t>
  </si>
  <si>
    <t>HSMV - TOTAL GR 2020-21</t>
  </si>
  <si>
    <t>HSMV - TOTAL GR 2021-22</t>
  </si>
  <si>
    <t>HSMV - TOTAL GR 2022-23</t>
  </si>
  <si>
    <t>HSMV - TOTAL GR 2023-24</t>
  </si>
  <si>
    <t>HSMV - TOTAL GR 2024-25</t>
  </si>
  <si>
    <t>HSMV - TOTAL GR 2026-27</t>
  </si>
  <si>
    <t>HSMV - TOTAL GR 2025-26</t>
  </si>
  <si>
    <t>HSMV - TOTAL GR 2027-28</t>
  </si>
  <si>
    <t>HSMV - TOTAL GR 2028-29</t>
  </si>
  <si>
    <t>INSURANCE PREM TOTAL COLLECTIONS 2019-20</t>
  </si>
  <si>
    <t>INSURANCE PREM TOTAL COLLECTIONS 2020-21</t>
  </si>
  <si>
    <t>INSURANCE PREM TOTAL COLLECTIONS 2021-22</t>
  </si>
  <si>
    <t>INSURANCE PREM TOTAL COLLECTIONS 2022-23</t>
  </si>
  <si>
    <t>INSURANCE PREM TOTAL COLLECTIONS 2023-24</t>
  </si>
  <si>
    <t>INSURANCE PREM TOTAL COLLECTIONS 2024-25</t>
  </si>
  <si>
    <t>INSURANCE PREM TOTAL COLLECTIONS 2025-26</t>
  </si>
  <si>
    <t>INSURANCE PREM TOTAL COLLECTIONS 2026-27</t>
  </si>
  <si>
    <t>INSURANCE PREM TOTAL COLLECTIONS 2027-28</t>
  </si>
  <si>
    <t>INSURANCE PREM TOTAL COLLECTIONS 2028-29</t>
  </si>
  <si>
    <t>INSURANCE PREM TAX &amp; LICENSES GR 2019-20</t>
  </si>
  <si>
    <t>INSURANCE PREM TAX &amp; LICENSES GR 2020-21</t>
  </si>
  <si>
    <t>INSURANCE PREM TAX &amp; LICENSES GR 2021-22</t>
  </si>
  <si>
    <t>INSURANCE PREM TAX &amp; LICENSES GR 2022-23</t>
  </si>
  <si>
    <t>INSURANCE PREM TAX &amp; LICENSES GR 2023-24</t>
  </si>
  <si>
    <t>INSURANCE PREM TAX &amp; LICENSES GR 2024-25</t>
  </si>
  <si>
    <t>INSURANCE PREM TAX &amp; LICENSES GR 2025-26</t>
  </si>
  <si>
    <t>INSURANCE PREM TAX &amp; LICENSES GR 2026-27</t>
  </si>
  <si>
    <t>INSURANCE PREM TAX &amp; LICENSES GR 2027-28</t>
  </si>
  <si>
    <t>INSURANCE PREM TAX &amp; LICENSES GR 2028-29</t>
  </si>
  <si>
    <t>INSURANCE PRM SURPLUS LINES GR 2019-20</t>
  </si>
  <si>
    <t>INSURANCE PRM SURPLUS LINES GR 2020-21</t>
  </si>
  <si>
    <t>INSURANCE PRM SURPLUS LINES GR 2021-22</t>
  </si>
  <si>
    <t>INSURANCE PRM SURPLUS LINES GR 2022-23</t>
  </si>
  <si>
    <t>INSURANCE PRM SURPLUS LINES GR 2023-24</t>
  </si>
  <si>
    <t>INSURANCE PRM SURPLUS LINES GR 2024-25</t>
  </si>
  <si>
    <t>INSURANCE PRM SURPLUS LINES GR 2025-26</t>
  </si>
  <si>
    <t>INSURANCE PRM SURPLUS LINES GR 2026-27</t>
  </si>
  <si>
    <t>INSURANCE PRM SURPLUS LINES GR 2027-28</t>
  </si>
  <si>
    <t>INSURANCE PRM SURPLUS LINES GR 2028-29</t>
  </si>
  <si>
    <t>INTANGIBLE C TOTAL GR 2019-20</t>
  </si>
  <si>
    <t>INTANGIBLE C TOTAL GR 2020-21</t>
  </si>
  <si>
    <t>INTANGIBLE C TOTAL GR 2021-22</t>
  </si>
  <si>
    <t>INTANGIBLE C TOTAL GR 2022-23</t>
  </si>
  <si>
    <t>INTANGIBLE C TOTAL GR 2023-24</t>
  </si>
  <si>
    <t>INTANGIBLE C TOTAL GR 2024-25</t>
  </si>
  <si>
    <t>INTANGIBLE C TOTAL GR 2025-26</t>
  </si>
  <si>
    <t>INTANGIBLE C TOTAL GR 2026-27</t>
  </si>
  <si>
    <t>INTANGIBLE C TOTAL GR 2027-28</t>
  </si>
  <si>
    <t>INTANGIBLE C TOTAL GR 2028-29</t>
  </si>
  <si>
    <t>EARNINGS ON INVESTMENTS 2019-20</t>
  </si>
  <si>
    <t>EARNINGS ON INVESTMENTS 2020-21</t>
  </si>
  <si>
    <t>EARNINGS ON INVESTMENTS 2021-22</t>
  </si>
  <si>
    <t>EARNINGS ON INVESTMENTS 2022-23</t>
  </si>
  <si>
    <t>EARNINGS ON INVESTMENTS 2023-24</t>
  </si>
  <si>
    <t>EARNINGS ON INVESTMENTS 2024-25</t>
  </si>
  <si>
    <t>EARNINGS ON INVESTMENTS 2025-26</t>
  </si>
  <si>
    <t>EARNINGS ON INVESTMENTS 2026-27</t>
  </si>
  <si>
    <t>EARNINGS ON INVESTMENTS 2027-28</t>
  </si>
  <si>
    <t>EARNINGS ON INVESTMENTS 2028-29</t>
  </si>
  <si>
    <t>OTHER F/L/T GR 2019-20</t>
  </si>
  <si>
    <t>OTHER F/L/T GR 2020-21</t>
  </si>
  <si>
    <t>OTHER F/L/T GR 2021-22</t>
  </si>
  <si>
    <t>OTHER F/L/T GR 2022-23</t>
  </si>
  <si>
    <t>OTHER F/L/T GR 2023-24</t>
  </si>
  <si>
    <t>OTHER F/L/T GR 2024-25</t>
  </si>
  <si>
    <t>OTHER F/L/T GR 2025-26</t>
  </si>
  <si>
    <t>OTHER F/L/T GR 2026-27</t>
  </si>
  <si>
    <t>OTHER F/L/T GR 2027-28</t>
  </si>
  <si>
    <t>OTHER F/L/T GR 2028-29</t>
  </si>
  <si>
    <t>OTHER NONOPERATING REVENUES 2019-20</t>
  </si>
  <si>
    <t>OTHER NONOPERATING REVENUES 2020-21</t>
  </si>
  <si>
    <t>OTHER NONOPERATING REVENUES 2021-22</t>
  </si>
  <si>
    <t>OTHER NONOPERATING REVENUES 2022-23</t>
  </si>
  <si>
    <t>OTHER NONOPERATING REVENUES 2023-24</t>
  </si>
  <si>
    <t>OTHER NONOPERATING REVENUES 2024-25</t>
  </si>
  <si>
    <t>OTHER NONOPERATING REVENUES 2025-26</t>
  </si>
  <si>
    <t>OTHER NONOPERATING REVENUES 2026-27</t>
  </si>
  <si>
    <t>OTHER NONOPERATING REVENUES 2027-28</t>
  </si>
  <si>
    <t>OTHER NONOPERATING REVENUES 2028-29</t>
  </si>
  <si>
    <t>OTHER TOTAL GR 2019-20</t>
  </si>
  <si>
    <t>OTHER TOTAL GR 2020-21</t>
  </si>
  <si>
    <t>OTHER TOTAL GR 2021-22</t>
  </si>
  <si>
    <t>OTHER TOTAL GR 2022-23</t>
  </si>
  <si>
    <t>OTHER TOTAL GR 2023-24</t>
  </si>
  <si>
    <t>OTHER TOTAL GR 2024-25</t>
  </si>
  <si>
    <t>OTHER TOTAL GR 2025-26</t>
  </si>
  <si>
    <t>OTHER TOTAL GR 2026-27</t>
  </si>
  <si>
    <t>OTHER TOTAL GR 2027-28</t>
  </si>
  <si>
    <t>OTHER TOTAL GR 2028-29</t>
  </si>
  <si>
    <t>PARIMUTUEL GR 2019-20</t>
  </si>
  <si>
    <t>PARIMUTUEL GR 2020-21</t>
  </si>
  <si>
    <t>PARIMUTUEL GR 2021-22</t>
  </si>
  <si>
    <t>PARIMUTUEL GR 2022-23</t>
  </si>
  <si>
    <t>PARIMUTUEL GR 2023-24</t>
  </si>
  <si>
    <t>PARIMUTUEL GR 2024-25</t>
  </si>
  <si>
    <t>PARIMUTUEL GR 2025-26</t>
  </si>
  <si>
    <t>PARIMUTUEL GR 2026-27</t>
  </si>
  <si>
    <t>PARIMUTUEL GR 2027-28</t>
  </si>
  <si>
    <t>PARIMUTUEL GR 2028-29</t>
  </si>
  <si>
    <t>FTRFCOR3</t>
  </si>
  <si>
    <t>FTRFCOR4</t>
  </si>
  <si>
    <t>FTRFCOR5</t>
  </si>
  <si>
    <t>FTRFCOR6</t>
  </si>
  <si>
    <t>FTRFCOR7</t>
  </si>
  <si>
    <t>FTRFCOR8</t>
  </si>
  <si>
    <t>FTRFCOR9</t>
  </si>
  <si>
    <t>FTRFCOR10</t>
  </si>
  <si>
    <t>FTRFCOR11</t>
  </si>
  <si>
    <t>FTRFCOR12</t>
  </si>
  <si>
    <t>CORPORATE REFUNDS 2019-20</t>
  </si>
  <si>
    <t>CORPORATE REFUNDS 2020-21</t>
  </si>
  <si>
    <t>CORPORATE REFUNDS 2021-22</t>
  </si>
  <si>
    <t>CORPORATE REFUNDS 2022-23</t>
  </si>
  <si>
    <t>CORPORATE REFUNDS 2023-24</t>
  </si>
  <si>
    <t>CORPORATE REFUNDS 2024-25</t>
  </si>
  <si>
    <t>CORPORATE REFUNDS 2025-26</t>
  </si>
  <si>
    <t>CORPORATE REFUNDS 2026-27</t>
  </si>
  <si>
    <t>CORPORATE REFUNDS 2027-28</t>
  </si>
  <si>
    <t>CORPORATE REFUNDS 2028-29</t>
  </si>
  <si>
    <t>FTRFINS3</t>
  </si>
  <si>
    <t>FTRFINS4</t>
  </si>
  <si>
    <t>FTRFINS5</t>
  </si>
  <si>
    <t>FTRFINS6</t>
  </si>
  <si>
    <t>FTRFINS7</t>
  </si>
  <si>
    <t>FTRFINS8</t>
  </si>
  <si>
    <t>FTRFINS9</t>
  </si>
  <si>
    <t>FTRFINS10</t>
  </si>
  <si>
    <t>FTRFINS11</t>
  </si>
  <si>
    <t>FTRFINS12</t>
  </si>
  <si>
    <t>REFUND-INSURANCE PREM GR 2019-20</t>
  </si>
  <si>
    <t>REFUND-INSURANCE PREM GR 2020-21</t>
  </si>
  <si>
    <t>REFUND-INSURANCE PREM GR 2021-22</t>
  </si>
  <si>
    <t>REFUND-INSURANCE PREM GR 2022-23</t>
  </si>
  <si>
    <t>REFUND-INSURANCE PREM GR 2023-24</t>
  </si>
  <si>
    <t>REFUND-INSURANCE PREM GR 2024-25</t>
  </si>
  <si>
    <t>REFUND-INSURANCE PREM GR 2025-26</t>
  </si>
  <si>
    <t>REFUND-INSURANCE PREM GR 2026-27</t>
  </si>
  <si>
    <t>REFUND-INSURANCE PREM GR 2027-28</t>
  </si>
  <si>
    <t>REFUND-INSURANCE PREM GR 2028-29</t>
  </si>
  <si>
    <t>FTRFOTH3</t>
  </si>
  <si>
    <t>FTRFOTH4</t>
  </si>
  <si>
    <t>FTRFOTH5</t>
  </si>
  <si>
    <t>FTRFOTH6</t>
  </si>
  <si>
    <t>FTRFOTH7</t>
  </si>
  <si>
    <t>FTRFOTH8</t>
  </si>
  <si>
    <t>FTRFOTH9</t>
  </si>
  <si>
    <t>FTRFOTH10</t>
  </si>
  <si>
    <t>FTRFOTH11</t>
  </si>
  <si>
    <t>FTRFOTH12</t>
  </si>
  <si>
    <t>ALL OTHER REFUNDS 2019-20</t>
  </si>
  <si>
    <t>ALL OTHER REFUNDS 2020-21</t>
  </si>
  <si>
    <t>ALL OTHER REFUNDS 2021-22</t>
  </si>
  <si>
    <t>ALL OTHER REFUNDS 2022-23</t>
  </si>
  <si>
    <t>ALL OTHER REFUNDS 2023-24</t>
  </si>
  <si>
    <t>ALL OTHER REFUNDS 2024-25</t>
  </si>
  <si>
    <t>ALL OTHER REFUNDS 2025-26</t>
  </si>
  <si>
    <t>ALL OTHER REFUNDS 2026-27</t>
  </si>
  <si>
    <t>ALL OTHER REFUNDS 2027-28</t>
  </si>
  <si>
    <t>ALL OTHER REFUNDS 2028-29</t>
  </si>
  <si>
    <t>FTRFSAL3</t>
  </si>
  <si>
    <t>FTRFSAL4</t>
  </si>
  <si>
    <t>FTRFSAL5</t>
  </si>
  <si>
    <t>FTRFSAL6</t>
  </si>
  <si>
    <t>FTRFSAL7</t>
  </si>
  <si>
    <t>FTRFSAL8</t>
  </si>
  <si>
    <t>FTRFSAL9</t>
  </si>
  <si>
    <t>FTRFSAL10</t>
  </si>
  <si>
    <t>FTRFSAL11</t>
  </si>
  <si>
    <t>SALES REFUNDS 2019-20</t>
  </si>
  <si>
    <t>SALES REFUNDS 2020-21</t>
  </si>
  <si>
    <t>SALES REFUNDS 2021-22</t>
  </si>
  <si>
    <t>SALES REFUNDS 2022-23</t>
  </si>
  <si>
    <t>SALES REFUNDS 2023-24</t>
  </si>
  <si>
    <t>SALES REFUNDS 2024-25</t>
  </si>
  <si>
    <t>SALES REFUNDS 2025-26</t>
  </si>
  <si>
    <t>SALES REFUNDS 2026-27</t>
  </si>
  <si>
    <t>SALES REFUNDS 2027-28</t>
  </si>
  <si>
    <t>FTRFSAL12</t>
  </si>
  <si>
    <t>SALES REFUNDS 2028-29</t>
  </si>
  <si>
    <t>FTRFTOT3</t>
  </si>
  <si>
    <t>FTRFTOT4</t>
  </si>
  <si>
    <t>FTRFTOT5</t>
  </si>
  <si>
    <t>FTRFTOT6</t>
  </si>
  <si>
    <t>FTRFTOT7</t>
  </si>
  <si>
    <t>FTRFTOT8</t>
  </si>
  <si>
    <t>FTRFTOT9</t>
  </si>
  <si>
    <t>FTRFTOT10</t>
  </si>
  <si>
    <t>FTRFTOT11</t>
  </si>
  <si>
    <t>FTRFTOT12</t>
  </si>
  <si>
    <t>REFUND TOTALS 2019-20</t>
  </si>
  <si>
    <t>REFUND TOTALS 2020-21</t>
  </si>
  <si>
    <t>REFUND TOTALS 2021-22</t>
  </si>
  <si>
    <t>REFUND TOTALS 2022-23</t>
  </si>
  <si>
    <t>REFUND TOTALS 2023-24</t>
  </si>
  <si>
    <t>REFUND TOTALS 2024-25</t>
  </si>
  <si>
    <t>REFUND TOTALS 2025-26</t>
  </si>
  <si>
    <t>REFUND TOTALS 2026-27</t>
  </si>
  <si>
    <t>REFUND TOTALS 2027-28</t>
  </si>
  <si>
    <t>REFUND TOTALS 2028-29</t>
  </si>
  <si>
    <t>CIG TF &amp; ABT TF SVC CHG 2019-20</t>
  </si>
  <si>
    <t>CIG TF &amp; ABT TF SVC CHG 2020-21</t>
  </si>
  <si>
    <t>CIG TF &amp; ABT TF SVC CHG 2021-22</t>
  </si>
  <si>
    <t>CIG TF &amp; ABT TF SVC CHG 2022-23</t>
  </si>
  <si>
    <t>CIG TF &amp; ABT TF SVC CHG 2023-24</t>
  </si>
  <si>
    <t>CIG TF &amp; ABT TF SVC CHG 2024-25</t>
  </si>
  <si>
    <t>CIG TF &amp; ABT TF SVC CHG 2025-26</t>
  </si>
  <si>
    <t>CIG TF &amp; ABT TF SVC CHG 2026-27</t>
  </si>
  <si>
    <t>CIG TF &amp; ABT TF SVC CHG 2027-28</t>
  </si>
  <si>
    <t>CIG TF &amp; ABT TF SVC CHG 2028-29</t>
  </si>
  <si>
    <t>SVC CHG-DOC 2019-20</t>
  </si>
  <si>
    <t>SVC CHG-DOC 2020-21</t>
  </si>
  <si>
    <t>SVC CHG-DOC 2021-22</t>
  </si>
  <si>
    <t>SVC CHG-DOC 2022-23</t>
  </si>
  <si>
    <t>SVC CHG-DOC 2023-24</t>
  </si>
  <si>
    <t>SVC CHG-DOC 2024-25</t>
  </si>
  <si>
    <t>SVC CHG-DOC 2025-26</t>
  </si>
  <si>
    <t>SVC CHG-DOC 2026-27</t>
  </si>
  <si>
    <t>SVC CHG-DOC 2027-28</t>
  </si>
  <si>
    <t>SVC CHG-DOC 2028-29</t>
  </si>
  <si>
    <t>MOTOR FUEL TF SVC CHG 2019-20</t>
  </si>
  <si>
    <t>MOTOR FUEL TF SVC CHG 2020-21</t>
  </si>
  <si>
    <t>MOTOR FUEL TF SVC CHG 2021-22</t>
  </si>
  <si>
    <t>MOTOR FUEL TF SVC CHG 2022-23</t>
  </si>
  <si>
    <t>MOTOR FUEL TF SVC CHG 2023-24</t>
  </si>
  <si>
    <t>MOTOR FUEL TF SVC CHG 2024-25</t>
  </si>
  <si>
    <t>MOTOR FUEL TF SVC CHG 2025-26</t>
  </si>
  <si>
    <t>MOTOR FUEL TF SVC CHG 2026-27</t>
  </si>
  <si>
    <t>MOTOR FUEL TF SVC CHG 2027-28</t>
  </si>
  <si>
    <t>MOTOR FUEL TF SVC CHG 2028-29</t>
  </si>
  <si>
    <t>PARIMUT TF SVC CHG 2019-20</t>
  </si>
  <si>
    <t>PARIMUT TF SVC CHG 2020-21</t>
  </si>
  <si>
    <t>PARIMUT TF SVC CHG 2021-22</t>
  </si>
  <si>
    <t>PARIMUT TF SVC CHG 2022-23</t>
  </si>
  <si>
    <t>PARIMUT TF SVC CHG 2023-24</t>
  </si>
  <si>
    <t>PARIMUT TF SVC CHG 2024-25</t>
  </si>
  <si>
    <t>PARIMUT TF SVC CHG 2025-26</t>
  </si>
  <si>
    <t>PARIMUT TF SVC CHG 2026-27</t>
  </si>
  <si>
    <t>PARIMUT TF SVC CHG 2027-28</t>
  </si>
  <si>
    <t>PARIMUT TF SVC CHG 2028-29</t>
  </si>
  <si>
    <t>REG TF SVC CHG 2019-20</t>
  </si>
  <si>
    <t>REG TF SVC CHG 2020-21</t>
  </si>
  <si>
    <t>REG TF SVC CHG 2021-22</t>
  </si>
  <si>
    <t>REG TF SVC CHG 2022-23</t>
  </si>
  <si>
    <t>REG TF SVC CHG 2023-24</t>
  </si>
  <si>
    <t>REG TF SVC CHG 2024-25</t>
  </si>
  <si>
    <t>REG TF SVC CHG 2025-26</t>
  </si>
  <si>
    <t>REG TF SVC CHG 2026-27</t>
  </si>
  <si>
    <t>REG TF SVC CHG 2027-28</t>
  </si>
  <si>
    <t>REG TF SVC CHG 2028-29</t>
  </si>
  <si>
    <t>OTHER SVC CHG 2019-20</t>
  </si>
  <si>
    <t>OTHER SVC CHG 2020-21</t>
  </si>
  <si>
    <t>OTHER SVC CHG 2021-22</t>
  </si>
  <si>
    <t>OTHER SVC CHG 2022-23</t>
  </si>
  <si>
    <t>OTHER SVC CHG 2023-24</t>
  </si>
  <si>
    <t>OTHER SVC CHG 2024-25</t>
  </si>
  <si>
    <t>OTHER SVC CHG 2025-26</t>
  </si>
  <si>
    <t>OTHER SVC CHG 2026-27</t>
  </si>
  <si>
    <t>OTHER SVC CHG 2027-28</t>
  </si>
  <si>
    <t>OTHER SVC CHG 2028-29</t>
  </si>
  <si>
    <t>SERVICE CHARGES TOTAL 2019-20</t>
  </si>
  <si>
    <t>SERVICE CHARGES TOTAL 2020-21</t>
  </si>
  <si>
    <t>SERVICE CHARGES TOTAL 2021-22</t>
  </si>
  <si>
    <t>SERVICE CHARGES TOTAL 2022-23</t>
  </si>
  <si>
    <t>SERVICE CHARGES TOTAL 2023-24</t>
  </si>
  <si>
    <t>SERVICE CHARGES TOTAL 2024-25</t>
  </si>
  <si>
    <t>SERVICE CHARGES TOTAL 2025-26</t>
  </si>
  <si>
    <t>SERVICE CHARGES TOTAL 2026-27</t>
  </si>
  <si>
    <t>SERVICE CHARGES TOTAL 2027-28</t>
  </si>
  <si>
    <t>SERVICE CHARGES TOTAL 2028-29</t>
  </si>
  <si>
    <t>SEVERANCE SOLID TOTAL COLL 2019-20</t>
  </si>
  <si>
    <t>SEVERANCE SOLID TOTAL COLL 2020-21</t>
  </si>
  <si>
    <t>SEVERANCE SOLID TOTAL COLL 2021-22</t>
  </si>
  <si>
    <t>SEVERANCE SOLID TOTAL COLL 2022-23</t>
  </si>
  <si>
    <t>SEVERANCE SOLID TOTAL COLL 2023-24</t>
  </si>
  <si>
    <t>SEVERANCE SOLID TOTAL COLL 2024-25</t>
  </si>
  <si>
    <t>SEVERANCE SOLID TOTAL COLL 2025-26</t>
  </si>
  <si>
    <t>SEVERANCE SOLID TOTAL COLL 2026-27</t>
  </si>
  <si>
    <t>SEVERANCE SOLID TOTAL COLL 2027-28</t>
  </si>
  <si>
    <t>SEVERANCE SOLID TOTAL COLL 2028-29</t>
  </si>
  <si>
    <t>SEVERANCE OIL TOTAL COLL 2019-20</t>
  </si>
  <si>
    <t>SEVERANCE OIL TOTAL COLL 2020-21</t>
  </si>
  <si>
    <t>SEVERANCE OIL TOTAL COLL 2021-22</t>
  </si>
  <si>
    <t>SEVERANCE OIL TOTAL COLL 2022-23</t>
  </si>
  <si>
    <t>SEVERANCE OIL TOTAL COLL 2023-24</t>
  </si>
  <si>
    <t>SEVERANCE OIL TOTAL COLL 2024-25</t>
  </si>
  <si>
    <t>SEVERANCE OIL TOTAL COLL 2025-26</t>
  </si>
  <si>
    <t>SEVERANCE OIL TOTAL COLL 2026-27</t>
  </si>
  <si>
    <t>SEVERANCE OIL TOTAL COLL 2027-28</t>
  </si>
  <si>
    <t>SEVERANCE OIL TOTAL COLL 2028-29</t>
  </si>
  <si>
    <t>SEVERANCE TOTAL COLL 2019-20</t>
  </si>
  <si>
    <t>SEVERANCE TOTAL COLL 2020-21</t>
  </si>
  <si>
    <t>SEVERANCE TOTAL COLL 2021-22</t>
  </si>
  <si>
    <t>SEVERANCE TOTAL COLL 2022-23</t>
  </si>
  <si>
    <t>SEVERANCE TOTAL COLL 2023-24</t>
  </si>
  <si>
    <t>SEVERANCE TOTAL COLL 2024-25</t>
  </si>
  <si>
    <t>SEVERANCE TOTAL COLL 2025-26</t>
  </si>
  <si>
    <t>SEVERANCE TOTAL COLL 2026-27</t>
  </si>
  <si>
    <t>SEVERANCE TOTAL COLL 2027-28</t>
  </si>
  <si>
    <t>SEVERANCE TOTAL COLL 2028-29</t>
  </si>
  <si>
    <t>SEVERANCE GR 2019-20</t>
  </si>
  <si>
    <t>SEVERANCE GR 2020-21</t>
  </si>
  <si>
    <t>SEVERANCE GR 2021-22</t>
  </si>
  <si>
    <t>SEVERANCE GR 2022-23</t>
  </si>
  <si>
    <t>SEVERANCE GR 2023-24</t>
  </si>
  <si>
    <t>SEVERANCE GR 2024-25</t>
  </si>
  <si>
    <t>SEVERANCE GR 2025-26</t>
  </si>
  <si>
    <t>SEVERANCE GR 2026-27</t>
  </si>
  <si>
    <t>SEVERANCE GR 2027-28</t>
  </si>
  <si>
    <t>SEVERANCE GR 2028-29</t>
  </si>
  <si>
    <t>SALES-CONSUMER ND 2019-20</t>
  </si>
  <si>
    <t>SALES-CONSUMER ND 2020-21</t>
  </si>
  <si>
    <t>SALES-CONSUMER ND 2021-22</t>
  </si>
  <si>
    <t>SALES-CONSUMER ND 2022-23</t>
  </si>
  <si>
    <t>SALES-CONSUMER ND 2023-24</t>
  </si>
  <si>
    <t>SALES-CONSUMER ND 2024-25</t>
  </si>
  <si>
    <t>SALES-CONSUMER ND 2025-26</t>
  </si>
  <si>
    <t>SALES-CONSUMER ND 2026-27</t>
  </si>
  <si>
    <t>SALES-CONSUMER ND 2027-28</t>
  </si>
  <si>
    <t>SALES-CONSUMER ND 2028-29</t>
  </si>
  <si>
    <t>SALES-TOURISM 2019-20</t>
  </si>
  <si>
    <t>SALES-TOURISM 2020-21</t>
  </si>
  <si>
    <t>SALES-TOURISM 2021-22</t>
  </si>
  <si>
    <t>SALES-TOURISM 2022-23</t>
  </si>
  <si>
    <t>SALES-TOURISM 2023-24</t>
  </si>
  <si>
    <t>SALES-TOURISM 2024-25</t>
  </si>
  <si>
    <t>SALES-TOURISM 2025-26</t>
  </si>
  <si>
    <t>SALES-TOURISM 2026-27</t>
  </si>
  <si>
    <t>SALES-TOURISM 2027-28</t>
  </si>
  <si>
    <t>SALES-TOURISM 2028-29</t>
  </si>
  <si>
    <t>SALES-AUTO 2019-20</t>
  </si>
  <si>
    <t>SALES-AUTO 2020-21</t>
  </si>
  <si>
    <t>SALES-AUTO 2021-22</t>
  </si>
  <si>
    <t>SALES-AUTO 2022-23</t>
  </si>
  <si>
    <t>SALES-AUTO 2023-24</t>
  </si>
  <si>
    <t>SALES-AUTO 2024-25</t>
  </si>
  <si>
    <t>SALES-AUTO 2025-26</t>
  </si>
  <si>
    <t>SALES-AUTO 2026-27</t>
  </si>
  <si>
    <t>SALES-AUTO 2027-28</t>
  </si>
  <si>
    <t>SALES-AUTO 2028-29</t>
  </si>
  <si>
    <t>SALES-OTHER DUR 2019-20</t>
  </si>
  <si>
    <t>SALES-OTHER DUR 2020-21</t>
  </si>
  <si>
    <t>SALES-OTHER DUR 2021-22</t>
  </si>
  <si>
    <t>SALES-OTHER DUR 2022-23</t>
  </si>
  <si>
    <t>SALES-OTHER DUR 2023-24</t>
  </si>
  <si>
    <t>SALES-OTHER DUR 2024-25</t>
  </si>
  <si>
    <t>SALES-OTHER DUR 2025-26</t>
  </si>
  <si>
    <t>SALES-OTHER DUR 2026-27</t>
  </si>
  <si>
    <t>SALES-OTHER DUR 2027-28</t>
  </si>
  <si>
    <t>SALES-OTHER DUR 2028-29</t>
  </si>
  <si>
    <t>SALES-BUILDING 2019-20</t>
  </si>
  <si>
    <t>SALES-BUILDING 2020-21</t>
  </si>
  <si>
    <t>SALES-BUILDING 2021-22</t>
  </si>
  <si>
    <t>SALES-BUILDING 2022-23</t>
  </si>
  <si>
    <t>SALES-BUILDING 2023-24</t>
  </si>
  <si>
    <t>SALES-BUILDING 2024-25</t>
  </si>
  <si>
    <t>SALES-BUILDING 2025-26</t>
  </si>
  <si>
    <t>SALES-BUILDING 2026-27</t>
  </si>
  <si>
    <t>SALES-BUILDING 2027-28</t>
  </si>
  <si>
    <t>SALES-BUILDING 2028-29</t>
  </si>
  <si>
    <t>SALES-BUSINESS 2019-20</t>
  </si>
  <si>
    <t>SALES-BUSINESS 2020-21</t>
  </si>
  <si>
    <t>SALES-BUSINESS 2021-22</t>
  </si>
  <si>
    <t>SALES-BUSINESS 2022-23</t>
  </si>
  <si>
    <t>SALES-BUSINESS 2023-24</t>
  </si>
  <si>
    <t>SALES-BUSINESS 2024-25</t>
  </si>
  <si>
    <t>SALES-BUSINESS 2025-26</t>
  </si>
  <si>
    <t>SALES-BUSINESS 2026-27</t>
  </si>
  <si>
    <t>SALES-BUSINESS 2027-28</t>
  </si>
  <si>
    <t>SALES-BUSINESS 2028-29</t>
  </si>
  <si>
    <t>SALES-FINAL LIAB 2019-20</t>
  </si>
  <si>
    <t>SALES-FINAL LIAB 2020-21</t>
  </si>
  <si>
    <t>SALES-FINAL LIAB 2021-22</t>
  </si>
  <si>
    <t>SALES-FINAL LIAB 2022-23</t>
  </si>
  <si>
    <t>SALES-FINAL LIAB 2023-24</t>
  </si>
  <si>
    <t>SALES-FINAL LIAB 2024-25</t>
  </si>
  <si>
    <t>SALES-FINAL LIAB 2025-26</t>
  </si>
  <si>
    <t>SALES-FINAL LIAB 2026-27</t>
  </si>
  <si>
    <t>SALES-FINAL LIAB 2027-28</t>
  </si>
  <si>
    <t>SALES-FINAL LIAB 2028-29</t>
  </si>
  <si>
    <t>SALES-EST PAYT 2019-20</t>
  </si>
  <si>
    <t>SALES-EST PAYT 2020-21</t>
  </si>
  <si>
    <t>SALES-EST PAYT 2021-22</t>
  </si>
  <si>
    <t>SALES-EST PAYT 2022-23</t>
  </si>
  <si>
    <t>SALES-EST PAYT 2023-24</t>
  </si>
  <si>
    <t>SALES-EST PAYT 2024-25</t>
  </si>
  <si>
    <t>SALES-EST PAYT 2025-26</t>
  </si>
  <si>
    <t>SALES-EST PAYT 2026-27</t>
  </si>
  <si>
    <t>SALES-EST PAYT 2027-28</t>
  </si>
  <si>
    <t>SALES-EST PAYT 2028-29</t>
  </si>
  <si>
    <t>SALES-UNPD LIAB 2019-20</t>
  </si>
  <si>
    <t>SALES-UNPD LIAB 2020-21</t>
  </si>
  <si>
    <t>SALES-UNPD LIAB 2021-22</t>
  </si>
  <si>
    <t>SALES-UNPD LIAB 2022-23</t>
  </si>
  <si>
    <t>SALES-UNPD LIAB 2023-24</t>
  </si>
  <si>
    <t>SALES-UNPD LIAB 2024-25</t>
  </si>
  <si>
    <t>SALES-UNPD LIAB 2025-26</t>
  </si>
  <si>
    <t>SALES-UNPD LIAB 2026-27</t>
  </si>
  <si>
    <t>SALES-UNPD LIAB 2027-28</t>
  </si>
  <si>
    <t>SALES-UNPD LIAB 2028-29</t>
  </si>
  <si>
    <t>SALES-DOR TAPE 2019-20</t>
  </si>
  <si>
    <t>SALES-DOR TAPE 2020-21</t>
  </si>
  <si>
    <t>SALES-DOR TAPE 2021-22</t>
  </si>
  <si>
    <t>SALES-DOR TAPE 2022-23</t>
  </si>
  <si>
    <t>SALES-DOR TAPE 2023-24</t>
  </si>
  <si>
    <t>SALES-DOR TAPE 2024-25</t>
  </si>
  <si>
    <t>SALES-DOR TAPE 2025-26</t>
  </si>
  <si>
    <t>SALES-DOR TAPE 2026-27</t>
  </si>
  <si>
    <t>SALES-DOR TAPE 2027-28</t>
  </si>
  <si>
    <t>SALES-DOR TAPE 2028-29</t>
  </si>
  <si>
    <t>SALES-AUDIT RECOVER 2019-20</t>
  </si>
  <si>
    <t>SALES-AUDIT RECOVER 2020-21</t>
  </si>
  <si>
    <t>SALES-AUDIT RECOVER 2021-22</t>
  </si>
  <si>
    <t>SALES-AUDIT RECOVER 2022-23</t>
  </si>
  <si>
    <t>SALES-AUDIT RECOVER 2023-24</t>
  </si>
  <si>
    <t>SALES-AUDIT RECOVER 2024-25</t>
  </si>
  <si>
    <t>SALES-AUDIT RECOVER 2025-26</t>
  </si>
  <si>
    <t>SALES-AUDIT RECOVER 2026-27</t>
  </si>
  <si>
    <t>SALES-AUDIT RECOVER 2027-28</t>
  </si>
  <si>
    <t>SALES-AUDIT RECOVER 2028-29</t>
  </si>
  <si>
    <t>SALES-OTHER ADJUST 2019-20</t>
  </si>
  <si>
    <t>SALES-OTHER ADJUST 2020-21</t>
  </si>
  <si>
    <t>SALES-OTHER ADJUST 2021-22</t>
  </si>
  <si>
    <t>SALES-OTHER ADJUST 2022-23</t>
  </si>
  <si>
    <t>SALES-OTHER ADJUST 2023-24</t>
  </si>
  <si>
    <t>SALES-OTHER ADJUST 2024-25</t>
  </si>
  <si>
    <t>SALES-OTHER ADJUST 2025-26</t>
  </si>
  <si>
    <t>SALES-OTHER ADJUST 2026-27</t>
  </si>
  <si>
    <t>SALES-OTHER ADJUST 2027-28</t>
  </si>
  <si>
    <t>SALES-OTHER ADJUST 2028-29</t>
  </si>
  <si>
    <t>SALES -CST COLLECTIONS 2019-20</t>
  </si>
  <si>
    <t>SALES -CST COLLECTIONS 2020-21</t>
  </si>
  <si>
    <t>SALES -CST COLLECTIONS 2021-22</t>
  </si>
  <si>
    <t>SALES -CST COLLECTIONS 2022-23</t>
  </si>
  <si>
    <t>SALES -CST COLLECTIONS 2023-24</t>
  </si>
  <si>
    <t>SALES -CST COLLECTIONS 2024-25</t>
  </si>
  <si>
    <t>SALES -CST COLLECTIONS 2025-26</t>
  </si>
  <si>
    <t>SALES -CST COLLECTIONS 2026-27</t>
  </si>
  <si>
    <t>SALES -CST COLLECTIONS 2027-28</t>
  </si>
  <si>
    <t>SALES -CST COLLECTIONS 2028-29</t>
  </si>
  <si>
    <t>SALES -CST COLLECTIONS REFUNDS 2019-20</t>
  </si>
  <si>
    <t>SALES -CST COLLECTIONS REFUNDS 2020-21</t>
  </si>
  <si>
    <t>SALES -CST COLLECTIONS REFUNDS 2021-22</t>
  </si>
  <si>
    <t>SALES -CST COLLECTIONS REFUNDS 2022-23</t>
  </si>
  <si>
    <t>SALES -CST COLLECTIONS REFUNDS 2023-24</t>
  </si>
  <si>
    <t>SALES -CST COLLECTIONS REFUNDS 2024-25</t>
  </si>
  <si>
    <t>SALES -CST COLLECTIONS REFUNDS 2025-26</t>
  </si>
  <si>
    <t>SALES -CST COLLECTIONS REFUNDS 2026-27</t>
  </si>
  <si>
    <t>SALES -CST COLLECTIONS REFUNDS 2027-28</t>
  </si>
  <si>
    <t>SALES -CST COLLECTIONS REFUNDS 2028-29</t>
  </si>
  <si>
    <t>SALES -CST COLLECTIONS NET of REFUNDS 2019-20</t>
  </si>
  <si>
    <t>SALES -CST COLLECTIONS NET of REFUNDS 2020-21</t>
  </si>
  <si>
    <t>SALES -CST COLLECTIONS NET of REFUNDS 2021-22</t>
  </si>
  <si>
    <t>SALES -CST COLLECTIONS NET of REFUNDS 2022-23</t>
  </si>
  <si>
    <t>SALES -CST COLLECTIONS NET of REFUNDS 2023-24</t>
  </si>
  <si>
    <t>SALES -CST COLLECTIONS NET of REFUNDS 2024-25</t>
  </si>
  <si>
    <t>SALES -CST COLLECTIONS NET of REFUNDS 2025-26</t>
  </si>
  <si>
    <t>SALES -CST COLLECTIONS NET of REFUNDS 2026-27</t>
  </si>
  <si>
    <t>SALES -CST COLLECTIONS NET of REFUNDS 2027-28</t>
  </si>
  <si>
    <t>SALES -CST COLLECTIONS NET of REFUNDS 2028-29</t>
  </si>
  <si>
    <t>SALES-ADJUSTED TOT 2019-20</t>
  </si>
  <si>
    <t>SALES-ADJUSTED TOT 2020-21</t>
  </si>
  <si>
    <t>SALES-ADJUSTED TOT 2021-22</t>
  </si>
  <si>
    <t>SALES-ADJUSTED TOT 2022-23</t>
  </si>
  <si>
    <t>SALES-ADJUSTED TOT 2023-24</t>
  </si>
  <si>
    <t>SALES-ADJUSTED TOT 2024-25</t>
  </si>
  <si>
    <t>SALES-ADJUSTED TOT 2025-26</t>
  </si>
  <si>
    <t>SALES-ADJUSTED TOT 2026-27</t>
  </si>
  <si>
    <t>SALES-ADJUSTED TOT 2027-28</t>
  </si>
  <si>
    <t>SALES-ADJUSTED TOT 2028-29</t>
  </si>
  <si>
    <t>SALES GR 2019-20</t>
  </si>
  <si>
    <t>SALES GR 2020-21</t>
  </si>
  <si>
    <t>SALES GR 2021-22</t>
  </si>
  <si>
    <t>SALES GR 2022-23</t>
  </si>
  <si>
    <t>SALES GR 2023-24</t>
  </si>
  <si>
    <t>SALES GR 2024-25</t>
  </si>
  <si>
    <t>SALES GR 2025-26</t>
  </si>
  <si>
    <t>SALES GR 2026-27</t>
  </si>
  <si>
    <t>SALES GR 2027-28</t>
  </si>
  <si>
    <t>SALES GR 2028-29</t>
  </si>
  <si>
    <t>FTS1SCHC</t>
  </si>
  <si>
    <t>SCHOLARSHIP CREDITS - DIRECT PAY 2007-08</t>
  </si>
  <si>
    <t>SCHOLARSHIP CREDITS - DIRECT PAY 2008-09</t>
  </si>
  <si>
    <t>SCHOLARSHIP CREDITS - DIRECT PAY 2009-10</t>
  </si>
  <si>
    <t>SCHOLARSHIP CREDITS - DIRECT PAY 2010-11</t>
  </si>
  <si>
    <t>SCHOLARSHIP CREDITS - DIRECT PAY 2011-12</t>
  </si>
  <si>
    <t>SCHOLARSHIP CREDITS - DIRECT PAY 2012-13</t>
  </si>
  <si>
    <t>SCHOLARSHIP CREDITS - DIRECT PAY 2013-14</t>
  </si>
  <si>
    <t>SCHOLARSHIP CREDITS - DIRECT PAY 2014-15</t>
  </si>
  <si>
    <t>SCHOLARSHIP CREDITS - DIRECT PAY 2015-16</t>
  </si>
  <si>
    <t>SCHOLARSHIP CREDITS - DIRECT PAY 2016-17</t>
  </si>
  <si>
    <t>SCHOLARSHIP CREDITS - DIRECT PAY 2017-18</t>
  </si>
  <si>
    <t>SCHOLARSHIP CREDITS - DIRECT PAY 2018-19</t>
  </si>
  <si>
    <t>SCHOLARSHIP CREDITS - DIRECT PAY 2019-20</t>
  </si>
  <si>
    <t>SCHOLARSHIP CREDITS - DIRECT PAY 2020-21</t>
  </si>
  <si>
    <t>SCHOLARSHIP CREDITS - DIRECT PAY 2021-22</t>
  </si>
  <si>
    <t>SCHOLARSHIP CREDITS - DIRECT PAY 2022-23</t>
  </si>
  <si>
    <t>SCHOLARSHIP CREDITS - DIRECT PAY 2023-24</t>
  </si>
  <si>
    <t>SCHOLARSHIP CREDITS - DIRECT PAY 2024-25</t>
  </si>
  <si>
    <t>SCHOLARSHIP CREDITS - DIRECT PAY 2025-26</t>
  </si>
  <si>
    <t>SCHOLARSHIP CREDITS - DIRECT PAY 2026-27</t>
  </si>
  <si>
    <t>SCHOLARSHIP CREDITS - DIRECT PAY 2027-28</t>
  </si>
  <si>
    <t>SCHOLARSHIP CREDITS - DIRECT PAY 2028-29</t>
  </si>
  <si>
    <t>FTS1CMLS</t>
  </si>
  <si>
    <t>SCHOLARSHIP CREDITS - COMM LEASES 2007-08</t>
  </si>
  <si>
    <t>SCHOLARSHIP CREDITS - COMM LEASES 2008-09</t>
  </si>
  <si>
    <t>SCHOLARSHIP CREDITS - COMM LEASES 2009-10</t>
  </si>
  <si>
    <t>SCHOLARSHIP CREDITS - COMM LEASES 2010-11</t>
  </si>
  <si>
    <t>SCHOLARSHIP CREDITS - COMM LEASES 2011-12</t>
  </si>
  <si>
    <t>SCHOLARSHIP CREDITS - COMM LEASES 2012-13</t>
  </si>
  <si>
    <t>SCHOLARSHIP CREDITS - COMM LEASES 2013-14</t>
  </si>
  <si>
    <t>SCHOLARSHIP CREDITS - COMM LEASES 2014-15</t>
  </si>
  <si>
    <t>SCHOLARSHIP CREDITS - COMM LEASES 2015-16</t>
  </si>
  <si>
    <t>SCHOLARSHIP CREDITS - COMM LEASES 2016-17</t>
  </si>
  <si>
    <t>SCHOLARSHIP CREDITS - COMM LEASES 2017-18</t>
  </si>
  <si>
    <t>SCHOLARSHIP CREDITS - COMM LEASES 2018-19</t>
  </si>
  <si>
    <t>SCHOLARSHIP CREDITS - COMM LEASES 2019-20</t>
  </si>
  <si>
    <t>SCHOLARSHIP CREDITS - COMM LEASES 2020-21</t>
  </si>
  <si>
    <t>SCHOLARSHIP CREDITS - COMM LEASES 2021-22</t>
  </si>
  <si>
    <t>SCHOLARSHIP CREDITS - COMM LEASES 2022-23</t>
  </si>
  <si>
    <t>SCHOLARSHIP CREDITS - COMM LEASES 2023-24</t>
  </si>
  <si>
    <t>SCHOLARSHIP CREDITS - COMM LEASES 2024-25</t>
  </si>
  <si>
    <t>SCHOLARSHIP CREDITS - COMM LEASES 2025-26</t>
  </si>
  <si>
    <t>SCHOLARSHIP CREDITS - COMM LEASES 2026-27</t>
  </si>
  <si>
    <t>SCHOLARSHIP CREDITS - COMM LEASES 2027-28</t>
  </si>
  <si>
    <t>SCHOLARSHIP CREDITS - COMM LEASES 2028-29</t>
  </si>
  <si>
    <t>FTS1HOPE</t>
  </si>
  <si>
    <t>FTS1SCTOT</t>
  </si>
  <si>
    <t>HOPE SCHOLARSHIP - MOTOR VEHICLES 2007-08</t>
  </si>
  <si>
    <t>HOPE SCHOLARSHIP - MOTOR VEHICLES 2008-09</t>
  </si>
  <si>
    <t>HOPE SCHOLARSHIP - MOTOR VEHICLES 2009-10</t>
  </si>
  <si>
    <t>HOPE SCHOLARSHIP - MOTOR VEHICLES 2010-11</t>
  </si>
  <si>
    <t>HOPE SCHOLARSHIP - MOTOR VEHICLES 2011-12</t>
  </si>
  <si>
    <t>HOPE SCHOLARSHIP - MOTOR VEHICLES 2012-13</t>
  </si>
  <si>
    <t>HOPE SCHOLARSHIP - MOTOR VEHICLES 2013-14</t>
  </si>
  <si>
    <t>HOPE SCHOLARSHIP - MOTOR VEHICLES 2014-15</t>
  </si>
  <si>
    <t>HOPE SCHOLARSHIP - MOTOR VEHICLES 2015-16</t>
  </si>
  <si>
    <t>HOPE SCHOLARSHIP - MOTOR VEHICLES 2016-17</t>
  </si>
  <si>
    <t>HOPE SCHOLARSHIP - MOTOR VEHICLES 2017-18</t>
  </si>
  <si>
    <t>HOPE SCHOLARSHIP - MOTOR VEHICLES 2018-19</t>
  </si>
  <si>
    <t>HOPE SCHOLARSHIP - MOTOR VEHICLES 2019-20</t>
  </si>
  <si>
    <t>HOPE SCHOLARSHIP - MOTOR VEHICLES 2020-21</t>
  </si>
  <si>
    <t>HOPE SCHOLARSHIP - MOTOR VEHICLES 2021-22</t>
  </si>
  <si>
    <t>HOPE SCHOLARSHIP - MOTOR VEHICLES 2022-23</t>
  </si>
  <si>
    <t>HOPE SCHOLARSHIP - MOTOR VEHICLES 2023-24</t>
  </si>
  <si>
    <t>HOPE SCHOLARSHIP - MOTOR VEHICLES 2024-25</t>
  </si>
  <si>
    <t>HOPE SCHOLARSHIP - MOTOR VEHICLES 2025-26</t>
  </si>
  <si>
    <t>HOPE SCHOLARSHIP - MOTOR VEHICLES 2026-27</t>
  </si>
  <si>
    <t>HOPE SCHOLARSHIP - MOTOR VEHICLES 2027-28</t>
  </si>
  <si>
    <t>HOPE SCHOLARSHIP - MOTOR VEHICLES 2028-29</t>
  </si>
  <si>
    <t>TOTAL CREDITS ADD BACK USED FOR DIST 2007-08</t>
  </si>
  <si>
    <t>TOTAL CREDITS ADD BACK USED FOR DIST 2008-09</t>
  </si>
  <si>
    <t>TOTAL CREDITS ADD BACK USED FOR DIST 2009-10</t>
  </si>
  <si>
    <t>TOTAL CREDITS ADD BACK USED FOR DIST 2010-11</t>
  </si>
  <si>
    <t>TOTAL CREDITS ADD BACK USED FOR DIST 2011-12</t>
  </si>
  <si>
    <t>TOTAL CREDITS ADD BACK USED FOR DIST 2012-13</t>
  </si>
  <si>
    <t>TOTAL CREDITS ADD BACK USED FOR DIST 2013-14</t>
  </si>
  <si>
    <t>TOTAL CREDITS ADD BACK USED FOR DIST 2014-15</t>
  </si>
  <si>
    <t>TOTAL CREDITS ADD BACK USED FOR DIST 2015-16</t>
  </si>
  <si>
    <t>TOTAL CREDITS ADD BACK USED FOR DIST 2016-17</t>
  </si>
  <si>
    <t>TOTAL CREDITS ADD BACK USED FOR DIST 2017-18</t>
  </si>
  <si>
    <t>TOTAL CREDITS ADD BACK USED FOR DIST 2018-19</t>
  </si>
  <si>
    <t>TOTAL CREDITS ADD BACK USED FOR DIST 2019-20</t>
  </si>
  <si>
    <t>TOTAL CREDITS ADD BACK USED FOR DIST 2020-21</t>
  </si>
  <si>
    <t>TOTAL CREDITS ADD BACK USED FOR DIST 2021-22</t>
  </si>
  <si>
    <t>TOTAL CREDITS ADD BACK USED FOR DIST 2022-23</t>
  </si>
  <si>
    <t>TOTAL CREDITS ADD BACK USED FOR DIST 2023-24</t>
  </si>
  <si>
    <t>TOTAL CREDITS ADD BACK USED FOR DIST 2024-25</t>
  </si>
  <si>
    <t>TOTAL CREDITS ADD BACK USED FOR DIST 2025-26</t>
  </si>
  <si>
    <t>TOTAL CREDITS ADD BACK USED FOR DIST 2026-27</t>
  </si>
  <si>
    <t>TOTAL CREDITS ADD BACK USED FOR DIST 2027-28</t>
  </si>
  <si>
    <t>TOTAL CREDITS ADD BACK USED FOR DIST 2028-29</t>
  </si>
  <si>
    <t>SALES-LOCAL GOVT HALF-CENT 2025-26</t>
  </si>
  <si>
    <t>SALES-EMERG DISTR 2019-20</t>
  </si>
  <si>
    <t>SALES-EMERG DISTR 2020-21</t>
  </si>
  <si>
    <t>SALES-EMERG DISTR 2021-22</t>
  </si>
  <si>
    <t>SALES-EMERG DISTR 2022-23</t>
  </si>
  <si>
    <t>SALES-EMERG DISTR 2023-24</t>
  </si>
  <si>
    <t>SALES-EMERG DISTR 2024-25</t>
  </si>
  <si>
    <t>SALES-EMERG DISTR 2025-26</t>
  </si>
  <si>
    <t>SALES-EMERG DISTR 2026-27</t>
  </si>
  <si>
    <t>SALES-EMERG DISTR 2027-28</t>
  </si>
  <si>
    <t>SALES-EMERG DISTR 2028-29</t>
  </si>
  <si>
    <t>SALES-REVENUE SHARING 2019-20</t>
  </si>
  <si>
    <t>SALES-REVENUE SHARING 2020-21</t>
  </si>
  <si>
    <t>SALES-REVENUE SHARING 2021-22</t>
  </si>
  <si>
    <t>SALES-REVENUE SHARING 2022-23</t>
  </si>
  <si>
    <t>SALES-REVENUE SHARING 2023-24</t>
  </si>
  <si>
    <t>SALES-REVENUE SHARING 2024-25</t>
  </si>
  <si>
    <t>SALES-REVENUE SHARING 2025-26</t>
  </si>
  <si>
    <t>SALES-REVENUE SHARING 2026-27</t>
  </si>
  <si>
    <t>SALES-REVENUE SHARING 2027-28</t>
  </si>
  <si>
    <t>SALES-REVENUE SHARING 2028-29</t>
  </si>
  <si>
    <t>SPORTS FACILITIES 2019-20</t>
  </si>
  <si>
    <t>SPORTS FACILITIES 2020-21</t>
  </si>
  <si>
    <t>SPORTS FACILITIES 2021-22</t>
  </si>
  <si>
    <t>SPORTS FACILITIES 2022-23</t>
  </si>
  <si>
    <t>SPORTS FACILITIES 2023-24</t>
  </si>
  <si>
    <t>SPORTS FACILITIES 2024-25</t>
  </si>
  <si>
    <t>SPORTS FACILITIES 2025-26</t>
  </si>
  <si>
    <t>SPORTS FACILITIES 2026-27</t>
  </si>
  <si>
    <t>SPORTS FACILITIES 2027-28</t>
  </si>
  <si>
    <t>SPORTS FACILITIES 2028-29</t>
  </si>
  <si>
    <t>DISTRIBUTION TO PERC 2019-20</t>
  </si>
  <si>
    <t>DISTRIBUTION TO PERC 2020-21</t>
  </si>
  <si>
    <t>DISTRIBUTION TO PERC 2021-22</t>
  </si>
  <si>
    <t>DISTRIBUTION TO PERC 2022-23</t>
  </si>
  <si>
    <t>DISTRIBUTION TO PERC 2023-24</t>
  </si>
  <si>
    <t>DISTRIBUTION TO PERC 2024-25</t>
  </si>
  <si>
    <t>DISTRIBUTION TO PERC 2025-26</t>
  </si>
  <si>
    <t>DISTRIBUTION TO PERC 2026-27</t>
  </si>
  <si>
    <t>DISTRIBUTION TO PERC 2027-28</t>
  </si>
  <si>
    <t>DISTRIBUTION TO PERC 2028-29</t>
  </si>
  <si>
    <t>Revenue Sharing to Counties (2.0810%) 2019-20</t>
  </si>
  <si>
    <t>Revenue Sharing to Counties (2.0810%) 2020-21</t>
  </si>
  <si>
    <t>Revenue Sharing to Counties (2.0810%) 2021-22</t>
  </si>
  <si>
    <t>Revenue Sharing to Counties (2.0810%) 2022-23</t>
  </si>
  <si>
    <t>Revenue Sharing to Counties (2.0810%) 2023-24</t>
  </si>
  <si>
    <t>Revenue Sharing to Counties (2.0810%) 2024-25</t>
  </si>
  <si>
    <t>Revenue Sharing to Counties (2.0810%) 2025-26</t>
  </si>
  <si>
    <t>Revenue Sharing to Counties (2.0810%) 2026-27</t>
  </si>
  <si>
    <t>Revenue Sharing to Counties (2.0810%) 2027-28</t>
  </si>
  <si>
    <t>Revenue Sharing to Counties (2.0810%) 2028-29</t>
  </si>
  <si>
    <t>Revenue Sharing to Municipals (1.3653%) 2019-20</t>
  </si>
  <si>
    <t>Revenue Sharing to Municipals (1.3653%) 2020-21</t>
  </si>
  <si>
    <t>Revenue Sharing to Municipals (1.3653%) 2021-22</t>
  </si>
  <si>
    <t>Revenue Sharing to Municipals (1.3653%) 2022-23</t>
  </si>
  <si>
    <t>Revenue Sharing to Municipals (1.3653%) 2023-24</t>
  </si>
  <si>
    <t>Revenue Sharing to Municipals (1.3653%) 2024-25</t>
  </si>
  <si>
    <t>Revenue Sharing to Municipals (1.3653%) 2025-26</t>
  </si>
  <si>
    <t>Revenue Sharing to Municipals (1.3653%) 2026-27</t>
  </si>
  <si>
    <t>Revenue Sharing to Municipals (1.3653%) 2027-28</t>
  </si>
  <si>
    <t>Revenue Sharing to Municipals (1.3653%) 2028-29</t>
  </si>
  <si>
    <t>Revenue Sharing Fixed Distr to Counties 2019-20</t>
  </si>
  <si>
    <t>Revenue Sharing Fixed Distr to Counties 2020-21</t>
  </si>
  <si>
    <t>Revenue Sharing Fixed Distr to Counties 2021-22</t>
  </si>
  <si>
    <t>Revenue Sharing Fixed Distr to Counties 2022-23</t>
  </si>
  <si>
    <t>Revenue Sharing Fixed Distr to Counties 2023-24</t>
  </si>
  <si>
    <t>Revenue Sharing Fixed Distr to Counties 2024-25</t>
  </si>
  <si>
    <t>Revenue Sharing Fixed Distr to Counties 2025-26</t>
  </si>
  <si>
    <t>Revenue Sharing Fixed Distr to Counties 2026-27</t>
  </si>
  <si>
    <t>Revenue Sharing Fixed Distr to Counties 2027-28</t>
  </si>
  <si>
    <t>Revenue Sharing Fixed Distr to Counties 2028-29</t>
  </si>
  <si>
    <t>GROSS RECEIPTS CST 2019-20</t>
  </si>
  <si>
    <t>GROSS RECEIPTS CST 2020-21</t>
  </si>
  <si>
    <t>GROSS RECEIPTS CST 2021-22</t>
  </si>
  <si>
    <t>GROSS RECEIPTS CST 2022-23</t>
  </si>
  <si>
    <t>GROSS RECEIPTS CST 2023-24</t>
  </si>
  <si>
    <t>GROSS RECEIPTS CST 2024-25</t>
  </si>
  <si>
    <t>GROSS RECEIPTS CST 2025-26</t>
  </si>
  <si>
    <t>GROSS RECEIPTS CST 2026-27</t>
  </si>
  <si>
    <t>GROSS RECEIPTS CST 2027-28</t>
  </si>
  <si>
    <t>GROSS RECEIPTS CST 2028-29</t>
  </si>
  <si>
    <t>GROSS RECEIPTS CST REFUNDS 2019-20</t>
  </si>
  <si>
    <t>GROSS RECEIPTS CST REFUNDS 2020-21</t>
  </si>
  <si>
    <t>GROSS RECEIPTS CST REFUNDS 2021-22</t>
  </si>
  <si>
    <t>GROSS RECEIPTS CST REFUNDS 2022-23</t>
  </si>
  <si>
    <t>GROSS RECEIPTS CST REFUNDS 2023-24</t>
  </si>
  <si>
    <t>GROSS RECEIPTS CST REFUNDS 2024-25</t>
  </si>
  <si>
    <t>GROSS RECEIPTS CST REFUNDS 2025-26</t>
  </si>
  <si>
    <t>GROSS RECEIPTS CST REFUNDS 2026-27</t>
  </si>
  <si>
    <t>GROSS RECEIPTS CST REFUNDS 2027-28</t>
  </si>
  <si>
    <t>GROSS RECEIPTS CST REFUNDS 2028-29</t>
  </si>
  <si>
    <t>GROSS RECEIPTS CST NET of REFUNDS 2019-20</t>
  </si>
  <si>
    <t>GROSS RECEIPTS CST NET of REFUNDS 2020-21</t>
  </si>
  <si>
    <t>GROSS RECEIPTS CST NET of REFUNDS 2021-22</t>
  </si>
  <si>
    <t>GROSS RECEIPTS CST NET of REFUNDS 2022-23</t>
  </si>
  <si>
    <t>GROSS RECEIPTS CST NET of REFUNDS 2023-24</t>
  </si>
  <si>
    <t>GROSS RECEIPTS CST NET of REFUNDS 2024-25</t>
  </si>
  <si>
    <t>GROSS RECEIPTS CST NET of REFUNDS 2025-26</t>
  </si>
  <si>
    <t>GROSS RECEIPTS CST NET of REFUNDS 2026-27</t>
  </si>
  <si>
    <t>GROSS RECEIPTS CST NET of REFUNDS 2027-28</t>
  </si>
  <si>
    <t>GROSS RECEIPTS CST NET of REFUNDS 2028-29</t>
  </si>
  <si>
    <t>GROSS RECEIPTS UTILITIES 2019-20</t>
  </si>
  <si>
    <t>GROSS RECEIPTS UTILITIES 2020-21</t>
  </si>
  <si>
    <t>GROSS RECEIPTS UTILITIES 2021-22</t>
  </si>
  <si>
    <t>GROSS RECEIPTS UTILITIES 2022-23</t>
  </si>
  <si>
    <t>GROSS RECEIPTS UTILITIES 2023-24</t>
  </si>
  <si>
    <t>GROSS RECEIPTS UTILITIES 2024-25</t>
  </si>
  <si>
    <t>GROSS RECEIPTS UTILITIES 2025-26</t>
  </si>
  <si>
    <t>GROSS RECEIPTS UTILITIES 2026-27</t>
  </si>
  <si>
    <t>GROSS RECEIPTS UTILITIES 2027-28</t>
  </si>
  <si>
    <t>GROSS RECEIPTS UTILITIES 2028-29</t>
  </si>
  <si>
    <t>TOTAL GROSS RECEIPTS 2019-20</t>
  </si>
  <si>
    <t>TOTAL GROSS RECEIPTS 2020-21</t>
  </si>
  <si>
    <t>TOTAL GROSS RECEIPTS 2021-22</t>
  </si>
  <si>
    <t>TOTAL GROSS RECEIPTS 2022-23</t>
  </si>
  <si>
    <t>TOTAL GROSS RECEIPTS 2023-24</t>
  </si>
  <si>
    <t>TOTAL GROSS RECEIPTS 2024-25</t>
  </si>
  <si>
    <t>TOTAL GROSS RECEIPTS 2025-26</t>
  </si>
  <si>
    <t>TOTAL GROSS RECEIPTS 2026-27</t>
  </si>
  <si>
    <t>TOTAL GROSS RECEIPTS 2027-28</t>
  </si>
  <si>
    <t>TOTAL GROSS RECEIPTS 2028-29</t>
  </si>
  <si>
    <t>SLOT MACHINE TAX 2019-20</t>
  </si>
  <si>
    <t>SLOT MACHINE TAX 2020-21</t>
  </si>
  <si>
    <t>SLOT MACHINE TAX 2021-22</t>
  </si>
  <si>
    <t>SLOT MACHINE TAX 2022-23</t>
  </si>
  <si>
    <t>SLOT MACHINE TAX 2023-24</t>
  </si>
  <si>
    <t>SLOT MACHINE TAX 2024-25</t>
  </si>
  <si>
    <t>SLOT MACHINE TAX 2025-26</t>
  </si>
  <si>
    <t>SLOT MACHINE TAX 2026-27</t>
  </si>
  <si>
    <t>SLOT MACHINE TAX 2027-28</t>
  </si>
  <si>
    <t>SLOT MACHINE TAX 2028-29</t>
  </si>
  <si>
    <t>CIG SURCHARGE TOTAL COLL 2019-20</t>
  </si>
  <si>
    <t>CIG SURCHARGE TOTAL COLL 2020-21</t>
  </si>
  <si>
    <t>CIG SURCHARGE TOTAL COLL 2021-22</t>
  </si>
  <si>
    <t>CIG SURCHARGE TOTAL COLL 2022-23</t>
  </si>
  <si>
    <t>CIG SURCHARGE TOTAL COLL 2023-24</t>
  </si>
  <si>
    <t>CIG SURCHARGE TOTAL COLL 2024-25</t>
  </si>
  <si>
    <t>CIG SURCHARGE TOTAL COLL 2025-26</t>
  </si>
  <si>
    <t>CIG SURCHARGE TOTAL COLL 2026-27</t>
  </si>
  <si>
    <t>CIG SURCHARGE TOTAL COLL 2027-28</t>
  </si>
  <si>
    <t>CIG SURCHARGE TOTAL COLL 2028-29</t>
  </si>
  <si>
    <t>OTHER TOB SURCHARGE TOT COLL 2019-20</t>
  </si>
  <si>
    <t>OTHER TOB SURCHARGE TOT COLL 2020-21</t>
  </si>
  <si>
    <t>OTHER TOB SURCHARGE TOT COLL 2021-22</t>
  </si>
  <si>
    <t>OTHER TOB SURCHARGE TOT COLL 2022-23</t>
  </si>
  <si>
    <t>OTHER TOB SURCHARGE TOT COLL 2023-24</t>
  </si>
  <si>
    <t>OTHER TOB SURCHARGE TOT COLL 2024-25</t>
  </si>
  <si>
    <t>OTHER TOB SURCHARGE TOT COLL 2025-26</t>
  </si>
  <si>
    <t>OTHER TOB SURCHARGE TOT COLL 2026-27</t>
  </si>
  <si>
    <t>OTHER TOB SURCHARGE TOT COLL 2027-28</t>
  </si>
  <si>
    <t>OTHER TOB SURCHARGE TOT COLL 2028-29</t>
  </si>
  <si>
    <t>TOTAL TOBACCO SURCHARGE 2019-20</t>
  </si>
  <si>
    <t>TOTAL TOBACCO SURCHARGE 2020-21</t>
  </si>
  <si>
    <t>TOTAL TOBACCO SURCHARGE 2021-22</t>
  </si>
  <si>
    <t>TOTAL TOBACCO SURCHARGE 2022-23</t>
  </si>
  <si>
    <t>TOTAL TOBACCO SURCHARGE 2023-24</t>
  </si>
  <si>
    <t>TOTAL TOBACCO SURCHARGE 2024-25</t>
  </si>
  <si>
    <t>TOTAL TOBACCO SURCHARGE 2025-26</t>
  </si>
  <si>
    <t>TOTAL TOBACCO SURCHARGE 2026-27</t>
  </si>
  <si>
    <t>TOTAL TOBACCO SURCHARGE 2027-28</t>
  </si>
  <si>
    <t>TOTAL TOBACCO SURCHARGE 2028-29</t>
  </si>
  <si>
    <t>TOBACCO SUR TO HEALTHCARE TF 2019-20</t>
  </si>
  <si>
    <t>TOBACCO SUR TO HEALTHCARE TF 2020-21</t>
  </si>
  <si>
    <t>TOBACCO SUR TO HEALTHCARE TF 2021-22</t>
  </si>
  <si>
    <t>TOBACCO SUR TO HEALTHCARE TF 2022-23</t>
  </si>
  <si>
    <t>TOBACCO SUR TO HEALTHCARE TF 2023-24</t>
  </si>
  <si>
    <t>TOBACCO SUR TO HEALTHCARE TF 2024-25</t>
  </si>
  <si>
    <t>TOBACCO SUR TO HEALTHCARE TF 2025-26</t>
  </si>
  <si>
    <t>TOBACCO SUR TO HEALTHCARE TF 2026-27</t>
  </si>
  <si>
    <t>TOBACCO SUR TO HEALTHCARE TF 2027-28</t>
  </si>
  <si>
    <t>TOBACCO SUR TO HEALTHCARE TF 2028-29</t>
  </si>
  <si>
    <t>LOCAL CST 2019-20</t>
  </si>
  <si>
    <t>LOCAL CST 2020-21</t>
  </si>
  <si>
    <t>LOCAL CST 2021-22</t>
  </si>
  <si>
    <t>LOCAL CST 2022-23</t>
  </si>
  <si>
    <t>LOCAL CST 2023-24</t>
  </si>
  <si>
    <t>LOCAL CST 2024-25</t>
  </si>
  <si>
    <t>LOCAL CST 2025-26</t>
  </si>
  <si>
    <t>LOCAL CST 2026-27</t>
  </si>
  <si>
    <t>LOCAL CST 2027-28</t>
  </si>
  <si>
    <t>LOCAL CST 2028-29</t>
  </si>
  <si>
    <t>LOCAL CST REFUNDS 2019-20</t>
  </si>
  <si>
    <t>LOCAL CST REFUNDS 2020-21</t>
  </si>
  <si>
    <t>LOCAL CST REFUNDS 2021-22</t>
  </si>
  <si>
    <t>LOCAL CST REFUNDS 2022-23</t>
  </si>
  <si>
    <t>LOCAL CST REFUNDS 2023-24</t>
  </si>
  <si>
    <t>LOCAL CST REFUNDS 2024-25</t>
  </si>
  <si>
    <t>LOCAL CST REFUNDS 2025-26</t>
  </si>
  <si>
    <t>LOCAL CST REFUNDS 2026-27</t>
  </si>
  <si>
    <t>LOCAL CST REFUNDS 2027-28</t>
  </si>
  <si>
    <t>LOCAL CST REFUNDS 2028-29</t>
  </si>
  <si>
    <t>LOCAL CST NET of REFUNDS 2019-20</t>
  </si>
  <si>
    <t>LOCAL CST NET of REFUNDS 2020-21</t>
  </si>
  <si>
    <t>LOCAL CST NET of REFUNDS 2021-22</t>
  </si>
  <si>
    <t>LOCAL CST NET of REFUNDS 2022-23</t>
  </si>
  <si>
    <t>LOCAL CST NET of REFUNDS 2023-24</t>
  </si>
  <si>
    <t>LOCAL CST NET of REFUNDS 2024-25</t>
  </si>
  <si>
    <t>LOCAL CST NET of REFUNDS 2025-26</t>
  </si>
  <si>
    <t>LOCAL CST NET of REFUNDS 2026-27</t>
  </si>
  <si>
    <t>LOCAL CST NET of REFUNDS 2027-28</t>
  </si>
  <si>
    <t>LOCAL CST NET of REFUNDS 2028-29</t>
  </si>
  <si>
    <t>GROSS CST FROM DOR 2019-20</t>
  </si>
  <si>
    <t>GROSS CST FROM DOR 2020-21</t>
  </si>
  <si>
    <t>GROSS CST FROM DOR 2021-22</t>
  </si>
  <si>
    <t>GROSS CST FROM DOR 2022-23</t>
  </si>
  <si>
    <t>GROSS CST FROM DOR 2023-24</t>
  </si>
  <si>
    <t>GROSS CST FROM DOR 2024-25</t>
  </si>
  <si>
    <t>GROSS CST FROM DOR 2025-26</t>
  </si>
  <si>
    <t>GROSS CST FROM DOR 2026-27</t>
  </si>
  <si>
    <t>GROSS CST FROM DOR 2027-28</t>
  </si>
  <si>
    <t>GROSS CST FROM DOR 2028-29</t>
  </si>
  <si>
    <t>LOCAL OPTION SALES TAXES 2019-20</t>
  </si>
  <si>
    <t>LOCAL OPTION SALES TAXES 2020-21</t>
  </si>
  <si>
    <t>LOCAL OPTION SALES TAXES 2021-22</t>
  </si>
  <si>
    <t>LOCAL OPTION SALES TAXES 2022-23</t>
  </si>
  <si>
    <t>LOCAL OPTION SALES TAXES 2023-24</t>
  </si>
  <si>
    <t>LOCAL OPTION SALES TAXES 2024-25</t>
  </si>
  <si>
    <t>LOCAL OPTION SALES TAXES 2025-26</t>
  </si>
  <si>
    <t>LOCAL OPTION SALES TAXES 2026-27</t>
  </si>
  <si>
    <t>LOCAL OPTION SALES TAXES 2027-28</t>
  </si>
  <si>
    <t>LOCAL OPTION SALES TAXES 2028-29</t>
  </si>
  <si>
    <t>.</t>
  </si>
  <si>
    <t>ARTICLE V - ADJUSTMENTS TO GR 2007-08</t>
  </si>
  <si>
    <t>ARTICLE V - ADJUSTMENTS TO GR 2008-09</t>
  </si>
  <si>
    <t>ARTICLE V - ADJUSTMENTS TO GR 2009-10</t>
  </si>
  <si>
    <t>ARTICLE V - ADJUSTMENTS TO GR 2010-11</t>
  </si>
  <si>
    <t>ARTICLE V - ADJUSTMENTS TO GR 2011-12</t>
  </si>
  <si>
    <t>ARTICLE V - ADJUSTMENTS TO GR 2012-13</t>
  </si>
  <si>
    <t>ARTICLE V - ADJUSTMENTS TO GR 2013-14</t>
  </si>
  <si>
    <t>ARTICLE V - ADJUSTMENTS TO GR 2014-15</t>
  </si>
  <si>
    <t>ARTICLE V - ADJUSTMENTS TO GR 2015-16</t>
  </si>
  <si>
    <t>ARTICLE V - ADJUSTMENTS TO GR 2016-17</t>
  </si>
  <si>
    <t>ARTICLE V - ADJUSTMENTS TO GR 2017-18</t>
  </si>
  <si>
    <t>ARTICLE V - ADJUSTMENTS TO GR 2018-19</t>
  </si>
  <si>
    <t>ARTICLE V - ADJUSTMENTS TO GR 2019-20</t>
  </si>
  <si>
    <t>ARTICLE V - ADJUSTMENTS TO GR 2020-21</t>
  </si>
  <si>
    <t>ARTICLE V - ADJUSTMENTS TO GR 2021-22</t>
  </si>
  <si>
    <t>ARTICLE V - ADJUSTMENTS TO GR 2022-23</t>
  </si>
  <si>
    <t>ARTICLE V - ADJUSTMENTS TO GR 2023-24</t>
  </si>
  <si>
    <t>ARTICLE V - ADJUSTMENTS TO GR 2024-25</t>
  </si>
  <si>
    <t>ARTICLE V - ADJUSTMENTS TO GR 2025-26</t>
  </si>
  <si>
    <t>ARTICLE V - ADJUSTMENTS TO GR 2026-27</t>
  </si>
  <si>
    <t>ARTICLE V - ADJUSTMENTS TO GR 2027-28</t>
  </si>
  <si>
    <t>ARTICLE V - ADJUSTMENTS TO GR 2028-29</t>
  </si>
  <si>
    <t>FTOTPSURREF</t>
  </si>
  <si>
    <t>OTHER TOB SURCHARGE REFUNDS 2008-09</t>
  </si>
  <si>
    <t>OTHER TOB SURCHARGE REFUNDS 2009-10</t>
  </si>
  <si>
    <t>OTHER TOB SURCHARGE REFUNDS 2010-11</t>
  </si>
  <si>
    <t>OTHER TOB SURCHARGE REFUNDS 2011-12</t>
  </si>
  <si>
    <t>OTHER TOB SURCHARGE REFUNDS 2012-13</t>
  </si>
  <si>
    <t>OTHER TOB SURCHARGE REFUNDS 2013-14</t>
  </si>
  <si>
    <t>OTHER TOB SURCHARGE REFUNDS 2014-15</t>
  </si>
  <si>
    <t>OTHER TOB SURCHARGE REFUNDS 2015-16</t>
  </si>
  <si>
    <t>OTHER TOB SURCHARGE REFUNDS 2016-17</t>
  </si>
  <si>
    <t>OTHER TOB SURCHARGE REFUNDS 2017-18</t>
  </si>
  <si>
    <t>OTHER TOB SURCHARGE REFUNDS 2018-19</t>
  </si>
  <si>
    <t>OTHER TOB SURCHARGE REFUNDS 2019-20</t>
  </si>
  <si>
    <t>OTHER TOB SURCHARGE REFUNDS 2020-21</t>
  </si>
  <si>
    <t>OTHER TOB SURCHARGE REFUNDS 2021-22</t>
  </si>
  <si>
    <t>OTHER TOB SURCHARGE REFUNDS 2022-23</t>
  </si>
  <si>
    <t>OTHER TOB SURCHARGE REFUNDS 2023-24</t>
  </si>
  <si>
    <t>OTHER TOB SURCHARGE REFUNDS 2024-25</t>
  </si>
  <si>
    <t>OTHER TOB SURCHARGE REFUNDS 2025-26</t>
  </si>
  <si>
    <t>OTHER TOB SURCHARGE REFUNDS 2026-27</t>
  </si>
  <si>
    <t>OTHER TOB SURCHARGE REFUNDS 2027-28</t>
  </si>
  <si>
    <t>OTHER TOB SURCHARGE REFUNDS 2028-29</t>
  </si>
  <si>
    <t>OTHER TOB SURCHARGE REFUNDS 2007-08</t>
  </si>
  <si>
    <t>FTOTPSURNET</t>
  </si>
  <si>
    <t>% CHANGE</t>
  </si>
  <si>
    <t>Net Estimated Payments = DOR Tape - Final Liability</t>
  </si>
  <si>
    <t>Analyst Total</t>
  </si>
  <si>
    <t>OTHER TOB SURCHARGE - NET OF REFUNDS 2008-09</t>
  </si>
  <si>
    <t>OTHER TOB SURCHARGE - NET OF REFUNDS 2009-10</t>
  </si>
  <si>
    <t>OTHER TOB SURCHARGE - NET OF REFUNDS 2010-11</t>
  </si>
  <si>
    <t>OTHER TOB SURCHARGE - NET OF REFUNDS 2011-12</t>
  </si>
  <si>
    <t>OTHER TOB SURCHARGE - NET OF REFUNDS 2012-13</t>
  </si>
  <si>
    <t>OTHER TOB SURCHARGE - NET OF REFUNDS 2013-14</t>
  </si>
  <si>
    <t>OTHER TOB SURCHARGE - NET OF REFUNDS 2014-15</t>
  </si>
  <si>
    <t>OTHER TOB SURCHARGE - NET OF REFUNDS 2015-16</t>
  </si>
  <si>
    <t>OTHER TOB SURCHARGE - NET OF REFUNDS 2016-17</t>
  </si>
  <si>
    <t>OTHER TOB SURCHARGE - NET OF REFUNDS 2017-18</t>
  </si>
  <si>
    <t>OTHER TOB SURCHARGE - NET OF REFUNDS 2018-19</t>
  </si>
  <si>
    <t>OTHER TOB SURCHARGE - NET OF REFUNDS 2019-20</t>
  </si>
  <si>
    <t>OTHER TOB SURCHARGE - NET OF REFUNDS 2020-21</t>
  </si>
  <si>
    <t>OTHER TOB SURCHARGE - NET OF REFUNDS 2021-22</t>
  </si>
  <si>
    <t>OTHER TOB SURCHARGE - NET OF REFUNDS 2022-23</t>
  </si>
  <si>
    <t>OTHER TOB SURCHARGE - NET OF REFUNDS 2023-24</t>
  </si>
  <si>
    <t>OTHER TOB SURCHARGE - NET OF REFUNDS 2024-25</t>
  </si>
  <si>
    <t>OTHER TOB SURCHARGE - NET OF REFUNDS 2025-26</t>
  </si>
  <si>
    <t>OTHER TOB SURCHARGE - NET OF REFUNDS 2026-27</t>
  </si>
  <si>
    <t>OTHER TOB SURCHARGE - NET OF REFUNDS 2027-28</t>
  </si>
  <si>
    <t>OTHER TOB SURCHARGE - NET OF REFUNDS 2028-29</t>
  </si>
  <si>
    <t>OTHER TOB SURCHARGE - NET OF REFUNDS 2007-08</t>
  </si>
  <si>
    <t>Jun Est Pmt + Jul Unp Liab = Jul Final Liab</t>
  </si>
  <si>
    <t>JANUARY FORECAST 2020-21</t>
  </si>
  <si>
    <t>INSURANCE TAXES TOTAL GR 2016-17</t>
  </si>
  <si>
    <t>INSURANCE TAXES TOTAL GR 2017-18</t>
  </si>
  <si>
    <t>INSURANCE TAXES TOTAL GR 2018-19</t>
  </si>
  <si>
    <t>INSURANCE TAXES TOTAL GR 2013-20</t>
  </si>
  <si>
    <t>INSURANCE TAXES TOTAL GR 2020-21</t>
  </si>
  <si>
    <t>INSURANCE TAXES TOTAL GR 2021-22</t>
  </si>
  <si>
    <t>INSURANCE TAXES TOTAL GR 2008-09</t>
  </si>
  <si>
    <t>INSURANCE TAXES TOTAL GR 2009-10</t>
  </si>
  <si>
    <t>INSURANCE TAXES TOTAL GR 2010-11</t>
  </si>
  <si>
    <t>INSURANCE TAXES TOTAL GR 2011-12</t>
  </si>
  <si>
    <t>INSURANCE TAXES TOTAL GR 2012-13</t>
  </si>
  <si>
    <t>INSURANCE TAXES TOTAL GR 2013-14</t>
  </si>
  <si>
    <t>INSURANCE TAXES TOTAL GR 2014-15</t>
  </si>
  <si>
    <t>INSURANCE TAXES TOTAL GR 2015-16</t>
  </si>
  <si>
    <t>INSURANCE TAXES TOTAL GR 2022-23</t>
  </si>
  <si>
    <t>INSURANCE TAXES TOTAL GR 2023-24</t>
  </si>
  <si>
    <t>INSURANCE TAXES TOTAL GR 2024-25</t>
  </si>
  <si>
    <t>INSURANCE TAXES TOTAL GR 2025-26</t>
  </si>
  <si>
    <t>INSURANCE TAXES TOTAL GR 2026-27</t>
  </si>
  <si>
    <t>INSURANCE TAXES TOTAL GR 2027-28</t>
  </si>
  <si>
    <t>INSURANCE TAXES TOTAL GR 2028-29</t>
  </si>
  <si>
    <t>INSURANCE TAXES TOTAL GR 2019-20</t>
  </si>
  <si>
    <t>INSURANCE TAXES TOTAL GR 2007-08</t>
  </si>
  <si>
    <t>APRIL FORECAST 2021-22</t>
  </si>
  <si>
    <t>SB50 DISTRIBUTION TO U.C. TRUST FUND 2008-09</t>
  </si>
  <si>
    <t>SB50 DISTRIBUTION TO U.C. TRUST FUND 2009-10</t>
  </si>
  <si>
    <t>SB50 DISTRIBUTION TO U.C. TRUST FUND 2010-11</t>
  </si>
  <si>
    <t>SB50 DISTRIBUTION TO U.C. TRUST FUND 2011-12</t>
  </si>
  <si>
    <t>SB50 DISTRIBUTION TO U.C. TRUST FUND 2012-13</t>
  </si>
  <si>
    <t>SB50 DISTRIBUTION TO U.C. TRUST FUND 2013-14</t>
  </si>
  <si>
    <t>SB50 DISTRIBUTION TO U.C. TRUST FUND 2014-15</t>
  </si>
  <si>
    <t>SB50 DISTRIBUTION TO U.C. TRUST FUND 2015-16</t>
  </si>
  <si>
    <t>SB50 DISTRIBUTION TO U.C. TRUST FUND 2016-17</t>
  </si>
  <si>
    <t>SB50 DISTRIBUTION TO U.C. TRUST FUND 2017-18</t>
  </si>
  <si>
    <t>SB50 DISTRIBUTION TO U.C. TRUST FUND 2018-19</t>
  </si>
  <si>
    <t>SB50 DISTRIBUTION TO U.C. TRUST FUND 2019-20</t>
  </si>
  <si>
    <t>SB50 DISTRIBUTION TO U.C. TRUST FUND 2020-21</t>
  </si>
  <si>
    <t>SB50 DISTRIBUTION TO U.C. TRUST FUND 2021-22</t>
  </si>
  <si>
    <t>SB50 DISTRIBUTION TO U.C. TRUST FUND 2022-23</t>
  </si>
  <si>
    <t>SB50 DISTRIBUTION TO U.C. TRUST FUND 2023-24</t>
  </si>
  <si>
    <t>SB50 DISTRIBUTION TO U.C. TRUST FUND 2024-25</t>
  </si>
  <si>
    <t>SB50 DISTRIBUTION TO U.C. TRUST FUND 2025-26</t>
  </si>
  <si>
    <t>SB50 DISTRIBUTION TO U.C. TRUST FUND 2026-27</t>
  </si>
  <si>
    <t>SB50 DISTRIBUTION TO U.C. TRUST FUND 2027-28</t>
  </si>
  <si>
    <t>SB50 DISTRIBUTION TO U.C. TRUST FUND 2028-29</t>
  </si>
  <si>
    <t>SB50 DISTRIBUTION TO U.C. TRUST FUND 2007-08</t>
  </si>
  <si>
    <t>FTS1UCTF</t>
  </si>
  <si>
    <t>INDIAN GAMING - LOCAL DISTRIBUTION 2007-08</t>
  </si>
  <si>
    <t>INDIAN GAMING - LOCAL DISTRIBUTION 2008-09</t>
  </si>
  <si>
    <t>INDIAN GAMING - LOCAL DISTRIBUTION 2009-10</t>
  </si>
  <si>
    <t>INDIAN GAMING - LOCAL DISTRIBUTION 2010-11</t>
  </si>
  <si>
    <t>INDIAN GAMING - LOCAL DISTRIBUTION 2011-12</t>
  </si>
  <si>
    <t>INDIAN GAMING - LOCAL DISTRIBUTION 2012-13</t>
  </si>
  <si>
    <t>INDIAN GAMING - LOCAL DISTRIBUTION 2013-14</t>
  </si>
  <si>
    <t>INDIAN GAMING - LOCAL DISTRIBUTION 2014-15</t>
  </si>
  <si>
    <t>INDIAN GAMING - LOCAL DISTRIBUTION 2015-16</t>
  </si>
  <si>
    <t>INDIAN GAMING - LOCAL DISTRIBUTION 2016-17</t>
  </si>
  <si>
    <t>INDIAN GAMING - LOCAL DISTRIBUTION 2017-18</t>
  </si>
  <si>
    <t>INDIAN GAMING - LOCAL DISTRIBUTION 2018-19</t>
  </si>
  <si>
    <t>INDIAN GAMING - LOCAL DISTRIBUTION 2019-20</t>
  </si>
  <si>
    <t>INDIAN GAMING - LOCAL DISTRIBUTION 2020-21</t>
  </si>
  <si>
    <t>INDIAN GAMING - LOCAL DISTRIBUTION 2021-22</t>
  </si>
  <si>
    <t>INDIAN GAMING - LOCAL DISTRIBUTION 2022-23</t>
  </si>
  <si>
    <t>INDIAN GAMING - LOCAL DISTRIBUTION 2023-24</t>
  </si>
  <si>
    <t>INDIAN GAMING - LOCAL DISTRIBUTION 2024-25</t>
  </si>
  <si>
    <t>INDIAN GAMING - LOCAL DISTRIBUTION 2025-26</t>
  </si>
  <si>
    <t>INDIAN GAMING - LOCAL DISTRIBUTION 2026-27</t>
  </si>
  <si>
    <t>INDIAN GAMING - LOCAL DISTRIBUTION 2027-28</t>
  </si>
  <si>
    <t>INDIAN GAMING - LOCAL DISTRIBUTION 2028-29</t>
  </si>
  <si>
    <t>FTINDGAML</t>
  </si>
  <si>
    <t>INDIAN GAMING - OUTLOOK LOCAL DIST 2021-22</t>
  </si>
  <si>
    <t>FTS1LOST</t>
  </si>
  <si>
    <t>NEW WORLDS READING CREDIT 2020-21</t>
  </si>
  <si>
    <t>NEW WORLDS READING CREDIT 2021-22</t>
  </si>
  <si>
    <t>NEW WORLDS READING CREDIT 2022-23</t>
  </si>
  <si>
    <t>NEW WORLDS READING CREDIT 2023-24</t>
  </si>
  <si>
    <t>NEW WORLDS READING CREDIT 2024-25</t>
  </si>
  <si>
    <t>NEW WORLDS READING CREDIT 2025-26</t>
  </si>
  <si>
    <t>NEW WORLDS READING CREDIT 2026-27</t>
  </si>
  <si>
    <t>NEW WORLDS READING CREDIT 2027-28</t>
  </si>
  <si>
    <t>NEW WORLDS READING CREDIT 2028-29</t>
  </si>
  <si>
    <t>NEW WORLDS READING CREDIT 2010-11</t>
  </si>
  <si>
    <t>NEW WORLDS READING CREDIT 2011-12</t>
  </si>
  <si>
    <t>NEW WORLDS READING CREDIT 2012-13</t>
  </si>
  <si>
    <t>NEW WORLDS READING CREDIT 2013-14</t>
  </si>
  <si>
    <t>NEW WORLDS READING CREDIT 2014-15</t>
  </si>
  <si>
    <t>NEW WORLDS READING CREDIT 2015-16</t>
  </si>
  <si>
    <t>NEW WORLDS READING CREDIT 2016-17</t>
  </si>
  <si>
    <t>NEW WORLDS READING CREDIT 2017-18</t>
  </si>
  <si>
    <t>NEW WORLDS READING CREDIT 2018-19</t>
  </si>
  <si>
    <t>NEW WORLDS READING CREDIT 2019-20</t>
  </si>
  <si>
    <t>NEW WORLDS READING CREDIT 2008-09</t>
  </si>
  <si>
    <t>NEW WORLDS READING CREDIT 2009-10</t>
  </si>
  <si>
    <t>NEW WORLDS READING CREDIT 2007-08</t>
  </si>
  <si>
    <t>FTS1NWRC</t>
  </si>
  <si>
    <t>STRONG FAMILIES CREDIT 2008-09</t>
  </si>
  <si>
    <t>STRONG FAMILIES CREDIT 2009-10</t>
  </si>
  <si>
    <t>STRONG FAMILIES CREDIT 2010-11</t>
  </si>
  <si>
    <t>STRONG FAMILIES CREDIT 2011-12</t>
  </si>
  <si>
    <t>STRONG FAMILIES CREDIT 2012-13</t>
  </si>
  <si>
    <t>STRONG FAMILIES CREDIT 2013-14</t>
  </si>
  <si>
    <t>STRONG FAMILIES CREDIT 2014-15</t>
  </si>
  <si>
    <t>STRONG FAMILIES CREDIT 2015-16</t>
  </si>
  <si>
    <t>STRONG FAMILIES CREDIT 2016-17</t>
  </si>
  <si>
    <t>STRONG FAMILIES CREDIT 2017-18</t>
  </si>
  <si>
    <t>STRONG FAMILIES CREDIT 2018-19</t>
  </si>
  <si>
    <t>STRONG FAMILIES CREDIT 2019-20</t>
  </si>
  <si>
    <t>STRONG FAMILIES CREDIT 2020-21</t>
  </si>
  <si>
    <t>STRONG FAMILIES CREDIT 2021-22</t>
  </si>
  <si>
    <t>STRONG FAMILIES CREDIT 2022-23</t>
  </si>
  <si>
    <t>STRONG FAMILIES CREDIT 2023-24</t>
  </si>
  <si>
    <t>STRONG FAMILIES CREDIT 2024-25</t>
  </si>
  <si>
    <t>STRONG FAMILIES CREDIT 2025-26</t>
  </si>
  <si>
    <t>STRONG FAMILIES CREDIT 2026-27</t>
  </si>
  <si>
    <t>STRONG FAMILIES CREDIT 2027-28</t>
  </si>
  <si>
    <t>STRONG FAMILIES CREDIT 2028-29</t>
  </si>
  <si>
    <t>STRONG FAMILIES CREDIT 2007-08</t>
  </si>
  <si>
    <t>FTS1SFC</t>
  </si>
  <si>
    <t>FIXED DISTRIBUTIONS TO TRUST FUNDS 2008-09</t>
  </si>
  <si>
    <t>FIXED DISTRIBUTIONS TO TRUST FUNDS 2009-10</t>
  </si>
  <si>
    <t>FIXED DISTRIBUTIONS TO TRUST FUNDS 2010-11</t>
  </si>
  <si>
    <t>FIXED DISTRIBUTIONS TO TRUST FUNDS 2011-12</t>
  </si>
  <si>
    <t>FIXED DISTRIBUTIONS TO TRUST FUNDS 2012-13</t>
  </si>
  <si>
    <t>FIXED DISTRIBUTIONS TO TRUST FUNDS 2013-14</t>
  </si>
  <si>
    <t>FIXED DISTRIBUTIONS TO TRUST FUNDS 2014-15</t>
  </si>
  <si>
    <t>FIXED DISTRIBUTIONS TO TRUST FUNDS 2015-16</t>
  </si>
  <si>
    <t>FIXED DISTRIBUTIONS TO TRUST FUNDS 2016-17</t>
  </si>
  <si>
    <t>FIXED DISTRIBUTIONS TO TRUST FUNDS 2017-18</t>
  </si>
  <si>
    <t>FIXED DISTRIBUTIONS TO TRUST FUNDS 2018-19</t>
  </si>
  <si>
    <t>FIXED DISTRIBUTIONS TO TRUST FUNDS 2019-20</t>
  </si>
  <si>
    <t>FIXED DISTRIBUTIONS TO TRUST FUNDS 2020-21</t>
  </si>
  <si>
    <t>FIXED DISTRIBUTIONS TO TRUST FUNDS 2021-22</t>
  </si>
  <si>
    <t>FIXED DISTRIBUTIONS TO TRUST FUNDS 2022-23</t>
  </si>
  <si>
    <t>FIXED DISTRIBUTIONS TO TRUST FUNDS 2023-24</t>
  </si>
  <si>
    <t>FIXED DISTRIBUTIONS TO TRUST FUNDS 2024-25</t>
  </si>
  <si>
    <t>FIXED DISTRIBUTIONS TO TRUST FUNDS 2025-26</t>
  </si>
  <si>
    <t>FIXED DISTRIBUTIONS TO TRUST FUNDS 2026-27</t>
  </si>
  <si>
    <t>FIXED DISTRIBUTIONS TO TRUST FUNDS 2027-28</t>
  </si>
  <si>
    <t>FIXED DISTRIBUTIONS TO TRUST FUNDS 2028-29</t>
  </si>
  <si>
    <t>FIXED DISTRIBUTIONS TO TRUST FUNDS 2007-08</t>
  </si>
  <si>
    <t>FTS1DTFT</t>
  </si>
  <si>
    <t>INDIAN GAMING TRUST FUND 2020-21</t>
  </si>
  <si>
    <t>INDIAN GAMING TRUST FUND 2021-22</t>
  </si>
  <si>
    <t>INDIAN GAMING TRUST FUND 2022-23</t>
  </si>
  <si>
    <t>INDIAN GAMING TRUST FUND 2023-24</t>
  </si>
  <si>
    <t>INDIAN GAMING TRUST FUND 2024-25</t>
  </si>
  <si>
    <t>INDIAN GAMING TRUST FUND 2019-20</t>
  </si>
  <si>
    <t>INDIAN GAMING TOTAL COLLECTIONS 2019-20</t>
  </si>
  <si>
    <t>INDIAN GAMING TOTAL COLLECTIONS 2020-21</t>
  </si>
  <si>
    <t>INDIAN GAMING TOTAL COLLECTIONS 2021-22</t>
  </si>
  <si>
    <t>INDIAN GAMING TOTAL COLLECTIONS 2022-23</t>
  </si>
  <si>
    <t>INDIAN GAMING TOTAL COLLECTIONS 2023-24</t>
  </si>
  <si>
    <t>INDIAN GAMING TOTAL COLLECTIONS 2024-25</t>
  </si>
  <si>
    <t>INDIAN GAMING TOTAL COLLECTIONS 2012-13</t>
  </si>
  <si>
    <t>INDIAN GAMING TOTAL COLLECTIONS 2013-14</t>
  </si>
  <si>
    <t>INDIAN GAMING TOTAL COLLECTIONS 2014-15</t>
  </si>
  <si>
    <t>INDIAN GAMING TOTAL COLLECTIONS 2015-16</t>
  </si>
  <si>
    <t>INDIAN GAMING TOTAL COLLECTIONS 2016-17</t>
  </si>
  <si>
    <t>INDIAN GAMING TOTAL COLLECTIONS 2017-18</t>
  </si>
  <si>
    <t>INDIAN GAMING TOTAL COLLECTIONS 2018-19</t>
  </si>
  <si>
    <t>INDIAN GAMING TOTAL COLLECTIONS 2025-26</t>
  </si>
  <si>
    <t>INDIAN GAMING TOTAL COLLECTIONS 2026-27</t>
  </si>
  <si>
    <t>INDIAN GAMING TOTAL COLLECTIONS 2027-28</t>
  </si>
  <si>
    <t>INDIAN GAMING TOTAL COLLECTIONS 2028-29</t>
  </si>
  <si>
    <t>INDIAN GAMING TOTAL COLLECTIONS 2011-12</t>
  </si>
  <si>
    <t>INDIAN GAMING TRUST FUND 2012-13</t>
  </si>
  <si>
    <t>INDIAN GAMING TRUST FUND 2013-14</t>
  </si>
  <si>
    <t>INDIAN GAMING TRUST FUND 2014-15</t>
  </si>
  <si>
    <t>INDIAN GAMING TRUST FUND 2015-16</t>
  </si>
  <si>
    <t>INDIAN GAMING TRUST FUND 2016-17</t>
  </si>
  <si>
    <t>INDIAN GAMING TRUST FUND 2017-18</t>
  </si>
  <si>
    <t>INDIAN GAMING TRUST FUND 2018-19</t>
  </si>
  <si>
    <t>INDIAN GAMING TRUST FUND 2025-26</t>
  </si>
  <si>
    <t>INDIAN GAMING TRUST FUND 2026-27</t>
  </si>
  <si>
    <t>INDIAN GAMING TRUST FUND 2027-28</t>
  </si>
  <si>
    <t>INDIAN GAMING TRUST FUND 2028-29</t>
  </si>
  <si>
    <t>INDIAN GAMING TRUST FUND 2011-12</t>
  </si>
  <si>
    <t>FTINDGAMTF</t>
  </si>
  <si>
    <t>FTINDGAMTC</t>
  </si>
  <si>
    <t>INDIAN GAMING GR 2008-09</t>
  </si>
  <si>
    <t>INDIAN GAMING GR 2009-10</t>
  </si>
  <si>
    <t>INDIAN GAMING GR 2010-11</t>
  </si>
  <si>
    <t>INDIAN GAMING GR 2011-12</t>
  </si>
  <si>
    <t>INDIAN GAMING GR 2012-13</t>
  </si>
  <si>
    <t>INDIAN GAMING GR 2013-14</t>
  </si>
  <si>
    <t>INDIAN GAMING GR 2014-15</t>
  </si>
  <si>
    <t>INDIAN GAMING GR 2015-16</t>
  </si>
  <si>
    <t>INDIAN GAMING GR 2016-17</t>
  </si>
  <si>
    <t>INDIAN GAMING GR 2017-18</t>
  </si>
  <si>
    <t>INDIAN GAMING GR 2018-19</t>
  </si>
  <si>
    <t>INDIAN GAMING GR 2019-20</t>
  </si>
  <si>
    <t>INDIAN GAMING GR 2020-21</t>
  </si>
  <si>
    <t>INDIAN GAMING GR 2021-22</t>
  </si>
  <si>
    <t>INDIAN GAMING GR 2022-23</t>
  </si>
  <si>
    <t>INDIAN GAMING GR 2023-24</t>
  </si>
  <si>
    <t>INDIAN GAMING GR 2024-25</t>
  </si>
  <si>
    <t>INDIAN GAMING GR 2025-26</t>
  </si>
  <si>
    <t>INDIAN GAMING GR 2026-27</t>
  </si>
  <si>
    <t>INDIAN GAMING GR 2027-28</t>
  </si>
  <si>
    <t>INDIAN GAMING GR 2028-29</t>
  </si>
  <si>
    <t>INDIAN GAMING GR 2007-08</t>
  </si>
  <si>
    <t>August Forecast 2024-25</t>
  </si>
  <si>
    <t>July Forecast 2025-26</t>
  </si>
  <si>
    <t>LGHC TRANSFER TO COMMERCE G&amp;DTF 2021-22</t>
  </si>
  <si>
    <t>LGHC TRANSFER TO COMMERCE G&amp;DTF 2022-23</t>
  </si>
  <si>
    <t>LGHC TRANSFER TO COMMERCE G&amp;DTF 2023-24</t>
  </si>
  <si>
    <t>LGHC TRANSFER TO COMMERCE G&amp;DTF 2024-25</t>
  </si>
  <si>
    <t>LGHC TRANSFER TO COMMERCE G&amp;DTF 2025-26</t>
  </si>
  <si>
    <t>LGHC TRANSFER TO COMMERCE G&amp;DTF 2026-27</t>
  </si>
  <si>
    <t>FTS1COMM</t>
  </si>
  <si>
    <t>LGHC TRANSFER TO COMMERCE G&amp;DTF 2027-28</t>
  </si>
  <si>
    <t>LGHC TRANSFER TO COMMERCE G&amp;DTF 2028-29</t>
  </si>
  <si>
    <t>SALES-LOCAL GOVT HALF-CENT 2013-14</t>
  </si>
  <si>
    <t>SALES-LOCAL GOVT HALF-CENT 2014-15</t>
  </si>
  <si>
    <t>SALES-LOCAL GOVT HALF-CENT 2015-16</t>
  </si>
  <si>
    <t>SALES-LOCAL GOVT HALF-CENT 2016-17</t>
  </si>
  <si>
    <t>SALES-LOCAL GOVT HALF-CENT 2017-18</t>
  </si>
  <si>
    <t>SALES-LOCAL GOVT HALF-CENT 2018-19</t>
  </si>
  <si>
    <t>SALES-LOCAL GOVT HALF-CENT 2019-20</t>
  </si>
  <si>
    <t>SALES-LOCAL GOVT HALF-CENT 2020-21</t>
  </si>
  <si>
    <t>SALES-LOCAL GOVT HALF-CENT 2021-22</t>
  </si>
  <si>
    <t>SALES-LOCAL GOVT HALF-CENT 2022-23</t>
  </si>
  <si>
    <t>SALES-LOCAL GOVT HALF-CENT 2023-24</t>
  </si>
  <si>
    <t>SALES-LOCAL GOVT HALF-CENT 2024-25</t>
  </si>
  <si>
    <t>SALES-LOCAL GOVT HALF-CENT 2026-27</t>
  </si>
  <si>
    <t>SALES-LOCAL GOVT HALF-CENT 2027-28</t>
  </si>
  <si>
    <t>SALES-LOCAL GOVT HALF-CENT 2028-29</t>
  </si>
  <si>
    <t>SALES-LOCAL GOVT HALF-CENT 2010-11</t>
  </si>
  <si>
    <t>SALES-LOCAL GOVT HALF-CENT 2011-12</t>
  </si>
  <si>
    <t>SALES-LOCAL GOVT HALF-CENT 2012-13</t>
  </si>
  <si>
    <t>FTS1LOCLGRS</t>
  </si>
  <si>
    <t>NET SALES-LOCAL GOVT 2007-08</t>
  </si>
  <si>
    <t>NET SALES-LOCAL GOVT 2008-09</t>
  </si>
  <si>
    <t>NET SALES-LOCAL GOVT 2009-10</t>
  </si>
  <si>
    <t>NET SALES-LOCAL GOVT 2010-11</t>
  </si>
  <si>
    <t>NET SALES-LOCAL GOVT 2011-12</t>
  </si>
  <si>
    <t>NET SALES-LOCAL GOVT 2012-13</t>
  </si>
  <si>
    <t>NET SALES-LOCAL GOVT HALF-CENT 2013-14</t>
  </si>
  <si>
    <t>NET SALES-LOCAL GOVT HALF-CENT 2014-15</t>
  </si>
  <si>
    <t>NET SALES-LOCAL GOVT HALF-CENT 2015-16</t>
  </si>
  <si>
    <t>NET SALES-LOCAL GOVT HALF-CENT 2016-17</t>
  </si>
  <si>
    <t>NET SALES-LOCAL GOVT HALF-CENT 2017-18</t>
  </si>
  <si>
    <t>NET SALES-LOCAL GOVT HALF-CENT 2018-19</t>
  </si>
  <si>
    <t>NET SALES-LOCAL GOVT HALF-CENT 2019-20</t>
  </si>
  <si>
    <t>NET SALES-LOCAL GOVT HALF-CENT 2020-21</t>
  </si>
  <si>
    <t>NET SALES-LOCAL GOVT HALF-CENT 2021-22</t>
  </si>
  <si>
    <t>NET SALES-LOCAL GOVT HALF-CENT 2022-23</t>
  </si>
  <si>
    <t>NET SALES-LOCAL GOVT HALF-CENT 2023-24</t>
  </si>
  <si>
    <t>NET SALES-LOCAL GOVT HALF-CENT 2024-25</t>
  </si>
  <si>
    <t>NET SALES-LOCAL GOVT HALF-CENT 2025-26</t>
  </si>
  <si>
    <t>NET SALES-LOCAL GOVT HALF-CENT 2026-27</t>
  </si>
  <si>
    <t>NET SALES-LOCAL GOVT HALF-CENT 2027-28</t>
  </si>
  <si>
    <t>NET SALES-LOCAL GOVT HALF-CENT 2028-29</t>
  </si>
  <si>
    <t>NET SALES-LOCAL GOVT HALF-CENT 2010-11</t>
  </si>
  <si>
    <t>NET SALES-LOCAL GOVT HALF-CENT 2011-12</t>
  </si>
  <si>
    <t>NET SALES-LOCAL GOVT HALF-CENT 2012-13</t>
  </si>
  <si>
    <t>ARTICLE V - DIRECT TO GR 2029-30</t>
  </si>
  <si>
    <t>ARTICLE V - DIRECT TO GR 2030-31</t>
  </si>
  <si>
    <t>ARTICLE V - DIRECT TO GR 2031-32</t>
  </si>
  <si>
    <t>ARTICLE V - ADJUSTMENTS TO GR 2029-30</t>
  </si>
  <si>
    <t>ARTICLE V - ADJUSTMENTS TO GR 2030-31</t>
  </si>
  <si>
    <t>ARTICLE V - ADJUSTMENTS TO GR 2031-32</t>
  </si>
  <si>
    <t>ARTICLE V - TOTAL GR 2029-30</t>
  </si>
  <si>
    <t>ARTICLE V - TOTAL GR 2030-31</t>
  </si>
  <si>
    <t>ARTICLE V - TOTAL GR 2031-32</t>
  </si>
  <si>
    <t>ARTICLE V - STATE COURTS REVENUE TF 2029-30</t>
  </si>
  <si>
    <t>ARTICLE V - OTHER STATE TF 2029-30</t>
  </si>
  <si>
    <t>NET BEVERAGE WHOLESALE TAX 2029-30</t>
  </si>
  <si>
    <t>ARTICLE V - STATE COURTS REVENUE TF 2030-31</t>
  </si>
  <si>
    <t>ARTICLE V - OTHER STATE TF 2030-31</t>
  </si>
  <si>
    <t>NET BEVERAGE WHOLESALE TAX 2030-31</t>
  </si>
  <si>
    <t>ARTICLE V - STATE COURTS REVENUE TF 2031-32</t>
  </si>
  <si>
    <t>ARTICLE V - OTHER STATE TF 2031-32</t>
  </si>
  <si>
    <t>NET BEVERAGE WHOLESALE TAX 2031-32</t>
  </si>
  <si>
    <t>SALES-AUDIT RECOVER 2027-29</t>
  </si>
  <si>
    <t>SALES-AUDIT RECOVER 2027-30</t>
  </si>
  <si>
    <t>SALES-AUDIT RECOVER 2027-31</t>
  </si>
  <si>
    <t>SALES-AUDIT RECOVER 2027-32</t>
  </si>
  <si>
    <t>BEVERAGE TAX &amp; ABT TF TRANSFER GR 2029-30</t>
  </si>
  <si>
    <t>CIGARETTE TOTAL COLLECTIONS 2029-30</t>
  </si>
  <si>
    <t>CIGARETTE TAX GR 2029-30</t>
  </si>
  <si>
    <t>OTHER TOBACCO TAX GR 2029-30</t>
  </si>
  <si>
    <t>TOTAL TOBACCO GR 2029-30</t>
  </si>
  <si>
    <t>TOTAL CORPORATE FILING FEES GR 2029-30</t>
  </si>
  <si>
    <t>CORPORATE INCOME TAX GR 2029-30</t>
  </si>
  <si>
    <t>DOC STAMP TAX TOT COLL 2029-30</t>
  </si>
  <si>
    <t>DOC STAMP TAX GR 2029-30</t>
  </si>
  <si>
    <t>HSMV - AUTO TITLE &amp; LIEN FEES GR 2029-30</t>
  </si>
  <si>
    <t>HSMV - DRIVERS LICENSE FEES GR 2029-30</t>
  </si>
  <si>
    <t>HSMV - MOTOR VEHICLE LIC &amp; FEES GR 2029-30</t>
  </si>
  <si>
    <t>HSMV - MISC FEES, LICENSES &amp; FINES GR 2029-30</t>
  </si>
  <si>
    <t>HSMV - TOTAL GR 2029-30</t>
  </si>
  <si>
    <t>INSURANCE PREM TOTAL COLLECTIONS 2029-30</t>
  </si>
  <si>
    <t>INSURANCE PREM TAX &amp; LICENSES GR 2029-30</t>
  </si>
  <si>
    <t>INSURANCE PRM SURPLUS LINES GR 2029-30</t>
  </si>
  <si>
    <t>INSURANCE TAXES TOTAL GR 2029-30</t>
  </si>
  <si>
    <t>INTANGIBLE C TOTAL GR 2029-30</t>
  </si>
  <si>
    <t>INDIAN GAMING GR 2029-30</t>
  </si>
  <si>
    <t>INDIAN GAMING TRUST FUND 2029-30</t>
  </si>
  <si>
    <t>INDIAN GAMING TOTAL COLLECTIONS 2029-30</t>
  </si>
  <si>
    <t>INDIAN GAMING - LOCAL DISTRIBUTION 2029-30</t>
  </si>
  <si>
    <t>EARNINGS ON INVESTMENTS 2029-30</t>
  </si>
  <si>
    <t>OTHER F/L/T GR 2029-30</t>
  </si>
  <si>
    <t>OTHER NONOPERATING REVENUES 2029-30</t>
  </si>
  <si>
    <t>OTHER TOTAL GR 2029-30</t>
  </si>
  <si>
    <t>PARIMUTUEL GR 2029-30</t>
  </si>
  <si>
    <t>CORPORATE REFUNDS 2029-30</t>
  </si>
  <si>
    <t>REFUND-INSURANCE PREM GR 2029-30</t>
  </si>
  <si>
    <t>ALL OTHER REFUNDS 2029-30</t>
  </si>
  <si>
    <t>SALES REFUNDS 2029-30</t>
  </si>
  <si>
    <t>REFUND TOTALS 2029-30</t>
  </si>
  <si>
    <t>CIG TF &amp; ABT TF SVC CHG 2029-30</t>
  </si>
  <si>
    <t>SVC CHG-DOC 2029-30</t>
  </si>
  <si>
    <t>MOTOR FUEL TF SVC CHG 2029-30</t>
  </si>
  <si>
    <t>PARIMUT TF SVC CHG 2029-30</t>
  </si>
  <si>
    <t>REG TF SVC CHG 2029-30</t>
  </si>
  <si>
    <t>OTHER SVC CHG 2029-30</t>
  </si>
  <si>
    <t>SERVICE CHARGES TOTAL 2029-30</t>
  </si>
  <si>
    <t>SEVERANCE SOLID TOTAL COLL 2029-30</t>
  </si>
  <si>
    <t>SEVERANCE OIL TOTAL COLL 2029-30</t>
  </si>
  <si>
    <t>SEVERANCE TOTAL COLL 2029-30</t>
  </si>
  <si>
    <t>SEVERANCE GR 2029-30</t>
  </si>
  <si>
    <t>SALES-CONSUMER ND 2029-30</t>
  </si>
  <si>
    <t>SALES-TOURISM 2029-30</t>
  </si>
  <si>
    <t>SALES-AUTO 2029-30</t>
  </si>
  <si>
    <t>SALES-OTHER DUR 2029-30</t>
  </si>
  <si>
    <t>SALES-BUILDING 2029-30</t>
  </si>
  <si>
    <t>SALES-BUSINESS 2029-30</t>
  </si>
  <si>
    <t>SALES-FINAL LIAB 2029-30</t>
  </si>
  <si>
    <t>SALES-EST PAYT 2029-30</t>
  </si>
  <si>
    <t>SALES-UNPD LIAB 2029-30</t>
  </si>
  <si>
    <t>SALES-DOR TAPE 2029-30</t>
  </si>
  <si>
    <t>SALES-AUDIT RECOVER 2029-30</t>
  </si>
  <si>
    <t>SALES-OTHER ADJUST 2029-30</t>
  </si>
  <si>
    <t>SALES -CST COLLECTIONS 2029-30</t>
  </si>
  <si>
    <t>SALES -CST COLLECTIONS REFUNDS 2029-30</t>
  </si>
  <si>
    <t>SALES -CST COLLECTIONS NET of REFUNDS 2029-30</t>
  </si>
  <si>
    <t>SALES-ADJUSTED TOT 2029-30</t>
  </si>
  <si>
    <t>SCHOLARSHIP CREDITS - DIRECT PAY 2029-30</t>
  </si>
  <si>
    <t>SCHOLARSHIP CREDITS - COMM LEASES 2029-30</t>
  </si>
  <si>
    <t>HOPE SCHOLARSHIP - MOTOR VEHICLES 2029-30</t>
  </si>
  <si>
    <t>NEW WORLDS READING CREDIT 2029-30</t>
  </si>
  <si>
    <t>STRONG FAMILIES CREDIT 2029-30</t>
  </si>
  <si>
    <t>TOTAL CREDITS ADD BACK USED FOR DIST 2029-30</t>
  </si>
  <si>
    <t>SALES GR 2029-30</t>
  </si>
  <si>
    <t>SALES-LOCAL GOVT HALF-CENT 2029-30</t>
  </si>
  <si>
    <t>LGHC TRANSFER TO COMMERCE G&amp;DTF 2029-30</t>
  </si>
  <si>
    <t>NET SALES-LOCAL GOVT HALF-CENT 2029-30</t>
  </si>
  <si>
    <t>SALES-EMERG DISTR 2029-30</t>
  </si>
  <si>
    <t>SALES-REVENUE SHARING 2029-30</t>
  </si>
  <si>
    <t>SPORTS FACILITIES 2029-30</t>
  </si>
  <si>
    <t>FIXED DISTRIBUTIONS TO TRUST FUNDS 2029-30</t>
  </si>
  <si>
    <t>DISTRIBUTION TO PERC 2029-30</t>
  </si>
  <si>
    <t>SB50 DISTRIBUTION TO U.C. TRUST FUND 2029-30</t>
  </si>
  <si>
    <t>Revenue Sharing to Counties (2.0810%) 2029-30</t>
  </si>
  <si>
    <t>Revenue Sharing to Municipals (1.3653%) 2029-30</t>
  </si>
  <si>
    <t>Revenue Sharing Fixed Distr to Counties 2029-30</t>
  </si>
  <si>
    <t>GROSS RECEIPTS CST 2029-30</t>
  </si>
  <si>
    <t>GROSS RECEIPTS CST REFUNDS 2029-30</t>
  </si>
  <si>
    <t>GROSS RECEIPTS CST NET of REFUNDS 2029-30</t>
  </si>
  <si>
    <t>GROSS RECEIPTS UTILITIES 2029-30</t>
  </si>
  <si>
    <t>TOTAL GROSS RECEIPTS 2029-30</t>
  </si>
  <si>
    <t>SLOT MACHINE TAX 2029-30</t>
  </si>
  <si>
    <t>CIG SURCHARGE TOTAL COLL 2029-30</t>
  </si>
  <si>
    <t>OTHER TOB SURCHARGE TOT COLL 2029-30</t>
  </si>
  <si>
    <t>OTHER TOB SURCHARGE REFUNDS 2029-30</t>
  </si>
  <si>
    <t>OTHER TOB SURCHARGE - NET OF REFUNDS 2029-30</t>
  </si>
  <si>
    <t>TOTAL TOBACCO SURCHARGE 2029-30</t>
  </si>
  <si>
    <t>TOBACCO SUR TO HEALTHCARE TF 2029-30</t>
  </si>
  <si>
    <t>LOCAL CST 2029-30</t>
  </si>
  <si>
    <t>LOCAL CST REFUNDS 2029-30</t>
  </si>
  <si>
    <t>LOCAL CST NET of REFUNDS 2029-30</t>
  </si>
  <si>
    <t>GROSS CST FROM DOR 2029-30</t>
  </si>
  <si>
    <t>LOCAL OPTION SALES TAXES 2029-30</t>
  </si>
  <si>
    <t>BEVERAGE TAX &amp; ABT TF TRANSFER GR 2030-31</t>
  </si>
  <si>
    <t>CIGARETTE TOTAL COLLECTIONS 2030-31</t>
  </si>
  <si>
    <t>CIGARETTE TAX GR 2030-31</t>
  </si>
  <si>
    <t>OTHER TOBACCO TAX GR 2030-31</t>
  </si>
  <si>
    <t>TOTAL TOBACCO GR 2030-31</t>
  </si>
  <si>
    <t>TOTAL CORPORATE FILING FEES GR 2030-31</t>
  </si>
  <si>
    <t>CORPORATE INCOME TAX GR 2030-31</t>
  </si>
  <si>
    <t>DOC STAMP TAX TOT COLL 2030-31</t>
  </si>
  <si>
    <t>DOC STAMP TAX GR 2030-31</t>
  </si>
  <si>
    <t>HSMV - AUTO TITLE &amp; LIEN FEES GR 2030-31</t>
  </si>
  <si>
    <t>HSMV - DRIVERS LICENSE FEES GR 2030-31</t>
  </si>
  <si>
    <t>HSMV - MOTOR VEHICLE LIC &amp; FEES GR 2030-31</t>
  </si>
  <si>
    <t>HSMV - MISC FEES, LICENSES &amp; FINES GR 2030-31</t>
  </si>
  <si>
    <t>HSMV - TOTAL GR 2030-31</t>
  </si>
  <si>
    <t>INSURANCE PREM TOTAL COLLECTIONS 2030-31</t>
  </si>
  <si>
    <t>INSURANCE PREM TAX &amp; LICENSES GR 2030-31</t>
  </si>
  <si>
    <t>INSURANCE PRM SURPLUS LINES GR 2030-31</t>
  </si>
  <si>
    <t>INSURANCE TAXES TOTAL GR 2030-31</t>
  </si>
  <si>
    <t>INTANGIBLE C TOTAL GR 2030-31</t>
  </si>
  <si>
    <t>INDIAN GAMING GR 2030-31</t>
  </si>
  <si>
    <t>INDIAN GAMING TRUST FUND 2030-31</t>
  </si>
  <si>
    <t>INDIAN GAMING TOTAL COLLECTIONS 2030-31</t>
  </si>
  <si>
    <t>INDIAN GAMING - LOCAL DISTRIBUTION 2030-31</t>
  </si>
  <si>
    <t>EARNINGS ON INVESTMENTS 2030-31</t>
  </si>
  <si>
    <t>OTHER F/L/T GR 2030-31</t>
  </si>
  <si>
    <t>OTHER NONOPERATING REVENUES 2030-31</t>
  </si>
  <si>
    <t>OTHER TOTAL GR 2030-31</t>
  </si>
  <si>
    <t>PARIMUTUEL GR 2030-31</t>
  </si>
  <si>
    <t>CORPORATE REFUNDS 2030-31</t>
  </si>
  <si>
    <t>REFUND-INSURANCE PREM GR 2030-31</t>
  </si>
  <si>
    <t>ALL OTHER REFUNDS 2030-31</t>
  </si>
  <si>
    <t>SALES REFUNDS 2030-31</t>
  </si>
  <si>
    <t>REFUND TOTALS 2030-31</t>
  </si>
  <si>
    <t>CIG TF &amp; ABT TF SVC CHG 2030-31</t>
  </si>
  <si>
    <t>SVC CHG-DOC 2030-31</t>
  </si>
  <si>
    <t>MOTOR FUEL TF SVC CHG 2030-31</t>
  </si>
  <si>
    <t>PARIMUT TF SVC CHG 2030-31</t>
  </si>
  <si>
    <t>REG TF SVC CHG 2030-31</t>
  </si>
  <si>
    <t>OTHER SVC CHG 2030-31</t>
  </si>
  <si>
    <t>SERVICE CHARGES TOTAL 2030-31</t>
  </si>
  <si>
    <t>SEVERANCE SOLID TOTAL COLL 2030-31</t>
  </si>
  <si>
    <t>SEVERANCE OIL TOTAL COLL 2030-31</t>
  </si>
  <si>
    <t>SEVERANCE TOTAL COLL 2030-31</t>
  </si>
  <si>
    <t>SEVERANCE GR 2030-31</t>
  </si>
  <si>
    <t>SALES-CONSUMER ND 2030-31</t>
  </si>
  <si>
    <t>SALES-TOURISM 2030-31</t>
  </si>
  <si>
    <t>SALES-AUTO 2030-31</t>
  </si>
  <si>
    <t>SALES-OTHER DUR 2030-31</t>
  </si>
  <si>
    <t>SALES-BUILDING 2030-31</t>
  </si>
  <si>
    <t>SALES-BUSINESS 2030-31</t>
  </si>
  <si>
    <t>SALES-FINAL LIAB 2030-31</t>
  </si>
  <si>
    <t>SALES-EST PAYT 2030-31</t>
  </si>
  <si>
    <t>SALES-UNPD LIAB 2030-31</t>
  </si>
  <si>
    <t>SALES-DOR TAPE 2030-31</t>
  </si>
  <si>
    <t>SALES-AUDIT RECOVER 2030-31</t>
  </si>
  <si>
    <t>SALES-OTHER ADJUST 2030-31</t>
  </si>
  <si>
    <t>SALES -CST COLLECTIONS 2030-31</t>
  </si>
  <si>
    <t>SALES -CST COLLECTIONS REFUNDS 2030-31</t>
  </si>
  <si>
    <t>SALES -CST COLLECTIONS NET of REFUNDS 2030-31</t>
  </si>
  <si>
    <t>SALES-ADJUSTED TOT 2030-31</t>
  </si>
  <si>
    <t>SCHOLARSHIP CREDITS - DIRECT PAY 2030-31</t>
  </si>
  <si>
    <t>SCHOLARSHIP CREDITS - COMM LEASES 2030-31</t>
  </si>
  <si>
    <t>HOPE SCHOLARSHIP - MOTOR VEHICLES 2030-31</t>
  </si>
  <si>
    <t>NEW WORLDS READING CREDIT 2030-31</t>
  </si>
  <si>
    <t>STRONG FAMILIES CREDIT 2030-31</t>
  </si>
  <si>
    <t>TOTAL CREDITS ADD BACK USED FOR DIST 2030-31</t>
  </si>
  <si>
    <t>SALES GR 2030-31</t>
  </si>
  <si>
    <t>SALES-LOCAL GOVT HALF-CENT 2030-31</t>
  </si>
  <si>
    <t>LGHC TRANSFER TO COMMERCE G&amp;DTF 2030-31</t>
  </si>
  <si>
    <t>NET SALES-LOCAL GOVT HALF-CENT 2030-31</t>
  </si>
  <si>
    <t>SALES-EMERG DISTR 2030-31</t>
  </si>
  <si>
    <t>SALES-REVENUE SHARING 2030-31</t>
  </si>
  <si>
    <t>SPORTS FACILITIES 2030-31</t>
  </si>
  <si>
    <t>FIXED DISTRIBUTIONS TO TRUST FUNDS 2030-31</t>
  </si>
  <si>
    <t>DISTRIBUTION TO PERC 2030-31</t>
  </si>
  <si>
    <t>SB50 DISTRIBUTION TO U.C. TRUST FUND 2030-31</t>
  </si>
  <si>
    <t>Revenue Sharing to Counties (2.0810%) 2030-31</t>
  </si>
  <si>
    <t>Revenue Sharing to Municipals (1.3653%) 2030-31</t>
  </si>
  <si>
    <t>Revenue Sharing Fixed Distr to Counties 2030-31</t>
  </si>
  <si>
    <t>GROSS RECEIPTS CST 2030-31</t>
  </si>
  <si>
    <t>GROSS RECEIPTS CST REFUNDS 2030-31</t>
  </si>
  <si>
    <t>GROSS RECEIPTS CST NET of REFUNDS 2030-31</t>
  </si>
  <si>
    <t>GROSS RECEIPTS UTILITIES 2030-31</t>
  </si>
  <si>
    <t>TOTAL GROSS RECEIPTS 2030-31</t>
  </si>
  <si>
    <t>SLOT MACHINE TAX 2030-31</t>
  </si>
  <si>
    <t>CIG SURCHARGE TOTAL COLL 2030-31</t>
  </si>
  <si>
    <t>OTHER TOB SURCHARGE TOT COLL 2030-31</t>
  </si>
  <si>
    <t>OTHER TOB SURCHARGE REFUNDS 2030-31</t>
  </si>
  <si>
    <t>OTHER TOB SURCHARGE - NET OF REFUNDS 2030-31</t>
  </si>
  <si>
    <t>TOTAL TOBACCO SURCHARGE 2030-31</t>
  </si>
  <si>
    <t>TOBACCO SUR TO HEALTHCARE TF 2030-31</t>
  </si>
  <si>
    <t>LOCAL CST 2030-31</t>
  </si>
  <si>
    <t>LOCAL CST REFUNDS 2030-31</t>
  </si>
  <si>
    <t>LOCAL CST NET of REFUNDS 2030-31</t>
  </si>
  <si>
    <t>GROSS CST FROM DOR 2030-31</t>
  </si>
  <si>
    <t>LOCAL OPTION SALES TAXES 2030-31</t>
  </si>
  <si>
    <t>BEVERAGE TAX &amp; ABT TF TRANSFER GR 2031-32</t>
  </si>
  <si>
    <t>CIGARETTE TOTAL COLLECTIONS 2031-32</t>
  </si>
  <si>
    <t>CIGARETTE TAX GR 2031-32</t>
  </si>
  <si>
    <t>OTHER TOBACCO TAX GR 2031-32</t>
  </si>
  <si>
    <t>TOTAL TOBACCO GR 2031-32</t>
  </si>
  <si>
    <t>TOTAL CORPORATE FILING FEES GR 2031-32</t>
  </si>
  <si>
    <t>CORPORATE INCOME TAX GR 2031-32</t>
  </si>
  <si>
    <t>DOC STAMP TAX TOT COLL 2031-32</t>
  </si>
  <si>
    <t>DOC STAMP TAX GR 2031-32</t>
  </si>
  <si>
    <t>HSMV - AUTO TITLE &amp; LIEN FEES GR 2031-32</t>
  </si>
  <si>
    <t>HSMV - DRIVERS LICENSE FEES GR 2031-32</t>
  </si>
  <si>
    <t>HSMV - MOTOR VEHICLE LIC &amp; FEES GR 2031-32</t>
  </si>
  <si>
    <t>HSMV - MISC FEES, LICENSES &amp; FINES GR 2031-32</t>
  </si>
  <si>
    <t>HSMV - TOTAL GR 2031-32</t>
  </si>
  <si>
    <t>INSURANCE PREM TOTAL COLLECTIONS 2031-32</t>
  </si>
  <si>
    <t>INSURANCE PREM TAX &amp; LICENSES GR 2031-32</t>
  </si>
  <si>
    <t>INSURANCE PRM SURPLUS LINES GR 2031-32</t>
  </si>
  <si>
    <t>INSURANCE TAXES TOTAL GR 2031-32</t>
  </si>
  <si>
    <t>INTANGIBLE C TOTAL GR 2031-32</t>
  </si>
  <si>
    <t>INDIAN GAMING GR 2031-32</t>
  </si>
  <si>
    <t>INDIAN GAMING TRUST FUND 2031-32</t>
  </si>
  <si>
    <t>INDIAN GAMING TOTAL COLLECTIONS 2031-32</t>
  </si>
  <si>
    <t>INDIAN GAMING - LOCAL DISTRIBUTION 2031-32</t>
  </si>
  <si>
    <t>EARNINGS ON INVESTMENTS 2031-32</t>
  </si>
  <si>
    <t>OTHER F/L/T GR 2031-32</t>
  </si>
  <si>
    <t>OTHER NONOPERATING REVENUES 2031-32</t>
  </si>
  <si>
    <t>OTHER TOTAL GR 2031-32</t>
  </si>
  <si>
    <t>PARIMUTUEL GR 2031-32</t>
  </si>
  <si>
    <t>CORPORATE REFUNDS 2031-32</t>
  </si>
  <si>
    <t>REFUND-INSURANCE PREM GR 2031-32</t>
  </si>
  <si>
    <t>ALL OTHER REFUNDS 2031-32</t>
  </si>
  <si>
    <t>SALES REFUNDS 2031-32</t>
  </si>
  <si>
    <t>REFUND TOTALS 2031-32</t>
  </si>
  <si>
    <t>CIG TF &amp; ABT TF SVC CHG 2031-32</t>
  </si>
  <si>
    <t>SVC CHG-DOC 2031-32</t>
  </si>
  <si>
    <t>MOTOR FUEL TF SVC CHG 2031-32</t>
  </si>
  <si>
    <t>PARIMUT TF SVC CHG 2031-32</t>
  </si>
  <si>
    <t>REG TF SVC CHG 2031-32</t>
  </si>
  <si>
    <t>OTHER SVC CHG 2031-32</t>
  </si>
  <si>
    <t>SERVICE CHARGES TOTAL 2031-32</t>
  </si>
  <si>
    <t>SEVERANCE SOLID TOTAL COLL 2031-32</t>
  </si>
  <si>
    <t>SEVERANCE OIL TOTAL COLL 2031-32</t>
  </si>
  <si>
    <t>SEVERANCE TOTAL COLL 2031-32</t>
  </si>
  <si>
    <t>SEVERANCE GR 2031-32</t>
  </si>
  <si>
    <t>SALES-CONSUMER ND 2031-32</t>
  </si>
  <si>
    <t>SALES-TOURISM 2031-32</t>
  </si>
  <si>
    <t>SALES-AUTO 2031-32</t>
  </si>
  <si>
    <t>SALES-OTHER DUR 2031-32</t>
  </si>
  <si>
    <t>SALES-BUILDING 2031-32</t>
  </si>
  <si>
    <t>SALES-BUSINESS 2031-32</t>
  </si>
  <si>
    <t>SALES-FINAL LIAB 2031-32</t>
  </si>
  <si>
    <t>SALES-EST PAYT 2031-32</t>
  </si>
  <si>
    <t>SALES-UNPD LIAB 2031-32</t>
  </si>
  <si>
    <t>SALES-DOR TAPE 2031-32</t>
  </si>
  <si>
    <t>SALES-AUDIT RECOVER 2031-32</t>
  </si>
  <si>
    <t>SALES-OTHER ADJUST 2031-32</t>
  </si>
  <si>
    <t>SALES -CST COLLECTIONS 2031-32</t>
  </si>
  <si>
    <t>SALES -CST COLLECTIONS REFUNDS 2031-32</t>
  </si>
  <si>
    <t>SALES -CST COLLECTIONS NET of REFUNDS 2031-32</t>
  </si>
  <si>
    <t>SALES-ADJUSTED TOT 2031-32</t>
  </si>
  <si>
    <t>SCHOLARSHIP CREDITS - DIRECT PAY 2031-32</t>
  </si>
  <si>
    <t>SCHOLARSHIP CREDITS - COMM LEASES 2031-32</t>
  </si>
  <si>
    <t>HOPE SCHOLARSHIP - MOTOR VEHICLES 2031-32</t>
  </si>
  <si>
    <t>NEW WORLDS READING CREDIT 2031-32</t>
  </si>
  <si>
    <t>STRONG FAMILIES CREDIT 2031-32</t>
  </si>
  <si>
    <t>TOTAL CREDITS ADD BACK USED FOR DIST 2031-32</t>
  </si>
  <si>
    <t>SALES GR 2031-32</t>
  </si>
  <si>
    <t>SALES-LOCAL GOVT HALF-CENT 2031-32</t>
  </si>
  <si>
    <t>LGHC TRANSFER TO COMMERCE G&amp;DTF 2031-32</t>
  </si>
  <si>
    <t>NET SALES-LOCAL GOVT HALF-CENT 2031-32</t>
  </si>
  <si>
    <t>SALES-EMERG DISTR 2031-32</t>
  </si>
  <si>
    <t>SALES-REVENUE SHARING 2031-32</t>
  </si>
  <si>
    <t>SPORTS FACILITIES 2031-32</t>
  </si>
  <si>
    <t>FIXED DISTRIBUTIONS TO TRUST FUNDS 2031-32</t>
  </si>
  <si>
    <t>DISTRIBUTION TO PERC 2031-32</t>
  </si>
  <si>
    <t>SB50 DISTRIBUTION TO U.C. TRUST FUND 2031-32</t>
  </si>
  <si>
    <t>Revenue Sharing to Counties (2.0810%) 2031-32</t>
  </si>
  <si>
    <t>Revenue Sharing to Municipals (1.3653%) 2031-32</t>
  </si>
  <si>
    <t>Revenue Sharing Fixed Distr to Counties 2031-32</t>
  </si>
  <si>
    <t>GROSS RECEIPTS CST 2031-32</t>
  </si>
  <si>
    <t>GROSS RECEIPTS CST REFUNDS 2031-32</t>
  </si>
  <si>
    <t>GROSS RECEIPTS CST NET of REFUNDS 2031-32</t>
  </si>
  <si>
    <t>GROSS RECEIPTS UTILITIES 2031-32</t>
  </si>
  <si>
    <t>TOTAL GROSS RECEIPTS 2031-32</t>
  </si>
  <si>
    <t>SLOT MACHINE TAX 2031-32</t>
  </si>
  <si>
    <t>CIG SURCHARGE TOTAL COLL 2031-32</t>
  </si>
  <si>
    <t>OTHER TOB SURCHARGE TOT COLL 2031-32</t>
  </si>
  <si>
    <t>OTHER TOB SURCHARGE REFUNDS 2031-32</t>
  </si>
  <si>
    <t>OTHER TOB SURCHARGE - NET OF REFUNDS 2031-32</t>
  </si>
  <si>
    <t>TOTAL TOBACCO SURCHARGE 2031-32</t>
  </si>
  <si>
    <t>TOBACCO SUR TO HEALTHCARE TF 2031-32</t>
  </si>
  <si>
    <t>LOCAL CST 2031-32</t>
  </si>
  <si>
    <t>LOCAL CST REFUNDS 2031-32</t>
  </si>
  <si>
    <t>LOCAL CST NET of REFUNDS 2031-32</t>
  </si>
  <si>
    <t>GROSS CST FROM DOR 2031-32</t>
  </si>
  <si>
    <t>LOCAL OPTION SALES TAXES 2031-32</t>
  </si>
  <si>
    <t>LOTTERY DUE TO EETF 2007-08</t>
  </si>
  <si>
    <t>LOTTERY DUE TO EETF 2008-09</t>
  </si>
  <si>
    <t>LOTTERY DUE TO EETF 2009-10</t>
  </si>
  <si>
    <t>LOTTERY DUE TO EETF 2010-11</t>
  </si>
  <si>
    <t>LOTTERY DUE TO EETF 2011-12</t>
  </si>
  <si>
    <t>LOTTERY DUE TO EETF 2012-13</t>
  </si>
  <si>
    <t>LOTTERY DUE TO EETF 2013-14</t>
  </si>
  <si>
    <t>LOTTERY DUE TO EETF 2014-15</t>
  </si>
  <si>
    <t>LOTTERY DUE TO EETF 2015-16</t>
  </si>
  <si>
    <t>LOTTERY DUE TO EETF 2016-17</t>
  </si>
  <si>
    <t>LOTTERY DUE TO EETF 2017-18</t>
  </si>
  <si>
    <t>LOTTERY DUE TO EETF 2018-19</t>
  </si>
  <si>
    <t>LOTTERY DUE TO EETF 2019-20</t>
  </si>
  <si>
    <t>LOTTERY DUE TO EETF 2020-21</t>
  </si>
  <si>
    <t>LOTTERY DUE TO EETF 2021-22</t>
  </si>
  <si>
    <t>LOTTERY DUE TO EETF 2022-23</t>
  </si>
  <si>
    <t>LOTTERY DUE TO EETF 2023-24</t>
  </si>
  <si>
    <t>LOTTERY DUE TO EETF 2024-25</t>
  </si>
  <si>
    <t>LOTTERY DUE TO EETF 2025-26</t>
  </si>
  <si>
    <t>LOTTERY DUE TO EETF 2026-27</t>
  </si>
  <si>
    <t>LOTTERY DUE TO EETF 2027-28</t>
  </si>
  <si>
    <t>LOTTERY DUE TO EETF 2028-29</t>
  </si>
  <si>
    <t>LOTTERY DUE TO EETF 2029-30</t>
  </si>
  <si>
    <t>LOTTERY DUE TO EETF 2030-31</t>
  </si>
  <si>
    <t>LOTTERY DUE TO EETF 2031-32</t>
  </si>
  <si>
    <t>August Forecast 2026-27</t>
  </si>
  <si>
    <t>ABANDONED PROPERTY RECEIPTS 2012-13</t>
  </si>
  <si>
    <t>ABANDONED PROPERTY RECEIPTS 2013-14</t>
  </si>
  <si>
    <t>ABANDONED PROPERTY RECEIPTS 2014-15</t>
  </si>
  <si>
    <t>ABANDONED PROPERTY RECEIPTS 2015-16</t>
  </si>
  <si>
    <t>ABANDONED PROPERTY RECEIPTS 2016-17</t>
  </si>
  <si>
    <t>ABANDONED PROPERTY RECEIPTS 2017-18</t>
  </si>
  <si>
    <t>ABANDONED PROPERTY RECEIPTS 2018-19</t>
  </si>
  <si>
    <t>ABANDONED PROPERTY RECEIPTS 2019-20</t>
  </si>
  <si>
    <t>ABANDONED PROPERTY RECEIPTS 2020-21</t>
  </si>
  <si>
    <t>ABANDONED PROPERTY RECEIPTS 2021-22</t>
  </si>
  <si>
    <t>ABANDONED PROPERTY RECEIPTS 2022-23</t>
  </si>
  <si>
    <t>ABANDONED PROPERTY RECEIPTS 2023-24</t>
  </si>
  <si>
    <t>ABANDONED PROPERTY RECEIPTS 2024-25</t>
  </si>
  <si>
    <t>ABANDONED PROPERTY RECEIPTS 2025-26</t>
  </si>
  <si>
    <t>ABANDONED PROPERTY RECEIPTS 2026-27</t>
  </si>
  <si>
    <t>ABANDONED PROPERTY RECEIPTS 2027-28</t>
  </si>
  <si>
    <t>ABANDONED PROPERTY RECEIPTS 2028-29</t>
  </si>
  <si>
    <t>ABANDONED PROPERTY RECEIPTS 2029-30</t>
  </si>
  <si>
    <t>ABANDONED PROPERTY RECEIPTS 2030-31</t>
  </si>
  <si>
    <t>ABANDONED PROPERTY RECEIPTS 2031-32</t>
  </si>
  <si>
    <t>ABANDONED PROPERTY REFUNDS TO OWNERS 2014-15</t>
  </si>
  <si>
    <t>ABANDONED PROPERTY REFUNDS TO OWNERS 2015-16</t>
  </si>
  <si>
    <t>ABANDONED PROPERTY REFUNDS TO OWNERS 2016-17</t>
  </si>
  <si>
    <t>ABANDONED PROPERTY REFUNDS TO OWNERS 2017-18</t>
  </si>
  <si>
    <t>ABANDONED PROPERTY REFUNDS TO OWNERS 2018-19</t>
  </si>
  <si>
    <t>ABANDONED PROPERTY REFUNDS TO OWNERS 2019-20</t>
  </si>
  <si>
    <t>ABANDONED PROPERTY REFUNDS TO OWNERS 2020-21</t>
  </si>
  <si>
    <t>ABANDONED PROPERTY REFUNDS TO OWNERS 2021-22</t>
  </si>
  <si>
    <t>ABANDONED PROPERTY REFUNDS TO OWNERS 2022-23</t>
  </si>
  <si>
    <t>ABANDONED PROPERTY REFUNDS TO OWNERS 2023-24</t>
  </si>
  <si>
    <t>ABANDONED PROPERTY REFUNDS TO OWNERS 2024-25</t>
  </si>
  <si>
    <t>ABANDONED PROPERTY REFUNDS TO OWNERS 2025-26</t>
  </si>
  <si>
    <t>ABANDONED PROPERTY REFUNDS TO OWNERS 2026-27</t>
  </si>
  <si>
    <t>ABANDONED PROPERTY REFUNDS TO OWNERS 2027-28</t>
  </si>
  <si>
    <t>ABANDONED PROPERTY REFUNDS TO OWNERS 2028-29</t>
  </si>
  <si>
    <t>ABANDONED PROPERTY REFUNDS TO OWNERS 2029-30</t>
  </si>
  <si>
    <t>ABANDONED PROPERTY REFUNDS TO OWNERS 2030-31</t>
  </si>
  <si>
    <t>ABANDONED PROPERTY REFUNDS TO OWNERS 2031-32</t>
  </si>
  <si>
    <t>ABANDONED PROPERTY REFUNDS TO OWNERS 2012-13</t>
  </si>
  <si>
    <t>ABANDONED PROPERTY REFUNDS TO OWNERS 2013-14</t>
  </si>
  <si>
    <t>January Forecast 2026-27</t>
  </si>
  <si>
    <t>COUNTY MEDICAID SHARE 2007-08</t>
  </si>
  <si>
    <t>COUNTY MEDICAID SHARE 2008-09</t>
  </si>
  <si>
    <t>COUNTY MEDICAID SHARE 2009-10</t>
  </si>
  <si>
    <t>COUNTY MEDICAID SHARE 2010-11</t>
  </si>
  <si>
    <t>COUNTY MEDICAID SHARE 2011-12</t>
  </si>
  <si>
    <t>COUNTY MEDICAID SHARE 2012-13</t>
  </si>
  <si>
    <t>COUNTY MEDICAID SHARE 2013-14</t>
  </si>
  <si>
    <t>COUNTY MEDICAID SHARE 2014-15</t>
  </si>
  <si>
    <t>COUNTY MEDICAID SHARE 2015-16</t>
  </si>
  <si>
    <t>COUNTY MEDICAID SHARE 2016-17</t>
  </si>
  <si>
    <t>COUNTY MEDICAID SHARE 2017-18</t>
  </si>
  <si>
    <t>COUNTY MEDICAID SHARE 2018-19</t>
  </si>
  <si>
    <t>COUNTY MEDICAID SHARE 2019-20</t>
  </si>
  <si>
    <t>COUNTY MEDICAID SHARE 2020-21</t>
  </si>
  <si>
    <t>COUNTY MEDICAID SHARE 2021-22</t>
  </si>
  <si>
    <t>COUNTY MEDICAID SHARE 2022-23</t>
  </si>
  <si>
    <t>COUNTY MEDICAID SHARE 2023-24</t>
  </si>
  <si>
    <t>COUNTY MEDICAID SHARE 2024-25</t>
  </si>
  <si>
    <t>COUNTY MEDICAID SHARE 2025-26</t>
  </si>
  <si>
    <t>COUNTY MEDICAID SHARE 2026-27</t>
  </si>
  <si>
    <t>COUNTY MEDICAID SHARE 2027-28</t>
  </si>
  <si>
    <t>COUNTY MEDICAID SHARE 2028-29</t>
  </si>
  <si>
    <t>COUNTY MEDICAID SHARE 2029-30</t>
  </si>
  <si>
    <t>COUNTY MEDICAID SHARE 2030-31</t>
  </si>
  <si>
    <t>COUNTY MEDICAID SHARE 2031-32</t>
  </si>
  <si>
    <t>FY 2026-27 Monthly Estimates</t>
  </si>
  <si>
    <t>FY 2025-26 &amp; FY 2026-27 Monthly Estimates (adjusted fo Measures Affecting Revenue)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</si>
</sst>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_)"/>
    <numFmt numFmtId="167" formatCode="#,##0.0_);\(#,##0.0\)"/>
    <numFmt numFmtId="168" formatCode="0.000"/>
    <numFmt numFmtId="169" formatCode="#,##0.00000"/>
    <numFmt numFmtId="170" formatCode="0.000000_)"/>
    <numFmt numFmtId="171" formatCode="#,##0.0000"/>
    <numFmt numFmtId="172" formatCode="_(* #,##0.0_);_(* \(#,##0.0\);_(* &quot;-&quot;??_);_(@_)"/>
  </numFmts>
  <fonts count="60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Univers"/>
      <family val="2"/>
    </font>
    <font>
      <b/>
      <sz val="8"/>
      <name val="Univers"/>
      <family val="2"/>
    </font>
    <font>
      <sz val="8"/>
      <name val="Univers"/>
      <family val="2"/>
    </font>
    <font>
      <b/>
      <sz val="8"/>
      <name val="Univers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 MT"/>
    </font>
    <font>
      <sz val="12"/>
      <name val="Arial"/>
      <family val="2"/>
    </font>
    <font>
      <sz val="10"/>
      <name val="Arial MT"/>
    </font>
    <font>
      <sz val="10"/>
      <name val="Arial"/>
      <family val="2"/>
    </font>
    <font>
      <sz val="12"/>
      <name val="Arial"/>
      <family val="2"/>
    </font>
    <font>
      <sz val="10"/>
      <name val="Helv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0"/>
      <name val="Univers"/>
      <family val="2"/>
    </font>
    <font>
      <sz val="10"/>
      <name val="Univer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color rgb="FF9C6500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sz val="7"/>
      <name val="Univers"/>
      <family val="2"/>
    </font>
    <font>
      <u/>
      <sz val="10"/>
      <name val="Univers"/>
      <family val="2"/>
    </font>
    <font>
      <sz val="7.5"/>
      <name val="Univers"/>
      <family val="2"/>
    </font>
    <font>
      <b/>
      <sz val="7.5"/>
      <name val="Univers"/>
      <family val="2"/>
    </font>
    <font>
      <sz val="9"/>
      <name val="Univers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228">
    <xf numFmtId="0" fontId="0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" fontId="10" fillId="0" borderId="0"/>
    <xf numFmtId="3" fontId="10" fillId="0" borderId="0"/>
    <xf numFmtId="3" fontId="10" fillId="2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2" borderId="0" applyFon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0"/>
    <xf numFmtId="0" fontId="48" fillId="0" borderId="0"/>
    <xf numFmtId="0" fontId="23" fillId="0" borderId="0"/>
    <xf numFmtId="0" fontId="10" fillId="0" borderId="0"/>
    <xf numFmtId="0" fontId="48" fillId="0" borderId="0"/>
    <xf numFmtId="0" fontId="15" fillId="0" borderId="0"/>
    <xf numFmtId="0" fontId="48" fillId="0" borderId="0"/>
    <xf numFmtId="0" fontId="50" fillId="0" borderId="0"/>
    <xf numFmtId="0" fontId="48" fillId="0" borderId="0"/>
    <xf numFmtId="0" fontId="15" fillId="0" borderId="0"/>
    <xf numFmtId="0" fontId="15" fillId="0" borderId="0"/>
    <xf numFmtId="0" fontId="48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48" fillId="0" borderId="0"/>
    <xf numFmtId="0" fontId="28" fillId="0" borderId="0">
      <alignment vertical="top"/>
    </xf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48" fillId="0" borderId="0"/>
    <xf numFmtId="0" fontId="28" fillId="0" borderId="0"/>
    <xf numFmtId="0" fontId="10" fillId="0" borderId="0"/>
    <xf numFmtId="0" fontId="10" fillId="0" borderId="0"/>
    <xf numFmtId="0" fontId="48" fillId="0" borderId="0"/>
    <xf numFmtId="0" fontId="17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10" fillId="0" borderId="0"/>
    <xf numFmtId="0" fontId="5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48" fillId="0" borderId="0"/>
    <xf numFmtId="0" fontId="29" fillId="0" borderId="0"/>
    <xf numFmtId="0" fontId="33" fillId="0" borderId="0"/>
    <xf numFmtId="0" fontId="10" fillId="0" borderId="0"/>
    <xf numFmtId="0" fontId="48" fillId="0" borderId="0"/>
    <xf numFmtId="0" fontId="3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50" fillId="0" borderId="0"/>
    <xf numFmtId="0" fontId="5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5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15" fillId="0" borderId="0"/>
    <xf numFmtId="0" fontId="48" fillId="0" borderId="0"/>
    <xf numFmtId="0" fontId="10" fillId="0" borderId="0"/>
    <xf numFmtId="0" fontId="15" fillId="0" borderId="0"/>
    <xf numFmtId="0" fontId="48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48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48" fillId="0" borderId="0"/>
    <xf numFmtId="166" fontId="10" fillId="0" borderId="0"/>
    <xf numFmtId="166" fontId="10" fillId="0" borderId="0"/>
    <xf numFmtId="0" fontId="22" fillId="0" borderId="0"/>
    <xf numFmtId="0" fontId="48" fillId="0" borderId="0"/>
    <xf numFmtId="0" fontId="48" fillId="3" borderId="65" applyNumberFormat="0" applyFont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2" borderId="0" applyFont="0" applyFill="0" applyBorder="0" applyAlignment="0" applyProtection="0"/>
    <xf numFmtId="9" fontId="3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6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65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" borderId="65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65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65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65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65" applyNumberFormat="0" applyFont="0" applyAlignment="0" applyProtection="0"/>
    <xf numFmtId="0" fontId="51" fillId="0" borderId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2" fillId="11" borderId="0" applyNumberFormat="0" applyBorder="0" applyAlignment="0" applyProtection="0"/>
    <xf numFmtId="167" fontId="10" fillId="0" borderId="0"/>
    <xf numFmtId="0" fontId="3" fillId="0" borderId="0"/>
    <xf numFmtId="0" fontId="8" fillId="0" borderId="0"/>
    <xf numFmtId="9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1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65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65">
    <xf numFmtId="0" fontId="0" fillId="0" borderId="0" xfId="0"/>
    <xf numFmtId="164" fontId="11" fillId="0" borderId="0" xfId="0" applyNumberFormat="1" applyFont="1" applyFill="1" applyAlignment="1" applyProtection="1">
      <alignment horizontal="right"/>
      <protection locked="0"/>
    </xf>
    <xf numFmtId="164" fontId="12" fillId="0" borderId="0" xfId="0" applyNumberFormat="1" applyFont="1" applyFill="1" applyAlignment="1" applyProtection="1">
      <alignment horizontal="center"/>
      <protection locked="0"/>
    </xf>
    <xf numFmtId="164" fontId="9" fillId="0" borderId="0" xfId="0" applyNumberFormat="1" applyFont="1" applyFill="1" applyAlignment="1" applyProtection="1">
      <protection locked="0"/>
    </xf>
    <xf numFmtId="164" fontId="13" fillId="0" borderId="0" xfId="0" applyNumberFormat="1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center"/>
    </xf>
    <xf numFmtId="0" fontId="9" fillId="0" borderId="2" xfId="0" applyFont="1" applyFill="1" applyBorder="1" applyProtection="1">
      <protection locked="0"/>
    </xf>
    <xf numFmtId="0" fontId="9" fillId="0" borderId="3" xfId="0" applyFont="1" applyFill="1" applyBorder="1" applyProtection="1">
      <protection locked="0"/>
    </xf>
    <xf numFmtId="0" fontId="9" fillId="0" borderId="4" xfId="0" applyFont="1" applyFill="1" applyBorder="1" applyProtection="1">
      <protection locked="0"/>
    </xf>
    <xf numFmtId="170" fontId="9" fillId="0" borderId="3" xfId="0" applyNumberFormat="1" applyFont="1" applyFill="1" applyBorder="1" applyProtection="1">
      <protection locked="0"/>
    </xf>
    <xf numFmtId="0" fontId="9" fillId="0" borderId="5" xfId="0" applyFont="1" applyFill="1" applyBorder="1" applyAlignment="1" applyProtection="1">
      <alignment horizontal="center"/>
    </xf>
    <xf numFmtId="165" fontId="9" fillId="0" borderId="0" xfId="0" applyNumberFormat="1" applyFont="1" applyFill="1" applyProtection="1">
      <protection locked="0"/>
    </xf>
    <xf numFmtId="0" fontId="9" fillId="0" borderId="0" xfId="0" applyFont="1" applyFill="1" applyAlignment="1" applyProtection="1">
      <protection locked="0"/>
    </xf>
    <xf numFmtId="0" fontId="9" fillId="0" borderId="5" xfId="0" applyFont="1" applyFill="1" applyBorder="1" applyProtection="1">
      <protection locked="0"/>
    </xf>
    <xf numFmtId="0" fontId="0" fillId="0" borderId="0" xfId="0" applyFill="1"/>
    <xf numFmtId="167" fontId="11" fillId="0" borderId="5" xfId="0" applyNumberFormat="1" applyFont="1" applyFill="1" applyBorder="1" applyProtection="1">
      <protection locked="0"/>
    </xf>
    <xf numFmtId="165" fontId="0" fillId="0" borderId="0" xfId="0" applyNumberFormat="1" applyFill="1"/>
    <xf numFmtId="167" fontId="9" fillId="0" borderId="5" xfId="0" applyNumberFormat="1" applyFont="1" applyFill="1" applyBorder="1" applyProtection="1">
      <protection locked="0"/>
    </xf>
    <xf numFmtId="165" fontId="9" fillId="0" borderId="5" xfId="0" applyNumberFormat="1" applyFont="1" applyFill="1" applyBorder="1" applyProtection="1">
      <protection locked="0"/>
    </xf>
    <xf numFmtId="0" fontId="9" fillId="0" borderId="5" xfId="0" applyFont="1" applyFill="1" applyBorder="1"/>
    <xf numFmtId="0" fontId="9" fillId="0" borderId="4" xfId="0" applyFont="1" applyFill="1" applyBorder="1"/>
    <xf numFmtId="164" fontId="11" fillId="0" borderId="7" xfId="0" applyNumberFormat="1" applyFont="1" applyFill="1" applyBorder="1" applyProtection="1">
      <protection locked="0"/>
    </xf>
    <xf numFmtId="164" fontId="9" fillId="0" borderId="7" xfId="1" quotePrefix="1" applyNumberFormat="1" applyFont="1" applyFill="1" applyBorder="1" applyAlignment="1" applyProtection="1">
      <alignment horizontal="right"/>
      <protection locked="0"/>
    </xf>
    <xf numFmtId="164" fontId="9" fillId="0" borderId="7" xfId="0" applyNumberFormat="1" applyFont="1" applyFill="1" applyBorder="1" applyAlignment="1" applyProtection="1">
      <alignment horizontal="right"/>
      <protection locked="0"/>
    </xf>
    <xf numFmtId="164" fontId="9" fillId="0" borderId="7" xfId="0" applyNumberFormat="1" applyFont="1" applyFill="1" applyBorder="1" applyProtection="1">
      <protection locked="0"/>
    </xf>
    <xf numFmtId="164" fontId="13" fillId="0" borderId="7" xfId="0" applyNumberFormat="1" applyFont="1" applyFill="1" applyBorder="1" applyProtection="1">
      <protection locked="0"/>
    </xf>
    <xf numFmtId="4" fontId="13" fillId="0" borderId="7" xfId="0" applyNumberFormat="1" applyFont="1" applyFill="1" applyBorder="1" applyProtection="1">
      <protection locked="0"/>
    </xf>
    <xf numFmtId="165" fontId="9" fillId="0" borderId="7" xfId="0" applyNumberFormat="1" applyFont="1" applyFill="1" applyBorder="1"/>
    <xf numFmtId="164" fontId="11" fillId="0" borderId="11" xfId="0" applyNumberFormat="1" applyFont="1" applyFill="1" applyBorder="1" applyProtection="1">
      <protection locked="0"/>
    </xf>
    <xf numFmtId="164" fontId="9" fillId="0" borderId="12" xfId="0" applyNumberFormat="1" applyFont="1" applyFill="1" applyBorder="1" applyAlignment="1" applyProtection="1">
      <alignment horizontal="right"/>
      <protection locked="0"/>
    </xf>
    <xf numFmtId="164" fontId="9" fillId="0" borderId="11" xfId="0" applyNumberFormat="1" applyFont="1" applyFill="1" applyBorder="1" applyProtection="1">
      <protection locked="0"/>
    </xf>
    <xf numFmtId="165" fontId="9" fillId="0" borderId="11" xfId="0" applyNumberFormat="1" applyFont="1" applyFill="1" applyBorder="1"/>
    <xf numFmtId="165" fontId="9" fillId="0" borderId="12" xfId="0" applyNumberFormat="1" applyFont="1" applyFill="1" applyBorder="1"/>
    <xf numFmtId="165" fontId="9" fillId="0" borderId="13" xfId="0" applyNumberFormat="1" applyFont="1" applyFill="1" applyBorder="1"/>
    <xf numFmtId="165" fontId="9" fillId="0" borderId="14" xfId="0" applyNumberFormat="1" applyFont="1" applyFill="1" applyBorder="1"/>
    <xf numFmtId="165" fontId="9" fillId="0" borderId="15" xfId="0" applyNumberFormat="1" applyFont="1" applyFill="1" applyBorder="1"/>
    <xf numFmtId="167" fontId="41" fillId="0" borderId="1" xfId="0" applyNumberFormat="1" applyFont="1" applyFill="1" applyBorder="1" applyProtection="1">
      <protection locked="0"/>
    </xf>
    <xf numFmtId="167" fontId="41" fillId="0" borderId="6" xfId="0" applyNumberFormat="1" applyFont="1" applyFill="1" applyBorder="1" applyProtection="1">
      <protection locked="0"/>
    </xf>
    <xf numFmtId="167" fontId="42" fillId="0" borderId="1" xfId="0" applyNumberFormat="1" applyFont="1" applyFill="1" applyBorder="1" applyProtection="1">
      <protection locked="0"/>
    </xf>
    <xf numFmtId="167" fontId="42" fillId="0" borderId="6" xfId="0" applyNumberFormat="1" applyFont="1" applyFill="1" applyBorder="1" applyProtection="1">
      <protection locked="0"/>
    </xf>
    <xf numFmtId="167" fontId="41" fillId="0" borderId="5" xfId="0" applyNumberFormat="1" applyFont="1" applyFill="1" applyBorder="1" applyProtection="1">
      <protection locked="0"/>
    </xf>
    <xf numFmtId="0" fontId="42" fillId="0" borderId="1" xfId="0" applyFont="1" applyFill="1" applyBorder="1" applyProtection="1">
      <protection locked="0"/>
    </xf>
    <xf numFmtId="0" fontId="42" fillId="0" borderId="6" xfId="0" applyFont="1" applyFill="1" applyBorder="1" applyProtection="1">
      <protection locked="0"/>
    </xf>
    <xf numFmtId="0" fontId="42" fillId="0" borderId="5" xfId="0" applyFont="1" applyFill="1" applyBorder="1" applyProtection="1">
      <protection locked="0"/>
    </xf>
    <xf numFmtId="164" fontId="9" fillId="0" borderId="0" xfId="0" applyNumberFormat="1" applyFont="1" applyFill="1" applyProtection="1">
      <protection locked="0"/>
    </xf>
    <xf numFmtId="0" fontId="42" fillId="0" borderId="5" xfId="0" applyFont="1" applyFill="1" applyBorder="1" applyAlignment="1" applyProtection="1">
      <protection locked="0"/>
    </xf>
    <xf numFmtId="0" fontId="42" fillId="0" borderId="1" xfId="0" applyFont="1" applyFill="1" applyBorder="1" applyAlignment="1" applyProtection="1">
      <protection locked="0"/>
    </xf>
    <xf numFmtId="167" fontId="42" fillId="0" borderId="5" xfId="0" applyNumberFormat="1" applyFont="1" applyFill="1" applyBorder="1" applyProtection="1">
      <protection locked="0"/>
    </xf>
    <xf numFmtId="167" fontId="42" fillId="0" borderId="0" xfId="0" applyNumberFormat="1" applyFont="1" applyFill="1" applyBorder="1" applyProtection="1">
      <protection locked="0"/>
    </xf>
    <xf numFmtId="165" fontId="42" fillId="0" borderId="5" xfId="0" applyNumberFormat="1" applyFont="1" applyFill="1" applyBorder="1" applyProtection="1">
      <protection locked="0"/>
    </xf>
    <xf numFmtId="165" fontId="42" fillId="0" borderId="1" xfId="0" applyNumberFormat="1" applyFont="1" applyFill="1" applyBorder="1" applyProtection="1">
      <protection locked="0"/>
    </xf>
    <xf numFmtId="0" fontId="41" fillId="0" borderId="5" xfId="0" applyFont="1" applyFill="1" applyBorder="1" applyProtection="1">
      <protection locked="0"/>
    </xf>
    <xf numFmtId="0" fontId="41" fillId="0" borderId="1" xfId="0" applyFont="1" applyFill="1" applyBorder="1" applyProtection="1">
      <protection locked="0"/>
    </xf>
    <xf numFmtId="0" fontId="41" fillId="0" borderId="0" xfId="0" applyFont="1" applyFill="1" applyAlignment="1" applyProtection="1">
      <protection locked="0"/>
    </xf>
    <xf numFmtId="164" fontId="42" fillId="0" borderId="0" xfId="0" applyNumberFormat="1" applyFont="1" applyFill="1" applyAlignment="1" applyProtection="1">
      <alignment horizontal="right"/>
      <protection locked="0"/>
    </xf>
    <xf numFmtId="0" fontId="42" fillId="0" borderId="0" xfId="0" applyFont="1" applyFill="1" applyAlignment="1" applyProtection="1">
      <protection locked="0"/>
    </xf>
    <xf numFmtId="164" fontId="42" fillId="0" borderId="0" xfId="0" applyNumberFormat="1" applyFont="1" applyFill="1" applyAlignment="1" applyProtection="1">
      <alignment horizontal="center"/>
      <protection locked="0"/>
    </xf>
    <xf numFmtId="165" fontId="42" fillId="0" borderId="0" xfId="0" applyNumberFormat="1" applyFont="1" applyFill="1" applyAlignment="1" applyProtection="1">
      <protection locked="0"/>
    </xf>
    <xf numFmtId="0" fontId="42" fillId="0" borderId="0" xfId="0" applyFont="1" applyFill="1" applyProtection="1">
      <protection locked="0"/>
    </xf>
    <xf numFmtId="0" fontId="41" fillId="0" borderId="0" xfId="0" applyFont="1" applyFill="1" applyProtection="1">
      <protection locked="0"/>
    </xf>
    <xf numFmtId="0" fontId="41" fillId="0" borderId="1" xfId="0" applyFont="1" applyFill="1" applyBorder="1" applyAlignment="1" applyProtection="1">
      <alignment horizontal="center"/>
    </xf>
    <xf numFmtId="10" fontId="41" fillId="0" borderId="13" xfId="0" applyNumberFormat="1" applyFont="1" applyFill="1" applyBorder="1" applyProtection="1">
      <protection locked="0"/>
    </xf>
    <xf numFmtId="10" fontId="41" fillId="0" borderId="14" xfId="0" applyNumberFormat="1" applyFont="1" applyFill="1" applyBorder="1" applyProtection="1">
      <protection locked="0"/>
    </xf>
    <xf numFmtId="10" fontId="41" fillId="0" borderId="15" xfId="0" applyNumberFormat="1" applyFont="1" applyFill="1" applyBorder="1" applyAlignment="1" applyProtection="1">
      <alignment horizontal="right"/>
      <protection locked="0"/>
    </xf>
    <xf numFmtId="164" fontId="41" fillId="0" borderId="0" xfId="0" applyNumberFormat="1" applyFont="1" applyFill="1" applyBorder="1" applyProtection="1">
      <protection locked="0"/>
    </xf>
    <xf numFmtId="165" fontId="42" fillId="0" borderId="0" xfId="0" applyNumberFormat="1" applyFont="1" applyFill="1" applyBorder="1" applyProtection="1">
      <protection locked="0"/>
    </xf>
    <xf numFmtId="10" fontId="41" fillId="0" borderId="24" xfId="0" applyNumberFormat="1" applyFont="1" applyFill="1" applyBorder="1" applyProtection="1">
      <protection locked="0"/>
    </xf>
    <xf numFmtId="10" fontId="41" fillId="0" borderId="50" xfId="0" applyNumberFormat="1" applyFont="1" applyFill="1" applyBorder="1" applyAlignment="1" applyProtection="1">
      <alignment horizontal="right"/>
      <protection locked="0"/>
    </xf>
    <xf numFmtId="10" fontId="41" fillId="8" borderId="64" xfId="0" applyNumberFormat="1" applyFont="1" applyFill="1" applyBorder="1"/>
    <xf numFmtId="10" fontId="41" fillId="0" borderId="12" xfId="0" applyNumberFormat="1" applyFont="1" applyFill="1" applyBorder="1" applyAlignment="1" applyProtection="1">
      <alignment horizontal="right"/>
      <protection locked="0"/>
    </xf>
    <xf numFmtId="10" fontId="41" fillId="8" borderId="62" xfId="0" applyNumberFormat="1" applyFont="1" applyFill="1" applyBorder="1"/>
    <xf numFmtId="164" fontId="41" fillId="0" borderId="25" xfId="0" applyNumberFormat="1" applyFont="1" applyFill="1" applyBorder="1" applyProtection="1">
      <protection locked="0"/>
    </xf>
    <xf numFmtId="164" fontId="41" fillId="0" borderId="27" xfId="0" applyNumberFormat="1" applyFont="1" applyFill="1" applyBorder="1" applyAlignment="1" applyProtection="1">
      <alignment horizontal="right"/>
      <protection locked="0"/>
    </xf>
    <xf numFmtId="0" fontId="41" fillId="0" borderId="3" xfId="0" applyFont="1" applyFill="1" applyBorder="1" applyProtection="1">
      <protection locked="0"/>
    </xf>
    <xf numFmtId="165" fontId="41" fillId="0" borderId="1" xfId="0" applyNumberFormat="1" applyFont="1" applyFill="1" applyBorder="1" applyProtection="1">
      <protection locked="0"/>
    </xf>
    <xf numFmtId="164" fontId="41" fillId="0" borderId="32" xfId="0" applyNumberFormat="1" applyFont="1" applyFill="1" applyBorder="1" applyProtection="1">
      <protection locked="0"/>
    </xf>
    <xf numFmtId="164" fontId="41" fillId="0" borderId="34" xfId="0" applyNumberFormat="1" applyFont="1" applyFill="1" applyBorder="1" applyAlignment="1" applyProtection="1">
      <alignment horizontal="right"/>
      <protection locked="0"/>
    </xf>
    <xf numFmtId="10" fontId="42" fillId="8" borderId="3" xfId="0" applyNumberFormat="1" applyFont="1" applyFill="1" applyBorder="1"/>
    <xf numFmtId="10" fontId="42" fillId="8" borderId="16" xfId="0" applyNumberFormat="1" applyFont="1" applyFill="1" applyBorder="1"/>
    <xf numFmtId="0" fontId="41" fillId="0" borderId="0" xfId="0" applyFont="1" applyFill="1" applyBorder="1" applyProtection="1">
      <protection locked="0"/>
    </xf>
    <xf numFmtId="0" fontId="41" fillId="0" borderId="0" xfId="0" applyFont="1" applyFill="1" applyBorder="1" applyAlignment="1" applyProtection="1">
      <alignment horizontal="center"/>
    </xf>
    <xf numFmtId="164" fontId="42" fillId="0" borderId="0" xfId="0" applyNumberFormat="1" applyFont="1" applyFill="1" applyBorder="1" applyProtection="1">
      <protection locked="0"/>
    </xf>
    <xf numFmtId="164" fontId="42" fillId="0" borderId="0" xfId="0" applyNumberFormat="1" applyFont="1" applyFill="1" applyBorder="1" applyAlignment="1" applyProtection="1">
      <alignment horizontal="right"/>
      <protection locked="0"/>
    </xf>
    <xf numFmtId="164" fontId="41" fillId="0" borderId="0" xfId="1" quotePrefix="1" applyNumberFormat="1" applyFont="1" applyFill="1" applyBorder="1" applyAlignment="1" applyProtection="1">
      <alignment horizontal="right"/>
      <protection locked="0"/>
    </xf>
    <xf numFmtId="10" fontId="41" fillId="0" borderId="19" xfId="195" applyNumberFormat="1" applyFont="1" applyFill="1" applyBorder="1" applyProtection="1">
      <protection locked="0"/>
    </xf>
    <xf numFmtId="10" fontId="41" fillId="0" borderId="19" xfId="0" applyNumberFormat="1" applyFont="1" applyFill="1" applyBorder="1" applyProtection="1">
      <protection locked="0"/>
    </xf>
    <xf numFmtId="10" fontId="41" fillId="0" borderId="20" xfId="0" applyNumberFormat="1" applyFont="1" applyFill="1" applyBorder="1" applyProtection="1">
      <protection locked="0"/>
    </xf>
    <xf numFmtId="164" fontId="41" fillId="0" borderId="32" xfId="1" quotePrefix="1" applyNumberFormat="1" applyFont="1" applyFill="1" applyBorder="1" applyAlignment="1" applyProtection="1">
      <alignment horizontal="right"/>
      <protection locked="0"/>
    </xf>
    <xf numFmtId="164" fontId="41" fillId="0" borderId="33" xfId="1" quotePrefix="1" applyNumberFormat="1" applyFont="1" applyFill="1" applyBorder="1" applyAlignment="1" applyProtection="1">
      <alignment horizontal="right"/>
      <protection locked="0"/>
    </xf>
    <xf numFmtId="164" fontId="41" fillId="0" borderId="25" xfId="1" quotePrefix="1" applyNumberFormat="1" applyFont="1" applyFill="1" applyBorder="1" applyAlignment="1" applyProtection="1">
      <alignment horizontal="right"/>
      <protection locked="0"/>
    </xf>
    <xf numFmtId="164" fontId="41" fillId="0" borderId="26" xfId="1" quotePrefix="1" applyNumberFormat="1" applyFont="1" applyFill="1" applyBorder="1" applyAlignment="1" applyProtection="1">
      <alignment horizontal="right"/>
      <protection locked="0"/>
    </xf>
    <xf numFmtId="165" fontId="41" fillId="0" borderId="27" xfId="0" applyNumberFormat="1" applyFont="1" applyFill="1" applyBorder="1" applyProtection="1">
      <protection locked="0"/>
    </xf>
    <xf numFmtId="164" fontId="41" fillId="0" borderId="29" xfId="1" quotePrefix="1" applyNumberFormat="1" applyFont="1" applyFill="1" applyBorder="1" applyAlignment="1" applyProtection="1">
      <alignment horizontal="right"/>
      <protection locked="0"/>
    </xf>
    <xf numFmtId="165" fontId="41" fillId="0" borderId="0" xfId="0" applyNumberFormat="1" applyFont="1" applyFill="1" applyBorder="1" applyProtection="1">
      <protection locked="0"/>
    </xf>
    <xf numFmtId="164" fontId="41" fillId="0" borderId="29" xfId="0" applyNumberFormat="1" applyFont="1" applyFill="1" applyBorder="1" applyProtection="1">
      <protection locked="0"/>
    </xf>
    <xf numFmtId="164" fontId="41" fillId="0" borderId="26" xfId="0" applyNumberFormat="1" applyFont="1" applyFill="1" applyBorder="1" applyProtection="1">
      <protection locked="0"/>
    </xf>
    <xf numFmtId="10" fontId="42" fillId="0" borderId="13" xfId="0" applyNumberFormat="1" applyFont="1" applyFill="1" applyBorder="1" applyProtection="1">
      <protection locked="0"/>
    </xf>
    <xf numFmtId="10" fontId="42" fillId="0" borderId="14" xfId="0" applyNumberFormat="1" applyFont="1" applyFill="1" applyBorder="1" applyProtection="1">
      <protection locked="0"/>
    </xf>
    <xf numFmtId="10" fontId="42" fillId="0" borderId="14" xfId="0" applyNumberFormat="1" applyFont="1" applyFill="1" applyBorder="1" applyAlignment="1" applyProtection="1">
      <alignment horizontal="right"/>
      <protection locked="0"/>
    </xf>
    <xf numFmtId="10" fontId="42" fillId="8" borderId="15" xfId="0" applyNumberFormat="1" applyFont="1" applyFill="1" applyBorder="1"/>
    <xf numFmtId="10" fontId="42" fillId="0" borderId="24" xfId="0" applyNumberFormat="1" applyFont="1" applyFill="1" applyBorder="1" applyProtection="1">
      <protection locked="0"/>
    </xf>
    <xf numFmtId="10" fontId="42" fillId="0" borderId="19" xfId="0" applyNumberFormat="1" applyFont="1" applyFill="1" applyBorder="1" applyProtection="1">
      <protection locked="0"/>
    </xf>
    <xf numFmtId="10" fontId="42" fillId="0" borderId="20" xfId="0" applyNumberFormat="1" applyFont="1" applyFill="1" applyBorder="1" applyProtection="1">
      <protection locked="0"/>
    </xf>
    <xf numFmtId="10" fontId="42" fillId="0" borderId="50" xfId="0" applyNumberFormat="1" applyFont="1" applyFill="1" applyBorder="1" applyAlignment="1" applyProtection="1">
      <alignment horizontal="right"/>
      <protection locked="0"/>
    </xf>
    <xf numFmtId="10" fontId="42" fillId="8" borderId="64" xfId="0" applyNumberFormat="1" applyFont="1" applyFill="1" applyBorder="1"/>
    <xf numFmtId="10" fontId="42" fillId="0" borderId="12" xfId="0" applyNumberFormat="1" applyFont="1" applyFill="1" applyBorder="1" applyAlignment="1" applyProtection="1">
      <alignment horizontal="right"/>
      <protection locked="0"/>
    </xf>
    <xf numFmtId="10" fontId="42" fillId="8" borderId="62" xfId="0" applyNumberFormat="1" applyFont="1" applyFill="1" applyBorder="1"/>
    <xf numFmtId="164" fontId="42" fillId="0" borderId="25" xfId="0" applyNumberFormat="1" applyFont="1" applyFill="1" applyBorder="1" applyProtection="1">
      <protection locked="0"/>
    </xf>
    <xf numFmtId="164" fontId="42" fillId="0" borderId="26" xfId="0" applyNumberFormat="1" applyFont="1" applyFill="1" applyBorder="1" applyProtection="1">
      <protection locked="0"/>
    </xf>
    <xf numFmtId="164" fontId="42" fillId="0" borderId="47" xfId="0" applyNumberFormat="1" applyFont="1" applyFill="1" applyBorder="1" applyProtection="1">
      <protection locked="0"/>
    </xf>
    <xf numFmtId="164" fontId="42" fillId="0" borderId="27" xfId="0" applyNumberFormat="1" applyFont="1" applyFill="1" applyBorder="1" applyAlignment="1" applyProtection="1">
      <alignment horizontal="right"/>
      <protection locked="0"/>
    </xf>
    <xf numFmtId="10" fontId="42" fillId="0" borderId="3" xfId="0" applyNumberFormat="1" applyFont="1" applyFill="1" applyBorder="1"/>
    <xf numFmtId="164" fontId="42" fillId="0" borderId="29" xfId="0" applyNumberFormat="1" applyFont="1" applyFill="1" applyBorder="1" applyProtection="1">
      <protection locked="0"/>
    </xf>
    <xf numFmtId="165" fontId="42" fillId="0" borderId="27" xfId="0" applyNumberFormat="1" applyFont="1" applyFill="1" applyBorder="1" applyProtection="1">
      <protection locked="0"/>
    </xf>
    <xf numFmtId="164" fontId="42" fillId="5" borderId="26" xfId="0" applyNumberFormat="1" applyFont="1" applyFill="1" applyBorder="1" applyProtection="1">
      <protection locked="0"/>
    </xf>
    <xf numFmtId="164" fontId="42" fillId="5" borderId="25" xfId="0" applyNumberFormat="1" applyFont="1" applyFill="1" applyBorder="1" applyProtection="1">
      <protection locked="0"/>
    </xf>
    <xf numFmtId="0" fontId="42" fillId="0" borderId="0" xfId="0" applyFont="1" applyFill="1" applyBorder="1" applyProtection="1">
      <protection locked="0"/>
    </xf>
    <xf numFmtId="10" fontId="42" fillId="0" borderId="7" xfId="0" applyNumberFormat="1" applyFont="1" applyFill="1" applyBorder="1" applyProtection="1">
      <protection locked="0"/>
    </xf>
    <xf numFmtId="164" fontId="42" fillId="5" borderId="29" xfId="0" applyNumberFormat="1" applyFont="1" applyFill="1" applyBorder="1" applyProtection="1">
      <protection locked="0"/>
    </xf>
    <xf numFmtId="10" fontId="41" fillId="0" borderId="14" xfId="0" applyNumberFormat="1" applyFont="1" applyFill="1" applyBorder="1" applyAlignment="1" applyProtection="1">
      <alignment horizontal="right"/>
      <protection locked="0"/>
    </xf>
    <xf numFmtId="10" fontId="41" fillId="8" borderId="15" xfId="0" applyNumberFormat="1" applyFont="1" applyFill="1" applyBorder="1"/>
    <xf numFmtId="164" fontId="41" fillId="0" borderId="25" xfId="0" applyNumberFormat="1" applyFont="1" applyFill="1" applyBorder="1" applyAlignment="1" applyProtection="1">
      <alignment horizontal="right"/>
      <protection locked="0"/>
    </xf>
    <xf numFmtId="164" fontId="41" fillId="0" borderId="29" xfId="0" applyNumberFormat="1" applyFont="1" applyFill="1" applyBorder="1" applyAlignment="1" applyProtection="1">
      <alignment horizontal="right"/>
      <protection locked="0"/>
    </xf>
    <xf numFmtId="164" fontId="41" fillId="0" borderId="48" xfId="0" applyNumberFormat="1" applyFont="1" applyFill="1" applyBorder="1" applyAlignment="1" applyProtection="1">
      <alignment horizontal="right"/>
      <protection locked="0"/>
    </xf>
    <xf numFmtId="164" fontId="41" fillId="0" borderId="26" xfId="0" applyNumberFormat="1" applyFont="1" applyFill="1" applyBorder="1" applyAlignment="1" applyProtection="1">
      <alignment horizontal="right"/>
      <protection locked="0"/>
    </xf>
    <xf numFmtId="10" fontId="41" fillId="8" borderId="16" xfId="0" applyNumberFormat="1" applyFont="1" applyFill="1" applyBorder="1"/>
    <xf numFmtId="164" fontId="41" fillId="0" borderId="0" xfId="0" applyNumberFormat="1" applyFont="1" applyFill="1" applyBorder="1" applyAlignment="1" applyProtection="1">
      <alignment horizontal="right"/>
      <protection locked="0"/>
    </xf>
    <xf numFmtId="10" fontId="42" fillId="0" borderId="60" xfId="0" applyNumberFormat="1" applyFont="1" applyFill="1" applyBorder="1" applyProtection="1">
      <protection locked="0"/>
    </xf>
    <xf numFmtId="10" fontId="42" fillId="0" borderId="11" xfId="0" applyNumberFormat="1" applyFont="1" applyFill="1" applyBorder="1" applyProtection="1">
      <protection locked="0"/>
    </xf>
    <xf numFmtId="164" fontId="42" fillId="0" borderId="48" xfId="0" applyNumberFormat="1" applyFont="1" applyFill="1" applyBorder="1" applyAlignment="1" applyProtection="1">
      <alignment horizontal="right"/>
      <protection locked="0"/>
    </xf>
    <xf numFmtId="164" fontId="42" fillId="0" borderId="25" xfId="0" applyNumberFormat="1" applyFont="1" applyFill="1" applyBorder="1" applyAlignment="1" applyProtection="1">
      <alignment horizontal="right"/>
      <protection locked="0"/>
    </xf>
    <xf numFmtId="164" fontId="42" fillId="4" borderId="26" xfId="0" applyNumberFormat="1" applyFont="1" applyFill="1" applyBorder="1" applyProtection="1">
      <protection locked="0"/>
    </xf>
    <xf numFmtId="164" fontId="42" fillId="4" borderId="25" xfId="0" applyNumberFormat="1" applyFont="1" applyFill="1" applyBorder="1" applyProtection="1">
      <protection locked="0"/>
    </xf>
    <xf numFmtId="10" fontId="42" fillId="0" borderId="32" xfId="0" applyNumberFormat="1" applyFont="1" applyFill="1" applyBorder="1" applyProtection="1">
      <protection locked="0"/>
    </xf>
    <xf numFmtId="10" fontId="42" fillId="0" borderId="51" xfId="0" applyNumberFormat="1" applyFont="1" applyFill="1" applyBorder="1" applyProtection="1">
      <protection locked="0"/>
    </xf>
    <xf numFmtId="10" fontId="42" fillId="0" borderId="34" xfId="0" applyNumberFormat="1" applyFont="1" applyFill="1" applyBorder="1" applyAlignment="1" applyProtection="1">
      <alignment horizontal="right"/>
      <protection locked="0"/>
    </xf>
    <xf numFmtId="10" fontId="42" fillId="0" borderId="15" xfId="0" applyNumberFormat="1" applyFont="1" applyFill="1" applyBorder="1" applyAlignment="1" applyProtection="1">
      <alignment horizontal="right"/>
      <protection locked="0"/>
    </xf>
    <xf numFmtId="164" fontId="42" fillId="0" borderId="25" xfId="271" applyNumberFormat="1" applyFont="1" applyFill="1" applyBorder="1" applyProtection="1">
      <protection locked="0"/>
    </xf>
    <xf numFmtId="164" fontId="42" fillId="0" borderId="26" xfId="271" applyNumberFormat="1" applyFont="1" applyFill="1" applyBorder="1" applyProtection="1">
      <protection locked="0"/>
    </xf>
    <xf numFmtId="10" fontId="41" fillId="0" borderId="32" xfId="0" applyNumberFormat="1" applyFont="1" applyFill="1" applyBorder="1" applyProtection="1">
      <protection locked="0"/>
    </xf>
    <xf numFmtId="10" fontId="41" fillId="0" borderId="49" xfId="0" applyNumberFormat="1" applyFont="1" applyFill="1" applyBorder="1" applyProtection="1">
      <protection locked="0"/>
    </xf>
    <xf numFmtId="10" fontId="41" fillId="0" borderId="51" xfId="0" applyNumberFormat="1" applyFont="1" applyFill="1" applyBorder="1" applyProtection="1">
      <protection locked="0"/>
    </xf>
    <xf numFmtId="10" fontId="41" fillId="0" borderId="33" xfId="0" applyNumberFormat="1" applyFont="1" applyFill="1" applyBorder="1" applyProtection="1">
      <protection locked="0"/>
    </xf>
    <xf numFmtId="10" fontId="41" fillId="0" borderId="34" xfId="0" applyNumberFormat="1" applyFont="1" applyFill="1" applyBorder="1" applyAlignment="1" applyProtection="1">
      <alignment horizontal="right"/>
      <protection locked="0"/>
    </xf>
    <xf numFmtId="10" fontId="41" fillId="0" borderId="53" xfId="0" applyNumberFormat="1" applyFont="1" applyFill="1" applyBorder="1" applyProtection="1">
      <protection locked="0"/>
    </xf>
    <xf numFmtId="10" fontId="42" fillId="0" borderId="49" xfId="0" applyNumberFormat="1" applyFont="1" applyFill="1" applyBorder="1" applyProtection="1">
      <protection locked="0"/>
    </xf>
    <xf numFmtId="10" fontId="42" fillId="0" borderId="33" xfId="0" applyNumberFormat="1" applyFont="1" applyFill="1" applyBorder="1" applyProtection="1">
      <protection locked="0"/>
    </xf>
    <xf numFmtId="10" fontId="42" fillId="0" borderId="53" xfId="0" applyNumberFormat="1" applyFont="1" applyFill="1" applyBorder="1" applyProtection="1">
      <protection locked="0"/>
    </xf>
    <xf numFmtId="0" fontId="42" fillId="0" borderId="3" xfId="0" applyFont="1" applyFill="1" applyBorder="1" applyProtection="1">
      <protection locked="0"/>
    </xf>
    <xf numFmtId="164" fontId="42" fillId="0" borderId="25" xfId="82" applyNumberFormat="1" applyFont="1" applyFill="1" applyBorder="1" applyProtection="1">
      <protection locked="0"/>
    </xf>
    <xf numFmtId="164" fontId="42" fillId="0" borderId="26" xfId="82" applyNumberFormat="1" applyFont="1" applyFill="1" applyBorder="1" applyProtection="1">
      <protection locked="0"/>
    </xf>
    <xf numFmtId="10" fontId="42" fillId="0" borderId="30" xfId="0" applyNumberFormat="1" applyFont="1" applyFill="1" applyBorder="1" applyProtection="1">
      <protection locked="0"/>
    </xf>
    <xf numFmtId="10" fontId="42" fillId="0" borderId="42" xfId="0" applyNumberFormat="1" applyFont="1" applyFill="1" applyBorder="1" applyProtection="1">
      <protection locked="0"/>
    </xf>
    <xf numFmtId="10" fontId="42" fillId="0" borderId="31" xfId="0" applyNumberFormat="1" applyFont="1" applyFill="1" applyBorder="1" applyAlignment="1" applyProtection="1">
      <alignment horizontal="right"/>
      <protection locked="0"/>
    </xf>
    <xf numFmtId="10" fontId="42" fillId="8" borderId="6" xfId="0" applyNumberFormat="1" applyFont="1" applyFill="1" applyBorder="1"/>
    <xf numFmtId="10" fontId="42" fillId="8" borderId="1" xfId="0" applyNumberFormat="1" applyFont="1" applyFill="1" applyBorder="1"/>
    <xf numFmtId="167" fontId="42" fillId="0" borderId="59" xfId="0" applyNumberFormat="1" applyFont="1" applyFill="1" applyBorder="1" applyProtection="1">
      <protection locked="0"/>
    </xf>
    <xf numFmtId="10" fontId="42" fillId="0" borderId="16" xfId="0" applyNumberFormat="1" applyFont="1" applyFill="1" applyBorder="1"/>
    <xf numFmtId="164" fontId="41" fillId="0" borderId="47" xfId="0" applyNumberFormat="1" applyFont="1" applyFill="1" applyBorder="1" applyProtection="1">
      <protection locked="0"/>
    </xf>
    <xf numFmtId="10" fontId="41" fillId="0" borderId="16" xfId="0" applyNumberFormat="1" applyFont="1" applyFill="1" applyBorder="1"/>
    <xf numFmtId="164" fontId="42" fillId="4" borderId="29" xfId="0" applyNumberFormat="1" applyFont="1" applyFill="1" applyBorder="1" applyProtection="1">
      <protection locked="0"/>
    </xf>
    <xf numFmtId="0" fontId="42" fillId="0" borderId="4" xfId="0" applyFont="1" applyFill="1" applyBorder="1" applyProtection="1">
      <protection locked="0"/>
    </xf>
    <xf numFmtId="0" fontId="41" fillId="0" borderId="2" xfId="0" applyFont="1" applyFill="1" applyBorder="1" applyProtection="1">
      <protection locked="0"/>
    </xf>
    <xf numFmtId="167" fontId="42" fillId="0" borderId="4" xfId="0" applyNumberFormat="1" applyFont="1" applyFill="1" applyBorder="1" applyProtection="1">
      <protection locked="0"/>
    </xf>
    <xf numFmtId="10" fontId="42" fillId="0" borderId="0" xfId="195" applyNumberFormat="1" applyFont="1" applyFill="1" applyBorder="1" applyProtection="1">
      <protection locked="0"/>
    </xf>
    <xf numFmtId="165" fontId="42" fillId="0" borderId="48" xfId="0" applyNumberFormat="1" applyFont="1" applyFill="1" applyBorder="1" applyProtection="1">
      <protection locked="0"/>
    </xf>
    <xf numFmtId="9" fontId="42" fillId="0" borderId="0" xfId="195" applyFont="1" applyFill="1" applyBorder="1" applyProtection="1">
      <protection locked="0"/>
    </xf>
    <xf numFmtId="0" fontId="41" fillId="0" borderId="4" xfId="0" applyFont="1" applyFill="1" applyBorder="1" applyProtection="1">
      <protection locked="0"/>
    </xf>
    <xf numFmtId="164" fontId="41" fillId="0" borderId="1" xfId="0" applyNumberFormat="1" applyFont="1" applyFill="1" applyBorder="1" applyProtection="1">
      <protection locked="0"/>
    </xf>
    <xf numFmtId="164" fontId="41" fillId="0" borderId="51" xfId="0" applyNumberFormat="1" applyFont="1" applyFill="1" applyBorder="1" applyProtection="1">
      <protection locked="0"/>
    </xf>
    <xf numFmtId="10" fontId="42" fillId="0" borderId="43" xfId="0" applyNumberFormat="1" applyFont="1" applyFill="1" applyBorder="1" applyProtection="1">
      <protection locked="0"/>
    </xf>
    <xf numFmtId="10" fontId="42" fillId="0" borderId="0" xfId="0" applyNumberFormat="1" applyFont="1" applyFill="1" applyBorder="1"/>
    <xf numFmtId="0" fontId="42" fillId="0" borderId="2" xfId="0" applyFont="1" applyFill="1" applyBorder="1" applyProtection="1">
      <protection locked="0"/>
    </xf>
    <xf numFmtId="10" fontId="42" fillId="0" borderId="7" xfId="0" applyNumberFormat="1" applyFont="1" applyFill="1" applyBorder="1" applyAlignment="1" applyProtection="1">
      <alignment horizontal="right"/>
      <protection locked="0"/>
    </xf>
    <xf numFmtId="10" fontId="42" fillId="8" borderId="12" xfId="0" applyNumberFormat="1" applyFont="1" applyFill="1" applyBorder="1"/>
    <xf numFmtId="10" fontId="41" fillId="0" borderId="60" xfId="0" applyNumberFormat="1" applyFont="1" applyFill="1" applyBorder="1" applyProtection="1">
      <protection locked="0"/>
    </xf>
    <xf numFmtId="10" fontId="41" fillId="0" borderId="43" xfId="0" applyNumberFormat="1" applyFont="1" applyFill="1" applyBorder="1" applyProtection="1">
      <protection locked="0"/>
    </xf>
    <xf numFmtId="170" fontId="41" fillId="0" borderId="0" xfId="0" applyNumberFormat="1" applyFont="1" applyFill="1" applyProtection="1">
      <protection locked="0"/>
    </xf>
    <xf numFmtId="10" fontId="41" fillId="8" borderId="3" xfId="0" applyNumberFormat="1" applyFont="1" applyFill="1" applyBorder="1"/>
    <xf numFmtId="170" fontId="41" fillId="0" borderId="0" xfId="0" applyNumberFormat="1" applyFont="1" applyFill="1" applyBorder="1" applyProtection="1">
      <protection locked="0"/>
    </xf>
    <xf numFmtId="0" fontId="42" fillId="0" borderId="1" xfId="0" applyFont="1" applyFill="1" applyBorder="1" applyAlignment="1" applyProtection="1">
      <alignment wrapText="1"/>
      <protection locked="0"/>
    </xf>
    <xf numFmtId="164" fontId="42" fillId="0" borderId="14" xfId="0" applyNumberFormat="1" applyFont="1" applyFill="1" applyBorder="1" applyProtection="1">
      <protection locked="0"/>
    </xf>
    <xf numFmtId="164" fontId="42" fillId="0" borderId="15" xfId="0" applyNumberFormat="1" applyFont="1" applyFill="1" applyBorder="1" applyAlignment="1" applyProtection="1">
      <alignment horizontal="right"/>
      <protection locked="0"/>
    </xf>
    <xf numFmtId="10" fontId="42" fillId="9" borderId="7" xfId="0" applyNumberFormat="1" applyFont="1" applyFill="1" applyBorder="1" applyProtection="1">
      <protection locked="0"/>
    </xf>
    <xf numFmtId="164" fontId="41" fillId="8" borderId="25" xfId="0" applyNumberFormat="1" applyFont="1" applyFill="1" applyBorder="1" applyProtection="1">
      <protection locked="0"/>
    </xf>
    <xf numFmtId="164" fontId="41" fillId="8" borderId="29" xfId="0" applyNumberFormat="1" applyFont="1" applyFill="1" applyBorder="1" applyProtection="1">
      <protection locked="0"/>
    </xf>
    <xf numFmtId="164" fontId="42" fillId="8" borderId="25" xfId="0" applyNumberFormat="1" applyFont="1" applyFill="1" applyBorder="1" applyProtection="1">
      <protection locked="0"/>
    </xf>
    <xf numFmtId="164" fontId="42" fillId="8" borderId="29" xfId="0" applyNumberFormat="1" applyFont="1" applyFill="1" applyBorder="1" applyProtection="1">
      <protection locked="0"/>
    </xf>
    <xf numFmtId="170" fontId="42" fillId="0" borderId="3" xfId="0" applyNumberFormat="1" applyFont="1" applyFill="1" applyBorder="1" applyProtection="1">
      <protection locked="0"/>
    </xf>
    <xf numFmtId="0" fontId="42" fillId="0" borderId="0" xfId="0" applyFont="1" applyFill="1" applyBorder="1" applyAlignment="1" applyProtection="1">
      <alignment wrapText="1"/>
      <protection locked="0"/>
    </xf>
    <xf numFmtId="170" fontId="42" fillId="0" borderId="0" xfId="0" applyNumberFormat="1" applyFont="1" applyFill="1" applyBorder="1" applyProtection="1">
      <protection locked="0"/>
    </xf>
    <xf numFmtId="170" fontId="42" fillId="0" borderId="0" xfId="0" applyNumberFormat="1" applyFont="1" applyFill="1" applyProtection="1">
      <protection locked="0"/>
    </xf>
    <xf numFmtId="10" fontId="41" fillId="0" borderId="23" xfId="0" applyNumberFormat="1" applyFont="1" applyFill="1" applyBorder="1" applyProtection="1">
      <protection locked="0"/>
    </xf>
    <xf numFmtId="10" fontId="41" fillId="0" borderId="21" xfId="0" applyNumberFormat="1" applyFont="1" applyFill="1" applyBorder="1" applyProtection="1">
      <protection locked="0"/>
    </xf>
    <xf numFmtId="10" fontId="41" fillId="0" borderId="30" xfId="0" applyNumberFormat="1" applyFont="1" applyFill="1" applyBorder="1" applyProtection="1">
      <protection locked="0"/>
    </xf>
    <xf numFmtId="10" fontId="41" fillId="0" borderId="39" xfId="0" applyNumberFormat="1" applyFont="1" applyFill="1" applyBorder="1" applyProtection="1">
      <protection locked="0"/>
    </xf>
    <xf numFmtId="164" fontId="41" fillId="0" borderId="48" xfId="0" applyNumberFormat="1" applyFont="1" applyFill="1" applyBorder="1" applyProtection="1">
      <protection locked="0"/>
    </xf>
    <xf numFmtId="164" fontId="41" fillId="0" borderId="33" xfId="0" applyNumberFormat="1" applyFont="1" applyFill="1" applyBorder="1" applyProtection="1">
      <protection locked="0"/>
    </xf>
    <xf numFmtId="164" fontId="41" fillId="0" borderId="21" xfId="0" applyNumberFormat="1" applyFont="1" applyFill="1" applyBorder="1" applyProtection="1">
      <protection locked="0"/>
    </xf>
    <xf numFmtId="164" fontId="41" fillId="0" borderId="54" xfId="0" applyNumberFormat="1" applyFont="1" applyFill="1" applyBorder="1" applyProtection="1">
      <protection locked="0"/>
    </xf>
    <xf numFmtId="0" fontId="42" fillId="0" borderId="0" xfId="0" applyFont="1" applyFill="1"/>
    <xf numFmtId="165" fontId="42" fillId="0" borderId="0" xfId="0" applyNumberFormat="1" applyFont="1" applyFill="1"/>
    <xf numFmtId="0" fontId="41" fillId="0" borderId="0" xfId="0" applyFont="1" applyFill="1"/>
    <xf numFmtId="164" fontId="42" fillId="0" borderId="0" xfId="0" applyNumberFormat="1" applyFont="1" applyFill="1"/>
    <xf numFmtId="164" fontId="42" fillId="0" borderId="0" xfId="0" applyNumberFormat="1" applyFont="1" applyFill="1" applyAlignment="1" applyProtection="1">
      <protection locked="0"/>
    </xf>
    <xf numFmtId="164" fontId="42" fillId="0" borderId="0" xfId="0" applyNumberFormat="1" applyFont="1" applyFill="1" applyProtection="1">
      <protection locked="0"/>
    </xf>
    <xf numFmtId="165" fontId="42" fillId="0" borderId="0" xfId="0" applyNumberFormat="1" applyFont="1" applyFill="1" applyProtection="1">
      <protection locked="0"/>
    </xf>
    <xf numFmtId="164" fontId="41" fillId="0" borderId="0" xfId="0" applyNumberFormat="1" applyFont="1" applyFill="1" applyProtection="1">
      <protection locked="0"/>
    </xf>
    <xf numFmtId="0" fontId="42" fillId="0" borderId="16" xfId="0" applyFont="1" applyFill="1" applyBorder="1" applyProtection="1">
      <protection locked="0"/>
    </xf>
    <xf numFmtId="0" fontId="41" fillId="0" borderId="6" xfId="0" applyFont="1" applyFill="1" applyBorder="1" applyProtection="1">
      <protection locked="0"/>
    </xf>
    <xf numFmtId="0" fontId="41" fillId="0" borderId="0" xfId="0" applyFont="1" applyFill="1" applyProtection="1"/>
    <xf numFmtId="0" fontId="42" fillId="0" borderId="1" xfId="0" applyFont="1" applyFill="1" applyBorder="1" applyAlignment="1" applyProtection="1">
      <alignment horizontal="center"/>
    </xf>
    <xf numFmtId="167" fontId="41" fillId="0" borderId="1" xfId="0" applyNumberFormat="1" applyFont="1" applyFill="1" applyBorder="1" applyProtection="1"/>
    <xf numFmtId="10" fontId="41" fillId="0" borderId="0" xfId="0" applyNumberFormat="1" applyFont="1" applyFill="1" applyBorder="1" applyAlignment="1" applyProtection="1">
      <alignment horizontal="right"/>
    </xf>
    <xf numFmtId="164" fontId="41" fillId="0" borderId="0" xfId="0" applyNumberFormat="1" applyFont="1" applyFill="1" applyBorder="1" applyProtection="1"/>
    <xf numFmtId="10" fontId="41" fillId="0" borderId="19" xfId="0" applyNumberFormat="1" applyFont="1" applyFill="1" applyBorder="1" applyProtection="1"/>
    <xf numFmtId="10" fontId="41" fillId="0" borderId="20" xfId="0" applyNumberFormat="1" applyFont="1" applyFill="1" applyBorder="1" applyProtection="1"/>
    <xf numFmtId="10" fontId="41" fillId="0" borderId="12" xfId="0" applyNumberFormat="1" applyFont="1" applyFill="1" applyBorder="1" applyAlignment="1" applyProtection="1">
      <alignment horizontal="right"/>
    </xf>
    <xf numFmtId="10" fontId="41" fillId="0" borderId="0" xfId="0" applyNumberFormat="1" applyFont="1" applyFill="1" applyBorder="1" applyProtection="1">
      <protection locked="0"/>
    </xf>
    <xf numFmtId="10" fontId="41" fillId="0" borderId="22" xfId="0" applyNumberFormat="1" applyFont="1" applyFill="1" applyBorder="1" applyAlignment="1" applyProtection="1">
      <alignment horizontal="right"/>
      <protection locked="0"/>
    </xf>
    <xf numFmtId="10" fontId="41" fillId="0" borderId="0" xfId="0" applyNumberFormat="1" applyFont="1" applyFill="1" applyBorder="1" applyAlignment="1" applyProtection="1">
      <alignment horizontal="right"/>
      <protection locked="0"/>
    </xf>
    <xf numFmtId="10" fontId="41" fillId="0" borderId="8" xfId="0" applyNumberFormat="1" applyFont="1" applyFill="1" applyBorder="1" applyProtection="1">
      <protection locked="0"/>
    </xf>
    <xf numFmtId="10" fontId="41" fillId="0" borderId="17" xfId="0" applyNumberFormat="1" applyFont="1" applyFill="1" applyBorder="1" applyProtection="1">
      <protection locked="0"/>
    </xf>
    <xf numFmtId="10" fontId="41" fillId="0" borderId="18" xfId="0" applyNumberFormat="1" applyFont="1" applyFill="1" applyBorder="1" applyProtection="1">
      <protection locked="0"/>
    </xf>
    <xf numFmtId="10" fontId="41" fillId="0" borderId="10" xfId="0" applyNumberFormat="1" applyFont="1" applyFill="1" applyBorder="1" applyAlignment="1" applyProtection="1">
      <alignment horizontal="right"/>
      <protection locked="0"/>
    </xf>
    <xf numFmtId="10" fontId="41" fillId="8" borderId="1" xfId="0" applyNumberFormat="1" applyFont="1" applyFill="1" applyBorder="1"/>
    <xf numFmtId="10" fontId="41" fillId="0" borderId="40" xfId="0" applyNumberFormat="1" applyFont="1" applyFill="1" applyBorder="1" applyProtection="1">
      <protection locked="0"/>
    </xf>
    <xf numFmtId="10" fontId="41" fillId="0" borderId="31" xfId="0" applyNumberFormat="1" applyFont="1" applyFill="1" applyBorder="1" applyAlignment="1" applyProtection="1">
      <alignment horizontal="right"/>
      <protection locked="0"/>
    </xf>
    <xf numFmtId="10" fontId="41" fillId="8" borderId="6" xfId="0" applyNumberFormat="1" applyFont="1" applyFill="1" applyBorder="1"/>
    <xf numFmtId="10" fontId="41" fillId="0" borderId="42" xfId="0" applyNumberFormat="1" applyFont="1" applyFill="1" applyBorder="1" applyProtection="1">
      <protection locked="0"/>
    </xf>
    <xf numFmtId="168" fontId="42" fillId="0" borderId="0" xfId="0" applyNumberFormat="1" applyFont="1" applyFill="1" applyBorder="1" applyProtection="1">
      <protection locked="0"/>
    </xf>
    <xf numFmtId="10" fontId="41" fillId="0" borderId="9" xfId="0" applyNumberFormat="1" applyFont="1" applyFill="1" applyBorder="1" applyProtection="1">
      <protection locked="0"/>
    </xf>
    <xf numFmtId="10" fontId="41" fillId="8" borderId="55" xfId="0" applyNumberFormat="1" applyFont="1" applyFill="1" applyBorder="1"/>
    <xf numFmtId="10" fontId="41" fillId="0" borderId="11" xfId="0" applyNumberFormat="1" applyFont="1" applyFill="1" applyBorder="1" applyProtection="1">
      <protection locked="0"/>
    </xf>
    <xf numFmtId="10" fontId="41" fillId="0" borderId="7" xfId="0" applyNumberFormat="1" applyFont="1" applyFill="1" applyBorder="1" applyProtection="1">
      <protection locked="0"/>
    </xf>
    <xf numFmtId="10" fontId="41" fillId="8" borderId="56" xfId="0" applyNumberFormat="1" applyFont="1" applyFill="1" applyBorder="1"/>
    <xf numFmtId="164" fontId="41" fillId="0" borderId="23" xfId="0" applyNumberFormat="1" applyFont="1" applyFill="1" applyBorder="1" applyProtection="1">
      <protection locked="0"/>
    </xf>
    <xf numFmtId="164" fontId="41" fillId="0" borderId="22" xfId="0" applyNumberFormat="1" applyFont="1" applyFill="1" applyBorder="1" applyAlignment="1" applyProtection="1">
      <alignment horizontal="right"/>
      <protection locked="0"/>
    </xf>
    <xf numFmtId="10" fontId="42" fillId="8" borderId="0" xfId="0" applyNumberFormat="1" applyFont="1" applyFill="1"/>
    <xf numFmtId="164" fontId="41" fillId="0" borderId="28" xfId="0" applyNumberFormat="1" applyFont="1" applyFill="1" applyBorder="1" applyProtection="1">
      <protection locked="0"/>
    </xf>
    <xf numFmtId="165" fontId="42" fillId="0" borderId="28" xfId="0" applyNumberFormat="1" applyFont="1" applyFill="1" applyBorder="1" applyProtection="1">
      <protection locked="0"/>
    </xf>
    <xf numFmtId="164" fontId="41" fillId="0" borderId="30" xfId="0" applyNumberFormat="1" applyFont="1" applyFill="1" applyBorder="1" applyProtection="1">
      <protection locked="0"/>
    </xf>
    <xf numFmtId="164" fontId="41" fillId="0" borderId="31" xfId="0" applyNumberFormat="1" applyFont="1" applyFill="1" applyBorder="1" applyAlignment="1" applyProtection="1">
      <alignment horizontal="right"/>
      <protection locked="0"/>
    </xf>
    <xf numFmtId="165" fontId="42" fillId="0" borderId="25" xfId="0" applyNumberFormat="1" applyFont="1" applyFill="1" applyBorder="1" applyProtection="1">
      <protection locked="0"/>
    </xf>
    <xf numFmtId="164" fontId="41" fillId="0" borderId="42" xfId="0" applyNumberFormat="1" applyFont="1" applyFill="1" applyBorder="1" applyProtection="1">
      <protection locked="0"/>
    </xf>
    <xf numFmtId="168" fontId="41" fillId="0" borderId="1" xfId="0" applyNumberFormat="1" applyFont="1" applyFill="1" applyBorder="1" applyProtection="1">
      <protection locked="0"/>
    </xf>
    <xf numFmtId="164" fontId="41" fillId="0" borderId="61" xfId="0" applyNumberFormat="1" applyFont="1" applyFill="1" applyBorder="1" applyProtection="1">
      <protection locked="0"/>
    </xf>
    <xf numFmtId="164" fontId="41" fillId="0" borderId="52" xfId="0" applyNumberFormat="1" applyFont="1" applyFill="1" applyBorder="1" applyAlignment="1" applyProtection="1">
      <alignment horizontal="right"/>
      <protection locked="0"/>
    </xf>
    <xf numFmtId="164" fontId="41" fillId="0" borderId="5" xfId="0" applyNumberFormat="1" applyFont="1" applyFill="1" applyBorder="1" applyProtection="1">
      <protection locked="0"/>
    </xf>
    <xf numFmtId="165" fontId="41" fillId="0" borderId="48" xfId="0" applyNumberFormat="1" applyFont="1" applyFill="1" applyBorder="1" applyProtection="1">
      <protection locked="0"/>
    </xf>
    <xf numFmtId="10" fontId="41" fillId="0" borderId="9" xfId="1" quotePrefix="1" applyNumberFormat="1" applyFont="1" applyFill="1" applyBorder="1" applyAlignment="1" applyProtection="1">
      <alignment horizontal="right"/>
      <protection locked="0"/>
    </xf>
    <xf numFmtId="10" fontId="41" fillId="0" borderId="9" xfId="195" quotePrefix="1" applyNumberFormat="1" applyFont="1" applyFill="1" applyBorder="1" applyAlignment="1" applyProtection="1">
      <alignment horizontal="right"/>
      <protection locked="0"/>
    </xf>
    <xf numFmtId="10" fontId="41" fillId="0" borderId="35" xfId="1" quotePrefix="1" applyNumberFormat="1" applyFont="1" applyFill="1" applyBorder="1" applyAlignment="1" applyProtection="1">
      <alignment horizontal="right"/>
      <protection locked="0"/>
    </xf>
    <xf numFmtId="10" fontId="41" fillId="0" borderId="7" xfId="1" quotePrefix="1" applyNumberFormat="1" applyFont="1" applyFill="1" applyBorder="1" applyAlignment="1" applyProtection="1">
      <alignment horizontal="right"/>
      <protection locked="0"/>
    </xf>
    <xf numFmtId="10" fontId="41" fillId="0" borderId="7" xfId="195" quotePrefix="1" applyNumberFormat="1" applyFont="1" applyFill="1" applyBorder="1" applyAlignment="1" applyProtection="1">
      <alignment horizontal="right"/>
      <protection locked="0"/>
    </xf>
    <xf numFmtId="10" fontId="41" fillId="0" borderId="36" xfId="1" quotePrefix="1" applyNumberFormat="1" applyFont="1" applyFill="1" applyBorder="1" applyAlignment="1" applyProtection="1">
      <alignment horizontal="right"/>
      <protection locked="0"/>
    </xf>
    <xf numFmtId="10" fontId="41" fillId="0" borderId="37" xfId="1" quotePrefix="1" applyNumberFormat="1" applyFont="1" applyFill="1" applyBorder="1" applyAlignment="1" applyProtection="1">
      <alignment horizontal="right"/>
      <protection locked="0"/>
    </xf>
    <xf numFmtId="10" fontId="41" fillId="0" borderId="37" xfId="195" quotePrefix="1" applyNumberFormat="1" applyFont="1" applyFill="1" applyBorder="1" applyAlignment="1" applyProtection="1">
      <alignment horizontal="right"/>
      <protection locked="0"/>
    </xf>
    <xf numFmtId="10" fontId="41" fillId="0" borderId="38" xfId="1" quotePrefix="1" applyNumberFormat="1" applyFont="1" applyFill="1" applyBorder="1" applyAlignment="1" applyProtection="1">
      <alignment horizontal="right"/>
      <protection locked="0"/>
    </xf>
    <xf numFmtId="10" fontId="41" fillId="0" borderId="39" xfId="195" applyNumberFormat="1" applyFont="1" applyFill="1" applyBorder="1" applyProtection="1">
      <protection locked="0"/>
    </xf>
    <xf numFmtId="10" fontId="41" fillId="0" borderId="9" xfId="195" applyNumberFormat="1" applyFont="1" applyFill="1" applyBorder="1" applyProtection="1">
      <protection locked="0"/>
    </xf>
    <xf numFmtId="10" fontId="41" fillId="0" borderId="35" xfId="0" applyNumberFormat="1" applyFont="1" applyFill="1" applyBorder="1" applyAlignment="1" applyProtection="1">
      <alignment horizontal="right"/>
      <protection locked="0"/>
    </xf>
    <xf numFmtId="10" fontId="41" fillId="8" borderId="63" xfId="0" applyNumberFormat="1" applyFont="1" applyFill="1" applyBorder="1"/>
    <xf numFmtId="10" fontId="41" fillId="0" borderId="7" xfId="195" applyNumberFormat="1" applyFont="1" applyFill="1" applyBorder="1" applyProtection="1">
      <protection locked="0"/>
    </xf>
    <xf numFmtId="10" fontId="41" fillId="0" borderId="36" xfId="0" applyNumberFormat="1" applyFont="1" applyFill="1" applyBorder="1" applyAlignment="1" applyProtection="1">
      <alignment horizontal="right"/>
      <protection locked="0"/>
    </xf>
    <xf numFmtId="164" fontId="41" fillId="0" borderId="41" xfId="1" quotePrefix="1" applyNumberFormat="1" applyFont="1" applyFill="1" applyBorder="1" applyAlignment="1" applyProtection="1">
      <alignment horizontal="right"/>
      <protection locked="0"/>
    </xf>
    <xf numFmtId="164" fontId="41" fillId="0" borderId="37" xfId="1" quotePrefix="1" applyNumberFormat="1" applyFont="1" applyFill="1" applyBorder="1" applyAlignment="1" applyProtection="1">
      <alignment horizontal="right"/>
      <protection locked="0"/>
    </xf>
    <xf numFmtId="164" fontId="41" fillId="0" borderId="22" xfId="1" quotePrefix="1" applyNumberFormat="1" applyFont="1" applyFill="1" applyBorder="1" applyAlignment="1" applyProtection="1">
      <alignment horizontal="right"/>
      <protection locked="0"/>
    </xf>
    <xf numFmtId="164" fontId="41" fillId="0" borderId="28" xfId="1" quotePrefix="1" applyNumberFormat="1" applyFont="1" applyFill="1" applyBorder="1" applyAlignment="1" applyProtection="1">
      <alignment horizontal="right"/>
      <protection locked="0"/>
    </xf>
    <xf numFmtId="164" fontId="41" fillId="0" borderId="30" xfId="1" quotePrefix="1" applyNumberFormat="1" applyFont="1" applyFill="1" applyBorder="1" applyAlignment="1" applyProtection="1">
      <alignment horizontal="right"/>
      <protection locked="0"/>
    </xf>
    <xf numFmtId="164" fontId="41" fillId="0" borderId="42" xfId="1" quotePrefix="1" applyNumberFormat="1" applyFont="1" applyFill="1" applyBorder="1" applyAlignment="1" applyProtection="1">
      <alignment horizontal="right"/>
      <protection locked="0"/>
    </xf>
    <xf numFmtId="168" fontId="41" fillId="0" borderId="27" xfId="0" applyNumberFormat="1" applyFont="1" applyFill="1" applyBorder="1" applyProtection="1">
      <protection locked="0"/>
    </xf>
    <xf numFmtId="164" fontId="41" fillId="0" borderId="23" xfId="1" quotePrefix="1" applyNumberFormat="1" applyFont="1" applyFill="1" applyBorder="1" applyAlignment="1" applyProtection="1">
      <alignment horizontal="right"/>
      <protection locked="0"/>
    </xf>
    <xf numFmtId="164" fontId="41" fillId="0" borderId="61" xfId="1" quotePrefix="1" applyNumberFormat="1" applyFont="1" applyFill="1" applyBorder="1" applyAlignment="1" applyProtection="1">
      <alignment horizontal="right"/>
      <protection locked="0"/>
    </xf>
    <xf numFmtId="164" fontId="41" fillId="0" borderId="5" xfId="1" quotePrefix="1" applyNumberFormat="1" applyFont="1" applyFill="1" applyBorder="1" applyAlignment="1" applyProtection="1">
      <alignment horizontal="right"/>
      <protection locked="0"/>
    </xf>
    <xf numFmtId="164" fontId="41" fillId="0" borderId="9" xfId="0" applyNumberFormat="1" applyFont="1" applyFill="1" applyBorder="1" applyProtection="1">
      <protection locked="0"/>
    </xf>
    <xf numFmtId="10" fontId="41" fillId="0" borderId="35" xfId="0" applyNumberFormat="1" applyFont="1" applyFill="1" applyBorder="1" applyProtection="1">
      <protection locked="0"/>
    </xf>
    <xf numFmtId="164" fontId="41" fillId="0" borderId="7" xfId="0" applyNumberFormat="1" applyFont="1" applyFill="1" applyBorder="1" applyProtection="1">
      <protection locked="0"/>
    </xf>
    <xf numFmtId="10" fontId="41" fillId="0" borderId="36" xfId="0" applyNumberFormat="1" applyFont="1" applyFill="1" applyBorder="1" applyProtection="1">
      <protection locked="0"/>
    </xf>
    <xf numFmtId="10" fontId="41" fillId="0" borderId="37" xfId="0" applyNumberFormat="1" applyFont="1" applyFill="1" applyBorder="1" applyProtection="1">
      <protection locked="0"/>
    </xf>
    <xf numFmtId="164" fontId="41" fillId="0" borderId="37" xfId="0" applyNumberFormat="1" applyFont="1" applyFill="1" applyBorder="1" applyProtection="1">
      <protection locked="0"/>
    </xf>
    <xf numFmtId="10" fontId="41" fillId="0" borderId="38" xfId="0" applyNumberFormat="1" applyFont="1" applyFill="1" applyBorder="1" applyProtection="1">
      <protection locked="0"/>
    </xf>
    <xf numFmtId="164" fontId="41" fillId="0" borderId="39" xfId="0" applyNumberFormat="1" applyFont="1" applyFill="1" applyBorder="1" applyProtection="1">
      <protection locked="0"/>
    </xf>
    <xf numFmtId="168" fontId="41" fillId="0" borderId="0" xfId="0" applyNumberFormat="1" applyFont="1" applyFill="1" applyBorder="1" applyProtection="1">
      <protection locked="0"/>
    </xf>
    <xf numFmtId="164" fontId="41" fillId="0" borderId="41" xfId="0" applyNumberFormat="1" applyFont="1" applyFill="1" applyBorder="1" applyProtection="1">
      <protection locked="0"/>
    </xf>
    <xf numFmtId="165" fontId="41" fillId="0" borderId="28" xfId="0" applyNumberFormat="1" applyFont="1" applyFill="1" applyBorder="1" applyProtection="1">
      <protection locked="0"/>
    </xf>
    <xf numFmtId="10" fontId="42" fillId="0" borderId="17" xfId="0" applyNumberFormat="1" applyFont="1" applyFill="1" applyBorder="1" applyProtection="1">
      <protection locked="0"/>
    </xf>
    <xf numFmtId="10" fontId="42" fillId="0" borderId="18" xfId="0" applyNumberFormat="1" applyFont="1" applyFill="1" applyBorder="1" applyProtection="1">
      <protection locked="0"/>
    </xf>
    <xf numFmtId="10" fontId="42" fillId="0" borderId="10" xfId="0" applyNumberFormat="1" applyFont="1" applyFill="1" applyBorder="1" applyAlignment="1" applyProtection="1">
      <alignment horizontal="right"/>
      <protection locked="0"/>
    </xf>
    <xf numFmtId="10" fontId="42" fillId="0" borderId="0" xfId="0" applyNumberFormat="1" applyFont="1" applyFill="1" applyBorder="1" applyAlignment="1" applyProtection="1">
      <alignment horizontal="right"/>
      <protection locked="0"/>
    </xf>
    <xf numFmtId="10" fontId="42" fillId="0" borderId="44" xfId="0" applyNumberFormat="1" applyFont="1" applyFill="1" applyBorder="1" applyProtection="1">
      <protection locked="0"/>
    </xf>
    <xf numFmtId="10" fontId="42" fillId="0" borderId="45" xfId="0" applyNumberFormat="1" applyFont="1" applyFill="1" applyBorder="1" applyProtection="1">
      <protection locked="0"/>
    </xf>
    <xf numFmtId="10" fontId="42" fillId="0" borderId="46" xfId="0" applyNumberFormat="1" applyFont="1" applyFill="1" applyBorder="1" applyProtection="1">
      <protection locked="0"/>
    </xf>
    <xf numFmtId="10" fontId="42" fillId="0" borderId="22" xfId="0" applyNumberFormat="1" applyFont="1" applyFill="1" applyBorder="1" applyAlignment="1" applyProtection="1">
      <alignment horizontal="right"/>
      <protection locked="0"/>
    </xf>
    <xf numFmtId="10" fontId="42" fillId="0" borderId="39" xfId="0" applyNumberFormat="1" applyFont="1" applyFill="1" applyBorder="1" applyProtection="1">
      <protection locked="0"/>
    </xf>
    <xf numFmtId="10" fontId="42" fillId="0" borderId="40" xfId="0" applyNumberFormat="1" applyFont="1" applyFill="1" applyBorder="1" applyProtection="1">
      <protection locked="0"/>
    </xf>
    <xf numFmtId="10" fontId="42" fillId="0" borderId="8" xfId="0" applyNumberFormat="1" applyFont="1" applyFill="1" applyBorder="1" applyProtection="1">
      <protection locked="0"/>
    </xf>
    <xf numFmtId="10" fontId="42" fillId="0" borderId="9" xfId="0" applyNumberFormat="1" applyFont="1" applyFill="1" applyBorder="1" applyProtection="1">
      <protection locked="0"/>
    </xf>
    <xf numFmtId="10" fontId="42" fillId="0" borderId="9" xfId="0" applyNumberFormat="1" applyFont="1" applyFill="1" applyBorder="1" applyAlignment="1" applyProtection="1">
      <alignment horizontal="right"/>
      <protection locked="0"/>
    </xf>
    <xf numFmtId="10" fontId="42" fillId="8" borderId="10" xfId="0" applyNumberFormat="1" applyFont="1" applyFill="1" applyBorder="1"/>
    <xf numFmtId="164" fontId="42" fillId="0" borderId="41" xfId="0" applyNumberFormat="1" applyFont="1" applyFill="1" applyBorder="1" applyAlignment="1" applyProtection="1">
      <alignment horizontal="right"/>
      <protection locked="0"/>
    </xf>
    <xf numFmtId="164" fontId="42" fillId="0" borderId="45" xfId="0" applyNumberFormat="1" applyFont="1" applyFill="1" applyBorder="1" applyAlignment="1" applyProtection="1">
      <alignment horizontal="right"/>
      <protection locked="0"/>
    </xf>
    <xf numFmtId="164" fontId="42" fillId="0" borderId="22" xfId="0" applyNumberFormat="1" applyFont="1" applyFill="1" applyBorder="1" applyAlignment="1" applyProtection="1">
      <alignment horizontal="right"/>
      <protection locked="0"/>
    </xf>
    <xf numFmtId="164" fontId="42" fillId="0" borderId="28" xfId="0" applyNumberFormat="1" applyFont="1" applyFill="1" applyBorder="1" applyProtection="1">
      <protection locked="0"/>
    </xf>
    <xf numFmtId="164" fontId="42" fillId="0" borderId="30" xfId="0" applyNumberFormat="1" applyFont="1" applyFill="1" applyBorder="1" applyProtection="1">
      <protection locked="0"/>
    </xf>
    <xf numFmtId="164" fontId="42" fillId="0" borderId="39" xfId="0" applyNumberFormat="1" applyFont="1" applyFill="1" applyBorder="1" applyProtection="1">
      <protection locked="0"/>
    </xf>
    <xf numFmtId="164" fontId="42" fillId="0" borderId="40" xfId="0" applyNumberFormat="1" applyFont="1" applyFill="1" applyBorder="1" applyProtection="1">
      <protection locked="0"/>
    </xf>
    <xf numFmtId="164" fontId="42" fillId="0" borderId="31" xfId="0" applyNumberFormat="1" applyFont="1" applyFill="1" applyBorder="1" applyAlignment="1" applyProtection="1">
      <alignment horizontal="right"/>
      <protection locked="0"/>
    </xf>
    <xf numFmtId="168" fontId="42" fillId="0" borderId="27" xfId="0" applyNumberFormat="1" applyFont="1" applyFill="1" applyBorder="1" applyProtection="1">
      <protection locked="0"/>
    </xf>
    <xf numFmtId="164" fontId="42" fillId="0" borderId="5" xfId="0" applyNumberFormat="1" applyFont="1" applyFill="1" applyBorder="1" applyProtection="1">
      <protection locked="0"/>
    </xf>
    <xf numFmtId="164" fontId="42" fillId="0" borderId="32" xfId="0" applyNumberFormat="1" applyFont="1" applyFill="1" applyBorder="1" applyProtection="1">
      <protection locked="0"/>
    </xf>
    <xf numFmtId="164" fontId="42" fillId="0" borderId="51" xfId="0" applyNumberFormat="1" applyFont="1" applyFill="1" applyBorder="1" applyProtection="1">
      <protection locked="0"/>
    </xf>
    <xf numFmtId="164" fontId="42" fillId="0" borderId="34" xfId="0" applyNumberFormat="1" applyFont="1" applyFill="1" applyBorder="1" applyAlignment="1" applyProtection="1">
      <alignment horizontal="right"/>
      <protection locked="0"/>
    </xf>
    <xf numFmtId="164" fontId="42" fillId="0" borderId="4" xfId="0" applyNumberFormat="1" applyFont="1" applyFill="1" applyBorder="1" applyProtection="1">
      <protection locked="0"/>
    </xf>
    <xf numFmtId="10" fontId="41" fillId="0" borderId="44" xfId="0" applyNumberFormat="1" applyFont="1" applyFill="1" applyBorder="1" applyProtection="1">
      <protection locked="0"/>
    </xf>
    <xf numFmtId="10" fontId="41" fillId="0" borderId="45" xfId="0" applyNumberFormat="1" applyFont="1" applyFill="1" applyBorder="1" applyProtection="1">
      <protection locked="0"/>
    </xf>
    <xf numFmtId="10" fontId="41" fillId="0" borderId="46" xfId="0" applyNumberFormat="1" applyFont="1" applyFill="1" applyBorder="1" applyProtection="1">
      <protection locked="0"/>
    </xf>
    <xf numFmtId="10" fontId="41" fillId="0" borderId="9" xfId="0" applyNumberFormat="1" applyFont="1" applyFill="1" applyBorder="1" applyAlignment="1" applyProtection="1">
      <alignment horizontal="right"/>
      <protection locked="0"/>
    </xf>
    <xf numFmtId="10" fontId="41" fillId="8" borderId="10" xfId="0" applyNumberFormat="1" applyFont="1" applyFill="1" applyBorder="1"/>
    <xf numFmtId="10" fontId="41" fillId="0" borderId="7" xfId="0" applyNumberFormat="1" applyFont="1" applyFill="1" applyBorder="1" applyAlignment="1" applyProtection="1">
      <alignment horizontal="right"/>
      <protection locked="0"/>
    </xf>
    <xf numFmtId="10" fontId="41" fillId="8" borderId="12" xfId="0" applyNumberFormat="1" applyFont="1" applyFill="1" applyBorder="1"/>
    <xf numFmtId="164" fontId="41" fillId="0" borderId="41" xfId="0" applyNumberFormat="1" applyFont="1" applyFill="1" applyBorder="1" applyAlignment="1" applyProtection="1">
      <alignment horizontal="right"/>
      <protection locked="0"/>
    </xf>
    <xf numFmtId="164" fontId="41" fillId="0" borderId="45" xfId="0" applyNumberFormat="1" applyFont="1" applyFill="1" applyBorder="1" applyAlignment="1" applyProtection="1">
      <alignment horizontal="right"/>
      <protection locked="0"/>
    </xf>
    <xf numFmtId="10" fontId="41" fillId="8" borderId="0" xfId="0" applyNumberFormat="1" applyFont="1" applyFill="1"/>
    <xf numFmtId="164" fontId="41" fillId="0" borderId="4" xfId="0" applyNumberFormat="1" applyFont="1" applyFill="1" applyBorder="1" applyAlignment="1" applyProtection="1">
      <alignment horizontal="right"/>
      <protection locked="0"/>
    </xf>
    <xf numFmtId="164" fontId="41" fillId="0" borderId="30" xfId="0" applyNumberFormat="1" applyFont="1" applyFill="1" applyBorder="1" applyAlignment="1" applyProtection="1">
      <alignment horizontal="right"/>
      <protection locked="0"/>
    </xf>
    <xf numFmtId="164" fontId="41" fillId="0" borderId="42" xfId="0" applyNumberFormat="1" applyFont="1" applyFill="1" applyBorder="1" applyAlignment="1" applyProtection="1">
      <alignment horizontal="right"/>
      <protection locked="0"/>
    </xf>
    <xf numFmtId="164" fontId="41" fillId="0" borderId="58" xfId="0" applyNumberFormat="1" applyFont="1" applyFill="1" applyBorder="1" applyAlignment="1" applyProtection="1">
      <alignment horizontal="right"/>
      <protection locked="0"/>
    </xf>
    <xf numFmtId="164" fontId="41" fillId="0" borderId="5" xfId="0" applyNumberFormat="1" applyFont="1" applyFill="1" applyBorder="1" applyAlignment="1" applyProtection="1">
      <alignment horizontal="right"/>
      <protection locked="0"/>
    </xf>
    <xf numFmtId="164" fontId="41" fillId="0" borderId="32" xfId="0" applyNumberFormat="1" applyFont="1" applyFill="1" applyBorder="1" applyAlignment="1" applyProtection="1">
      <alignment horizontal="right"/>
      <protection locked="0"/>
    </xf>
    <xf numFmtId="164" fontId="41" fillId="0" borderId="33" xfId="0" applyNumberFormat="1" applyFont="1" applyFill="1" applyBorder="1" applyAlignment="1" applyProtection="1">
      <alignment horizontal="right"/>
      <protection locked="0"/>
    </xf>
    <xf numFmtId="164" fontId="41" fillId="0" borderId="49" xfId="0" applyNumberFormat="1" applyFont="1" applyFill="1" applyBorder="1" applyAlignment="1" applyProtection="1">
      <alignment horizontal="right"/>
      <protection locked="0"/>
    </xf>
    <xf numFmtId="10" fontId="42" fillId="0" borderId="23" xfId="0" applyNumberFormat="1" applyFont="1" applyFill="1" applyBorder="1" applyProtection="1">
      <protection locked="0"/>
    </xf>
    <xf numFmtId="10" fontId="42" fillId="0" borderId="61" xfId="0" applyNumberFormat="1" applyFont="1" applyFill="1" applyBorder="1" applyProtection="1">
      <protection locked="0"/>
    </xf>
    <xf numFmtId="10" fontId="42" fillId="0" borderId="54" xfId="0" applyNumberFormat="1" applyFont="1" applyFill="1" applyBorder="1" applyAlignment="1" applyProtection="1">
      <alignment horizontal="right"/>
      <protection locked="0"/>
    </xf>
    <xf numFmtId="164" fontId="42" fillId="0" borderId="32" xfId="0" applyNumberFormat="1" applyFont="1" applyFill="1" applyBorder="1" applyAlignment="1" applyProtection="1">
      <alignment horizontal="right"/>
      <protection locked="0"/>
    </xf>
    <xf numFmtId="164" fontId="42" fillId="0" borderId="33" xfId="0" applyNumberFormat="1" applyFont="1" applyFill="1" applyBorder="1" applyAlignment="1" applyProtection="1">
      <alignment horizontal="right"/>
      <protection locked="0"/>
    </xf>
    <xf numFmtId="164" fontId="42" fillId="0" borderId="49" xfId="0" applyNumberFormat="1" applyFont="1" applyFill="1" applyBorder="1" applyAlignment="1" applyProtection="1">
      <alignment horizontal="right"/>
      <protection locked="0"/>
    </xf>
    <xf numFmtId="164" fontId="42" fillId="0" borderId="26" xfId="0" applyNumberFormat="1" applyFont="1" applyFill="1" applyBorder="1" applyAlignment="1" applyProtection="1">
      <alignment horizontal="right"/>
      <protection locked="0"/>
    </xf>
    <xf numFmtId="164" fontId="42" fillId="0" borderId="29" xfId="0" applyNumberFormat="1" applyFont="1" applyFill="1" applyBorder="1" applyAlignment="1" applyProtection="1">
      <alignment horizontal="right"/>
      <protection locked="0"/>
    </xf>
    <xf numFmtId="164" fontId="42" fillId="0" borderId="42" xfId="0" applyNumberFormat="1" applyFont="1" applyFill="1" applyBorder="1" applyProtection="1">
      <protection locked="0"/>
    </xf>
    <xf numFmtId="164" fontId="42" fillId="0" borderId="33" xfId="0" applyNumberFormat="1" applyFont="1" applyFill="1" applyBorder="1" applyProtection="1">
      <protection locked="0"/>
    </xf>
    <xf numFmtId="164" fontId="42" fillId="5" borderId="25" xfId="0" applyNumberFormat="1" applyFont="1" applyFill="1" applyBorder="1" applyAlignment="1" applyProtection="1">
      <alignment horizontal="right"/>
      <protection locked="0"/>
    </xf>
    <xf numFmtId="164" fontId="42" fillId="0" borderId="58" xfId="0" applyNumberFormat="1" applyFont="1" applyFill="1" applyBorder="1" applyAlignment="1" applyProtection="1">
      <alignment horizontal="right"/>
      <protection locked="0"/>
    </xf>
    <xf numFmtId="10" fontId="42" fillId="0" borderId="37" xfId="0" applyNumberFormat="1" applyFont="1" applyFill="1" applyBorder="1" applyProtection="1">
      <protection locked="0"/>
    </xf>
    <xf numFmtId="164" fontId="42" fillId="0" borderId="23" xfId="0" applyNumberFormat="1" applyFont="1" applyFill="1" applyBorder="1" applyProtection="1">
      <protection locked="0"/>
    </xf>
    <xf numFmtId="164" fontId="42" fillId="0" borderId="21" xfId="0" applyNumberFormat="1" applyFont="1" applyFill="1" applyBorder="1" applyProtection="1">
      <protection locked="0"/>
    </xf>
    <xf numFmtId="164" fontId="42" fillId="0" borderId="52" xfId="0" applyNumberFormat="1" applyFont="1" applyFill="1" applyBorder="1" applyAlignment="1" applyProtection="1">
      <alignment horizontal="right"/>
      <protection locked="0"/>
    </xf>
    <xf numFmtId="164" fontId="42" fillId="0" borderId="39" xfId="82" applyNumberFormat="1" applyFont="1" applyFill="1" applyBorder="1" applyProtection="1">
      <protection locked="0"/>
    </xf>
    <xf numFmtId="164" fontId="42" fillId="0" borderId="41" xfId="0" applyNumberFormat="1" applyFont="1" applyFill="1" applyBorder="1" applyProtection="1">
      <protection locked="0"/>
    </xf>
    <xf numFmtId="164" fontId="42" fillId="0" borderId="45" xfId="0" applyNumberFormat="1" applyFont="1" applyFill="1" applyBorder="1" applyProtection="1">
      <protection locked="0"/>
    </xf>
    <xf numFmtId="164" fontId="42" fillId="0" borderId="30" xfId="82" applyNumberFormat="1" applyFont="1" applyFill="1" applyBorder="1" applyProtection="1">
      <protection locked="0"/>
    </xf>
    <xf numFmtId="164" fontId="42" fillId="0" borderId="1" xfId="0" applyNumberFormat="1" applyFont="1" applyFill="1" applyBorder="1" applyProtection="1">
      <protection locked="0"/>
    </xf>
    <xf numFmtId="165" fontId="42" fillId="0" borderId="31" xfId="0" applyNumberFormat="1" applyFont="1" applyFill="1" applyBorder="1" applyProtection="1">
      <protection locked="0"/>
    </xf>
    <xf numFmtId="10" fontId="41" fillId="0" borderId="58" xfId="0" applyNumberFormat="1" applyFont="1" applyFill="1" applyBorder="1" applyProtection="1">
      <protection locked="0"/>
    </xf>
    <xf numFmtId="164" fontId="41" fillId="0" borderId="4" xfId="0" applyNumberFormat="1" applyFont="1" applyFill="1" applyBorder="1" applyProtection="1">
      <protection locked="0"/>
    </xf>
    <xf numFmtId="165" fontId="41" fillId="0" borderId="31" xfId="0" applyNumberFormat="1" applyFont="1" applyFill="1" applyBorder="1" applyProtection="1">
      <protection locked="0"/>
    </xf>
    <xf numFmtId="10" fontId="42" fillId="0" borderId="58" xfId="0" applyNumberFormat="1" applyFont="1" applyFill="1" applyBorder="1" applyProtection="1">
      <protection locked="0"/>
    </xf>
    <xf numFmtId="164" fontId="42" fillId="0" borderId="47" xfId="82" applyNumberFormat="1" applyFont="1" applyFill="1" applyBorder="1" applyProtection="1">
      <protection locked="0"/>
    </xf>
    <xf numFmtId="10" fontId="42" fillId="6" borderId="9" xfId="0" applyNumberFormat="1" applyFont="1" applyFill="1" applyBorder="1" applyProtection="1">
      <protection locked="0"/>
    </xf>
    <xf numFmtId="10" fontId="42" fillId="6" borderId="7" xfId="0" applyNumberFormat="1" applyFont="1" applyFill="1" applyBorder="1" applyProtection="1">
      <protection locked="0"/>
    </xf>
    <xf numFmtId="10" fontId="42" fillId="6" borderId="37" xfId="0" applyNumberFormat="1" applyFont="1" applyFill="1" applyBorder="1" applyProtection="1">
      <protection locked="0"/>
    </xf>
    <xf numFmtId="10" fontId="42" fillId="6" borderId="39" xfId="0" applyNumberFormat="1" applyFont="1" applyFill="1" applyBorder="1" applyProtection="1">
      <protection locked="0"/>
    </xf>
    <xf numFmtId="10" fontId="42" fillId="6" borderId="30" xfId="0" applyNumberFormat="1" applyFont="1" applyFill="1" applyBorder="1" applyProtection="1">
      <protection locked="0"/>
    </xf>
    <xf numFmtId="10" fontId="42" fillId="6" borderId="42" xfId="0" applyNumberFormat="1" applyFont="1" applyFill="1" applyBorder="1" applyProtection="1">
      <protection locked="0"/>
    </xf>
    <xf numFmtId="10" fontId="42" fillId="0" borderId="42" xfId="0" applyNumberFormat="1" applyFont="1" applyFill="1" applyBorder="1" applyAlignment="1" applyProtection="1">
      <alignment horizontal="right"/>
      <protection locked="0"/>
    </xf>
    <xf numFmtId="10" fontId="42" fillId="6" borderId="11" xfId="0" applyNumberFormat="1" applyFont="1" applyFill="1" applyBorder="1" applyProtection="1">
      <protection locked="0"/>
    </xf>
    <xf numFmtId="164" fontId="42" fillId="6" borderId="0" xfId="0" applyNumberFormat="1" applyFont="1" applyFill="1" applyBorder="1" applyProtection="1">
      <protection locked="0"/>
    </xf>
    <xf numFmtId="164" fontId="42" fillId="6" borderId="21" xfId="0" applyNumberFormat="1" applyFont="1" applyFill="1" applyBorder="1" applyProtection="1">
      <protection locked="0"/>
    </xf>
    <xf numFmtId="164" fontId="42" fillId="6" borderId="47" xfId="0" applyNumberFormat="1" applyFont="1" applyFill="1" applyBorder="1" applyProtection="1">
      <protection locked="0"/>
    </xf>
    <xf numFmtId="164" fontId="42" fillId="6" borderId="26" xfId="0" applyNumberFormat="1" applyFont="1" applyFill="1" applyBorder="1" applyProtection="1">
      <protection locked="0"/>
    </xf>
    <xf numFmtId="164" fontId="42" fillId="6" borderId="25" xfId="0" applyNumberFormat="1" applyFont="1" applyFill="1" applyBorder="1" applyProtection="1">
      <protection locked="0"/>
    </xf>
    <xf numFmtId="164" fontId="42" fillId="6" borderId="25" xfId="82" applyNumberFormat="1" applyFont="1" applyFill="1" applyBorder="1" applyProtection="1">
      <protection locked="0"/>
    </xf>
    <xf numFmtId="164" fontId="42" fillId="6" borderId="26" xfId="82" applyNumberFormat="1" applyFont="1" applyFill="1" applyBorder="1" applyProtection="1">
      <protection locked="0"/>
    </xf>
    <xf numFmtId="164" fontId="42" fillId="6" borderId="40" xfId="0" applyNumberFormat="1" applyFont="1" applyFill="1" applyBorder="1" applyProtection="1">
      <protection locked="0"/>
    </xf>
    <xf numFmtId="164" fontId="42" fillId="6" borderId="39" xfId="0" applyNumberFormat="1" applyFont="1" applyFill="1" applyBorder="1" applyProtection="1">
      <protection locked="0"/>
    </xf>
    <xf numFmtId="164" fontId="42" fillId="6" borderId="47" xfId="82" applyNumberFormat="1" applyFont="1" applyFill="1" applyBorder="1" applyProtection="1">
      <protection locked="0"/>
    </xf>
    <xf numFmtId="10" fontId="42" fillId="0" borderId="10" xfId="0" applyNumberFormat="1" applyFont="1" applyFill="1" applyBorder="1" applyProtection="1">
      <protection locked="0"/>
    </xf>
    <xf numFmtId="10" fontId="42" fillId="0" borderId="55" xfId="0" applyNumberFormat="1" applyFont="1" applyFill="1" applyBorder="1" applyAlignment="1" applyProtection="1">
      <alignment horizontal="right"/>
      <protection locked="0"/>
    </xf>
    <xf numFmtId="10" fontId="42" fillId="0" borderId="12" xfId="0" applyNumberFormat="1" applyFont="1" applyFill="1" applyBorder="1" applyProtection="1">
      <protection locked="0"/>
    </xf>
    <xf numFmtId="10" fontId="42" fillId="0" borderId="56" xfId="0" applyNumberFormat="1" applyFont="1" applyFill="1" applyBorder="1" applyAlignment="1" applyProtection="1">
      <alignment horizontal="right"/>
      <protection locked="0"/>
    </xf>
    <xf numFmtId="10" fontId="42" fillId="0" borderId="22" xfId="0" applyNumberFormat="1" applyFont="1" applyFill="1" applyBorder="1" applyProtection="1">
      <protection locked="0"/>
    </xf>
    <xf numFmtId="10" fontId="42" fillId="0" borderId="57" xfId="0" applyNumberFormat="1" applyFont="1" applyFill="1" applyBorder="1" applyAlignment="1" applyProtection="1">
      <alignment horizontal="right"/>
      <protection locked="0"/>
    </xf>
    <xf numFmtId="10" fontId="42" fillId="0" borderId="58" xfId="0" applyNumberFormat="1" applyFont="1" applyFill="1" applyBorder="1" applyAlignment="1" applyProtection="1">
      <alignment horizontal="right"/>
      <protection locked="0"/>
    </xf>
    <xf numFmtId="164" fontId="42" fillId="0" borderId="54" xfId="0" applyNumberFormat="1" applyFont="1" applyFill="1" applyBorder="1" applyProtection="1">
      <protection locked="0"/>
    </xf>
    <xf numFmtId="164" fontId="42" fillId="0" borderId="54" xfId="0" applyNumberFormat="1" applyFont="1" applyFill="1" applyBorder="1" applyAlignment="1" applyProtection="1">
      <alignment horizontal="right"/>
      <protection locked="0"/>
    </xf>
    <xf numFmtId="164" fontId="42" fillId="0" borderId="48" xfId="0" applyNumberFormat="1" applyFont="1" applyFill="1" applyBorder="1" applyProtection="1">
      <protection locked="0"/>
    </xf>
    <xf numFmtId="10" fontId="42" fillId="0" borderId="35" xfId="0" applyNumberFormat="1" applyFont="1" applyFill="1" applyBorder="1" applyProtection="1">
      <protection locked="0"/>
    </xf>
    <xf numFmtId="10" fontId="42" fillId="0" borderId="0" xfId="0" applyNumberFormat="1" applyFont="1" applyFill="1" applyBorder="1" applyProtection="1">
      <protection locked="0"/>
    </xf>
    <xf numFmtId="164" fontId="41" fillId="0" borderId="52" xfId="0" applyNumberFormat="1" applyFont="1" applyFill="1" applyBorder="1" applyProtection="1">
      <protection locked="0"/>
    </xf>
    <xf numFmtId="168" fontId="41" fillId="0" borderId="52" xfId="0" applyNumberFormat="1" applyFont="1" applyFill="1" applyBorder="1" applyProtection="1">
      <protection locked="0"/>
    </xf>
    <xf numFmtId="165" fontId="41" fillId="0" borderId="34" xfId="0" applyNumberFormat="1" applyFont="1" applyFill="1" applyBorder="1" applyProtection="1">
      <protection locked="0"/>
    </xf>
    <xf numFmtId="165" fontId="42" fillId="0" borderId="6" xfId="0" applyNumberFormat="1" applyFont="1" applyFill="1" applyBorder="1" applyProtection="1">
      <protection locked="0"/>
    </xf>
    <xf numFmtId="164" fontId="42" fillId="5" borderId="61" xfId="0" applyNumberFormat="1" applyFont="1" applyFill="1" applyBorder="1" applyProtection="1">
      <protection locked="0"/>
    </xf>
    <xf numFmtId="164" fontId="42" fillId="0" borderId="61" xfId="0" applyNumberFormat="1" applyFont="1" applyFill="1" applyBorder="1" applyProtection="1">
      <protection locked="0"/>
    </xf>
    <xf numFmtId="168" fontId="42" fillId="0" borderId="52" xfId="0" applyNumberFormat="1" applyFont="1" applyFill="1" applyBorder="1" applyProtection="1">
      <protection locked="0"/>
    </xf>
    <xf numFmtId="164" fontId="42" fillId="0" borderId="27" xfId="0" applyNumberFormat="1" applyFont="1" applyFill="1" applyBorder="1" applyProtection="1">
      <protection locked="0"/>
    </xf>
    <xf numFmtId="165" fontId="42" fillId="0" borderId="49" xfId="0" applyNumberFormat="1" applyFont="1" applyFill="1" applyBorder="1" applyProtection="1">
      <protection locked="0"/>
    </xf>
    <xf numFmtId="2" fontId="42" fillId="8" borderId="3" xfId="0" applyNumberFormat="1" applyFont="1" applyFill="1" applyBorder="1"/>
    <xf numFmtId="10" fontId="41" fillId="8" borderId="22" xfId="0" applyNumberFormat="1" applyFont="1" applyFill="1" applyBorder="1"/>
    <xf numFmtId="164" fontId="42" fillId="5" borderId="51" xfId="0" applyNumberFormat="1" applyFont="1" applyFill="1" applyBorder="1" applyProtection="1">
      <protection locked="0"/>
    </xf>
    <xf numFmtId="165" fontId="42" fillId="0" borderId="34" xfId="0" applyNumberFormat="1" applyFont="1" applyFill="1" applyBorder="1" applyProtection="1">
      <protection locked="0"/>
    </xf>
    <xf numFmtId="164" fontId="41" fillId="0" borderId="26" xfId="82" applyNumberFormat="1" applyFont="1" applyFill="1" applyBorder="1" applyProtection="1">
      <protection locked="0"/>
    </xf>
    <xf numFmtId="165" fontId="41" fillId="0" borderId="29" xfId="0" applyNumberFormat="1" applyFont="1" applyFill="1" applyBorder="1" applyProtection="1">
      <protection locked="0"/>
    </xf>
    <xf numFmtId="164" fontId="41" fillId="0" borderId="39" xfId="82" applyNumberFormat="1" applyFont="1" applyFill="1" applyBorder="1" applyProtection="1">
      <protection locked="0"/>
    </xf>
    <xf numFmtId="164" fontId="41" fillId="0" borderId="25" xfId="82" applyNumberFormat="1" applyFont="1" applyFill="1" applyBorder="1" applyProtection="1">
      <protection locked="0"/>
    </xf>
    <xf numFmtId="0" fontId="41" fillId="0" borderId="6" xfId="0" applyFont="1" applyFill="1" applyBorder="1" applyAlignment="1" applyProtection="1">
      <alignment horizontal="center"/>
    </xf>
    <xf numFmtId="0" fontId="42" fillId="0" borderId="59" xfId="0" applyFont="1" applyFill="1" applyBorder="1" applyAlignment="1" applyProtection="1">
      <alignment horizontal="center"/>
    </xf>
    <xf numFmtId="167" fontId="41" fillId="0" borderId="59" xfId="0" applyNumberFormat="1" applyFont="1" applyFill="1" applyBorder="1" applyProtection="1">
      <protection locked="0"/>
    </xf>
    <xf numFmtId="164" fontId="41" fillId="0" borderId="32" xfId="82" applyNumberFormat="1" applyFont="1" applyFill="1" applyBorder="1" applyProtection="1">
      <protection locked="0"/>
    </xf>
    <xf numFmtId="164" fontId="41" fillId="0" borderId="51" xfId="82" applyNumberFormat="1" applyFont="1" applyFill="1" applyBorder="1" applyProtection="1">
      <protection locked="0"/>
    </xf>
    <xf numFmtId="167" fontId="42" fillId="0" borderId="2" xfId="0" applyNumberFormat="1" applyFont="1" applyFill="1" applyBorder="1" applyProtection="1">
      <protection locked="0"/>
    </xf>
    <xf numFmtId="165" fontId="42" fillId="0" borderId="52" xfId="0" applyNumberFormat="1" applyFont="1" applyFill="1" applyBorder="1" applyProtection="1">
      <protection locked="0"/>
    </xf>
    <xf numFmtId="164" fontId="42" fillId="4" borderId="32" xfId="0" applyNumberFormat="1" applyFont="1" applyFill="1" applyBorder="1" applyProtection="1">
      <protection locked="0"/>
    </xf>
    <xf numFmtId="164" fontId="42" fillId="4" borderId="51" xfId="0" applyNumberFormat="1" applyFont="1" applyFill="1" applyBorder="1" applyProtection="1">
      <protection locked="0"/>
    </xf>
    <xf numFmtId="10" fontId="42" fillId="0" borderId="28" xfId="0" applyNumberFormat="1" applyFont="1" applyFill="1" applyBorder="1" applyProtection="1">
      <protection locked="0"/>
    </xf>
    <xf numFmtId="164" fontId="42" fillId="0" borderId="32" xfId="82" applyNumberFormat="1" applyFont="1" applyFill="1" applyBorder="1" applyProtection="1">
      <protection locked="0"/>
    </xf>
    <xf numFmtId="164" fontId="42" fillId="0" borderId="51" xfId="82" applyNumberFormat="1" applyFont="1" applyFill="1" applyBorder="1" applyProtection="1">
      <protection locked="0"/>
    </xf>
    <xf numFmtId="164" fontId="42" fillId="5" borderId="33" xfId="0" applyNumberFormat="1" applyFont="1" applyFill="1" applyBorder="1" applyProtection="1">
      <protection locked="0"/>
    </xf>
    <xf numFmtId="164" fontId="41" fillId="5" borderId="29" xfId="0" applyNumberFormat="1" applyFont="1" applyFill="1" applyBorder="1" applyProtection="1">
      <protection locked="0"/>
    </xf>
    <xf numFmtId="0" fontId="42" fillId="0" borderId="0" xfId="0" applyFont="1" applyFill="1" applyBorder="1" applyAlignment="1" applyProtection="1">
      <alignment horizontal="center"/>
    </xf>
    <xf numFmtId="167" fontId="41" fillId="10" borderId="1" xfId="0" applyNumberFormat="1" applyFont="1" applyFill="1" applyBorder="1" applyProtection="1">
      <protection locked="0"/>
    </xf>
    <xf numFmtId="164" fontId="41" fillId="4" borderId="26" xfId="82" applyNumberFormat="1" applyFont="1" applyFill="1" applyBorder="1" applyProtection="1">
      <protection locked="0"/>
    </xf>
    <xf numFmtId="164" fontId="41" fillId="4" borderId="25" xfId="0" applyNumberFormat="1" applyFont="1" applyFill="1" applyBorder="1" applyProtection="1">
      <protection locked="0"/>
    </xf>
    <xf numFmtId="164" fontId="41" fillId="4" borderId="25" xfId="82" applyNumberFormat="1" applyFont="1" applyFill="1" applyBorder="1" applyProtection="1">
      <protection locked="0"/>
    </xf>
    <xf numFmtId="164" fontId="41" fillId="4" borderId="32" xfId="0" applyNumberFormat="1" applyFont="1" applyFill="1" applyBorder="1" applyProtection="1">
      <protection locked="0"/>
    </xf>
    <xf numFmtId="164" fontId="42" fillId="5" borderId="21" xfId="0" applyNumberFormat="1" applyFont="1" applyFill="1" applyBorder="1" applyProtection="1">
      <protection locked="0"/>
    </xf>
    <xf numFmtId="164" fontId="42" fillId="4" borderId="61" xfId="0" applyNumberFormat="1" applyFont="1" applyFill="1" applyBorder="1" applyProtection="1">
      <protection locked="0"/>
    </xf>
    <xf numFmtId="164" fontId="41" fillId="0" borderId="45" xfId="0" applyNumberFormat="1" applyFont="1" applyFill="1" applyBorder="1" applyProtection="1">
      <protection locked="0"/>
    </xf>
    <xf numFmtId="164" fontId="41" fillId="0" borderId="22" xfId="0" applyNumberFormat="1" applyFont="1" applyFill="1" applyBorder="1" applyProtection="1">
      <protection locked="0"/>
    </xf>
    <xf numFmtId="164" fontId="41" fillId="0" borderId="16" xfId="0" applyNumberFormat="1" applyFont="1" applyFill="1" applyBorder="1" applyAlignment="1" applyProtection="1">
      <alignment horizontal="right"/>
      <protection locked="0"/>
    </xf>
    <xf numFmtId="10" fontId="41" fillId="8" borderId="59" xfId="0" applyNumberFormat="1" applyFont="1" applyFill="1" applyBorder="1"/>
    <xf numFmtId="4" fontId="42" fillId="0" borderId="47" xfId="0" applyNumberFormat="1" applyFont="1" applyFill="1" applyBorder="1" applyProtection="1">
      <protection locked="0"/>
    </xf>
    <xf numFmtId="164" fontId="42" fillId="4" borderId="39" xfId="0" applyNumberFormat="1" applyFont="1" applyFill="1" applyBorder="1" applyProtection="1">
      <protection locked="0"/>
    </xf>
    <xf numFmtId="165" fontId="42" fillId="0" borderId="41" xfId="0" applyNumberFormat="1" applyFont="1" applyFill="1" applyBorder="1" applyProtection="1">
      <protection locked="0"/>
    </xf>
    <xf numFmtId="165" fontId="42" fillId="0" borderId="45" xfId="0" applyNumberFormat="1" applyFont="1" applyFill="1" applyBorder="1" applyProtection="1">
      <protection locked="0"/>
    </xf>
    <xf numFmtId="165" fontId="42" fillId="0" borderId="26" xfId="0" applyNumberFormat="1" applyFont="1" applyFill="1" applyBorder="1" applyProtection="1">
      <protection locked="0"/>
    </xf>
    <xf numFmtId="165" fontId="42" fillId="0" borderId="47" xfId="0" applyNumberFormat="1" applyFont="1" applyFill="1" applyBorder="1" applyProtection="1">
      <protection locked="0"/>
    </xf>
    <xf numFmtId="164" fontId="41" fillId="0" borderId="40" xfId="0" applyNumberFormat="1" applyFont="1" applyFill="1" applyBorder="1" applyProtection="1">
      <protection locked="0"/>
    </xf>
    <xf numFmtId="164" fontId="41" fillId="0" borderId="57" xfId="0" applyNumberFormat="1" applyFont="1" applyFill="1" applyBorder="1" applyProtection="1">
      <protection locked="0"/>
    </xf>
    <xf numFmtId="10" fontId="42" fillId="8" borderId="36" xfId="0" applyNumberFormat="1" applyFont="1" applyFill="1" applyBorder="1"/>
    <xf numFmtId="164" fontId="42" fillId="0" borderId="3" xfId="0" applyNumberFormat="1" applyFont="1" applyFill="1" applyBorder="1" applyProtection="1">
      <protection locked="0"/>
    </xf>
    <xf numFmtId="164" fontId="42" fillId="5" borderId="32" xfId="0" applyNumberFormat="1" applyFont="1" applyFill="1" applyBorder="1" applyProtection="1">
      <protection locked="0"/>
    </xf>
    <xf numFmtId="164" fontId="42" fillId="0" borderId="34" xfId="0" applyNumberFormat="1" applyFont="1" applyFill="1" applyBorder="1" applyProtection="1">
      <protection locked="0"/>
    </xf>
    <xf numFmtId="164" fontId="42" fillId="0" borderId="46" xfId="0" applyNumberFormat="1" applyFont="1" applyFill="1" applyBorder="1" applyProtection="1">
      <protection locked="0"/>
    </xf>
    <xf numFmtId="164" fontId="42" fillId="0" borderId="37" xfId="0" applyNumberFormat="1" applyFont="1" applyFill="1" applyBorder="1" applyProtection="1">
      <protection locked="0"/>
    </xf>
    <xf numFmtId="164" fontId="42" fillId="0" borderId="57" xfId="0" applyNumberFormat="1" applyFont="1" applyFill="1" applyBorder="1" applyAlignment="1" applyProtection="1">
      <alignment horizontal="right"/>
      <protection locked="0"/>
    </xf>
    <xf numFmtId="164" fontId="42" fillId="0" borderId="29" xfId="1" quotePrefix="1" applyNumberFormat="1" applyFont="1" applyFill="1" applyBorder="1" applyAlignment="1" applyProtection="1">
      <alignment horizontal="right"/>
      <protection locked="0"/>
    </xf>
    <xf numFmtId="164" fontId="41" fillId="0" borderId="49" xfId="0" applyNumberFormat="1" applyFont="1" applyFill="1" applyBorder="1" applyProtection="1">
      <protection locked="0"/>
    </xf>
    <xf numFmtId="164" fontId="42" fillId="5" borderId="30" xfId="0" applyNumberFormat="1" applyFont="1" applyFill="1" applyBorder="1" applyProtection="1">
      <protection locked="0"/>
    </xf>
    <xf numFmtId="164" fontId="42" fillId="5" borderId="42" xfId="0" applyNumberFormat="1" applyFont="1" applyFill="1" applyBorder="1" applyProtection="1">
      <protection locked="0"/>
    </xf>
    <xf numFmtId="10" fontId="41" fillId="0" borderId="3" xfId="0" applyNumberFormat="1" applyFont="1" applyFill="1" applyBorder="1"/>
    <xf numFmtId="165" fontId="41" fillId="0" borderId="45" xfId="0" applyNumberFormat="1" applyFont="1" applyFill="1" applyBorder="1" applyProtection="1">
      <protection locked="0"/>
    </xf>
    <xf numFmtId="10" fontId="41" fillId="0" borderId="41" xfId="0" applyNumberFormat="1" applyFont="1" applyFill="1" applyBorder="1" applyProtection="1">
      <protection locked="0"/>
    </xf>
    <xf numFmtId="0" fontId="42" fillId="0" borderId="6" xfId="0" applyFont="1" applyFill="1" applyBorder="1" applyAlignment="1" applyProtection="1">
      <alignment wrapText="1"/>
      <protection locked="0"/>
    </xf>
    <xf numFmtId="0" fontId="42" fillId="0" borderId="59" xfId="0" applyFont="1" applyFill="1" applyBorder="1" applyProtection="1">
      <protection locked="0"/>
    </xf>
    <xf numFmtId="10" fontId="42" fillId="0" borderId="21" xfId="0" applyNumberFormat="1" applyFont="1" applyFill="1" applyBorder="1" applyProtection="1">
      <protection locked="0"/>
    </xf>
    <xf numFmtId="164" fontId="42" fillId="0" borderId="45" xfId="107" applyNumberFormat="1" applyFont="1" applyFill="1" applyBorder="1" applyProtection="1">
      <protection locked="0"/>
    </xf>
    <xf numFmtId="10" fontId="42" fillId="0" borderId="41" xfId="0" applyNumberFormat="1" applyFont="1" applyFill="1" applyBorder="1" applyProtection="1">
      <protection locked="0"/>
    </xf>
    <xf numFmtId="164" fontId="42" fillId="0" borderId="37" xfId="107" applyNumberFormat="1" applyFont="1" applyFill="1" applyBorder="1" applyProtection="1">
      <protection locked="0"/>
    </xf>
    <xf numFmtId="164" fontId="41" fillId="0" borderId="45" xfId="107" applyNumberFormat="1" applyFont="1" applyFill="1" applyBorder="1" applyProtection="1">
      <protection locked="0"/>
    </xf>
    <xf numFmtId="0" fontId="42" fillId="0" borderId="8" xfId="0" applyFont="1" applyFill="1" applyBorder="1" applyProtection="1">
      <protection locked="0"/>
    </xf>
    <xf numFmtId="0" fontId="42" fillId="0" borderId="30" xfId="0" applyFont="1" applyFill="1" applyBorder="1" applyProtection="1">
      <protection locked="0"/>
    </xf>
    <xf numFmtId="10" fontId="42" fillId="7" borderId="30" xfId="0" applyNumberFormat="1" applyFont="1" applyFill="1" applyBorder="1" applyProtection="1">
      <protection locked="0"/>
    </xf>
    <xf numFmtId="10" fontId="42" fillId="7" borderId="39" xfId="0" applyNumberFormat="1" applyFont="1" applyFill="1" applyBorder="1" applyProtection="1">
      <protection locked="0"/>
    </xf>
    <xf numFmtId="10" fontId="42" fillId="7" borderId="9" xfId="0" applyNumberFormat="1" applyFont="1" applyFill="1" applyBorder="1" applyProtection="1">
      <protection locked="0"/>
    </xf>
    <xf numFmtId="10" fontId="42" fillId="7" borderId="11" xfId="0" applyNumberFormat="1" applyFont="1" applyFill="1" applyBorder="1" applyProtection="1">
      <protection locked="0"/>
    </xf>
    <xf numFmtId="10" fontId="42" fillId="7" borderId="7" xfId="0" applyNumberFormat="1" applyFont="1" applyFill="1" applyBorder="1" applyProtection="1">
      <protection locked="0"/>
    </xf>
    <xf numFmtId="10" fontId="42" fillId="9" borderId="11" xfId="0" applyNumberFormat="1" applyFont="1" applyFill="1" applyBorder="1" applyProtection="1">
      <protection locked="0"/>
    </xf>
    <xf numFmtId="10" fontId="42" fillId="10" borderId="7" xfId="0" applyNumberFormat="1" applyFont="1" applyFill="1" applyBorder="1" applyProtection="1">
      <protection locked="0"/>
    </xf>
    <xf numFmtId="10" fontId="42" fillId="10" borderId="11" xfId="0" applyNumberFormat="1" applyFont="1" applyFill="1" applyBorder="1" applyProtection="1">
      <protection locked="0"/>
    </xf>
    <xf numFmtId="164" fontId="42" fillId="8" borderId="27" xfId="0" applyNumberFormat="1" applyFont="1" applyFill="1" applyBorder="1" applyAlignment="1" applyProtection="1">
      <alignment horizontal="right"/>
      <protection locked="0"/>
    </xf>
    <xf numFmtId="164" fontId="42" fillId="8" borderId="30" xfId="0" applyNumberFormat="1" applyFont="1" applyFill="1" applyBorder="1" applyProtection="1">
      <protection locked="0"/>
    </xf>
    <xf numFmtId="164" fontId="42" fillId="8" borderId="42" xfId="0" applyNumberFormat="1" applyFont="1" applyFill="1" applyBorder="1" applyProtection="1">
      <protection locked="0"/>
    </xf>
    <xf numFmtId="164" fontId="42" fillId="8" borderId="31" xfId="0" applyNumberFormat="1" applyFont="1" applyFill="1" applyBorder="1" applyAlignment="1" applyProtection="1">
      <alignment horizontal="right"/>
      <protection locked="0"/>
    </xf>
    <xf numFmtId="164" fontId="41" fillId="8" borderId="32" xfId="0" applyNumberFormat="1" applyFont="1" applyFill="1" applyBorder="1" applyProtection="1">
      <protection locked="0"/>
    </xf>
    <xf numFmtId="164" fontId="41" fillId="8" borderId="33" xfId="0" applyNumberFormat="1" applyFont="1" applyFill="1" applyBorder="1" applyProtection="1">
      <protection locked="0"/>
    </xf>
    <xf numFmtId="164" fontId="41" fillId="8" borderId="26" xfId="0" applyNumberFormat="1" applyFont="1" applyFill="1" applyBorder="1" applyProtection="1">
      <protection locked="0"/>
    </xf>
    <xf numFmtId="170" fontId="42" fillId="0" borderId="2" xfId="0" applyNumberFormat="1" applyFont="1" applyFill="1" applyBorder="1" applyProtection="1">
      <protection locked="0"/>
    </xf>
    <xf numFmtId="165" fontId="42" fillId="0" borderId="45" xfId="107" applyNumberFormat="1" applyFont="1" applyFill="1" applyBorder="1" applyProtection="1">
      <protection locked="0"/>
    </xf>
    <xf numFmtId="165" fontId="42" fillId="0" borderId="22" xfId="0" applyNumberFormat="1" applyFont="1" applyFill="1" applyBorder="1" applyAlignment="1" applyProtection="1">
      <alignment horizontal="right"/>
      <protection locked="0"/>
    </xf>
    <xf numFmtId="169" fontId="42" fillId="0" borderId="0" xfId="0" applyNumberFormat="1" applyFont="1" applyFill="1"/>
    <xf numFmtId="4" fontId="42" fillId="0" borderId="0" xfId="0" applyNumberFormat="1" applyFont="1" applyFill="1"/>
    <xf numFmtId="10" fontId="42" fillId="0" borderId="52" xfId="0" applyNumberFormat="1" applyFont="1" applyFill="1" applyBorder="1" applyAlignment="1" applyProtection="1">
      <alignment horizontal="right"/>
      <protection locked="0"/>
    </xf>
    <xf numFmtId="171" fontId="42" fillId="0" borderId="0" xfId="0" applyNumberFormat="1" applyFont="1" applyFill="1"/>
    <xf numFmtId="164" fontId="42" fillId="5" borderId="29" xfId="0" applyNumberFormat="1" applyFont="1" applyFill="1" applyBorder="1" applyProtection="1">
      <protection locked="0"/>
    </xf>
    <xf numFmtId="164" fontId="42" fillId="0" borderId="29" xfId="0" applyNumberFormat="1" applyFont="1" applyFill="1" applyBorder="1" applyProtection="1">
      <protection locked="0"/>
    </xf>
    <xf numFmtId="164" fontId="42" fillId="4" borderId="26" xfId="0" applyNumberFormat="1" applyFont="1" applyFill="1" applyBorder="1" applyProtection="1">
      <protection locked="0"/>
    </xf>
    <xf numFmtId="164" fontId="42" fillId="4" borderId="25" xfId="0" applyNumberFormat="1" applyFont="1" applyFill="1" applyBorder="1" applyProtection="1">
      <protection locked="0"/>
    </xf>
    <xf numFmtId="164" fontId="42" fillId="4" borderId="26" xfId="0" applyNumberFormat="1" applyFont="1" applyFill="1" applyBorder="1" applyProtection="1">
      <protection locked="0"/>
    </xf>
    <xf numFmtId="164" fontId="42" fillId="4" borderId="25" xfId="0" applyNumberFormat="1" applyFont="1" applyFill="1" applyBorder="1" applyProtection="1">
      <protection locked="0"/>
    </xf>
    <xf numFmtId="0" fontId="41" fillId="0" borderId="59" xfId="0" applyFont="1" applyFill="1" applyBorder="1" applyAlignment="1" applyProtection="1">
      <alignment horizontal="center"/>
    </xf>
    <xf numFmtId="164" fontId="41" fillId="0" borderId="30" xfId="82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53" fillId="0" borderId="0" xfId="0" applyFont="1" applyFill="1" applyAlignment="1" applyProtection="1">
      <protection locked="0"/>
    </xf>
    <xf numFmtId="0" fontId="54" fillId="0" borderId="0" xfId="0" applyFont="1" applyFill="1" applyBorder="1" applyAlignment="1" applyProtection="1">
      <alignment horizontal="centerContinuous"/>
      <protection locked="0"/>
    </xf>
    <xf numFmtId="0" fontId="9" fillId="0" borderId="5" xfId="0" applyFont="1" applyFill="1" applyBorder="1" applyAlignment="1" applyProtection="1">
      <alignment wrapText="1"/>
      <protection locked="0"/>
    </xf>
    <xf numFmtId="0" fontId="8" fillId="0" borderId="0" xfId="0" applyFont="1" applyFill="1"/>
    <xf numFmtId="10" fontId="42" fillId="0" borderId="0" xfId="195" applyNumberFormat="1" applyFont="1" applyFill="1"/>
    <xf numFmtId="0" fontId="12" fillId="0" borderId="0" xfId="0" applyFont="1" applyFill="1" applyProtection="1">
      <protection locked="0"/>
    </xf>
    <xf numFmtId="10" fontId="11" fillId="8" borderId="3" xfId="0" applyNumberFormat="1" applyFont="1" applyFill="1" applyBorder="1"/>
    <xf numFmtId="167" fontId="41" fillId="0" borderId="4" xfId="0" applyNumberFormat="1" applyFont="1" applyFill="1" applyBorder="1" applyProtection="1">
      <protection locked="0"/>
    </xf>
    <xf numFmtId="164" fontId="41" fillId="0" borderId="0" xfId="0" applyNumberFormat="1" applyFont="1" applyFill="1" applyAlignment="1" applyProtection="1">
      <alignment horizontal="center"/>
      <protection locked="0"/>
    </xf>
    <xf numFmtId="167" fontId="41" fillId="0" borderId="0" xfId="0" applyNumberFormat="1" applyFont="1" applyFill="1" applyBorder="1" applyProtection="1">
      <protection locked="0"/>
    </xf>
    <xf numFmtId="0" fontId="56" fillId="0" borderId="0" xfId="0" applyFont="1" applyFill="1" applyBorder="1" applyAlignment="1" applyProtection="1">
      <alignment horizontal="centerContinuous"/>
      <protection locked="0"/>
    </xf>
    <xf numFmtId="10" fontId="41" fillId="8" borderId="66" xfId="0" applyNumberFormat="1" applyFont="1" applyFill="1" applyBorder="1"/>
    <xf numFmtId="167" fontId="12" fillId="0" borderId="2" xfId="0" applyNumberFormat="1" applyFont="1" applyFill="1" applyBorder="1" applyProtection="1">
      <protection locked="0"/>
    </xf>
    <xf numFmtId="167" fontId="41" fillId="0" borderId="2" xfId="0" applyNumberFormat="1" applyFont="1" applyFill="1" applyBorder="1" applyProtection="1">
      <protection locked="0"/>
    </xf>
    <xf numFmtId="167" fontId="41" fillId="0" borderId="7" xfId="0" applyNumberFormat="1" applyFont="1" applyFill="1" applyBorder="1" applyProtection="1">
      <protection locked="0"/>
    </xf>
    <xf numFmtId="164" fontId="41" fillId="0" borderId="7" xfId="0" applyNumberFormat="1" applyFont="1" applyFill="1" applyBorder="1" applyAlignment="1" applyProtection="1">
      <alignment horizontal="right"/>
      <protection locked="0"/>
    </xf>
    <xf numFmtId="0" fontId="42" fillId="0" borderId="6" xfId="0" applyFont="1" applyFill="1" applyBorder="1" applyAlignment="1" applyProtection="1">
      <alignment horizontal="center"/>
    </xf>
    <xf numFmtId="0" fontId="41" fillId="0" borderId="7" xfId="0" applyFont="1" applyFill="1" applyBorder="1" applyAlignment="1" applyProtection="1">
      <alignment horizontal="center"/>
    </xf>
    <xf numFmtId="167" fontId="41" fillId="0" borderId="36" xfId="0" applyNumberFormat="1" applyFont="1" applyFill="1" applyBorder="1" applyProtection="1">
      <protection locked="0"/>
    </xf>
    <xf numFmtId="10" fontId="41" fillId="8" borderId="57" xfId="0" applyNumberFormat="1" applyFont="1" applyFill="1" applyBorder="1"/>
    <xf numFmtId="10" fontId="41" fillId="0" borderId="50" xfId="0" applyNumberFormat="1" applyFont="1" applyFill="1" applyBorder="1" applyAlignment="1" applyProtection="1">
      <alignment horizontal="right"/>
    </xf>
    <xf numFmtId="10" fontId="41" fillId="0" borderId="60" xfId="0" applyNumberFormat="1" applyFont="1" applyFill="1" applyBorder="1" applyAlignment="1" applyProtection="1">
      <alignment horizontal="right"/>
      <protection locked="0"/>
    </xf>
    <xf numFmtId="164" fontId="41" fillId="0" borderId="7" xfId="0" applyNumberFormat="1" applyFont="1" applyFill="1" applyBorder="1" applyAlignment="1" applyProtection="1">
      <alignment horizontal="center"/>
      <protection locked="0"/>
    </xf>
    <xf numFmtId="165" fontId="41" fillId="0" borderId="7" xfId="0" applyNumberFormat="1" applyFont="1" applyFill="1" applyBorder="1" applyAlignment="1" applyProtection="1">
      <alignment horizontal="center"/>
      <protection locked="0"/>
    </xf>
    <xf numFmtId="10" fontId="41" fillId="8" borderId="7" xfId="0" applyNumberFormat="1" applyFont="1" applyFill="1" applyBorder="1"/>
    <xf numFmtId="165" fontId="42" fillId="0" borderId="7" xfId="0" applyNumberFormat="1" applyFont="1" applyFill="1" applyBorder="1" applyProtection="1">
      <protection locked="0"/>
    </xf>
    <xf numFmtId="164" fontId="41" fillId="0" borderId="43" xfId="0" applyNumberFormat="1" applyFont="1" applyFill="1" applyBorder="1" applyProtection="1">
      <protection locked="0"/>
    </xf>
    <xf numFmtId="10" fontId="42" fillId="8" borderId="0" xfId="0" applyNumberFormat="1" applyFont="1" applyFill="1" applyBorder="1"/>
    <xf numFmtId="165" fontId="41" fillId="0" borderId="6" xfId="0" applyNumberFormat="1" applyFont="1" applyFill="1" applyBorder="1" applyProtection="1">
      <protection locked="0"/>
    </xf>
    <xf numFmtId="168" fontId="41" fillId="0" borderId="59" xfId="0" applyNumberFormat="1" applyFont="1" applyFill="1" applyBorder="1" applyProtection="1">
      <protection locked="0"/>
    </xf>
    <xf numFmtId="165" fontId="41" fillId="0" borderId="59" xfId="0" applyNumberFormat="1" applyFont="1" applyFill="1" applyBorder="1" applyProtection="1">
      <protection locked="0"/>
    </xf>
    <xf numFmtId="165" fontId="41" fillId="0" borderId="7" xfId="0" applyNumberFormat="1" applyFont="1" applyFill="1" applyBorder="1" applyProtection="1">
      <protection locked="0"/>
    </xf>
    <xf numFmtId="10" fontId="41" fillId="0" borderId="37" xfId="195" applyNumberFormat="1" applyFont="1" applyFill="1" applyBorder="1" applyProtection="1">
      <protection locked="0"/>
    </xf>
    <xf numFmtId="10" fontId="41" fillId="0" borderId="38" xfId="0" applyNumberFormat="1" applyFont="1" applyFill="1" applyBorder="1" applyAlignment="1" applyProtection="1">
      <alignment horizontal="right"/>
      <protection locked="0"/>
    </xf>
    <xf numFmtId="0" fontId="12" fillId="0" borderId="6" xfId="0" applyFont="1" applyFill="1" applyBorder="1" applyAlignment="1" applyProtection="1">
      <alignment horizontal="center"/>
    </xf>
    <xf numFmtId="164" fontId="12" fillId="0" borderId="23" xfId="1" quotePrefix="1" applyNumberFormat="1" applyFont="1" applyFill="1" applyBorder="1" applyAlignment="1" applyProtection="1">
      <alignment horizontal="right"/>
      <protection locked="0"/>
    </xf>
    <xf numFmtId="164" fontId="12" fillId="0" borderId="52" xfId="0" applyNumberFormat="1" applyFont="1" applyFill="1" applyBorder="1" applyAlignment="1" applyProtection="1">
      <alignment horizontal="right"/>
      <protection locked="0"/>
    </xf>
    <xf numFmtId="10" fontId="41" fillId="8" borderId="67" xfId="0" applyNumberFormat="1" applyFont="1" applyFill="1" applyBorder="1"/>
    <xf numFmtId="164" fontId="41" fillId="0" borderId="39" xfId="1" quotePrefix="1" applyNumberFormat="1" applyFont="1" applyFill="1" applyBorder="1" applyAlignment="1" applyProtection="1">
      <alignment horizontal="right"/>
      <protection locked="0"/>
    </xf>
    <xf numFmtId="164" fontId="12" fillId="0" borderId="30" xfId="1" quotePrefix="1" applyNumberFormat="1" applyFont="1" applyFill="1" applyBorder="1" applyAlignment="1" applyProtection="1">
      <alignment horizontal="right"/>
      <protection locked="0"/>
    </xf>
    <xf numFmtId="164" fontId="12" fillId="0" borderId="42" xfId="1" quotePrefix="1" applyNumberFormat="1" applyFont="1" applyFill="1" applyBorder="1" applyAlignment="1" applyProtection="1">
      <alignment horizontal="right"/>
      <protection locked="0"/>
    </xf>
    <xf numFmtId="165" fontId="12" fillId="0" borderId="31" xfId="0" applyNumberFormat="1" applyFont="1" applyFill="1" applyBorder="1" applyProtection="1">
      <protection locked="0"/>
    </xf>
    <xf numFmtId="164" fontId="41" fillId="0" borderId="51" xfId="1" quotePrefix="1" applyNumberFormat="1" applyFont="1" applyFill="1" applyBorder="1" applyAlignment="1" applyProtection="1">
      <alignment horizontal="right"/>
      <protection locked="0"/>
    </xf>
    <xf numFmtId="168" fontId="41" fillId="0" borderId="34" xfId="0" applyNumberFormat="1" applyFont="1" applyFill="1" applyBorder="1" applyProtection="1">
      <protection locked="0"/>
    </xf>
    <xf numFmtId="0" fontId="42" fillId="0" borderId="7" xfId="0" applyFont="1" applyFill="1" applyBorder="1" applyAlignment="1" applyProtection="1">
      <alignment horizontal="center"/>
    </xf>
    <xf numFmtId="164" fontId="41" fillId="0" borderId="7" xfId="1" quotePrefix="1" applyNumberFormat="1" applyFont="1" applyFill="1" applyBorder="1" applyAlignment="1" applyProtection="1">
      <alignment horizontal="right"/>
      <protection locked="0"/>
    </xf>
    <xf numFmtId="167" fontId="12" fillId="0" borderId="6" xfId="0" applyNumberFormat="1" applyFont="1" applyFill="1" applyBorder="1" applyProtection="1">
      <protection locked="0"/>
    </xf>
    <xf numFmtId="10" fontId="42" fillId="8" borderId="56" xfId="0" applyNumberFormat="1" applyFont="1" applyFill="1" applyBorder="1"/>
    <xf numFmtId="0" fontId="11" fillId="0" borderId="2" xfId="0" applyFont="1" applyFill="1" applyBorder="1" applyProtection="1">
      <protection locked="0"/>
    </xf>
    <xf numFmtId="10" fontId="42" fillId="0" borderId="37" xfId="0" applyNumberFormat="1" applyFont="1" applyFill="1" applyBorder="1" applyAlignment="1" applyProtection="1">
      <alignment horizontal="right"/>
      <protection locked="0"/>
    </xf>
    <xf numFmtId="0" fontId="11" fillId="0" borderId="6" xfId="0" applyFont="1" applyFill="1" applyBorder="1" applyProtection="1">
      <protection locked="0"/>
    </xf>
    <xf numFmtId="164" fontId="42" fillId="0" borderId="31" xfId="0" applyNumberFormat="1" applyFont="1" applyBorder="1" applyAlignment="1" applyProtection="1">
      <alignment horizontal="right"/>
      <protection locked="0"/>
    </xf>
    <xf numFmtId="10" fontId="42" fillId="8" borderId="22" xfId="0" applyNumberFormat="1" applyFont="1" applyFill="1" applyBorder="1"/>
    <xf numFmtId="168" fontId="42" fillId="0" borderId="34" xfId="0" applyNumberFormat="1" applyFont="1" applyFill="1" applyBorder="1" applyProtection="1">
      <protection locked="0"/>
    </xf>
    <xf numFmtId="0" fontId="42" fillId="0" borderId="7" xfId="0" applyFont="1" applyFill="1" applyBorder="1" applyProtection="1">
      <protection locked="0"/>
    </xf>
    <xf numFmtId="164" fontId="42" fillId="0" borderId="7" xfId="0" applyNumberFormat="1" applyFont="1" applyFill="1" applyBorder="1" applyProtection="1">
      <protection locked="0"/>
    </xf>
    <xf numFmtId="164" fontId="42" fillId="0" borderId="7" xfId="0" applyNumberFormat="1" applyFont="1" applyFill="1" applyBorder="1" applyAlignment="1" applyProtection="1">
      <alignment horizontal="right"/>
      <protection locked="0"/>
    </xf>
    <xf numFmtId="164" fontId="42" fillId="5" borderId="7" xfId="0" applyNumberFormat="1" applyFont="1" applyFill="1" applyBorder="1" applyProtection="1">
      <protection locked="0"/>
    </xf>
    <xf numFmtId="164" fontId="42" fillId="0" borderId="7" xfId="0" applyNumberFormat="1" applyFont="1" applyBorder="1" applyProtection="1">
      <protection locked="0"/>
    </xf>
    <xf numFmtId="164" fontId="42" fillId="0" borderId="7" xfId="0" applyNumberFormat="1" applyFont="1" applyBorder="1" applyAlignment="1" applyProtection="1">
      <alignment horizontal="right"/>
      <protection locked="0"/>
    </xf>
    <xf numFmtId="10" fontId="42" fillId="8" borderId="7" xfId="0" applyNumberFormat="1" applyFont="1" applyFill="1" applyBorder="1"/>
    <xf numFmtId="164" fontId="42" fillId="4" borderId="33" xfId="0" applyNumberFormat="1" applyFont="1" applyFill="1" applyBorder="1" applyProtection="1">
      <protection locked="0"/>
    </xf>
    <xf numFmtId="10" fontId="41" fillId="8" borderId="0" xfId="0" applyNumberFormat="1" applyFont="1" applyFill="1" applyBorder="1"/>
    <xf numFmtId="0" fontId="12" fillId="0" borderId="2" xfId="0" applyFont="1" applyFill="1" applyBorder="1" applyProtection="1">
      <protection locked="0"/>
    </xf>
    <xf numFmtId="10" fontId="41" fillId="0" borderId="37" xfId="0" applyNumberFormat="1" applyFont="1" applyFill="1" applyBorder="1" applyAlignment="1" applyProtection="1">
      <alignment horizontal="right"/>
      <protection locked="0"/>
    </xf>
    <xf numFmtId="0" fontId="41" fillId="0" borderId="7" xfId="0" applyFont="1" applyFill="1" applyBorder="1" applyProtection="1">
      <protection locked="0"/>
    </xf>
    <xf numFmtId="164" fontId="42" fillId="0" borderId="58" xfId="0" applyNumberFormat="1" applyFont="1" applyBorder="1" applyAlignment="1" applyProtection="1">
      <alignment horizontal="right"/>
      <protection locked="0"/>
    </xf>
    <xf numFmtId="164" fontId="42" fillId="0" borderId="30" xfId="0" applyNumberFormat="1" applyFont="1" applyFill="1" applyBorder="1" applyAlignment="1" applyProtection="1">
      <alignment horizontal="right"/>
      <protection locked="0"/>
    </xf>
    <xf numFmtId="164" fontId="42" fillId="5" borderId="32" xfId="0" applyNumberFormat="1" applyFont="1" applyFill="1" applyBorder="1" applyAlignment="1" applyProtection="1">
      <alignment horizontal="right"/>
      <protection locked="0"/>
    </xf>
    <xf numFmtId="164" fontId="42" fillId="4" borderId="7" xfId="0" applyNumberFormat="1" applyFont="1" applyFill="1" applyBorder="1" applyProtection="1">
      <protection locked="0"/>
    </xf>
    <xf numFmtId="167" fontId="11" fillId="0" borderId="2" xfId="0" applyNumberFormat="1" applyFont="1" applyFill="1" applyBorder="1" applyProtection="1">
      <protection locked="0"/>
    </xf>
    <xf numFmtId="167" fontId="42" fillId="0" borderId="7" xfId="0" applyNumberFormat="1" applyFont="1" applyFill="1" applyBorder="1" applyProtection="1">
      <protection locked="0"/>
    </xf>
    <xf numFmtId="167" fontId="11" fillId="0" borderId="6" xfId="0" applyNumberFormat="1" applyFont="1" applyFill="1" applyBorder="1" applyProtection="1">
      <protection locked="0"/>
    </xf>
    <xf numFmtId="164" fontId="42" fillId="0" borderId="30" xfId="271" applyNumberFormat="1" applyFont="1" applyFill="1" applyBorder="1" applyProtection="1">
      <protection locked="0"/>
    </xf>
    <xf numFmtId="164" fontId="42" fillId="0" borderId="39" xfId="271" applyNumberFormat="1" applyFont="1" applyFill="1" applyBorder="1" applyProtection="1">
      <protection locked="0"/>
    </xf>
    <xf numFmtId="164" fontId="42" fillId="4" borderId="51" xfId="82" applyNumberFormat="1" applyFont="1" applyFill="1" applyBorder="1" applyProtection="1">
      <protection locked="0"/>
    </xf>
    <xf numFmtId="164" fontId="42" fillId="6" borderId="32" xfId="0" applyNumberFormat="1" applyFont="1" applyFill="1" applyBorder="1" applyProtection="1">
      <protection locked="0"/>
    </xf>
    <xf numFmtId="164" fontId="42" fillId="6" borderId="51" xfId="0" applyNumberFormat="1" applyFont="1" applyFill="1" applyBorder="1" applyProtection="1">
      <protection locked="0"/>
    </xf>
    <xf numFmtId="10" fontId="42" fillId="0" borderId="22" xfId="0" applyNumberFormat="1" applyFont="1" applyFill="1" applyBorder="1"/>
    <xf numFmtId="165" fontId="11" fillId="0" borderId="2" xfId="0" applyNumberFormat="1" applyFont="1" applyFill="1" applyBorder="1" applyProtection="1">
      <protection locked="0"/>
    </xf>
    <xf numFmtId="165" fontId="42" fillId="0" borderId="2" xfId="0" applyNumberFormat="1" applyFont="1" applyFill="1" applyBorder="1" applyProtection="1">
      <protection locked="0"/>
    </xf>
    <xf numFmtId="165" fontId="11" fillId="0" borderId="6" xfId="0" applyNumberFormat="1" applyFont="1" applyFill="1" applyBorder="1" applyProtection="1">
      <protection locked="0"/>
    </xf>
    <xf numFmtId="165" fontId="42" fillId="0" borderId="59" xfId="0" applyNumberFormat="1" applyFont="1" applyFill="1" applyBorder="1" applyProtection="1">
      <protection locked="0"/>
    </xf>
    <xf numFmtId="165" fontId="42" fillId="0" borderId="4" xfId="0" applyNumberFormat="1" applyFont="1" applyFill="1" applyBorder="1" applyProtection="1">
      <protection locked="0"/>
    </xf>
    <xf numFmtId="10" fontId="41" fillId="8" borderId="52" xfId="0" applyNumberFormat="1" applyFont="1" applyFill="1" applyBorder="1"/>
    <xf numFmtId="164" fontId="42" fillId="0" borderId="42" xfId="82" applyNumberFormat="1" applyFont="1" applyFill="1" applyBorder="1" applyProtection="1">
      <protection locked="0"/>
    </xf>
    <xf numFmtId="164" fontId="42" fillId="0" borderId="7" xfId="82" applyNumberFormat="1" applyFont="1" applyFill="1" applyBorder="1" applyProtection="1">
      <protection locked="0"/>
    </xf>
    <xf numFmtId="165" fontId="42" fillId="5" borderId="7" xfId="0" applyNumberFormat="1" applyFont="1" applyFill="1" applyBorder="1" applyProtection="1">
      <protection locked="0"/>
    </xf>
    <xf numFmtId="165" fontId="42" fillId="0" borderId="42" xfId="0" applyNumberFormat="1" applyFont="1" applyFill="1" applyBorder="1" applyProtection="1">
      <protection locked="0"/>
    </xf>
    <xf numFmtId="10" fontId="41" fillId="0" borderId="0" xfId="0" applyNumberFormat="1" applyFont="1" applyFill="1" applyBorder="1"/>
    <xf numFmtId="167" fontId="42" fillId="0" borderId="3" xfId="0" applyNumberFormat="1" applyFont="1" applyFill="1" applyBorder="1" applyProtection="1">
      <protection locked="0"/>
    </xf>
    <xf numFmtId="167" fontId="11" fillId="0" borderId="16" xfId="0" applyNumberFormat="1" applyFont="1" applyFill="1" applyBorder="1" applyProtection="1">
      <protection locked="0"/>
    </xf>
    <xf numFmtId="10" fontId="42" fillId="0" borderId="38" xfId="0" applyNumberFormat="1" applyFont="1" applyFill="1" applyBorder="1" applyProtection="1">
      <protection locked="0"/>
    </xf>
    <xf numFmtId="10" fontId="42" fillId="0" borderId="6" xfId="0" applyNumberFormat="1" applyFont="1" applyFill="1" applyBorder="1" applyProtection="1">
      <protection locked="0"/>
    </xf>
    <xf numFmtId="4" fontId="42" fillId="0" borderId="40" xfId="0" applyNumberFormat="1" applyFont="1" applyFill="1" applyBorder="1" applyProtection="1">
      <protection locked="0"/>
    </xf>
    <xf numFmtId="164" fontId="42" fillId="0" borderId="30" xfId="0" applyNumberFormat="1" applyFont="1" applyBorder="1" applyProtection="1">
      <protection locked="0"/>
    </xf>
    <xf numFmtId="164" fontId="42" fillId="0" borderId="39" xfId="0" applyNumberFormat="1" applyFont="1" applyBorder="1" applyProtection="1">
      <protection locked="0"/>
    </xf>
    <xf numFmtId="172" fontId="42" fillId="0" borderId="31" xfId="1" applyNumberFormat="1" applyFont="1" applyFill="1" applyBorder="1" applyProtection="1">
      <protection locked="0"/>
    </xf>
    <xf numFmtId="172" fontId="42" fillId="0" borderId="42" xfId="1" applyNumberFormat="1" applyFont="1" applyFill="1" applyBorder="1" applyProtection="1">
      <protection locked="0"/>
    </xf>
    <xf numFmtId="167" fontId="11" fillId="0" borderId="7" xfId="0" applyNumberFormat="1" applyFont="1" applyFill="1" applyBorder="1" applyProtection="1">
      <protection locked="0"/>
    </xf>
    <xf numFmtId="0" fontId="12" fillId="0" borderId="6" xfId="0" applyFont="1" applyFill="1" applyBorder="1" applyProtection="1">
      <protection locked="0"/>
    </xf>
    <xf numFmtId="0" fontId="41" fillId="0" borderId="59" xfId="0" applyFont="1" applyFill="1" applyBorder="1" applyProtection="1">
      <protection locked="0"/>
    </xf>
    <xf numFmtId="0" fontId="57" fillId="0" borderId="7" xfId="0" applyFont="1" applyFill="1" applyBorder="1" applyProtection="1">
      <protection locked="0"/>
    </xf>
    <xf numFmtId="165" fontId="57" fillId="0" borderId="7" xfId="0" applyNumberFormat="1" applyFont="1" applyFill="1" applyBorder="1" applyProtection="1">
      <protection locked="0"/>
    </xf>
    <xf numFmtId="0" fontId="55" fillId="0" borderId="2" xfId="0" applyFont="1" applyFill="1" applyBorder="1" applyAlignment="1" applyProtection="1">
      <alignment horizontal="left"/>
      <protection locked="0"/>
    </xf>
    <xf numFmtId="0" fontId="57" fillId="0" borderId="7" xfId="0" applyFont="1" applyFill="1" applyBorder="1" applyAlignment="1" applyProtection="1">
      <alignment horizontal="left"/>
      <protection locked="0"/>
    </xf>
    <xf numFmtId="0" fontId="57" fillId="0" borderId="7" xfId="0" applyFont="1" applyFill="1" applyBorder="1" applyAlignment="1" applyProtection="1">
      <protection locked="0"/>
    </xf>
    <xf numFmtId="0" fontId="57" fillId="0" borderId="7" xfId="0" applyFont="1" applyFill="1" applyBorder="1" applyAlignment="1" applyProtection="1">
      <alignment wrapText="1"/>
      <protection locked="0"/>
    </xf>
    <xf numFmtId="10" fontId="42" fillId="10" borderId="37" xfId="0" applyNumberFormat="1" applyFont="1" applyFill="1" applyBorder="1" applyProtection="1">
      <protection locked="0"/>
    </xf>
    <xf numFmtId="10" fontId="42" fillId="9" borderId="37" xfId="0" applyNumberFormat="1" applyFont="1" applyFill="1" applyBorder="1" applyProtection="1">
      <protection locked="0"/>
    </xf>
    <xf numFmtId="0" fontId="11" fillId="0" borderId="7" xfId="0" applyFont="1" applyFill="1" applyBorder="1" applyProtection="1">
      <protection locked="0"/>
    </xf>
    <xf numFmtId="164" fontId="41" fillId="8" borderId="30" xfId="0" applyNumberFormat="1" applyFont="1" applyFill="1" applyBorder="1" applyProtection="1">
      <protection locked="0"/>
    </xf>
    <xf numFmtId="164" fontId="41" fillId="8" borderId="42" xfId="0" applyNumberFormat="1" applyFont="1" applyFill="1" applyBorder="1" applyProtection="1">
      <protection locked="0"/>
    </xf>
    <xf numFmtId="164" fontId="42" fillId="8" borderId="32" xfId="0" applyNumberFormat="1" applyFont="1" applyFill="1" applyBorder="1" applyProtection="1">
      <protection locked="0"/>
    </xf>
    <xf numFmtId="164" fontId="42" fillId="8" borderId="33" xfId="0" applyNumberFormat="1" applyFont="1" applyFill="1" applyBorder="1" applyProtection="1">
      <protection locked="0"/>
    </xf>
    <xf numFmtId="0" fontId="58" fillId="0" borderId="7" xfId="0" applyFont="1" applyFill="1" applyBorder="1" applyProtection="1">
      <protection locked="0"/>
    </xf>
    <xf numFmtId="164" fontId="41" fillId="8" borderId="7" xfId="0" applyNumberFormat="1" applyFont="1" applyFill="1" applyBorder="1" applyProtection="1">
      <protection locked="0"/>
    </xf>
    <xf numFmtId="164" fontId="41" fillId="8" borderId="7" xfId="0" applyNumberFormat="1" applyFont="1" applyFill="1" applyBorder="1" applyAlignment="1" applyProtection="1">
      <alignment horizontal="right"/>
      <protection locked="0"/>
    </xf>
    <xf numFmtId="164" fontId="42" fillId="8" borderId="7" xfId="0" applyNumberFormat="1" applyFont="1" applyFill="1" applyBorder="1" applyProtection="1">
      <protection locked="0"/>
    </xf>
    <xf numFmtId="167" fontId="12" fillId="0" borderId="3" xfId="0" applyNumberFormat="1" applyFont="1" applyFill="1" applyBorder="1" applyProtection="1">
      <protection locked="0"/>
    </xf>
    <xf numFmtId="0" fontId="57" fillId="0" borderId="0" xfId="0" applyFont="1" applyFill="1" applyBorder="1" applyProtection="1">
      <protection locked="0"/>
    </xf>
    <xf numFmtId="0" fontId="55" fillId="0" borderId="7" xfId="0" applyFont="1" applyFill="1" applyBorder="1" applyProtection="1">
      <protection locked="0"/>
    </xf>
    <xf numFmtId="164" fontId="42" fillId="5" borderId="7" xfId="82" applyNumberFormat="1" applyFont="1" applyFill="1" applyBorder="1" applyProtection="1">
      <protection locked="0"/>
    </xf>
    <xf numFmtId="164" fontId="42" fillId="0" borderId="7" xfId="1" applyNumberFormat="1" applyFont="1" applyFill="1" applyBorder="1" applyProtection="1">
      <protection locked="0"/>
    </xf>
    <xf numFmtId="167" fontId="11" fillId="0" borderId="1" xfId="0" applyNumberFormat="1" applyFont="1" applyFill="1" applyBorder="1" applyProtection="1">
      <protection locked="0"/>
    </xf>
    <xf numFmtId="167" fontId="11" fillId="0" borderId="59" xfId="0" applyNumberFormat="1" applyFont="1" applyFill="1" applyBorder="1" applyProtection="1">
      <protection locked="0"/>
    </xf>
    <xf numFmtId="167" fontId="11" fillId="0" borderId="0" xfId="0" applyNumberFormat="1" applyFont="1" applyFill="1" applyBorder="1" applyProtection="1">
      <protection locked="0"/>
    </xf>
    <xf numFmtId="167" fontId="12" fillId="0" borderId="7" xfId="0" applyNumberFormat="1" applyFont="1" applyFill="1" applyBorder="1" applyProtection="1">
      <protection locked="0"/>
    </xf>
    <xf numFmtId="167" fontId="59" fillId="0" borderId="7" xfId="0" applyNumberFormat="1" applyFont="1" applyFill="1" applyBorder="1" applyProtection="1">
      <protection locked="0"/>
    </xf>
    <xf numFmtId="164" fontId="41" fillId="0" borderId="6" xfId="0" applyNumberFormat="1" applyFont="1" applyFill="1" applyBorder="1" applyProtection="1">
      <protection locked="0"/>
    </xf>
    <xf numFmtId="164" fontId="41" fillId="0" borderId="59" xfId="0" applyNumberFormat="1" applyFont="1" applyFill="1" applyBorder="1" applyProtection="1">
      <protection locked="0"/>
    </xf>
    <xf numFmtId="10" fontId="42" fillId="0" borderId="0" xfId="0" applyNumberFormat="1" applyFont="1" applyFill="1"/>
    <xf numFmtId="164" fontId="42" fillId="5" borderId="7" xfId="1" applyNumberFormat="1" applyFont="1" applyFill="1" applyBorder="1" applyProtection="1">
      <protection locked="0"/>
    </xf>
    <xf numFmtId="164" fontId="42" fillId="12" borderId="7" xfId="0" applyNumberFormat="1" applyFont="1" applyFill="1" applyBorder="1" applyProtection="1">
      <protection locked="0"/>
    </xf>
    <xf numFmtId="164" fontId="14" fillId="0" borderId="25" xfId="0" applyNumberFormat="1" applyFont="1" applyFill="1" applyBorder="1" applyAlignment="1" applyProtection="1">
      <alignment horizontal="center"/>
      <protection locked="0"/>
    </xf>
    <xf numFmtId="164" fontId="14" fillId="0" borderId="29" xfId="0" applyNumberFormat="1" applyFont="1" applyFill="1" applyBorder="1" applyAlignment="1" applyProtection="1">
      <alignment horizontal="center"/>
      <protection locked="0"/>
    </xf>
    <xf numFmtId="164" fontId="14" fillId="0" borderId="27" xfId="0" applyNumberFormat="1" applyFont="1" applyFill="1" applyBorder="1" applyAlignment="1" applyProtection="1">
      <alignment horizontal="right"/>
      <protection locked="0"/>
    </xf>
    <xf numFmtId="164" fontId="11" fillId="0" borderId="8" xfId="0" applyNumberFormat="1" applyFont="1" applyFill="1" applyBorder="1" applyProtection="1">
      <protection locked="0"/>
    </xf>
    <xf numFmtId="164" fontId="11" fillId="0" borderId="9" xfId="0" applyNumberFormat="1" applyFont="1" applyFill="1" applyBorder="1" applyProtection="1">
      <protection locked="0"/>
    </xf>
    <xf numFmtId="164" fontId="11" fillId="0" borderId="10" xfId="0" applyNumberFormat="1" applyFont="1" applyFill="1" applyBorder="1" applyAlignment="1" applyProtection="1">
      <alignment horizontal="right"/>
      <protection locked="0"/>
    </xf>
    <xf numFmtId="10" fontId="41" fillId="0" borderId="21" xfId="195" applyNumberFormat="1" applyFont="1" applyFill="1" applyBorder="1" applyProtection="1">
      <protection locked="0"/>
    </xf>
    <xf numFmtId="0" fontId="59" fillId="0" borderId="1" xfId="0" applyFont="1" applyFill="1" applyBorder="1" applyAlignment="1" applyProtection="1">
      <alignment wrapText="1"/>
      <protection locked="0"/>
    </xf>
    <xf numFmtId="0" fontId="59" fillId="0" borderId="6" xfId="0" applyFont="1" applyFill="1" applyBorder="1" applyAlignment="1" applyProtection="1">
      <alignment wrapText="1"/>
      <protection locked="0"/>
    </xf>
    <xf numFmtId="0" fontId="59" fillId="0" borderId="7" xfId="0" applyFont="1" applyFill="1" applyBorder="1" applyAlignment="1" applyProtection="1">
      <alignment wrapText="1"/>
      <protection locked="0"/>
    </xf>
    <xf numFmtId="0" fontId="59" fillId="0" borderId="59" xfId="0" applyFont="1" applyFill="1" applyBorder="1" applyAlignment="1" applyProtection="1">
      <alignment wrapText="1"/>
      <protection locked="0"/>
    </xf>
    <xf numFmtId="0" fontId="59" fillId="0" borderId="7" xfId="0" applyFont="1" applyFill="1" applyBorder="1" applyAlignment="1" applyProtection="1">
      <protection locked="0"/>
    </xf>
    <xf numFmtId="0" fontId="59" fillId="0" borderId="59" xfId="0" applyFont="1" applyFill="1" applyBorder="1" applyAlignment="1" applyProtection="1">
      <protection locked="0"/>
    </xf>
    <xf numFmtId="0" fontId="59" fillId="0" borderId="1" xfId="0" applyFont="1" applyFill="1" applyBorder="1" applyAlignment="1" applyProtection="1">
      <protection locked="0"/>
    </xf>
    <xf numFmtId="0" fontId="42" fillId="0" borderId="5" xfId="0" applyFont="1" applyFill="1" applyBorder="1" applyAlignment="1" applyProtection="1">
      <alignment horizontal="center"/>
    </xf>
    <xf numFmtId="164" fontId="42" fillId="4" borderId="23" xfId="0" applyNumberFormat="1" applyFont="1" applyFill="1" applyBorder="1" applyProtection="1">
      <protection locked="0"/>
    </xf>
    <xf numFmtId="164" fontId="42" fillId="4" borderId="21" xfId="0" applyNumberFormat="1" applyFont="1" applyFill="1" applyBorder="1" applyProtection="1">
      <protection locked="0"/>
    </xf>
    <xf numFmtId="165" fontId="42" fillId="0" borderId="24" xfId="195" applyNumberFormat="1" applyFont="1" applyFill="1" applyBorder="1" applyProtection="1">
      <protection locked="0"/>
    </xf>
    <xf numFmtId="165" fontId="42" fillId="0" borderId="19" xfId="195" applyNumberFormat="1" applyFont="1" applyFill="1" applyBorder="1" applyProtection="1">
      <protection locked="0"/>
    </xf>
    <xf numFmtId="165" fontId="42" fillId="0" borderId="12" xfId="0" applyNumberFormat="1" applyFont="1" applyFill="1" applyBorder="1" applyAlignment="1" applyProtection="1">
      <alignment horizontal="right"/>
      <protection locked="0"/>
    </xf>
    <xf numFmtId="0" fontId="58" fillId="0" borderId="59" xfId="0" applyFont="1" applyFill="1" applyBorder="1" applyProtection="1">
      <protection locked="0"/>
    </xf>
    <xf numFmtId="0" fontId="58" fillId="0" borderId="1" xfId="0" applyFont="1" applyFill="1" applyBorder="1" applyProtection="1">
      <protection locked="0"/>
    </xf>
    <xf numFmtId="0" fontId="57" fillId="0" borderId="6" xfId="0" applyFont="1" applyFill="1" applyBorder="1" applyProtection="1">
      <protection locked="0"/>
    </xf>
    <xf numFmtId="0" fontId="57" fillId="0" borderId="1" xfId="0" applyFont="1" applyFill="1" applyBorder="1" applyProtection="1">
      <protection locked="0"/>
    </xf>
    <xf numFmtId="0" fontId="58" fillId="0" borderId="4" xfId="0" applyFont="1" applyFill="1" applyBorder="1" applyProtection="1">
      <protection locked="0"/>
    </xf>
    <xf numFmtId="0" fontId="58" fillId="0" borderId="5" xfId="0" applyFont="1" applyFill="1" applyBorder="1" applyProtection="1">
      <protection locked="0"/>
    </xf>
    <xf numFmtId="0" fontId="58" fillId="0" borderId="6" xfId="0" applyFont="1" applyFill="1" applyBorder="1" applyProtection="1">
      <protection locked="0"/>
    </xf>
    <xf numFmtId="0" fontId="57" fillId="0" borderId="59" xfId="0" applyFont="1" applyFill="1" applyBorder="1" applyProtection="1">
      <protection locked="0"/>
    </xf>
    <xf numFmtId="0" fontId="58" fillId="0" borderId="2" xfId="0" applyFont="1" applyFill="1" applyBorder="1" applyProtection="1">
      <protection locked="0"/>
    </xf>
    <xf numFmtId="167" fontId="58" fillId="0" borderId="1" xfId="0" applyNumberFormat="1" applyFont="1" applyFill="1" applyBorder="1" applyProtection="1">
      <protection locked="0"/>
    </xf>
    <xf numFmtId="167" fontId="58" fillId="0" borderId="6" xfId="0" applyNumberFormat="1" applyFont="1" applyFill="1" applyBorder="1" applyProtection="1">
      <protection locked="0"/>
    </xf>
    <xf numFmtId="167" fontId="58" fillId="0" borderId="5" xfId="0" applyNumberFormat="1" applyFont="1" applyFill="1" applyBorder="1" applyProtection="1">
      <protection locked="0"/>
    </xf>
    <xf numFmtId="165" fontId="42" fillId="0" borderId="7" xfId="0" applyNumberFormat="1" applyFont="1" applyBorder="1" applyProtection="1">
      <protection locked="0"/>
    </xf>
    <xf numFmtId="164" fontId="41" fillId="0" borderId="0" xfId="0" applyNumberFormat="1" applyFont="1" applyFill="1" applyAlignment="1" applyProtection="1">
      <alignment horizontal="center"/>
      <protection locked="0"/>
    </xf>
    <xf numFmtId="164" fontId="12" fillId="0" borderId="0" xfId="0" applyNumberFormat="1" applyFont="1" applyFill="1" applyAlignment="1" applyProtection="1">
      <alignment horizontal="center"/>
      <protection locked="0"/>
    </xf>
  </cellXfs>
  <cellStyles count="2228">
    <cellStyle name="Comma" xfId="1" builtinId="3"/>
    <cellStyle name="Comma 10" xfId="2" xr:uid="{00000000-0005-0000-0000-000001000000}"/>
    <cellStyle name="Comma 10 2" xfId="3" xr:uid="{00000000-0005-0000-0000-000002000000}"/>
    <cellStyle name="Comma 10 2 2" xfId="4" xr:uid="{00000000-0005-0000-0000-000003000000}"/>
    <cellStyle name="Comma 10 2 2 2" xfId="218" xr:uid="{00000000-0005-0000-0000-000004000000}"/>
    <cellStyle name="Comma 10 2 3" xfId="5" xr:uid="{00000000-0005-0000-0000-000005000000}"/>
    <cellStyle name="Comma 10 2 4" xfId="217" xr:uid="{00000000-0005-0000-0000-000006000000}"/>
    <cellStyle name="Comma 10 3" xfId="6" xr:uid="{00000000-0005-0000-0000-000007000000}"/>
    <cellStyle name="Comma 11" xfId="7" xr:uid="{00000000-0005-0000-0000-000008000000}"/>
    <cellStyle name="Comma 11 2" xfId="8" xr:uid="{00000000-0005-0000-0000-000009000000}"/>
    <cellStyle name="Comma 11 3" xfId="9" xr:uid="{00000000-0005-0000-0000-00000A000000}"/>
    <cellStyle name="Comma 11 3 2" xfId="220" xr:uid="{00000000-0005-0000-0000-00000B000000}"/>
    <cellStyle name="Comma 11 4" xfId="10" xr:uid="{00000000-0005-0000-0000-00000C000000}"/>
    <cellStyle name="Comma 11 4 2" xfId="221" xr:uid="{00000000-0005-0000-0000-00000D000000}"/>
    <cellStyle name="Comma 11 5" xfId="219" xr:uid="{00000000-0005-0000-0000-00000E000000}"/>
    <cellStyle name="Comma 12" xfId="11" xr:uid="{00000000-0005-0000-0000-00000F000000}"/>
    <cellStyle name="Comma 12 2" xfId="12" xr:uid="{00000000-0005-0000-0000-000010000000}"/>
    <cellStyle name="Comma 13" xfId="13" xr:uid="{00000000-0005-0000-0000-000011000000}"/>
    <cellStyle name="Comma 13 2" xfId="14" xr:uid="{00000000-0005-0000-0000-000012000000}"/>
    <cellStyle name="Comma 13 3" xfId="15" xr:uid="{00000000-0005-0000-0000-000013000000}"/>
    <cellStyle name="Comma 13 3 2" xfId="223" xr:uid="{00000000-0005-0000-0000-000014000000}"/>
    <cellStyle name="Comma 13 4" xfId="16" xr:uid="{00000000-0005-0000-0000-000015000000}"/>
    <cellStyle name="Comma 13 4 2" xfId="224" xr:uid="{00000000-0005-0000-0000-000016000000}"/>
    <cellStyle name="Comma 13 5" xfId="222" xr:uid="{00000000-0005-0000-0000-000017000000}"/>
    <cellStyle name="Comma 14" xfId="17" xr:uid="{00000000-0005-0000-0000-000018000000}"/>
    <cellStyle name="Comma 14 2" xfId="18" xr:uid="{00000000-0005-0000-0000-000019000000}"/>
    <cellStyle name="Comma 14 2 2" xfId="226" xr:uid="{00000000-0005-0000-0000-00001A000000}"/>
    <cellStyle name="Comma 14 3" xfId="225" xr:uid="{00000000-0005-0000-0000-00001B000000}"/>
    <cellStyle name="Comma 15" xfId="19" xr:uid="{00000000-0005-0000-0000-00001C000000}"/>
    <cellStyle name="Comma 16" xfId="20" xr:uid="{00000000-0005-0000-0000-00001D000000}"/>
    <cellStyle name="Comma 16 2" xfId="21" xr:uid="{00000000-0005-0000-0000-00001E000000}"/>
    <cellStyle name="Comma 16 2 2" xfId="228" xr:uid="{00000000-0005-0000-0000-00001F000000}"/>
    <cellStyle name="Comma 16 3" xfId="227" xr:uid="{00000000-0005-0000-0000-000020000000}"/>
    <cellStyle name="Comma 17" xfId="22" xr:uid="{00000000-0005-0000-0000-000021000000}"/>
    <cellStyle name="Comma 17 2" xfId="23" xr:uid="{00000000-0005-0000-0000-000022000000}"/>
    <cellStyle name="Comma 18" xfId="24" xr:uid="{00000000-0005-0000-0000-000023000000}"/>
    <cellStyle name="Comma 18 2" xfId="25" xr:uid="{00000000-0005-0000-0000-000024000000}"/>
    <cellStyle name="Comma 18 2 2" xfId="26" xr:uid="{00000000-0005-0000-0000-000025000000}"/>
    <cellStyle name="Comma 18 2 2 2" xfId="231" xr:uid="{00000000-0005-0000-0000-000026000000}"/>
    <cellStyle name="Comma 18 2 3" xfId="230" xr:uid="{00000000-0005-0000-0000-000027000000}"/>
    <cellStyle name="Comma 18 3" xfId="27" xr:uid="{00000000-0005-0000-0000-000028000000}"/>
    <cellStyle name="Comma 18 3 2" xfId="232" xr:uid="{00000000-0005-0000-0000-000029000000}"/>
    <cellStyle name="Comma 18 4" xfId="229" xr:uid="{00000000-0005-0000-0000-00002A000000}"/>
    <cellStyle name="Comma 19" xfId="28" xr:uid="{00000000-0005-0000-0000-00002B000000}"/>
    <cellStyle name="Comma 19 2" xfId="29" xr:uid="{00000000-0005-0000-0000-00002C000000}"/>
    <cellStyle name="Comma 19 2 2" xfId="234" xr:uid="{00000000-0005-0000-0000-00002D000000}"/>
    <cellStyle name="Comma 19 3" xfId="30" xr:uid="{00000000-0005-0000-0000-00002E000000}"/>
    <cellStyle name="Comma 19 3 2" xfId="235" xr:uid="{00000000-0005-0000-0000-00002F000000}"/>
    <cellStyle name="Comma 19 4" xfId="233" xr:uid="{00000000-0005-0000-0000-000030000000}"/>
    <cellStyle name="Comma 2" xfId="31" xr:uid="{00000000-0005-0000-0000-000031000000}"/>
    <cellStyle name="Comma 2 2" xfId="32" xr:uid="{00000000-0005-0000-0000-000032000000}"/>
    <cellStyle name="Comma 2 2 2" xfId="767" xr:uid="{D861F80F-2C4E-4BEC-B9F7-A9775BB575FD}"/>
    <cellStyle name="Comma 2 2 2 2" xfId="1253" xr:uid="{6C1BCA6C-6958-419B-9482-F06A6E8DB8F1}"/>
    <cellStyle name="Comma 2 2 2 2 2" xfId="2225" xr:uid="{4767688C-2AB0-4A29-88CD-5E971688B37F}"/>
    <cellStyle name="Comma 2 2 2 3" xfId="1739" xr:uid="{67A507E7-7A8A-4F6B-B1E5-BB1D8B96AE03}"/>
    <cellStyle name="Comma 2 3" xfId="33" xr:uid="{00000000-0005-0000-0000-000033000000}"/>
    <cellStyle name="Comma 2 3 2" xfId="237" xr:uid="{00000000-0005-0000-0000-000034000000}"/>
    <cellStyle name="Comma 2 4" xfId="34" xr:uid="{00000000-0005-0000-0000-000035000000}"/>
    <cellStyle name="Comma 2 4 2" xfId="238" xr:uid="{00000000-0005-0000-0000-000036000000}"/>
    <cellStyle name="Comma 2 4 2 2" xfId="337" xr:uid="{00000000-0005-0000-0000-000037000000}"/>
    <cellStyle name="Comma 2 4 2 2 2" xfId="417" xr:uid="{E0284F53-B6A1-4050-A52E-8578496D8C14}"/>
    <cellStyle name="Comma 2 4 2 2 2 2" xfId="577" xr:uid="{68A4F964-29D1-4CC3-AA0E-25B7F10A8F9D}"/>
    <cellStyle name="Comma 2 4 2 2 2 2 2" xfId="1070" xr:uid="{B6E49417-2322-416D-99B4-FA4303647B31}"/>
    <cellStyle name="Comma 2 4 2 2 2 2 2 2" xfId="2042" xr:uid="{BB7441F1-CDAF-4020-B967-6D1ED521D225}"/>
    <cellStyle name="Comma 2 4 2 2 2 2 3" xfId="1556" xr:uid="{87C6C37C-B32A-4C87-B64B-9F7E71941B14}"/>
    <cellStyle name="Comma 2 4 2 2 2 3" xfId="737" xr:uid="{FC3439A8-57AD-4FDF-86CB-D0F3E8B3BB64}"/>
    <cellStyle name="Comma 2 4 2 2 2 3 2" xfId="1230" xr:uid="{D077FFE7-DF8B-4207-83C3-555551307DC4}"/>
    <cellStyle name="Comma 2 4 2 2 2 3 2 2" xfId="2202" xr:uid="{74C2133B-0803-43BD-AF17-A34BEC0AF3E4}"/>
    <cellStyle name="Comma 2 4 2 2 2 3 3" xfId="1716" xr:uid="{17074491-AF34-4937-A205-953A7753625C}"/>
    <cellStyle name="Comma 2 4 2 2 2 4" xfId="910" xr:uid="{C857C201-7D49-4C00-B7BA-621F2A59D84B}"/>
    <cellStyle name="Comma 2 4 2 2 2 4 2" xfId="1882" xr:uid="{3042686F-B19C-4B73-AF29-CB9251E5BFE1}"/>
    <cellStyle name="Comma 2 4 2 2 2 5" xfId="1396" xr:uid="{8628CD3B-B6F3-4D04-BB5F-33820025BB74}"/>
    <cellStyle name="Comma 2 4 2 2 3" xfId="497" xr:uid="{A556ADED-2D83-431F-A94E-28BF88A68ABA}"/>
    <cellStyle name="Comma 2 4 2 2 3 2" xfId="990" xr:uid="{B6023567-97A4-4A73-A496-D587E413B77A}"/>
    <cellStyle name="Comma 2 4 2 2 3 2 2" xfId="1962" xr:uid="{85212095-FE8A-4650-B241-C2F69C86E250}"/>
    <cellStyle name="Comma 2 4 2 2 3 3" xfId="1476" xr:uid="{851C5942-468D-4C77-B14D-04E5EBFBCCA1}"/>
    <cellStyle name="Comma 2 4 2 2 4" xfId="657" xr:uid="{18C58C02-8A56-4A06-9386-31F2DD601C15}"/>
    <cellStyle name="Comma 2 4 2 2 4 2" xfId="1150" xr:uid="{D6DD6CC5-F195-4E3F-9E4B-1BEFC0CBE86A}"/>
    <cellStyle name="Comma 2 4 2 2 4 2 2" xfId="2122" xr:uid="{794BAC1C-D427-4460-AD77-98351D21B016}"/>
    <cellStyle name="Comma 2 4 2 2 4 3" xfId="1636" xr:uid="{98D49AA8-FDE9-456E-8BC3-9FDBA73AF218}"/>
    <cellStyle name="Comma 2 4 2 2 5" xfId="830" xr:uid="{44B65FD0-AA17-48AE-915D-1D6749F5872A}"/>
    <cellStyle name="Comma 2 4 2 2 5 2" xfId="1802" xr:uid="{8C4B3760-BD94-4B7A-9A23-CCB029A7D6F3}"/>
    <cellStyle name="Comma 2 4 2 2 6" xfId="1316" xr:uid="{7B02AEC7-9897-413C-BF30-911B3265BDEA}"/>
    <cellStyle name="Comma 2 4 2 3" xfId="377" xr:uid="{F0265700-50D3-4AE2-A99B-E29650750CB7}"/>
    <cellStyle name="Comma 2 4 2 3 2" xfId="537" xr:uid="{AECE8FFB-D495-4F28-A26D-CF07B322C63C}"/>
    <cellStyle name="Comma 2 4 2 3 2 2" xfId="1030" xr:uid="{08602DCD-9E56-45CC-8A21-9A88F3FF7512}"/>
    <cellStyle name="Comma 2 4 2 3 2 2 2" xfId="2002" xr:uid="{45CABC29-2B2D-4D92-8CCB-C149CBA9C100}"/>
    <cellStyle name="Comma 2 4 2 3 2 3" xfId="1516" xr:uid="{0E2EBA8C-91BE-49A5-B919-9EB3EB15C485}"/>
    <cellStyle name="Comma 2 4 2 3 3" xfId="697" xr:uid="{D51D54EA-2DCF-49D4-9AC4-E036FF8036A6}"/>
    <cellStyle name="Comma 2 4 2 3 3 2" xfId="1190" xr:uid="{F5C911A7-2DD9-4C4D-B668-B116EEA83CDD}"/>
    <cellStyle name="Comma 2 4 2 3 3 2 2" xfId="2162" xr:uid="{BB91E659-EC47-4CB9-81FE-79B6F860D4C0}"/>
    <cellStyle name="Comma 2 4 2 3 3 3" xfId="1676" xr:uid="{CE2FE68A-0DB8-4010-AFEB-38AC6B14B236}"/>
    <cellStyle name="Comma 2 4 2 3 4" xfId="870" xr:uid="{109AFFA8-7139-4CFC-B3D2-9BA1E7B8871A}"/>
    <cellStyle name="Comma 2 4 2 3 4 2" xfId="1842" xr:uid="{ACE2D4C0-593B-4F6D-BECC-F7960029B362}"/>
    <cellStyle name="Comma 2 4 2 3 5" xfId="1356" xr:uid="{6B393EE5-C2C4-4DF4-B280-6F6F2F4DDAFC}"/>
    <cellStyle name="Comma 2 4 2 4" xfId="457" xr:uid="{164CD2E5-3179-44FF-AABE-1B11C89E5C31}"/>
    <cellStyle name="Comma 2 4 2 4 2" xfId="950" xr:uid="{0459C782-E64D-409D-B8A6-7415B2ED6EEF}"/>
    <cellStyle name="Comma 2 4 2 4 2 2" xfId="1922" xr:uid="{DBABF9B7-C8D7-4169-9CAB-B8A62F7A4E46}"/>
    <cellStyle name="Comma 2 4 2 4 3" xfId="1436" xr:uid="{274696D5-B2B0-4E37-BE9B-E2889802097C}"/>
    <cellStyle name="Comma 2 4 2 5" xfId="617" xr:uid="{0D051BBF-F4DC-4837-B32B-51A6BC56FE9C}"/>
    <cellStyle name="Comma 2 4 2 5 2" xfId="1110" xr:uid="{333AA87E-D0BB-40D6-9B7A-6BF985AA30EA}"/>
    <cellStyle name="Comma 2 4 2 5 2 2" xfId="2082" xr:uid="{9EF383D9-CEE6-4C81-8888-EF28C0C6399A}"/>
    <cellStyle name="Comma 2 4 2 5 3" xfId="1596" xr:uid="{9C161C79-5867-4C9F-BB5E-FD40840EF4E9}"/>
    <cellStyle name="Comma 2 4 2 6" xfId="790" xr:uid="{FE19FEAA-EB7B-466D-996B-D50445384B5F}"/>
    <cellStyle name="Comma 2 4 2 6 2" xfId="1762" xr:uid="{0E4BE5CD-5F0A-40FA-AD00-230D48338463}"/>
    <cellStyle name="Comma 2 4 2 7" xfId="1276" xr:uid="{F654CDD7-BD02-47BB-94B6-0A7EF2DF5D6E}"/>
    <cellStyle name="Comma 2 4 3" xfId="317" xr:uid="{00000000-0005-0000-0000-000038000000}"/>
    <cellStyle name="Comma 2 4 3 2" xfId="397" xr:uid="{CCEB367F-737D-4CCF-994C-A4D3284FCA0B}"/>
    <cellStyle name="Comma 2 4 3 2 2" xfId="557" xr:uid="{9E0E6DCE-C9D3-4799-95D0-28398D2C30CD}"/>
    <cellStyle name="Comma 2 4 3 2 2 2" xfId="1050" xr:uid="{CEB7AC7D-2EF3-44BF-AB90-EA1C75297291}"/>
    <cellStyle name="Comma 2 4 3 2 2 2 2" xfId="2022" xr:uid="{07F05641-08DE-4388-A894-A3B07F16DC88}"/>
    <cellStyle name="Comma 2 4 3 2 2 3" xfId="1536" xr:uid="{D666CEE3-820F-4D46-B26C-BE95808FD076}"/>
    <cellStyle name="Comma 2 4 3 2 3" xfId="717" xr:uid="{5E8E230A-B88F-4EBE-87E5-C693006CFD2C}"/>
    <cellStyle name="Comma 2 4 3 2 3 2" xfId="1210" xr:uid="{5D906CE3-5754-4740-8A92-712EC4EEF0CB}"/>
    <cellStyle name="Comma 2 4 3 2 3 2 2" xfId="2182" xr:uid="{C6A6952A-E060-4735-BDB2-2DE513EF98F2}"/>
    <cellStyle name="Comma 2 4 3 2 3 3" xfId="1696" xr:uid="{E8AEDA56-0C65-46E5-A021-E812C7CFAD4C}"/>
    <cellStyle name="Comma 2 4 3 2 4" xfId="890" xr:uid="{E74B40BE-43E3-4EC7-A4E8-90B095DBE351}"/>
    <cellStyle name="Comma 2 4 3 2 4 2" xfId="1862" xr:uid="{513622B0-95CA-464B-A9D4-B888E90E8AE2}"/>
    <cellStyle name="Comma 2 4 3 2 5" xfId="1376" xr:uid="{63A73B3A-7713-47C3-9D54-E447E27A7447}"/>
    <cellStyle name="Comma 2 4 3 3" xfId="477" xr:uid="{A1C66F3C-3922-422C-B445-C3C2F440324B}"/>
    <cellStyle name="Comma 2 4 3 3 2" xfId="970" xr:uid="{2BE429DC-6351-430B-B29D-A189B310EEA1}"/>
    <cellStyle name="Comma 2 4 3 3 2 2" xfId="1942" xr:uid="{31E657E7-7DDD-4CD6-8EAE-89913000BC0F}"/>
    <cellStyle name="Comma 2 4 3 3 3" xfId="1456" xr:uid="{FC901837-8CA7-4F46-A60F-EBA2BBA40449}"/>
    <cellStyle name="Comma 2 4 3 4" xfId="637" xr:uid="{91AD9D75-C55B-4441-AA52-8FEEDDE00D3B}"/>
    <cellStyle name="Comma 2 4 3 4 2" xfId="1130" xr:uid="{54CE6D7D-352C-444A-9AB2-832C2ABB7B38}"/>
    <cellStyle name="Comma 2 4 3 4 2 2" xfId="2102" xr:uid="{F3A05DD3-3883-4B17-BE85-53C472F5D4CC}"/>
    <cellStyle name="Comma 2 4 3 4 3" xfId="1616" xr:uid="{4523EF27-AB87-4847-BDD0-9465A44EE83D}"/>
    <cellStyle name="Comma 2 4 3 5" xfId="810" xr:uid="{FA58F158-8339-4DE2-AC3A-4D12DEE8927E}"/>
    <cellStyle name="Comma 2 4 3 5 2" xfId="1782" xr:uid="{803C2DCC-1A2E-4F71-91FB-B7F6B84C43AF}"/>
    <cellStyle name="Comma 2 4 3 6" xfId="1296" xr:uid="{3F5BF3B4-623A-410D-85AA-A7FADEEC9769}"/>
    <cellStyle name="Comma 2 4 4" xfId="357" xr:uid="{A8200A21-6088-43C6-8930-CAF0C512339C}"/>
    <cellStyle name="Comma 2 4 4 2" xfId="517" xr:uid="{58F6A374-B04F-4039-B053-7F1C01F4B7D0}"/>
    <cellStyle name="Comma 2 4 4 2 2" xfId="1010" xr:uid="{0D7C8B0B-3F52-44DC-B21E-1A5E6AFBDFDB}"/>
    <cellStyle name="Comma 2 4 4 2 2 2" xfId="1982" xr:uid="{0993B2A0-17A6-4595-8848-C6D2E0D1082F}"/>
    <cellStyle name="Comma 2 4 4 2 3" xfId="1496" xr:uid="{96E3D984-0C1E-4B00-BAD1-E75639A5326D}"/>
    <cellStyle name="Comma 2 4 4 3" xfId="677" xr:uid="{DC7E46E7-ABEE-4A27-805E-75D50C7672DB}"/>
    <cellStyle name="Comma 2 4 4 3 2" xfId="1170" xr:uid="{9B7DA8AA-3403-411B-A8C1-5F1A3D97627B}"/>
    <cellStyle name="Comma 2 4 4 3 2 2" xfId="2142" xr:uid="{B68D92FA-D767-443E-99AA-2C91D7846F3A}"/>
    <cellStyle name="Comma 2 4 4 3 3" xfId="1656" xr:uid="{B9307041-9D94-4D0F-8590-4559931EB65B}"/>
    <cellStyle name="Comma 2 4 4 4" xfId="850" xr:uid="{575AD55E-AE71-4071-9207-7120D42567BF}"/>
    <cellStyle name="Comma 2 4 4 4 2" xfId="1822" xr:uid="{EFC44491-525E-4369-87ED-1C34F849B9E2}"/>
    <cellStyle name="Comma 2 4 4 5" xfId="1336" xr:uid="{ED1A269D-3292-41F8-BD1F-F4F50039D06B}"/>
    <cellStyle name="Comma 2 4 5" xfId="437" xr:uid="{5BDBBABF-4EF6-42CF-9C1C-412D76EF67C1}"/>
    <cellStyle name="Comma 2 4 5 2" xfId="930" xr:uid="{74708B1D-4F47-468F-94F2-8052DD8118A5}"/>
    <cellStyle name="Comma 2 4 5 2 2" xfId="1902" xr:uid="{FA3BE8EB-3B18-4613-9D5C-7130C8AE17A8}"/>
    <cellStyle name="Comma 2 4 5 3" xfId="1416" xr:uid="{12B2E9D0-B6E0-4FDB-8AC8-6477E4C473B3}"/>
    <cellStyle name="Comma 2 4 6" xfId="597" xr:uid="{04788D9B-701D-41BE-A21A-A779C2C1F0DC}"/>
    <cellStyle name="Comma 2 4 6 2" xfId="1090" xr:uid="{B342BE75-6CE5-4425-8762-91219199CC71}"/>
    <cellStyle name="Comma 2 4 6 2 2" xfId="2062" xr:uid="{2250F256-6FFE-477D-BED7-B7DD6842E72E}"/>
    <cellStyle name="Comma 2 4 6 3" xfId="1576" xr:uid="{6F6DBDA3-7404-40C0-A9F5-589BD8255807}"/>
    <cellStyle name="Comma 2 4 7" xfId="770" xr:uid="{DCD6C05B-C54F-42E8-93C7-489F7B10D586}"/>
    <cellStyle name="Comma 2 4 7 2" xfId="1742" xr:uid="{737635F2-62B4-4890-BA75-ACA65E6CF761}"/>
    <cellStyle name="Comma 2 4 8" xfId="1256" xr:uid="{6C63A8A9-EF45-4A59-B996-8EB86DD5E53D}"/>
    <cellStyle name="Comma 2 5" xfId="236" xr:uid="{00000000-0005-0000-0000-000039000000}"/>
    <cellStyle name="Comma 2 6" xfId="759" xr:uid="{1B571D39-D24D-4946-AA04-FAFC56200707}"/>
    <cellStyle name="Comma 2 6 2" xfId="1250" xr:uid="{F47E9600-2854-4F02-9CF2-65655D350125}"/>
    <cellStyle name="Comma 2 6 2 2" xfId="2222" xr:uid="{846FC0CC-8C37-436F-A037-F23690F1CD11}"/>
    <cellStyle name="Comma 2 6 3" xfId="1736" xr:uid="{CD66C4D6-A9BF-4E87-BFAF-26B8A6F0D725}"/>
    <cellStyle name="Comma 20" xfId="35" xr:uid="{00000000-0005-0000-0000-00003A000000}"/>
    <cellStyle name="Comma 20 2" xfId="36" xr:uid="{00000000-0005-0000-0000-00003B000000}"/>
    <cellStyle name="Comma 20 2 2" xfId="240" xr:uid="{00000000-0005-0000-0000-00003C000000}"/>
    <cellStyle name="Comma 20 3" xfId="239" xr:uid="{00000000-0005-0000-0000-00003D000000}"/>
    <cellStyle name="Comma 21" xfId="37" xr:uid="{00000000-0005-0000-0000-00003E000000}"/>
    <cellStyle name="Comma 21 2" xfId="38" xr:uid="{00000000-0005-0000-0000-00003F000000}"/>
    <cellStyle name="Comma 21 2 2" xfId="242" xr:uid="{00000000-0005-0000-0000-000040000000}"/>
    <cellStyle name="Comma 21 3" xfId="241" xr:uid="{00000000-0005-0000-0000-000041000000}"/>
    <cellStyle name="Comma 22" xfId="39" xr:uid="{00000000-0005-0000-0000-000042000000}"/>
    <cellStyle name="Comma 22 2" xfId="243" xr:uid="{00000000-0005-0000-0000-000043000000}"/>
    <cellStyle name="Comma 23" xfId="40" xr:uid="{00000000-0005-0000-0000-000044000000}"/>
    <cellStyle name="Comma 23 2" xfId="41" xr:uid="{00000000-0005-0000-0000-000045000000}"/>
    <cellStyle name="Comma 23 2 2" xfId="245" xr:uid="{00000000-0005-0000-0000-000046000000}"/>
    <cellStyle name="Comma 23 3" xfId="244" xr:uid="{00000000-0005-0000-0000-000047000000}"/>
    <cellStyle name="Comma 24" xfId="42" xr:uid="{00000000-0005-0000-0000-000048000000}"/>
    <cellStyle name="Comma 24 2" xfId="43" xr:uid="{00000000-0005-0000-0000-000049000000}"/>
    <cellStyle name="Comma 24 2 2" xfId="247" xr:uid="{00000000-0005-0000-0000-00004A000000}"/>
    <cellStyle name="Comma 24 3" xfId="246" xr:uid="{00000000-0005-0000-0000-00004B000000}"/>
    <cellStyle name="Comma 25" xfId="44" xr:uid="{00000000-0005-0000-0000-00004C000000}"/>
    <cellStyle name="Comma 25 2" xfId="45" xr:uid="{00000000-0005-0000-0000-00004D000000}"/>
    <cellStyle name="Comma 25 2 2" xfId="249" xr:uid="{00000000-0005-0000-0000-00004E000000}"/>
    <cellStyle name="Comma 25 3" xfId="248" xr:uid="{00000000-0005-0000-0000-00004F000000}"/>
    <cellStyle name="Comma 26" xfId="46" xr:uid="{00000000-0005-0000-0000-000050000000}"/>
    <cellStyle name="Comma 26 2" xfId="47" xr:uid="{00000000-0005-0000-0000-000051000000}"/>
    <cellStyle name="Comma 26 2 2" xfId="251" xr:uid="{00000000-0005-0000-0000-000052000000}"/>
    <cellStyle name="Comma 26 3" xfId="250" xr:uid="{00000000-0005-0000-0000-000053000000}"/>
    <cellStyle name="Comma 27" xfId="48" xr:uid="{00000000-0005-0000-0000-000054000000}"/>
    <cellStyle name="Comma 27 2" xfId="49" xr:uid="{00000000-0005-0000-0000-000055000000}"/>
    <cellStyle name="Comma 27 2 2" xfId="253" xr:uid="{00000000-0005-0000-0000-000056000000}"/>
    <cellStyle name="Comma 27 3" xfId="252" xr:uid="{00000000-0005-0000-0000-000057000000}"/>
    <cellStyle name="Comma 28" xfId="50" xr:uid="{00000000-0005-0000-0000-000058000000}"/>
    <cellStyle name="Comma 28 2" xfId="51" xr:uid="{00000000-0005-0000-0000-000059000000}"/>
    <cellStyle name="Comma 28 2 2" xfId="255" xr:uid="{00000000-0005-0000-0000-00005A000000}"/>
    <cellStyle name="Comma 28 3" xfId="254" xr:uid="{00000000-0005-0000-0000-00005B000000}"/>
    <cellStyle name="Comma 29" xfId="758" xr:uid="{D8AD060A-1855-48B7-BD83-E6DCDF04D5F5}"/>
    <cellStyle name="Comma 3" xfId="52" xr:uid="{00000000-0005-0000-0000-00005C000000}"/>
    <cellStyle name="Comma 3 2" xfId="53" xr:uid="{00000000-0005-0000-0000-00005D000000}"/>
    <cellStyle name="Comma 3 2 2" xfId="257" xr:uid="{00000000-0005-0000-0000-00005E000000}"/>
    <cellStyle name="Comma 3 3" xfId="54" xr:uid="{00000000-0005-0000-0000-00005F000000}"/>
    <cellStyle name="Comma 3 4" xfId="256" xr:uid="{00000000-0005-0000-0000-000060000000}"/>
    <cellStyle name="Comma 4" xfId="55" xr:uid="{00000000-0005-0000-0000-000061000000}"/>
    <cellStyle name="Comma 4 2" xfId="56" xr:uid="{00000000-0005-0000-0000-000062000000}"/>
    <cellStyle name="Comma 4 2 2" xfId="259" xr:uid="{00000000-0005-0000-0000-000063000000}"/>
    <cellStyle name="Comma 4 3" xfId="258" xr:uid="{00000000-0005-0000-0000-000064000000}"/>
    <cellStyle name="Comma 5" xfId="57" xr:uid="{00000000-0005-0000-0000-000065000000}"/>
    <cellStyle name="Comma 6" xfId="58" xr:uid="{00000000-0005-0000-0000-000066000000}"/>
    <cellStyle name="Comma 6 2" xfId="59" xr:uid="{00000000-0005-0000-0000-000067000000}"/>
    <cellStyle name="Comma 6 2 2" xfId="261" xr:uid="{00000000-0005-0000-0000-000068000000}"/>
    <cellStyle name="Comma 6 3" xfId="60" xr:uid="{00000000-0005-0000-0000-000069000000}"/>
    <cellStyle name="Comma 6 4" xfId="260" xr:uid="{00000000-0005-0000-0000-00006A000000}"/>
    <cellStyle name="Comma 7" xfId="61" xr:uid="{00000000-0005-0000-0000-00006B000000}"/>
    <cellStyle name="Comma 8" xfId="62" xr:uid="{00000000-0005-0000-0000-00006C000000}"/>
    <cellStyle name="Comma 8 2" xfId="63" xr:uid="{00000000-0005-0000-0000-00006D000000}"/>
    <cellStyle name="Comma 8 2 2" xfId="263" xr:uid="{00000000-0005-0000-0000-00006E000000}"/>
    <cellStyle name="Comma 8 3" xfId="262" xr:uid="{00000000-0005-0000-0000-00006F000000}"/>
    <cellStyle name="Comma 9" xfId="64" xr:uid="{00000000-0005-0000-0000-000070000000}"/>
    <cellStyle name="Comma 9 2" xfId="65" xr:uid="{00000000-0005-0000-0000-000071000000}"/>
    <cellStyle name="Comma 9 2 2" xfId="265" xr:uid="{00000000-0005-0000-0000-000072000000}"/>
    <cellStyle name="Comma 9 3" xfId="66" xr:uid="{00000000-0005-0000-0000-000073000000}"/>
    <cellStyle name="Comma 9 3 2" xfId="266" xr:uid="{00000000-0005-0000-0000-000074000000}"/>
    <cellStyle name="Comma 9 4" xfId="264" xr:uid="{00000000-0005-0000-0000-000075000000}"/>
    <cellStyle name="Comma0" xfId="67" xr:uid="{00000000-0005-0000-0000-000076000000}"/>
    <cellStyle name="Comma0 2" xfId="68" xr:uid="{00000000-0005-0000-0000-000077000000}"/>
    <cellStyle name="Comma0 3" xfId="69" xr:uid="{00000000-0005-0000-0000-000078000000}"/>
    <cellStyle name="Currency 2" xfId="70" xr:uid="{00000000-0005-0000-0000-000079000000}"/>
    <cellStyle name="Currency 2 2" xfId="71" xr:uid="{00000000-0005-0000-0000-00007A000000}"/>
    <cellStyle name="Currency 3" xfId="72" xr:uid="{00000000-0005-0000-0000-00007B000000}"/>
    <cellStyle name="Currency 3 2" xfId="73" xr:uid="{00000000-0005-0000-0000-00007C000000}"/>
    <cellStyle name="Currency 3 2 2" xfId="268" xr:uid="{00000000-0005-0000-0000-00007D000000}"/>
    <cellStyle name="Currency 3 3" xfId="267" xr:uid="{00000000-0005-0000-0000-00007E000000}"/>
    <cellStyle name="Currency 8" xfId="74" xr:uid="{00000000-0005-0000-0000-00007F000000}"/>
    <cellStyle name="Currency0" xfId="75" xr:uid="{00000000-0005-0000-0000-000080000000}"/>
    <cellStyle name="Hyperlink 2" xfId="76" xr:uid="{00000000-0005-0000-0000-000081000000}"/>
    <cellStyle name="Neutral 2" xfId="760" xr:uid="{C84FA221-693D-40F0-B9DC-634BC3BF8B86}"/>
    <cellStyle name="Normal" xfId="0" builtinId="0"/>
    <cellStyle name="Normal 10" xfId="77" xr:uid="{00000000-0005-0000-0000-000083000000}"/>
    <cellStyle name="Normal 10 2" xfId="78" xr:uid="{00000000-0005-0000-0000-000084000000}"/>
    <cellStyle name="Normal 10 2 2" xfId="269" xr:uid="{00000000-0005-0000-0000-000085000000}"/>
    <cellStyle name="Normal 10 2 2 2" xfId="338" xr:uid="{00000000-0005-0000-0000-000086000000}"/>
    <cellStyle name="Normal 10 2 2 2 2" xfId="418" xr:uid="{4B5EC037-32DB-4C92-9FB5-88B89CC29384}"/>
    <cellStyle name="Normal 10 2 2 2 2 2" xfId="578" xr:uid="{1D6D9AF5-B645-415C-B3DE-F5C5FBA3CF7C}"/>
    <cellStyle name="Normal 10 2 2 2 2 2 2" xfId="1071" xr:uid="{496EEA66-72E6-4CAC-89E6-923674EFE3A0}"/>
    <cellStyle name="Normal 10 2 2 2 2 2 2 2" xfId="2043" xr:uid="{1A3724BC-C930-46FA-9060-7CD116AF4E1E}"/>
    <cellStyle name="Normal 10 2 2 2 2 2 3" xfId="1557" xr:uid="{25CB5C09-8C7C-4A54-BFC8-2D3F90BDB177}"/>
    <cellStyle name="Normal 10 2 2 2 2 3" xfId="738" xr:uid="{20DE217F-258F-4799-83AB-D40E2332C712}"/>
    <cellStyle name="Normal 10 2 2 2 2 3 2" xfId="1231" xr:uid="{D3DA6D88-776C-4A68-9E06-F5F0EE20422D}"/>
    <cellStyle name="Normal 10 2 2 2 2 3 2 2" xfId="2203" xr:uid="{B92E1132-0FF7-4DEC-9EB8-BA46466E3D95}"/>
    <cellStyle name="Normal 10 2 2 2 2 3 3" xfId="1717" xr:uid="{0091B939-C6FC-4AC6-8FFE-6D92C58F2FC5}"/>
    <cellStyle name="Normal 10 2 2 2 2 4" xfId="911" xr:uid="{61B6C359-AB10-471D-BD68-74DC41818BD2}"/>
    <cellStyle name="Normal 10 2 2 2 2 4 2" xfId="1883" xr:uid="{D0D8F8F6-4E66-4EC6-A048-EF9B751F4F40}"/>
    <cellStyle name="Normal 10 2 2 2 2 5" xfId="1397" xr:uid="{634A7014-9CB3-40FE-9B34-FF7FBA576E22}"/>
    <cellStyle name="Normal 10 2 2 2 3" xfId="498" xr:uid="{89C14CB4-FD4B-4DB4-BF70-801DFEC1C667}"/>
    <cellStyle name="Normal 10 2 2 2 3 2" xfId="991" xr:uid="{B22CAAD2-D1D7-41D1-81BE-2570051451EF}"/>
    <cellStyle name="Normal 10 2 2 2 3 2 2" xfId="1963" xr:uid="{D53314B5-3301-4B64-85A9-9F8FDB91DE29}"/>
    <cellStyle name="Normal 10 2 2 2 3 3" xfId="1477" xr:uid="{0C726AAD-F82A-498F-AB28-AFDE10E9CB0C}"/>
    <cellStyle name="Normal 10 2 2 2 4" xfId="658" xr:uid="{7F0837C6-6B39-490B-8C09-EEDA50F64C7F}"/>
    <cellStyle name="Normal 10 2 2 2 4 2" xfId="1151" xr:uid="{84BBDD0A-A00A-4D9A-BF45-70F78FB69C7C}"/>
    <cellStyle name="Normal 10 2 2 2 4 2 2" xfId="2123" xr:uid="{99042D05-2CD8-43F4-9395-D8B80F7A3B2E}"/>
    <cellStyle name="Normal 10 2 2 2 4 3" xfId="1637" xr:uid="{F99FDFC2-A186-4E46-BCB8-3B43BB9B45E0}"/>
    <cellStyle name="Normal 10 2 2 2 5" xfId="831" xr:uid="{BE2F0A89-0BB7-4104-ABEC-FB42AA9FCC47}"/>
    <cellStyle name="Normal 10 2 2 2 5 2" xfId="1803" xr:uid="{7C4CA01A-15C2-45B9-A303-33F51BEF3649}"/>
    <cellStyle name="Normal 10 2 2 2 6" xfId="1317" xr:uid="{3BE6FAA2-1D74-40D6-94DE-B4F4DC8DCF11}"/>
    <cellStyle name="Normal 10 2 2 3" xfId="378" xr:uid="{711F65EA-BA3F-48AB-9A06-708D1487E28A}"/>
    <cellStyle name="Normal 10 2 2 3 2" xfId="538" xr:uid="{59ED8E9E-257A-4963-B27D-FAE8F75A0875}"/>
    <cellStyle name="Normal 10 2 2 3 2 2" xfId="1031" xr:uid="{F76A2610-6767-49A9-ABEA-FC1F53FDD4D5}"/>
    <cellStyle name="Normal 10 2 2 3 2 2 2" xfId="2003" xr:uid="{460564D2-EF8B-457F-A4C3-E928D395D57F}"/>
    <cellStyle name="Normal 10 2 2 3 2 3" xfId="1517" xr:uid="{2C614B30-5AE4-437A-9100-C85A0CAFC5FF}"/>
    <cellStyle name="Normal 10 2 2 3 3" xfId="698" xr:uid="{B834E71F-8A27-448E-B968-4A104F9ADE4B}"/>
    <cellStyle name="Normal 10 2 2 3 3 2" xfId="1191" xr:uid="{270C5071-0E3B-4BCB-A4F1-1BBB9887447A}"/>
    <cellStyle name="Normal 10 2 2 3 3 2 2" xfId="2163" xr:uid="{AF67D50B-2176-4EA1-A59A-DBD4DA26D030}"/>
    <cellStyle name="Normal 10 2 2 3 3 3" xfId="1677" xr:uid="{3263D152-33C8-4DC7-A03E-C0A28AD3A8B0}"/>
    <cellStyle name="Normal 10 2 2 3 4" xfId="871" xr:uid="{5B10C14D-9A6F-46B3-B2AA-6568D64EB03F}"/>
    <cellStyle name="Normal 10 2 2 3 4 2" xfId="1843" xr:uid="{739A2063-E0A2-4567-A5B6-27AE4E6EF953}"/>
    <cellStyle name="Normal 10 2 2 3 5" xfId="1357" xr:uid="{AAB9ECBB-C311-4D12-A0AE-6ABCA0B8995E}"/>
    <cellStyle name="Normal 10 2 2 4" xfId="458" xr:uid="{FFB5DD0D-2CFE-4BDE-9649-4787EE4411FB}"/>
    <cellStyle name="Normal 10 2 2 4 2" xfId="951" xr:uid="{3EAC6C1B-1CC5-4AF5-8761-221CA7A9AB6F}"/>
    <cellStyle name="Normal 10 2 2 4 2 2" xfId="1923" xr:uid="{4F241A50-A80A-408E-B559-681792F9CC5D}"/>
    <cellStyle name="Normal 10 2 2 4 3" xfId="1437" xr:uid="{A6191537-C179-428C-86A7-B76D30B5A38C}"/>
    <cellStyle name="Normal 10 2 2 5" xfId="618" xr:uid="{C7EB2367-7AE9-4CBB-AB4D-7645FA5F4AB6}"/>
    <cellStyle name="Normal 10 2 2 5 2" xfId="1111" xr:uid="{4E08E196-1EE3-473E-A79B-8BA32C19EEF6}"/>
    <cellStyle name="Normal 10 2 2 5 2 2" xfId="2083" xr:uid="{7C558546-5245-4CB0-ABDB-ABA3D5693337}"/>
    <cellStyle name="Normal 10 2 2 5 3" xfId="1597" xr:uid="{503C06FE-49CB-4CD5-BB8B-DC0C8CA2D4F4}"/>
    <cellStyle name="Normal 10 2 2 6" xfId="791" xr:uid="{4543A4AB-9F64-4D94-ABD4-6CFFCE788E29}"/>
    <cellStyle name="Normal 10 2 2 6 2" xfId="1763" xr:uid="{4712CAA7-6FD3-4802-8CAD-2804E575B744}"/>
    <cellStyle name="Normal 10 2 2 7" xfId="1277" xr:uid="{829630BD-DC08-48B2-861B-7FA37AD42BF7}"/>
    <cellStyle name="Normal 10 2 3" xfId="318" xr:uid="{00000000-0005-0000-0000-000087000000}"/>
    <cellStyle name="Normal 10 2 3 2" xfId="398" xr:uid="{6D551241-E935-4F85-8EE3-CE2E22D59441}"/>
    <cellStyle name="Normal 10 2 3 2 2" xfId="558" xr:uid="{B31E5FEE-93D6-4F16-9593-7046FD5C704D}"/>
    <cellStyle name="Normal 10 2 3 2 2 2" xfId="1051" xr:uid="{126F1644-AD18-4A1D-9CBF-22B3ED0849C0}"/>
    <cellStyle name="Normal 10 2 3 2 2 2 2" xfId="2023" xr:uid="{D14BCCC0-EF5B-4DEB-B974-93335F548797}"/>
    <cellStyle name="Normal 10 2 3 2 2 3" xfId="1537" xr:uid="{7D3AB397-7B15-4344-BB32-CFBBD1AD208B}"/>
    <cellStyle name="Normal 10 2 3 2 3" xfId="718" xr:uid="{7F5C5F90-A65A-4BFC-819E-FB15F0588873}"/>
    <cellStyle name="Normal 10 2 3 2 3 2" xfId="1211" xr:uid="{1A00C5BF-626D-4C72-9150-B8A945E08058}"/>
    <cellStyle name="Normal 10 2 3 2 3 2 2" xfId="2183" xr:uid="{93D355D2-C2CE-4FC3-AF8C-F2B9941147D8}"/>
    <cellStyle name="Normal 10 2 3 2 3 3" xfId="1697" xr:uid="{EE4C5095-559F-421E-A8FC-1C10797206DE}"/>
    <cellStyle name="Normal 10 2 3 2 4" xfId="891" xr:uid="{C0C37F2D-8E51-4F06-8BF6-98C55A2404BE}"/>
    <cellStyle name="Normal 10 2 3 2 4 2" xfId="1863" xr:uid="{96AEB3FF-7F00-466F-8CDE-C695B4A103A7}"/>
    <cellStyle name="Normal 10 2 3 2 5" xfId="1377" xr:uid="{A9C22633-0468-4391-A9CC-205479989910}"/>
    <cellStyle name="Normal 10 2 3 3" xfId="478" xr:uid="{32BC5FF3-7C6E-43E1-8C35-31F91C6D20C5}"/>
    <cellStyle name="Normal 10 2 3 3 2" xfId="971" xr:uid="{343F7EC8-3E5C-4B82-BB71-5944EA760388}"/>
    <cellStyle name="Normal 10 2 3 3 2 2" xfId="1943" xr:uid="{226774CC-A077-4259-9FB6-B5FFC939D2B8}"/>
    <cellStyle name="Normal 10 2 3 3 3" xfId="1457" xr:uid="{8397947C-E48B-439D-9118-9A79EDED2053}"/>
    <cellStyle name="Normal 10 2 3 4" xfId="638" xr:uid="{B5EBDC62-C991-4D16-AD68-8307D4BA38DA}"/>
    <cellStyle name="Normal 10 2 3 4 2" xfId="1131" xr:uid="{77E1C9EF-5DFD-40C4-A332-6E3448569B9C}"/>
    <cellStyle name="Normal 10 2 3 4 2 2" xfId="2103" xr:uid="{1A3B8604-3BA6-4AA0-A69A-AF722C36F0EA}"/>
    <cellStyle name="Normal 10 2 3 4 3" xfId="1617" xr:uid="{9D55B2EC-68BA-4DBE-B882-66AF5A0C5D5A}"/>
    <cellStyle name="Normal 10 2 3 5" xfId="811" xr:uid="{BCE60ABB-F448-41E2-B4C8-92EF03542CB6}"/>
    <cellStyle name="Normal 10 2 3 5 2" xfId="1783" xr:uid="{52B2AABC-4E2F-4D7A-B578-3962BDD07C32}"/>
    <cellStyle name="Normal 10 2 3 6" xfId="1297" xr:uid="{99E3307F-DFA3-4C04-97A9-FEC1847387E9}"/>
    <cellStyle name="Normal 10 2 4" xfId="358" xr:uid="{BB8E9FEF-C4F2-4F5E-8E09-8B9E6536FB82}"/>
    <cellStyle name="Normal 10 2 4 2" xfId="518" xr:uid="{1F7EFC01-4CD8-456D-98BD-A43C1E9BA3F7}"/>
    <cellStyle name="Normal 10 2 4 2 2" xfId="1011" xr:uid="{6106B36F-9E17-4F2E-BD7B-93ED9429FD29}"/>
    <cellStyle name="Normal 10 2 4 2 2 2" xfId="1983" xr:uid="{AC625CCB-B04E-483B-8ED4-CAA0162C72BF}"/>
    <cellStyle name="Normal 10 2 4 2 3" xfId="1497" xr:uid="{CEC45338-2432-4E53-B225-47511943BBF3}"/>
    <cellStyle name="Normal 10 2 4 3" xfId="678" xr:uid="{9A5D40F3-28BE-4624-9E4C-944683A13C9C}"/>
    <cellStyle name="Normal 10 2 4 3 2" xfId="1171" xr:uid="{C7A5C7D7-B48B-4B2A-ABD3-52EA8A82BF27}"/>
    <cellStyle name="Normal 10 2 4 3 2 2" xfId="2143" xr:uid="{1D18FD19-2974-4C5B-9119-5B7901AA0F91}"/>
    <cellStyle name="Normal 10 2 4 3 3" xfId="1657" xr:uid="{954BB2E0-3C4B-496C-89B8-80CA8136B911}"/>
    <cellStyle name="Normal 10 2 4 4" xfId="851" xr:uid="{ACC05173-E1EC-4B20-9850-14E68D8392BF}"/>
    <cellStyle name="Normal 10 2 4 4 2" xfId="1823" xr:uid="{6FC2E297-4186-46EF-8426-1828E01857FE}"/>
    <cellStyle name="Normal 10 2 4 5" xfId="1337" xr:uid="{C89EC152-1395-4818-B7FA-0B1EFABDC43C}"/>
    <cellStyle name="Normal 10 2 5" xfId="438" xr:uid="{E374C0B2-3898-4838-B326-1C57D3E0EBD4}"/>
    <cellStyle name="Normal 10 2 5 2" xfId="931" xr:uid="{3D8337FE-A763-42DD-999D-0366DB681647}"/>
    <cellStyle name="Normal 10 2 5 2 2" xfId="1903" xr:uid="{9FC39647-906B-4B03-8069-DD01A6BC87A0}"/>
    <cellStyle name="Normal 10 2 5 3" xfId="1417" xr:uid="{5471F63C-220D-4FF0-943B-D283FA767D30}"/>
    <cellStyle name="Normal 10 2 6" xfId="598" xr:uid="{2E74EB9B-66A5-4F50-B3F7-A5F79F1A1166}"/>
    <cellStyle name="Normal 10 2 6 2" xfId="1091" xr:uid="{87A927DA-BF76-42D6-B0C2-DFEC0F13CF14}"/>
    <cellStyle name="Normal 10 2 6 2 2" xfId="2063" xr:uid="{9FE9BFA3-C6E9-4353-A444-B16AAFF3E982}"/>
    <cellStyle name="Normal 10 2 6 3" xfId="1577" xr:uid="{C4BA7C75-0476-4457-B8D8-E00C33F3EC4F}"/>
    <cellStyle name="Normal 10 2 7" xfId="771" xr:uid="{790D5DF6-5D9C-4FD5-ADD8-E94D67836BC3}"/>
    <cellStyle name="Normal 10 2 7 2" xfId="1743" xr:uid="{BA1773D3-D155-4E37-BA9D-3CB200ED492B}"/>
    <cellStyle name="Normal 10 2 8" xfId="1257" xr:uid="{157E741E-E41C-4263-A416-36003B66736A}"/>
    <cellStyle name="Normal 11" xfId="79" xr:uid="{00000000-0005-0000-0000-000088000000}"/>
    <cellStyle name="Normal 11 2" xfId="80" xr:uid="{00000000-0005-0000-0000-000089000000}"/>
    <cellStyle name="Normal 11 3" xfId="81" xr:uid="{00000000-0005-0000-0000-00008A000000}"/>
    <cellStyle name="Normal 11 3 2" xfId="270" xr:uid="{00000000-0005-0000-0000-00008B000000}"/>
    <cellStyle name="Normal 11 3 2 2" xfId="339" xr:uid="{00000000-0005-0000-0000-00008C000000}"/>
    <cellStyle name="Normal 11 3 2 2 2" xfId="419" xr:uid="{B2F35DAB-A56F-41F5-BF37-90A2303507D9}"/>
    <cellStyle name="Normal 11 3 2 2 2 2" xfId="579" xr:uid="{B036FB89-FA3C-4B5A-80E3-94BBD4197B32}"/>
    <cellStyle name="Normal 11 3 2 2 2 2 2" xfId="1072" xr:uid="{3D6124BA-00AB-4B0D-AF4E-DDAA21403FF4}"/>
    <cellStyle name="Normal 11 3 2 2 2 2 2 2" xfId="2044" xr:uid="{802CC107-C916-4505-826F-FA2F16B5304B}"/>
    <cellStyle name="Normal 11 3 2 2 2 2 3" xfId="1558" xr:uid="{A8972007-D39A-42B3-A30B-4FFCE2460908}"/>
    <cellStyle name="Normal 11 3 2 2 2 3" xfId="739" xr:uid="{70256668-321E-441F-8419-F399B6247367}"/>
    <cellStyle name="Normal 11 3 2 2 2 3 2" xfId="1232" xr:uid="{5F4B5450-94E4-4075-A792-509F0692425F}"/>
    <cellStyle name="Normal 11 3 2 2 2 3 2 2" xfId="2204" xr:uid="{EF41EB02-1E00-415A-AE7E-43C761F0C489}"/>
    <cellStyle name="Normal 11 3 2 2 2 3 3" xfId="1718" xr:uid="{3A2E8B60-99AB-4DF6-9160-207891E96A0F}"/>
    <cellStyle name="Normal 11 3 2 2 2 4" xfId="912" xr:uid="{98641D35-B4CC-4C2C-918B-F03ABF550F50}"/>
    <cellStyle name="Normal 11 3 2 2 2 4 2" xfId="1884" xr:uid="{87CB6B95-3FC8-4B9D-95D9-7CDACBE57D1E}"/>
    <cellStyle name="Normal 11 3 2 2 2 5" xfId="1398" xr:uid="{EF117284-80F0-440E-A969-C1110AE359DF}"/>
    <cellStyle name="Normal 11 3 2 2 3" xfId="499" xr:uid="{7245BD1F-92C7-44F5-B7C0-68242C101B61}"/>
    <cellStyle name="Normal 11 3 2 2 3 2" xfId="992" xr:uid="{7AE522BF-11F2-40E7-9334-71BF6A37D8F6}"/>
    <cellStyle name="Normal 11 3 2 2 3 2 2" xfId="1964" xr:uid="{8313954B-4300-4BFD-80CA-845A92FE4202}"/>
    <cellStyle name="Normal 11 3 2 2 3 3" xfId="1478" xr:uid="{F8471BE1-0E35-4F7C-B02D-5809A3FC5DA8}"/>
    <cellStyle name="Normal 11 3 2 2 4" xfId="659" xr:uid="{9A6F00F6-AFC9-4A6D-85E9-DEAC55A22780}"/>
    <cellStyle name="Normal 11 3 2 2 4 2" xfId="1152" xr:uid="{54F7EAF3-4D41-4523-BD61-7269AA37A7C6}"/>
    <cellStyle name="Normal 11 3 2 2 4 2 2" xfId="2124" xr:uid="{8A128BB6-80B4-4F73-A110-893778C4660B}"/>
    <cellStyle name="Normal 11 3 2 2 4 3" xfId="1638" xr:uid="{8590F818-A8DA-4870-BEEA-C60FEE338C12}"/>
    <cellStyle name="Normal 11 3 2 2 5" xfId="832" xr:uid="{1A544006-3CF9-43C8-AA77-1B2544B413B3}"/>
    <cellStyle name="Normal 11 3 2 2 5 2" xfId="1804" xr:uid="{F5B70DFF-883C-429E-9030-3E131FFD3FC5}"/>
    <cellStyle name="Normal 11 3 2 2 6" xfId="1318" xr:uid="{0BB67A22-BD3C-42B3-942D-E19FDE7DCFCB}"/>
    <cellStyle name="Normal 11 3 2 3" xfId="379" xr:uid="{B12D4485-B3C0-4063-BA8C-E98BC24009FB}"/>
    <cellStyle name="Normal 11 3 2 3 2" xfId="539" xr:uid="{DA8E06A7-EE81-4A84-A3D1-ADC6A31D30B0}"/>
    <cellStyle name="Normal 11 3 2 3 2 2" xfId="1032" xr:uid="{D02D4FD7-76EE-4BBE-9209-740A0BF2B3DE}"/>
    <cellStyle name="Normal 11 3 2 3 2 2 2" xfId="2004" xr:uid="{DAD62FE4-2F49-4309-82DC-82A53B021FCB}"/>
    <cellStyle name="Normal 11 3 2 3 2 3" xfId="1518" xr:uid="{3669CF6D-7C72-4935-A317-205CBF5A6B69}"/>
    <cellStyle name="Normal 11 3 2 3 3" xfId="699" xr:uid="{D3DFB958-6A0C-45E7-84AB-EB26FD4C3454}"/>
    <cellStyle name="Normal 11 3 2 3 3 2" xfId="1192" xr:uid="{1DE618E3-AB9C-4D39-A8BA-B099E14311C9}"/>
    <cellStyle name="Normal 11 3 2 3 3 2 2" xfId="2164" xr:uid="{30E60313-2382-4E1A-96C5-114A3FDA69C2}"/>
    <cellStyle name="Normal 11 3 2 3 3 3" xfId="1678" xr:uid="{19C64E42-8177-420D-85C7-AD9C2ACFE532}"/>
    <cellStyle name="Normal 11 3 2 3 4" xfId="872" xr:uid="{2B946D11-2236-43D1-916E-01E212F7413B}"/>
    <cellStyle name="Normal 11 3 2 3 4 2" xfId="1844" xr:uid="{9D4702C9-257A-4653-9EFA-37253F1A87CB}"/>
    <cellStyle name="Normal 11 3 2 3 5" xfId="1358" xr:uid="{C9F90CD4-165E-426C-91CB-EA87FC80992E}"/>
    <cellStyle name="Normal 11 3 2 4" xfId="459" xr:uid="{6E52B2C0-A2E6-4D97-8F28-C56C3C15279B}"/>
    <cellStyle name="Normal 11 3 2 4 2" xfId="952" xr:uid="{147CB0DD-8F3C-4D9E-9822-49921A795AF6}"/>
    <cellStyle name="Normal 11 3 2 4 2 2" xfId="1924" xr:uid="{CD9205B4-E5EB-4181-ADCE-ECCB8B89480D}"/>
    <cellStyle name="Normal 11 3 2 4 3" xfId="1438" xr:uid="{66431E6E-E553-4DF0-9E86-BCF11A8436C5}"/>
    <cellStyle name="Normal 11 3 2 5" xfId="619" xr:uid="{8B4AE0E3-66D1-4007-888C-534CFD4F9548}"/>
    <cellStyle name="Normal 11 3 2 5 2" xfId="1112" xr:uid="{ED5C1489-3893-4041-A046-BD9DD42114F1}"/>
    <cellStyle name="Normal 11 3 2 5 2 2" xfId="2084" xr:uid="{09C19948-66F9-4C96-8912-0BF337109AFA}"/>
    <cellStyle name="Normal 11 3 2 5 3" xfId="1598" xr:uid="{9DB394FD-D335-4C0C-8F16-958BD5891688}"/>
    <cellStyle name="Normal 11 3 2 6" xfId="792" xr:uid="{5573CFF7-AC10-499C-A39B-6039DA9941A9}"/>
    <cellStyle name="Normal 11 3 2 6 2" xfId="1764" xr:uid="{84B3D026-18F9-40A9-A918-53A8A41E334D}"/>
    <cellStyle name="Normal 11 3 2 7" xfId="1278" xr:uid="{EC62B70F-848C-4C3E-AC2D-3846C1EA019D}"/>
    <cellStyle name="Normal 11 3 3" xfId="319" xr:uid="{00000000-0005-0000-0000-00008D000000}"/>
    <cellStyle name="Normal 11 3 3 2" xfId="399" xr:uid="{50D4CC53-F806-4109-BBE3-9F247C6B0B5A}"/>
    <cellStyle name="Normal 11 3 3 2 2" xfId="559" xr:uid="{CA31F4C3-BE15-40FD-9D8A-EFBEE684B8FC}"/>
    <cellStyle name="Normal 11 3 3 2 2 2" xfId="1052" xr:uid="{7BE5491A-5803-43BD-BF4B-758EBC43738A}"/>
    <cellStyle name="Normal 11 3 3 2 2 2 2" xfId="2024" xr:uid="{668B64FC-25EE-4353-9AF0-033CDBB546A8}"/>
    <cellStyle name="Normal 11 3 3 2 2 3" xfId="1538" xr:uid="{A8ACD1FD-0E55-4945-94C6-20DAD3119DBE}"/>
    <cellStyle name="Normal 11 3 3 2 3" xfId="719" xr:uid="{AB508201-8C23-44C5-8E73-FB5A67C77154}"/>
    <cellStyle name="Normal 11 3 3 2 3 2" xfId="1212" xr:uid="{121652C6-02AE-4275-A2B0-3BDC1032D059}"/>
    <cellStyle name="Normal 11 3 3 2 3 2 2" xfId="2184" xr:uid="{96AFC195-1905-4212-930F-510E17C70D30}"/>
    <cellStyle name="Normal 11 3 3 2 3 3" xfId="1698" xr:uid="{8D33EB26-916F-44DF-AFC1-F5813B21DA61}"/>
    <cellStyle name="Normal 11 3 3 2 4" xfId="892" xr:uid="{53D51DF6-C9D9-419C-942C-6C8B317D80C3}"/>
    <cellStyle name="Normal 11 3 3 2 4 2" xfId="1864" xr:uid="{CB757787-D2BD-4D00-A01C-A5613A7C3672}"/>
    <cellStyle name="Normal 11 3 3 2 5" xfId="1378" xr:uid="{0284E304-3DEE-4EC0-9E25-AA467CCAF1FF}"/>
    <cellStyle name="Normal 11 3 3 3" xfId="479" xr:uid="{9F1760B6-EC52-4FBF-8231-126600415C46}"/>
    <cellStyle name="Normal 11 3 3 3 2" xfId="972" xr:uid="{E2929447-2C73-41FF-B68C-544FDFC84FBA}"/>
    <cellStyle name="Normal 11 3 3 3 2 2" xfId="1944" xr:uid="{EAF1D714-4062-41F6-92EB-6AD884BC76A8}"/>
    <cellStyle name="Normal 11 3 3 3 3" xfId="1458" xr:uid="{A9011C84-1149-43BB-A1A1-8CB12BD701C5}"/>
    <cellStyle name="Normal 11 3 3 4" xfId="639" xr:uid="{15BF2BAD-E3B0-4A2C-922B-1B6D32E873A5}"/>
    <cellStyle name="Normal 11 3 3 4 2" xfId="1132" xr:uid="{84318DA5-B502-429E-824A-D719B4702100}"/>
    <cellStyle name="Normal 11 3 3 4 2 2" xfId="2104" xr:uid="{425CD821-E34C-437D-BA1B-158EC36610E0}"/>
    <cellStyle name="Normal 11 3 3 4 3" xfId="1618" xr:uid="{F55DAFF6-B655-4096-B1AA-E982002078C5}"/>
    <cellStyle name="Normal 11 3 3 5" xfId="812" xr:uid="{290E3316-BBE2-4B8C-B472-870C4FD0F7EE}"/>
    <cellStyle name="Normal 11 3 3 5 2" xfId="1784" xr:uid="{835A87DE-86B6-4195-B9A7-0E144F58758D}"/>
    <cellStyle name="Normal 11 3 3 6" xfId="1298" xr:uid="{D9D53FF5-DDD5-4199-9F26-109700837804}"/>
    <cellStyle name="Normal 11 3 4" xfId="359" xr:uid="{EC05F362-DDE6-42FC-A879-FF6E21F67ECF}"/>
    <cellStyle name="Normal 11 3 4 2" xfId="519" xr:uid="{671AD289-4844-40B1-B9FF-2383B5645232}"/>
    <cellStyle name="Normal 11 3 4 2 2" xfId="1012" xr:uid="{3A78DF8C-D089-48B6-8DFD-D7C433D7828A}"/>
    <cellStyle name="Normal 11 3 4 2 2 2" xfId="1984" xr:uid="{74807DC2-9348-481C-B3BC-29A7BDE552AE}"/>
    <cellStyle name="Normal 11 3 4 2 3" xfId="1498" xr:uid="{EDC6C965-FE17-49AA-BDE2-7541E5F64865}"/>
    <cellStyle name="Normal 11 3 4 3" xfId="679" xr:uid="{1E616CE5-F6D5-4665-A418-ED675A9AFC49}"/>
    <cellStyle name="Normal 11 3 4 3 2" xfId="1172" xr:uid="{4BCCC66C-E5EC-4A7E-ADA0-DC05835818C2}"/>
    <cellStyle name="Normal 11 3 4 3 2 2" xfId="2144" xr:uid="{9553FECC-2ED0-4550-B655-42C9577692AD}"/>
    <cellStyle name="Normal 11 3 4 3 3" xfId="1658" xr:uid="{E717AF58-6782-46FB-9B5A-433A8D9A8E00}"/>
    <cellStyle name="Normal 11 3 4 4" xfId="852" xr:uid="{2D4A3B9D-03EB-4F8F-8C35-8A145AC8F0D4}"/>
    <cellStyle name="Normal 11 3 4 4 2" xfId="1824" xr:uid="{1D88F085-0351-4C60-9ABE-6882AB9A270B}"/>
    <cellStyle name="Normal 11 3 4 5" xfId="1338" xr:uid="{33DA3324-B682-4A60-8695-128E4E20661A}"/>
    <cellStyle name="Normal 11 3 5" xfId="439" xr:uid="{EBC6C843-3D6E-41B6-B19C-9E471D29427D}"/>
    <cellStyle name="Normal 11 3 5 2" xfId="932" xr:uid="{79498247-DA6A-4619-86AD-1787620FD2D0}"/>
    <cellStyle name="Normal 11 3 5 2 2" xfId="1904" xr:uid="{88FC2693-DD21-4E99-915F-955852797895}"/>
    <cellStyle name="Normal 11 3 5 3" xfId="1418" xr:uid="{1EB7E59E-3F12-42C4-8AB3-0234F1E40AF0}"/>
    <cellStyle name="Normal 11 3 6" xfId="599" xr:uid="{C743F23D-E161-4162-868E-6AC0993E5019}"/>
    <cellStyle name="Normal 11 3 6 2" xfId="1092" xr:uid="{34E49147-5999-4D67-A26A-909EA36E9C69}"/>
    <cellStyle name="Normal 11 3 6 2 2" xfId="2064" xr:uid="{D935E7D4-7BDC-4D3D-822A-9FD900EF36DF}"/>
    <cellStyle name="Normal 11 3 6 3" xfId="1578" xr:uid="{652E2B58-8BDC-4648-995B-F70F96F1C90E}"/>
    <cellStyle name="Normal 11 3 7" xfId="772" xr:uid="{8E201AC5-17E7-4E34-A7F7-6967169F9777}"/>
    <cellStyle name="Normal 11 3 7 2" xfId="1744" xr:uid="{C7A75E7E-6F48-49BE-BFE2-F6F15BE08EF8}"/>
    <cellStyle name="Normal 11 3 8" xfId="1258" xr:uid="{04209D48-ACE5-434B-95AB-2E435CBD6BE1}"/>
    <cellStyle name="Normal 12" xfId="82" xr:uid="{00000000-0005-0000-0000-00008E000000}"/>
    <cellStyle name="Normal 12 2" xfId="83" xr:uid="{00000000-0005-0000-0000-00008F000000}"/>
    <cellStyle name="Normal 12 2 2" xfId="272" xr:uid="{00000000-0005-0000-0000-000090000000}"/>
    <cellStyle name="Normal 12 2 2 2" xfId="340" xr:uid="{00000000-0005-0000-0000-000091000000}"/>
    <cellStyle name="Normal 12 2 2 2 2" xfId="420" xr:uid="{5F4795BD-ED53-4283-B249-6218E8AD2E7B}"/>
    <cellStyle name="Normal 12 2 2 2 2 2" xfId="580" xr:uid="{F430124B-8038-49F7-BFE1-EA256F5D7B79}"/>
    <cellStyle name="Normal 12 2 2 2 2 2 2" xfId="1073" xr:uid="{E2281206-31DB-4A03-9CF7-1CD0306DE36A}"/>
    <cellStyle name="Normal 12 2 2 2 2 2 2 2" xfId="2045" xr:uid="{99585571-9F72-4705-BC9B-BEE07389CDCE}"/>
    <cellStyle name="Normal 12 2 2 2 2 2 3" xfId="1559" xr:uid="{1A353E07-565C-4B51-8829-CC66097358E6}"/>
    <cellStyle name="Normal 12 2 2 2 2 3" xfId="740" xr:uid="{19EEAED5-E566-42ED-8D45-59BA7E5C0452}"/>
    <cellStyle name="Normal 12 2 2 2 2 3 2" xfId="1233" xr:uid="{51B12F48-7AFE-4B64-978E-36E5E04BAD0C}"/>
    <cellStyle name="Normal 12 2 2 2 2 3 2 2" xfId="2205" xr:uid="{DBAC3376-BE69-4711-8C7B-32A4FE8978D2}"/>
    <cellStyle name="Normal 12 2 2 2 2 3 3" xfId="1719" xr:uid="{F8E91730-F7A4-4F3A-8449-234787DEC772}"/>
    <cellStyle name="Normal 12 2 2 2 2 4" xfId="913" xr:uid="{419CE765-94C6-4E3E-B0DA-A41D554193FC}"/>
    <cellStyle name="Normal 12 2 2 2 2 4 2" xfId="1885" xr:uid="{8B70B80D-B5D9-44A6-902B-FF3EB58549BA}"/>
    <cellStyle name="Normal 12 2 2 2 2 5" xfId="1399" xr:uid="{750726DC-7C35-408F-A4EC-A02FA411D881}"/>
    <cellStyle name="Normal 12 2 2 2 3" xfId="500" xr:uid="{9AC71BEC-8DA7-4A94-87D1-DD69694379D6}"/>
    <cellStyle name="Normal 12 2 2 2 3 2" xfId="993" xr:uid="{06301DC8-F029-4063-A9D1-15DA4A5F4921}"/>
    <cellStyle name="Normal 12 2 2 2 3 2 2" xfId="1965" xr:uid="{C2B29610-F803-4D03-8CC6-E135C238DC43}"/>
    <cellStyle name="Normal 12 2 2 2 3 3" xfId="1479" xr:uid="{AA2C8AA3-11D5-4DAC-90FA-BE5F2BA9C572}"/>
    <cellStyle name="Normal 12 2 2 2 4" xfId="660" xr:uid="{FF372602-403D-40D6-9909-C27797C077BE}"/>
    <cellStyle name="Normal 12 2 2 2 4 2" xfId="1153" xr:uid="{86FE8EB7-0687-4A0D-9259-BEB561DBFB0F}"/>
    <cellStyle name="Normal 12 2 2 2 4 2 2" xfId="2125" xr:uid="{AD210D90-9700-4CC7-8E4E-CF298B09D2A0}"/>
    <cellStyle name="Normal 12 2 2 2 4 3" xfId="1639" xr:uid="{F55CCD9C-D7A6-4756-8FFF-C2FFE334C803}"/>
    <cellStyle name="Normal 12 2 2 2 5" xfId="833" xr:uid="{53BA60C2-502D-445E-A9E6-3F96A92F3D4D}"/>
    <cellStyle name="Normal 12 2 2 2 5 2" xfId="1805" xr:uid="{F11C8DFB-AC3F-4358-8CA2-745303E695FD}"/>
    <cellStyle name="Normal 12 2 2 2 6" xfId="1319" xr:uid="{000506E0-2F54-45DE-B836-E65C5AECB7D8}"/>
    <cellStyle name="Normal 12 2 2 3" xfId="380" xr:uid="{764323FC-EE25-4D54-9C69-448D462D903B}"/>
    <cellStyle name="Normal 12 2 2 3 2" xfId="540" xr:uid="{B073A736-9903-4AFC-8640-6FE68631792B}"/>
    <cellStyle name="Normal 12 2 2 3 2 2" xfId="1033" xr:uid="{07C7F6D0-C228-470F-A03C-414972025CF1}"/>
    <cellStyle name="Normal 12 2 2 3 2 2 2" xfId="2005" xr:uid="{D342438A-3CDF-4513-8710-79FAC6F62922}"/>
    <cellStyle name="Normal 12 2 2 3 2 3" xfId="1519" xr:uid="{CA4F6117-E75B-47C0-9E2B-D98B1810ABBC}"/>
    <cellStyle name="Normal 12 2 2 3 3" xfId="700" xr:uid="{09E10064-A7A5-4FD9-8842-FDCC3F001D19}"/>
    <cellStyle name="Normal 12 2 2 3 3 2" xfId="1193" xr:uid="{13E5DE38-F698-47E6-9850-D75394CB8543}"/>
    <cellStyle name="Normal 12 2 2 3 3 2 2" xfId="2165" xr:uid="{7407ADCF-7327-4BF9-ABD1-0B55CFDBB28B}"/>
    <cellStyle name="Normal 12 2 2 3 3 3" xfId="1679" xr:uid="{AB1D1C4E-3B3F-471B-B2A2-48DB8D98622F}"/>
    <cellStyle name="Normal 12 2 2 3 4" xfId="873" xr:uid="{2AE634D4-EFDA-45A0-BFFF-98C22B6F0E70}"/>
    <cellStyle name="Normal 12 2 2 3 4 2" xfId="1845" xr:uid="{9CE8CC10-6578-46FC-8E98-A8BB9E4671DC}"/>
    <cellStyle name="Normal 12 2 2 3 5" xfId="1359" xr:uid="{7657D8B5-2CF7-4678-B480-406AD360FF7C}"/>
    <cellStyle name="Normal 12 2 2 4" xfId="460" xr:uid="{FB345457-C12E-45DC-BCF8-8C1C4045BDAA}"/>
    <cellStyle name="Normal 12 2 2 4 2" xfId="953" xr:uid="{23EA9B45-4183-4009-879D-E1870CC76FBF}"/>
    <cellStyle name="Normal 12 2 2 4 2 2" xfId="1925" xr:uid="{57D55090-626A-44AC-A0AA-6DBD94AABD32}"/>
    <cellStyle name="Normal 12 2 2 4 3" xfId="1439" xr:uid="{4863AAE9-CC32-419F-9008-A03034C88CD6}"/>
    <cellStyle name="Normal 12 2 2 5" xfId="620" xr:uid="{300DFEE9-130A-439B-875B-15264908172F}"/>
    <cellStyle name="Normal 12 2 2 5 2" xfId="1113" xr:uid="{BB4FB542-F4A3-4B48-BA90-EB20BA522053}"/>
    <cellStyle name="Normal 12 2 2 5 2 2" xfId="2085" xr:uid="{9D353270-E6AB-4A2C-80EE-1210A9FDFD1D}"/>
    <cellStyle name="Normal 12 2 2 5 3" xfId="1599" xr:uid="{84CA710C-A18A-4E80-9EBD-2AF10DF3F888}"/>
    <cellStyle name="Normal 12 2 2 6" xfId="793" xr:uid="{69AE9427-8AFC-446C-8951-A0BB93F67C1F}"/>
    <cellStyle name="Normal 12 2 2 6 2" xfId="1765" xr:uid="{D53A37B3-463C-4981-90BA-E6CD6EAAA13F}"/>
    <cellStyle name="Normal 12 2 2 7" xfId="1279" xr:uid="{61DB2A48-CB47-4D21-96ED-F0DDA8172BEF}"/>
    <cellStyle name="Normal 12 2 3" xfId="320" xr:uid="{00000000-0005-0000-0000-000092000000}"/>
    <cellStyle name="Normal 12 2 3 2" xfId="400" xr:uid="{ACA078DB-5F1A-431B-A97A-31CDD079AB59}"/>
    <cellStyle name="Normal 12 2 3 2 2" xfId="560" xr:uid="{F5E9ABF4-8579-4698-B3BB-CEE42E0CD8B7}"/>
    <cellStyle name="Normal 12 2 3 2 2 2" xfId="1053" xr:uid="{98A21781-B2F8-4193-9AEF-7BE6EB246496}"/>
    <cellStyle name="Normal 12 2 3 2 2 2 2" xfId="2025" xr:uid="{95FFC06A-050F-48C8-8007-FF5B882EB6A6}"/>
    <cellStyle name="Normal 12 2 3 2 2 3" xfId="1539" xr:uid="{F0C60533-D249-4C3A-A8C7-DE20291009D5}"/>
    <cellStyle name="Normal 12 2 3 2 3" xfId="720" xr:uid="{3709F085-976D-4C21-938C-3B035FBBB970}"/>
    <cellStyle name="Normal 12 2 3 2 3 2" xfId="1213" xr:uid="{7C1ABEB1-02E3-4DB7-9AD6-027DB079CEF1}"/>
    <cellStyle name="Normal 12 2 3 2 3 2 2" xfId="2185" xr:uid="{9C123B53-8D3B-4D0D-A43C-7A7700B7E511}"/>
    <cellStyle name="Normal 12 2 3 2 3 3" xfId="1699" xr:uid="{E61CF3E9-D956-4B9B-94D0-4D08CAD95528}"/>
    <cellStyle name="Normal 12 2 3 2 4" xfId="893" xr:uid="{6F4FD026-1933-4291-B695-89117F5C4522}"/>
    <cellStyle name="Normal 12 2 3 2 4 2" xfId="1865" xr:uid="{5822F5CC-8532-4184-882F-6E23659BB631}"/>
    <cellStyle name="Normal 12 2 3 2 5" xfId="1379" xr:uid="{4F65D70B-40B7-4BC2-9EDD-7F920D9D58E7}"/>
    <cellStyle name="Normal 12 2 3 3" xfId="480" xr:uid="{41DAB672-E52D-4406-9E02-9E55D0EC6868}"/>
    <cellStyle name="Normal 12 2 3 3 2" xfId="973" xr:uid="{6FD157FA-81DC-4F07-8287-599D462E079B}"/>
    <cellStyle name="Normal 12 2 3 3 2 2" xfId="1945" xr:uid="{EAA31275-6471-4AE2-B6B8-2B3CCEDCF44C}"/>
    <cellStyle name="Normal 12 2 3 3 3" xfId="1459" xr:uid="{7819FDDE-5780-4617-95F9-265B19EE24E1}"/>
    <cellStyle name="Normal 12 2 3 4" xfId="640" xr:uid="{FD0BC094-5B49-48D1-BFE2-DEF5D849BC43}"/>
    <cellStyle name="Normal 12 2 3 4 2" xfId="1133" xr:uid="{E0E18084-B191-4ED9-9F66-20BB4731F500}"/>
    <cellStyle name="Normal 12 2 3 4 2 2" xfId="2105" xr:uid="{2EBA8BD0-5A71-41F4-99B9-33C0AA0E9AE8}"/>
    <cellStyle name="Normal 12 2 3 4 3" xfId="1619" xr:uid="{0E6EF172-2E9A-4F08-B8A5-FAFD67C950B9}"/>
    <cellStyle name="Normal 12 2 3 5" xfId="813" xr:uid="{0A8C6CF9-A17E-4EB5-B289-C7C244924EE9}"/>
    <cellStyle name="Normal 12 2 3 5 2" xfId="1785" xr:uid="{E12EB392-57CF-4E67-866F-DBB632899938}"/>
    <cellStyle name="Normal 12 2 3 6" xfId="1299" xr:uid="{98110165-45F7-4260-B6F3-A4C7868D7497}"/>
    <cellStyle name="Normal 12 2 4" xfId="360" xr:uid="{41B51D99-5821-4ED1-9A9A-DE81B201B249}"/>
    <cellStyle name="Normal 12 2 4 2" xfId="520" xr:uid="{7D7E0B93-0CCA-44F0-A15B-E5FEC72273A8}"/>
    <cellStyle name="Normal 12 2 4 2 2" xfId="1013" xr:uid="{B9D983B8-5851-4AC5-8F4A-EF083753975E}"/>
    <cellStyle name="Normal 12 2 4 2 2 2" xfId="1985" xr:uid="{F6C75E09-7E49-49F1-99CB-8408E95B5641}"/>
    <cellStyle name="Normal 12 2 4 2 3" xfId="1499" xr:uid="{766D0AB5-7347-44EC-BDD6-A852B2FADB9D}"/>
    <cellStyle name="Normal 12 2 4 3" xfId="680" xr:uid="{A8602CEF-7F36-45DE-9ECE-5B36107D6EB1}"/>
    <cellStyle name="Normal 12 2 4 3 2" xfId="1173" xr:uid="{F8F64029-F453-4266-BC7C-2054DABCAEB5}"/>
    <cellStyle name="Normal 12 2 4 3 2 2" xfId="2145" xr:uid="{76B477F6-FBEE-4AA3-965A-342752F36F78}"/>
    <cellStyle name="Normal 12 2 4 3 3" xfId="1659" xr:uid="{CD678B88-9687-4EBD-89E0-6F1D6A8D7257}"/>
    <cellStyle name="Normal 12 2 4 4" xfId="853" xr:uid="{3E5BA9C9-2A3A-4457-A054-9E08F6D4C917}"/>
    <cellStyle name="Normal 12 2 4 4 2" xfId="1825" xr:uid="{4E0D260F-7998-4BFB-AA65-0320DEF6BA97}"/>
    <cellStyle name="Normal 12 2 4 5" xfId="1339" xr:uid="{7360E6D2-E7D7-40B6-A68D-7C83E3C3DFC2}"/>
    <cellStyle name="Normal 12 2 5" xfId="440" xr:uid="{884551D2-9863-43EF-8DA1-6A791B7D3223}"/>
    <cellStyle name="Normal 12 2 5 2" xfId="933" xr:uid="{3AF1D97B-E673-4A34-8C35-A9AD159A4410}"/>
    <cellStyle name="Normal 12 2 5 2 2" xfId="1905" xr:uid="{E87AFEAC-7357-4F72-B9BE-02DC7413684E}"/>
    <cellStyle name="Normal 12 2 5 3" xfId="1419" xr:uid="{92301E93-E80A-4914-9554-1A1717331EA2}"/>
    <cellStyle name="Normal 12 2 6" xfId="600" xr:uid="{EFB9A1DE-95E7-4008-BA03-79276F2F8849}"/>
    <cellStyle name="Normal 12 2 6 2" xfId="1093" xr:uid="{B1F3C00A-EFBF-4683-9A4B-91FA52645E6C}"/>
    <cellStyle name="Normal 12 2 6 2 2" xfId="2065" xr:uid="{B83B2691-320B-4295-B6B6-DE3654489613}"/>
    <cellStyle name="Normal 12 2 6 3" xfId="1579" xr:uid="{5BFF7B82-8A8B-4739-A843-DA3425A35CB7}"/>
    <cellStyle name="Normal 12 2 7" xfId="773" xr:uid="{7340EB40-76AE-415E-9000-6BC0CF50C330}"/>
    <cellStyle name="Normal 12 2 7 2" xfId="1745" xr:uid="{46D782CC-2A94-47D3-9E8C-155FF532479A}"/>
    <cellStyle name="Normal 12 2 8" xfId="1259" xr:uid="{6360A886-BE92-4E32-8F6A-EF20D7E19142}"/>
    <cellStyle name="Normal 12 3" xfId="271" xr:uid="{00000000-0005-0000-0000-000093000000}"/>
    <cellStyle name="Normal 13" xfId="84" xr:uid="{00000000-0005-0000-0000-000094000000}"/>
    <cellStyle name="Normal 13 2" xfId="85" xr:uid="{00000000-0005-0000-0000-000095000000}"/>
    <cellStyle name="Normal 13 2 2" xfId="273" xr:uid="{00000000-0005-0000-0000-000096000000}"/>
    <cellStyle name="Normal 13 2 2 2" xfId="341" xr:uid="{00000000-0005-0000-0000-000097000000}"/>
    <cellStyle name="Normal 13 2 2 2 2" xfId="421" xr:uid="{2009E9C8-99C7-4AB4-8559-AD3C9DF93C6A}"/>
    <cellStyle name="Normal 13 2 2 2 2 2" xfId="581" xr:uid="{879788D1-339C-4644-A834-A6193B53524B}"/>
    <cellStyle name="Normal 13 2 2 2 2 2 2" xfId="1074" xr:uid="{CEA840A2-1FD2-4591-B298-A14F32E5D5D3}"/>
    <cellStyle name="Normal 13 2 2 2 2 2 2 2" xfId="2046" xr:uid="{8C330271-24B1-451C-B5B3-A4CFE057A608}"/>
    <cellStyle name="Normal 13 2 2 2 2 2 3" xfId="1560" xr:uid="{CD2538AF-8C9E-495F-9C74-56C0A2ABC4D8}"/>
    <cellStyle name="Normal 13 2 2 2 2 3" xfId="741" xr:uid="{32783C50-8114-4D2D-BDE3-CDC9F33AF46C}"/>
    <cellStyle name="Normal 13 2 2 2 2 3 2" xfId="1234" xr:uid="{06FADD70-34C7-4287-985F-40DA3BFD486D}"/>
    <cellStyle name="Normal 13 2 2 2 2 3 2 2" xfId="2206" xr:uid="{92EBC900-E158-4751-A1A2-61C36E890FD1}"/>
    <cellStyle name="Normal 13 2 2 2 2 3 3" xfId="1720" xr:uid="{C4BB8C6C-A5C4-4FFA-9045-420A0859ACAB}"/>
    <cellStyle name="Normal 13 2 2 2 2 4" xfId="914" xr:uid="{7BC9AEF5-7FD6-482A-8B35-A7CBEA1DB49A}"/>
    <cellStyle name="Normal 13 2 2 2 2 4 2" xfId="1886" xr:uid="{DFE476E7-A4FA-45E5-AAF8-D06AB5E5B37F}"/>
    <cellStyle name="Normal 13 2 2 2 2 5" xfId="1400" xr:uid="{F7D98E0F-B355-4B51-9A6A-1793DB82A417}"/>
    <cellStyle name="Normal 13 2 2 2 3" xfId="501" xr:uid="{910F6D58-B0FB-4A5A-8719-BCC61F9EBAE2}"/>
    <cellStyle name="Normal 13 2 2 2 3 2" xfId="994" xr:uid="{4A6E0F7E-C5D6-4F41-945C-D534AFA0BCB3}"/>
    <cellStyle name="Normal 13 2 2 2 3 2 2" xfId="1966" xr:uid="{4EE1F5F2-B832-47C8-A325-13593B0B356A}"/>
    <cellStyle name="Normal 13 2 2 2 3 3" xfId="1480" xr:uid="{C0AA93EB-AC96-4184-BF93-364CB9CB0263}"/>
    <cellStyle name="Normal 13 2 2 2 4" xfId="661" xr:uid="{26E5D8A7-A928-4D68-96C3-C7603482682C}"/>
    <cellStyle name="Normal 13 2 2 2 4 2" xfId="1154" xr:uid="{16E7F6B3-3363-46D4-B8D1-1E1ABBFB74BE}"/>
    <cellStyle name="Normal 13 2 2 2 4 2 2" xfId="2126" xr:uid="{37D5ADFB-485E-4B7F-9C29-A8018F43D0A7}"/>
    <cellStyle name="Normal 13 2 2 2 4 3" xfId="1640" xr:uid="{8605B78C-C003-4495-B870-7B807B0C31E4}"/>
    <cellStyle name="Normal 13 2 2 2 5" xfId="834" xr:uid="{D119D9E4-2891-44D4-B017-E3F29D7ECAA3}"/>
    <cellStyle name="Normal 13 2 2 2 5 2" xfId="1806" xr:uid="{D16A53B4-6ED0-447F-9F7F-4265693F381C}"/>
    <cellStyle name="Normal 13 2 2 2 6" xfId="1320" xr:uid="{1A912F7B-CA23-44B4-B51A-778CF52FB975}"/>
    <cellStyle name="Normal 13 2 2 3" xfId="381" xr:uid="{CA3E4B07-365F-4F7A-8403-BDAB1686B20F}"/>
    <cellStyle name="Normal 13 2 2 3 2" xfId="541" xr:uid="{CB0F69C4-1797-4D36-BF99-2708E3A87CFF}"/>
    <cellStyle name="Normal 13 2 2 3 2 2" xfId="1034" xr:uid="{34864788-9825-4D23-9360-D2EB9381A4D0}"/>
    <cellStyle name="Normal 13 2 2 3 2 2 2" xfId="2006" xr:uid="{73F568CD-C9C1-4ADE-9829-4E7270D06D3E}"/>
    <cellStyle name="Normal 13 2 2 3 2 3" xfId="1520" xr:uid="{6CEE0945-CDC2-48DC-8AAF-72D95F599023}"/>
    <cellStyle name="Normal 13 2 2 3 3" xfId="701" xr:uid="{E81A87DD-A08B-4E05-8C97-6377B0E3B617}"/>
    <cellStyle name="Normal 13 2 2 3 3 2" xfId="1194" xr:uid="{4D0CD2B0-C94B-40FA-9962-D425E5F38546}"/>
    <cellStyle name="Normal 13 2 2 3 3 2 2" xfId="2166" xr:uid="{E24FE0A2-DF9F-4E94-A674-94CF90F8DF87}"/>
    <cellStyle name="Normal 13 2 2 3 3 3" xfId="1680" xr:uid="{90490877-96B3-4C9F-9CC0-ED35255398E8}"/>
    <cellStyle name="Normal 13 2 2 3 4" xfId="874" xr:uid="{70BD2BF8-2979-4007-AC46-31B4D6D6C4F0}"/>
    <cellStyle name="Normal 13 2 2 3 4 2" xfId="1846" xr:uid="{91F42557-225D-43A1-AA36-D380086AB73B}"/>
    <cellStyle name="Normal 13 2 2 3 5" xfId="1360" xr:uid="{4904577B-67C2-464D-AF47-C28B280C622D}"/>
    <cellStyle name="Normal 13 2 2 4" xfId="461" xr:uid="{128CDB0A-B9CF-4481-9792-BE14F00D1DF1}"/>
    <cellStyle name="Normal 13 2 2 4 2" xfId="954" xr:uid="{BC942871-25FE-4EA2-B4D3-BBD51B6C9ECF}"/>
    <cellStyle name="Normal 13 2 2 4 2 2" xfId="1926" xr:uid="{052C79D5-4B30-446C-B491-D363D3701304}"/>
    <cellStyle name="Normal 13 2 2 4 3" xfId="1440" xr:uid="{6FBED1C9-3B22-4D1F-BF0F-74C81DE093A2}"/>
    <cellStyle name="Normal 13 2 2 5" xfId="621" xr:uid="{FDDB073E-E484-4E63-95F9-2678E35F07BE}"/>
    <cellStyle name="Normal 13 2 2 5 2" xfId="1114" xr:uid="{229088E9-9B25-4833-957E-12B4263CC730}"/>
    <cellStyle name="Normal 13 2 2 5 2 2" xfId="2086" xr:uid="{4A7420DF-4820-4F11-8F7F-D82C2DCB3F6B}"/>
    <cellStyle name="Normal 13 2 2 5 3" xfId="1600" xr:uid="{8B43D089-6252-4C6C-A027-B72078A132B0}"/>
    <cellStyle name="Normal 13 2 2 6" xfId="794" xr:uid="{5F310BE7-55F3-4333-9F6A-D77007194C37}"/>
    <cellStyle name="Normal 13 2 2 6 2" xfId="1766" xr:uid="{5D79537C-8DF3-4CF1-B7EB-EFFA1245C64D}"/>
    <cellStyle name="Normal 13 2 2 7" xfId="1280" xr:uid="{74F96DF0-1A4E-4527-A3BA-2A7AB18B1F8E}"/>
    <cellStyle name="Normal 13 2 3" xfId="321" xr:uid="{00000000-0005-0000-0000-000098000000}"/>
    <cellStyle name="Normal 13 2 3 2" xfId="401" xr:uid="{2A765E57-37FD-4ECF-ABE0-1B352991479B}"/>
    <cellStyle name="Normal 13 2 3 2 2" xfId="561" xr:uid="{118A74E8-60BB-4CB1-9EC4-7AC5F5315B64}"/>
    <cellStyle name="Normal 13 2 3 2 2 2" xfId="1054" xr:uid="{E986D735-CB18-4734-AC18-73F4CAD7BCB8}"/>
    <cellStyle name="Normal 13 2 3 2 2 2 2" xfId="2026" xr:uid="{9F57A944-AE52-49DD-840C-E636ED5643D9}"/>
    <cellStyle name="Normal 13 2 3 2 2 3" xfId="1540" xr:uid="{76D54B6C-391E-44E2-BD0E-7D30B5CE1487}"/>
    <cellStyle name="Normal 13 2 3 2 3" xfId="721" xr:uid="{11F55B49-7591-4BCE-A27D-82654D4BCCE0}"/>
    <cellStyle name="Normal 13 2 3 2 3 2" xfId="1214" xr:uid="{20265172-7C4E-49C6-B434-AAB7255814DE}"/>
    <cellStyle name="Normal 13 2 3 2 3 2 2" xfId="2186" xr:uid="{C74D46BE-DCF5-44AD-BFF3-E7AD5733E43E}"/>
    <cellStyle name="Normal 13 2 3 2 3 3" xfId="1700" xr:uid="{70AFB5B8-05CD-49B2-A021-0E3233D50071}"/>
    <cellStyle name="Normal 13 2 3 2 4" xfId="894" xr:uid="{63E8CB1C-201E-4290-A1E2-29350C799D6B}"/>
    <cellStyle name="Normal 13 2 3 2 4 2" xfId="1866" xr:uid="{0BB04C75-B976-4166-AE5E-45B2E880100F}"/>
    <cellStyle name="Normal 13 2 3 2 5" xfId="1380" xr:uid="{E59332D8-E1FE-4794-B212-32B925B668B4}"/>
    <cellStyle name="Normal 13 2 3 3" xfId="481" xr:uid="{FB69E8AB-843B-427F-B97F-4C79DC1A7971}"/>
    <cellStyle name="Normal 13 2 3 3 2" xfId="974" xr:uid="{9B3510C0-7FFF-42F3-8056-064353994631}"/>
    <cellStyle name="Normal 13 2 3 3 2 2" xfId="1946" xr:uid="{625AFD0C-B870-454F-B497-D1512137BFB4}"/>
    <cellStyle name="Normal 13 2 3 3 3" xfId="1460" xr:uid="{B1A64EB2-3043-407E-8379-079972646DF7}"/>
    <cellStyle name="Normal 13 2 3 4" xfId="641" xr:uid="{4FCAAA78-0EC9-4454-A3FA-F6B877DFD339}"/>
    <cellStyle name="Normal 13 2 3 4 2" xfId="1134" xr:uid="{8D8C9ACB-D877-4C7B-9522-B172A3F5DEC9}"/>
    <cellStyle name="Normal 13 2 3 4 2 2" xfId="2106" xr:uid="{D0490E99-437C-46F3-8EC8-38172BBDB97F}"/>
    <cellStyle name="Normal 13 2 3 4 3" xfId="1620" xr:uid="{980063AB-9990-45A5-A391-662672FC6312}"/>
    <cellStyle name="Normal 13 2 3 5" xfId="814" xr:uid="{F3916076-0EC0-44A4-A959-DED96D762525}"/>
    <cellStyle name="Normal 13 2 3 5 2" xfId="1786" xr:uid="{01BC3B2F-5483-47E2-AE14-B55789D0E441}"/>
    <cellStyle name="Normal 13 2 3 6" xfId="1300" xr:uid="{510C511C-9800-4981-886E-ED5871E06D44}"/>
    <cellStyle name="Normal 13 2 4" xfId="361" xr:uid="{246F7FF9-DAB2-4667-9838-98234E61A2D4}"/>
    <cellStyle name="Normal 13 2 4 2" xfId="521" xr:uid="{82F3269A-C75F-4BAE-8170-DC2DB10900D1}"/>
    <cellStyle name="Normal 13 2 4 2 2" xfId="1014" xr:uid="{DC0E6FA4-A897-44A4-8908-C91918687116}"/>
    <cellStyle name="Normal 13 2 4 2 2 2" xfId="1986" xr:uid="{C811B37F-9CC6-4B01-91F1-84D109551A79}"/>
    <cellStyle name="Normal 13 2 4 2 3" xfId="1500" xr:uid="{3B322CD7-7852-43D9-9275-4413FC32F732}"/>
    <cellStyle name="Normal 13 2 4 3" xfId="681" xr:uid="{28C0DF0B-B4DC-451D-9FB8-705A14D79179}"/>
    <cellStyle name="Normal 13 2 4 3 2" xfId="1174" xr:uid="{C86E1EE6-6FF2-424D-B458-6DBF40CAEE91}"/>
    <cellStyle name="Normal 13 2 4 3 2 2" xfId="2146" xr:uid="{96AAECFF-6FCC-4DBB-BE9D-8EBF34F46AA8}"/>
    <cellStyle name="Normal 13 2 4 3 3" xfId="1660" xr:uid="{718B0A14-7950-4F60-9AFC-BC690188B949}"/>
    <cellStyle name="Normal 13 2 4 4" xfId="854" xr:uid="{F691CA14-05A1-4711-9930-73F611B7B2CB}"/>
    <cellStyle name="Normal 13 2 4 4 2" xfId="1826" xr:uid="{5EF9EEE9-AE8E-4AE6-B73B-2BBDC0165A87}"/>
    <cellStyle name="Normal 13 2 4 5" xfId="1340" xr:uid="{063C435D-883B-4415-8072-7EED2537EB2C}"/>
    <cellStyle name="Normal 13 2 5" xfId="441" xr:uid="{3445F104-47FF-414E-AF23-3784B5939184}"/>
    <cellStyle name="Normal 13 2 5 2" xfId="934" xr:uid="{E5BE46E6-D434-4825-B412-1332345B9B1D}"/>
    <cellStyle name="Normal 13 2 5 2 2" xfId="1906" xr:uid="{27245B60-EF23-4487-AEF6-58C2152E79E7}"/>
    <cellStyle name="Normal 13 2 5 3" xfId="1420" xr:uid="{8EB65728-A7AD-4689-B552-17DC7EE85CB9}"/>
    <cellStyle name="Normal 13 2 6" xfId="601" xr:uid="{86973E81-21E5-477A-9497-C687664C6973}"/>
    <cellStyle name="Normal 13 2 6 2" xfId="1094" xr:uid="{107F118D-9D98-4441-AE10-3B6AC716D34A}"/>
    <cellStyle name="Normal 13 2 6 2 2" xfId="2066" xr:uid="{9C1B775E-C90D-4F1A-AA53-DDAA502ECB00}"/>
    <cellStyle name="Normal 13 2 6 3" xfId="1580" xr:uid="{233737A2-4537-4164-969D-671A6B135594}"/>
    <cellStyle name="Normal 13 2 7" xfId="774" xr:uid="{BF623F89-1DC7-4452-82FC-908CC15B4088}"/>
    <cellStyle name="Normal 13 2 7 2" xfId="1746" xr:uid="{E62A80B6-734E-490F-B30A-60C955E8DCEA}"/>
    <cellStyle name="Normal 13 2 8" xfId="1260" xr:uid="{E793802F-734E-4747-80EB-0D33A327257D}"/>
    <cellStyle name="Normal 14" xfId="86" xr:uid="{00000000-0005-0000-0000-000099000000}"/>
    <cellStyle name="Normal 14 2" xfId="87" xr:uid="{00000000-0005-0000-0000-00009A000000}"/>
    <cellStyle name="Normal 14 2 2" xfId="275" xr:uid="{00000000-0005-0000-0000-00009B000000}"/>
    <cellStyle name="Normal 14 3" xfId="88" xr:uid="{00000000-0005-0000-0000-00009C000000}"/>
    <cellStyle name="Normal 14 3 2" xfId="276" xr:uid="{00000000-0005-0000-0000-00009D000000}"/>
    <cellStyle name="Normal 14 3 2 2" xfId="342" xr:uid="{00000000-0005-0000-0000-00009E000000}"/>
    <cellStyle name="Normal 14 3 2 2 2" xfId="422" xr:uid="{DFF1A6BE-F6F2-4AE1-AD77-4E4975EFEB4F}"/>
    <cellStyle name="Normal 14 3 2 2 2 2" xfId="582" xr:uid="{348FF376-1881-4334-80D8-25EC524E5148}"/>
    <cellStyle name="Normal 14 3 2 2 2 2 2" xfId="1075" xr:uid="{4D23934A-CA5E-4697-ACF6-45A03A792AD4}"/>
    <cellStyle name="Normal 14 3 2 2 2 2 2 2" xfId="2047" xr:uid="{25FDBAC6-FEA2-4AC2-BCBC-BE77B1701693}"/>
    <cellStyle name="Normal 14 3 2 2 2 2 3" xfId="1561" xr:uid="{1271D9F3-634C-4AF7-813D-9C7F83E1AA1B}"/>
    <cellStyle name="Normal 14 3 2 2 2 3" xfId="742" xr:uid="{B2CF1809-4C8F-4BE8-A69A-91E7668E496D}"/>
    <cellStyle name="Normal 14 3 2 2 2 3 2" xfId="1235" xr:uid="{C5BFC61E-77C5-4BB1-BBAE-DEA7CEF325D1}"/>
    <cellStyle name="Normal 14 3 2 2 2 3 2 2" xfId="2207" xr:uid="{AF327B18-0E94-4032-8D4B-FA7C92F6E84F}"/>
    <cellStyle name="Normal 14 3 2 2 2 3 3" xfId="1721" xr:uid="{1CA03899-AEE2-4E73-93C8-91AA2976C9B2}"/>
    <cellStyle name="Normal 14 3 2 2 2 4" xfId="915" xr:uid="{A6DA2945-C453-49FB-9317-7C26A14F3EE8}"/>
    <cellStyle name="Normal 14 3 2 2 2 4 2" xfId="1887" xr:uid="{87F81274-8D84-4A42-B931-4CCCDBFAA98F}"/>
    <cellStyle name="Normal 14 3 2 2 2 5" xfId="1401" xr:uid="{5A79BBD8-6B80-4CFB-A97F-A7EA20631D41}"/>
    <cellStyle name="Normal 14 3 2 2 3" xfId="502" xr:uid="{1F2DD1E5-E6AB-404C-A6D9-C4F414B162A7}"/>
    <cellStyle name="Normal 14 3 2 2 3 2" xfId="995" xr:uid="{6DCF1597-6D5E-4027-AED4-068E47DDF19A}"/>
    <cellStyle name="Normal 14 3 2 2 3 2 2" xfId="1967" xr:uid="{887EB9D9-A433-48D6-B44D-1FD55F81BE99}"/>
    <cellStyle name="Normal 14 3 2 2 3 3" xfId="1481" xr:uid="{971410AA-82A9-49F3-BB79-240435E1C17C}"/>
    <cellStyle name="Normal 14 3 2 2 4" xfId="662" xr:uid="{E612B4C3-1C7D-4B05-8CB7-B6F2EB1E01BD}"/>
    <cellStyle name="Normal 14 3 2 2 4 2" xfId="1155" xr:uid="{E998D875-E3DB-45B3-BDBA-A1C1116AB7EE}"/>
    <cellStyle name="Normal 14 3 2 2 4 2 2" xfId="2127" xr:uid="{06476518-3750-4CAF-9B90-12D31AF9FD9C}"/>
    <cellStyle name="Normal 14 3 2 2 4 3" xfId="1641" xr:uid="{9DA5F09B-BD3E-412D-BEE3-0308DA8D4CEE}"/>
    <cellStyle name="Normal 14 3 2 2 5" xfId="835" xr:uid="{71A2BD17-89DD-408B-8B1E-3043F96B4B05}"/>
    <cellStyle name="Normal 14 3 2 2 5 2" xfId="1807" xr:uid="{381C69F9-16A4-4A97-9437-36F203DC98FB}"/>
    <cellStyle name="Normal 14 3 2 2 6" xfId="1321" xr:uid="{0A988AE0-AADC-4F27-AFF2-EC6423226C21}"/>
    <cellStyle name="Normal 14 3 2 3" xfId="382" xr:uid="{899BFF2A-83BE-4ADF-BCE6-3D6DA6514370}"/>
    <cellStyle name="Normal 14 3 2 3 2" xfId="542" xr:uid="{C7FA71AC-97EA-4224-AE4E-C42E9114DB72}"/>
    <cellStyle name="Normal 14 3 2 3 2 2" xfId="1035" xr:uid="{FD696A15-0778-42E8-9868-EE4259AB7B94}"/>
    <cellStyle name="Normal 14 3 2 3 2 2 2" xfId="2007" xr:uid="{A7A113DB-FA81-4147-9D8A-237C6CB7F417}"/>
    <cellStyle name="Normal 14 3 2 3 2 3" xfId="1521" xr:uid="{F31755FE-41C3-47C7-9B6A-F6883A759F05}"/>
    <cellStyle name="Normal 14 3 2 3 3" xfId="702" xr:uid="{CACC89C4-346F-4E05-85A6-B8966CECCE4F}"/>
    <cellStyle name="Normal 14 3 2 3 3 2" xfId="1195" xr:uid="{42A8D2FE-8D51-4AC0-9B4F-DB1810A90638}"/>
    <cellStyle name="Normal 14 3 2 3 3 2 2" xfId="2167" xr:uid="{719E175C-6908-401D-AB4F-215C1EBDE70D}"/>
    <cellStyle name="Normal 14 3 2 3 3 3" xfId="1681" xr:uid="{FD2C031C-AE09-43B1-A36D-A8C88A99DEBA}"/>
    <cellStyle name="Normal 14 3 2 3 4" xfId="875" xr:uid="{87E80485-8C12-4DB4-8F3E-DED8A9FA1F3B}"/>
    <cellStyle name="Normal 14 3 2 3 4 2" xfId="1847" xr:uid="{27F7EF67-5753-487E-BA20-35F3822AD81D}"/>
    <cellStyle name="Normal 14 3 2 3 5" xfId="1361" xr:uid="{0951241F-2B9D-49C3-B337-90659368EA74}"/>
    <cellStyle name="Normal 14 3 2 4" xfId="462" xr:uid="{D47E48E3-FD79-470F-9A2E-911810D2FA33}"/>
    <cellStyle name="Normal 14 3 2 4 2" xfId="955" xr:uid="{4B1DC5C6-42A8-46EE-96BF-394E16179AC2}"/>
    <cellStyle name="Normal 14 3 2 4 2 2" xfId="1927" xr:uid="{2EA1D607-D566-447E-9EC3-32DC6B14F738}"/>
    <cellStyle name="Normal 14 3 2 4 3" xfId="1441" xr:uid="{DE619E13-20B9-496B-AE8F-C210E4778876}"/>
    <cellStyle name="Normal 14 3 2 5" xfId="622" xr:uid="{28F1C24F-4895-4F2B-96CD-76AD65DC4B40}"/>
    <cellStyle name="Normal 14 3 2 5 2" xfId="1115" xr:uid="{6D694915-7892-4B34-A0C3-C000B59FCC57}"/>
    <cellStyle name="Normal 14 3 2 5 2 2" xfId="2087" xr:uid="{6BBFA103-8D3D-4C90-877F-F29780812AEC}"/>
    <cellStyle name="Normal 14 3 2 5 3" xfId="1601" xr:uid="{DC8BEF1F-BF4F-4774-B4B1-4E991CACF3CB}"/>
    <cellStyle name="Normal 14 3 2 6" xfId="795" xr:uid="{BA287708-5ABE-419C-8B3B-4DA5EA7A2278}"/>
    <cellStyle name="Normal 14 3 2 6 2" xfId="1767" xr:uid="{6B2EF3B6-6125-4E28-862C-E11176A13F13}"/>
    <cellStyle name="Normal 14 3 2 7" xfId="1281" xr:uid="{1576E164-DA4E-4A9D-8F1C-0C46EE11E502}"/>
    <cellStyle name="Normal 14 3 3" xfId="322" xr:uid="{00000000-0005-0000-0000-00009F000000}"/>
    <cellStyle name="Normal 14 3 3 2" xfId="402" xr:uid="{4027C2DA-17AE-4F91-9ED2-3055469B15D2}"/>
    <cellStyle name="Normal 14 3 3 2 2" xfId="562" xr:uid="{E3E81D3E-AFE9-404A-B2CD-E7A842291329}"/>
    <cellStyle name="Normal 14 3 3 2 2 2" xfId="1055" xr:uid="{516B8095-F939-4378-A027-C75DEA4BEE5A}"/>
    <cellStyle name="Normal 14 3 3 2 2 2 2" xfId="2027" xr:uid="{810CE1ED-8E45-4BAB-9A70-3208FEA29339}"/>
    <cellStyle name="Normal 14 3 3 2 2 3" xfId="1541" xr:uid="{A533CB12-FED9-49E0-916D-102B5A9579A1}"/>
    <cellStyle name="Normal 14 3 3 2 3" xfId="722" xr:uid="{1E3F703F-290A-42AB-823E-A76D535348FE}"/>
    <cellStyle name="Normal 14 3 3 2 3 2" xfId="1215" xr:uid="{09031AFB-3C54-4998-AF62-1564B9F834F2}"/>
    <cellStyle name="Normal 14 3 3 2 3 2 2" xfId="2187" xr:uid="{2DC7C88C-E67E-46E7-82E9-0CEC4704EAF5}"/>
    <cellStyle name="Normal 14 3 3 2 3 3" xfId="1701" xr:uid="{10587AD2-3104-4C0D-8977-B4E3ABE6D553}"/>
    <cellStyle name="Normal 14 3 3 2 4" xfId="895" xr:uid="{28FE54EA-1CC4-49FF-99F3-11336BED9389}"/>
    <cellStyle name="Normal 14 3 3 2 4 2" xfId="1867" xr:uid="{07A64F0F-80AC-4318-A8AD-96AD6EEAC692}"/>
    <cellStyle name="Normal 14 3 3 2 5" xfId="1381" xr:uid="{A3FAE08D-7E4B-4E10-84D5-9A61F52446F1}"/>
    <cellStyle name="Normal 14 3 3 3" xfId="482" xr:uid="{596CC017-531B-42A5-B594-23C0784C8E3F}"/>
    <cellStyle name="Normal 14 3 3 3 2" xfId="975" xr:uid="{B9372D8D-7785-4168-A35E-F832F3A50145}"/>
    <cellStyle name="Normal 14 3 3 3 2 2" xfId="1947" xr:uid="{33FF2B92-8757-4B67-B0F8-CC4135B8F27A}"/>
    <cellStyle name="Normal 14 3 3 3 3" xfId="1461" xr:uid="{138F8102-C6C2-4A83-9188-8078952EB7FB}"/>
    <cellStyle name="Normal 14 3 3 4" xfId="642" xr:uid="{9DCCDDEF-1CE8-4981-8E68-679D1BF5847B}"/>
    <cellStyle name="Normal 14 3 3 4 2" xfId="1135" xr:uid="{891D96E1-8BBD-4EA3-A9DF-EBF3C4BE03BD}"/>
    <cellStyle name="Normal 14 3 3 4 2 2" xfId="2107" xr:uid="{72CE4058-BFE3-4BB5-9B1D-644E027C2B33}"/>
    <cellStyle name="Normal 14 3 3 4 3" xfId="1621" xr:uid="{A5AA9A43-14B1-4C2A-BC8F-6DBAA0C6B7DA}"/>
    <cellStyle name="Normal 14 3 3 5" xfId="815" xr:uid="{FC32DF78-2691-4089-AE74-653B79717BA3}"/>
    <cellStyle name="Normal 14 3 3 5 2" xfId="1787" xr:uid="{B47AE8F7-DB64-4F8E-A814-177E59C23D27}"/>
    <cellStyle name="Normal 14 3 3 6" xfId="1301" xr:uid="{AA4A9DC5-6AD5-4C3F-8268-487A30E019EF}"/>
    <cellStyle name="Normal 14 3 4" xfId="362" xr:uid="{0C3ADA2C-FA12-40CB-ABBA-184DFE2A05ED}"/>
    <cellStyle name="Normal 14 3 4 2" xfId="522" xr:uid="{3B6F3125-C628-467D-A013-FF38446AF5BB}"/>
    <cellStyle name="Normal 14 3 4 2 2" xfId="1015" xr:uid="{53DE4C10-7BCE-4048-B1F6-DBB2D5A57392}"/>
    <cellStyle name="Normal 14 3 4 2 2 2" xfId="1987" xr:uid="{060378E1-75BB-436F-839B-22644FD548FA}"/>
    <cellStyle name="Normal 14 3 4 2 3" xfId="1501" xr:uid="{0B16DD3B-525C-47BE-A7B8-07DD6637421F}"/>
    <cellStyle name="Normal 14 3 4 3" xfId="682" xr:uid="{F04C5ABF-5DB4-4F45-9827-12E92B4AE160}"/>
    <cellStyle name="Normal 14 3 4 3 2" xfId="1175" xr:uid="{396FC2D5-484A-4B4C-BC98-8A8B5A92E66C}"/>
    <cellStyle name="Normal 14 3 4 3 2 2" xfId="2147" xr:uid="{ED7A5C77-D1D6-40BA-8F41-604583D84E93}"/>
    <cellStyle name="Normal 14 3 4 3 3" xfId="1661" xr:uid="{5EE66E1B-E935-443E-B842-5254AABFF183}"/>
    <cellStyle name="Normal 14 3 4 4" xfId="855" xr:uid="{ED52C91B-B46B-445E-8B03-A80E1C12DED1}"/>
    <cellStyle name="Normal 14 3 4 4 2" xfId="1827" xr:uid="{3B21390D-4E35-4905-8DCE-83C93C0FFD49}"/>
    <cellStyle name="Normal 14 3 4 5" xfId="1341" xr:uid="{A33C2233-FB4B-4D1B-85E0-3F4004C7DA68}"/>
    <cellStyle name="Normal 14 3 5" xfId="442" xr:uid="{B6C84DF8-0FB1-466F-9A6D-F76FDDEC57F0}"/>
    <cellStyle name="Normal 14 3 5 2" xfId="935" xr:uid="{F9B9211F-86BC-47A5-BA2E-06D4B68DE87B}"/>
    <cellStyle name="Normal 14 3 5 2 2" xfId="1907" xr:uid="{B8A9B176-4216-4965-BBD7-57717EA0A80C}"/>
    <cellStyle name="Normal 14 3 5 3" xfId="1421" xr:uid="{E4AB442F-180C-4F58-B6A7-9B36EF81105F}"/>
    <cellStyle name="Normal 14 3 6" xfId="602" xr:uid="{B32B9B70-0B00-4282-99EF-09B188A947EB}"/>
    <cellStyle name="Normal 14 3 6 2" xfId="1095" xr:uid="{CAF09059-B22E-400D-A497-A141077B4B16}"/>
    <cellStyle name="Normal 14 3 6 2 2" xfId="2067" xr:uid="{E40BCADC-CE03-4AFF-9731-648499A42957}"/>
    <cellStyle name="Normal 14 3 6 3" xfId="1581" xr:uid="{90AEADA4-6082-496B-A6D1-2CBFB5965E6A}"/>
    <cellStyle name="Normal 14 3 7" xfId="775" xr:uid="{0BD2518C-65C3-42EF-B248-8911E5368203}"/>
    <cellStyle name="Normal 14 3 7 2" xfId="1747" xr:uid="{7E8FA8FB-522A-40FA-BBFF-9E6666E36C58}"/>
    <cellStyle name="Normal 14 3 8" xfId="1261" xr:uid="{A18C5E5E-A710-4506-999E-67C1E5659326}"/>
    <cellStyle name="Normal 14 4" xfId="274" xr:uid="{00000000-0005-0000-0000-0000A0000000}"/>
    <cellStyle name="Normal 15" xfId="89" xr:uid="{00000000-0005-0000-0000-0000A1000000}"/>
    <cellStyle name="Normal 15 2" xfId="90" xr:uid="{00000000-0005-0000-0000-0000A2000000}"/>
    <cellStyle name="Normal 15 3" xfId="91" xr:uid="{00000000-0005-0000-0000-0000A3000000}"/>
    <cellStyle name="Normal 15 3 2" xfId="277" xr:uid="{00000000-0005-0000-0000-0000A4000000}"/>
    <cellStyle name="Normal 15 3 2 2" xfId="343" xr:uid="{00000000-0005-0000-0000-0000A5000000}"/>
    <cellStyle name="Normal 15 3 2 2 2" xfId="423" xr:uid="{050F0336-0FA0-4186-8919-6E97E0808831}"/>
    <cellStyle name="Normal 15 3 2 2 2 2" xfId="583" xr:uid="{383662C6-0DC0-488A-BB94-8558CC3E69D8}"/>
    <cellStyle name="Normal 15 3 2 2 2 2 2" xfId="1076" xr:uid="{19AAF69C-A33B-4E71-B299-E42BBDDF798E}"/>
    <cellStyle name="Normal 15 3 2 2 2 2 2 2" xfId="2048" xr:uid="{8FB166AB-80D9-4EA9-8F71-E1FCE371A672}"/>
    <cellStyle name="Normal 15 3 2 2 2 2 3" xfId="1562" xr:uid="{C3F7F0BD-3529-4D40-9401-495D7F1E7B27}"/>
    <cellStyle name="Normal 15 3 2 2 2 3" xfId="743" xr:uid="{85F54385-DC23-47E4-8C89-E900A71B57FA}"/>
    <cellStyle name="Normal 15 3 2 2 2 3 2" xfId="1236" xr:uid="{D012A1C9-4281-4AD0-BCD0-1263411B2B89}"/>
    <cellStyle name="Normal 15 3 2 2 2 3 2 2" xfId="2208" xr:uid="{13DEE2D9-3110-49F6-9B1C-2AE869EB9E82}"/>
    <cellStyle name="Normal 15 3 2 2 2 3 3" xfId="1722" xr:uid="{55A54051-50A8-4AC1-B4CE-488A7C5E1624}"/>
    <cellStyle name="Normal 15 3 2 2 2 4" xfId="916" xr:uid="{E7BF71FA-C69B-4265-A9D1-1D91C1E0E0E3}"/>
    <cellStyle name="Normal 15 3 2 2 2 4 2" xfId="1888" xr:uid="{459AB77E-CEDD-476C-82E4-B207656E55E7}"/>
    <cellStyle name="Normal 15 3 2 2 2 5" xfId="1402" xr:uid="{7FE38920-D183-46EB-8DCD-78ACBD89BAD6}"/>
    <cellStyle name="Normal 15 3 2 2 3" xfId="503" xr:uid="{EA300F0B-1789-4D6D-AC05-5E710ADDC037}"/>
    <cellStyle name="Normal 15 3 2 2 3 2" xfId="996" xr:uid="{A6D71B6C-D028-4F44-B2E7-8E9131F89B6C}"/>
    <cellStyle name="Normal 15 3 2 2 3 2 2" xfId="1968" xr:uid="{053E24FD-5D43-4DA8-BC02-9AD322BCDCA5}"/>
    <cellStyle name="Normal 15 3 2 2 3 3" xfId="1482" xr:uid="{E9ABF0EF-3CD4-4098-9974-B5ACF68DEABD}"/>
    <cellStyle name="Normal 15 3 2 2 4" xfId="663" xr:uid="{F65683F7-4A2E-41F6-922D-3751DBB6B82D}"/>
    <cellStyle name="Normal 15 3 2 2 4 2" xfId="1156" xr:uid="{391C14DF-CF94-40F7-BBC8-145CE712085B}"/>
    <cellStyle name="Normal 15 3 2 2 4 2 2" xfId="2128" xr:uid="{D35C679D-1758-4781-8BA7-45FA71C5DE59}"/>
    <cellStyle name="Normal 15 3 2 2 4 3" xfId="1642" xr:uid="{E056A267-BC48-4692-B37B-B7FF9AFDD876}"/>
    <cellStyle name="Normal 15 3 2 2 5" xfId="836" xr:uid="{5F4F7609-D32A-4C31-B77E-3EBFB746644A}"/>
    <cellStyle name="Normal 15 3 2 2 5 2" xfId="1808" xr:uid="{5448680D-9C40-4EE1-A3E4-69836C2DF78B}"/>
    <cellStyle name="Normal 15 3 2 2 6" xfId="1322" xr:uid="{D1266C22-E6E9-4A03-8BBF-600E0B0224DC}"/>
    <cellStyle name="Normal 15 3 2 3" xfId="383" xr:uid="{D49FD40A-BA6A-4849-AF9E-3A17E1185105}"/>
    <cellStyle name="Normal 15 3 2 3 2" xfId="543" xr:uid="{7A591EFC-FF47-431C-9A9C-404C1DEB0480}"/>
    <cellStyle name="Normal 15 3 2 3 2 2" xfId="1036" xr:uid="{AF129735-61E3-4471-B518-80287C3CEA69}"/>
    <cellStyle name="Normal 15 3 2 3 2 2 2" xfId="2008" xr:uid="{32EC1BBB-718B-4E01-865C-5A9DAF081C04}"/>
    <cellStyle name="Normal 15 3 2 3 2 3" xfId="1522" xr:uid="{63CC405C-EF3C-45E4-B8B1-981D997FB059}"/>
    <cellStyle name="Normal 15 3 2 3 3" xfId="703" xr:uid="{D733EACF-D7C5-4FEB-AE34-A8DCBDDCE04C}"/>
    <cellStyle name="Normal 15 3 2 3 3 2" xfId="1196" xr:uid="{3CA4752F-B5B1-45A4-8F4E-49DF4DF4EEBD}"/>
    <cellStyle name="Normal 15 3 2 3 3 2 2" xfId="2168" xr:uid="{FDAB7DF7-9236-43AA-A48B-85914B5F3BD6}"/>
    <cellStyle name="Normal 15 3 2 3 3 3" xfId="1682" xr:uid="{548483A2-5990-4AB2-9B8B-3687D11F4789}"/>
    <cellStyle name="Normal 15 3 2 3 4" xfId="876" xr:uid="{E2A52956-0D53-4B7E-83C0-6DB5874242EE}"/>
    <cellStyle name="Normal 15 3 2 3 4 2" xfId="1848" xr:uid="{3DEE619C-614F-495C-A7F7-C37B133240F7}"/>
    <cellStyle name="Normal 15 3 2 3 5" xfId="1362" xr:uid="{542C28FA-447E-49D2-ACEF-CB02A1C17D08}"/>
    <cellStyle name="Normal 15 3 2 4" xfId="463" xr:uid="{3022D419-2F75-47B4-9E0F-E65877C88D76}"/>
    <cellStyle name="Normal 15 3 2 4 2" xfId="956" xr:uid="{6E72BBB5-D3F7-4801-AF88-5AE48E026FA3}"/>
    <cellStyle name="Normal 15 3 2 4 2 2" xfId="1928" xr:uid="{6D9791A5-E7B3-4CE1-92E9-2A40B9BB8ED1}"/>
    <cellStyle name="Normal 15 3 2 4 3" xfId="1442" xr:uid="{2C32584A-F3D5-46F8-9A61-C78945E97ADA}"/>
    <cellStyle name="Normal 15 3 2 5" xfId="623" xr:uid="{2CF58DE6-9AFA-41A6-BB6B-3BC18BBC7372}"/>
    <cellStyle name="Normal 15 3 2 5 2" xfId="1116" xr:uid="{16676880-FAC3-4DBC-9EE1-F2B515C8BAAF}"/>
    <cellStyle name="Normal 15 3 2 5 2 2" xfId="2088" xr:uid="{932EBAAC-8C97-4B18-965D-4D23ECE65A54}"/>
    <cellStyle name="Normal 15 3 2 5 3" xfId="1602" xr:uid="{B9AF8E54-B87F-4A1D-A311-D14F77E22835}"/>
    <cellStyle name="Normal 15 3 2 6" xfId="796" xr:uid="{6AB5CD50-9EE7-434E-8480-DA52F6E6D19F}"/>
    <cellStyle name="Normal 15 3 2 6 2" xfId="1768" xr:uid="{B31E00AE-3ECB-4C4F-85BB-1D865CF6B4C2}"/>
    <cellStyle name="Normal 15 3 2 7" xfId="1282" xr:uid="{2FB8403B-640C-4784-ADB9-DC636BA0513B}"/>
    <cellStyle name="Normal 15 3 3" xfId="323" xr:uid="{00000000-0005-0000-0000-0000A6000000}"/>
    <cellStyle name="Normal 15 3 3 2" xfId="403" xr:uid="{CB166B59-6CEC-41E6-BC8B-26ED2CCC65F8}"/>
    <cellStyle name="Normal 15 3 3 2 2" xfId="563" xr:uid="{71E36A49-8904-4354-94FA-87723C64ADF5}"/>
    <cellStyle name="Normal 15 3 3 2 2 2" xfId="1056" xr:uid="{9654A0C0-D17F-4191-8F70-07BED724FFA7}"/>
    <cellStyle name="Normal 15 3 3 2 2 2 2" xfId="2028" xr:uid="{88E0A3FF-CEBC-48BA-B322-48EF2D740A7D}"/>
    <cellStyle name="Normal 15 3 3 2 2 3" xfId="1542" xr:uid="{427EED3B-78DE-4BD4-B063-6F7F9EDC5145}"/>
    <cellStyle name="Normal 15 3 3 2 3" xfId="723" xr:uid="{0C0CD6A5-4B0B-4049-9A6F-0AE12B757B37}"/>
    <cellStyle name="Normal 15 3 3 2 3 2" xfId="1216" xr:uid="{8470F139-2473-4248-B572-1C708D393938}"/>
    <cellStyle name="Normal 15 3 3 2 3 2 2" xfId="2188" xr:uid="{492B7E1E-B66B-427A-B507-013CA93DCD5E}"/>
    <cellStyle name="Normal 15 3 3 2 3 3" xfId="1702" xr:uid="{051AAE2F-37D3-4D88-AC6D-8E576098E551}"/>
    <cellStyle name="Normal 15 3 3 2 4" xfId="896" xr:uid="{AF6D1F2C-EE44-473B-8D19-E6DC15814AC5}"/>
    <cellStyle name="Normal 15 3 3 2 4 2" xfId="1868" xr:uid="{ACE60E59-1742-4954-AFD0-97DE436C445A}"/>
    <cellStyle name="Normal 15 3 3 2 5" xfId="1382" xr:uid="{FA896590-7764-4068-BF95-38F2EBF8F4A0}"/>
    <cellStyle name="Normal 15 3 3 3" xfId="483" xr:uid="{2D23660F-6513-4EB1-8AC4-40B7CCBAA8EA}"/>
    <cellStyle name="Normal 15 3 3 3 2" xfId="976" xr:uid="{2464D8DA-2C6E-42FB-A7A3-5505F497582A}"/>
    <cellStyle name="Normal 15 3 3 3 2 2" xfId="1948" xr:uid="{5237778B-A92A-4479-80E2-A7316F3D0CA1}"/>
    <cellStyle name="Normal 15 3 3 3 3" xfId="1462" xr:uid="{22CA2A81-4C88-4548-A611-0F5DA446128D}"/>
    <cellStyle name="Normal 15 3 3 4" xfId="643" xr:uid="{F67BBE19-0982-427C-B9B9-4C1F6F17F761}"/>
    <cellStyle name="Normal 15 3 3 4 2" xfId="1136" xr:uid="{0B55643F-0790-4C47-97DB-11E9E589124B}"/>
    <cellStyle name="Normal 15 3 3 4 2 2" xfId="2108" xr:uid="{FE8B249C-811A-4272-BFAA-BA8CA30019A3}"/>
    <cellStyle name="Normal 15 3 3 4 3" xfId="1622" xr:uid="{0824662B-3662-4CDC-8623-F1455D34ABCC}"/>
    <cellStyle name="Normal 15 3 3 5" xfId="816" xr:uid="{5A4E58FE-43FE-468B-A5FA-0B792A7F9D91}"/>
    <cellStyle name="Normal 15 3 3 5 2" xfId="1788" xr:uid="{BA392F5B-653B-409B-A502-0415110E5B3D}"/>
    <cellStyle name="Normal 15 3 3 6" xfId="1302" xr:uid="{50C5AE16-4238-4AB2-889A-1C70BBD803BD}"/>
    <cellStyle name="Normal 15 3 4" xfId="363" xr:uid="{F2FB2EE5-49D5-425A-A147-D3B97FB07888}"/>
    <cellStyle name="Normal 15 3 4 2" xfId="523" xr:uid="{0AC0F512-C7A5-4BD3-BC10-E693FEA7B0B6}"/>
    <cellStyle name="Normal 15 3 4 2 2" xfId="1016" xr:uid="{947B59CD-5B17-4A09-895A-B277179BE51D}"/>
    <cellStyle name="Normal 15 3 4 2 2 2" xfId="1988" xr:uid="{7E1545FB-9E86-4FAE-95BE-07D44D7995CB}"/>
    <cellStyle name="Normal 15 3 4 2 3" xfId="1502" xr:uid="{3BFF3404-F392-483F-A8DA-6DCC6CEFD072}"/>
    <cellStyle name="Normal 15 3 4 3" xfId="683" xr:uid="{7DB5D0AF-8879-4C28-837A-A9078DB63CC6}"/>
    <cellStyle name="Normal 15 3 4 3 2" xfId="1176" xr:uid="{95A81621-87DE-415C-91F7-707313745E9F}"/>
    <cellStyle name="Normal 15 3 4 3 2 2" xfId="2148" xr:uid="{7DB4508E-C0DB-4CBB-B2F9-EF20D8C5F0A0}"/>
    <cellStyle name="Normal 15 3 4 3 3" xfId="1662" xr:uid="{DB3957F9-96B0-4412-9850-774EBCA0444E}"/>
    <cellStyle name="Normal 15 3 4 4" xfId="856" xr:uid="{DBCFF3D9-94B5-414F-BBB0-045E77A34740}"/>
    <cellStyle name="Normal 15 3 4 4 2" xfId="1828" xr:uid="{286D9A79-7DB3-47C4-8BE1-2278607C23D1}"/>
    <cellStyle name="Normal 15 3 4 5" xfId="1342" xr:uid="{A49595FD-5F68-4AAB-A357-758DC5840CA8}"/>
    <cellStyle name="Normal 15 3 5" xfId="443" xr:uid="{6B9D1D83-353C-4B42-9F90-E2CDBF854E87}"/>
    <cellStyle name="Normal 15 3 5 2" xfId="936" xr:uid="{315379D9-A938-4E03-920F-BD6AEBE40255}"/>
    <cellStyle name="Normal 15 3 5 2 2" xfId="1908" xr:uid="{275FBBCC-726D-49CE-9917-53E88C53F30D}"/>
    <cellStyle name="Normal 15 3 5 3" xfId="1422" xr:uid="{A95F7F31-565A-4D7E-B4BD-1E16720042D1}"/>
    <cellStyle name="Normal 15 3 6" xfId="603" xr:uid="{8A6DD8BF-87BF-4738-9C77-D33AD3532E62}"/>
    <cellStyle name="Normal 15 3 6 2" xfId="1096" xr:uid="{65B063BB-50E1-4325-98C3-AFA2F0603BE0}"/>
    <cellStyle name="Normal 15 3 6 2 2" xfId="2068" xr:uid="{E5FD98DD-2DE9-4116-9528-FA2E9F41D7FD}"/>
    <cellStyle name="Normal 15 3 6 3" xfId="1582" xr:uid="{287A0635-6291-4909-87B4-C24259A37331}"/>
    <cellStyle name="Normal 15 3 7" xfId="776" xr:uid="{C829C538-E77D-4782-9AA7-54EBE1D7EBB3}"/>
    <cellStyle name="Normal 15 3 7 2" xfId="1748" xr:uid="{F965DE01-D62C-483C-AC73-0B4727E7E884}"/>
    <cellStyle name="Normal 15 3 8" xfId="1262" xr:uid="{86CCB34B-7674-4DDF-8650-47CBFF929A7E}"/>
    <cellStyle name="Normal 16" xfId="92" xr:uid="{00000000-0005-0000-0000-0000A7000000}"/>
    <cellStyle name="Normal 16 2" xfId="93" xr:uid="{00000000-0005-0000-0000-0000A8000000}"/>
    <cellStyle name="Normal 16 3" xfId="94" xr:uid="{00000000-0005-0000-0000-0000A9000000}"/>
    <cellStyle name="Normal 16 3 2" xfId="278" xr:uid="{00000000-0005-0000-0000-0000AA000000}"/>
    <cellStyle name="Normal 16 3 2 2" xfId="344" xr:uid="{00000000-0005-0000-0000-0000AB000000}"/>
    <cellStyle name="Normal 16 3 2 2 2" xfId="424" xr:uid="{75268892-16BB-48FC-B575-5343DF04F0E2}"/>
    <cellStyle name="Normal 16 3 2 2 2 2" xfId="584" xr:uid="{61F44CAB-ABCA-438A-8C4B-89161D0774A5}"/>
    <cellStyle name="Normal 16 3 2 2 2 2 2" xfId="1077" xr:uid="{8D0C9148-3648-46A4-A84F-C32F563E11FB}"/>
    <cellStyle name="Normal 16 3 2 2 2 2 2 2" xfId="2049" xr:uid="{D63066DB-A4FB-421C-8F45-91BDCEA93745}"/>
    <cellStyle name="Normal 16 3 2 2 2 2 3" xfId="1563" xr:uid="{910BA756-9911-4EBD-A006-5BD59A83B2EA}"/>
    <cellStyle name="Normal 16 3 2 2 2 3" xfId="744" xr:uid="{0A60CD28-26C4-459A-94A4-95CD8A779889}"/>
    <cellStyle name="Normal 16 3 2 2 2 3 2" xfId="1237" xr:uid="{CAB254B3-81CD-4F8F-A0D9-A15AB2664DD9}"/>
    <cellStyle name="Normal 16 3 2 2 2 3 2 2" xfId="2209" xr:uid="{69EEDA81-D48C-4796-B5C9-C1A87F3094EC}"/>
    <cellStyle name="Normal 16 3 2 2 2 3 3" xfId="1723" xr:uid="{9E9D8EEF-3158-481C-B953-B9A452B8482C}"/>
    <cellStyle name="Normal 16 3 2 2 2 4" xfId="917" xr:uid="{E4288AAA-C2F4-4E90-A873-DDBA3C18BF56}"/>
    <cellStyle name="Normal 16 3 2 2 2 4 2" xfId="1889" xr:uid="{D1D1F9FE-8401-4AE0-BA8D-43ED95DB28C0}"/>
    <cellStyle name="Normal 16 3 2 2 2 5" xfId="1403" xr:uid="{3ECD327E-5510-4013-A817-FE8C0EAE6EA3}"/>
    <cellStyle name="Normal 16 3 2 2 3" xfId="504" xr:uid="{4F80B89F-F59B-4F57-9185-71EC842690B9}"/>
    <cellStyle name="Normal 16 3 2 2 3 2" xfId="997" xr:uid="{F14CD78E-8A0D-4934-A5C7-3503A357E000}"/>
    <cellStyle name="Normal 16 3 2 2 3 2 2" xfId="1969" xr:uid="{870044DE-C294-459E-A504-D25652010CF8}"/>
    <cellStyle name="Normal 16 3 2 2 3 3" xfId="1483" xr:uid="{9A7901ED-7A5E-4DE1-A46A-09187BF69735}"/>
    <cellStyle name="Normal 16 3 2 2 4" xfId="664" xr:uid="{75584A9E-E515-4BAD-A031-7C826CFDB09C}"/>
    <cellStyle name="Normal 16 3 2 2 4 2" xfId="1157" xr:uid="{3BA33D6B-0AF8-4B52-8DB3-F9A8F620A32F}"/>
    <cellStyle name="Normal 16 3 2 2 4 2 2" xfId="2129" xr:uid="{FF3D998D-A503-4B98-AAAE-31477488CCDD}"/>
    <cellStyle name="Normal 16 3 2 2 4 3" xfId="1643" xr:uid="{2A90A1EC-9911-4923-9928-F2C5C9FDCE83}"/>
    <cellStyle name="Normal 16 3 2 2 5" xfId="837" xr:uid="{4C2CCEF4-209F-4BE0-BC2A-246CBD94650F}"/>
    <cellStyle name="Normal 16 3 2 2 5 2" xfId="1809" xr:uid="{39794379-8AD9-48FA-900F-A5FB100BC591}"/>
    <cellStyle name="Normal 16 3 2 2 6" xfId="1323" xr:uid="{20BA6943-32AD-4E44-BAEA-70551DB3F065}"/>
    <cellStyle name="Normal 16 3 2 3" xfId="384" xr:uid="{63F3A04A-5FA4-4D29-9A9B-E65845DC838A}"/>
    <cellStyle name="Normal 16 3 2 3 2" xfId="544" xr:uid="{0541ED8C-CD08-4AF9-A04C-785FCE38B17B}"/>
    <cellStyle name="Normal 16 3 2 3 2 2" xfId="1037" xr:uid="{DE99AA54-44D3-4C7A-98F7-BDE707F6AA6D}"/>
    <cellStyle name="Normal 16 3 2 3 2 2 2" xfId="2009" xr:uid="{9F58157E-70A6-45E9-A96E-23B2CD257208}"/>
    <cellStyle name="Normal 16 3 2 3 2 3" xfId="1523" xr:uid="{E3CEF227-22AE-45A7-AE17-5EE28BE1C54A}"/>
    <cellStyle name="Normal 16 3 2 3 3" xfId="704" xr:uid="{35C1B405-8114-4526-88B2-6A82BFB565FA}"/>
    <cellStyle name="Normal 16 3 2 3 3 2" xfId="1197" xr:uid="{E37E338C-F9F0-4D2D-820E-F060279CF621}"/>
    <cellStyle name="Normal 16 3 2 3 3 2 2" xfId="2169" xr:uid="{29BA99F3-A123-432E-BB34-452EFC3F0D28}"/>
    <cellStyle name="Normal 16 3 2 3 3 3" xfId="1683" xr:uid="{23B70CEF-0641-442C-B0EB-DEB2115987FF}"/>
    <cellStyle name="Normal 16 3 2 3 4" xfId="877" xr:uid="{EAA46C87-7B33-4B57-AEB7-1D6D97C766A2}"/>
    <cellStyle name="Normal 16 3 2 3 4 2" xfId="1849" xr:uid="{3DFB3D38-DC24-4491-B593-22E7EAD10FD2}"/>
    <cellStyle name="Normal 16 3 2 3 5" xfId="1363" xr:uid="{C5CF385B-26E9-4044-8358-427021D934F9}"/>
    <cellStyle name="Normal 16 3 2 4" xfId="464" xr:uid="{E80AE931-0AE8-4DFD-863A-A1776FBD3ACB}"/>
    <cellStyle name="Normal 16 3 2 4 2" xfId="957" xr:uid="{276C1D22-B9C4-484B-B343-18E2ADF561F0}"/>
    <cellStyle name="Normal 16 3 2 4 2 2" xfId="1929" xr:uid="{E02468B1-DE88-4AA6-B75E-D62BC0992BFA}"/>
    <cellStyle name="Normal 16 3 2 4 3" xfId="1443" xr:uid="{9E8627A3-BF98-4C8D-A034-1C1662870BD0}"/>
    <cellStyle name="Normal 16 3 2 5" xfId="624" xr:uid="{1CC55958-7713-4FAF-A463-C2EC227545C6}"/>
    <cellStyle name="Normal 16 3 2 5 2" xfId="1117" xr:uid="{FBF2289F-E458-4E09-9637-571B9271641F}"/>
    <cellStyle name="Normal 16 3 2 5 2 2" xfId="2089" xr:uid="{6074B847-E59A-4698-8E41-0DABE61971E0}"/>
    <cellStyle name="Normal 16 3 2 5 3" xfId="1603" xr:uid="{28FBD33D-CF10-43A7-912A-0A1223686F14}"/>
    <cellStyle name="Normal 16 3 2 6" xfId="797" xr:uid="{1FF90142-939D-4593-A66D-1A84BF77DB59}"/>
    <cellStyle name="Normal 16 3 2 6 2" xfId="1769" xr:uid="{5DE4B92A-9139-4052-9ED4-8E36CA4A731C}"/>
    <cellStyle name="Normal 16 3 2 7" xfId="1283" xr:uid="{B15B85C4-56E1-4F80-B58F-C496D04F67C7}"/>
    <cellStyle name="Normal 16 3 3" xfId="324" xr:uid="{00000000-0005-0000-0000-0000AC000000}"/>
    <cellStyle name="Normal 16 3 3 2" xfId="404" xr:uid="{FAEB3B20-CED1-431E-A7F0-42B601249B0E}"/>
    <cellStyle name="Normal 16 3 3 2 2" xfId="564" xr:uid="{8DF4FC38-1356-484B-B7D0-41C929B1E09A}"/>
    <cellStyle name="Normal 16 3 3 2 2 2" xfId="1057" xr:uid="{C6EA4296-A4A5-40F0-A070-0F9DB117B18F}"/>
    <cellStyle name="Normal 16 3 3 2 2 2 2" xfId="2029" xr:uid="{01F6811A-808A-4498-8AAE-99A0B7A50970}"/>
    <cellStyle name="Normal 16 3 3 2 2 3" xfId="1543" xr:uid="{43392D4C-B7D0-4B69-8D38-3B4613A2C9B8}"/>
    <cellStyle name="Normal 16 3 3 2 3" xfId="724" xr:uid="{4772B7F0-5C6C-4990-A23C-2C153F10DA42}"/>
    <cellStyle name="Normal 16 3 3 2 3 2" xfId="1217" xr:uid="{FCCE5ABC-D5E5-4FA7-8D32-93057AEEC6D8}"/>
    <cellStyle name="Normal 16 3 3 2 3 2 2" xfId="2189" xr:uid="{FCD0D90F-962F-4F02-8F63-D7F3C115068D}"/>
    <cellStyle name="Normal 16 3 3 2 3 3" xfId="1703" xr:uid="{9638901F-9D14-4F9E-B4B1-F892A2857084}"/>
    <cellStyle name="Normal 16 3 3 2 4" xfId="897" xr:uid="{BFAF81A3-6F5F-433B-A696-13C6619B285E}"/>
    <cellStyle name="Normal 16 3 3 2 4 2" xfId="1869" xr:uid="{324910E0-21BD-4FE2-B4F7-6B2DB4D4644A}"/>
    <cellStyle name="Normal 16 3 3 2 5" xfId="1383" xr:uid="{5B6C95B9-C3EF-487A-8903-E30E894FAAC6}"/>
    <cellStyle name="Normal 16 3 3 3" xfId="484" xr:uid="{F751400B-4F3C-439C-91AE-69C23ACF9A08}"/>
    <cellStyle name="Normal 16 3 3 3 2" xfId="977" xr:uid="{EC432CA8-8EA1-4E20-A972-F6AB6DDEA2D3}"/>
    <cellStyle name="Normal 16 3 3 3 2 2" xfId="1949" xr:uid="{A169D716-41F2-4D24-AFF5-CB65F2C7C543}"/>
    <cellStyle name="Normal 16 3 3 3 3" xfId="1463" xr:uid="{21419D20-2B41-4360-8A39-228A169EDB51}"/>
    <cellStyle name="Normal 16 3 3 4" xfId="644" xr:uid="{75322C17-C0CF-429A-B220-D69E57D3CF92}"/>
    <cellStyle name="Normal 16 3 3 4 2" xfId="1137" xr:uid="{BEE7C5F5-119B-4693-8193-F0114A0C721B}"/>
    <cellStyle name="Normal 16 3 3 4 2 2" xfId="2109" xr:uid="{7ABE02E5-558E-405F-AA1D-4893DB572060}"/>
    <cellStyle name="Normal 16 3 3 4 3" xfId="1623" xr:uid="{D070BD4A-90EC-4CAE-A8CE-6216157CFA7A}"/>
    <cellStyle name="Normal 16 3 3 5" xfId="817" xr:uid="{C446E71C-2336-46FD-80BC-76FB6D5BDE7A}"/>
    <cellStyle name="Normal 16 3 3 5 2" xfId="1789" xr:uid="{8EB8FB9C-8757-41EE-B47B-49407D1863AC}"/>
    <cellStyle name="Normal 16 3 3 6" xfId="1303" xr:uid="{B072C17C-9DD4-4CAA-8825-C72637B907E2}"/>
    <cellStyle name="Normal 16 3 4" xfId="364" xr:uid="{D1A806CA-B841-43D4-9F34-0B50FDF68111}"/>
    <cellStyle name="Normal 16 3 4 2" xfId="524" xr:uid="{C3B58A73-4B5C-47A4-888D-59DF662183EF}"/>
    <cellStyle name="Normal 16 3 4 2 2" xfId="1017" xr:uid="{7AE0B2A7-A511-4A0A-AC63-D409BB32B93C}"/>
    <cellStyle name="Normal 16 3 4 2 2 2" xfId="1989" xr:uid="{971DDD56-79C0-4BD6-88DD-FCBCA289018D}"/>
    <cellStyle name="Normal 16 3 4 2 3" xfId="1503" xr:uid="{76C1A158-17E8-425F-9C46-0916C8B5A668}"/>
    <cellStyle name="Normal 16 3 4 3" xfId="684" xr:uid="{CF9560DE-DF8B-4758-BB1B-99792C7EA847}"/>
    <cellStyle name="Normal 16 3 4 3 2" xfId="1177" xr:uid="{69945AD6-5354-4DE2-82F1-2211F3BB8AE0}"/>
    <cellStyle name="Normal 16 3 4 3 2 2" xfId="2149" xr:uid="{BE08418F-68F2-44D3-BA42-268919BBFF98}"/>
    <cellStyle name="Normal 16 3 4 3 3" xfId="1663" xr:uid="{C1367BEA-D889-4C29-B9EA-DBF38FF300F1}"/>
    <cellStyle name="Normal 16 3 4 4" xfId="857" xr:uid="{A5940ACA-98A7-4AAF-9EC4-69442FA5A541}"/>
    <cellStyle name="Normal 16 3 4 4 2" xfId="1829" xr:uid="{A24B6E6B-F275-4C79-A2D6-B59F618FEAB5}"/>
    <cellStyle name="Normal 16 3 4 5" xfId="1343" xr:uid="{38D6409F-7B7A-4F42-9C55-3E3F0AC77207}"/>
    <cellStyle name="Normal 16 3 5" xfId="444" xr:uid="{013C6BA0-BBC0-44B0-98D7-6A172603BEDD}"/>
    <cellStyle name="Normal 16 3 5 2" xfId="937" xr:uid="{5865D9CF-8B85-45E7-ADFE-AE8080D6EA49}"/>
    <cellStyle name="Normal 16 3 5 2 2" xfId="1909" xr:uid="{690F5D61-47F4-468E-9294-740B0B518237}"/>
    <cellStyle name="Normal 16 3 5 3" xfId="1423" xr:uid="{B4F4083E-6A0C-4684-809E-92E506700C54}"/>
    <cellStyle name="Normal 16 3 6" xfId="604" xr:uid="{6BA2F54A-D6FF-4F8D-912D-66D5DFA6509E}"/>
    <cellStyle name="Normal 16 3 6 2" xfId="1097" xr:uid="{281EFF08-0092-41EF-8A07-915BBBC048C0}"/>
    <cellStyle name="Normal 16 3 6 2 2" xfId="2069" xr:uid="{3899B580-7E95-4BB0-AE26-BB00C186CD97}"/>
    <cellStyle name="Normal 16 3 6 3" xfId="1583" xr:uid="{B976A79D-4224-487E-9753-E4CC48386F4D}"/>
    <cellStyle name="Normal 16 3 7" xfId="777" xr:uid="{E52773EC-F0F8-4C2F-A757-398AC532D104}"/>
    <cellStyle name="Normal 16 3 7 2" xfId="1749" xr:uid="{2E86A7ED-14C4-4742-88C0-2C8356E7865D}"/>
    <cellStyle name="Normal 16 3 8" xfId="1263" xr:uid="{FAA81F17-0D80-469E-A351-CD755E5E16B3}"/>
    <cellStyle name="Normal 17" xfId="95" xr:uid="{00000000-0005-0000-0000-0000AD000000}"/>
    <cellStyle name="Normal 17 2" xfId="96" xr:uid="{00000000-0005-0000-0000-0000AE000000}"/>
    <cellStyle name="Normal 17 3" xfId="97" xr:uid="{00000000-0005-0000-0000-0000AF000000}"/>
    <cellStyle name="Normal 17 3 2" xfId="279" xr:uid="{00000000-0005-0000-0000-0000B0000000}"/>
    <cellStyle name="Normal 17 3 2 2" xfId="345" xr:uid="{00000000-0005-0000-0000-0000B1000000}"/>
    <cellStyle name="Normal 17 3 2 2 2" xfId="425" xr:uid="{47AA55B9-53DB-4894-96C0-0E3DC41F1111}"/>
    <cellStyle name="Normal 17 3 2 2 2 2" xfId="585" xr:uid="{DF7853E3-D105-429E-A572-CF119E470541}"/>
    <cellStyle name="Normal 17 3 2 2 2 2 2" xfId="1078" xr:uid="{39C95A03-8E6B-4DE1-B889-83218BEE8121}"/>
    <cellStyle name="Normal 17 3 2 2 2 2 2 2" xfId="2050" xr:uid="{2786B8DB-E99E-4EA3-83DA-C65D6FFE42F6}"/>
    <cellStyle name="Normal 17 3 2 2 2 2 3" xfId="1564" xr:uid="{182648DF-11DB-4224-921A-5F5C568F661B}"/>
    <cellStyle name="Normal 17 3 2 2 2 3" xfId="745" xr:uid="{79FD24E2-5010-4115-A1A3-0C78E85AD313}"/>
    <cellStyle name="Normal 17 3 2 2 2 3 2" xfId="1238" xr:uid="{AAAFEFB5-8C25-4E2B-AB20-740171A2D602}"/>
    <cellStyle name="Normal 17 3 2 2 2 3 2 2" xfId="2210" xr:uid="{92627FE8-610E-4485-978D-1E3FC4B620C0}"/>
    <cellStyle name="Normal 17 3 2 2 2 3 3" xfId="1724" xr:uid="{C113F981-A4BF-4535-A1BF-5B194087C051}"/>
    <cellStyle name="Normal 17 3 2 2 2 4" xfId="918" xr:uid="{1F1D1F61-28B8-429B-9C47-E61E5CAFAD0C}"/>
    <cellStyle name="Normal 17 3 2 2 2 4 2" xfId="1890" xr:uid="{94271F77-D864-4D98-B4FC-8E5DFDE8E907}"/>
    <cellStyle name="Normal 17 3 2 2 2 5" xfId="1404" xr:uid="{2FA93F40-1475-4654-99CC-C64F24206C82}"/>
    <cellStyle name="Normal 17 3 2 2 3" xfId="505" xr:uid="{77AF508A-592B-48DD-B214-DFFA9C00D286}"/>
    <cellStyle name="Normal 17 3 2 2 3 2" xfId="998" xr:uid="{7C7B99E8-DABD-41E8-A438-FBFE72AB93E6}"/>
    <cellStyle name="Normal 17 3 2 2 3 2 2" xfId="1970" xr:uid="{901E8D97-EB63-4B83-929A-F04FF56DC923}"/>
    <cellStyle name="Normal 17 3 2 2 3 3" xfId="1484" xr:uid="{876B7794-2C5D-4F4D-AAE8-52AF1C30A27A}"/>
    <cellStyle name="Normal 17 3 2 2 4" xfId="665" xr:uid="{13448A52-DFD0-4DDC-9321-6F2879634B2C}"/>
    <cellStyle name="Normal 17 3 2 2 4 2" xfId="1158" xr:uid="{E529ACF2-E865-46CC-B211-4A3B1F3CD4EF}"/>
    <cellStyle name="Normal 17 3 2 2 4 2 2" xfId="2130" xr:uid="{D1BBB9A4-820D-4466-AA3A-09084AE9CFA4}"/>
    <cellStyle name="Normal 17 3 2 2 4 3" xfId="1644" xr:uid="{0BFE1436-9052-43FF-B904-0454383F809B}"/>
    <cellStyle name="Normal 17 3 2 2 5" xfId="838" xr:uid="{8CC926EC-A284-4AF0-A302-DB2D95BCBC4D}"/>
    <cellStyle name="Normal 17 3 2 2 5 2" xfId="1810" xr:uid="{2715417E-09FA-4D5A-8733-AD6A423924E4}"/>
    <cellStyle name="Normal 17 3 2 2 6" xfId="1324" xr:uid="{B68BC64C-A604-46AE-9D2B-266C9C46C804}"/>
    <cellStyle name="Normal 17 3 2 3" xfId="385" xr:uid="{A87425A9-5A1F-4FC7-A8B6-69DB27EE16F5}"/>
    <cellStyle name="Normal 17 3 2 3 2" xfId="545" xr:uid="{FA645F1F-03F8-4713-8176-4C7FA09B8213}"/>
    <cellStyle name="Normal 17 3 2 3 2 2" xfId="1038" xr:uid="{D0F02FFF-55BD-4286-8154-D91D0B6650DA}"/>
    <cellStyle name="Normal 17 3 2 3 2 2 2" xfId="2010" xr:uid="{54F06C6F-0165-45F5-B961-E4C87E204DA0}"/>
    <cellStyle name="Normal 17 3 2 3 2 3" xfId="1524" xr:uid="{628B3635-CD9A-486A-BD0F-E50300CFDB7E}"/>
    <cellStyle name="Normal 17 3 2 3 3" xfId="705" xr:uid="{D4CE7B2F-B41D-4CCF-9263-0FA4D17908E5}"/>
    <cellStyle name="Normal 17 3 2 3 3 2" xfId="1198" xr:uid="{C67594DC-2101-4CC7-A773-D4350CF7B46F}"/>
    <cellStyle name="Normal 17 3 2 3 3 2 2" xfId="2170" xr:uid="{01EC6548-E9EF-4044-A1AA-BB7FA5F17D7F}"/>
    <cellStyle name="Normal 17 3 2 3 3 3" xfId="1684" xr:uid="{F0BCCB8F-AF1A-4E2B-9F54-F22DFC557907}"/>
    <cellStyle name="Normal 17 3 2 3 4" xfId="878" xr:uid="{48B92A3D-306D-46A0-9F7C-194DD16195B9}"/>
    <cellStyle name="Normal 17 3 2 3 4 2" xfId="1850" xr:uid="{BF3B2105-DEEE-4688-A1CD-C19982CCDCFB}"/>
    <cellStyle name="Normal 17 3 2 3 5" xfId="1364" xr:uid="{CF0813ED-43BA-48C5-A817-AC36EC05AD04}"/>
    <cellStyle name="Normal 17 3 2 4" xfId="465" xr:uid="{26E58C86-7FED-474B-8CA1-4FAB131C7D8C}"/>
    <cellStyle name="Normal 17 3 2 4 2" xfId="958" xr:uid="{5103C66C-A41D-4CDD-AFE2-0007376472B3}"/>
    <cellStyle name="Normal 17 3 2 4 2 2" xfId="1930" xr:uid="{290F898C-1DF3-4C27-948C-807FF5DD0D2E}"/>
    <cellStyle name="Normal 17 3 2 4 3" xfId="1444" xr:uid="{7C705F05-B035-4B6A-8B77-71FD5BA68E2A}"/>
    <cellStyle name="Normal 17 3 2 5" xfId="625" xr:uid="{03CD0DFC-14D0-4520-BF89-DEF1BD8BD9A6}"/>
    <cellStyle name="Normal 17 3 2 5 2" xfId="1118" xr:uid="{610042A9-2B3A-4CEB-8977-53EA42283A21}"/>
    <cellStyle name="Normal 17 3 2 5 2 2" xfId="2090" xr:uid="{43D794A5-16E4-42DF-8AFF-8CE89DFF415F}"/>
    <cellStyle name="Normal 17 3 2 5 3" xfId="1604" xr:uid="{B3C08035-3545-48F6-B931-1B13750F94FC}"/>
    <cellStyle name="Normal 17 3 2 6" xfId="798" xr:uid="{277FD629-297B-4A45-944F-4046067CED18}"/>
    <cellStyle name="Normal 17 3 2 6 2" xfId="1770" xr:uid="{65273B2D-BF5C-4FC6-8F9D-141950792548}"/>
    <cellStyle name="Normal 17 3 2 7" xfId="1284" xr:uid="{403BD939-2FA9-475C-AB71-900E5CFCBAB6}"/>
    <cellStyle name="Normal 17 3 3" xfId="325" xr:uid="{00000000-0005-0000-0000-0000B2000000}"/>
    <cellStyle name="Normal 17 3 3 2" xfId="405" xr:uid="{0FDE5BA7-9E47-49CE-B743-7EE7DC2FF18C}"/>
    <cellStyle name="Normal 17 3 3 2 2" xfId="565" xr:uid="{8524BF74-45CC-4AC3-8213-BC1A5F9DB004}"/>
    <cellStyle name="Normal 17 3 3 2 2 2" xfId="1058" xr:uid="{CFBEBA45-DA34-4747-BAC9-2B095B3B7E3D}"/>
    <cellStyle name="Normal 17 3 3 2 2 2 2" xfId="2030" xr:uid="{C503BC22-5D47-43F0-84D2-90A63BB369B9}"/>
    <cellStyle name="Normal 17 3 3 2 2 3" xfId="1544" xr:uid="{4A40158F-2E09-432E-89FB-EEFE2F0AEAC4}"/>
    <cellStyle name="Normal 17 3 3 2 3" xfId="725" xr:uid="{526035F0-6CAA-48D0-A30F-3E323D7F77D2}"/>
    <cellStyle name="Normal 17 3 3 2 3 2" xfId="1218" xr:uid="{92DD1379-5B15-4DBA-AA98-6D0374796D0A}"/>
    <cellStyle name="Normal 17 3 3 2 3 2 2" xfId="2190" xr:uid="{E32888CE-368B-4D40-88BD-026379DE538B}"/>
    <cellStyle name="Normal 17 3 3 2 3 3" xfId="1704" xr:uid="{09FABC0A-6F73-481A-8F0C-1EE47E8BB898}"/>
    <cellStyle name="Normal 17 3 3 2 4" xfId="898" xr:uid="{2659E306-7768-4907-A1F9-741527C8009D}"/>
    <cellStyle name="Normal 17 3 3 2 4 2" xfId="1870" xr:uid="{19AFEBFB-2FB0-4423-BA3F-684782ED116C}"/>
    <cellStyle name="Normal 17 3 3 2 5" xfId="1384" xr:uid="{DACE3D20-B3E4-4AE8-9154-6B8F37C5624B}"/>
    <cellStyle name="Normal 17 3 3 3" xfId="485" xr:uid="{587F5F0E-7309-43BF-ACCD-A9EC0B56A00A}"/>
    <cellStyle name="Normal 17 3 3 3 2" xfId="978" xr:uid="{86DEF380-AF72-4F35-8F99-91E96D966D9D}"/>
    <cellStyle name="Normal 17 3 3 3 2 2" xfId="1950" xr:uid="{360F6275-0BCF-4583-A269-1F4756F12966}"/>
    <cellStyle name="Normal 17 3 3 3 3" xfId="1464" xr:uid="{C01EA6E2-DE8E-4A70-8DFE-39DB25F110B2}"/>
    <cellStyle name="Normal 17 3 3 4" xfId="645" xr:uid="{76829DBD-CC86-4954-82B3-96CE3ED51B47}"/>
    <cellStyle name="Normal 17 3 3 4 2" xfId="1138" xr:uid="{7B51F143-713F-4BF5-B751-E2E6DE22DB21}"/>
    <cellStyle name="Normal 17 3 3 4 2 2" xfId="2110" xr:uid="{02227ECA-CE50-4C5A-9B7C-3F3553192DC1}"/>
    <cellStyle name="Normal 17 3 3 4 3" xfId="1624" xr:uid="{42BDC68E-B2C2-4645-9A91-24720EBB4569}"/>
    <cellStyle name="Normal 17 3 3 5" xfId="818" xr:uid="{431E7590-FDDD-4007-9D43-5FAF98DBBBC9}"/>
    <cellStyle name="Normal 17 3 3 5 2" xfId="1790" xr:uid="{8915D2C0-E8DF-46EA-BCBF-34CFC8B10392}"/>
    <cellStyle name="Normal 17 3 3 6" xfId="1304" xr:uid="{08686A0C-273F-4CB3-829F-81700D3DC7AF}"/>
    <cellStyle name="Normal 17 3 4" xfId="365" xr:uid="{59631718-0E9B-44EF-A428-D004E5EBD711}"/>
    <cellStyle name="Normal 17 3 4 2" xfId="525" xr:uid="{AE71C648-0D34-4822-9128-94E3BF74CAED}"/>
    <cellStyle name="Normal 17 3 4 2 2" xfId="1018" xr:uid="{5A36917F-C76A-4874-8A96-0D17451B19E3}"/>
    <cellStyle name="Normal 17 3 4 2 2 2" xfId="1990" xr:uid="{301155A5-944B-4F1E-8B51-955B6237AB45}"/>
    <cellStyle name="Normal 17 3 4 2 3" xfId="1504" xr:uid="{E20DCD98-3FF5-4495-99C8-F1C0E4093A1B}"/>
    <cellStyle name="Normal 17 3 4 3" xfId="685" xr:uid="{A6B64C34-6E7E-45EA-9B35-94692F8DE10F}"/>
    <cellStyle name="Normal 17 3 4 3 2" xfId="1178" xr:uid="{6196B9C3-62F2-4A1B-B2D7-2D46EF86E4B4}"/>
    <cellStyle name="Normal 17 3 4 3 2 2" xfId="2150" xr:uid="{BDB036FE-3E2D-4246-8423-4F1B9D1CF958}"/>
    <cellStyle name="Normal 17 3 4 3 3" xfId="1664" xr:uid="{114D47D9-D55D-47D5-93A9-23330B68EBC5}"/>
    <cellStyle name="Normal 17 3 4 4" xfId="858" xr:uid="{25FDE501-E6B4-452F-88F6-D1090D25FE1F}"/>
    <cellStyle name="Normal 17 3 4 4 2" xfId="1830" xr:uid="{2E355B13-1AB2-4437-9F37-D3CC518EDB7F}"/>
    <cellStyle name="Normal 17 3 4 5" xfId="1344" xr:uid="{453834CF-BA0F-43E9-A7CD-7CE72D5F634C}"/>
    <cellStyle name="Normal 17 3 5" xfId="445" xr:uid="{FDA26394-BDB8-45BA-87D8-0FA36AF1A6D0}"/>
    <cellStyle name="Normal 17 3 5 2" xfId="938" xr:uid="{73925257-2410-480A-8615-0939ABD2EFA3}"/>
    <cellStyle name="Normal 17 3 5 2 2" xfId="1910" xr:uid="{7062FA4A-5C90-4C3A-A8DB-5285B358776C}"/>
    <cellStyle name="Normal 17 3 5 3" xfId="1424" xr:uid="{2AF6C0A2-6A48-465B-8ED7-8A8546EBB4E3}"/>
    <cellStyle name="Normal 17 3 6" xfId="605" xr:uid="{9D838498-2B4B-4339-B684-5F49144D1EF6}"/>
    <cellStyle name="Normal 17 3 6 2" xfId="1098" xr:uid="{3DA02FFB-D93F-40E4-BCCA-25F76E419BB4}"/>
    <cellStyle name="Normal 17 3 6 2 2" xfId="2070" xr:uid="{A4FDD794-67F9-490D-ADCC-5F92179EBD98}"/>
    <cellStyle name="Normal 17 3 6 3" xfId="1584" xr:uid="{65318A26-58E7-4CB7-8263-C00B33115387}"/>
    <cellStyle name="Normal 17 3 7" xfId="778" xr:uid="{42A60596-0033-4759-A431-5BFBEBB86B1D}"/>
    <cellStyle name="Normal 17 3 7 2" xfId="1750" xr:uid="{722BB240-BB06-47CF-A133-F3922C10EABF}"/>
    <cellStyle name="Normal 17 3 8" xfId="1264" xr:uid="{888B43C0-22D8-4B5F-9F6B-EFD4E2ECFC87}"/>
    <cellStyle name="Normal 18" xfId="98" xr:uid="{00000000-0005-0000-0000-0000B3000000}"/>
    <cellStyle name="Normal 18 2" xfId="99" xr:uid="{00000000-0005-0000-0000-0000B4000000}"/>
    <cellStyle name="Normal 18 3" xfId="100" xr:uid="{00000000-0005-0000-0000-0000B5000000}"/>
    <cellStyle name="Normal 18 4" xfId="101" xr:uid="{00000000-0005-0000-0000-0000B6000000}"/>
    <cellStyle name="Normal 18 5" xfId="102" xr:uid="{00000000-0005-0000-0000-0000B7000000}"/>
    <cellStyle name="Normal 18 5 2" xfId="280" xr:uid="{00000000-0005-0000-0000-0000B8000000}"/>
    <cellStyle name="Normal 18 5 2 2" xfId="346" xr:uid="{00000000-0005-0000-0000-0000B9000000}"/>
    <cellStyle name="Normal 18 5 2 2 2" xfId="426" xr:uid="{8D1CDD18-3C26-4CE9-A41D-8CF5F5C13D06}"/>
    <cellStyle name="Normal 18 5 2 2 2 2" xfId="586" xr:uid="{46608FC6-526E-44AD-9A90-C9E7C2EB8803}"/>
    <cellStyle name="Normal 18 5 2 2 2 2 2" xfId="1079" xr:uid="{D5F41EAB-BD03-4753-9933-D49141E02687}"/>
    <cellStyle name="Normal 18 5 2 2 2 2 2 2" xfId="2051" xr:uid="{A8B9D6AA-3520-4936-96E5-F009515E4970}"/>
    <cellStyle name="Normal 18 5 2 2 2 2 3" xfId="1565" xr:uid="{97EA2F20-9132-4599-96BF-8FF9AD0CD401}"/>
    <cellStyle name="Normal 18 5 2 2 2 3" xfId="746" xr:uid="{3C8B03DD-D15C-4C2F-8F99-C42DCCF5B121}"/>
    <cellStyle name="Normal 18 5 2 2 2 3 2" xfId="1239" xr:uid="{C2B9F1C1-1665-43E9-B558-B007584E881A}"/>
    <cellStyle name="Normal 18 5 2 2 2 3 2 2" xfId="2211" xr:uid="{F5F80411-D81C-4E2F-8BAC-B7575145A0A7}"/>
    <cellStyle name="Normal 18 5 2 2 2 3 3" xfId="1725" xr:uid="{ABF2BB17-ED13-4003-96F2-80C128D49108}"/>
    <cellStyle name="Normal 18 5 2 2 2 4" xfId="919" xr:uid="{2707CD25-0261-4411-9F96-972025CE5A73}"/>
    <cellStyle name="Normal 18 5 2 2 2 4 2" xfId="1891" xr:uid="{E8307DAE-5207-4CE2-9DA7-9CDDBCF504DE}"/>
    <cellStyle name="Normal 18 5 2 2 2 5" xfId="1405" xr:uid="{1F5D017E-E7AE-4430-969A-8C4CF7A4DB5A}"/>
    <cellStyle name="Normal 18 5 2 2 3" xfId="506" xr:uid="{976D9A47-B3AC-420E-BF91-2BB26968ED4F}"/>
    <cellStyle name="Normal 18 5 2 2 3 2" xfId="999" xr:uid="{6C8148CD-9AF4-499F-9A46-8CFBC2FD5975}"/>
    <cellStyle name="Normal 18 5 2 2 3 2 2" xfId="1971" xr:uid="{61395EA1-11D3-4D53-BB34-9D02EFAA0F1F}"/>
    <cellStyle name="Normal 18 5 2 2 3 3" xfId="1485" xr:uid="{15D8B142-BB74-41AE-BFF8-5D719D57B101}"/>
    <cellStyle name="Normal 18 5 2 2 4" xfId="666" xr:uid="{2745D6E3-FE17-48D7-8530-2A3070B5B822}"/>
    <cellStyle name="Normal 18 5 2 2 4 2" xfId="1159" xr:uid="{5389DD2A-1F27-46CE-8867-7051EFF04488}"/>
    <cellStyle name="Normal 18 5 2 2 4 2 2" xfId="2131" xr:uid="{F3A8C5FB-CEA5-4899-8AE3-B74DE3E1A824}"/>
    <cellStyle name="Normal 18 5 2 2 4 3" xfId="1645" xr:uid="{B18A9584-6FB2-4BA7-8D2E-A0A3C258EEDC}"/>
    <cellStyle name="Normal 18 5 2 2 5" xfId="839" xr:uid="{5D67AA69-8114-4C25-BC14-AC8C9EFAE421}"/>
    <cellStyle name="Normal 18 5 2 2 5 2" xfId="1811" xr:uid="{97A0AAEE-73F5-4B44-A9DC-2B10247A00F0}"/>
    <cellStyle name="Normal 18 5 2 2 6" xfId="1325" xr:uid="{B50965C5-86DA-492F-A22A-985C21E7CE51}"/>
    <cellStyle name="Normal 18 5 2 3" xfId="386" xr:uid="{8EEB0166-6453-44F2-94BF-945A52EA95A4}"/>
    <cellStyle name="Normal 18 5 2 3 2" xfId="546" xr:uid="{47941C62-2FF4-43D6-B422-FAE354F2338C}"/>
    <cellStyle name="Normal 18 5 2 3 2 2" xfId="1039" xr:uid="{F147EF02-5EBF-47AA-B2F6-413D6B279C70}"/>
    <cellStyle name="Normal 18 5 2 3 2 2 2" xfId="2011" xr:uid="{5B498445-45F9-4D89-8DD8-F9D506D5E2F8}"/>
    <cellStyle name="Normal 18 5 2 3 2 3" xfId="1525" xr:uid="{A62FB42A-6C6F-4EF5-970A-886E0586617E}"/>
    <cellStyle name="Normal 18 5 2 3 3" xfId="706" xr:uid="{45AEDEFC-28D9-4664-9FA3-0C7CEA2DB0E2}"/>
    <cellStyle name="Normal 18 5 2 3 3 2" xfId="1199" xr:uid="{34E819FF-3131-4E94-81E1-0A1773BF0104}"/>
    <cellStyle name="Normal 18 5 2 3 3 2 2" xfId="2171" xr:uid="{9555F459-A653-49ED-80AE-F7CBC3FBF2A2}"/>
    <cellStyle name="Normal 18 5 2 3 3 3" xfId="1685" xr:uid="{B07949F7-1AB5-47F4-9B1D-8741A52790E3}"/>
    <cellStyle name="Normal 18 5 2 3 4" xfId="879" xr:uid="{BB976212-561B-4E81-838F-571956C0B3A6}"/>
    <cellStyle name="Normal 18 5 2 3 4 2" xfId="1851" xr:uid="{465D9E68-CEF7-4DA0-95D0-BA5AB3A1515F}"/>
    <cellStyle name="Normal 18 5 2 3 5" xfId="1365" xr:uid="{ECFD266E-2416-46D5-9FFC-EFFEFEFC3C2C}"/>
    <cellStyle name="Normal 18 5 2 4" xfId="466" xr:uid="{A0834D75-01B7-492C-B563-54CDC3090B13}"/>
    <cellStyle name="Normal 18 5 2 4 2" xfId="959" xr:uid="{593732EC-A386-4205-B0D5-373BB50F5018}"/>
    <cellStyle name="Normal 18 5 2 4 2 2" xfId="1931" xr:uid="{99F40151-7665-40D6-AEC5-BD4CDBC9A898}"/>
    <cellStyle name="Normal 18 5 2 4 3" xfId="1445" xr:uid="{1ED90D5F-DFCF-464A-BD7E-CECC85AF15E7}"/>
    <cellStyle name="Normal 18 5 2 5" xfId="626" xr:uid="{0A391DD3-7E89-490B-9D5C-75A648DBCB3E}"/>
    <cellStyle name="Normal 18 5 2 5 2" xfId="1119" xr:uid="{DBDD0ED4-7453-4C65-B70E-F3B7CB8F1229}"/>
    <cellStyle name="Normal 18 5 2 5 2 2" xfId="2091" xr:uid="{488BFF82-AFA7-4AA5-9582-73CE4C9E4B6E}"/>
    <cellStyle name="Normal 18 5 2 5 3" xfId="1605" xr:uid="{EEC351A2-C5E9-4D3C-B5A5-9D72A250D2FD}"/>
    <cellStyle name="Normal 18 5 2 6" xfId="799" xr:uid="{7BEAD5E6-C1F7-4A79-A864-EA23B5D9400A}"/>
    <cellStyle name="Normal 18 5 2 6 2" xfId="1771" xr:uid="{BBE6DD5C-7698-4161-AF11-31393139BF62}"/>
    <cellStyle name="Normal 18 5 2 7" xfId="1285" xr:uid="{B3A671D7-DDA9-44C5-9453-BF29BE027CF7}"/>
    <cellStyle name="Normal 18 5 3" xfId="326" xr:uid="{00000000-0005-0000-0000-0000BA000000}"/>
    <cellStyle name="Normal 18 5 3 2" xfId="406" xr:uid="{3766AB28-374D-426C-A8E8-947267806E95}"/>
    <cellStyle name="Normal 18 5 3 2 2" xfId="566" xr:uid="{B12EA5C0-D3A6-422F-9681-12645D11B2A8}"/>
    <cellStyle name="Normal 18 5 3 2 2 2" xfId="1059" xr:uid="{55AA3B38-540E-448A-8809-02C89677CA0E}"/>
    <cellStyle name="Normal 18 5 3 2 2 2 2" xfId="2031" xr:uid="{3A27BB44-B1BC-472A-B0BE-D34702134546}"/>
    <cellStyle name="Normal 18 5 3 2 2 3" xfId="1545" xr:uid="{6308F72D-8100-47AE-BDD4-8F2957F5C8B1}"/>
    <cellStyle name="Normal 18 5 3 2 3" xfId="726" xr:uid="{C4A1CB63-6F44-44EC-8B44-71CDD7B2A6C1}"/>
    <cellStyle name="Normal 18 5 3 2 3 2" xfId="1219" xr:uid="{99623BBB-626A-4D12-9794-0A496E3DBDB6}"/>
    <cellStyle name="Normal 18 5 3 2 3 2 2" xfId="2191" xr:uid="{D27ACD3C-4CF8-402D-B843-B2743B55C932}"/>
    <cellStyle name="Normal 18 5 3 2 3 3" xfId="1705" xr:uid="{11034923-5016-463E-8D61-946A45FE8C58}"/>
    <cellStyle name="Normal 18 5 3 2 4" xfId="899" xr:uid="{0D195D7A-436A-4C10-AD0B-67CD22C17F7E}"/>
    <cellStyle name="Normal 18 5 3 2 4 2" xfId="1871" xr:uid="{D9D4CF37-9C17-46E9-9AF4-30B28E18689B}"/>
    <cellStyle name="Normal 18 5 3 2 5" xfId="1385" xr:uid="{B5616C1C-BE67-4836-943C-E4CF17ED8521}"/>
    <cellStyle name="Normal 18 5 3 3" xfId="486" xr:uid="{80E55D4D-CD34-464A-AFA7-01F6A2BF65C2}"/>
    <cellStyle name="Normal 18 5 3 3 2" xfId="979" xr:uid="{807672D1-258D-447C-9B62-2BA353492A0E}"/>
    <cellStyle name="Normal 18 5 3 3 2 2" xfId="1951" xr:uid="{EC567A2C-D415-4D89-83E6-DFAC5148A037}"/>
    <cellStyle name="Normal 18 5 3 3 3" xfId="1465" xr:uid="{0AC2D19A-8762-4A1E-8981-D382E3883E8F}"/>
    <cellStyle name="Normal 18 5 3 4" xfId="646" xr:uid="{B9915A3A-D3E9-4B4F-A2C9-59CC2B99D667}"/>
    <cellStyle name="Normal 18 5 3 4 2" xfId="1139" xr:uid="{FC88F1B0-D350-431C-ACF8-14EE269B3303}"/>
    <cellStyle name="Normal 18 5 3 4 2 2" xfId="2111" xr:uid="{B98F0802-C98E-4AFD-BBBB-5B01B19FB634}"/>
    <cellStyle name="Normal 18 5 3 4 3" xfId="1625" xr:uid="{86D1F46D-EB4B-4CDF-9C0D-C62EDA987B97}"/>
    <cellStyle name="Normal 18 5 3 5" xfId="819" xr:uid="{19ED4721-7BCF-4FE1-AC79-1541E4E29AE3}"/>
    <cellStyle name="Normal 18 5 3 5 2" xfId="1791" xr:uid="{1F12FB8C-C85A-4BDE-A3BF-1071AFB11904}"/>
    <cellStyle name="Normal 18 5 3 6" xfId="1305" xr:uid="{239A0531-1A4E-4A9D-A857-27BB552E0EA8}"/>
    <cellStyle name="Normal 18 5 4" xfId="366" xr:uid="{233A7F21-412B-4490-BCF5-DBE877BD9C81}"/>
    <cellStyle name="Normal 18 5 4 2" xfId="526" xr:uid="{E468C8CD-8E97-4CA8-B894-29928CF95E27}"/>
    <cellStyle name="Normal 18 5 4 2 2" xfId="1019" xr:uid="{C4EF717B-53D2-4EA9-819C-900283DA378D}"/>
    <cellStyle name="Normal 18 5 4 2 2 2" xfId="1991" xr:uid="{543B1296-D410-4BE8-8994-A2D2B45EC60D}"/>
    <cellStyle name="Normal 18 5 4 2 3" xfId="1505" xr:uid="{2A890BB8-758A-44E5-B7B6-1721A3367392}"/>
    <cellStyle name="Normal 18 5 4 3" xfId="686" xr:uid="{ABE30E73-1578-476F-9C24-BA74A89CE691}"/>
    <cellStyle name="Normal 18 5 4 3 2" xfId="1179" xr:uid="{6C951A5C-E00E-404D-AF90-16F071C0F0A5}"/>
    <cellStyle name="Normal 18 5 4 3 2 2" xfId="2151" xr:uid="{FE2CC446-BE97-4B3A-9FCA-ED178B89A581}"/>
    <cellStyle name="Normal 18 5 4 3 3" xfId="1665" xr:uid="{BA870B1A-CBC2-48C0-8D19-9462B57F8866}"/>
    <cellStyle name="Normal 18 5 4 4" xfId="859" xr:uid="{9B2347C2-EE03-49CA-AB37-A42D3F9073FA}"/>
    <cellStyle name="Normal 18 5 4 4 2" xfId="1831" xr:uid="{1873771A-547B-46FA-A0B2-88677D9BFA81}"/>
    <cellStyle name="Normal 18 5 4 5" xfId="1345" xr:uid="{F2D75099-FD6F-4561-823A-56C224C1D762}"/>
    <cellStyle name="Normal 18 5 5" xfId="446" xr:uid="{10C403A2-FEAF-4057-8F81-F8E4B0793B3F}"/>
    <cellStyle name="Normal 18 5 5 2" xfId="939" xr:uid="{5EFBA231-DBF6-48DC-A7EF-387A4E49AB13}"/>
    <cellStyle name="Normal 18 5 5 2 2" xfId="1911" xr:uid="{4ECAC1BC-6DAE-4037-8533-039E29B2C8E0}"/>
    <cellStyle name="Normal 18 5 5 3" xfId="1425" xr:uid="{27D6C27A-7C44-4C77-BCD8-A813FAF44F6E}"/>
    <cellStyle name="Normal 18 5 6" xfId="606" xr:uid="{252BC074-4F52-4D75-BDD2-68439BAC12FE}"/>
    <cellStyle name="Normal 18 5 6 2" xfId="1099" xr:uid="{930D0D45-5424-4163-B86F-867A2AE79908}"/>
    <cellStyle name="Normal 18 5 6 2 2" xfId="2071" xr:uid="{6A98F749-A48B-42F3-BF4E-1338A86369E2}"/>
    <cellStyle name="Normal 18 5 6 3" xfId="1585" xr:uid="{4F7AF75C-AF1A-40FB-AB19-92279D263220}"/>
    <cellStyle name="Normal 18 5 7" xfId="779" xr:uid="{A1074ED8-A020-4F9F-A710-C2BBD27982C5}"/>
    <cellStyle name="Normal 18 5 7 2" xfId="1751" xr:uid="{C930FFEF-72A7-428A-9DE7-241ADB145F81}"/>
    <cellStyle name="Normal 18 5 8" xfId="1265" xr:uid="{9BA678A1-147A-46B8-8F9D-FED296A5795D}"/>
    <cellStyle name="Normal 19" xfId="103" xr:uid="{00000000-0005-0000-0000-0000BB000000}"/>
    <cellStyle name="Normal 19 2" xfId="104" xr:uid="{00000000-0005-0000-0000-0000BC000000}"/>
    <cellStyle name="Normal 19 3" xfId="105" xr:uid="{00000000-0005-0000-0000-0000BD000000}"/>
    <cellStyle name="Normal 19 4" xfId="106" xr:uid="{00000000-0005-0000-0000-0000BE000000}"/>
    <cellStyle name="Normal 19 4 2" xfId="281" xr:uid="{00000000-0005-0000-0000-0000BF000000}"/>
    <cellStyle name="Normal 19 4 2 2" xfId="347" xr:uid="{00000000-0005-0000-0000-0000C0000000}"/>
    <cellStyle name="Normal 19 4 2 2 2" xfId="427" xr:uid="{4EF86276-1CEF-4935-978F-EDBBF36E6791}"/>
    <cellStyle name="Normal 19 4 2 2 2 2" xfId="587" xr:uid="{CF410B3D-6865-480C-90EB-229B3C15CCCB}"/>
    <cellStyle name="Normal 19 4 2 2 2 2 2" xfId="1080" xr:uid="{249DE02A-FFDE-4135-8C2E-6EBFD1230EE6}"/>
    <cellStyle name="Normal 19 4 2 2 2 2 2 2" xfId="2052" xr:uid="{706A0725-B02D-46E2-AE06-CE884A899F4A}"/>
    <cellStyle name="Normal 19 4 2 2 2 2 3" xfId="1566" xr:uid="{ED1A9027-BE25-4B2E-AEBA-883D939194F3}"/>
    <cellStyle name="Normal 19 4 2 2 2 3" xfId="747" xr:uid="{BF12C193-7FEE-4085-973B-144C613C0F9E}"/>
    <cellStyle name="Normal 19 4 2 2 2 3 2" xfId="1240" xr:uid="{E5411A79-0F2B-4FF7-8AC7-E2C9A1490C04}"/>
    <cellStyle name="Normal 19 4 2 2 2 3 2 2" xfId="2212" xr:uid="{86CEFAF4-3CCE-4927-9A3E-3840EF2DE17E}"/>
    <cellStyle name="Normal 19 4 2 2 2 3 3" xfId="1726" xr:uid="{42CAF4B7-FD97-4E96-BE4E-286AF37853AA}"/>
    <cellStyle name="Normal 19 4 2 2 2 4" xfId="920" xr:uid="{90117680-1870-48E8-B8C0-FF78797854A9}"/>
    <cellStyle name="Normal 19 4 2 2 2 4 2" xfId="1892" xr:uid="{1EE409B2-504A-4115-B2C6-A307B4FEA6B6}"/>
    <cellStyle name="Normal 19 4 2 2 2 5" xfId="1406" xr:uid="{96D82D8E-0118-4970-8B80-8A2FBCBCCBB8}"/>
    <cellStyle name="Normal 19 4 2 2 3" xfId="507" xr:uid="{DDC37131-0CF1-4D21-9502-8624D8E1312E}"/>
    <cellStyle name="Normal 19 4 2 2 3 2" xfId="1000" xr:uid="{253A9F84-FDC4-4F84-A883-B066FF4D7AB6}"/>
    <cellStyle name="Normal 19 4 2 2 3 2 2" xfId="1972" xr:uid="{3E2C6A3E-A951-491A-9360-5689C29B724E}"/>
    <cellStyle name="Normal 19 4 2 2 3 3" xfId="1486" xr:uid="{A47386B8-D2CC-4EBE-906B-128AA2B6028E}"/>
    <cellStyle name="Normal 19 4 2 2 4" xfId="667" xr:uid="{E3A28C32-0949-4F08-935E-97BBA81B1FDF}"/>
    <cellStyle name="Normal 19 4 2 2 4 2" xfId="1160" xr:uid="{69ACA64F-065B-4EB5-8D19-5D08D571996C}"/>
    <cellStyle name="Normal 19 4 2 2 4 2 2" xfId="2132" xr:uid="{CCDDAD33-17AF-4EE0-ADE2-09BDB2053E6F}"/>
    <cellStyle name="Normal 19 4 2 2 4 3" xfId="1646" xr:uid="{0FE2AC80-C385-4B36-A741-105B6D3A2F03}"/>
    <cellStyle name="Normal 19 4 2 2 5" xfId="840" xr:uid="{39A56ACD-A01A-4425-B0EF-B14D4C3E327E}"/>
    <cellStyle name="Normal 19 4 2 2 5 2" xfId="1812" xr:uid="{87FB2379-7AA1-4C3E-834F-772C80FF9502}"/>
    <cellStyle name="Normal 19 4 2 2 6" xfId="1326" xr:uid="{37679373-7292-4FFF-A243-E5BD821923F0}"/>
    <cellStyle name="Normal 19 4 2 3" xfId="387" xr:uid="{7E2C1B94-66FF-45AA-B437-BD5DC07A1992}"/>
    <cellStyle name="Normal 19 4 2 3 2" xfId="547" xr:uid="{723A8050-72CB-4E4E-A6B8-752153003D71}"/>
    <cellStyle name="Normal 19 4 2 3 2 2" xfId="1040" xr:uid="{E4EDE747-43F9-4F6F-8633-22CC90C32FE0}"/>
    <cellStyle name="Normal 19 4 2 3 2 2 2" xfId="2012" xr:uid="{CC8C9D69-86F5-47EC-AED1-47B7DB6F2813}"/>
    <cellStyle name="Normal 19 4 2 3 2 3" xfId="1526" xr:uid="{0E23ACF1-6CEE-45EF-BBE2-53E46E8981E7}"/>
    <cellStyle name="Normal 19 4 2 3 3" xfId="707" xr:uid="{94593476-122B-4FCC-8E36-BC387A4D5191}"/>
    <cellStyle name="Normal 19 4 2 3 3 2" xfId="1200" xr:uid="{21740B7B-7A73-4A6E-8813-12D7D1041568}"/>
    <cellStyle name="Normal 19 4 2 3 3 2 2" xfId="2172" xr:uid="{076F661D-12D2-4AE4-8EAA-2A84BFC09ECB}"/>
    <cellStyle name="Normal 19 4 2 3 3 3" xfId="1686" xr:uid="{5BB597DC-2EB4-4CEE-9870-F5C4120000A9}"/>
    <cellStyle name="Normal 19 4 2 3 4" xfId="880" xr:uid="{40E979B3-318E-4502-B6EE-4BF14293F27A}"/>
    <cellStyle name="Normal 19 4 2 3 4 2" xfId="1852" xr:uid="{967D8381-CED4-45D6-B53A-E2871B0053F1}"/>
    <cellStyle name="Normal 19 4 2 3 5" xfId="1366" xr:uid="{E6EDBDC5-7CDF-49E2-954C-4291E6DD4E17}"/>
    <cellStyle name="Normal 19 4 2 4" xfId="467" xr:uid="{E6C658B9-BEFF-4D08-A50C-93F88F265C33}"/>
    <cellStyle name="Normal 19 4 2 4 2" xfId="960" xr:uid="{3F5F86BC-9C7F-495B-8625-B6BFE35A24D8}"/>
    <cellStyle name="Normal 19 4 2 4 2 2" xfId="1932" xr:uid="{39C754A0-966C-43FD-B71D-78784582DB44}"/>
    <cellStyle name="Normal 19 4 2 4 3" xfId="1446" xr:uid="{6B146131-5774-4F92-A2FA-7D09BFC322DE}"/>
    <cellStyle name="Normal 19 4 2 5" xfId="627" xr:uid="{BDED3721-0C28-455E-A684-A7BB1B633394}"/>
    <cellStyle name="Normal 19 4 2 5 2" xfId="1120" xr:uid="{FDDB0B2F-8DEE-4F8D-8AD2-90BBCBB2BFA0}"/>
    <cellStyle name="Normal 19 4 2 5 2 2" xfId="2092" xr:uid="{E8EF955C-E3DC-4B21-9537-F3295EF45388}"/>
    <cellStyle name="Normal 19 4 2 5 3" xfId="1606" xr:uid="{F44AEBFB-9CB2-4047-92D5-7AB5A0698B6E}"/>
    <cellStyle name="Normal 19 4 2 6" xfId="800" xr:uid="{BB7145C8-8132-464F-99C0-9A4F2251DF67}"/>
    <cellStyle name="Normal 19 4 2 6 2" xfId="1772" xr:uid="{ECA7E43A-A44D-4ED4-BF5D-96D2F3733E9E}"/>
    <cellStyle name="Normal 19 4 2 7" xfId="1286" xr:uid="{1965B9CA-2AFE-45D1-8EF9-284807E44DDF}"/>
    <cellStyle name="Normal 19 4 3" xfId="327" xr:uid="{00000000-0005-0000-0000-0000C1000000}"/>
    <cellStyle name="Normal 19 4 3 2" xfId="407" xr:uid="{C84E7040-27B7-4325-B4B5-8A071108B85A}"/>
    <cellStyle name="Normal 19 4 3 2 2" xfId="567" xr:uid="{2BFE68D1-9259-43BE-8A18-2F5DFD46507A}"/>
    <cellStyle name="Normal 19 4 3 2 2 2" xfId="1060" xr:uid="{EFA3A949-DCA5-478A-92A0-302CC2A8203E}"/>
    <cellStyle name="Normal 19 4 3 2 2 2 2" xfId="2032" xr:uid="{024570BE-CBA1-4B67-AE6E-3287853E6AE7}"/>
    <cellStyle name="Normal 19 4 3 2 2 3" xfId="1546" xr:uid="{4434BF6A-38AD-4749-AAF8-809B7853650C}"/>
    <cellStyle name="Normal 19 4 3 2 3" xfId="727" xr:uid="{444D9C5F-5547-4213-A5F7-9155F0072085}"/>
    <cellStyle name="Normal 19 4 3 2 3 2" xfId="1220" xr:uid="{AE0569FC-74CA-4095-ADE4-A6E29D945BF7}"/>
    <cellStyle name="Normal 19 4 3 2 3 2 2" xfId="2192" xr:uid="{00586A9C-9CAC-489A-BE0F-3952A338E198}"/>
    <cellStyle name="Normal 19 4 3 2 3 3" xfId="1706" xr:uid="{85AA1CD9-047A-4CD0-BF07-122BE01E0715}"/>
    <cellStyle name="Normal 19 4 3 2 4" xfId="900" xr:uid="{19C812A6-7110-4AB7-9819-D5442690F791}"/>
    <cellStyle name="Normal 19 4 3 2 4 2" xfId="1872" xr:uid="{1941A3F1-BAE0-4A51-833D-017B51A59840}"/>
    <cellStyle name="Normal 19 4 3 2 5" xfId="1386" xr:uid="{6B80E1CD-EA97-4797-ABF9-9E5358CED68F}"/>
    <cellStyle name="Normal 19 4 3 3" xfId="487" xr:uid="{95DEC9C2-5448-4737-B30F-563CFD93BF29}"/>
    <cellStyle name="Normal 19 4 3 3 2" xfId="980" xr:uid="{6F3BF08A-4D7D-4326-B70D-C2198666F8B7}"/>
    <cellStyle name="Normal 19 4 3 3 2 2" xfId="1952" xr:uid="{B88F15DE-A42A-470A-89C9-AE83AE157313}"/>
    <cellStyle name="Normal 19 4 3 3 3" xfId="1466" xr:uid="{041BC40B-B0C7-49BD-A53A-8317ADD1EE0C}"/>
    <cellStyle name="Normal 19 4 3 4" xfId="647" xr:uid="{B0231C14-4137-4CBC-A7B5-F1DBB8E2EB04}"/>
    <cellStyle name="Normal 19 4 3 4 2" xfId="1140" xr:uid="{DD557E89-A753-4DCB-B759-9AA2BFB7C750}"/>
    <cellStyle name="Normal 19 4 3 4 2 2" xfId="2112" xr:uid="{2F6EA11A-37CD-4F6A-8381-D06394923187}"/>
    <cellStyle name="Normal 19 4 3 4 3" xfId="1626" xr:uid="{1575859A-5265-461E-BDA3-917FE1F6844B}"/>
    <cellStyle name="Normal 19 4 3 5" xfId="820" xr:uid="{DCC4D3FF-72CD-4106-A1E1-B992665DA597}"/>
    <cellStyle name="Normal 19 4 3 5 2" xfId="1792" xr:uid="{0880C94C-C2BD-4C62-9C9C-151190D75D87}"/>
    <cellStyle name="Normal 19 4 3 6" xfId="1306" xr:uid="{35986A78-5C51-4B5B-8FFC-3D354521C921}"/>
    <cellStyle name="Normal 19 4 4" xfId="367" xr:uid="{E0491651-D52A-4DB1-AC72-B0E75CE7CF3C}"/>
    <cellStyle name="Normal 19 4 4 2" xfId="527" xr:uid="{A2179C53-1261-4ED2-A444-9366FEF1BDC0}"/>
    <cellStyle name="Normal 19 4 4 2 2" xfId="1020" xr:uid="{BA5BE38D-9600-4AC7-9753-EF88C3CB9B11}"/>
    <cellStyle name="Normal 19 4 4 2 2 2" xfId="1992" xr:uid="{2B4E0699-572E-4107-A1B8-E5451AC3CF12}"/>
    <cellStyle name="Normal 19 4 4 2 3" xfId="1506" xr:uid="{A27FA3F0-F092-4BEA-AE3D-9C1659480441}"/>
    <cellStyle name="Normal 19 4 4 3" xfId="687" xr:uid="{54287BA2-2AF8-4B12-A555-C26CBD3F6C05}"/>
    <cellStyle name="Normal 19 4 4 3 2" xfId="1180" xr:uid="{7B777B3D-30B7-4CE2-8BB9-FD26129E1311}"/>
    <cellStyle name="Normal 19 4 4 3 2 2" xfId="2152" xr:uid="{FBB04693-C579-4343-B305-8C2C66154D10}"/>
    <cellStyle name="Normal 19 4 4 3 3" xfId="1666" xr:uid="{D1DB319B-0651-465E-9FF0-B45D49CC799F}"/>
    <cellStyle name="Normal 19 4 4 4" xfId="860" xr:uid="{720A5D72-396F-4E27-91D4-DC5811C5BEB7}"/>
    <cellStyle name="Normal 19 4 4 4 2" xfId="1832" xr:uid="{FB737F1C-4DCB-4775-9084-887F0CC47CDA}"/>
    <cellStyle name="Normal 19 4 4 5" xfId="1346" xr:uid="{03BBB23B-87D1-4537-9077-3FB9C9D71483}"/>
    <cellStyle name="Normal 19 4 5" xfId="447" xr:uid="{DA61C0A1-71C6-4565-984E-9B26AB52D808}"/>
    <cellStyle name="Normal 19 4 5 2" xfId="940" xr:uid="{19699E55-A2FA-4093-827A-9DA232F6D8F7}"/>
    <cellStyle name="Normal 19 4 5 2 2" xfId="1912" xr:uid="{76D1FDF2-DFAA-4B85-AC74-4B2B25ECBDD5}"/>
    <cellStyle name="Normal 19 4 5 3" xfId="1426" xr:uid="{9A74C3FC-87D5-43B4-8DEF-2E852AEF1728}"/>
    <cellStyle name="Normal 19 4 6" xfId="607" xr:uid="{B9750A8F-7FD2-4FE3-A0DB-CE94F40F9F5E}"/>
    <cellStyle name="Normal 19 4 6 2" xfId="1100" xr:uid="{E42E4A72-8D17-4212-BC98-B98E4476F4A7}"/>
    <cellStyle name="Normal 19 4 6 2 2" xfId="2072" xr:uid="{37C2FFFE-2F46-4A71-AB81-DBC20AD5BF65}"/>
    <cellStyle name="Normal 19 4 6 3" xfId="1586" xr:uid="{500DD376-2974-4737-9753-6D17ECD0A1AC}"/>
    <cellStyle name="Normal 19 4 7" xfId="780" xr:uid="{2F0E9AAB-9C29-4F3D-A21D-D4C87224EABC}"/>
    <cellStyle name="Normal 19 4 7 2" xfId="1752" xr:uid="{8FAA4860-C51D-4018-8F42-B92BDE8D9CEF}"/>
    <cellStyle name="Normal 19 4 8" xfId="1266" xr:uid="{57C0D64A-C402-471E-A20A-BB4E0E475694}"/>
    <cellStyle name="Normal 2" xfId="107" xr:uid="{00000000-0005-0000-0000-0000C2000000}"/>
    <cellStyle name="Normal 2 10" xfId="108" xr:uid="{00000000-0005-0000-0000-0000C3000000}"/>
    <cellStyle name="Normal 2 10 2" xfId="109" xr:uid="{00000000-0005-0000-0000-0000C4000000}"/>
    <cellStyle name="Normal 2 10 3" xfId="110" xr:uid="{00000000-0005-0000-0000-0000C5000000}"/>
    <cellStyle name="Normal 2 10 3 2" xfId="111" xr:uid="{00000000-0005-0000-0000-0000C6000000}"/>
    <cellStyle name="Normal 2 11" xfId="282" xr:uid="{00000000-0005-0000-0000-0000C7000000}"/>
    <cellStyle name="Normal 2 12" xfId="761" xr:uid="{AEE4E96B-22BC-4D86-AA3D-2173498680F0}"/>
    <cellStyle name="Normal 2 2" xfId="112" xr:uid="{00000000-0005-0000-0000-0000C8000000}"/>
    <cellStyle name="Normal 2 2 2" xfId="113" xr:uid="{00000000-0005-0000-0000-0000C9000000}"/>
    <cellStyle name="Normal 2 3" xfId="114" xr:uid="{00000000-0005-0000-0000-0000CA000000}"/>
    <cellStyle name="Normal 2 3 2" xfId="115" xr:uid="{00000000-0005-0000-0000-0000CB000000}"/>
    <cellStyle name="Normal 2 4" xfId="116" xr:uid="{00000000-0005-0000-0000-0000CC000000}"/>
    <cellStyle name="Normal 2 4 2" xfId="117" xr:uid="{00000000-0005-0000-0000-0000CD000000}"/>
    <cellStyle name="Normal 2 4 2 2" xfId="284" xr:uid="{00000000-0005-0000-0000-0000CE000000}"/>
    <cellStyle name="Normal 2 4 3" xfId="118" xr:uid="{00000000-0005-0000-0000-0000CF000000}"/>
    <cellStyle name="Normal 2 4 4" xfId="283" xr:uid="{00000000-0005-0000-0000-0000D0000000}"/>
    <cellStyle name="Normal 2 5" xfId="119" xr:uid="{00000000-0005-0000-0000-0000D1000000}"/>
    <cellStyle name="Normal 2 6" xfId="120" xr:uid="{00000000-0005-0000-0000-0000D2000000}"/>
    <cellStyle name="Normal 2 7" xfId="121" xr:uid="{00000000-0005-0000-0000-0000D3000000}"/>
    <cellStyle name="Normal 2 7 2" xfId="285" xr:uid="{00000000-0005-0000-0000-0000D4000000}"/>
    <cellStyle name="Normal 2 8" xfId="122" xr:uid="{00000000-0005-0000-0000-0000D5000000}"/>
    <cellStyle name="Normal 2 8 2" xfId="286" xr:uid="{00000000-0005-0000-0000-0000D6000000}"/>
    <cellStyle name="Normal 2 8 2 2" xfId="348" xr:uid="{00000000-0005-0000-0000-0000D7000000}"/>
    <cellStyle name="Normal 2 8 2 2 2" xfId="428" xr:uid="{78C6A341-483C-4D08-94D9-1F17742DDBE0}"/>
    <cellStyle name="Normal 2 8 2 2 2 2" xfId="588" xr:uid="{AAD24727-2A11-4F1B-8FFA-1F221F05FF95}"/>
    <cellStyle name="Normal 2 8 2 2 2 2 2" xfId="1081" xr:uid="{742B998F-AF96-4832-AC53-1C29A1776022}"/>
    <cellStyle name="Normal 2 8 2 2 2 2 2 2" xfId="2053" xr:uid="{69EB9DE0-2540-4383-92A3-956FD12A80FB}"/>
    <cellStyle name="Normal 2 8 2 2 2 2 3" xfId="1567" xr:uid="{86EAE4C3-C854-4963-93DF-12B99C6C6B0C}"/>
    <cellStyle name="Normal 2 8 2 2 2 3" xfId="748" xr:uid="{F1C00D75-FB3F-417E-A492-D6AFCBDCF5E7}"/>
    <cellStyle name="Normal 2 8 2 2 2 3 2" xfId="1241" xr:uid="{A2670BB6-345D-464B-9432-88D21F345608}"/>
    <cellStyle name="Normal 2 8 2 2 2 3 2 2" xfId="2213" xr:uid="{E9018098-3F0F-48AA-B0A9-5C5B8F836D7F}"/>
    <cellStyle name="Normal 2 8 2 2 2 3 3" xfId="1727" xr:uid="{CE598049-F95F-4AC9-9C43-6E4D3892E634}"/>
    <cellStyle name="Normal 2 8 2 2 2 4" xfId="921" xr:uid="{AC362B26-3ADC-4740-98AA-B53B6D1DA798}"/>
    <cellStyle name="Normal 2 8 2 2 2 4 2" xfId="1893" xr:uid="{7A5ED802-588B-4C9E-AF99-5838F715BBC9}"/>
    <cellStyle name="Normal 2 8 2 2 2 5" xfId="1407" xr:uid="{4A5EE041-FD06-4A0D-98FE-5947E3074BFD}"/>
    <cellStyle name="Normal 2 8 2 2 3" xfId="508" xr:uid="{A545AA93-82F7-47B1-809E-F10F65CFDE67}"/>
    <cellStyle name="Normal 2 8 2 2 3 2" xfId="1001" xr:uid="{3022065D-5F23-45D9-A875-8DF5D1DA049E}"/>
    <cellStyle name="Normal 2 8 2 2 3 2 2" xfId="1973" xr:uid="{41D2CACA-49E2-4651-A2BC-DAEFB4CA5862}"/>
    <cellStyle name="Normal 2 8 2 2 3 3" xfId="1487" xr:uid="{719A0780-D89E-42AD-9D34-F505C909376C}"/>
    <cellStyle name="Normal 2 8 2 2 4" xfId="668" xr:uid="{2047E6C2-65CF-4B8D-AD73-1023670470C0}"/>
    <cellStyle name="Normal 2 8 2 2 4 2" xfId="1161" xr:uid="{3E5EC9DF-5C0C-4759-AA82-6BE606B305D4}"/>
    <cellStyle name="Normal 2 8 2 2 4 2 2" xfId="2133" xr:uid="{A5AC3BE3-65B2-48EE-B979-D69B941F23F1}"/>
    <cellStyle name="Normal 2 8 2 2 4 3" xfId="1647" xr:uid="{660713D0-2702-489F-BE0B-2E61A1C036CA}"/>
    <cellStyle name="Normal 2 8 2 2 5" xfId="841" xr:uid="{666CFC5A-3B51-48D9-8840-2C37ED05FBA0}"/>
    <cellStyle name="Normal 2 8 2 2 5 2" xfId="1813" xr:uid="{8A12DE74-F640-4629-919E-EABE4CA9386C}"/>
    <cellStyle name="Normal 2 8 2 2 6" xfId="1327" xr:uid="{DCE0E3A8-664D-456C-860D-4AF0F843373E}"/>
    <cellStyle name="Normal 2 8 2 3" xfId="388" xr:uid="{7ACC30D5-21AB-4C64-A714-CB9F2CE53C51}"/>
    <cellStyle name="Normal 2 8 2 3 2" xfId="548" xr:uid="{706DD1D9-B064-4153-97B1-0912DA3DDD69}"/>
    <cellStyle name="Normal 2 8 2 3 2 2" xfId="1041" xr:uid="{E25C679F-13E8-402C-968B-9C2C1D779EC7}"/>
    <cellStyle name="Normal 2 8 2 3 2 2 2" xfId="2013" xr:uid="{01F94A18-FFA8-4F26-9D4E-A1E389A83E20}"/>
    <cellStyle name="Normal 2 8 2 3 2 3" xfId="1527" xr:uid="{87CE6609-1FF3-4C07-A694-0FD51E553185}"/>
    <cellStyle name="Normal 2 8 2 3 3" xfId="708" xr:uid="{B09AB888-F9B8-4044-9533-6264D8DF7779}"/>
    <cellStyle name="Normal 2 8 2 3 3 2" xfId="1201" xr:uid="{E9599AEB-B6BE-4E0A-ADC5-A5CED167A801}"/>
    <cellStyle name="Normal 2 8 2 3 3 2 2" xfId="2173" xr:uid="{56C19F40-1C9D-4E5F-B088-3AA921A2BD4A}"/>
    <cellStyle name="Normal 2 8 2 3 3 3" xfId="1687" xr:uid="{ED01DD09-FFDE-48CC-9BD6-5340746C3675}"/>
    <cellStyle name="Normal 2 8 2 3 4" xfId="881" xr:uid="{FC077A62-D409-4523-9C7A-B48B6CCA91D5}"/>
    <cellStyle name="Normal 2 8 2 3 4 2" xfId="1853" xr:uid="{56DEBDA4-7CDC-4DDC-9DC2-F3B84B0DEA85}"/>
    <cellStyle name="Normal 2 8 2 3 5" xfId="1367" xr:uid="{0B95F6D1-E5D2-46FD-A9D5-CA2AF0B30C30}"/>
    <cellStyle name="Normal 2 8 2 4" xfId="468" xr:uid="{695B8D21-BF5D-45E2-82E1-146726EE28DC}"/>
    <cellStyle name="Normal 2 8 2 4 2" xfId="961" xr:uid="{56A33AD9-5BC3-42C2-9BD9-7E128248308D}"/>
    <cellStyle name="Normal 2 8 2 4 2 2" xfId="1933" xr:uid="{9200D9A1-CDEF-40E8-938E-8F2A4A1D13D5}"/>
    <cellStyle name="Normal 2 8 2 4 3" xfId="1447" xr:uid="{8BB89299-113C-4A8A-84A3-162CF46E2B94}"/>
    <cellStyle name="Normal 2 8 2 5" xfId="628" xr:uid="{456F30AD-0899-4AE4-9199-E42226F82839}"/>
    <cellStyle name="Normal 2 8 2 5 2" xfId="1121" xr:uid="{EBFFDEB4-D9F5-4D94-BE6D-7D98869A59A8}"/>
    <cellStyle name="Normal 2 8 2 5 2 2" xfId="2093" xr:uid="{7939D954-8644-4519-B018-9C3C0A277288}"/>
    <cellStyle name="Normal 2 8 2 5 3" xfId="1607" xr:uid="{3048251A-1300-479E-BBD8-EC2163735EF7}"/>
    <cellStyle name="Normal 2 8 2 6" xfId="801" xr:uid="{05D90E0D-6761-4D21-B8AA-CB2FFEAB7BB0}"/>
    <cellStyle name="Normal 2 8 2 6 2" xfId="1773" xr:uid="{9B3291E0-4A8E-4781-AD31-B22FD08C4AB9}"/>
    <cellStyle name="Normal 2 8 2 7" xfId="1287" xr:uid="{465C4D6A-F1DB-40C4-93E0-2ECB0CDD6E07}"/>
    <cellStyle name="Normal 2 8 3" xfId="328" xr:uid="{00000000-0005-0000-0000-0000D8000000}"/>
    <cellStyle name="Normal 2 8 3 2" xfId="408" xr:uid="{0B2B608D-C071-484E-AD41-1BA8EAE95EC9}"/>
    <cellStyle name="Normal 2 8 3 2 2" xfId="568" xr:uid="{03983346-9982-4C78-A483-CC8C70AD299A}"/>
    <cellStyle name="Normal 2 8 3 2 2 2" xfId="1061" xr:uid="{3F41A1D1-966D-4AE3-ACDF-30E09B0D83F0}"/>
    <cellStyle name="Normal 2 8 3 2 2 2 2" xfId="2033" xr:uid="{7DA282AB-E938-4778-9A9C-6985727F9711}"/>
    <cellStyle name="Normal 2 8 3 2 2 3" xfId="1547" xr:uid="{2D9FC0FB-55DE-4A08-AE69-C70EEFCD2B6E}"/>
    <cellStyle name="Normal 2 8 3 2 3" xfId="728" xr:uid="{432B49A5-136C-4521-9F96-1C0A78B8E8E1}"/>
    <cellStyle name="Normal 2 8 3 2 3 2" xfId="1221" xr:uid="{98C7B323-4D21-4E31-8B47-3ECCD4DAA261}"/>
    <cellStyle name="Normal 2 8 3 2 3 2 2" xfId="2193" xr:uid="{9958370E-6A35-4E0E-9380-A4B570B9A8BA}"/>
    <cellStyle name="Normal 2 8 3 2 3 3" xfId="1707" xr:uid="{E39E220C-01F3-4428-AEE9-0B5B4E800058}"/>
    <cellStyle name="Normal 2 8 3 2 4" xfId="901" xr:uid="{527CA68A-9900-4186-AE38-1F9FE2E332D6}"/>
    <cellStyle name="Normal 2 8 3 2 4 2" xfId="1873" xr:uid="{E2D6D828-C6DB-466C-8E2C-32D55C3CC4B2}"/>
    <cellStyle name="Normal 2 8 3 2 5" xfId="1387" xr:uid="{627FA052-66C4-4035-A72D-4352B6FB2AFD}"/>
    <cellStyle name="Normal 2 8 3 3" xfId="488" xr:uid="{69D2DF08-9C92-44FF-9EFF-2CC80551B0AB}"/>
    <cellStyle name="Normal 2 8 3 3 2" xfId="981" xr:uid="{FD46E6F7-6C65-423C-A49A-93AE97D056EC}"/>
    <cellStyle name="Normal 2 8 3 3 2 2" xfId="1953" xr:uid="{BA111243-FF98-426E-96FC-08F5925203FB}"/>
    <cellStyle name="Normal 2 8 3 3 3" xfId="1467" xr:uid="{9B79D48D-CBEA-4A17-868F-1F8EE4FE4909}"/>
    <cellStyle name="Normal 2 8 3 4" xfId="648" xr:uid="{C249EF3C-2512-40C3-A59F-424F843FEC8A}"/>
    <cellStyle name="Normal 2 8 3 4 2" xfId="1141" xr:uid="{085C7F02-E71E-41EA-A89C-013CAFA806F5}"/>
    <cellStyle name="Normal 2 8 3 4 2 2" xfId="2113" xr:uid="{D757D7A9-703F-4EC6-94E7-A80BA07A5A0F}"/>
    <cellStyle name="Normal 2 8 3 4 3" xfId="1627" xr:uid="{D95C8461-6DF2-4E11-B252-2246B42C9B80}"/>
    <cellStyle name="Normal 2 8 3 5" xfId="821" xr:uid="{2763A2B0-5D02-4698-8B99-21861EE22D9F}"/>
    <cellStyle name="Normal 2 8 3 5 2" xfId="1793" xr:uid="{3651B793-BDBC-4F38-816D-28E3ED59200E}"/>
    <cellStyle name="Normal 2 8 3 6" xfId="1307" xr:uid="{FF1DBC36-ED48-4906-A31C-BF483EE11A0F}"/>
    <cellStyle name="Normal 2 8 4" xfId="368" xr:uid="{0B77F2EB-FD17-458C-A745-A0CCF22C1D21}"/>
    <cellStyle name="Normal 2 8 4 2" xfId="528" xr:uid="{BE2700D5-1025-4A68-8B15-76D27D8C12CE}"/>
    <cellStyle name="Normal 2 8 4 2 2" xfId="1021" xr:uid="{0DBF6CBC-7FD1-48FD-B187-64F26E142BA7}"/>
    <cellStyle name="Normal 2 8 4 2 2 2" xfId="1993" xr:uid="{0F65F27D-4C94-4EB5-86D4-7FAEDC58B7D9}"/>
    <cellStyle name="Normal 2 8 4 2 3" xfId="1507" xr:uid="{6BF8D031-A29F-4C19-B0BA-76433968FAEF}"/>
    <cellStyle name="Normal 2 8 4 3" xfId="688" xr:uid="{66A04036-906C-44FB-8BCF-7B77135380CA}"/>
    <cellStyle name="Normal 2 8 4 3 2" xfId="1181" xr:uid="{1883FC2B-D3C5-4A4D-A0B2-FA4D3D04A6DE}"/>
    <cellStyle name="Normal 2 8 4 3 2 2" xfId="2153" xr:uid="{C297E603-0352-4BF1-AA59-CE060900AC4A}"/>
    <cellStyle name="Normal 2 8 4 3 3" xfId="1667" xr:uid="{6BEC4A5B-0445-46C7-AFBE-F77B79DFEC3D}"/>
    <cellStyle name="Normal 2 8 4 4" xfId="861" xr:uid="{29278009-3168-4BD7-AD61-3AA3F44A973A}"/>
    <cellStyle name="Normal 2 8 4 4 2" xfId="1833" xr:uid="{6BD9FAFF-E49D-4232-A2C0-EE44982FC950}"/>
    <cellStyle name="Normal 2 8 4 5" xfId="1347" xr:uid="{EDEF9EE6-BD86-45F6-884E-94C91649A328}"/>
    <cellStyle name="Normal 2 8 5" xfId="448" xr:uid="{F150ABCD-F667-46E0-87F9-E75F49599B4D}"/>
    <cellStyle name="Normal 2 8 5 2" xfId="941" xr:uid="{329427E7-974E-4478-9CFD-9E903D8ACA01}"/>
    <cellStyle name="Normal 2 8 5 2 2" xfId="1913" xr:uid="{EE549C91-FC95-41DE-B3E1-381007227A50}"/>
    <cellStyle name="Normal 2 8 5 3" xfId="1427" xr:uid="{53286E2B-8DA0-46EE-A80E-2642731AC255}"/>
    <cellStyle name="Normal 2 8 6" xfId="608" xr:uid="{451D7ABF-985D-423F-93C0-CD47DE058122}"/>
    <cellStyle name="Normal 2 8 6 2" xfId="1101" xr:uid="{C832DFE5-894D-42D6-ACE7-07271A7EEB90}"/>
    <cellStyle name="Normal 2 8 6 2 2" xfId="2073" xr:uid="{DE2A1BC8-F2EF-4DCB-A269-AC77CA1357F8}"/>
    <cellStyle name="Normal 2 8 6 3" xfId="1587" xr:uid="{CA2E7D1C-7642-43DC-A3F0-463A173B0A86}"/>
    <cellStyle name="Normal 2 8 7" xfId="781" xr:uid="{88E0C1DF-2D1E-4AB7-8050-547BC90790D9}"/>
    <cellStyle name="Normal 2 8 7 2" xfId="1753" xr:uid="{DC15296A-F235-4635-952B-CB4C67C967A8}"/>
    <cellStyle name="Normal 2 8 8" xfId="1267" xr:uid="{4A9557CA-4FDF-4CAD-977D-156506F05D7E}"/>
    <cellStyle name="Normal 2 9" xfId="123" xr:uid="{00000000-0005-0000-0000-0000D9000000}"/>
    <cellStyle name="Normal 20" xfId="124" xr:uid="{00000000-0005-0000-0000-0000DA000000}"/>
    <cellStyle name="Normal 20 2" xfId="125" xr:uid="{00000000-0005-0000-0000-0000DB000000}"/>
    <cellStyle name="Normal 20 3" xfId="126" xr:uid="{00000000-0005-0000-0000-0000DC000000}"/>
    <cellStyle name="Normal 20 3 2" xfId="287" xr:uid="{00000000-0005-0000-0000-0000DD000000}"/>
    <cellStyle name="Normal 20 3 2 2" xfId="349" xr:uid="{00000000-0005-0000-0000-0000DE000000}"/>
    <cellStyle name="Normal 20 3 2 2 2" xfId="429" xr:uid="{2248A26C-1B03-4C52-B621-E1A15426FF84}"/>
    <cellStyle name="Normal 20 3 2 2 2 2" xfId="589" xr:uid="{F1CE2E8D-28BA-4898-998C-3F8945FF14E0}"/>
    <cellStyle name="Normal 20 3 2 2 2 2 2" xfId="1082" xr:uid="{D9E5E601-CB1D-481A-B501-D0968DC49C4C}"/>
    <cellStyle name="Normal 20 3 2 2 2 2 2 2" xfId="2054" xr:uid="{8080BC47-3CE6-48FC-B2B4-E5D082F186FD}"/>
    <cellStyle name="Normal 20 3 2 2 2 2 3" xfId="1568" xr:uid="{B16843BA-BB85-45C7-94D8-5566AA3C21E5}"/>
    <cellStyle name="Normal 20 3 2 2 2 3" xfId="749" xr:uid="{DCC73DA7-D88A-409C-87E1-8E7B63C695F4}"/>
    <cellStyle name="Normal 20 3 2 2 2 3 2" xfId="1242" xr:uid="{31CB1180-FD3A-4463-BFDE-37C3C64863E7}"/>
    <cellStyle name="Normal 20 3 2 2 2 3 2 2" xfId="2214" xr:uid="{472EAA3A-2615-4AF7-BAAE-D0B5614DC02E}"/>
    <cellStyle name="Normal 20 3 2 2 2 3 3" xfId="1728" xr:uid="{D5F61012-DACD-40E1-8CD6-CC96A65E70B1}"/>
    <cellStyle name="Normal 20 3 2 2 2 4" xfId="922" xr:uid="{3B99C001-64CD-4505-9327-79978856BF52}"/>
    <cellStyle name="Normal 20 3 2 2 2 4 2" xfId="1894" xr:uid="{962AE18A-912A-48C8-AFBA-744759772703}"/>
    <cellStyle name="Normal 20 3 2 2 2 5" xfId="1408" xr:uid="{D0690E68-E68B-4EFD-998F-69752EE3639E}"/>
    <cellStyle name="Normal 20 3 2 2 3" xfId="509" xr:uid="{F371E555-E85F-4CBA-BCE3-B007790C649E}"/>
    <cellStyle name="Normal 20 3 2 2 3 2" xfId="1002" xr:uid="{D7B3FBC7-C5BA-4493-B7D1-D3D9B9E03350}"/>
    <cellStyle name="Normal 20 3 2 2 3 2 2" xfId="1974" xr:uid="{64C781D5-B635-4226-B6A7-1689E92A28B3}"/>
    <cellStyle name="Normal 20 3 2 2 3 3" xfId="1488" xr:uid="{720FC8D9-181F-42F4-BE82-2D1780D5AB22}"/>
    <cellStyle name="Normal 20 3 2 2 4" xfId="669" xr:uid="{3D2352A4-AF3E-4E07-BAC3-C81A52C582E9}"/>
    <cellStyle name="Normal 20 3 2 2 4 2" xfId="1162" xr:uid="{6234B9F4-1781-4A62-BC8D-ED41E48B7DB1}"/>
    <cellStyle name="Normal 20 3 2 2 4 2 2" xfId="2134" xr:uid="{D771908D-01CC-494D-920E-8EBD3FDE8B25}"/>
    <cellStyle name="Normal 20 3 2 2 4 3" xfId="1648" xr:uid="{6B83176A-0EC6-4BD5-B46C-34553617EBC1}"/>
    <cellStyle name="Normal 20 3 2 2 5" xfId="842" xr:uid="{9D5CF30E-6B68-4EAF-AE55-1AA619C08A34}"/>
    <cellStyle name="Normal 20 3 2 2 5 2" xfId="1814" xr:uid="{D28ED6CB-5C5C-4F70-9DEA-8E84F43A1FAA}"/>
    <cellStyle name="Normal 20 3 2 2 6" xfId="1328" xr:uid="{C18E501C-0948-4F9C-95F3-86AD73D7FEA2}"/>
    <cellStyle name="Normal 20 3 2 3" xfId="389" xr:uid="{D25756B9-BDF7-4242-8269-27CE38FC9DD2}"/>
    <cellStyle name="Normal 20 3 2 3 2" xfId="549" xr:uid="{6007B310-D5F8-446A-A03E-0D6807D6D4F0}"/>
    <cellStyle name="Normal 20 3 2 3 2 2" xfId="1042" xr:uid="{3C5C46EE-CD92-4461-837E-D03988F204A4}"/>
    <cellStyle name="Normal 20 3 2 3 2 2 2" xfId="2014" xr:uid="{81B8B2A4-056F-44A5-AD2A-4478B617430C}"/>
    <cellStyle name="Normal 20 3 2 3 2 3" xfId="1528" xr:uid="{59CEF481-1120-4EDD-849D-CF811770F2EA}"/>
    <cellStyle name="Normal 20 3 2 3 3" xfId="709" xr:uid="{1D445E68-DE9B-45BF-AF82-6C8F046451BD}"/>
    <cellStyle name="Normal 20 3 2 3 3 2" xfId="1202" xr:uid="{17204EEB-2D58-4F65-BF67-1B422FF9FB3A}"/>
    <cellStyle name="Normal 20 3 2 3 3 2 2" xfId="2174" xr:uid="{A89CC967-C222-4ED9-808A-3CF39ECF70F9}"/>
    <cellStyle name="Normal 20 3 2 3 3 3" xfId="1688" xr:uid="{81726A68-01E1-4644-8095-A44C8A56AA55}"/>
    <cellStyle name="Normal 20 3 2 3 4" xfId="882" xr:uid="{A6D99CF1-1E49-4658-A603-82CF9BB3C881}"/>
    <cellStyle name="Normal 20 3 2 3 4 2" xfId="1854" xr:uid="{BD9B9FFF-35FD-4D21-BF0C-24DF5EAF15E9}"/>
    <cellStyle name="Normal 20 3 2 3 5" xfId="1368" xr:uid="{B9DEDBFD-997C-4785-9F7A-4A2C2127DFA2}"/>
    <cellStyle name="Normal 20 3 2 4" xfId="469" xr:uid="{2B073E8C-836F-4BB5-A595-6EBD2697B97C}"/>
    <cellStyle name="Normal 20 3 2 4 2" xfId="962" xr:uid="{1E92425A-B8CC-4711-9DCB-CD061321B36D}"/>
    <cellStyle name="Normal 20 3 2 4 2 2" xfId="1934" xr:uid="{7B561322-46ED-451C-8448-B876C523E85B}"/>
    <cellStyle name="Normal 20 3 2 4 3" xfId="1448" xr:uid="{8C0B0F3B-1EF8-48B7-AB91-C1BDB932B8AF}"/>
    <cellStyle name="Normal 20 3 2 5" xfId="629" xr:uid="{291FE61A-D12A-4F5B-9712-25504376ED0A}"/>
    <cellStyle name="Normal 20 3 2 5 2" xfId="1122" xr:uid="{007C68C2-46BE-4311-81AD-5E4010B5261C}"/>
    <cellStyle name="Normal 20 3 2 5 2 2" xfId="2094" xr:uid="{F06268DC-2D6F-48D2-881A-AA7A515C2533}"/>
    <cellStyle name="Normal 20 3 2 5 3" xfId="1608" xr:uid="{BBEDF856-24F7-403E-AACC-9819F1801DB2}"/>
    <cellStyle name="Normal 20 3 2 6" xfId="802" xr:uid="{A22F15D4-790A-481A-A4CF-882254A3CB02}"/>
    <cellStyle name="Normal 20 3 2 6 2" xfId="1774" xr:uid="{A71ED6A8-8191-45CB-BD91-A4D8F39902DF}"/>
    <cellStyle name="Normal 20 3 2 7" xfId="1288" xr:uid="{80B4C207-D5C1-44E6-A237-BEF3C8E17A27}"/>
    <cellStyle name="Normal 20 3 3" xfId="329" xr:uid="{00000000-0005-0000-0000-0000DF000000}"/>
    <cellStyle name="Normal 20 3 3 2" xfId="409" xr:uid="{9490C6F3-6760-4BE9-A06F-ACFF8AE886A1}"/>
    <cellStyle name="Normal 20 3 3 2 2" xfId="569" xr:uid="{6CD72429-D57D-4507-86C7-55AF76EF305C}"/>
    <cellStyle name="Normal 20 3 3 2 2 2" xfId="1062" xr:uid="{8AB69865-22AF-4115-86AC-23B2979A6AB9}"/>
    <cellStyle name="Normal 20 3 3 2 2 2 2" xfId="2034" xr:uid="{DAE59150-07E7-4B99-86C1-7135D534C6FC}"/>
    <cellStyle name="Normal 20 3 3 2 2 3" xfId="1548" xr:uid="{CDFCC91E-0EC5-4E7B-912A-5165D755AD53}"/>
    <cellStyle name="Normal 20 3 3 2 3" xfId="729" xr:uid="{689155C2-CD4E-4129-BA65-73C10F61C236}"/>
    <cellStyle name="Normal 20 3 3 2 3 2" xfId="1222" xr:uid="{CBEE4F42-F46C-4DF8-9F79-532E3EA8ABA2}"/>
    <cellStyle name="Normal 20 3 3 2 3 2 2" xfId="2194" xr:uid="{3EDC4F7B-593A-4A3E-B73D-97ACD45788C9}"/>
    <cellStyle name="Normal 20 3 3 2 3 3" xfId="1708" xr:uid="{07FAE6A5-573D-44E7-B8A5-C55DFD66340C}"/>
    <cellStyle name="Normal 20 3 3 2 4" xfId="902" xr:uid="{274554F6-9E8A-4C6E-B437-E90453919A99}"/>
    <cellStyle name="Normal 20 3 3 2 4 2" xfId="1874" xr:uid="{DAAA74C1-B94E-4754-94C7-599117B3EA98}"/>
    <cellStyle name="Normal 20 3 3 2 5" xfId="1388" xr:uid="{BDAAB698-2C8C-4428-AEAF-3E2FB6834A90}"/>
    <cellStyle name="Normal 20 3 3 3" xfId="489" xr:uid="{AF74A95D-6CD7-4CC3-AFF5-0A13BE5084CE}"/>
    <cellStyle name="Normal 20 3 3 3 2" xfId="982" xr:uid="{7A92A47D-9EDA-4AD4-A816-810DEA3EF2DB}"/>
    <cellStyle name="Normal 20 3 3 3 2 2" xfId="1954" xr:uid="{1D4B6CA1-4498-4616-83E8-21CE5ED66CFD}"/>
    <cellStyle name="Normal 20 3 3 3 3" xfId="1468" xr:uid="{AD6E301F-1564-4D1C-BD28-7ACBF6790ECE}"/>
    <cellStyle name="Normal 20 3 3 4" xfId="649" xr:uid="{9CB57C82-7531-4882-8626-24A7D883B8F7}"/>
    <cellStyle name="Normal 20 3 3 4 2" xfId="1142" xr:uid="{90AA6AF8-BCAC-446B-87CD-A24859467644}"/>
    <cellStyle name="Normal 20 3 3 4 2 2" xfId="2114" xr:uid="{DBAEEBE8-9C60-4A97-9939-1618C46CE016}"/>
    <cellStyle name="Normal 20 3 3 4 3" xfId="1628" xr:uid="{398D55D1-3978-4883-9949-11A34843E0DF}"/>
    <cellStyle name="Normal 20 3 3 5" xfId="822" xr:uid="{C0C06E12-29BD-4CF8-B3D2-0759B0E3AA1C}"/>
    <cellStyle name="Normal 20 3 3 5 2" xfId="1794" xr:uid="{74243CC5-EA10-4DF5-A39B-87383B7C72DF}"/>
    <cellStyle name="Normal 20 3 3 6" xfId="1308" xr:uid="{494F9D3F-844A-4F10-9316-91B3043F3D94}"/>
    <cellStyle name="Normal 20 3 4" xfId="369" xr:uid="{CDCA0719-0E11-4E1A-B974-9E61866C4E8A}"/>
    <cellStyle name="Normal 20 3 4 2" xfId="529" xr:uid="{3FCC7444-7CF5-434D-B323-3320C8C73E1B}"/>
    <cellStyle name="Normal 20 3 4 2 2" xfId="1022" xr:uid="{52971AEB-6F64-4809-95F2-3E7A8A789E17}"/>
    <cellStyle name="Normal 20 3 4 2 2 2" xfId="1994" xr:uid="{FDD6B93C-6420-450A-83CD-D443364DCDBB}"/>
    <cellStyle name="Normal 20 3 4 2 3" xfId="1508" xr:uid="{4BE5F308-288C-483B-B5E2-EDCD26EB006C}"/>
    <cellStyle name="Normal 20 3 4 3" xfId="689" xr:uid="{64128568-B9E1-4E4E-A575-AADE692E011B}"/>
    <cellStyle name="Normal 20 3 4 3 2" xfId="1182" xr:uid="{EC2D0B5E-F22F-40AC-9B96-9075FF8A6573}"/>
    <cellStyle name="Normal 20 3 4 3 2 2" xfId="2154" xr:uid="{4D994A28-2320-4C80-B5A6-743AF9E94592}"/>
    <cellStyle name="Normal 20 3 4 3 3" xfId="1668" xr:uid="{9F6676F3-54E4-4FB8-A3EE-701B781B77C1}"/>
    <cellStyle name="Normal 20 3 4 4" xfId="862" xr:uid="{627A47E2-A867-407E-8B2E-C33835689040}"/>
    <cellStyle name="Normal 20 3 4 4 2" xfId="1834" xr:uid="{BCAAD508-C125-48C6-9E96-238C3CEC83B1}"/>
    <cellStyle name="Normal 20 3 4 5" xfId="1348" xr:uid="{48826590-BE9D-4B1E-A99C-BAB4E16B7E20}"/>
    <cellStyle name="Normal 20 3 5" xfId="449" xr:uid="{DAE12C55-9FDE-4AC4-9EE2-D2B642B8C6A5}"/>
    <cellStyle name="Normal 20 3 5 2" xfId="942" xr:uid="{463CBC22-95D7-4F6B-8F78-8F0F2DDBD492}"/>
    <cellStyle name="Normal 20 3 5 2 2" xfId="1914" xr:uid="{5285238D-35F8-4263-B2E9-EC73797786B5}"/>
    <cellStyle name="Normal 20 3 5 3" xfId="1428" xr:uid="{D7FF9435-C91B-431B-9628-D549EFAADB55}"/>
    <cellStyle name="Normal 20 3 6" xfId="609" xr:uid="{24C34F1A-ABE4-4CA0-A984-289036330279}"/>
    <cellStyle name="Normal 20 3 6 2" xfId="1102" xr:uid="{C8527267-9345-41E7-A439-62B1D7C7A4E7}"/>
    <cellStyle name="Normal 20 3 6 2 2" xfId="2074" xr:uid="{913D83BD-9A87-4103-A007-0E41642798E3}"/>
    <cellStyle name="Normal 20 3 6 3" xfId="1588" xr:uid="{595254C4-4885-47F0-933F-A9179FB44ADC}"/>
    <cellStyle name="Normal 20 3 7" xfId="782" xr:uid="{5AEAEEC0-E604-4012-ACFD-5EA2ADF17D5B}"/>
    <cellStyle name="Normal 20 3 7 2" xfId="1754" xr:uid="{CF1ACBEA-631B-463D-A2A0-60FF0C3A73B9}"/>
    <cellStyle name="Normal 20 3 8" xfId="1268" xr:uid="{F223C332-9001-4CC4-B021-0447E4553E0D}"/>
    <cellStyle name="Normal 21" xfId="127" xr:uid="{00000000-0005-0000-0000-0000E0000000}"/>
    <cellStyle name="Normal 21 2" xfId="128" xr:uid="{00000000-0005-0000-0000-0000E1000000}"/>
    <cellStyle name="Normal 21 3" xfId="129" xr:uid="{00000000-0005-0000-0000-0000E2000000}"/>
    <cellStyle name="Normal 21 3 2" xfId="130" xr:uid="{00000000-0005-0000-0000-0000E3000000}"/>
    <cellStyle name="Normal 22" xfId="131" xr:uid="{00000000-0005-0000-0000-0000E4000000}"/>
    <cellStyle name="Normal 22 2" xfId="132" xr:uid="{00000000-0005-0000-0000-0000E5000000}"/>
    <cellStyle name="Normal 22 2 2" xfId="289" xr:uid="{00000000-0005-0000-0000-0000E6000000}"/>
    <cellStyle name="Normal 22 3" xfId="288" xr:uid="{00000000-0005-0000-0000-0000E7000000}"/>
    <cellStyle name="Normal 23" xfId="133" xr:uid="{00000000-0005-0000-0000-0000E8000000}"/>
    <cellStyle name="Normal 23 2" xfId="134" xr:uid="{00000000-0005-0000-0000-0000E9000000}"/>
    <cellStyle name="Normal 24" xfId="135" xr:uid="{00000000-0005-0000-0000-0000EA000000}"/>
    <cellStyle name="Normal 24 2" xfId="290" xr:uid="{00000000-0005-0000-0000-0000EB000000}"/>
    <cellStyle name="Normal 25" xfId="136" xr:uid="{00000000-0005-0000-0000-0000EC000000}"/>
    <cellStyle name="Normal 25 2" xfId="137" xr:uid="{00000000-0005-0000-0000-0000ED000000}"/>
    <cellStyle name="Normal 25 3" xfId="138" xr:uid="{00000000-0005-0000-0000-0000EE000000}"/>
    <cellStyle name="Normal 26" xfId="139" xr:uid="{00000000-0005-0000-0000-0000EF000000}"/>
    <cellStyle name="Normal 26 2" xfId="140" xr:uid="{00000000-0005-0000-0000-0000F0000000}"/>
    <cellStyle name="Normal 26 3" xfId="141" xr:uid="{00000000-0005-0000-0000-0000F1000000}"/>
    <cellStyle name="Normal 27" xfId="142" xr:uid="{00000000-0005-0000-0000-0000F2000000}"/>
    <cellStyle name="Normal 27 2" xfId="291" xr:uid="{00000000-0005-0000-0000-0000F3000000}"/>
    <cellStyle name="Normal 28" xfId="143" xr:uid="{00000000-0005-0000-0000-0000F4000000}"/>
    <cellStyle name="Normal 28 2" xfId="144" xr:uid="{00000000-0005-0000-0000-0000F5000000}"/>
    <cellStyle name="Normal 28 2 2" xfId="293" xr:uid="{00000000-0005-0000-0000-0000F6000000}"/>
    <cellStyle name="Normal 28 3" xfId="292" xr:uid="{00000000-0005-0000-0000-0000F7000000}"/>
    <cellStyle name="Normal 29" xfId="145" xr:uid="{00000000-0005-0000-0000-0000F8000000}"/>
    <cellStyle name="Normal 3" xfId="146" xr:uid="{00000000-0005-0000-0000-0000F9000000}"/>
    <cellStyle name="Normal 3 2" xfId="147" xr:uid="{00000000-0005-0000-0000-0000FA000000}"/>
    <cellStyle name="Normal 3 2 2" xfId="768" xr:uid="{3D2C99EB-87DF-47B6-899F-C15FAAE726BC}"/>
    <cellStyle name="Normal 3 2 2 2" xfId="1254" xr:uid="{8906C01D-27CD-4206-ADCA-4CEDC5CCEC0B}"/>
    <cellStyle name="Normal 3 2 2 2 2" xfId="2226" xr:uid="{073EC26B-9D8D-4C31-A732-B6823C167541}"/>
    <cellStyle name="Normal 3 2 2 3" xfId="1740" xr:uid="{CE2B45A2-9838-4F68-8F53-BEA223D5553A}"/>
    <cellStyle name="Normal 3 3" xfId="148" xr:uid="{00000000-0005-0000-0000-0000FB000000}"/>
    <cellStyle name="Normal 3 3 2" xfId="294" xr:uid="{00000000-0005-0000-0000-0000FC000000}"/>
    <cellStyle name="Normal 3 4" xfId="149" xr:uid="{00000000-0005-0000-0000-0000FD000000}"/>
    <cellStyle name="Normal 3 5" xfId="762" xr:uid="{74FB45CE-24CB-486F-BAFF-3097E13C94D8}"/>
    <cellStyle name="Normal 3 5 2" xfId="1251" xr:uid="{70568928-506B-4286-886B-2629AD43BDBA}"/>
    <cellStyle name="Normal 3 5 2 2" xfId="2223" xr:uid="{0A5E3F22-DDA2-4B49-9988-E86BA098E1E5}"/>
    <cellStyle name="Normal 3 5 3" xfId="1737" xr:uid="{2ED99C43-EF41-4A88-817C-6D3B4F47B90D}"/>
    <cellStyle name="Normal 30" xfId="150" xr:uid="{00000000-0005-0000-0000-0000FE000000}"/>
    <cellStyle name="Normal 30 2" xfId="151" xr:uid="{00000000-0005-0000-0000-0000FF000000}"/>
    <cellStyle name="Normal 31" xfId="216" xr:uid="{00000000-0005-0000-0000-000000010000}"/>
    <cellStyle name="Normal 32" xfId="757" xr:uid="{F65E95F1-A637-4C8E-9B33-66F5FEE5A8AC}"/>
    <cellStyle name="Normal 38" xfId="152" xr:uid="{00000000-0005-0000-0000-000001010000}"/>
    <cellStyle name="Normal 38 2" xfId="153" xr:uid="{00000000-0005-0000-0000-000002010000}"/>
    <cellStyle name="Normal 38 2 2" xfId="154" xr:uid="{00000000-0005-0000-0000-000003010000}"/>
    <cellStyle name="Normal 38 2 3" xfId="155" xr:uid="{00000000-0005-0000-0000-000004010000}"/>
    <cellStyle name="Normal 38 2 3 2" xfId="156" xr:uid="{00000000-0005-0000-0000-000005010000}"/>
    <cellStyle name="Normal 39" xfId="157" xr:uid="{00000000-0005-0000-0000-000006010000}"/>
    <cellStyle name="Normal 39 2" xfId="158" xr:uid="{00000000-0005-0000-0000-000007010000}"/>
    <cellStyle name="Normal 39 2 2" xfId="159" xr:uid="{00000000-0005-0000-0000-000008010000}"/>
    <cellStyle name="Normal 39 2 3" xfId="160" xr:uid="{00000000-0005-0000-0000-000009010000}"/>
    <cellStyle name="Normal 39 2 3 2" xfId="161" xr:uid="{00000000-0005-0000-0000-00000A010000}"/>
    <cellStyle name="Normal 4" xfId="162" xr:uid="{00000000-0005-0000-0000-00000B010000}"/>
    <cellStyle name="Normal 4 2" xfId="163" xr:uid="{00000000-0005-0000-0000-00000C010000}"/>
    <cellStyle name="Normal 4 3" xfId="295" xr:uid="{00000000-0005-0000-0000-00000D010000}"/>
    <cellStyle name="Normal 4 4" xfId="766" xr:uid="{3E337DDB-34CB-411E-8F1E-56D3018A4E06}"/>
    <cellStyle name="Normal 47" xfId="164" xr:uid="{00000000-0005-0000-0000-00000E010000}"/>
    <cellStyle name="Normal 47 2" xfId="165" xr:uid="{00000000-0005-0000-0000-00000F010000}"/>
    <cellStyle name="Normal 47 2 2" xfId="166" xr:uid="{00000000-0005-0000-0000-000010010000}"/>
    <cellStyle name="Normal 47 2 3" xfId="167" xr:uid="{00000000-0005-0000-0000-000011010000}"/>
    <cellStyle name="Normal 47 2 3 2" xfId="168" xr:uid="{00000000-0005-0000-0000-000012010000}"/>
    <cellStyle name="Normal 5" xfId="169" xr:uid="{00000000-0005-0000-0000-000013010000}"/>
    <cellStyle name="Normal 5 2" xfId="170" xr:uid="{00000000-0005-0000-0000-000014010000}"/>
    <cellStyle name="Normal 5 3" xfId="171" xr:uid="{00000000-0005-0000-0000-000015010000}"/>
    <cellStyle name="Normal 5 3 2" xfId="296" xr:uid="{00000000-0005-0000-0000-000016010000}"/>
    <cellStyle name="Normal 5 4" xfId="172" xr:uid="{00000000-0005-0000-0000-000017010000}"/>
    <cellStyle name="Normal 5 4 2" xfId="297" xr:uid="{00000000-0005-0000-0000-000018010000}"/>
    <cellStyle name="Normal 5 4 2 2" xfId="350" xr:uid="{00000000-0005-0000-0000-000019010000}"/>
    <cellStyle name="Normal 5 4 2 2 2" xfId="430" xr:uid="{214B5A51-4C8C-4217-A9EE-A2CD831AAFC2}"/>
    <cellStyle name="Normal 5 4 2 2 2 2" xfId="590" xr:uid="{C3AA4B35-ECA3-4960-8770-F6E1DF2C8C2D}"/>
    <cellStyle name="Normal 5 4 2 2 2 2 2" xfId="1083" xr:uid="{D28295D1-3795-4F98-A180-82DFE7F366AE}"/>
    <cellStyle name="Normal 5 4 2 2 2 2 2 2" xfId="2055" xr:uid="{1158DBE4-E432-446C-A28E-06A5C53CB830}"/>
    <cellStyle name="Normal 5 4 2 2 2 2 3" xfId="1569" xr:uid="{F5C60C35-010C-4E92-85E1-C0CB3C632DE6}"/>
    <cellStyle name="Normal 5 4 2 2 2 3" xfId="750" xr:uid="{B2DA4928-98FC-423E-8CE8-937899378D23}"/>
    <cellStyle name="Normal 5 4 2 2 2 3 2" xfId="1243" xr:uid="{CFFC780D-5D74-4475-AA4E-41072A230277}"/>
    <cellStyle name="Normal 5 4 2 2 2 3 2 2" xfId="2215" xr:uid="{FFBB197E-1EE3-4252-BB22-C9D0DB0F2123}"/>
    <cellStyle name="Normal 5 4 2 2 2 3 3" xfId="1729" xr:uid="{3C76EB2E-CE44-4EF8-92C8-EFA18EDF3E7B}"/>
    <cellStyle name="Normal 5 4 2 2 2 4" xfId="923" xr:uid="{D665218F-827D-4B19-B6C1-1D862998F281}"/>
    <cellStyle name="Normal 5 4 2 2 2 4 2" xfId="1895" xr:uid="{D4E689BB-B169-46D1-B3D6-014E2925C316}"/>
    <cellStyle name="Normal 5 4 2 2 2 5" xfId="1409" xr:uid="{00F62C20-F6C0-475D-9B57-08C5B3CBC0E1}"/>
    <cellStyle name="Normal 5 4 2 2 3" xfId="510" xr:uid="{17332AA9-9304-448F-85EE-3CF2075E84D4}"/>
    <cellStyle name="Normal 5 4 2 2 3 2" xfId="1003" xr:uid="{159D7E39-175C-465C-8D70-CBF80E11D05A}"/>
    <cellStyle name="Normal 5 4 2 2 3 2 2" xfId="1975" xr:uid="{EC2E1900-710E-4BA9-8A2F-D66E9A03C353}"/>
    <cellStyle name="Normal 5 4 2 2 3 3" xfId="1489" xr:uid="{5FE70728-317D-43B4-8DC9-B58FC8A7E61D}"/>
    <cellStyle name="Normal 5 4 2 2 4" xfId="670" xr:uid="{4B26B5FB-3398-48CD-AB9A-DEF3F25DCBC8}"/>
    <cellStyle name="Normal 5 4 2 2 4 2" xfId="1163" xr:uid="{B2F5CAC5-2366-4A29-A852-C3BCAFAF3B60}"/>
    <cellStyle name="Normal 5 4 2 2 4 2 2" xfId="2135" xr:uid="{CCF2F0BD-6C6C-4BBB-B75A-9DFDEB8B2D2B}"/>
    <cellStyle name="Normal 5 4 2 2 4 3" xfId="1649" xr:uid="{E1CA1C26-A53D-47D7-A5B0-87538651288D}"/>
    <cellStyle name="Normal 5 4 2 2 5" xfId="843" xr:uid="{19B588CD-DA22-4070-82A5-13BB248C7C61}"/>
    <cellStyle name="Normal 5 4 2 2 5 2" xfId="1815" xr:uid="{B4CE3718-4F7E-40AD-A54F-AFC2F9226643}"/>
    <cellStyle name="Normal 5 4 2 2 6" xfId="1329" xr:uid="{77F6C013-64CE-4761-BAEA-3C168FA902C0}"/>
    <cellStyle name="Normal 5 4 2 3" xfId="390" xr:uid="{DF8DAECC-32B9-4FAB-90DC-C24512812F23}"/>
    <cellStyle name="Normal 5 4 2 3 2" xfId="550" xr:uid="{198DBEA1-E98F-4EFA-B00B-2A3AC8D93CB1}"/>
    <cellStyle name="Normal 5 4 2 3 2 2" xfId="1043" xr:uid="{F74BA0BD-E1C7-4B60-9C3A-2D0A36B4924F}"/>
    <cellStyle name="Normal 5 4 2 3 2 2 2" xfId="2015" xr:uid="{6B165303-4135-42FA-8546-37BC0AF98D63}"/>
    <cellStyle name="Normal 5 4 2 3 2 3" xfId="1529" xr:uid="{54957E7D-48D8-45EF-8C90-B4E6FA5D40EB}"/>
    <cellStyle name="Normal 5 4 2 3 3" xfId="710" xr:uid="{D568B265-8F0B-41C1-A9CC-FF8CF64C388A}"/>
    <cellStyle name="Normal 5 4 2 3 3 2" xfId="1203" xr:uid="{998D12CA-3D5E-4BBA-AA42-6300C4B89446}"/>
    <cellStyle name="Normal 5 4 2 3 3 2 2" xfId="2175" xr:uid="{9C8E752E-CB35-47BD-9B16-8272EF384620}"/>
    <cellStyle name="Normal 5 4 2 3 3 3" xfId="1689" xr:uid="{4ED50A81-A7AA-4E3C-85ED-B9E9F8890930}"/>
    <cellStyle name="Normal 5 4 2 3 4" xfId="883" xr:uid="{AC25F7E1-921A-45B5-8E26-1D31365FDA27}"/>
    <cellStyle name="Normal 5 4 2 3 4 2" xfId="1855" xr:uid="{90A5467A-ABB0-4E90-A370-81F49D2CC591}"/>
    <cellStyle name="Normal 5 4 2 3 5" xfId="1369" xr:uid="{3827D3CD-58AF-4B89-AB6A-65EB7A22FFAF}"/>
    <cellStyle name="Normal 5 4 2 4" xfId="470" xr:uid="{D1427DBA-EAAB-4BBB-8AC8-31B49ABFE524}"/>
    <cellStyle name="Normal 5 4 2 4 2" xfId="963" xr:uid="{E1313417-5B2F-43DB-8891-77DF9866E00E}"/>
    <cellStyle name="Normal 5 4 2 4 2 2" xfId="1935" xr:uid="{030361A9-B5E5-4AB1-84E1-F3625F6948FF}"/>
    <cellStyle name="Normal 5 4 2 4 3" xfId="1449" xr:uid="{F1EA179A-1E02-48C2-9E07-78CC80B57196}"/>
    <cellStyle name="Normal 5 4 2 5" xfId="630" xr:uid="{8EAAB3A4-C591-4F03-8BAE-C439EEC71AA1}"/>
    <cellStyle name="Normal 5 4 2 5 2" xfId="1123" xr:uid="{C1F51EA5-B95E-4C56-8339-97A617B868E6}"/>
    <cellStyle name="Normal 5 4 2 5 2 2" xfId="2095" xr:uid="{12C24B58-C5DF-4B4C-94DD-817E7F2203C4}"/>
    <cellStyle name="Normal 5 4 2 5 3" xfId="1609" xr:uid="{17F42EE0-6E3E-4221-B866-DE55F44952A3}"/>
    <cellStyle name="Normal 5 4 2 6" xfId="803" xr:uid="{251C78B8-224E-47C8-B958-0635BEB3987C}"/>
    <cellStyle name="Normal 5 4 2 6 2" xfId="1775" xr:uid="{890C12A4-B39E-42F5-A4E6-8EF681E0421E}"/>
    <cellStyle name="Normal 5 4 2 7" xfId="1289" xr:uid="{C5CF1309-85A6-41C6-B56F-6FC7E4AA685D}"/>
    <cellStyle name="Normal 5 4 3" xfId="330" xr:uid="{00000000-0005-0000-0000-00001A010000}"/>
    <cellStyle name="Normal 5 4 3 2" xfId="410" xr:uid="{95839AB9-0785-4934-B3B0-32044681D67C}"/>
    <cellStyle name="Normal 5 4 3 2 2" xfId="570" xr:uid="{EC8EA491-3049-4A77-A9F4-6BF6C61353CE}"/>
    <cellStyle name="Normal 5 4 3 2 2 2" xfId="1063" xr:uid="{CC62C353-2C4D-4785-ABF6-FEE5CA7781ED}"/>
    <cellStyle name="Normal 5 4 3 2 2 2 2" xfId="2035" xr:uid="{14E43055-7FA6-4FDF-B7E6-60CE5E9056E9}"/>
    <cellStyle name="Normal 5 4 3 2 2 3" xfId="1549" xr:uid="{F2F1C1CD-2E9F-4E7E-9E84-C14EF1FB9C92}"/>
    <cellStyle name="Normal 5 4 3 2 3" xfId="730" xr:uid="{DB1CAB5F-A2E2-4991-8FE1-7815850AE7A0}"/>
    <cellStyle name="Normal 5 4 3 2 3 2" xfId="1223" xr:uid="{D74853B7-53B5-4841-8887-45050DB208F5}"/>
    <cellStyle name="Normal 5 4 3 2 3 2 2" xfId="2195" xr:uid="{1FDDEBD0-57E7-4352-BC73-2699FACFF624}"/>
    <cellStyle name="Normal 5 4 3 2 3 3" xfId="1709" xr:uid="{6FB546EB-A1F9-45BB-AE4B-7159F43EF988}"/>
    <cellStyle name="Normal 5 4 3 2 4" xfId="903" xr:uid="{2304DE7D-F52F-41D0-B724-7E1DE2203B68}"/>
    <cellStyle name="Normal 5 4 3 2 4 2" xfId="1875" xr:uid="{20BE2A2D-E059-4384-AAB7-BD8F2059B5BB}"/>
    <cellStyle name="Normal 5 4 3 2 5" xfId="1389" xr:uid="{E9DCB0F2-58D4-4785-B3B5-94EBBE9E32C8}"/>
    <cellStyle name="Normal 5 4 3 3" xfId="490" xr:uid="{DB65BBD2-922D-4FCA-9CC4-97E9479C4A87}"/>
    <cellStyle name="Normal 5 4 3 3 2" xfId="983" xr:uid="{BC9B84AC-CF51-4F2B-A3D9-BA2B2E7AF725}"/>
    <cellStyle name="Normal 5 4 3 3 2 2" xfId="1955" xr:uid="{904598B4-8BEF-4F7B-AE5C-126FB28FD5D8}"/>
    <cellStyle name="Normal 5 4 3 3 3" xfId="1469" xr:uid="{FE6C4172-EBD4-49A1-ACB7-C6B2F3E63353}"/>
    <cellStyle name="Normal 5 4 3 4" xfId="650" xr:uid="{D2CD6D63-8B7A-4136-9BA5-1111A4FF57F7}"/>
    <cellStyle name="Normal 5 4 3 4 2" xfId="1143" xr:uid="{5C67CB27-E562-4E50-A311-CD48A0DF4CA9}"/>
    <cellStyle name="Normal 5 4 3 4 2 2" xfId="2115" xr:uid="{C23FC27B-7485-46A6-9ABD-A5BA05FE542B}"/>
    <cellStyle name="Normal 5 4 3 4 3" xfId="1629" xr:uid="{B3E9B210-0DE5-4708-B57A-395D9278E0A9}"/>
    <cellStyle name="Normal 5 4 3 5" xfId="823" xr:uid="{D4C9AEEC-DBFB-4F9A-A00B-907B6BE5CB43}"/>
    <cellStyle name="Normal 5 4 3 5 2" xfId="1795" xr:uid="{4AF2B6C3-A5ED-42BC-B8A2-470803DACA32}"/>
    <cellStyle name="Normal 5 4 3 6" xfId="1309" xr:uid="{71A60A91-2ACC-46E0-92C0-BAD9D0568C74}"/>
    <cellStyle name="Normal 5 4 4" xfId="370" xr:uid="{97BC2E0D-B6A2-40A0-BABD-1200BDF8EDA7}"/>
    <cellStyle name="Normal 5 4 4 2" xfId="530" xr:uid="{626055AF-E420-48E0-9FC5-30CC8469AB0A}"/>
    <cellStyle name="Normal 5 4 4 2 2" xfId="1023" xr:uid="{0FD6E10D-9B48-4F41-9403-E33EB76FACE8}"/>
    <cellStyle name="Normal 5 4 4 2 2 2" xfId="1995" xr:uid="{49DB84C2-3749-496D-A126-C6F3235983AE}"/>
    <cellStyle name="Normal 5 4 4 2 3" xfId="1509" xr:uid="{0697C884-9139-4D9D-B3A0-F285CECFB0A0}"/>
    <cellStyle name="Normal 5 4 4 3" xfId="690" xr:uid="{1EB16364-F806-4325-88AD-7F2B6AC849FF}"/>
    <cellStyle name="Normal 5 4 4 3 2" xfId="1183" xr:uid="{0185EF59-71EF-41AE-853C-7687C871F752}"/>
    <cellStyle name="Normal 5 4 4 3 2 2" xfId="2155" xr:uid="{D6B6145B-0E0C-42D3-B3EC-165C1E27D5CC}"/>
    <cellStyle name="Normal 5 4 4 3 3" xfId="1669" xr:uid="{B6E01E69-84F5-4AD7-AFC0-42BD08AA61CD}"/>
    <cellStyle name="Normal 5 4 4 4" xfId="863" xr:uid="{99D994DC-3A41-4B4A-9290-6CA09FA1DA68}"/>
    <cellStyle name="Normal 5 4 4 4 2" xfId="1835" xr:uid="{D590D8A3-1250-49FC-9C73-61E4DB4DD9AB}"/>
    <cellStyle name="Normal 5 4 4 5" xfId="1349" xr:uid="{4980955E-3F8A-4F2D-84E7-5E5F2E0E8A45}"/>
    <cellStyle name="Normal 5 4 5" xfId="450" xr:uid="{1397931C-BB8D-40DE-8727-BA5AC5D3785E}"/>
    <cellStyle name="Normal 5 4 5 2" xfId="943" xr:uid="{6FE3EAA1-76FF-4B36-8FDC-92E2FC9379E6}"/>
    <cellStyle name="Normal 5 4 5 2 2" xfId="1915" xr:uid="{18B3EB1F-15B4-425E-B6CB-701C3225F375}"/>
    <cellStyle name="Normal 5 4 5 3" xfId="1429" xr:uid="{D59D89D8-F478-48F7-9468-A5FDE04D70A5}"/>
    <cellStyle name="Normal 5 4 6" xfId="610" xr:uid="{1D3B74CF-2783-436C-B4A3-F9571BB112E4}"/>
    <cellStyle name="Normal 5 4 6 2" xfId="1103" xr:uid="{47C27E57-A5C8-4EEA-8D1B-B5B014CC9C59}"/>
    <cellStyle name="Normal 5 4 6 2 2" xfId="2075" xr:uid="{01984CC5-D9B5-47A4-9BC3-758C87950CE5}"/>
    <cellStyle name="Normal 5 4 6 3" xfId="1589" xr:uid="{3F321560-A83D-41C1-9116-0C5F1F6CF669}"/>
    <cellStyle name="Normal 5 4 7" xfId="783" xr:uid="{7250EE84-4667-4235-BB79-D6A4D558628D}"/>
    <cellStyle name="Normal 5 4 7 2" xfId="1755" xr:uid="{CA3374C2-253A-495F-865B-7992616E9EE6}"/>
    <cellStyle name="Normal 5 4 8" xfId="1269" xr:uid="{228537AF-D828-4330-A6E2-830A5A3DDA34}"/>
    <cellStyle name="Normal 6" xfId="173" xr:uid="{00000000-0005-0000-0000-00001B010000}"/>
    <cellStyle name="Normal 6 2" xfId="174" xr:uid="{00000000-0005-0000-0000-00001C010000}"/>
    <cellStyle name="Normal 6 2 2" xfId="298" xr:uid="{00000000-0005-0000-0000-00001D010000}"/>
    <cellStyle name="Normal 6 3" xfId="175" xr:uid="{00000000-0005-0000-0000-00001E010000}"/>
    <cellStyle name="Normal 6 3 2" xfId="299" xr:uid="{00000000-0005-0000-0000-00001F010000}"/>
    <cellStyle name="Normal 6 3 2 2" xfId="351" xr:uid="{00000000-0005-0000-0000-000020010000}"/>
    <cellStyle name="Normal 6 3 2 2 2" xfId="431" xr:uid="{9164CC00-7943-4363-8A02-1D661084F78A}"/>
    <cellStyle name="Normal 6 3 2 2 2 2" xfId="591" xr:uid="{E55253DC-FAAA-4F9D-8BF0-CA2F311500B8}"/>
    <cellStyle name="Normal 6 3 2 2 2 2 2" xfId="1084" xr:uid="{E83505D6-0FA4-4570-84C6-7D296331560A}"/>
    <cellStyle name="Normal 6 3 2 2 2 2 2 2" xfId="2056" xr:uid="{2DF94A81-AFCF-470B-92EB-7CFD458F400F}"/>
    <cellStyle name="Normal 6 3 2 2 2 2 3" xfId="1570" xr:uid="{C9332491-BB6C-4A62-A0D1-9D3C8AD6193B}"/>
    <cellStyle name="Normal 6 3 2 2 2 3" xfId="751" xr:uid="{D3E0BA28-1B9F-4D14-A13F-50220FA6BAAB}"/>
    <cellStyle name="Normal 6 3 2 2 2 3 2" xfId="1244" xr:uid="{8DE3EFA7-4EC0-4756-BB38-2CDB8817B8E6}"/>
    <cellStyle name="Normal 6 3 2 2 2 3 2 2" xfId="2216" xr:uid="{FEB41DB0-8DF2-440D-BF46-4C2F5FC5EBC0}"/>
    <cellStyle name="Normal 6 3 2 2 2 3 3" xfId="1730" xr:uid="{2122056C-38C0-4C54-B292-B79D41779C4A}"/>
    <cellStyle name="Normal 6 3 2 2 2 4" xfId="924" xr:uid="{24CE4B5C-8030-4F15-B487-61631B96274B}"/>
    <cellStyle name="Normal 6 3 2 2 2 4 2" xfId="1896" xr:uid="{5AEBC550-A02E-4A06-BB1C-197C3ED8F98A}"/>
    <cellStyle name="Normal 6 3 2 2 2 5" xfId="1410" xr:uid="{0F570A53-E772-44A1-89D5-75A4B122750C}"/>
    <cellStyle name="Normal 6 3 2 2 3" xfId="511" xr:uid="{92A2D57A-D5CB-4CAA-9764-6093CDA70FD1}"/>
    <cellStyle name="Normal 6 3 2 2 3 2" xfId="1004" xr:uid="{104C6300-5AF6-465E-B155-8DDE713CD402}"/>
    <cellStyle name="Normal 6 3 2 2 3 2 2" xfId="1976" xr:uid="{9E30662A-C310-4918-A3C3-CD62C4429D7F}"/>
    <cellStyle name="Normal 6 3 2 2 3 3" xfId="1490" xr:uid="{E2889A3A-98CB-4DD0-A9D7-78FC33B26738}"/>
    <cellStyle name="Normal 6 3 2 2 4" xfId="671" xr:uid="{7A7EEE68-2F6F-4EFA-9C12-2BF4BD626810}"/>
    <cellStyle name="Normal 6 3 2 2 4 2" xfId="1164" xr:uid="{48E2F799-7435-47C8-B7E3-3572A8EF2DDC}"/>
    <cellStyle name="Normal 6 3 2 2 4 2 2" xfId="2136" xr:uid="{E920AC00-E835-45FC-9E58-BE138C027227}"/>
    <cellStyle name="Normal 6 3 2 2 4 3" xfId="1650" xr:uid="{46EF0B59-F107-4BC9-B0D7-F69C61DABEA8}"/>
    <cellStyle name="Normal 6 3 2 2 5" xfId="844" xr:uid="{782F31C4-5CBA-4109-9B40-76E5AD5EA68B}"/>
    <cellStyle name="Normal 6 3 2 2 5 2" xfId="1816" xr:uid="{C8A29B82-8C20-4919-9497-2C51B40C6217}"/>
    <cellStyle name="Normal 6 3 2 2 6" xfId="1330" xr:uid="{7D362CB9-24C2-4061-B5F9-A1F0E0C044DD}"/>
    <cellStyle name="Normal 6 3 2 3" xfId="391" xr:uid="{84068A5F-8739-4AFB-B18D-C388531DC015}"/>
    <cellStyle name="Normal 6 3 2 3 2" xfId="551" xr:uid="{D430295A-22F7-4839-9F6B-F14F60EBB927}"/>
    <cellStyle name="Normal 6 3 2 3 2 2" xfId="1044" xr:uid="{5EAAF065-621F-4B30-A100-0BD3D2626807}"/>
    <cellStyle name="Normal 6 3 2 3 2 2 2" xfId="2016" xr:uid="{5D478498-39C1-4576-BFEE-2008CA29EBA6}"/>
    <cellStyle name="Normal 6 3 2 3 2 3" xfId="1530" xr:uid="{2AF798BD-064E-4052-9D9C-16F116E74DB6}"/>
    <cellStyle name="Normal 6 3 2 3 3" xfId="711" xr:uid="{2BC69F9D-2B75-4E94-8B44-4CB3A4E62E3D}"/>
    <cellStyle name="Normal 6 3 2 3 3 2" xfId="1204" xr:uid="{9CB8E93C-B1E8-4BDC-B9FA-F6EDA8DEC94F}"/>
    <cellStyle name="Normal 6 3 2 3 3 2 2" xfId="2176" xr:uid="{489B3451-76CF-4976-87C9-ACE51D3FDB73}"/>
    <cellStyle name="Normal 6 3 2 3 3 3" xfId="1690" xr:uid="{0E84AA03-DA7F-4190-B689-257F84D6968F}"/>
    <cellStyle name="Normal 6 3 2 3 4" xfId="884" xr:uid="{1A466D6A-64E3-407E-9BF7-B4798EA10E63}"/>
    <cellStyle name="Normal 6 3 2 3 4 2" xfId="1856" xr:uid="{D2CDD4FD-0CDE-4AE2-960D-017ABE5F4FE7}"/>
    <cellStyle name="Normal 6 3 2 3 5" xfId="1370" xr:uid="{7248575D-12D5-44CA-972D-9865A0C0AC14}"/>
    <cellStyle name="Normal 6 3 2 4" xfId="471" xr:uid="{CE43D5B4-2A47-42B7-A188-A0741CAF951D}"/>
    <cellStyle name="Normal 6 3 2 4 2" xfId="964" xr:uid="{4C361FD3-7078-482F-BB07-668849C4FACF}"/>
    <cellStyle name="Normal 6 3 2 4 2 2" xfId="1936" xr:uid="{9E399E41-FDD3-43B3-92E6-A72AA0FAB622}"/>
    <cellStyle name="Normal 6 3 2 4 3" xfId="1450" xr:uid="{98996774-24DB-492F-94D0-82539DE0E183}"/>
    <cellStyle name="Normal 6 3 2 5" xfId="631" xr:uid="{B8D6A4DD-F738-4C80-90C1-2AD1AC82FE72}"/>
    <cellStyle name="Normal 6 3 2 5 2" xfId="1124" xr:uid="{B52018D5-C5F8-4250-83A6-9DFA03CE1BF4}"/>
    <cellStyle name="Normal 6 3 2 5 2 2" xfId="2096" xr:uid="{4FD6F349-F89D-44D0-89C6-685D97B456B7}"/>
    <cellStyle name="Normal 6 3 2 5 3" xfId="1610" xr:uid="{B1F4C7BC-F916-449A-8885-42C047768902}"/>
    <cellStyle name="Normal 6 3 2 6" xfId="804" xr:uid="{EBF47FBA-168B-4DC5-B928-2E6C5A86355E}"/>
    <cellStyle name="Normal 6 3 2 6 2" xfId="1776" xr:uid="{B1BBC1D6-0683-4A9C-ABD6-D7524B5A2938}"/>
    <cellStyle name="Normal 6 3 2 7" xfId="1290" xr:uid="{04905240-270A-45A9-910E-5455613A8895}"/>
    <cellStyle name="Normal 6 3 3" xfId="331" xr:uid="{00000000-0005-0000-0000-000021010000}"/>
    <cellStyle name="Normal 6 3 3 2" xfId="411" xr:uid="{DA4B3A3B-8A4E-4665-8AC1-7CE3A4350FD3}"/>
    <cellStyle name="Normal 6 3 3 2 2" xfId="571" xr:uid="{05134E19-8E21-4EBD-A915-83245DEB6CB6}"/>
    <cellStyle name="Normal 6 3 3 2 2 2" xfId="1064" xr:uid="{9314FB4A-7A2F-4492-B41A-662F47F47734}"/>
    <cellStyle name="Normal 6 3 3 2 2 2 2" xfId="2036" xr:uid="{BCDFBFED-FB88-4FD1-B6E4-EDED83315ABD}"/>
    <cellStyle name="Normal 6 3 3 2 2 3" xfId="1550" xr:uid="{2DC45380-A4B2-428E-B3D0-F3D56181BF6D}"/>
    <cellStyle name="Normal 6 3 3 2 3" xfId="731" xr:uid="{E24D7DFF-77EC-4795-AA54-145B28279800}"/>
    <cellStyle name="Normal 6 3 3 2 3 2" xfId="1224" xr:uid="{D85FCB3E-2038-4415-94DC-B1DBFB6DBAEC}"/>
    <cellStyle name="Normal 6 3 3 2 3 2 2" xfId="2196" xr:uid="{8D7E7E21-3F95-4438-966F-9BFAFA9403C4}"/>
    <cellStyle name="Normal 6 3 3 2 3 3" xfId="1710" xr:uid="{0E30CF39-C6AA-4AA8-8981-DE6577BEDB24}"/>
    <cellStyle name="Normal 6 3 3 2 4" xfId="904" xr:uid="{949AE471-2942-49A3-9D56-413D624AEBCA}"/>
    <cellStyle name="Normal 6 3 3 2 4 2" xfId="1876" xr:uid="{C42099D5-979B-4796-9464-BF70AC04E50B}"/>
    <cellStyle name="Normal 6 3 3 2 5" xfId="1390" xr:uid="{9CCC8787-9888-4EA8-B5D3-F70DD3F6A52F}"/>
    <cellStyle name="Normal 6 3 3 3" xfId="491" xr:uid="{5A8220BA-CAB8-43D9-AF1A-98FD5ADDC62E}"/>
    <cellStyle name="Normal 6 3 3 3 2" xfId="984" xr:uid="{739DE58B-6B3F-43CA-9FDF-BB78C4DF9A15}"/>
    <cellStyle name="Normal 6 3 3 3 2 2" xfId="1956" xr:uid="{5F8E8D5A-D8F7-450E-9BC6-722653064B3D}"/>
    <cellStyle name="Normal 6 3 3 3 3" xfId="1470" xr:uid="{4B9C61F4-2B62-4F29-8A7C-EB40E749310A}"/>
    <cellStyle name="Normal 6 3 3 4" xfId="651" xr:uid="{172FCEF9-D94E-4348-B6BA-8C8BB9B102AA}"/>
    <cellStyle name="Normal 6 3 3 4 2" xfId="1144" xr:uid="{F9A523F7-6676-4C95-B4D9-6F9607BBBA23}"/>
    <cellStyle name="Normal 6 3 3 4 2 2" xfId="2116" xr:uid="{F04A547C-7CB7-4814-BFCE-16072988FCFE}"/>
    <cellStyle name="Normal 6 3 3 4 3" xfId="1630" xr:uid="{96E2B815-AA7D-4B4E-90EE-53E96D1FF259}"/>
    <cellStyle name="Normal 6 3 3 5" xfId="824" xr:uid="{4F977312-0995-4936-8548-0896BE843624}"/>
    <cellStyle name="Normal 6 3 3 5 2" xfId="1796" xr:uid="{053B1643-474B-4369-8A7F-93B661E57283}"/>
    <cellStyle name="Normal 6 3 3 6" xfId="1310" xr:uid="{CC2C6FC7-4AB7-44F6-A6D9-8E6B15AD3C32}"/>
    <cellStyle name="Normal 6 3 4" xfId="371" xr:uid="{A6D34E75-1724-49F6-AA9D-855592070EE7}"/>
    <cellStyle name="Normal 6 3 4 2" xfId="531" xr:uid="{B72B3F4F-67F8-413F-B7B0-95F34544F49D}"/>
    <cellStyle name="Normal 6 3 4 2 2" xfId="1024" xr:uid="{CCD71476-C810-4E6E-BFED-A5982960A5A9}"/>
    <cellStyle name="Normal 6 3 4 2 2 2" xfId="1996" xr:uid="{11F23656-8B70-45BA-8BFA-7A4A054FC98D}"/>
    <cellStyle name="Normal 6 3 4 2 3" xfId="1510" xr:uid="{ED1753E7-8179-4B44-AD02-CDE040D8A46D}"/>
    <cellStyle name="Normal 6 3 4 3" xfId="691" xr:uid="{C8BA9427-93E4-44A7-8928-ECF5749486A2}"/>
    <cellStyle name="Normal 6 3 4 3 2" xfId="1184" xr:uid="{D5684E81-5DC4-4668-8B95-47129C922922}"/>
    <cellStyle name="Normal 6 3 4 3 2 2" xfId="2156" xr:uid="{92D9B3E4-DDA9-4A2F-ACBA-D79ECA2F1D2F}"/>
    <cellStyle name="Normal 6 3 4 3 3" xfId="1670" xr:uid="{32654D97-5402-4AFB-8BC7-3678C4DE5E22}"/>
    <cellStyle name="Normal 6 3 4 4" xfId="864" xr:uid="{041A95E5-6276-4700-972E-32B8DCB8A9DC}"/>
    <cellStyle name="Normal 6 3 4 4 2" xfId="1836" xr:uid="{B133712E-3678-4B58-ABE9-E440B32A8098}"/>
    <cellStyle name="Normal 6 3 4 5" xfId="1350" xr:uid="{2A58AEE3-302D-4CB3-9109-C6D570D08189}"/>
    <cellStyle name="Normal 6 3 5" xfId="451" xr:uid="{633F8033-CABE-477C-9B32-CEFA70C196E9}"/>
    <cellStyle name="Normal 6 3 5 2" xfId="944" xr:uid="{68441FAC-545C-4290-8FE3-0CEE15525D7F}"/>
    <cellStyle name="Normal 6 3 5 2 2" xfId="1916" xr:uid="{85C3D388-1279-49A1-9B96-CA5C90EE1178}"/>
    <cellStyle name="Normal 6 3 5 3" xfId="1430" xr:uid="{5B36E21C-FD32-4BEB-8574-D888C1F948A3}"/>
    <cellStyle name="Normal 6 3 6" xfId="611" xr:uid="{E358216D-8B35-4D48-A2B7-974D9D2BEB35}"/>
    <cellStyle name="Normal 6 3 6 2" xfId="1104" xr:uid="{8A0935CB-BE69-4FA6-A372-8B3C592C9E78}"/>
    <cellStyle name="Normal 6 3 6 2 2" xfId="2076" xr:uid="{7F762424-77D9-46B2-8B25-B54F43C5E62F}"/>
    <cellStyle name="Normal 6 3 6 3" xfId="1590" xr:uid="{AEB00915-42DD-4B47-9B46-C1B795921D84}"/>
    <cellStyle name="Normal 6 3 7" xfId="784" xr:uid="{BC311555-38B1-4C50-BC4B-BBEDC5C8CEA5}"/>
    <cellStyle name="Normal 6 3 7 2" xfId="1756" xr:uid="{AD026B97-CFEF-4B51-864F-DB8DDA82F9F5}"/>
    <cellStyle name="Normal 6 3 8" xfId="1270" xr:uid="{E52166C7-EE91-4734-B3DE-9A57BDC09897}"/>
    <cellStyle name="Normal 69" xfId="176" xr:uid="{00000000-0005-0000-0000-000022010000}"/>
    <cellStyle name="Normal 69 2" xfId="177" xr:uid="{00000000-0005-0000-0000-000023010000}"/>
    <cellStyle name="Normal 69 2 2" xfId="178" xr:uid="{00000000-0005-0000-0000-000024010000}"/>
    <cellStyle name="Normal 69 2 3" xfId="179" xr:uid="{00000000-0005-0000-0000-000025010000}"/>
    <cellStyle name="Normal 69 2 3 2" xfId="180" xr:uid="{00000000-0005-0000-0000-000026010000}"/>
    <cellStyle name="Normal 7" xfId="181" xr:uid="{00000000-0005-0000-0000-000027010000}"/>
    <cellStyle name="Normal 7 2" xfId="182" xr:uid="{00000000-0005-0000-0000-000028010000}"/>
    <cellStyle name="Normal 7 2 2" xfId="301" xr:uid="{00000000-0005-0000-0000-000029010000}"/>
    <cellStyle name="Normal 7 2 2 2" xfId="352" xr:uid="{00000000-0005-0000-0000-00002A010000}"/>
    <cellStyle name="Normal 7 2 2 2 2" xfId="432" xr:uid="{40BD537E-588E-4F99-80E1-7A34B456E384}"/>
    <cellStyle name="Normal 7 2 2 2 2 2" xfId="592" xr:uid="{AE28E56B-BC36-4DCD-BBC8-4436C2DABBD6}"/>
    <cellStyle name="Normal 7 2 2 2 2 2 2" xfId="1085" xr:uid="{F024E14B-0066-4EEE-BC66-1F7B52DC87A2}"/>
    <cellStyle name="Normal 7 2 2 2 2 2 2 2" xfId="2057" xr:uid="{E0BA0824-D17C-4669-9123-1731480D255D}"/>
    <cellStyle name="Normal 7 2 2 2 2 2 3" xfId="1571" xr:uid="{F3C1B701-0FBF-4E8A-8635-BA6C4D35AFA9}"/>
    <cellStyle name="Normal 7 2 2 2 2 3" xfId="752" xr:uid="{5EF8F30C-FA96-45AC-9721-9A813657A044}"/>
    <cellStyle name="Normal 7 2 2 2 2 3 2" xfId="1245" xr:uid="{45A066A4-FE61-4C51-9CD8-B092AED39CAA}"/>
    <cellStyle name="Normal 7 2 2 2 2 3 2 2" xfId="2217" xr:uid="{7D34B04C-2361-4C96-8BB6-8855AD14D859}"/>
    <cellStyle name="Normal 7 2 2 2 2 3 3" xfId="1731" xr:uid="{5103E533-43AB-4B65-B6F2-275AE122D634}"/>
    <cellStyle name="Normal 7 2 2 2 2 4" xfId="925" xr:uid="{6E827DE7-4546-42F9-8589-F1BF2D258F48}"/>
    <cellStyle name="Normal 7 2 2 2 2 4 2" xfId="1897" xr:uid="{145D3E8D-3A26-4780-9D15-312B9ACA8B42}"/>
    <cellStyle name="Normal 7 2 2 2 2 5" xfId="1411" xr:uid="{417BE149-1E8A-4792-9383-A52C7EAE46D1}"/>
    <cellStyle name="Normal 7 2 2 2 3" xfId="512" xr:uid="{D5760547-9195-48A9-8D79-E4C29316F0E5}"/>
    <cellStyle name="Normal 7 2 2 2 3 2" xfId="1005" xr:uid="{67991A13-818A-478F-B398-C04C5DA1B4A4}"/>
    <cellStyle name="Normal 7 2 2 2 3 2 2" xfId="1977" xr:uid="{9ABDA9C9-7E89-4772-B5E6-74FB3A13B0AA}"/>
    <cellStyle name="Normal 7 2 2 2 3 3" xfId="1491" xr:uid="{31A199C7-2BD2-40DF-838D-A9BE265BBCF2}"/>
    <cellStyle name="Normal 7 2 2 2 4" xfId="672" xr:uid="{42B91C34-2A86-4E9A-AE34-9F46D7009BFB}"/>
    <cellStyle name="Normal 7 2 2 2 4 2" xfId="1165" xr:uid="{DA9BAC51-DE6F-43B0-983A-8601DDBD4459}"/>
    <cellStyle name="Normal 7 2 2 2 4 2 2" xfId="2137" xr:uid="{F6E4D94B-F443-431C-A1E9-E8FC86F7A12D}"/>
    <cellStyle name="Normal 7 2 2 2 4 3" xfId="1651" xr:uid="{569DB725-18EE-41CD-9429-E66467087D33}"/>
    <cellStyle name="Normal 7 2 2 2 5" xfId="845" xr:uid="{81366A0A-C7F4-4E02-AF61-44C70A06A373}"/>
    <cellStyle name="Normal 7 2 2 2 5 2" xfId="1817" xr:uid="{56097415-2813-4440-88AA-9F29AC8150C8}"/>
    <cellStyle name="Normal 7 2 2 2 6" xfId="1331" xr:uid="{75EC6D89-2159-4363-A2FF-322C8922EAB1}"/>
    <cellStyle name="Normal 7 2 2 3" xfId="392" xr:uid="{B2F00EE8-DBEE-4DAB-A933-F1EAC5EEE770}"/>
    <cellStyle name="Normal 7 2 2 3 2" xfId="552" xr:uid="{D0F496D3-FD11-44E1-A4DA-158549F764EF}"/>
    <cellStyle name="Normal 7 2 2 3 2 2" xfId="1045" xr:uid="{4DAC61D6-522D-46BC-BA44-23E489E39596}"/>
    <cellStyle name="Normal 7 2 2 3 2 2 2" xfId="2017" xr:uid="{324C1009-50B8-4A30-A901-7C6EB160DFF0}"/>
    <cellStyle name="Normal 7 2 2 3 2 3" xfId="1531" xr:uid="{A52B82EA-63A8-4366-AA0F-F5982CCDB5CB}"/>
    <cellStyle name="Normal 7 2 2 3 3" xfId="712" xr:uid="{4E663696-F764-40AF-B160-6EDED85593C3}"/>
    <cellStyle name="Normal 7 2 2 3 3 2" xfId="1205" xr:uid="{76D7FD8C-6A04-42B1-9A7E-8B1523584686}"/>
    <cellStyle name="Normal 7 2 2 3 3 2 2" xfId="2177" xr:uid="{1E020B4E-3AF9-4B2C-B294-181F0CF0B0F2}"/>
    <cellStyle name="Normal 7 2 2 3 3 3" xfId="1691" xr:uid="{2F71BBC0-DD17-4DC8-B429-458A36C87F59}"/>
    <cellStyle name="Normal 7 2 2 3 4" xfId="885" xr:uid="{61CA6759-2736-4AF1-B70C-41981983DBC4}"/>
    <cellStyle name="Normal 7 2 2 3 4 2" xfId="1857" xr:uid="{89306D96-F708-43B2-B77A-D62D0596E877}"/>
    <cellStyle name="Normal 7 2 2 3 5" xfId="1371" xr:uid="{7079D7F3-061D-4857-ABED-0AA751CA0496}"/>
    <cellStyle name="Normal 7 2 2 4" xfId="472" xr:uid="{61F30E89-3183-4E24-9B08-49A3AE746259}"/>
    <cellStyle name="Normal 7 2 2 4 2" xfId="965" xr:uid="{5022E35F-8714-47FE-8A6E-44ADD9E39960}"/>
    <cellStyle name="Normal 7 2 2 4 2 2" xfId="1937" xr:uid="{BE4EAE00-0E44-457B-981A-614A5558ABB9}"/>
    <cellStyle name="Normal 7 2 2 4 3" xfId="1451" xr:uid="{0AFE8F1C-B831-4140-9F40-40FFA8088894}"/>
    <cellStyle name="Normal 7 2 2 5" xfId="632" xr:uid="{71311029-176C-406B-BA22-28167AD1FEFD}"/>
    <cellStyle name="Normal 7 2 2 5 2" xfId="1125" xr:uid="{937FE544-433D-43CD-811B-ABD38CBC711E}"/>
    <cellStyle name="Normal 7 2 2 5 2 2" xfId="2097" xr:uid="{2714C91C-249B-4DB2-A04F-20DF9C58C8F0}"/>
    <cellStyle name="Normal 7 2 2 5 3" xfId="1611" xr:uid="{17A23F68-DFDD-4705-AA4C-0277605E1779}"/>
    <cellStyle name="Normal 7 2 2 6" xfId="805" xr:uid="{84639450-4067-47B6-B682-0EAD9961ED41}"/>
    <cellStyle name="Normal 7 2 2 6 2" xfId="1777" xr:uid="{5B409C4E-EDBE-4FD0-8413-DE2DEA54825A}"/>
    <cellStyle name="Normal 7 2 2 7" xfId="1291" xr:uid="{8C37B4F0-F95A-40C0-9DF6-15EB58D82A56}"/>
    <cellStyle name="Normal 7 2 3" xfId="332" xr:uid="{00000000-0005-0000-0000-00002B010000}"/>
    <cellStyle name="Normal 7 2 3 2" xfId="412" xr:uid="{AFC908B7-DAF5-4672-9BE6-1E90028E92C9}"/>
    <cellStyle name="Normal 7 2 3 2 2" xfId="572" xr:uid="{EF3E3413-3C2E-49DB-946B-D485E23F20FD}"/>
    <cellStyle name="Normal 7 2 3 2 2 2" xfId="1065" xr:uid="{D81DD66F-C524-4655-8805-39B417866549}"/>
    <cellStyle name="Normal 7 2 3 2 2 2 2" xfId="2037" xr:uid="{0F9969AB-8A0E-4A50-BAC9-0A43D7DA501C}"/>
    <cellStyle name="Normal 7 2 3 2 2 3" xfId="1551" xr:uid="{283A5D87-2D09-478C-8AD1-86C98BD9F6B8}"/>
    <cellStyle name="Normal 7 2 3 2 3" xfId="732" xr:uid="{2C6E0186-1B52-4C13-89BC-7A4D7D215EAC}"/>
    <cellStyle name="Normal 7 2 3 2 3 2" xfId="1225" xr:uid="{E6AE0440-C9FF-4894-A005-E614ACB68ADD}"/>
    <cellStyle name="Normal 7 2 3 2 3 2 2" xfId="2197" xr:uid="{5ABDF5A3-E0DF-4090-B3D9-283F6FC121B2}"/>
    <cellStyle name="Normal 7 2 3 2 3 3" xfId="1711" xr:uid="{E3424E76-37B0-464F-BBF0-8E204D146550}"/>
    <cellStyle name="Normal 7 2 3 2 4" xfId="905" xr:uid="{F1BD03DE-3D53-484E-82E0-9833EF636044}"/>
    <cellStyle name="Normal 7 2 3 2 4 2" xfId="1877" xr:uid="{DD8ACD6C-C54B-4736-B7A2-FEE61926A4AA}"/>
    <cellStyle name="Normal 7 2 3 2 5" xfId="1391" xr:uid="{380A12E2-A316-4C32-910C-ACF0FE2BDE77}"/>
    <cellStyle name="Normal 7 2 3 3" xfId="492" xr:uid="{F2C8DB26-AEF6-4AFB-822D-8D24AD3DCD4A}"/>
    <cellStyle name="Normal 7 2 3 3 2" xfId="985" xr:uid="{D19FC95A-A38B-4B12-A6D4-B51C4C901390}"/>
    <cellStyle name="Normal 7 2 3 3 2 2" xfId="1957" xr:uid="{2FC38C46-3C55-4121-BB17-20B98D56E74B}"/>
    <cellStyle name="Normal 7 2 3 3 3" xfId="1471" xr:uid="{173B2556-883F-42BA-BF19-15D405095A5C}"/>
    <cellStyle name="Normal 7 2 3 4" xfId="652" xr:uid="{E6ED0F77-3B01-409E-98C9-3B4EC2A898A5}"/>
    <cellStyle name="Normal 7 2 3 4 2" xfId="1145" xr:uid="{7BC239A8-5BB6-42D3-A8E9-F49100E83C91}"/>
    <cellStyle name="Normal 7 2 3 4 2 2" xfId="2117" xr:uid="{6A613170-9C66-4240-9E5B-3DC4A40895DC}"/>
    <cellStyle name="Normal 7 2 3 4 3" xfId="1631" xr:uid="{456213E6-39F4-4FDB-9864-ABF683BE4860}"/>
    <cellStyle name="Normal 7 2 3 5" xfId="825" xr:uid="{6C32B8FE-A38B-4769-84E8-B3D57EF26208}"/>
    <cellStyle name="Normal 7 2 3 5 2" xfId="1797" xr:uid="{EDAB9EDB-7BED-423C-9E8F-AA48ADFD4585}"/>
    <cellStyle name="Normal 7 2 3 6" xfId="1311" xr:uid="{0A6AAB60-E093-4C8D-9343-573F08381F42}"/>
    <cellStyle name="Normal 7 2 4" xfId="372" xr:uid="{2E923239-EBDA-4644-A952-D7F683CE3682}"/>
    <cellStyle name="Normal 7 2 4 2" xfId="532" xr:uid="{BBAEEA1A-04EA-424B-8C25-41BBFBBC6340}"/>
    <cellStyle name="Normal 7 2 4 2 2" xfId="1025" xr:uid="{93A44956-4BCE-46AA-867B-538B542837C5}"/>
    <cellStyle name="Normal 7 2 4 2 2 2" xfId="1997" xr:uid="{8533CB38-D288-4EE3-A24C-E96604F4E64D}"/>
    <cellStyle name="Normal 7 2 4 2 3" xfId="1511" xr:uid="{F9450B37-364E-411F-86D4-5A9599DC257B}"/>
    <cellStyle name="Normal 7 2 4 3" xfId="692" xr:uid="{B5B9C5F9-D855-4B1C-BDB3-C92D267727B4}"/>
    <cellStyle name="Normal 7 2 4 3 2" xfId="1185" xr:uid="{737BC8AF-D40B-48AE-A1A7-83498718C34A}"/>
    <cellStyle name="Normal 7 2 4 3 2 2" xfId="2157" xr:uid="{42243081-F06E-47CF-B14F-E5ACAC83A46C}"/>
    <cellStyle name="Normal 7 2 4 3 3" xfId="1671" xr:uid="{7D690755-B002-404E-A359-35961140C26C}"/>
    <cellStyle name="Normal 7 2 4 4" xfId="865" xr:uid="{D0BA2B03-D505-4222-8DB5-CE29921EAF6F}"/>
    <cellStyle name="Normal 7 2 4 4 2" xfId="1837" xr:uid="{03CF71A3-2BC3-4D29-9718-6E8F971AB3A1}"/>
    <cellStyle name="Normal 7 2 4 5" xfId="1351" xr:uid="{C15109AB-BB27-42FC-9E24-1FC87B843DBA}"/>
    <cellStyle name="Normal 7 2 5" xfId="452" xr:uid="{32C4382B-8712-41C2-B9D9-7C3623FE6718}"/>
    <cellStyle name="Normal 7 2 5 2" xfId="945" xr:uid="{BA8F39EF-3D0E-4A95-BB0F-F71D7DEAD53E}"/>
    <cellStyle name="Normal 7 2 5 2 2" xfId="1917" xr:uid="{F308E970-52A6-40BC-96F9-5CE459CB9EB3}"/>
    <cellStyle name="Normal 7 2 5 3" xfId="1431" xr:uid="{A756001C-D224-4A77-9C4D-1A64D44EEA96}"/>
    <cellStyle name="Normal 7 2 6" xfId="612" xr:uid="{59DD2BFE-A470-48C3-8B19-850528F56461}"/>
    <cellStyle name="Normal 7 2 6 2" xfId="1105" xr:uid="{FCAFBA22-AEB3-4F3E-ACDE-D5FF49651FB9}"/>
    <cellStyle name="Normal 7 2 6 2 2" xfId="2077" xr:uid="{9F6519F1-CC16-48B9-B818-2C22F0A4116C}"/>
    <cellStyle name="Normal 7 2 6 3" xfId="1591" xr:uid="{ACF85601-749C-4172-9F7D-9800EA6D5C8D}"/>
    <cellStyle name="Normal 7 2 7" xfId="785" xr:uid="{16470911-E336-41C4-A790-4A82BFEF4445}"/>
    <cellStyle name="Normal 7 2 7 2" xfId="1757" xr:uid="{3DB7D9CC-E982-4FA5-ACEB-35040FA0FFAE}"/>
    <cellStyle name="Normal 7 2 8" xfId="1271" xr:uid="{BE98D64B-A96F-48B7-A933-C54F156878B5}"/>
    <cellStyle name="Normal 7 3" xfId="300" xr:uid="{00000000-0005-0000-0000-00002C010000}"/>
    <cellStyle name="Normal 70" xfId="183" xr:uid="{00000000-0005-0000-0000-00002D010000}"/>
    <cellStyle name="Normal 70 2" xfId="184" xr:uid="{00000000-0005-0000-0000-00002E010000}"/>
    <cellStyle name="Normal 70 2 2" xfId="185" xr:uid="{00000000-0005-0000-0000-00002F010000}"/>
    <cellStyle name="Normal 70 2 3" xfId="186" xr:uid="{00000000-0005-0000-0000-000030010000}"/>
    <cellStyle name="Normal 70 2 3 2" xfId="187" xr:uid="{00000000-0005-0000-0000-000031010000}"/>
    <cellStyle name="Normal 8" xfId="188" xr:uid="{00000000-0005-0000-0000-000032010000}"/>
    <cellStyle name="Normal 8 2" xfId="189" xr:uid="{00000000-0005-0000-0000-000033010000}"/>
    <cellStyle name="Normal 8 2 2" xfId="303" xr:uid="{00000000-0005-0000-0000-000034010000}"/>
    <cellStyle name="Normal 8 2 2 2" xfId="354" xr:uid="{00000000-0005-0000-0000-000035010000}"/>
    <cellStyle name="Normal 8 2 2 2 2" xfId="434" xr:uid="{4BE584B6-775E-4C54-997B-D04FD6142BDB}"/>
    <cellStyle name="Normal 8 2 2 2 2 2" xfId="594" xr:uid="{67060EF1-B6B0-48B3-A141-EA014E92A4B1}"/>
    <cellStyle name="Normal 8 2 2 2 2 2 2" xfId="1087" xr:uid="{4D794DA5-D4F3-4EA5-A3F2-76EC1BDED2D9}"/>
    <cellStyle name="Normal 8 2 2 2 2 2 2 2" xfId="2059" xr:uid="{E86DBC51-B980-4B0A-8149-5F8C51305925}"/>
    <cellStyle name="Normal 8 2 2 2 2 2 3" xfId="1573" xr:uid="{B7612629-988E-4AEE-A812-8F7B54F78C10}"/>
    <cellStyle name="Normal 8 2 2 2 2 3" xfId="754" xr:uid="{E8E4044C-F796-4454-A393-694891AF7262}"/>
    <cellStyle name="Normal 8 2 2 2 2 3 2" xfId="1247" xr:uid="{6D5757EA-0B1C-4CBE-A4FA-066F6A098D17}"/>
    <cellStyle name="Normal 8 2 2 2 2 3 2 2" xfId="2219" xr:uid="{86DB35D8-D6A6-409E-829E-EF7ADE9D540B}"/>
    <cellStyle name="Normal 8 2 2 2 2 3 3" xfId="1733" xr:uid="{655E5FA6-A1D9-4081-9193-9FF474659D8D}"/>
    <cellStyle name="Normal 8 2 2 2 2 4" xfId="927" xr:uid="{BE0771B1-891F-482F-97EA-E6CC95E86BF3}"/>
    <cellStyle name="Normal 8 2 2 2 2 4 2" xfId="1899" xr:uid="{6100EC05-7F5E-46CD-947F-2E661A5AAEF0}"/>
    <cellStyle name="Normal 8 2 2 2 2 5" xfId="1413" xr:uid="{5E0FC69D-FC00-4C26-9C64-04F5A847035A}"/>
    <cellStyle name="Normal 8 2 2 2 3" xfId="514" xr:uid="{FF623979-FDC6-48A5-9AEA-D64F1F1817BF}"/>
    <cellStyle name="Normal 8 2 2 2 3 2" xfId="1007" xr:uid="{F03C2A61-70C8-4025-A3A1-33CA01A752E2}"/>
    <cellStyle name="Normal 8 2 2 2 3 2 2" xfId="1979" xr:uid="{466AB602-38E1-4F7F-94C2-C514BB3D0DEC}"/>
    <cellStyle name="Normal 8 2 2 2 3 3" xfId="1493" xr:uid="{39F9EF6C-B751-4210-9930-393DD818D7B4}"/>
    <cellStyle name="Normal 8 2 2 2 4" xfId="674" xr:uid="{4999F61F-24D1-4495-A327-21E01299A5D9}"/>
    <cellStyle name="Normal 8 2 2 2 4 2" xfId="1167" xr:uid="{7A0A4FE1-9527-4719-B2DF-0B26F1306895}"/>
    <cellStyle name="Normal 8 2 2 2 4 2 2" xfId="2139" xr:uid="{3B47855A-AA53-49DD-8791-3860C6C9E5ED}"/>
    <cellStyle name="Normal 8 2 2 2 4 3" xfId="1653" xr:uid="{2EE3F7A7-E0AE-4251-B110-23195F0C4CAA}"/>
    <cellStyle name="Normal 8 2 2 2 5" xfId="847" xr:uid="{DBC3FD19-BBBD-4F84-9BBB-8C8023F5E238}"/>
    <cellStyle name="Normal 8 2 2 2 5 2" xfId="1819" xr:uid="{D7CBBF17-3F7A-4BD9-BA67-1BD04C35CA0E}"/>
    <cellStyle name="Normal 8 2 2 2 6" xfId="1333" xr:uid="{62F2CB6C-FC8E-462F-8E58-C09A9BD3C842}"/>
    <cellStyle name="Normal 8 2 2 3" xfId="394" xr:uid="{983D3821-C6A2-47A3-8176-7A842AA5FE90}"/>
    <cellStyle name="Normal 8 2 2 3 2" xfId="554" xr:uid="{51DF8A65-8F64-49EB-9E75-0398204CE4B5}"/>
    <cellStyle name="Normal 8 2 2 3 2 2" xfId="1047" xr:uid="{631F0350-2DC6-4125-BAA7-1FB34A30B947}"/>
    <cellStyle name="Normal 8 2 2 3 2 2 2" xfId="2019" xr:uid="{14B5F624-648F-49F4-B20D-DE190FB3ED9B}"/>
    <cellStyle name="Normal 8 2 2 3 2 3" xfId="1533" xr:uid="{73728435-1602-4199-A344-05B1C7785619}"/>
    <cellStyle name="Normal 8 2 2 3 3" xfId="714" xr:uid="{75CB4B6E-4E8A-4FC6-87FD-268E54FC1116}"/>
    <cellStyle name="Normal 8 2 2 3 3 2" xfId="1207" xr:uid="{F92033C1-0B77-46F9-AE47-7B0D830ABDE5}"/>
    <cellStyle name="Normal 8 2 2 3 3 2 2" xfId="2179" xr:uid="{CBC59ADE-25AB-45A5-8576-5971017EA2F7}"/>
    <cellStyle name="Normal 8 2 2 3 3 3" xfId="1693" xr:uid="{9643A637-7239-4898-A270-00D3723FE081}"/>
    <cellStyle name="Normal 8 2 2 3 4" xfId="887" xr:uid="{A39B799E-A0A6-4685-9B3E-0507B3990701}"/>
    <cellStyle name="Normal 8 2 2 3 4 2" xfId="1859" xr:uid="{908755D7-EA81-491F-8DA7-DCE80379F77C}"/>
    <cellStyle name="Normal 8 2 2 3 5" xfId="1373" xr:uid="{E3FD3C11-D311-496A-A643-D888F1117C27}"/>
    <cellStyle name="Normal 8 2 2 4" xfId="474" xr:uid="{9D2A0954-7376-455D-A06A-DB76FE311EC4}"/>
    <cellStyle name="Normal 8 2 2 4 2" xfId="967" xr:uid="{D7EA50E1-E899-4109-AD35-9366AA3F46A5}"/>
    <cellStyle name="Normal 8 2 2 4 2 2" xfId="1939" xr:uid="{A28CF4B1-B52E-496B-AD79-A495391B88AA}"/>
    <cellStyle name="Normal 8 2 2 4 3" xfId="1453" xr:uid="{3D3464BA-92EA-46C9-BD74-95E43C9D3485}"/>
    <cellStyle name="Normal 8 2 2 5" xfId="634" xr:uid="{68AD81A0-9A8F-44BC-BAAC-A4EF65439C39}"/>
    <cellStyle name="Normal 8 2 2 5 2" xfId="1127" xr:uid="{4B599ED4-0DED-4A4B-8989-70A1875841BE}"/>
    <cellStyle name="Normal 8 2 2 5 2 2" xfId="2099" xr:uid="{95DA813F-0736-4284-A713-C2575F93A31B}"/>
    <cellStyle name="Normal 8 2 2 5 3" xfId="1613" xr:uid="{EBBEF78B-B065-47A6-86FE-A5CFE426D819}"/>
    <cellStyle name="Normal 8 2 2 6" xfId="807" xr:uid="{0F9A7CE8-FC1F-4C10-844F-D8955E27F8B9}"/>
    <cellStyle name="Normal 8 2 2 6 2" xfId="1779" xr:uid="{48ADF1D3-4BE8-431F-B30D-3CC4A34F65FE}"/>
    <cellStyle name="Normal 8 2 2 7" xfId="1293" xr:uid="{F8DA7785-E603-4BA3-9DA3-8EDBE21A4B13}"/>
    <cellStyle name="Normal 8 2 3" xfId="334" xr:uid="{00000000-0005-0000-0000-000036010000}"/>
    <cellStyle name="Normal 8 2 3 2" xfId="414" xr:uid="{111AADAD-7F1D-4022-8046-D38E585DA9AB}"/>
    <cellStyle name="Normal 8 2 3 2 2" xfId="574" xr:uid="{21EBC681-2025-4EAC-ABCD-2B3460E31A54}"/>
    <cellStyle name="Normal 8 2 3 2 2 2" xfId="1067" xr:uid="{88C99A80-485C-40A6-863C-71F46C69B34C}"/>
    <cellStyle name="Normal 8 2 3 2 2 2 2" xfId="2039" xr:uid="{75BB3D06-2BED-46D1-A191-D3C01FBD092D}"/>
    <cellStyle name="Normal 8 2 3 2 2 3" xfId="1553" xr:uid="{3F449134-A20B-4227-81AF-366621815646}"/>
    <cellStyle name="Normal 8 2 3 2 3" xfId="734" xr:uid="{8B661B39-60A6-4DB6-9EFF-18CC8B0F16F2}"/>
    <cellStyle name="Normal 8 2 3 2 3 2" xfId="1227" xr:uid="{43A98852-BE11-4C57-9E8C-1389A54C19B5}"/>
    <cellStyle name="Normal 8 2 3 2 3 2 2" xfId="2199" xr:uid="{7E5BF9F3-8FC9-47FF-BC4B-70F42CF5BB6C}"/>
    <cellStyle name="Normal 8 2 3 2 3 3" xfId="1713" xr:uid="{889A3118-116B-44DE-A5D9-692CE6D22C72}"/>
    <cellStyle name="Normal 8 2 3 2 4" xfId="907" xr:uid="{6F0FC01B-E830-48E6-AB86-676AD9AF766E}"/>
    <cellStyle name="Normal 8 2 3 2 4 2" xfId="1879" xr:uid="{C97E2F3E-16DA-4A48-84AD-A3A7DCDA25AE}"/>
    <cellStyle name="Normal 8 2 3 2 5" xfId="1393" xr:uid="{0182DA60-F142-43DF-81DB-47A842F5AAFA}"/>
    <cellStyle name="Normal 8 2 3 3" xfId="494" xr:uid="{E481180D-94B3-482F-9766-432C81EAECA7}"/>
    <cellStyle name="Normal 8 2 3 3 2" xfId="987" xr:uid="{84877F15-51A7-48BF-9972-4E5A2D2891AA}"/>
    <cellStyle name="Normal 8 2 3 3 2 2" xfId="1959" xr:uid="{E899CBF3-80DA-4096-B715-28197F9A90A2}"/>
    <cellStyle name="Normal 8 2 3 3 3" xfId="1473" xr:uid="{7EEBD520-C15B-4269-A7DE-8C8B29E7FB7C}"/>
    <cellStyle name="Normal 8 2 3 4" xfId="654" xr:uid="{F4E8274D-DF52-4103-84F6-1E7C9B245B51}"/>
    <cellStyle name="Normal 8 2 3 4 2" xfId="1147" xr:uid="{5D324400-9859-4660-BCCD-8CD0445217B7}"/>
    <cellStyle name="Normal 8 2 3 4 2 2" xfId="2119" xr:uid="{BD7D7C72-93AE-4201-9A06-4C4A3039351A}"/>
    <cellStyle name="Normal 8 2 3 4 3" xfId="1633" xr:uid="{F04B8461-3528-4C97-96A4-7ABDC043774B}"/>
    <cellStyle name="Normal 8 2 3 5" xfId="827" xr:uid="{A725B4E3-6D86-4082-89EA-2549ECBDC52E}"/>
    <cellStyle name="Normal 8 2 3 5 2" xfId="1799" xr:uid="{263948A8-D75C-4DC7-8606-2FA71FEFE830}"/>
    <cellStyle name="Normal 8 2 3 6" xfId="1313" xr:uid="{62FD54D0-4B2B-479A-8116-A13F41E91C5F}"/>
    <cellStyle name="Normal 8 2 4" xfId="374" xr:uid="{7F648BBE-97EA-4F11-A68D-7D029C79F415}"/>
    <cellStyle name="Normal 8 2 4 2" xfId="534" xr:uid="{D8DD2759-ECA8-44A5-ABF5-B92CF3290032}"/>
    <cellStyle name="Normal 8 2 4 2 2" xfId="1027" xr:uid="{AF181082-8A25-4B62-9B82-FC0A20DB0A85}"/>
    <cellStyle name="Normal 8 2 4 2 2 2" xfId="1999" xr:uid="{BFF5E4D7-818D-4ADF-B372-7E29121DE19A}"/>
    <cellStyle name="Normal 8 2 4 2 3" xfId="1513" xr:uid="{49F4E79B-DA14-4128-B2E6-C003CCF8EB57}"/>
    <cellStyle name="Normal 8 2 4 3" xfId="694" xr:uid="{F0145CBA-A17C-4943-9C4A-B2B398EC6D01}"/>
    <cellStyle name="Normal 8 2 4 3 2" xfId="1187" xr:uid="{41A38497-7FC9-4598-9D65-72A605FE7268}"/>
    <cellStyle name="Normal 8 2 4 3 2 2" xfId="2159" xr:uid="{5CAB3CED-17C8-45F2-B9E9-EF747E945C7A}"/>
    <cellStyle name="Normal 8 2 4 3 3" xfId="1673" xr:uid="{8B3A1152-587F-4F06-8324-9586DD49C7CC}"/>
    <cellStyle name="Normal 8 2 4 4" xfId="867" xr:uid="{7525DF4A-9D16-4E75-8EEC-B276C0D5339F}"/>
    <cellStyle name="Normal 8 2 4 4 2" xfId="1839" xr:uid="{D30663F0-5E9D-43FC-A4EF-B8F5910996D0}"/>
    <cellStyle name="Normal 8 2 4 5" xfId="1353" xr:uid="{F5CE1454-E088-4776-BB98-4A93DA6F3988}"/>
    <cellStyle name="Normal 8 2 5" xfId="454" xr:uid="{9A1B0476-056B-4D00-9461-75522459D926}"/>
    <cellStyle name="Normal 8 2 5 2" xfId="947" xr:uid="{0B327E67-14B0-49F2-871B-8B1469FB0E2A}"/>
    <cellStyle name="Normal 8 2 5 2 2" xfId="1919" xr:uid="{7248A891-AA26-4762-8EA8-E5154FA891EB}"/>
    <cellStyle name="Normal 8 2 5 3" xfId="1433" xr:uid="{F9670605-E95B-4CF6-95F3-D450AECD2E63}"/>
    <cellStyle name="Normal 8 2 6" xfId="614" xr:uid="{A1052DC9-1CFC-4304-9A35-D400573CF05E}"/>
    <cellStyle name="Normal 8 2 6 2" xfId="1107" xr:uid="{032460DD-541E-436C-B48C-616679E465DF}"/>
    <cellStyle name="Normal 8 2 6 2 2" xfId="2079" xr:uid="{6EB59651-D60D-4ECB-84AB-BA162715E5C3}"/>
    <cellStyle name="Normal 8 2 6 3" xfId="1593" xr:uid="{96768B8D-0686-4A13-B904-3D05D1A4E0D9}"/>
    <cellStyle name="Normal 8 2 7" xfId="787" xr:uid="{539E2B5D-CBA9-4D0E-99B7-D7A50E4B039D}"/>
    <cellStyle name="Normal 8 2 7 2" xfId="1759" xr:uid="{645DA9E8-57E8-449E-A3DB-393818671604}"/>
    <cellStyle name="Normal 8 2 8" xfId="1273" xr:uid="{F1689B7B-5048-499A-A9F7-4DA52E4B57FD}"/>
    <cellStyle name="Normal 8 3" xfId="302" xr:uid="{00000000-0005-0000-0000-000037010000}"/>
    <cellStyle name="Normal 8 3 2" xfId="353" xr:uid="{00000000-0005-0000-0000-000038010000}"/>
    <cellStyle name="Normal 8 3 2 2" xfId="433" xr:uid="{046585B1-CB42-4412-9760-37F1E6BF1612}"/>
    <cellStyle name="Normal 8 3 2 2 2" xfId="593" xr:uid="{33026ABC-1ACD-4FE7-82D0-F139C630898C}"/>
    <cellStyle name="Normal 8 3 2 2 2 2" xfId="1086" xr:uid="{C8B6ADDE-AED8-482D-8B25-5F689C4B8D47}"/>
    <cellStyle name="Normal 8 3 2 2 2 2 2" xfId="2058" xr:uid="{5022F45D-CE67-424F-B217-BD788280D259}"/>
    <cellStyle name="Normal 8 3 2 2 2 3" xfId="1572" xr:uid="{C45B7D94-F86A-4533-9AD9-F2920F75A7CB}"/>
    <cellStyle name="Normal 8 3 2 2 3" xfId="753" xr:uid="{6F1D9519-8B51-4A7A-B6C9-41D1D696B86D}"/>
    <cellStyle name="Normal 8 3 2 2 3 2" xfId="1246" xr:uid="{788998AF-BF68-456F-A179-67A9689C493D}"/>
    <cellStyle name="Normal 8 3 2 2 3 2 2" xfId="2218" xr:uid="{1EE8F1B2-BBE1-4884-8FA3-53170F9DC3BD}"/>
    <cellStyle name="Normal 8 3 2 2 3 3" xfId="1732" xr:uid="{185E3867-542C-4155-B209-52382BF83558}"/>
    <cellStyle name="Normal 8 3 2 2 4" xfId="926" xr:uid="{1A5A131C-9E53-4E83-B069-C070FFA3CF58}"/>
    <cellStyle name="Normal 8 3 2 2 4 2" xfId="1898" xr:uid="{DE7A3D0A-8E2E-41A9-AEE8-A46685EB76D0}"/>
    <cellStyle name="Normal 8 3 2 2 5" xfId="1412" xr:uid="{26029700-846C-488A-81AB-7D8FBD2953DD}"/>
    <cellStyle name="Normal 8 3 2 3" xfId="513" xr:uid="{CDD8DEA0-175B-4F81-9D01-81FFF044E1C1}"/>
    <cellStyle name="Normal 8 3 2 3 2" xfId="1006" xr:uid="{50D5E5BA-C764-4AB2-B55E-F2893C58E340}"/>
    <cellStyle name="Normal 8 3 2 3 2 2" xfId="1978" xr:uid="{A88A037E-1FF1-4111-9DE7-8D32D463994E}"/>
    <cellStyle name="Normal 8 3 2 3 3" xfId="1492" xr:uid="{2E19F91D-A0A6-458D-BB4E-A0D523EB56A5}"/>
    <cellStyle name="Normal 8 3 2 4" xfId="673" xr:uid="{9DB5D9DE-060F-4830-B621-1A0E881D5244}"/>
    <cellStyle name="Normal 8 3 2 4 2" xfId="1166" xr:uid="{842CB2D4-7164-4C0A-90D5-8B90CC1A04AB}"/>
    <cellStyle name="Normal 8 3 2 4 2 2" xfId="2138" xr:uid="{D784EAEE-A742-498A-880C-60130B818745}"/>
    <cellStyle name="Normal 8 3 2 4 3" xfId="1652" xr:uid="{99DC82BE-1BDF-4E50-BAA9-7EDD9D4A6009}"/>
    <cellStyle name="Normal 8 3 2 5" xfId="846" xr:uid="{933DCD52-ED0B-4C1D-BEF1-592CC84E46EA}"/>
    <cellStyle name="Normal 8 3 2 5 2" xfId="1818" xr:uid="{35A04016-5840-41DE-B087-F0ED0C27C4DA}"/>
    <cellStyle name="Normal 8 3 2 6" xfId="1332" xr:uid="{B4FEBBAB-8865-4A11-B153-974E2D304066}"/>
    <cellStyle name="Normal 8 3 3" xfId="393" xr:uid="{6219836F-997D-4671-9851-DACD794D3FFF}"/>
    <cellStyle name="Normal 8 3 3 2" xfId="553" xr:uid="{9465B78E-637E-4057-B5D2-09EF0349548E}"/>
    <cellStyle name="Normal 8 3 3 2 2" xfId="1046" xr:uid="{7C073AA0-D718-4C12-8DF0-924E7056360C}"/>
    <cellStyle name="Normal 8 3 3 2 2 2" xfId="2018" xr:uid="{A40FA4EF-7DE4-4568-9113-B6034D448B20}"/>
    <cellStyle name="Normal 8 3 3 2 3" xfId="1532" xr:uid="{AA1A95F9-D4F2-45BC-BD86-6C5B10A5EFCE}"/>
    <cellStyle name="Normal 8 3 3 3" xfId="713" xr:uid="{BDDFC254-1F0A-4C8B-8E92-2B1D311F1456}"/>
    <cellStyle name="Normal 8 3 3 3 2" xfId="1206" xr:uid="{88976213-868C-4D22-AC46-6F7032C87186}"/>
    <cellStyle name="Normal 8 3 3 3 2 2" xfId="2178" xr:uid="{449B7F44-F00D-4230-B7FC-797E4DC43587}"/>
    <cellStyle name="Normal 8 3 3 3 3" xfId="1692" xr:uid="{234E6763-2C02-4077-B5F1-59AD74173E19}"/>
    <cellStyle name="Normal 8 3 3 4" xfId="886" xr:uid="{94DC1986-D10B-4196-BA8C-7B5FF0A60F17}"/>
    <cellStyle name="Normal 8 3 3 4 2" xfId="1858" xr:uid="{ED31B026-BA3E-4B83-8DF2-6410C174A64F}"/>
    <cellStyle name="Normal 8 3 3 5" xfId="1372" xr:uid="{B6323DB5-91B5-4542-AEFA-642BFCC74975}"/>
    <cellStyle name="Normal 8 3 4" xfId="473" xr:uid="{28CBB6F8-A2E9-425C-944C-EF1AA33E9188}"/>
    <cellStyle name="Normal 8 3 4 2" xfId="966" xr:uid="{08BF32FA-8920-49B4-97F6-6F0C666A85EC}"/>
    <cellStyle name="Normal 8 3 4 2 2" xfId="1938" xr:uid="{A2939DF8-6E6A-4DEB-9A04-10E9AA13531B}"/>
    <cellStyle name="Normal 8 3 4 3" xfId="1452" xr:uid="{DA8ED8D0-C256-43B3-8925-31AC9F971AAB}"/>
    <cellStyle name="Normal 8 3 5" xfId="633" xr:uid="{4F6EFF78-127E-4BB7-A2C4-9F2889C3CF12}"/>
    <cellStyle name="Normal 8 3 5 2" xfId="1126" xr:uid="{2FC35AB4-CF6A-42E7-977F-A9427782B506}"/>
    <cellStyle name="Normal 8 3 5 2 2" xfId="2098" xr:uid="{A522AFDC-E268-49E1-A80D-4DA46B4B12C6}"/>
    <cellStyle name="Normal 8 3 5 3" xfId="1612" xr:uid="{E834BD50-7325-4E9F-87F2-CF14A2D9ACB4}"/>
    <cellStyle name="Normal 8 3 6" xfId="806" xr:uid="{EF622E98-6413-430A-B373-062DE7A6D268}"/>
    <cellStyle name="Normal 8 3 6 2" xfId="1778" xr:uid="{39D559AE-4748-4B4D-A306-DB26BB02FB7C}"/>
    <cellStyle name="Normal 8 3 7" xfId="1292" xr:uid="{C5B409B7-2F40-4864-AC0C-4E77DF421B2F}"/>
    <cellStyle name="Normal 8 4" xfId="333" xr:uid="{00000000-0005-0000-0000-000039010000}"/>
    <cellStyle name="Normal 8 4 2" xfId="413" xr:uid="{6AE457C1-8D79-45BA-A1B0-9896346224D8}"/>
    <cellStyle name="Normal 8 4 2 2" xfId="573" xr:uid="{100F2284-79AE-43B4-AF33-5FF1093B2F9D}"/>
    <cellStyle name="Normal 8 4 2 2 2" xfId="1066" xr:uid="{CC0886F5-526E-4F4F-BA4B-2D7810111D79}"/>
    <cellStyle name="Normal 8 4 2 2 2 2" xfId="2038" xr:uid="{94524FCA-686E-472C-B035-531F5B43600A}"/>
    <cellStyle name="Normal 8 4 2 2 3" xfId="1552" xr:uid="{034C44DF-AB67-41EF-9826-44EE7023D589}"/>
    <cellStyle name="Normal 8 4 2 3" xfId="733" xr:uid="{E229A0B1-207F-4FEC-8CAE-D4E2A7C4E0B4}"/>
    <cellStyle name="Normal 8 4 2 3 2" xfId="1226" xr:uid="{37EBAE78-DB07-40A3-8145-299B063F520A}"/>
    <cellStyle name="Normal 8 4 2 3 2 2" xfId="2198" xr:uid="{B6E2EAB3-E140-4C45-8A71-DB5A4A4C42F7}"/>
    <cellStyle name="Normal 8 4 2 3 3" xfId="1712" xr:uid="{E1DD2516-53A2-4E57-B727-A44E9914433E}"/>
    <cellStyle name="Normal 8 4 2 4" xfId="906" xr:uid="{EBAAFFB4-2148-4379-AB2E-AB184CDBEAB2}"/>
    <cellStyle name="Normal 8 4 2 4 2" xfId="1878" xr:uid="{706ABEB7-91C8-4C40-8D2A-6CAC64ACA82C}"/>
    <cellStyle name="Normal 8 4 2 5" xfId="1392" xr:uid="{A031E556-EC32-4542-A2AD-E08770E48840}"/>
    <cellStyle name="Normal 8 4 3" xfId="493" xr:uid="{BDD83D58-0FCB-4133-8FA2-E8D537A8CEF4}"/>
    <cellStyle name="Normal 8 4 3 2" xfId="986" xr:uid="{F97DB43C-F884-43D1-971E-FD21EA84DF60}"/>
    <cellStyle name="Normal 8 4 3 2 2" xfId="1958" xr:uid="{A87760D4-33EC-418C-B148-5BF9ADAF4AAB}"/>
    <cellStyle name="Normal 8 4 3 3" xfId="1472" xr:uid="{D68A4A90-2560-4925-9650-8FA447D8A0A3}"/>
    <cellStyle name="Normal 8 4 4" xfId="653" xr:uid="{CB9C648E-51F6-417A-A64D-94B3A56CDA83}"/>
    <cellStyle name="Normal 8 4 4 2" xfId="1146" xr:uid="{587A8591-0BCC-4813-96C0-A7826C06D759}"/>
    <cellStyle name="Normal 8 4 4 2 2" xfId="2118" xr:uid="{5F827305-D8CF-48CA-98D7-50C3219C16F3}"/>
    <cellStyle name="Normal 8 4 4 3" xfId="1632" xr:uid="{FB0833FF-F8A7-4576-BAC0-2FA80C691420}"/>
    <cellStyle name="Normal 8 4 5" xfId="826" xr:uid="{4121D6B0-E4CF-4C32-92BF-4F55B89178C3}"/>
    <cellStyle name="Normal 8 4 5 2" xfId="1798" xr:uid="{644DAB5F-178A-4467-8E74-59D9D20BD563}"/>
    <cellStyle name="Normal 8 4 6" xfId="1312" xr:uid="{3E0022BA-4A4C-4D37-B79A-3E717AB87D8D}"/>
    <cellStyle name="Normal 8 5" xfId="373" xr:uid="{21D5C241-449C-4C73-8EE0-2C4FEE8EFA3F}"/>
    <cellStyle name="Normal 8 5 2" xfId="533" xr:uid="{D59E3916-28A7-45F9-9DC5-0875485E7D40}"/>
    <cellStyle name="Normal 8 5 2 2" xfId="1026" xr:uid="{6B02E861-4F85-416A-8908-CB8F00F1940B}"/>
    <cellStyle name="Normal 8 5 2 2 2" xfId="1998" xr:uid="{9FF7AB2B-80E7-4F98-87A0-ECD5D398E9BC}"/>
    <cellStyle name="Normal 8 5 2 3" xfId="1512" xr:uid="{00A1D0A7-9191-421A-9BB1-BB02226E8896}"/>
    <cellStyle name="Normal 8 5 3" xfId="693" xr:uid="{C1758372-D379-4DC7-BCD0-4E6E405DEEBE}"/>
    <cellStyle name="Normal 8 5 3 2" xfId="1186" xr:uid="{B099AB37-8C6A-4387-B9DB-51B85E01BA5A}"/>
    <cellStyle name="Normal 8 5 3 2 2" xfId="2158" xr:uid="{1E06AFDD-6F11-4354-8CD3-5C6667213D27}"/>
    <cellStyle name="Normal 8 5 3 3" xfId="1672" xr:uid="{741FBB9A-39F0-4F8F-B4DF-6A236F30AC72}"/>
    <cellStyle name="Normal 8 5 4" xfId="866" xr:uid="{7B6627A7-A7D9-4159-9517-3772D621EF6C}"/>
    <cellStyle name="Normal 8 5 4 2" xfId="1838" xr:uid="{7C233408-EFB6-48E9-A695-1EA4AEFB2B97}"/>
    <cellStyle name="Normal 8 5 5" xfId="1352" xr:uid="{7B434CE1-CD57-4DF8-B992-AC33B2F4DC17}"/>
    <cellStyle name="Normal 8 6" xfId="453" xr:uid="{B26DE3B3-F5E4-4D83-8252-25C574A3B9F3}"/>
    <cellStyle name="Normal 8 6 2" xfId="763" xr:uid="{9DD89C4F-3B78-4EAC-B3D9-168FEE42A28F}"/>
    <cellStyle name="Normal 8 6 3" xfId="946" xr:uid="{6A5AE7FA-A913-4021-AFA6-82840DF0C754}"/>
    <cellStyle name="Normal 8 6 3 2" xfId="1918" xr:uid="{7A071A69-919A-4A6E-9D0B-4E30BF0D94D1}"/>
    <cellStyle name="Normal 8 6 4" xfId="1432" xr:uid="{6E258449-FD02-40A4-9D60-D43EBBE1D944}"/>
    <cellStyle name="Normal 8 7" xfId="613" xr:uid="{C4A416AD-50C1-4095-BCFE-F982B2EBE53A}"/>
    <cellStyle name="Normal 8 7 2" xfId="1106" xr:uid="{38E24E17-9FC5-4B00-B07D-F448335280D3}"/>
    <cellStyle name="Normal 8 7 2 2" xfId="2078" xr:uid="{16DFF474-C712-40E2-A8A4-2661BCF9755A}"/>
    <cellStyle name="Normal 8 7 3" xfId="1592" xr:uid="{131A3E45-215E-4D96-A273-7541CBC39D73}"/>
    <cellStyle name="Normal 8 8" xfId="786" xr:uid="{D832E7C1-E4C9-4C93-AF24-FAF206D2B43F}"/>
    <cellStyle name="Normal 8 8 2" xfId="1758" xr:uid="{FA6F0BC9-73A7-484E-80D7-0834F95DBAB5}"/>
    <cellStyle name="Normal 8 9" xfId="1272" xr:uid="{6B60DD96-AE84-4B97-8F48-4EF7A16BEEE9}"/>
    <cellStyle name="Normal 9" xfId="190" xr:uid="{00000000-0005-0000-0000-00003A010000}"/>
    <cellStyle name="Normal 9 2" xfId="191" xr:uid="{00000000-0005-0000-0000-00003B010000}"/>
    <cellStyle name="Normal 9 3" xfId="192" xr:uid="{00000000-0005-0000-0000-00003C010000}"/>
    <cellStyle name="Normal 9 4" xfId="193" xr:uid="{00000000-0005-0000-0000-00003D010000}"/>
    <cellStyle name="Normal 9 4 2" xfId="304" xr:uid="{00000000-0005-0000-0000-00003E010000}"/>
    <cellStyle name="Normal 9 4 2 2" xfId="355" xr:uid="{00000000-0005-0000-0000-00003F010000}"/>
    <cellStyle name="Normal 9 4 2 2 2" xfId="435" xr:uid="{6975F931-1B86-455A-8864-C0A70244BDFC}"/>
    <cellStyle name="Normal 9 4 2 2 2 2" xfId="595" xr:uid="{3B8F86F0-6A35-4EC7-AFE2-F28290008CE8}"/>
    <cellStyle name="Normal 9 4 2 2 2 2 2" xfId="1088" xr:uid="{F30749F4-783F-4D12-86FB-DCF9C2290346}"/>
    <cellStyle name="Normal 9 4 2 2 2 2 2 2" xfId="2060" xr:uid="{2C6E89ED-33DD-4E64-BDCF-A8E799EDBE4D}"/>
    <cellStyle name="Normal 9 4 2 2 2 2 3" xfId="1574" xr:uid="{32832452-71F1-4E6E-8AB0-FAFFDFC9F412}"/>
    <cellStyle name="Normal 9 4 2 2 2 3" xfId="755" xr:uid="{5938554E-54D5-43AB-9BFB-9F4D3D0409CF}"/>
    <cellStyle name="Normal 9 4 2 2 2 3 2" xfId="1248" xr:uid="{8D87178B-E374-41E9-8EB1-614228F30EF8}"/>
    <cellStyle name="Normal 9 4 2 2 2 3 2 2" xfId="2220" xr:uid="{CD835586-95F3-41BC-A155-6C4723BC925B}"/>
    <cellStyle name="Normal 9 4 2 2 2 3 3" xfId="1734" xr:uid="{EA1EC658-79E5-464F-B3C2-0E93269ACDC5}"/>
    <cellStyle name="Normal 9 4 2 2 2 4" xfId="928" xr:uid="{6BE7BA5B-2655-405E-A34F-FE9569FCFC99}"/>
    <cellStyle name="Normal 9 4 2 2 2 4 2" xfId="1900" xr:uid="{7D315954-9257-48DE-B8F8-C627AB170E8D}"/>
    <cellStyle name="Normal 9 4 2 2 2 5" xfId="1414" xr:uid="{844E9B60-01E0-4156-B226-39695DD6DD9E}"/>
    <cellStyle name="Normal 9 4 2 2 3" xfId="515" xr:uid="{91F621BD-F5D2-4E2C-B25B-8EFE3DA78EEE}"/>
    <cellStyle name="Normal 9 4 2 2 3 2" xfId="1008" xr:uid="{54390A28-B1F0-44D4-89CE-3E0454CCF31C}"/>
    <cellStyle name="Normal 9 4 2 2 3 2 2" xfId="1980" xr:uid="{41E427C3-B981-438B-92A6-3F576ADF64B8}"/>
    <cellStyle name="Normal 9 4 2 2 3 3" xfId="1494" xr:uid="{C6A08D0E-A440-4754-B0CA-E0C730B37265}"/>
    <cellStyle name="Normal 9 4 2 2 4" xfId="675" xr:uid="{AFE4F292-722A-4665-8D08-3C58D533C193}"/>
    <cellStyle name="Normal 9 4 2 2 4 2" xfId="1168" xr:uid="{D6C57D9B-F58D-4090-B5A2-E400947E11D9}"/>
    <cellStyle name="Normal 9 4 2 2 4 2 2" xfId="2140" xr:uid="{5CFB3F22-3D61-4A95-858E-E80530C07878}"/>
    <cellStyle name="Normal 9 4 2 2 4 3" xfId="1654" xr:uid="{FB351E55-1600-4E25-A518-B0810935F398}"/>
    <cellStyle name="Normal 9 4 2 2 5" xfId="848" xr:uid="{CAC28F11-14B6-4B41-9370-401D2D8D0A04}"/>
    <cellStyle name="Normal 9 4 2 2 5 2" xfId="1820" xr:uid="{68B681F1-88AD-4FF5-A896-01742DBBBF4D}"/>
    <cellStyle name="Normal 9 4 2 2 6" xfId="1334" xr:uid="{86702661-F2C0-4843-8721-06E8E5413698}"/>
    <cellStyle name="Normal 9 4 2 3" xfId="395" xr:uid="{EDF71361-CD83-4005-A83C-B23CECC86BE0}"/>
    <cellStyle name="Normal 9 4 2 3 2" xfId="555" xr:uid="{0FDAA09A-1055-4AD3-92EA-64CE6843476B}"/>
    <cellStyle name="Normal 9 4 2 3 2 2" xfId="1048" xr:uid="{D6A303A1-0061-41F3-8386-0D02E48BC6BE}"/>
    <cellStyle name="Normal 9 4 2 3 2 2 2" xfId="2020" xr:uid="{24CBED79-F7B4-4AB7-9D8E-943F600585A9}"/>
    <cellStyle name="Normal 9 4 2 3 2 3" xfId="1534" xr:uid="{E3D533E8-31F1-4BD2-B6DA-E535A5D634C8}"/>
    <cellStyle name="Normal 9 4 2 3 3" xfId="715" xr:uid="{167C5FC7-F973-4FDD-B22D-F5F056846FE6}"/>
    <cellStyle name="Normal 9 4 2 3 3 2" xfId="1208" xr:uid="{02EE5670-37F1-45A7-AD70-77B2E8765D37}"/>
    <cellStyle name="Normal 9 4 2 3 3 2 2" xfId="2180" xr:uid="{5A33B89A-F34E-4692-88F2-0F7B61AFF1C3}"/>
    <cellStyle name="Normal 9 4 2 3 3 3" xfId="1694" xr:uid="{0FC09102-9674-4C37-8DB8-3B818ABC3D5C}"/>
    <cellStyle name="Normal 9 4 2 3 4" xfId="888" xr:uid="{BD260B9C-F802-4D49-A3A6-1BA21591BB8D}"/>
    <cellStyle name="Normal 9 4 2 3 4 2" xfId="1860" xr:uid="{F9785998-74CA-46EF-840F-55941C5647FB}"/>
    <cellStyle name="Normal 9 4 2 3 5" xfId="1374" xr:uid="{94508973-0797-41AF-A9A8-0AC806BD9B42}"/>
    <cellStyle name="Normal 9 4 2 4" xfId="475" xr:uid="{BCE0884C-7585-49B7-A2F0-3160A5D64347}"/>
    <cellStyle name="Normal 9 4 2 4 2" xfId="968" xr:uid="{DA5D91C0-9875-497C-ADB1-7D161DA68217}"/>
    <cellStyle name="Normal 9 4 2 4 2 2" xfId="1940" xr:uid="{3CCDACB4-A97A-48E4-832A-82A5A98DCFE1}"/>
    <cellStyle name="Normal 9 4 2 4 3" xfId="1454" xr:uid="{D24B73AE-6609-4ACE-8526-4E6B08974548}"/>
    <cellStyle name="Normal 9 4 2 5" xfId="635" xr:uid="{24BE6C1B-9CB0-4410-A3F9-77465C0394D6}"/>
    <cellStyle name="Normal 9 4 2 5 2" xfId="1128" xr:uid="{F30FCAC7-B728-490D-A96A-296C2029954F}"/>
    <cellStyle name="Normal 9 4 2 5 2 2" xfId="2100" xr:uid="{8A46CAC4-AA21-4684-95C2-DD21AE4F7299}"/>
    <cellStyle name="Normal 9 4 2 5 3" xfId="1614" xr:uid="{CB92B092-36E2-4BFA-8141-93104B9F7340}"/>
    <cellStyle name="Normal 9 4 2 6" xfId="808" xr:uid="{DE3CEBCF-7D92-4B8F-9523-D9E7F3C27AC5}"/>
    <cellStyle name="Normal 9 4 2 6 2" xfId="1780" xr:uid="{EEB657DC-EA7E-4BAE-B322-EA32EFDA2F33}"/>
    <cellStyle name="Normal 9 4 2 7" xfId="1294" xr:uid="{E2DD7937-8188-4231-A7A8-0FC765669C3F}"/>
    <cellStyle name="Normal 9 4 3" xfId="335" xr:uid="{00000000-0005-0000-0000-000040010000}"/>
    <cellStyle name="Normal 9 4 3 2" xfId="415" xr:uid="{A2C1B803-F38F-4C69-9F6A-E6AF39245C83}"/>
    <cellStyle name="Normal 9 4 3 2 2" xfId="575" xr:uid="{9B93CFAD-528B-4BDF-8A41-122C8132DEC1}"/>
    <cellStyle name="Normal 9 4 3 2 2 2" xfId="1068" xr:uid="{BCACE921-4035-48A2-B892-E2922E1D7985}"/>
    <cellStyle name="Normal 9 4 3 2 2 2 2" xfId="2040" xr:uid="{B864A5CC-73B4-4F3D-91E4-69A1C591D7DC}"/>
    <cellStyle name="Normal 9 4 3 2 2 3" xfId="1554" xr:uid="{79D4EB3A-5733-450B-8258-7BFBF993CEE3}"/>
    <cellStyle name="Normal 9 4 3 2 3" xfId="735" xr:uid="{32A89B1D-75ED-4CE0-A3E7-28AD8ADB659E}"/>
    <cellStyle name="Normal 9 4 3 2 3 2" xfId="1228" xr:uid="{7DAB3112-B754-422A-934D-ED2ADF864768}"/>
    <cellStyle name="Normal 9 4 3 2 3 2 2" xfId="2200" xr:uid="{B6A940C1-4561-4949-B761-D59B13B013C1}"/>
    <cellStyle name="Normal 9 4 3 2 3 3" xfId="1714" xr:uid="{3C09FE03-5CE2-4294-9049-0450A8BF5F8B}"/>
    <cellStyle name="Normal 9 4 3 2 4" xfId="908" xr:uid="{E5E43FAA-5D2E-4EE9-972B-DCC08EF36803}"/>
    <cellStyle name="Normal 9 4 3 2 4 2" xfId="1880" xr:uid="{776704E0-E621-4FAA-B431-D4CBF2794BE7}"/>
    <cellStyle name="Normal 9 4 3 2 5" xfId="1394" xr:uid="{91555E45-574B-4320-8CD2-D841F746247D}"/>
    <cellStyle name="Normal 9 4 3 3" xfId="495" xr:uid="{36AE730F-6991-41FB-89A2-59624484654E}"/>
    <cellStyle name="Normal 9 4 3 3 2" xfId="988" xr:uid="{5B5AEE41-BA6A-40EC-80D2-51DD2DD5F771}"/>
    <cellStyle name="Normal 9 4 3 3 2 2" xfId="1960" xr:uid="{88EAB337-089A-4E13-9BBE-EFB896840A76}"/>
    <cellStyle name="Normal 9 4 3 3 3" xfId="1474" xr:uid="{59191408-B2AB-448E-8010-80DBBC966799}"/>
    <cellStyle name="Normal 9 4 3 4" xfId="655" xr:uid="{C4A1A8E8-E4A9-4B94-B4FE-215C8C8B7286}"/>
    <cellStyle name="Normal 9 4 3 4 2" xfId="1148" xr:uid="{67F656D4-2736-41BE-BA1A-13722AB95123}"/>
    <cellStyle name="Normal 9 4 3 4 2 2" xfId="2120" xr:uid="{E33529B7-EA3A-4A4C-BCF8-CED3F4ABD40E}"/>
    <cellStyle name="Normal 9 4 3 4 3" xfId="1634" xr:uid="{16F84667-A8E9-49AE-A139-84AD9977A983}"/>
    <cellStyle name="Normal 9 4 3 5" xfId="828" xr:uid="{02067D9E-8570-449B-8F9D-5DBAD9E38E3A}"/>
    <cellStyle name="Normal 9 4 3 5 2" xfId="1800" xr:uid="{8E5527AA-84AB-4E28-B23F-4ECD6C64D475}"/>
    <cellStyle name="Normal 9 4 3 6" xfId="1314" xr:uid="{3B95C8C7-5BBC-4AF7-B91C-CC1CA6574E89}"/>
    <cellStyle name="Normal 9 4 4" xfId="375" xr:uid="{130DE9F8-3113-4692-9109-3E2FE102F231}"/>
    <cellStyle name="Normal 9 4 4 2" xfId="535" xr:uid="{BC7F78B4-79F8-4FF6-A953-5AC5716E10A8}"/>
    <cellStyle name="Normal 9 4 4 2 2" xfId="1028" xr:uid="{D8F6CA94-4A4B-4E0D-B00C-D1139733C686}"/>
    <cellStyle name="Normal 9 4 4 2 2 2" xfId="2000" xr:uid="{8F83F28A-57F4-4746-90F4-A11806344C40}"/>
    <cellStyle name="Normal 9 4 4 2 3" xfId="1514" xr:uid="{E1416399-8012-4ACD-A250-33EFCBDBA206}"/>
    <cellStyle name="Normal 9 4 4 3" xfId="695" xr:uid="{2C98D53E-B705-4D9B-9253-352E9FD6AA92}"/>
    <cellStyle name="Normal 9 4 4 3 2" xfId="1188" xr:uid="{9E70E10E-C190-4DE6-933E-B7392BB11E53}"/>
    <cellStyle name="Normal 9 4 4 3 2 2" xfId="2160" xr:uid="{F295ECD4-58CC-4E01-9188-F681866D9139}"/>
    <cellStyle name="Normal 9 4 4 3 3" xfId="1674" xr:uid="{3D2E78BE-0673-4FA6-884B-0FA714CB4E28}"/>
    <cellStyle name="Normal 9 4 4 4" xfId="868" xr:uid="{0F707E96-8C5F-489E-951D-F359D1DB0627}"/>
    <cellStyle name="Normal 9 4 4 4 2" xfId="1840" xr:uid="{4F5B2D3C-6C3E-4266-A929-FDF546C2FE4D}"/>
    <cellStyle name="Normal 9 4 4 5" xfId="1354" xr:uid="{549B1154-AA3A-44C2-AE6B-3A3604197BC7}"/>
    <cellStyle name="Normal 9 4 5" xfId="455" xr:uid="{5446B59C-63F7-4D49-A2DB-5017AE70E4FF}"/>
    <cellStyle name="Normal 9 4 5 2" xfId="948" xr:uid="{7B5CF221-4A9D-4F4B-B0FF-348BA5D0C001}"/>
    <cellStyle name="Normal 9 4 5 2 2" xfId="1920" xr:uid="{F24B6592-F500-4FDA-988A-E4503216346D}"/>
    <cellStyle name="Normal 9 4 5 3" xfId="1434" xr:uid="{2F2EEC9A-5033-4E2E-B1D5-1EE2347B16AE}"/>
    <cellStyle name="Normal 9 4 6" xfId="615" xr:uid="{C5AF06F4-F5EA-4E12-B9BD-A039430AC5F3}"/>
    <cellStyle name="Normal 9 4 6 2" xfId="1108" xr:uid="{E636F851-11FB-4534-870B-D4E0AF01F9E5}"/>
    <cellStyle name="Normal 9 4 6 2 2" xfId="2080" xr:uid="{F09A9010-470C-435E-8AB2-B84F28140967}"/>
    <cellStyle name="Normal 9 4 6 3" xfId="1594" xr:uid="{EA5354AB-5323-4E6F-B527-5CA91932CEB6}"/>
    <cellStyle name="Normal 9 4 7" xfId="788" xr:uid="{D4EDB062-FD6F-4B5C-9892-D70A261FE66E}"/>
    <cellStyle name="Normal 9 4 7 2" xfId="1760" xr:uid="{2D5B47C1-FA08-4D7D-B7A7-A3AC51DF341A}"/>
    <cellStyle name="Normal 9 4 8" xfId="1274" xr:uid="{67513838-3B78-4680-9919-A2D14860E903}"/>
    <cellStyle name="Note 2" xfId="194" xr:uid="{00000000-0005-0000-0000-000041010000}"/>
    <cellStyle name="Note 2 2" xfId="305" xr:uid="{00000000-0005-0000-0000-000042010000}"/>
    <cellStyle name="Note 2 2 2" xfId="356" xr:uid="{00000000-0005-0000-0000-000043010000}"/>
    <cellStyle name="Note 2 2 2 2" xfId="436" xr:uid="{4BB36F1F-B398-4613-A821-9705E30EBECB}"/>
    <cellStyle name="Note 2 2 2 2 2" xfId="596" xr:uid="{35EEDA20-439A-47CE-986A-621AE0E38520}"/>
    <cellStyle name="Note 2 2 2 2 2 2" xfId="1089" xr:uid="{2775242A-A32F-4986-8B9E-33C3463D2742}"/>
    <cellStyle name="Note 2 2 2 2 2 2 2" xfId="2061" xr:uid="{72A06936-630D-4426-913C-829B71F4B53A}"/>
    <cellStyle name="Note 2 2 2 2 2 3" xfId="1575" xr:uid="{A72F3004-6866-4F69-BD9C-A445E4645284}"/>
    <cellStyle name="Note 2 2 2 2 3" xfId="756" xr:uid="{C24DE24D-528E-4401-84EB-A3E1A1FF2C05}"/>
    <cellStyle name="Note 2 2 2 2 3 2" xfId="1249" xr:uid="{795B2654-AB41-4F9B-A6C3-AD128C610B01}"/>
    <cellStyle name="Note 2 2 2 2 3 2 2" xfId="2221" xr:uid="{AB1B1B77-0862-45E6-8145-EFBEAFD9E7D8}"/>
    <cellStyle name="Note 2 2 2 2 3 3" xfId="1735" xr:uid="{2C8616F5-632B-403D-BD1F-4064761C1FF6}"/>
    <cellStyle name="Note 2 2 2 2 4" xfId="929" xr:uid="{CEC460BF-BD41-4D3C-8017-0949D0F8339F}"/>
    <cellStyle name="Note 2 2 2 2 4 2" xfId="1901" xr:uid="{37AD3C64-4970-43D6-9CBD-081BD987DEE7}"/>
    <cellStyle name="Note 2 2 2 2 5" xfId="1415" xr:uid="{CC5D1477-68AB-4D37-AB37-71936D686762}"/>
    <cellStyle name="Note 2 2 2 3" xfId="516" xr:uid="{75C77BEC-5222-4C12-AEF0-578051B249AC}"/>
    <cellStyle name="Note 2 2 2 3 2" xfId="1009" xr:uid="{5431ED0F-B867-474A-A99D-2314F60C38D6}"/>
    <cellStyle name="Note 2 2 2 3 2 2" xfId="1981" xr:uid="{7D76CA68-65F7-428A-BA79-349F517F73CC}"/>
    <cellStyle name="Note 2 2 2 3 3" xfId="1495" xr:uid="{05797097-B4B8-478D-BFCC-84CC69FEA79C}"/>
    <cellStyle name="Note 2 2 2 4" xfId="676" xr:uid="{093A4302-0558-4851-ADA8-A0180E5350B9}"/>
    <cellStyle name="Note 2 2 2 4 2" xfId="1169" xr:uid="{D64FFE6D-C1F2-4D3C-B848-0BB903C10FB1}"/>
    <cellStyle name="Note 2 2 2 4 2 2" xfId="2141" xr:uid="{EBBCAC7D-0662-456E-98EB-F6E69C73B35E}"/>
    <cellStyle name="Note 2 2 2 4 3" xfId="1655" xr:uid="{E9718854-835A-4612-8A32-E3AAE1D17C6F}"/>
    <cellStyle name="Note 2 2 2 5" xfId="849" xr:uid="{9F3D3676-ACDB-4FAE-93F5-6D2D6331D9A2}"/>
    <cellStyle name="Note 2 2 2 5 2" xfId="1821" xr:uid="{55A7D330-FFB0-42C7-8A1C-AD85CD62D194}"/>
    <cellStyle name="Note 2 2 2 6" xfId="1335" xr:uid="{C38D8AAC-8D5E-4C2E-994D-138A3AFD62FA}"/>
    <cellStyle name="Note 2 2 3" xfId="396" xr:uid="{9D2DBB90-D36F-40BB-A810-DF3643181982}"/>
    <cellStyle name="Note 2 2 3 2" xfId="556" xr:uid="{D5C51330-9D46-4893-9975-3DB0E89C144A}"/>
    <cellStyle name="Note 2 2 3 2 2" xfId="1049" xr:uid="{652DAD70-6FC1-4B9F-AB91-5E0BA57E1D79}"/>
    <cellStyle name="Note 2 2 3 2 2 2" xfId="2021" xr:uid="{DD2BBE16-C415-450F-8A99-06211C3771BF}"/>
    <cellStyle name="Note 2 2 3 2 3" xfId="1535" xr:uid="{5CB6D640-98C9-44DE-87E3-310AAE023770}"/>
    <cellStyle name="Note 2 2 3 3" xfId="716" xr:uid="{AE46F6FB-7708-4A13-93E9-887487165FDE}"/>
    <cellStyle name="Note 2 2 3 3 2" xfId="1209" xr:uid="{C234764A-944E-46D0-8BCB-E7907B512AD3}"/>
    <cellStyle name="Note 2 2 3 3 2 2" xfId="2181" xr:uid="{080C56A0-C0A2-4EF3-A11A-2234E42E3E37}"/>
    <cellStyle name="Note 2 2 3 3 3" xfId="1695" xr:uid="{16106D37-63A9-4C28-84E1-72099130B0B0}"/>
    <cellStyle name="Note 2 2 3 4" xfId="889" xr:uid="{2437AAE2-DE74-4CDD-A676-EE72AEBE3090}"/>
    <cellStyle name="Note 2 2 3 4 2" xfId="1861" xr:uid="{9BDAA989-D7FC-45A3-B2E8-1FC29CC5913F}"/>
    <cellStyle name="Note 2 2 3 5" xfId="1375" xr:uid="{BF817C1A-27B8-46A9-9A01-652AFB085F00}"/>
    <cellStyle name="Note 2 2 4" xfId="476" xr:uid="{ADFD7DFF-1551-42AE-A0E1-11311A55F50D}"/>
    <cellStyle name="Note 2 2 4 2" xfId="969" xr:uid="{E704108C-7C47-4544-94ED-661BC4845966}"/>
    <cellStyle name="Note 2 2 4 2 2" xfId="1941" xr:uid="{DC02738D-74D5-4028-85DB-3755B2720C26}"/>
    <cellStyle name="Note 2 2 4 3" xfId="1455" xr:uid="{19D7A96A-4B37-4953-8811-A24C15499383}"/>
    <cellStyle name="Note 2 2 5" xfId="636" xr:uid="{E71EC407-DA76-487D-9831-617096FF6FEA}"/>
    <cellStyle name="Note 2 2 5 2" xfId="1129" xr:uid="{6AEE19C4-FFC5-49E3-AE2D-BF95BD0C8ABB}"/>
    <cellStyle name="Note 2 2 5 2 2" xfId="2101" xr:uid="{16F51DA4-C346-4CDB-9C3A-70DED7128475}"/>
    <cellStyle name="Note 2 2 5 3" xfId="1615" xr:uid="{9C725C47-157A-4329-90FF-3BDFE40ACAFD}"/>
    <cellStyle name="Note 2 2 6" xfId="809" xr:uid="{4CB20402-D4D1-40BD-9E67-AFDE5D2FC9C4}"/>
    <cellStyle name="Note 2 2 6 2" xfId="1781" xr:uid="{BBBDDC71-B325-4400-9371-8358DC9B3BB1}"/>
    <cellStyle name="Note 2 2 7" xfId="1295" xr:uid="{85B75639-6F12-4CDD-B31E-31DAD5B6E699}"/>
    <cellStyle name="Note 2 3" xfId="336" xr:uid="{00000000-0005-0000-0000-000044010000}"/>
    <cellStyle name="Note 2 3 2" xfId="416" xr:uid="{DAE680DA-964D-4151-9FDE-AF2224B64B23}"/>
    <cellStyle name="Note 2 3 2 2" xfId="576" xr:uid="{336ACC6B-2342-4CA6-BC98-877BBA7A2B60}"/>
    <cellStyle name="Note 2 3 2 2 2" xfId="1069" xr:uid="{971C14F6-AA5F-4D53-9BAF-8E156894F893}"/>
    <cellStyle name="Note 2 3 2 2 2 2" xfId="2041" xr:uid="{A12BFBD1-7A61-4043-9BAD-7A6B029A7946}"/>
    <cellStyle name="Note 2 3 2 2 3" xfId="1555" xr:uid="{00A7A45A-E00D-4EE3-9B0A-719BF0514C9B}"/>
    <cellStyle name="Note 2 3 2 3" xfId="736" xr:uid="{2A727030-1B7C-4116-B8F4-8C9BA821ABA9}"/>
    <cellStyle name="Note 2 3 2 3 2" xfId="1229" xr:uid="{79E86FE7-E152-40D3-9A72-B04DFB71C196}"/>
    <cellStyle name="Note 2 3 2 3 2 2" xfId="2201" xr:uid="{1E78DD3F-25AB-4CFB-9C59-4C35CEB39B39}"/>
    <cellStyle name="Note 2 3 2 3 3" xfId="1715" xr:uid="{32349015-C479-4AAF-832E-DA9C80D5C6B7}"/>
    <cellStyle name="Note 2 3 2 4" xfId="909" xr:uid="{68D770C1-EA59-49F9-A26F-2D60ADA6650E}"/>
    <cellStyle name="Note 2 3 2 4 2" xfId="1881" xr:uid="{49AACBC7-9637-4E77-9FB8-3620FBEB8098}"/>
    <cellStyle name="Note 2 3 2 5" xfId="1395" xr:uid="{C4698B41-62EB-4724-BA44-B940269EB20F}"/>
    <cellStyle name="Note 2 3 3" xfId="496" xr:uid="{479AAC73-3525-4F87-B55D-129FEC2A01B9}"/>
    <cellStyle name="Note 2 3 3 2" xfId="989" xr:uid="{D4F1B26A-B37D-4451-B80C-82BEE3D4FDC4}"/>
    <cellStyle name="Note 2 3 3 2 2" xfId="1961" xr:uid="{70F6412E-0A55-4440-B10F-CF923EB5E039}"/>
    <cellStyle name="Note 2 3 3 3" xfId="1475" xr:uid="{33BB6A85-8BC2-4111-8D5E-1AC1261306FD}"/>
    <cellStyle name="Note 2 3 4" xfId="656" xr:uid="{E243A5B0-B785-4983-995F-ED1A125EC8EC}"/>
    <cellStyle name="Note 2 3 4 2" xfId="1149" xr:uid="{E07D1395-F373-494C-92D5-652F0403F681}"/>
    <cellStyle name="Note 2 3 4 2 2" xfId="2121" xr:uid="{95FD8E1F-D3FA-4B91-BC86-147314736530}"/>
    <cellStyle name="Note 2 3 4 3" xfId="1635" xr:uid="{61A7785C-6D86-44A3-AC84-7E76D0F4F8CA}"/>
    <cellStyle name="Note 2 3 5" xfId="829" xr:uid="{54AB7533-14AD-4D6B-930D-F9DD83E22C5D}"/>
    <cellStyle name="Note 2 3 5 2" xfId="1801" xr:uid="{A810F4A4-5FEE-499D-BDC8-0BCBD7CFCD5C}"/>
    <cellStyle name="Note 2 3 6" xfId="1315" xr:uid="{DB42DEA1-C42A-48C7-81F6-64A2247825AD}"/>
    <cellStyle name="Note 2 4" xfId="376" xr:uid="{7EB30FAC-9135-4A90-A416-A784118342A6}"/>
    <cellStyle name="Note 2 4 2" xfId="536" xr:uid="{94DC44EF-783E-460A-9795-51B546C3436D}"/>
    <cellStyle name="Note 2 4 2 2" xfId="1029" xr:uid="{8B7ABC81-B75C-424B-883F-03BBCBBF8896}"/>
    <cellStyle name="Note 2 4 2 2 2" xfId="2001" xr:uid="{7C75D9D9-7CE2-4FBD-B9E8-F0DEF7A9D400}"/>
    <cellStyle name="Note 2 4 2 3" xfId="1515" xr:uid="{65310711-049F-4844-B1FD-D9449A9B27E9}"/>
    <cellStyle name="Note 2 4 3" xfId="696" xr:uid="{635FF38C-D2D4-4211-94D5-BE3458734D54}"/>
    <cellStyle name="Note 2 4 3 2" xfId="1189" xr:uid="{C8DCC896-88E4-4AD7-880F-F37A984AF9B7}"/>
    <cellStyle name="Note 2 4 3 2 2" xfId="2161" xr:uid="{41B78D77-7921-42B6-9F28-110EACEFC4EE}"/>
    <cellStyle name="Note 2 4 3 3" xfId="1675" xr:uid="{789A51E0-7944-47B4-9905-4E22D3358D01}"/>
    <cellStyle name="Note 2 4 4" xfId="869" xr:uid="{BB6EF8A0-8D03-4A98-B8BD-F355CC0F5A77}"/>
    <cellStyle name="Note 2 4 4 2" xfId="1841" xr:uid="{41EBDB20-9B43-4EB8-B658-E37A253038E4}"/>
    <cellStyle name="Note 2 4 5" xfId="1355" xr:uid="{96A877A3-7FF5-43D0-94CF-B1AC68C20601}"/>
    <cellStyle name="Note 2 5" xfId="456" xr:uid="{2C90B111-EE33-44D8-BACE-6D91B2219DC8}"/>
    <cellStyle name="Note 2 5 2" xfId="949" xr:uid="{293A77F0-5B09-488D-9260-F06D32A10EC1}"/>
    <cellStyle name="Note 2 5 2 2" xfId="1921" xr:uid="{0EB9C8FE-36EF-474C-81DB-874EC94901C7}"/>
    <cellStyle name="Note 2 5 3" xfId="1435" xr:uid="{DB65BE62-5A7D-4ABE-9AF9-D27CF97EFE30}"/>
    <cellStyle name="Note 2 6" xfId="616" xr:uid="{DA3B2FFC-A4AB-4A70-B930-9C707E1B37C1}"/>
    <cellStyle name="Note 2 6 2" xfId="1109" xr:uid="{B9B01E02-69F6-4EC3-964D-8CF2D9EDCD22}"/>
    <cellStyle name="Note 2 6 2 2" xfId="2081" xr:uid="{2682B8BC-856C-4DEA-937D-83DD385C5DBA}"/>
    <cellStyle name="Note 2 6 3" xfId="1595" xr:uid="{3D00FA8D-BDB9-4E32-B8BC-DEB23BF5C942}"/>
    <cellStyle name="Note 2 7" xfId="789" xr:uid="{88FFB4CC-62F6-4D02-A063-F54E22F1055E}"/>
    <cellStyle name="Note 2 7 2" xfId="1761" xr:uid="{36706FE2-0790-4578-9B37-E5502F0ED0FC}"/>
    <cellStyle name="Note 2 8" xfId="1275" xr:uid="{67A45CB9-A13A-4AD6-9D1A-2C2E872BC5B0}"/>
    <cellStyle name="Percent" xfId="195" builtinId="5"/>
    <cellStyle name="Percent 10" xfId="196" xr:uid="{00000000-0005-0000-0000-000046010000}"/>
    <cellStyle name="Percent 10 2" xfId="197" xr:uid="{00000000-0005-0000-0000-000047010000}"/>
    <cellStyle name="Percent 10 2 2" xfId="307" xr:uid="{00000000-0005-0000-0000-000048010000}"/>
    <cellStyle name="Percent 10 3" xfId="306" xr:uid="{00000000-0005-0000-0000-000049010000}"/>
    <cellStyle name="Percent 11" xfId="198" xr:uid="{00000000-0005-0000-0000-00004A010000}"/>
    <cellStyle name="Percent 11 2" xfId="199" xr:uid="{00000000-0005-0000-0000-00004B010000}"/>
    <cellStyle name="Percent 11 2 2" xfId="309" xr:uid="{00000000-0005-0000-0000-00004C010000}"/>
    <cellStyle name="Percent 11 3" xfId="308" xr:uid="{00000000-0005-0000-0000-00004D010000}"/>
    <cellStyle name="Percent 12" xfId="200" xr:uid="{00000000-0005-0000-0000-00004E010000}"/>
    <cellStyle name="Percent 13" xfId="764" xr:uid="{DB5A3534-5FE3-4AFD-9B46-78FC01696A33}"/>
    <cellStyle name="Percent 2" xfId="201" xr:uid="{00000000-0005-0000-0000-00004F010000}"/>
    <cellStyle name="Percent 2 2" xfId="202" xr:uid="{00000000-0005-0000-0000-000050010000}"/>
    <cellStyle name="Percent 2 2 2" xfId="769" xr:uid="{A5FC384F-0B9F-4A35-8AA3-DA6E2175B3AD}"/>
    <cellStyle name="Percent 2 2 2 2" xfId="1255" xr:uid="{5D2EE928-9E4A-47C1-86AA-51FEBD7A5CC4}"/>
    <cellStyle name="Percent 2 2 2 2 2" xfId="2227" xr:uid="{87968476-C196-4FCD-891C-32BD6D38F9B3}"/>
    <cellStyle name="Percent 2 2 2 3" xfId="1741" xr:uid="{5442BB09-7014-4655-AFBD-42833DBBFDA8}"/>
    <cellStyle name="Percent 2 3" xfId="203" xr:uid="{00000000-0005-0000-0000-000051010000}"/>
    <cellStyle name="Percent 2 4" xfId="310" xr:uid="{00000000-0005-0000-0000-000052010000}"/>
    <cellStyle name="Percent 2 5" xfId="765" xr:uid="{37342C62-80AA-47F6-BD5F-4D058D1A9090}"/>
    <cellStyle name="Percent 2 5 2" xfId="1252" xr:uid="{0E40765D-A969-4322-98E9-2C79463AD598}"/>
    <cellStyle name="Percent 2 5 2 2" xfId="2224" xr:uid="{4E239426-77E2-400B-AAE8-67D542615A7E}"/>
    <cellStyle name="Percent 2 5 3" xfId="1738" xr:uid="{79951184-684F-4F3D-9AFA-BEAB26772E02}"/>
    <cellStyle name="Percent 3" xfId="204" xr:uid="{00000000-0005-0000-0000-000053010000}"/>
    <cellStyle name="Percent 3 2" xfId="205" xr:uid="{00000000-0005-0000-0000-000054010000}"/>
    <cellStyle name="Percent 4" xfId="206" xr:uid="{00000000-0005-0000-0000-000055010000}"/>
    <cellStyle name="Percent 5" xfId="207" xr:uid="{00000000-0005-0000-0000-000056010000}"/>
    <cellStyle name="Percent 5 2" xfId="208" xr:uid="{00000000-0005-0000-0000-000057010000}"/>
    <cellStyle name="Percent 5 2 2" xfId="312" xr:uid="{00000000-0005-0000-0000-000058010000}"/>
    <cellStyle name="Percent 5 3" xfId="311" xr:uid="{00000000-0005-0000-0000-000059010000}"/>
    <cellStyle name="Percent 6" xfId="209" xr:uid="{00000000-0005-0000-0000-00005A010000}"/>
    <cellStyle name="Percent 7" xfId="210" xr:uid="{00000000-0005-0000-0000-00005B010000}"/>
    <cellStyle name="Percent 7 2" xfId="211" xr:uid="{00000000-0005-0000-0000-00005C010000}"/>
    <cellStyle name="Percent 7 2 2" xfId="314" xr:uid="{00000000-0005-0000-0000-00005D010000}"/>
    <cellStyle name="Percent 7 3" xfId="313" xr:uid="{00000000-0005-0000-0000-00005E010000}"/>
    <cellStyle name="Percent 8" xfId="212" xr:uid="{00000000-0005-0000-0000-00005F010000}"/>
    <cellStyle name="Percent 8 2" xfId="213" xr:uid="{00000000-0005-0000-0000-000060010000}"/>
    <cellStyle name="Percent 9" xfId="214" xr:uid="{00000000-0005-0000-0000-000061010000}"/>
    <cellStyle name="Percent 9 2" xfId="215" xr:uid="{00000000-0005-0000-0000-000062010000}"/>
    <cellStyle name="Percent 9 2 2" xfId="316" xr:uid="{00000000-0005-0000-0000-000063010000}"/>
    <cellStyle name="Percent 9 3" xfId="315" xr:uid="{00000000-0005-0000-0000-00006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oney.wayne\My%20Documents\Excel\Revenue\16%20Pager\est07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 FOR REPORT"/>
      <sheetName val="Monthly Estimates"/>
      <sheetName val="Detailed Report"/>
    </sheetNames>
    <sheetDataSet>
      <sheetData sheetId="0"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</row>
        <row r="4">
          <cell r="A4" t="str">
            <v>SA</v>
          </cell>
          <cell r="B4">
            <v>0</v>
          </cell>
        </row>
        <row r="6">
          <cell r="A6" t="str">
            <v>Sum of Value</v>
          </cell>
          <cell r="B6" t="str">
            <v>Date</v>
          </cell>
        </row>
        <row r="7">
          <cell r="A7" t="str">
            <v>Name</v>
          </cell>
          <cell r="B7">
            <v>38353</v>
          </cell>
          <cell r="C7">
            <v>38384</v>
          </cell>
          <cell r="D7">
            <v>38412</v>
          </cell>
          <cell r="E7">
            <v>38443</v>
          </cell>
          <cell r="F7">
            <v>38473</v>
          </cell>
          <cell r="G7">
            <v>38504</v>
          </cell>
          <cell r="H7">
            <v>38534</v>
          </cell>
          <cell r="I7">
            <v>38565</v>
          </cell>
          <cell r="J7">
            <v>38596</v>
          </cell>
          <cell r="K7">
            <v>38626</v>
          </cell>
          <cell r="L7">
            <v>38657</v>
          </cell>
          <cell r="M7">
            <v>38687</v>
          </cell>
          <cell r="N7">
            <v>38718</v>
          </cell>
          <cell r="O7">
            <v>38749</v>
          </cell>
          <cell r="P7">
            <v>38777</v>
          </cell>
          <cell r="Q7">
            <v>38808</v>
          </cell>
          <cell r="R7">
            <v>38838</v>
          </cell>
          <cell r="S7">
            <v>38869</v>
          </cell>
          <cell r="T7">
            <v>38899</v>
          </cell>
          <cell r="U7">
            <v>38930</v>
          </cell>
          <cell r="V7">
            <v>38961</v>
          </cell>
          <cell r="W7">
            <v>38991</v>
          </cell>
          <cell r="X7">
            <v>39022</v>
          </cell>
          <cell r="Y7">
            <v>39052</v>
          </cell>
          <cell r="Z7">
            <v>39083</v>
          </cell>
          <cell r="AA7">
            <v>39114</v>
          </cell>
          <cell r="AB7">
            <v>39142</v>
          </cell>
          <cell r="AC7">
            <v>39173</v>
          </cell>
          <cell r="AD7">
            <v>39203</v>
          </cell>
          <cell r="AE7">
            <v>39234</v>
          </cell>
          <cell r="AF7">
            <v>39264</v>
          </cell>
          <cell r="AG7">
            <v>39295</v>
          </cell>
          <cell r="AH7">
            <v>39326</v>
          </cell>
          <cell r="AI7">
            <v>39356</v>
          </cell>
          <cell r="AJ7">
            <v>39387</v>
          </cell>
          <cell r="AK7">
            <v>39417</v>
          </cell>
          <cell r="AL7">
            <v>39448</v>
          </cell>
          <cell r="AM7">
            <v>39479</v>
          </cell>
          <cell r="AN7">
            <v>39508</v>
          </cell>
          <cell r="AO7">
            <v>39539</v>
          </cell>
          <cell r="AP7">
            <v>39569</v>
          </cell>
          <cell r="AQ7">
            <v>39600</v>
          </cell>
          <cell r="AR7">
            <v>39630</v>
          </cell>
          <cell r="AS7">
            <v>39661</v>
          </cell>
          <cell r="AT7">
            <v>39692</v>
          </cell>
          <cell r="AU7">
            <v>39722</v>
          </cell>
          <cell r="AV7">
            <v>39753</v>
          </cell>
          <cell r="AW7">
            <v>39783</v>
          </cell>
          <cell r="AX7">
            <v>39814</v>
          </cell>
          <cell r="AY7">
            <v>39845</v>
          </cell>
          <cell r="AZ7">
            <v>39873</v>
          </cell>
          <cell r="BA7">
            <v>39904</v>
          </cell>
          <cell r="BB7">
            <v>39934</v>
          </cell>
          <cell r="BC7">
            <v>39965</v>
          </cell>
          <cell r="BD7">
            <v>39995</v>
          </cell>
          <cell r="BE7">
            <v>40026</v>
          </cell>
          <cell r="BF7">
            <v>40057</v>
          </cell>
          <cell r="BG7">
            <v>40087</v>
          </cell>
          <cell r="BH7">
            <v>40118</v>
          </cell>
          <cell r="BI7">
            <v>40148</v>
          </cell>
          <cell r="BJ7">
            <v>40179</v>
          </cell>
          <cell r="BK7">
            <v>40210</v>
          </cell>
          <cell r="BL7">
            <v>40238</v>
          </cell>
          <cell r="BM7">
            <v>40269</v>
          </cell>
          <cell r="BN7">
            <v>40299</v>
          </cell>
          <cell r="BO7">
            <v>40330</v>
          </cell>
          <cell r="BP7">
            <v>40360</v>
          </cell>
          <cell r="BQ7">
            <v>40391</v>
          </cell>
          <cell r="BR7">
            <v>40422</v>
          </cell>
          <cell r="BS7">
            <v>40452</v>
          </cell>
          <cell r="BT7">
            <v>40483</v>
          </cell>
          <cell r="BU7">
            <v>40513</v>
          </cell>
          <cell r="BV7">
            <v>40544</v>
          </cell>
          <cell r="BW7">
            <v>40575</v>
          </cell>
          <cell r="BX7">
            <v>40603</v>
          </cell>
          <cell r="BY7">
            <v>40634</v>
          </cell>
          <cell r="BZ7">
            <v>40664</v>
          </cell>
          <cell r="CA7">
            <v>40695</v>
          </cell>
          <cell r="CB7">
            <v>40725</v>
          </cell>
          <cell r="CC7">
            <v>40756</v>
          </cell>
          <cell r="CD7">
            <v>40787</v>
          </cell>
          <cell r="CE7">
            <v>40817</v>
          </cell>
          <cell r="CF7">
            <v>40848</v>
          </cell>
          <cell r="CG7">
            <v>40878</v>
          </cell>
          <cell r="CH7">
            <v>40909</v>
          </cell>
          <cell r="CI7">
            <v>40940</v>
          </cell>
          <cell r="CJ7">
            <v>40969</v>
          </cell>
          <cell r="CK7">
            <v>41000</v>
          </cell>
          <cell r="CL7">
            <v>41030</v>
          </cell>
          <cell r="CM7">
            <v>41061</v>
          </cell>
        </row>
        <row r="8">
          <cell r="A8" t="str">
            <v>FEG2CDRC</v>
          </cell>
          <cell r="B8">
            <v>9500941609.4899998</v>
          </cell>
          <cell r="C8">
            <v>8343338917.4700003</v>
          </cell>
          <cell r="D8">
            <v>8808364606.8099995</v>
          </cell>
          <cell r="E8">
            <v>9979472069.1700001</v>
          </cell>
          <cell r="F8">
            <v>9676733271.3799992</v>
          </cell>
          <cell r="G8">
            <v>9767187391.1000004</v>
          </cell>
          <cell r="H8">
            <v>9959101013.7800007</v>
          </cell>
          <cell r="I8">
            <v>9667938080.2800007</v>
          </cell>
          <cell r="J8">
            <v>9678649280.0699997</v>
          </cell>
          <cell r="K8">
            <v>9319382508.8400002</v>
          </cell>
          <cell r="L8">
            <v>8151895852.4799995</v>
          </cell>
          <cell r="M8">
            <v>9270817039.3500004</v>
          </cell>
          <cell r="N8">
            <v>10596893418.049999</v>
          </cell>
          <cell r="O8">
            <v>9762754942.3400002</v>
          </cell>
          <cell r="P8">
            <v>9342576011.9099998</v>
          </cell>
          <cell r="Q8">
            <v>11059829416.200001</v>
          </cell>
          <cell r="R8">
            <v>10605115723.08</v>
          </cell>
          <cell r="S8">
            <v>10138559229</v>
          </cell>
          <cell r="T8">
            <v>9780767826.7399998</v>
          </cell>
          <cell r="U8">
            <v>9545810946.9300003</v>
          </cell>
          <cell r="V8">
            <v>9761146573.6000004</v>
          </cell>
          <cell r="W8">
            <v>9193343591.2700005</v>
          </cell>
          <cell r="X8">
            <v>9126904796.9500008</v>
          </cell>
          <cell r="Y8">
            <v>8942632861.8700008</v>
          </cell>
          <cell r="Z8">
            <v>10056649876.059999</v>
          </cell>
          <cell r="AA8">
            <v>9183931684.3500004</v>
          </cell>
          <cell r="AB8">
            <v>9174567235.3600006</v>
          </cell>
          <cell r="AC8">
            <v>10678115291.91</v>
          </cell>
          <cell r="AD8">
            <v>9556444881.3899994</v>
          </cell>
          <cell r="AE8">
            <v>10168743215.01</v>
          </cell>
          <cell r="AF8">
            <v>9300491223.8899994</v>
          </cell>
          <cell r="AG8">
            <v>8979688788.2099991</v>
          </cell>
          <cell r="AH8">
            <v>9617083045.8899994</v>
          </cell>
          <cell r="AI8">
            <v>8910383504.4099998</v>
          </cell>
          <cell r="AJ8">
            <v>9120619975.6100006</v>
          </cell>
          <cell r="AK8">
            <v>8768398468.3299999</v>
          </cell>
          <cell r="AL8">
            <v>9306649920.7700005</v>
          </cell>
          <cell r="AM8">
            <v>8682057885.8099995</v>
          </cell>
          <cell r="AN8">
            <v>9055430608.2600002</v>
          </cell>
          <cell r="AO8">
            <v>9585311546.9300003</v>
          </cell>
          <cell r="AP8">
            <v>8962746088.2600002</v>
          </cell>
          <cell r="AQ8">
            <v>9002912076.5200005</v>
          </cell>
          <cell r="AR8">
            <v>8136733489.2200003</v>
          </cell>
          <cell r="AS8">
            <v>7994554616.3199997</v>
          </cell>
          <cell r="AT8">
            <v>7958176698.8500004</v>
          </cell>
          <cell r="AU8">
            <v>7456946966.8699999</v>
          </cell>
          <cell r="AV8">
            <v>6661772748.7799997</v>
          </cell>
          <cell r="AW8">
            <v>5675518645.8299999</v>
          </cell>
          <cell r="AX8">
            <v>6399363197.1599998</v>
          </cell>
          <cell r="AY8">
            <v>6137101815.8000002</v>
          </cell>
          <cell r="AZ8">
            <v>6021055108.96</v>
          </cell>
          <cell r="BA8">
            <v>6735877257.9499998</v>
          </cell>
          <cell r="BB8">
            <v>6334211642.8400002</v>
          </cell>
          <cell r="BC8">
            <v>6376669886.5500002</v>
          </cell>
          <cell r="BD8">
            <v>6551907575.1599998</v>
          </cell>
          <cell r="BE8">
            <v>6492275601.3800001</v>
          </cell>
          <cell r="BF8">
            <v>6846933436.6800003</v>
          </cell>
          <cell r="BG8">
            <v>5990040992.5200005</v>
          </cell>
          <cell r="BH8">
            <v>6384904441.4399996</v>
          </cell>
          <cell r="BI8">
            <v>5975256803.4899998</v>
          </cell>
          <cell r="BJ8">
            <v>6917945114.5799999</v>
          </cell>
          <cell r="BK8">
            <v>6549120749.0100002</v>
          </cell>
          <cell r="BL8">
            <v>6778019855.9200001</v>
          </cell>
          <cell r="BM8">
            <v>7868271626.1599998</v>
          </cell>
          <cell r="BN8">
            <v>7741006058.21</v>
          </cell>
          <cell r="BO8">
            <v>7142200012.5299997</v>
          </cell>
          <cell r="BP8">
            <v>7199960505.6499996</v>
          </cell>
          <cell r="BQ8">
            <v>6880994381.4399996</v>
          </cell>
          <cell r="BR8">
            <v>6820795389.9499998</v>
          </cell>
          <cell r="BS8">
            <v>6730587869.5600004</v>
          </cell>
          <cell r="BT8">
            <v>7014414415.6199999</v>
          </cell>
          <cell r="BU8">
            <v>6830091131.3500004</v>
          </cell>
          <cell r="BV8">
            <v>7735317415.8800001</v>
          </cell>
          <cell r="BW8">
            <v>7278781203.3500004</v>
          </cell>
          <cell r="BX8">
            <v>7791960696.1099997</v>
          </cell>
          <cell r="BY8">
            <v>8859565971.4099998</v>
          </cell>
          <cell r="BZ8">
            <v>8149874929.7700005</v>
          </cell>
          <cell r="CA8">
            <v>7693375112.4700003</v>
          </cell>
          <cell r="CB8">
            <v>7693078713.5299997</v>
          </cell>
          <cell r="CC8">
            <v>7530932932.6000004</v>
          </cell>
          <cell r="CD8">
            <v>7750629441.29</v>
          </cell>
        </row>
        <row r="9">
          <cell r="A9" t="str">
            <v>FEG2CDRO</v>
          </cell>
          <cell r="B9">
            <v>8804337520.6700001</v>
          </cell>
          <cell r="C9">
            <v>4659719310.1300001</v>
          </cell>
          <cell r="D9">
            <v>4877954257.8800001</v>
          </cell>
          <cell r="E9">
            <v>6043065552.5100002</v>
          </cell>
          <cell r="F9">
            <v>5570593684.4399996</v>
          </cell>
          <cell r="G9">
            <v>5658024855.4200001</v>
          </cell>
          <cell r="H9">
            <v>6826618932.1099997</v>
          </cell>
          <cell r="I9">
            <v>5947389584.5500002</v>
          </cell>
          <cell r="J9">
            <v>6004287252.5699997</v>
          </cell>
          <cell r="K9">
            <v>6770054920.8100004</v>
          </cell>
          <cell r="L9">
            <v>6166112492.2399998</v>
          </cell>
          <cell r="M9">
            <v>6723162588.9099998</v>
          </cell>
          <cell r="N9">
            <v>9483588946.7999992</v>
          </cell>
          <cell r="O9">
            <v>5318971520.8299999</v>
          </cell>
          <cell r="P9">
            <v>5476024897.21</v>
          </cell>
          <cell r="Q9">
            <v>6607964773.0600004</v>
          </cell>
          <cell r="R9">
            <v>5705480468.6099997</v>
          </cell>
          <cell r="S9">
            <v>6036952727.1800003</v>
          </cell>
          <cell r="T9">
            <v>6945094655.4300003</v>
          </cell>
          <cell r="U9">
            <v>6228770651.7600002</v>
          </cell>
          <cell r="V9">
            <v>10243088754.74</v>
          </cell>
          <cell r="W9">
            <v>7051266478.3500004</v>
          </cell>
          <cell r="X9">
            <v>6774519251.4799995</v>
          </cell>
          <cell r="Y9">
            <v>7035788416.2399998</v>
          </cell>
          <cell r="Z9">
            <v>9426165950.5100002</v>
          </cell>
          <cell r="AA9">
            <v>5091170552.0799999</v>
          </cell>
          <cell r="AB9">
            <v>5184007725.3299999</v>
          </cell>
          <cell r="AC9">
            <v>6129492473.5</v>
          </cell>
          <cell r="AD9">
            <v>5487554853.25</v>
          </cell>
          <cell r="AE9">
            <v>5890246415.2200003</v>
          </cell>
          <cell r="AF9">
            <v>6704200750.6400003</v>
          </cell>
          <cell r="AG9">
            <v>5684577542.46</v>
          </cell>
          <cell r="AH9">
            <v>6066019800.75</v>
          </cell>
          <cell r="AI9">
            <v>6437875100.7399998</v>
          </cell>
          <cell r="AJ9">
            <v>6237652764.54</v>
          </cell>
          <cell r="AK9">
            <v>6699947183.1999998</v>
          </cell>
          <cell r="AL9">
            <v>9105786736.8600006</v>
          </cell>
          <cell r="AM9">
            <v>4640400983.9099998</v>
          </cell>
          <cell r="AN9">
            <v>4970469068.3800001</v>
          </cell>
          <cell r="AO9">
            <v>5597955120.6999998</v>
          </cell>
          <cell r="AP9">
            <v>5161030418.75</v>
          </cell>
          <cell r="AQ9">
            <v>5414316617.6599998</v>
          </cell>
          <cell r="AR9">
            <v>6117790653.7399998</v>
          </cell>
          <cell r="AS9">
            <v>5622513487.2200003</v>
          </cell>
          <cell r="AT9">
            <v>5785792981.3400002</v>
          </cell>
          <cell r="AU9">
            <v>6433620289.3900003</v>
          </cell>
          <cell r="AV9">
            <v>5884681013.3500004</v>
          </cell>
          <cell r="AW9">
            <v>5946573000.8400002</v>
          </cell>
          <cell r="AX9">
            <v>8262394629.8100004</v>
          </cell>
          <cell r="AY9">
            <v>4012638066.6799998</v>
          </cell>
          <cell r="AZ9">
            <v>3944777220.5100002</v>
          </cell>
          <cell r="BA9">
            <v>4865085660.6899996</v>
          </cell>
          <cell r="BB9">
            <v>4328772770.0699997</v>
          </cell>
          <cell r="BC9">
            <v>4532616820.96</v>
          </cell>
          <cell r="BD9">
            <v>5492530350.4300003</v>
          </cell>
          <cell r="BE9">
            <v>5110080243.1999998</v>
          </cell>
          <cell r="BF9">
            <v>5167356277.9899998</v>
          </cell>
          <cell r="BG9">
            <v>5970828501.5100002</v>
          </cell>
          <cell r="BH9">
            <v>5818830814.8199997</v>
          </cell>
          <cell r="BI9">
            <v>6150256816.75</v>
          </cell>
          <cell r="BJ9">
            <v>8484110272.3299999</v>
          </cell>
          <cell r="BK9">
            <v>3767052139.6199999</v>
          </cell>
          <cell r="BL9">
            <v>4055300305.29</v>
          </cell>
          <cell r="BM9">
            <v>4779543787.7700005</v>
          </cell>
          <cell r="BN9">
            <v>4496060160.7399998</v>
          </cell>
          <cell r="BO9">
            <v>4556545400.46</v>
          </cell>
          <cell r="BP9">
            <v>5282617675.8100004</v>
          </cell>
          <cell r="BQ9">
            <v>5082923170.4399996</v>
          </cell>
          <cell r="BR9">
            <v>5007969940.1599998</v>
          </cell>
          <cell r="BS9">
            <v>5674699001.2299995</v>
          </cell>
          <cell r="BT9">
            <v>6838118137.9200001</v>
          </cell>
          <cell r="BU9">
            <v>6181915848.8500004</v>
          </cell>
          <cell r="BV9">
            <v>8141156834.6999998</v>
          </cell>
          <cell r="BW9">
            <v>3561091196.6100001</v>
          </cell>
          <cell r="BX9">
            <v>3924615394.6300001</v>
          </cell>
          <cell r="BY9">
            <v>4888173044.75</v>
          </cell>
          <cell r="BZ9">
            <v>4376663911.8900003</v>
          </cell>
          <cell r="CA9">
            <v>4499557557.0799999</v>
          </cell>
          <cell r="CB9">
            <v>5492900344.5799999</v>
          </cell>
          <cell r="CC9">
            <v>5046026774.8599997</v>
          </cell>
          <cell r="CD9">
            <v>5152591577.6599998</v>
          </cell>
        </row>
        <row r="10">
          <cell r="A10" t="str">
            <v>FEG2CND</v>
          </cell>
          <cell r="B10">
            <v>28378781594.689999</v>
          </cell>
          <cell r="C10">
            <v>18170078609.580002</v>
          </cell>
          <cell r="D10">
            <v>17502896855.98</v>
          </cell>
          <cell r="E10">
            <v>23446043510.799999</v>
          </cell>
          <cell r="F10">
            <v>19730542644.720001</v>
          </cell>
          <cell r="G10">
            <v>18590838314.360001</v>
          </cell>
          <cell r="H10">
            <v>22452822125.509998</v>
          </cell>
          <cell r="I10">
            <v>18625306361.669998</v>
          </cell>
          <cell r="J10">
            <v>19218263966.799999</v>
          </cell>
          <cell r="K10">
            <v>21780004252.650002</v>
          </cell>
          <cell r="L10">
            <v>18475572082.790001</v>
          </cell>
          <cell r="M10">
            <v>21028279988.150002</v>
          </cell>
          <cell r="N10">
            <v>33409625378.09</v>
          </cell>
          <cell r="O10">
            <v>20207712456.560001</v>
          </cell>
          <cell r="P10">
            <v>20893296898.110001</v>
          </cell>
          <cell r="Q10">
            <v>25749709069.52</v>
          </cell>
          <cell r="R10">
            <v>21435914084.93</v>
          </cell>
          <cell r="S10">
            <v>20699789139.209999</v>
          </cell>
          <cell r="T10">
            <v>24990355736</v>
          </cell>
          <cell r="U10">
            <v>20522603456.189999</v>
          </cell>
          <cell r="V10">
            <v>20473122457.52</v>
          </cell>
          <cell r="W10">
            <v>25787183107.560001</v>
          </cell>
          <cell r="X10">
            <v>20214880647.110001</v>
          </cell>
          <cell r="Y10">
            <v>21152785703.93</v>
          </cell>
          <cell r="Z10">
            <v>36406731766.019997</v>
          </cell>
          <cell r="AA10">
            <v>21273975356.650002</v>
          </cell>
          <cell r="AB10">
            <v>21868284237.029999</v>
          </cell>
          <cell r="AC10">
            <v>28731854303.75</v>
          </cell>
          <cell r="AD10">
            <v>21948923478.790001</v>
          </cell>
          <cell r="AE10">
            <v>21629107217.200001</v>
          </cell>
          <cell r="AF10">
            <v>26134676061.360001</v>
          </cell>
          <cell r="AG10">
            <v>20924023710.599998</v>
          </cell>
          <cell r="AH10">
            <v>21014121588.619999</v>
          </cell>
          <cell r="AI10">
            <v>23779943321.52</v>
          </cell>
          <cell r="AJ10">
            <v>21555300525.959999</v>
          </cell>
          <cell r="AK10">
            <v>23638579652.509998</v>
          </cell>
          <cell r="AL10">
            <v>35786169107.349998</v>
          </cell>
          <cell r="AM10">
            <v>23067598666.110001</v>
          </cell>
          <cell r="AN10">
            <v>22392370065.84</v>
          </cell>
          <cell r="AO10">
            <v>28033271672.560001</v>
          </cell>
          <cell r="AP10">
            <v>23087713343.360001</v>
          </cell>
          <cell r="AQ10">
            <v>23369657967.099998</v>
          </cell>
          <cell r="AR10">
            <v>27432593241.470001</v>
          </cell>
          <cell r="AS10">
            <v>22250990183.27</v>
          </cell>
          <cell r="AT10">
            <v>22357149585.580002</v>
          </cell>
          <cell r="AU10">
            <v>25964083878.290001</v>
          </cell>
          <cell r="AV10">
            <v>21429684868.860001</v>
          </cell>
          <cell r="AW10">
            <v>20769707626.639999</v>
          </cell>
          <cell r="AX10">
            <v>34937549119.879997</v>
          </cell>
          <cell r="AY10">
            <v>20955721728.860001</v>
          </cell>
          <cell r="AZ10">
            <v>21639915554.360001</v>
          </cell>
          <cell r="BA10">
            <v>25675694507.580002</v>
          </cell>
          <cell r="BB10">
            <v>20372679980.040001</v>
          </cell>
          <cell r="BC10">
            <v>20285784676.77</v>
          </cell>
          <cell r="BD10">
            <v>24966737536.720001</v>
          </cell>
          <cell r="BE10">
            <v>20522673774.849998</v>
          </cell>
          <cell r="BF10">
            <v>20239464840.049999</v>
          </cell>
          <cell r="BG10">
            <v>24055707334.650002</v>
          </cell>
          <cell r="BH10">
            <v>20900047741.41</v>
          </cell>
          <cell r="BI10">
            <v>21852430976.59</v>
          </cell>
          <cell r="BJ10">
            <v>34973927594.790001</v>
          </cell>
          <cell r="BK10">
            <v>21261401591.32</v>
          </cell>
          <cell r="BL10">
            <v>21527984819.91</v>
          </cell>
          <cell r="BM10">
            <v>26495259569.720001</v>
          </cell>
          <cell r="BN10">
            <v>21395899262.32</v>
          </cell>
          <cell r="BO10">
            <v>21427788477.709999</v>
          </cell>
          <cell r="BP10">
            <v>25536573112.639999</v>
          </cell>
          <cell r="BQ10">
            <v>20981409188.849998</v>
          </cell>
          <cell r="BR10">
            <v>21222822088.68</v>
          </cell>
          <cell r="BS10">
            <v>25039648957.02</v>
          </cell>
          <cell r="BT10">
            <v>21163155632.310001</v>
          </cell>
          <cell r="BU10">
            <v>21579106766.34</v>
          </cell>
          <cell r="BV10">
            <v>37398037470.129997</v>
          </cell>
          <cell r="BW10">
            <v>22493022888.220001</v>
          </cell>
          <cell r="BX10">
            <v>23154609811.720001</v>
          </cell>
          <cell r="BY10">
            <v>28409618516.389999</v>
          </cell>
          <cell r="BZ10">
            <v>22992272442.830002</v>
          </cell>
          <cell r="CA10">
            <v>22323870716.459999</v>
          </cell>
          <cell r="CB10">
            <v>31015749495.630001</v>
          </cell>
          <cell r="CC10">
            <v>22422181203.549999</v>
          </cell>
          <cell r="CD10">
            <v>22784568553.93</v>
          </cell>
        </row>
        <row r="11">
          <cell r="A11" t="str">
            <v>FEG2CNDT</v>
          </cell>
          <cell r="B11">
            <v>6825825936.0699997</v>
          </cell>
          <cell r="C11">
            <v>5928839580.6899996</v>
          </cell>
          <cell r="D11">
            <v>6668572649.04</v>
          </cell>
          <cell r="E11">
            <v>7543101095.6199999</v>
          </cell>
          <cell r="F11">
            <v>6524470097.6899996</v>
          </cell>
          <cell r="G11">
            <v>5926034579.8000002</v>
          </cell>
          <cell r="H11">
            <v>6855776300.0299997</v>
          </cell>
          <cell r="I11">
            <v>6006802501.46</v>
          </cell>
          <cell r="J11">
            <v>5497383448.7299995</v>
          </cell>
          <cell r="K11">
            <v>5475454476.7399998</v>
          </cell>
          <cell r="L11">
            <v>5626952404.0799999</v>
          </cell>
          <cell r="M11">
            <v>6054999277.3500004</v>
          </cell>
          <cell r="N11">
            <v>7607118371.0900002</v>
          </cell>
          <cell r="O11">
            <v>6547568440.3199997</v>
          </cell>
          <cell r="P11">
            <v>7036836332.6099997</v>
          </cell>
          <cell r="Q11">
            <v>8675737668.5</v>
          </cell>
          <cell r="R11">
            <v>7017882601.4099998</v>
          </cell>
          <cell r="S11">
            <v>6511472143.7700005</v>
          </cell>
          <cell r="T11">
            <v>6931551473.3699999</v>
          </cell>
          <cell r="U11">
            <v>6414707836.6300001</v>
          </cell>
          <cell r="V11">
            <v>5837562800.4499998</v>
          </cell>
          <cell r="W11">
            <v>5829707836.3800001</v>
          </cell>
          <cell r="X11">
            <v>6293989487.4899998</v>
          </cell>
          <cell r="Y11">
            <v>6186944800.6199999</v>
          </cell>
          <cell r="Z11">
            <v>7708835802.54</v>
          </cell>
          <cell r="AA11">
            <v>6420452290.8999996</v>
          </cell>
          <cell r="AB11">
            <v>6885323520.8999996</v>
          </cell>
          <cell r="AC11">
            <v>8822160363.1200008</v>
          </cell>
          <cell r="AD11">
            <v>7377982510.6000004</v>
          </cell>
          <cell r="AE11">
            <v>6324345197.8800001</v>
          </cell>
          <cell r="AF11">
            <v>6653648673.6899996</v>
          </cell>
          <cell r="AG11">
            <v>6414819151.3999996</v>
          </cell>
          <cell r="AH11">
            <v>5933723522.7299995</v>
          </cell>
          <cell r="AI11">
            <v>5660076291.2299995</v>
          </cell>
          <cell r="AJ11">
            <v>6121173629.4200001</v>
          </cell>
          <cell r="AK11">
            <v>6408235229.8800001</v>
          </cell>
          <cell r="AL11">
            <v>7488062418.8299999</v>
          </cell>
          <cell r="AM11">
            <v>6605125154.9899998</v>
          </cell>
          <cell r="AN11">
            <v>7019032716.3000002</v>
          </cell>
          <cell r="AO11">
            <v>8195884374.6599998</v>
          </cell>
          <cell r="AP11">
            <v>6986341556.0900002</v>
          </cell>
          <cell r="AQ11">
            <v>6531708425.7299995</v>
          </cell>
          <cell r="AR11">
            <v>7411754820.8299999</v>
          </cell>
          <cell r="AS11">
            <v>6428366037.4700003</v>
          </cell>
          <cell r="AT11">
            <v>5794363191.7399998</v>
          </cell>
          <cell r="AU11">
            <v>5586456458.4700003</v>
          </cell>
          <cell r="AV11">
            <v>5883535168.7700005</v>
          </cell>
          <cell r="AW11">
            <v>5745715523.3500004</v>
          </cell>
          <cell r="AX11">
            <v>7219407382.5600004</v>
          </cell>
          <cell r="AY11">
            <v>6191538466</v>
          </cell>
          <cell r="AZ11">
            <v>6613019791.2799997</v>
          </cell>
          <cell r="BA11">
            <v>8072922983.7200003</v>
          </cell>
          <cell r="BB11">
            <v>6746454566.3299999</v>
          </cell>
          <cell r="BC11">
            <v>6265114711.6000004</v>
          </cell>
          <cell r="BD11">
            <v>6643559693.0900002</v>
          </cell>
          <cell r="BE11">
            <v>5978323274.4200001</v>
          </cell>
          <cell r="BF11">
            <v>5706688403.29</v>
          </cell>
          <cell r="BG11">
            <v>5625117434.75</v>
          </cell>
          <cell r="BH11">
            <v>6020418057.3800001</v>
          </cell>
          <cell r="BI11">
            <v>5849252837.1599998</v>
          </cell>
          <cell r="BJ11">
            <v>7194394464.1800003</v>
          </cell>
          <cell r="BK11">
            <v>6175307065.5</v>
          </cell>
          <cell r="BL11">
            <v>6701547311.1899996</v>
          </cell>
          <cell r="BM11">
            <v>7963826163.3000002</v>
          </cell>
          <cell r="BN11">
            <v>6714571466.71</v>
          </cell>
          <cell r="BO11">
            <v>6216955152.8100004</v>
          </cell>
          <cell r="BP11">
            <v>6313684956.5799999</v>
          </cell>
          <cell r="BQ11">
            <v>6121719881.8999996</v>
          </cell>
          <cell r="BR11">
            <v>5521476959.7299995</v>
          </cell>
          <cell r="BS11">
            <v>5529872337.7600002</v>
          </cell>
          <cell r="BT11">
            <v>5882292003.7700005</v>
          </cell>
          <cell r="BU11">
            <v>5748732198.3999996</v>
          </cell>
          <cell r="BV11">
            <v>7296304648.7799997</v>
          </cell>
          <cell r="BW11">
            <v>6150188520.5</v>
          </cell>
          <cell r="BX11">
            <v>6618565292.3699999</v>
          </cell>
          <cell r="BY11">
            <v>8332445185.9399996</v>
          </cell>
          <cell r="BZ11">
            <v>7002463888.5900002</v>
          </cell>
          <cell r="CA11">
            <v>6339053091.3000002</v>
          </cell>
          <cell r="CB11">
            <v>6834638949.54</v>
          </cell>
          <cell r="CC11">
            <v>6485694158.0500002</v>
          </cell>
          <cell r="CD11">
            <v>5942504957.4799995</v>
          </cell>
        </row>
        <row r="12">
          <cell r="A12" t="str">
            <v>FEG2INBL</v>
          </cell>
          <cell r="B12">
            <v>4881578359.8299999</v>
          </cell>
          <cell r="C12">
            <v>3348686017.9899998</v>
          </cell>
          <cell r="D12">
            <v>3418144884.1799998</v>
          </cell>
          <cell r="E12">
            <v>4067001005.1900001</v>
          </cell>
          <cell r="F12">
            <v>3851280373</v>
          </cell>
          <cell r="G12">
            <v>3634429881.4000001</v>
          </cell>
          <cell r="H12">
            <v>4059898159.5</v>
          </cell>
          <cell r="I12">
            <v>3681391267.98</v>
          </cell>
          <cell r="J12">
            <v>3730769802.4099998</v>
          </cell>
          <cell r="K12">
            <v>4062987368.1500001</v>
          </cell>
          <cell r="L12">
            <v>3556392476.98</v>
          </cell>
          <cell r="M12">
            <v>3780107565.5100002</v>
          </cell>
          <cell r="N12">
            <v>4665006865.3199997</v>
          </cell>
          <cell r="O12">
            <v>4375002838.8800001</v>
          </cell>
          <cell r="P12">
            <v>3941689352.5900002</v>
          </cell>
          <cell r="Q12">
            <v>4750213926.5600004</v>
          </cell>
          <cell r="R12">
            <v>4378663194.0799999</v>
          </cell>
          <cell r="S12">
            <v>4972162111.6199999</v>
          </cell>
          <cell r="T12">
            <v>5319797321.7299995</v>
          </cell>
          <cell r="U12">
            <v>4040435051.8200002</v>
          </cell>
          <cell r="V12">
            <v>3944261662.5300002</v>
          </cell>
          <cell r="W12">
            <v>4231062922.3200002</v>
          </cell>
          <cell r="X12">
            <v>3944509444.9000001</v>
          </cell>
          <cell r="Y12">
            <v>3593519468.4400001</v>
          </cell>
          <cell r="Z12">
            <v>4848268791.3500004</v>
          </cell>
          <cell r="AA12">
            <v>3780958767.7800002</v>
          </cell>
          <cell r="AB12">
            <v>3478691134.6799998</v>
          </cell>
          <cell r="AC12">
            <v>4455549543.7399998</v>
          </cell>
          <cell r="AD12">
            <v>3841961609.04</v>
          </cell>
          <cell r="AE12">
            <v>3577379593.0100002</v>
          </cell>
          <cell r="AF12">
            <v>3927892905.04</v>
          </cell>
          <cell r="AG12">
            <v>3548384913.9200001</v>
          </cell>
          <cell r="AH12">
            <v>3503998024.8099999</v>
          </cell>
          <cell r="AI12">
            <v>3553511700.1900001</v>
          </cell>
          <cell r="AJ12">
            <v>3517622393</v>
          </cell>
          <cell r="AK12">
            <v>3253749279.3099999</v>
          </cell>
          <cell r="AL12">
            <v>4236743602.3200002</v>
          </cell>
          <cell r="AM12">
            <v>3346480765.6900001</v>
          </cell>
          <cell r="AN12">
            <v>3689980999.98</v>
          </cell>
          <cell r="AO12">
            <v>3500031198.3899999</v>
          </cell>
          <cell r="AP12">
            <v>3358309948.2399998</v>
          </cell>
          <cell r="AQ12">
            <v>3180909519.9099998</v>
          </cell>
          <cell r="AR12">
            <v>3584304587.1399999</v>
          </cell>
          <cell r="AS12">
            <v>3739360420.29</v>
          </cell>
          <cell r="AT12">
            <v>2777080959.4400001</v>
          </cell>
          <cell r="AU12">
            <v>3177034157.0599999</v>
          </cell>
          <cell r="AV12">
            <v>2882955142.3800001</v>
          </cell>
          <cell r="AW12">
            <v>2486501450.5799999</v>
          </cell>
          <cell r="AX12">
            <v>3232773748.3499999</v>
          </cell>
          <cell r="AY12">
            <v>2514683700.9099998</v>
          </cell>
          <cell r="AZ12">
            <v>2291656286.6100001</v>
          </cell>
          <cell r="BA12">
            <v>2714318457.04</v>
          </cell>
          <cell r="BB12">
            <v>2464194330.48</v>
          </cell>
          <cell r="BC12">
            <v>2248686180.7600002</v>
          </cell>
          <cell r="BD12">
            <v>3040808465.8400002</v>
          </cell>
          <cell r="BE12">
            <v>2356067782.3600001</v>
          </cell>
          <cell r="BF12">
            <v>2175291684.29</v>
          </cell>
          <cell r="BG12">
            <v>2464141521.0599999</v>
          </cell>
          <cell r="BH12">
            <v>2299590524.6399999</v>
          </cell>
          <cell r="BI12">
            <v>2074678495.3599999</v>
          </cell>
          <cell r="BJ12">
            <v>2770678350.8000002</v>
          </cell>
          <cell r="BK12">
            <v>2068727026.75</v>
          </cell>
          <cell r="BL12">
            <v>2085816863.4400001</v>
          </cell>
          <cell r="BM12">
            <v>2623162319.3200002</v>
          </cell>
          <cell r="BN12">
            <v>2470285791.2199998</v>
          </cell>
          <cell r="BO12">
            <v>2351274599.6599998</v>
          </cell>
          <cell r="BP12">
            <v>2707662930.9400001</v>
          </cell>
          <cell r="BQ12">
            <v>2459943840.7800002</v>
          </cell>
          <cell r="BR12">
            <v>2222060875.8699999</v>
          </cell>
          <cell r="BS12">
            <v>2448395785.8600001</v>
          </cell>
          <cell r="BT12">
            <v>2224013307.77</v>
          </cell>
          <cell r="BU12">
            <v>2135423580.28</v>
          </cell>
          <cell r="BV12">
            <v>2880559950.0900002</v>
          </cell>
          <cell r="BW12">
            <v>2180051862.5599999</v>
          </cell>
          <cell r="BX12">
            <v>2078080175.5899999</v>
          </cell>
          <cell r="BY12">
            <v>2716815515.6999998</v>
          </cell>
          <cell r="BZ12">
            <v>2423034591.5700002</v>
          </cell>
          <cell r="CA12">
            <v>2405960330.4200001</v>
          </cell>
          <cell r="CB12">
            <v>2794747966.6500001</v>
          </cell>
          <cell r="CC12">
            <v>2294574251.3600001</v>
          </cell>
          <cell r="CD12">
            <v>2313752940.71</v>
          </cell>
        </row>
        <row r="13">
          <cell r="A13" t="str">
            <v>FEG2INBU</v>
          </cell>
          <cell r="B13">
            <v>34045297358.880001</v>
          </cell>
          <cell r="C13">
            <v>18776199879.209999</v>
          </cell>
          <cell r="D13">
            <v>18490974306.869999</v>
          </cell>
          <cell r="E13">
            <v>25536483553.470001</v>
          </cell>
          <cell r="F13">
            <v>19525818939.98</v>
          </cell>
          <cell r="G13">
            <v>19004915400.580002</v>
          </cell>
          <cell r="H13">
            <v>26263462819.849998</v>
          </cell>
          <cell r="I13">
            <v>18092900379.869999</v>
          </cell>
          <cell r="J13">
            <v>19414362054.41</v>
          </cell>
          <cell r="K13">
            <v>25194257909.950001</v>
          </cell>
          <cell r="L13">
            <v>19031332094.599998</v>
          </cell>
          <cell r="M13">
            <v>20828533302.619999</v>
          </cell>
          <cell r="N13">
            <v>40055014937.019997</v>
          </cell>
          <cell r="O13">
            <v>21109927191.529999</v>
          </cell>
          <cell r="P13">
            <v>21157408118.549999</v>
          </cell>
          <cell r="Q13">
            <v>28013316173.529999</v>
          </cell>
          <cell r="R13">
            <v>20774767763.799999</v>
          </cell>
          <cell r="S13">
            <v>21866652448.349998</v>
          </cell>
          <cell r="T13">
            <v>30177226473.73</v>
          </cell>
          <cell r="U13">
            <v>19953939238.860001</v>
          </cell>
          <cell r="V13">
            <v>21651823445.73</v>
          </cell>
          <cell r="W13">
            <v>27665578218.68</v>
          </cell>
          <cell r="X13">
            <v>21630165191.990002</v>
          </cell>
          <cell r="Y13">
            <v>20845189826.029999</v>
          </cell>
          <cell r="Z13">
            <v>43243858877.529999</v>
          </cell>
          <cell r="AA13">
            <v>23036933874.580002</v>
          </cell>
          <cell r="AB13">
            <v>22614226738.049999</v>
          </cell>
          <cell r="AC13">
            <v>27939029367.75</v>
          </cell>
          <cell r="AD13">
            <v>21853283405.330002</v>
          </cell>
          <cell r="AE13">
            <v>21747876006.900002</v>
          </cell>
          <cell r="AF13">
            <v>30265973090.040001</v>
          </cell>
          <cell r="AG13">
            <v>21087524986.189999</v>
          </cell>
          <cell r="AH13">
            <v>21639049254.41</v>
          </cell>
          <cell r="AI13">
            <v>27118407843.330002</v>
          </cell>
          <cell r="AJ13">
            <v>21763100107.740002</v>
          </cell>
          <cell r="AK13">
            <v>24374899838.75</v>
          </cell>
          <cell r="AL13">
            <v>41619379422.269997</v>
          </cell>
          <cell r="AM13">
            <v>22927365855.939999</v>
          </cell>
          <cell r="AN13">
            <v>23151305120.990002</v>
          </cell>
          <cell r="AO13">
            <v>29355313794.849998</v>
          </cell>
          <cell r="AP13">
            <v>23536883349.630001</v>
          </cell>
          <cell r="AQ13">
            <v>22570818940.990002</v>
          </cell>
          <cell r="AR13">
            <v>31037697955.720001</v>
          </cell>
          <cell r="AS13">
            <v>23144876346.91</v>
          </cell>
          <cell r="AT13">
            <v>21835373055.330002</v>
          </cell>
          <cell r="AU13">
            <v>29155521844.82</v>
          </cell>
          <cell r="AV13">
            <v>21837299990.130001</v>
          </cell>
          <cell r="AW13">
            <v>19444277541.77</v>
          </cell>
          <cell r="AX13">
            <v>41091043650.059998</v>
          </cell>
          <cell r="AY13">
            <v>20583138220.189999</v>
          </cell>
          <cell r="AZ13">
            <v>20723018158</v>
          </cell>
          <cell r="BA13">
            <v>26192439692.150002</v>
          </cell>
          <cell r="BB13">
            <v>19919713021.310001</v>
          </cell>
          <cell r="BC13">
            <v>20234233989.16</v>
          </cell>
          <cell r="BD13">
            <v>27362978769.82</v>
          </cell>
          <cell r="BE13">
            <v>19641417272.389999</v>
          </cell>
          <cell r="BF13">
            <v>19799605528.349998</v>
          </cell>
          <cell r="BG13">
            <v>25170617680</v>
          </cell>
          <cell r="BH13">
            <v>20707986259.959999</v>
          </cell>
          <cell r="BI13">
            <v>19777582591.990002</v>
          </cell>
          <cell r="BJ13">
            <v>39268603901.879997</v>
          </cell>
          <cell r="BK13">
            <v>20147694998.889999</v>
          </cell>
          <cell r="BL13">
            <v>20369460121.02</v>
          </cell>
          <cell r="BM13">
            <v>28270931569.689999</v>
          </cell>
          <cell r="BN13">
            <v>21549903405.240002</v>
          </cell>
          <cell r="BO13">
            <v>31112473090.759998</v>
          </cell>
          <cell r="BP13">
            <v>30483200003.189999</v>
          </cell>
          <cell r="BQ13">
            <v>21690116755.02</v>
          </cell>
          <cell r="BR13">
            <v>21366874825.720001</v>
          </cell>
          <cell r="BS13">
            <v>28173948144.98</v>
          </cell>
          <cell r="BT13">
            <v>22004957035.200001</v>
          </cell>
          <cell r="BU13">
            <v>22144963616.540001</v>
          </cell>
          <cell r="BV13">
            <v>43419373110.959999</v>
          </cell>
          <cell r="BW13">
            <v>22419515330.580002</v>
          </cell>
          <cell r="BX13">
            <v>22060978075.16</v>
          </cell>
          <cell r="BY13">
            <v>31193603113.59</v>
          </cell>
          <cell r="BZ13">
            <v>23033082768.880001</v>
          </cell>
          <cell r="CA13">
            <v>22873002963.849998</v>
          </cell>
          <cell r="CB13">
            <v>32041942132.939999</v>
          </cell>
          <cell r="CC13">
            <v>21452346945.16</v>
          </cell>
          <cell r="CD13">
            <v>23003255072.959999</v>
          </cell>
        </row>
        <row r="14">
          <cell r="A14" t="str">
            <v>FEG2SVC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</row>
        <row r="15">
          <cell r="A15" t="str">
            <v>FEG2TOT</v>
          </cell>
          <cell r="B15">
            <v>92436762379.630005</v>
          </cell>
          <cell r="C15">
            <v>59226862315.07</v>
          </cell>
          <cell r="D15">
            <v>59766907560.759995</v>
          </cell>
          <cell r="E15">
            <v>76615166786.76001</v>
          </cell>
          <cell r="F15">
            <v>64879439011.210007</v>
          </cell>
          <cell r="G15">
            <v>62581430422.660004</v>
          </cell>
          <cell r="H15">
            <v>76417679350.779999</v>
          </cell>
          <cell r="I15">
            <v>62021728175.809998</v>
          </cell>
          <cell r="J15">
            <v>63543715804.990005</v>
          </cell>
          <cell r="K15">
            <v>72602141437.139999</v>
          </cell>
          <cell r="L15">
            <v>61008257403.170006</v>
          </cell>
          <cell r="M15">
            <v>67685899761.889999</v>
          </cell>
          <cell r="N15">
            <v>105817247916.37</v>
          </cell>
          <cell r="O15">
            <v>67321937390.459999</v>
          </cell>
          <cell r="P15">
            <v>67847831610.979996</v>
          </cell>
          <cell r="Q15">
            <v>84856771027.369995</v>
          </cell>
          <cell r="R15">
            <v>69917823835.910004</v>
          </cell>
          <cell r="S15">
            <v>70225587799.130005</v>
          </cell>
          <cell r="T15">
            <v>84144793487</v>
          </cell>
          <cell r="U15">
            <v>66706267182.189995</v>
          </cell>
          <cell r="V15">
            <v>71911005694.569992</v>
          </cell>
          <cell r="W15">
            <v>79758142154.559998</v>
          </cell>
          <cell r="X15">
            <v>67984968819.919998</v>
          </cell>
          <cell r="Y15">
            <v>67756861077.130005</v>
          </cell>
          <cell r="Z15">
            <v>111690511064.00999</v>
          </cell>
          <cell r="AA15">
            <v>68787422526.339996</v>
          </cell>
          <cell r="AB15">
            <v>69205100591.350006</v>
          </cell>
          <cell r="AC15">
            <v>86756201343.770004</v>
          </cell>
          <cell r="AD15">
            <v>70066150738.399994</v>
          </cell>
          <cell r="AE15">
            <v>69337697645.220001</v>
          </cell>
          <cell r="AF15">
            <v>82986882704.660004</v>
          </cell>
          <cell r="AG15">
            <v>66639019092.779999</v>
          </cell>
          <cell r="AH15">
            <v>67773995237.209991</v>
          </cell>
          <cell r="AI15">
            <v>75460197761.419998</v>
          </cell>
          <cell r="AJ15">
            <v>68315469396.270004</v>
          </cell>
          <cell r="AK15">
            <v>73143809651.97998</v>
          </cell>
          <cell r="AL15">
            <v>107542791208.39999</v>
          </cell>
          <cell r="AM15">
            <v>69269029312.449997</v>
          </cell>
          <cell r="AN15">
            <v>70278588579.75</v>
          </cell>
          <cell r="AO15">
            <v>84267767708.089996</v>
          </cell>
          <cell r="AP15">
            <v>71093024704.330002</v>
          </cell>
          <cell r="AQ15">
            <v>70070323547.910004</v>
          </cell>
          <cell r="AR15">
            <v>83720874748.119995</v>
          </cell>
          <cell r="AS15">
            <v>69180661091.479996</v>
          </cell>
          <cell r="AT15">
            <v>66507936472.280006</v>
          </cell>
          <cell r="AU15">
            <v>77773663594.899994</v>
          </cell>
          <cell r="AV15">
            <v>64579928932.270004</v>
          </cell>
          <cell r="AW15">
            <v>60068293789.009995</v>
          </cell>
          <cell r="AX15">
            <v>101142531727.81999</v>
          </cell>
          <cell r="AY15">
            <v>60394821998.440002</v>
          </cell>
          <cell r="AZ15">
            <v>61233442119.720001</v>
          </cell>
          <cell r="BA15">
            <v>74256338559.130005</v>
          </cell>
          <cell r="BB15">
            <v>60166026311.070007</v>
          </cell>
          <cell r="BC15">
            <v>59943106265.800003</v>
          </cell>
          <cell r="BD15">
            <v>74058522391.059998</v>
          </cell>
          <cell r="BE15">
            <v>60100837948.599998</v>
          </cell>
          <cell r="BF15">
            <v>59935340170.650002</v>
          </cell>
          <cell r="BG15">
            <v>69276453464.48999</v>
          </cell>
          <cell r="BH15">
            <v>62131777839.649994</v>
          </cell>
          <cell r="BI15">
            <v>61679458521.340012</v>
          </cell>
          <cell r="BJ15">
            <v>99609659698.559998</v>
          </cell>
          <cell r="BK15">
            <v>59969303571.089996</v>
          </cell>
          <cell r="BL15">
            <v>61518129276.770004</v>
          </cell>
          <cell r="BM15">
            <v>78000995035.960007</v>
          </cell>
          <cell r="BN15">
            <v>64367726144.440002</v>
          </cell>
          <cell r="BO15">
            <v>72807236733.929993</v>
          </cell>
          <cell r="BP15">
            <v>77523699184.809998</v>
          </cell>
          <cell r="BQ15">
            <v>63217107218.429993</v>
          </cell>
          <cell r="BR15">
            <v>62162000080.110008</v>
          </cell>
          <cell r="BS15">
            <v>73597152096.410004</v>
          </cell>
          <cell r="BT15">
            <v>65126950532.590012</v>
          </cell>
          <cell r="BU15">
            <v>64620233141.760002</v>
          </cell>
          <cell r="BV15">
            <v>106870749430.54001</v>
          </cell>
          <cell r="BW15">
            <v>64082651001.82</v>
          </cell>
          <cell r="BX15">
            <v>65628809445.580002</v>
          </cell>
          <cell r="BY15">
            <v>84400221347.779999</v>
          </cell>
          <cell r="BZ15">
            <v>67977392533.529999</v>
          </cell>
          <cell r="CA15">
            <v>66134819771.579994</v>
          </cell>
          <cell r="CB15">
            <v>85873057602.87001</v>
          </cell>
          <cell r="CC15">
            <v>65231756265.580002</v>
          </cell>
          <cell r="CD15">
            <v>66947302544.029999</v>
          </cell>
        </row>
        <row r="16">
          <cell r="A16" t="str">
            <v>FESTCDRC</v>
          </cell>
          <cell r="B16">
            <v>137113653.56</v>
          </cell>
          <cell r="C16">
            <v>137206688.38</v>
          </cell>
          <cell r="D16">
            <v>155688163.49000001</v>
          </cell>
          <cell r="E16">
            <v>143485506.74000001</v>
          </cell>
          <cell r="F16">
            <v>143429440.53</v>
          </cell>
          <cell r="G16">
            <v>140701776.34</v>
          </cell>
          <cell r="H16">
            <v>142078500.06</v>
          </cell>
          <cell r="I16">
            <v>140997402.21000001</v>
          </cell>
          <cell r="J16">
            <v>139321563.78999999</v>
          </cell>
          <cell r="K16">
            <v>141678731.05000001</v>
          </cell>
          <cell r="L16">
            <v>141718777.52000001</v>
          </cell>
          <cell r="M16">
            <v>145047987.80000001</v>
          </cell>
          <cell r="N16">
            <v>152032065.34</v>
          </cell>
          <cell r="O16">
            <v>153469203.91999999</v>
          </cell>
          <cell r="P16">
            <v>159841217.21000001</v>
          </cell>
          <cell r="Q16">
            <v>158856765.00999999</v>
          </cell>
          <cell r="R16">
            <v>159290184.13999999</v>
          </cell>
          <cell r="S16">
            <v>159758432.25</v>
          </cell>
          <cell r="T16">
            <v>159801807.13999999</v>
          </cell>
          <cell r="U16">
            <v>159296029.75999999</v>
          </cell>
          <cell r="V16">
            <v>156464041.52000001</v>
          </cell>
          <cell r="W16">
            <v>152660862.31999999</v>
          </cell>
          <cell r="X16">
            <v>157864922.30000001</v>
          </cell>
          <cell r="Y16">
            <v>158119672.90000001</v>
          </cell>
          <cell r="Z16">
            <v>159297383.16</v>
          </cell>
          <cell r="AA16">
            <v>157958123.31</v>
          </cell>
          <cell r="AB16">
            <v>164947945.31999999</v>
          </cell>
          <cell r="AC16">
            <v>162038813.78</v>
          </cell>
          <cell r="AD16">
            <v>160851307.03</v>
          </cell>
          <cell r="AE16">
            <v>160454449.09</v>
          </cell>
          <cell r="AF16">
            <v>159595689.50999999</v>
          </cell>
          <cell r="AG16">
            <v>158191752.90000001</v>
          </cell>
          <cell r="AH16">
            <v>156683303.96000001</v>
          </cell>
          <cell r="AI16">
            <v>155514505.16999999</v>
          </cell>
          <cell r="AJ16">
            <v>157135279.11000001</v>
          </cell>
          <cell r="AK16">
            <v>155937050.78</v>
          </cell>
          <cell r="AL16">
            <v>149659697.06999999</v>
          </cell>
          <cell r="AM16">
            <v>142141875.19999999</v>
          </cell>
          <cell r="AN16">
            <v>148373541.59999999</v>
          </cell>
          <cell r="AO16">
            <v>145071980.52000001</v>
          </cell>
          <cell r="AP16">
            <v>145148863.06</v>
          </cell>
          <cell r="AQ16">
            <v>144003881.56</v>
          </cell>
          <cell r="AR16">
            <v>139481108.84</v>
          </cell>
          <cell r="AS16">
            <v>140285813.21000001</v>
          </cell>
          <cell r="AT16">
            <v>138339057.03</v>
          </cell>
          <cell r="AU16">
            <v>138459657.81</v>
          </cell>
          <cell r="AV16">
            <v>136317642.75999999</v>
          </cell>
          <cell r="AW16">
            <v>134735358.56</v>
          </cell>
          <cell r="AX16">
            <v>124841217.39</v>
          </cell>
          <cell r="AY16">
            <v>121709568.15000001</v>
          </cell>
          <cell r="AZ16">
            <v>123752165.3</v>
          </cell>
          <cell r="BA16">
            <v>121896771.26000001</v>
          </cell>
          <cell r="BB16">
            <v>120249134.09999999</v>
          </cell>
          <cell r="BC16">
            <v>118177928.23999999</v>
          </cell>
          <cell r="BD16">
            <v>118988770.15000001</v>
          </cell>
          <cell r="BE16">
            <v>116366232.39</v>
          </cell>
          <cell r="BF16">
            <v>114478213.58</v>
          </cell>
          <cell r="BG16">
            <v>113133541.95</v>
          </cell>
          <cell r="BH16">
            <v>111192264.09999999</v>
          </cell>
          <cell r="BI16">
            <v>111221175.54000001</v>
          </cell>
          <cell r="BJ16">
            <v>105973417.90000001</v>
          </cell>
          <cell r="BK16">
            <v>104554732.58</v>
          </cell>
          <cell r="BL16">
            <v>104625676.47</v>
          </cell>
          <cell r="BM16">
            <v>104307038.64</v>
          </cell>
          <cell r="BN16">
            <v>104036186.81</v>
          </cell>
          <cell r="BO16">
            <v>103183969.38</v>
          </cell>
          <cell r="BP16">
            <v>103814266.02</v>
          </cell>
          <cell r="BQ16">
            <v>105117919.34</v>
          </cell>
          <cell r="BR16">
            <v>100741675.58</v>
          </cell>
          <cell r="BS16">
            <v>101684319.06</v>
          </cell>
          <cell r="BT16">
            <v>101207556.04000001</v>
          </cell>
          <cell r="BU16">
            <v>102530372.51000001</v>
          </cell>
          <cell r="BV16">
            <v>109442889.19</v>
          </cell>
          <cell r="BW16">
            <v>111552967.5</v>
          </cell>
          <cell r="BX16">
            <v>113720133.02</v>
          </cell>
          <cell r="BY16">
            <v>112843509.92</v>
          </cell>
          <cell r="BZ16">
            <v>110561319.76000001</v>
          </cell>
          <cell r="CA16">
            <v>109887640.73999999</v>
          </cell>
          <cell r="CB16">
            <v>111133991.73999999</v>
          </cell>
          <cell r="CC16">
            <v>111001220.95</v>
          </cell>
          <cell r="CD16">
            <v>108979978.56999999</v>
          </cell>
        </row>
        <row r="17">
          <cell r="A17" t="str">
            <v>FESTCDRO</v>
          </cell>
          <cell r="B17">
            <v>61772848.329999998</v>
          </cell>
          <cell r="C17">
            <v>52642886.960000001</v>
          </cell>
          <cell r="D17">
            <v>53467326.939999998</v>
          </cell>
          <cell r="E17">
            <v>52896511.590000004</v>
          </cell>
          <cell r="F17">
            <v>52842570.880000003</v>
          </cell>
          <cell r="G17">
            <v>53151860.329999998</v>
          </cell>
          <cell r="H17">
            <v>54225047.469999999</v>
          </cell>
          <cell r="I17">
            <v>53584066.689999998</v>
          </cell>
          <cell r="J17">
            <v>52330212.149999999</v>
          </cell>
          <cell r="K17">
            <v>54356050.149999999</v>
          </cell>
          <cell r="L17">
            <v>56496868.509999998</v>
          </cell>
          <cell r="M17">
            <v>65080035.450000003</v>
          </cell>
          <cell r="N17">
            <v>60757444.109999999</v>
          </cell>
          <cell r="O17">
            <v>62244099.439999998</v>
          </cell>
          <cell r="P17">
            <v>63649475.57</v>
          </cell>
          <cell r="Q17">
            <v>61556520.579999998</v>
          </cell>
          <cell r="R17">
            <v>62106942.299999997</v>
          </cell>
          <cell r="S17">
            <v>63292255.82</v>
          </cell>
          <cell r="T17">
            <v>61937989.390000001</v>
          </cell>
          <cell r="U17">
            <v>61791026.299999997</v>
          </cell>
          <cell r="V17">
            <v>63092484.509999998</v>
          </cell>
          <cell r="W17">
            <v>60844121.549999997</v>
          </cell>
          <cell r="X17">
            <v>66629143.350000001</v>
          </cell>
          <cell r="Y17">
            <v>70821022.689999998</v>
          </cell>
          <cell r="Z17">
            <v>66856294.390000001</v>
          </cell>
          <cell r="AA17">
            <v>65353856.950000003</v>
          </cell>
          <cell r="AB17">
            <v>67908747.989999995</v>
          </cell>
          <cell r="AC17">
            <v>64062374.850000001</v>
          </cell>
          <cell r="AD17">
            <v>64351964.780000001</v>
          </cell>
          <cell r="AE17">
            <v>65847018.609999999</v>
          </cell>
          <cell r="AF17">
            <v>63664555.280000001</v>
          </cell>
          <cell r="AG17">
            <v>62715163.630000003</v>
          </cell>
          <cell r="AH17">
            <v>62785892.969999999</v>
          </cell>
          <cell r="AI17">
            <v>59951333.060000002</v>
          </cell>
          <cell r="AJ17">
            <v>61977766.299999997</v>
          </cell>
          <cell r="AK17">
            <v>72730771.620000005</v>
          </cell>
          <cell r="AL17">
            <v>62664326.759999998</v>
          </cell>
          <cell r="AM17">
            <v>60417023.369999997</v>
          </cell>
          <cell r="AN17">
            <v>60469584.509999998</v>
          </cell>
          <cell r="AO17">
            <v>58950933.539999999</v>
          </cell>
          <cell r="AP17">
            <v>58181412.880000003</v>
          </cell>
          <cell r="AQ17">
            <v>60324888.729999997</v>
          </cell>
          <cell r="AR17">
            <v>57986605.869999997</v>
          </cell>
          <cell r="AS17">
            <v>57175508.539999999</v>
          </cell>
          <cell r="AT17">
            <v>56911787.159999996</v>
          </cell>
          <cell r="AU17">
            <v>54727693.060000002</v>
          </cell>
          <cell r="AV17">
            <v>58025237.759999998</v>
          </cell>
          <cell r="AW17">
            <v>65489235.090000004</v>
          </cell>
          <cell r="AX17">
            <v>52992238.950000003</v>
          </cell>
          <cell r="AY17">
            <v>51032558.25</v>
          </cell>
          <cell r="AZ17">
            <v>50979401.719999999</v>
          </cell>
          <cell r="BA17">
            <v>48182493.340000004</v>
          </cell>
          <cell r="BB17">
            <v>48836338.32</v>
          </cell>
          <cell r="BC17">
            <v>49544928.359999999</v>
          </cell>
          <cell r="BD17">
            <v>49608781.759999998</v>
          </cell>
          <cell r="BE17">
            <v>46804947.950000003</v>
          </cell>
          <cell r="BF17">
            <v>47552245.020000003</v>
          </cell>
          <cell r="BG17">
            <v>45489761.729999997</v>
          </cell>
          <cell r="BH17">
            <v>48806947.009999998</v>
          </cell>
          <cell r="BI17">
            <v>56429206.509999998</v>
          </cell>
          <cell r="BJ17">
            <v>45282191.670000002</v>
          </cell>
          <cell r="BK17">
            <v>43154455.450000003</v>
          </cell>
          <cell r="BL17">
            <v>43954453.369999997</v>
          </cell>
          <cell r="BM17">
            <v>42170383.939999998</v>
          </cell>
          <cell r="BN17">
            <v>43376904.509999998</v>
          </cell>
          <cell r="BO17">
            <v>44686119.299999997</v>
          </cell>
          <cell r="BP17">
            <v>38184079.539999999</v>
          </cell>
          <cell r="BQ17">
            <v>43577592.960000001</v>
          </cell>
          <cell r="BR17">
            <v>44298815.670000002</v>
          </cell>
          <cell r="BS17">
            <v>43271092.710000001</v>
          </cell>
          <cell r="BT17">
            <v>48510825.579999998</v>
          </cell>
          <cell r="BU17">
            <v>56835113.640000001</v>
          </cell>
          <cell r="BV17">
            <v>47347383.060000002</v>
          </cell>
          <cell r="BW17">
            <v>47429028.32</v>
          </cell>
          <cell r="BX17">
            <v>49018762.439999998</v>
          </cell>
          <cell r="BY17">
            <v>46337240.770000003</v>
          </cell>
          <cell r="BZ17">
            <v>45960517.649999999</v>
          </cell>
          <cell r="CA17">
            <v>47949240.890000001</v>
          </cell>
          <cell r="CB17">
            <v>46067898.359999999</v>
          </cell>
          <cell r="CC17">
            <v>45541775.520000003</v>
          </cell>
          <cell r="CD17">
            <v>46872581.82</v>
          </cell>
        </row>
        <row r="18">
          <cell r="A18" t="str">
            <v>FESTCND</v>
          </cell>
          <cell r="B18">
            <v>188277478.41</v>
          </cell>
          <cell r="C18">
            <v>195975289.72999999</v>
          </cell>
          <cell r="D18">
            <v>206016288.34</v>
          </cell>
          <cell r="E18">
            <v>228295786.63999999</v>
          </cell>
          <cell r="F18">
            <v>199394693.78999999</v>
          </cell>
          <cell r="G18">
            <v>198906022.41999999</v>
          </cell>
          <cell r="H18">
            <v>192291534.99000001</v>
          </cell>
          <cell r="I18">
            <v>192319052.05000001</v>
          </cell>
          <cell r="J18">
            <v>190989965.91</v>
          </cell>
          <cell r="K18">
            <v>198204094.37</v>
          </cell>
          <cell r="L18">
            <v>217690028.36000001</v>
          </cell>
          <cell r="M18">
            <v>274221633.05000001</v>
          </cell>
          <cell r="N18">
            <v>221501191.05000001</v>
          </cell>
          <cell r="O18">
            <v>221611791.53</v>
          </cell>
          <cell r="P18">
            <v>231185647.91</v>
          </cell>
          <cell r="Q18">
            <v>224319879.94999999</v>
          </cell>
          <cell r="R18">
            <v>226987870.47</v>
          </cell>
          <cell r="S18">
            <v>230940087.61000001</v>
          </cell>
          <cell r="T18">
            <v>218096169.53999999</v>
          </cell>
          <cell r="U18">
            <v>228344135.66</v>
          </cell>
          <cell r="V18">
            <v>227579513.31</v>
          </cell>
          <cell r="W18">
            <v>221738865.27000001</v>
          </cell>
          <cell r="X18">
            <v>245885742.59</v>
          </cell>
          <cell r="Y18">
            <v>307419022.94</v>
          </cell>
          <cell r="Z18">
            <v>245423241.78999999</v>
          </cell>
          <cell r="AA18">
            <v>243916244.31</v>
          </cell>
          <cell r="AB18">
            <v>258468863.34</v>
          </cell>
          <cell r="AC18">
            <v>273195452.89999998</v>
          </cell>
          <cell r="AD18">
            <v>259459976.78</v>
          </cell>
          <cell r="AE18">
            <v>257838029.03</v>
          </cell>
          <cell r="AF18">
            <v>242086851.37</v>
          </cell>
          <cell r="AG18">
            <v>248171191.47999999</v>
          </cell>
          <cell r="AH18">
            <v>250052917.11000001</v>
          </cell>
          <cell r="AI18">
            <v>248422309.93000001</v>
          </cell>
          <cell r="AJ18">
            <v>273094309.79000002</v>
          </cell>
          <cell r="AK18">
            <v>331389316.26999998</v>
          </cell>
          <cell r="AL18">
            <v>263426929.03999999</v>
          </cell>
          <cell r="AM18">
            <v>255355742.94999999</v>
          </cell>
          <cell r="AN18">
            <v>262939251.63</v>
          </cell>
          <cell r="AO18">
            <v>252838905.08000001</v>
          </cell>
          <cell r="AP18">
            <v>259888747.81</v>
          </cell>
          <cell r="AQ18">
            <v>257846793.11000001</v>
          </cell>
          <cell r="AR18">
            <v>248853325.69</v>
          </cell>
          <cell r="AS18">
            <v>244293642.74000001</v>
          </cell>
          <cell r="AT18">
            <v>255812713.69</v>
          </cell>
          <cell r="AU18">
            <v>245767781.08000001</v>
          </cell>
          <cell r="AV18">
            <v>265938220.34</v>
          </cell>
          <cell r="AW18">
            <v>318897134.01999998</v>
          </cell>
          <cell r="AX18">
            <v>244339428.25999999</v>
          </cell>
          <cell r="AY18">
            <v>254966988.09999999</v>
          </cell>
          <cell r="AZ18">
            <v>265379396.86000001</v>
          </cell>
          <cell r="BA18">
            <v>258242068.41</v>
          </cell>
          <cell r="BB18">
            <v>255949328.34</v>
          </cell>
          <cell r="BC18">
            <v>259485488.96000001</v>
          </cell>
          <cell r="BD18">
            <v>250373833.47999999</v>
          </cell>
          <cell r="BE18">
            <v>253737863.62</v>
          </cell>
          <cell r="BF18">
            <v>241786459.72999999</v>
          </cell>
          <cell r="BG18">
            <v>245173548.88</v>
          </cell>
          <cell r="BH18">
            <v>259274990.96000001</v>
          </cell>
          <cell r="BI18">
            <v>299453058.30000001</v>
          </cell>
          <cell r="BJ18">
            <v>244269284.55000001</v>
          </cell>
          <cell r="BK18">
            <v>244976131.59</v>
          </cell>
          <cell r="BL18">
            <v>250482975.93000001</v>
          </cell>
          <cell r="BM18">
            <v>246323283.91999999</v>
          </cell>
          <cell r="BN18">
            <v>244451907.28</v>
          </cell>
          <cell r="BO18">
            <v>253354825.08000001</v>
          </cell>
          <cell r="BP18">
            <v>235701595.19</v>
          </cell>
          <cell r="BQ18">
            <v>247253122.5</v>
          </cell>
          <cell r="BR18">
            <v>238815894.52000001</v>
          </cell>
          <cell r="BS18">
            <v>235503471.46000001</v>
          </cell>
          <cell r="BT18">
            <v>253427095.27000001</v>
          </cell>
          <cell r="BU18">
            <v>291478530.97000003</v>
          </cell>
          <cell r="BV18">
            <v>250493002.84999999</v>
          </cell>
          <cell r="BW18">
            <v>242396322.34999999</v>
          </cell>
          <cell r="BX18">
            <v>256239211.06</v>
          </cell>
          <cell r="BY18">
            <v>241354345.33000001</v>
          </cell>
          <cell r="BZ18">
            <v>244242972.41</v>
          </cell>
          <cell r="CA18">
            <v>243295698.56</v>
          </cell>
          <cell r="CB18">
            <v>239640235.94</v>
          </cell>
          <cell r="CC18">
            <v>240776635.06</v>
          </cell>
          <cell r="CD18">
            <v>233679350.43000001</v>
          </cell>
        </row>
        <row r="19">
          <cell r="A19" t="str">
            <v>FESTCNDE</v>
          </cell>
          <cell r="B19">
            <v>188277478.41</v>
          </cell>
          <cell r="C19">
            <v>195975289.72999999</v>
          </cell>
          <cell r="D19">
            <v>206016288.34</v>
          </cell>
          <cell r="E19">
            <v>228295786.63999999</v>
          </cell>
          <cell r="F19">
            <v>199394693.78999999</v>
          </cell>
          <cell r="G19">
            <v>198906022.41999999</v>
          </cell>
          <cell r="H19">
            <v>192291534.99000001</v>
          </cell>
          <cell r="I19">
            <v>192319052.05000001</v>
          </cell>
          <cell r="J19">
            <v>190989965.91</v>
          </cell>
          <cell r="K19">
            <v>198204094.37</v>
          </cell>
          <cell r="L19">
            <v>217690028.36000001</v>
          </cell>
          <cell r="M19">
            <v>274221633.05000001</v>
          </cell>
          <cell r="N19">
            <v>221501191.05000001</v>
          </cell>
          <cell r="O19">
            <v>221611791.53</v>
          </cell>
          <cell r="P19">
            <v>231185647.91</v>
          </cell>
          <cell r="Q19">
            <v>224319879.94999999</v>
          </cell>
          <cell r="R19">
            <v>226987870.47</v>
          </cell>
          <cell r="S19">
            <v>230940087.61000001</v>
          </cell>
          <cell r="T19">
            <v>218096169.53999999</v>
          </cell>
          <cell r="U19">
            <v>228344135.66</v>
          </cell>
          <cell r="V19">
            <v>227579513.31</v>
          </cell>
          <cell r="W19">
            <v>221738865.27000001</v>
          </cell>
          <cell r="X19">
            <v>245885742.59</v>
          </cell>
          <cell r="Y19">
            <v>307419022.94</v>
          </cell>
          <cell r="Z19">
            <v>245423241.78999999</v>
          </cell>
          <cell r="AA19">
            <v>243916244.31</v>
          </cell>
          <cell r="AB19">
            <v>258468863.34</v>
          </cell>
          <cell r="AC19">
            <v>273195452.89999998</v>
          </cell>
          <cell r="AD19">
            <v>259459976.78</v>
          </cell>
          <cell r="AE19">
            <v>257838029.03</v>
          </cell>
          <cell r="AF19">
            <v>242086851.37</v>
          </cell>
          <cell r="AG19">
            <v>248171191.47999999</v>
          </cell>
          <cell r="AH19">
            <v>250052917.11000001</v>
          </cell>
          <cell r="AI19">
            <v>248422309.93000001</v>
          </cell>
          <cell r="AJ19">
            <v>273094309.79000002</v>
          </cell>
          <cell r="AK19">
            <v>331389316.26999998</v>
          </cell>
          <cell r="AL19">
            <v>263426929.03999999</v>
          </cell>
          <cell r="AM19">
            <v>255355742.94999999</v>
          </cell>
          <cell r="AN19">
            <v>262939251.63</v>
          </cell>
          <cell r="AO19">
            <v>252838905.08000001</v>
          </cell>
          <cell r="AP19">
            <v>259888747.81</v>
          </cell>
          <cell r="AQ19">
            <v>257846793.11000001</v>
          </cell>
          <cell r="AR19">
            <v>248853325.69</v>
          </cell>
          <cell r="AS19">
            <v>244293642.74000001</v>
          </cell>
          <cell r="AT19">
            <v>255812713.69</v>
          </cell>
          <cell r="AU19">
            <v>245767781.08000001</v>
          </cell>
          <cell r="AV19">
            <v>265938220.34</v>
          </cell>
          <cell r="AW19">
            <v>318897134.01999998</v>
          </cell>
          <cell r="AX19">
            <v>244339428.25999999</v>
          </cell>
          <cell r="AY19">
            <v>254966988.09999999</v>
          </cell>
          <cell r="AZ19">
            <v>265379396.86000001</v>
          </cell>
          <cell r="BA19">
            <v>258242068.41</v>
          </cell>
          <cell r="BB19">
            <v>255949328.34</v>
          </cell>
          <cell r="BC19">
            <v>259485488.96000001</v>
          </cell>
          <cell r="BD19">
            <v>250373833.47999999</v>
          </cell>
          <cell r="BE19">
            <v>253737863.62</v>
          </cell>
          <cell r="BF19">
            <v>241786459.72999999</v>
          </cell>
          <cell r="BG19">
            <v>245173548.88</v>
          </cell>
          <cell r="BH19">
            <v>259274990.96000001</v>
          </cell>
          <cell r="BI19">
            <v>299453058.30000001</v>
          </cell>
          <cell r="BJ19">
            <v>244269284.55000001</v>
          </cell>
          <cell r="BK19">
            <v>244976131.59</v>
          </cell>
          <cell r="BL19">
            <v>250482975.93000001</v>
          </cell>
          <cell r="BM19">
            <v>246323283.91999999</v>
          </cell>
          <cell r="BN19">
            <v>244451907.28</v>
          </cell>
          <cell r="BO19">
            <v>253354825.08000001</v>
          </cell>
          <cell r="BP19">
            <v>235701595.19</v>
          </cell>
          <cell r="BQ19">
            <v>247253122.5</v>
          </cell>
          <cell r="BR19">
            <v>238815894.52000001</v>
          </cell>
          <cell r="BS19">
            <v>235503471.46000001</v>
          </cell>
          <cell r="BT19">
            <v>253427095.27000001</v>
          </cell>
          <cell r="BU19">
            <v>291478530.97000003</v>
          </cell>
          <cell r="BV19">
            <v>250493002.84999999</v>
          </cell>
          <cell r="BW19">
            <v>242396322.34999999</v>
          </cell>
          <cell r="BX19">
            <v>256239211.06</v>
          </cell>
          <cell r="BY19">
            <v>241354345.33000001</v>
          </cell>
          <cell r="BZ19">
            <v>244242972.41</v>
          </cell>
          <cell r="CA19">
            <v>243295698.56</v>
          </cell>
          <cell r="CB19">
            <v>239640235.94</v>
          </cell>
          <cell r="CC19">
            <v>240776635.06</v>
          </cell>
          <cell r="CD19">
            <v>233679350.43000001</v>
          </cell>
        </row>
        <row r="20">
          <cell r="A20" t="str">
            <v>FESTCNDT</v>
          </cell>
          <cell r="B20">
            <v>108604975.56999999</v>
          </cell>
          <cell r="C20">
            <v>110726556.91</v>
          </cell>
          <cell r="D20">
            <v>123722740.09</v>
          </cell>
          <cell r="E20">
            <v>118441152.81999999</v>
          </cell>
          <cell r="F20">
            <v>115980077.17</v>
          </cell>
          <cell r="G20">
            <v>113361119.66</v>
          </cell>
          <cell r="H20">
            <v>116816641.61</v>
          </cell>
          <cell r="I20">
            <v>111701384.37</v>
          </cell>
          <cell r="J20">
            <v>106868424.65000001</v>
          </cell>
          <cell r="K20">
            <v>110610616.45</v>
          </cell>
          <cell r="L20">
            <v>112258874.83</v>
          </cell>
          <cell r="M20">
            <v>120192381.78</v>
          </cell>
          <cell r="N20">
            <v>123634682.45</v>
          </cell>
          <cell r="O20">
            <v>125967418.63</v>
          </cell>
          <cell r="P20">
            <v>135416649.99000001</v>
          </cell>
          <cell r="Q20">
            <v>130887465.38</v>
          </cell>
          <cell r="R20">
            <v>127053671.01000001</v>
          </cell>
          <cell r="S20">
            <v>129578906.73</v>
          </cell>
          <cell r="T20">
            <v>127584013.19</v>
          </cell>
          <cell r="U20">
            <v>129199103.86</v>
          </cell>
          <cell r="V20">
            <v>120674988.09999999</v>
          </cell>
          <cell r="W20">
            <v>124667226.56999999</v>
          </cell>
          <cell r="X20">
            <v>127709835.81</v>
          </cell>
          <cell r="Y20">
            <v>127072104.55</v>
          </cell>
          <cell r="Z20">
            <v>133940218.48</v>
          </cell>
          <cell r="AA20">
            <v>134882504.75</v>
          </cell>
          <cell r="AB20">
            <v>137856883.83000001</v>
          </cell>
          <cell r="AC20">
            <v>136390183.71000001</v>
          </cell>
          <cell r="AD20">
            <v>133352751.17</v>
          </cell>
          <cell r="AE20">
            <v>133065938.23</v>
          </cell>
          <cell r="AF20">
            <v>135052322.75</v>
          </cell>
          <cell r="AG20">
            <v>127870857.48</v>
          </cell>
          <cell r="AH20">
            <v>122736529.34999999</v>
          </cell>
          <cell r="AI20">
            <v>128999174.90000001</v>
          </cell>
          <cell r="AJ20">
            <v>128619892.65000001</v>
          </cell>
          <cell r="AK20">
            <v>133858679.38</v>
          </cell>
          <cell r="AL20">
            <v>138621583.38</v>
          </cell>
          <cell r="AM20">
            <v>141024685.16999999</v>
          </cell>
          <cell r="AN20">
            <v>144663474.47999999</v>
          </cell>
          <cell r="AO20">
            <v>144324869.91999999</v>
          </cell>
          <cell r="AP20">
            <v>140912345.49000001</v>
          </cell>
          <cell r="AQ20">
            <v>139748991.09999999</v>
          </cell>
          <cell r="AR20">
            <v>139931864.31</v>
          </cell>
          <cell r="AS20">
            <v>136917811.81</v>
          </cell>
          <cell r="AT20">
            <v>130582952.48</v>
          </cell>
          <cell r="AU20">
            <v>133186227.02</v>
          </cell>
          <cell r="AV20">
            <v>135850510.37</v>
          </cell>
          <cell r="AW20">
            <v>132325162.45</v>
          </cell>
          <cell r="AX20">
            <v>136209891.63</v>
          </cell>
          <cell r="AY20">
            <v>138931303.19999999</v>
          </cell>
          <cell r="AZ20">
            <v>145314621.88999999</v>
          </cell>
          <cell r="BA20">
            <v>141809973.93000001</v>
          </cell>
          <cell r="BB20">
            <v>136031674.96000001</v>
          </cell>
          <cell r="BC20">
            <v>139928787.72</v>
          </cell>
          <cell r="BD20">
            <v>141399779.12</v>
          </cell>
          <cell r="BE20">
            <v>134872585.22999999</v>
          </cell>
          <cell r="BF20">
            <v>132520198.19</v>
          </cell>
          <cell r="BG20">
            <v>135232730.16999999</v>
          </cell>
          <cell r="BH20">
            <v>133703978.45</v>
          </cell>
          <cell r="BI20">
            <v>135439219.81999999</v>
          </cell>
          <cell r="BJ20">
            <v>131749119.97</v>
          </cell>
          <cell r="BK20">
            <v>131212222</v>
          </cell>
          <cell r="BL20">
            <v>134093927.44</v>
          </cell>
          <cell r="BM20">
            <v>133196055.76000001</v>
          </cell>
          <cell r="BN20">
            <v>129963004.89</v>
          </cell>
          <cell r="BO20">
            <v>130017745.17</v>
          </cell>
          <cell r="BP20">
            <v>129840508.90000001</v>
          </cell>
          <cell r="BQ20">
            <v>128313754.41</v>
          </cell>
          <cell r="BR20">
            <v>126525371.84</v>
          </cell>
          <cell r="BS20">
            <v>125637883.12</v>
          </cell>
          <cell r="BT20">
            <v>126337718.14</v>
          </cell>
          <cell r="BU20">
            <v>130092775.98999999</v>
          </cell>
          <cell r="BV20">
            <v>131759410.66</v>
          </cell>
          <cell r="BW20">
            <v>135060781.16999999</v>
          </cell>
          <cell r="BX20">
            <v>141522276.72999999</v>
          </cell>
          <cell r="BY20">
            <v>136450734.53</v>
          </cell>
          <cell r="BZ20">
            <v>134354281.43000001</v>
          </cell>
          <cell r="CA20">
            <v>135214669.97</v>
          </cell>
          <cell r="CB20">
            <v>134392941.93000001</v>
          </cell>
          <cell r="CC20">
            <v>131456343.84999999</v>
          </cell>
          <cell r="CD20">
            <v>130840278.81999999</v>
          </cell>
        </row>
        <row r="21">
          <cell r="A21" t="str">
            <v>FESTINBL</v>
          </cell>
          <cell r="B21">
            <v>68628979.689999998</v>
          </cell>
          <cell r="C21">
            <v>51952568.829999998</v>
          </cell>
          <cell r="D21">
            <v>50930282.600000001</v>
          </cell>
          <cell r="E21">
            <v>54199695.020000003</v>
          </cell>
          <cell r="F21">
            <v>58981889.649999999</v>
          </cell>
          <cell r="G21">
            <v>53372655.689999998</v>
          </cell>
          <cell r="H21">
            <v>54101360.060000002</v>
          </cell>
          <cell r="I21">
            <v>56331532.789999999</v>
          </cell>
          <cell r="J21">
            <v>51279446.810000002</v>
          </cell>
          <cell r="K21">
            <v>58378721.590000004</v>
          </cell>
          <cell r="L21">
            <v>63940817.68</v>
          </cell>
          <cell r="M21">
            <v>60075061.100000001</v>
          </cell>
          <cell r="N21">
            <v>62767983.670000002</v>
          </cell>
          <cell r="O21">
            <v>68087392.920000002</v>
          </cell>
          <cell r="P21">
            <v>63588446.700000003</v>
          </cell>
          <cell r="Q21">
            <v>71603349.379999995</v>
          </cell>
          <cell r="R21">
            <v>69991144.879999995</v>
          </cell>
          <cell r="S21">
            <v>64314405.200000003</v>
          </cell>
          <cell r="T21">
            <v>68131819.109999999</v>
          </cell>
          <cell r="U21">
            <v>65127375.229999997</v>
          </cell>
          <cell r="V21">
            <v>59220621.07</v>
          </cell>
          <cell r="W21">
            <v>65951031.990000002</v>
          </cell>
          <cell r="X21">
            <v>64065853.229999997</v>
          </cell>
          <cell r="Y21">
            <v>62560387.350000001</v>
          </cell>
          <cell r="Z21">
            <v>69266888.810000002</v>
          </cell>
          <cell r="AA21">
            <v>70737042.959999993</v>
          </cell>
          <cell r="AB21">
            <v>70375664.75</v>
          </cell>
          <cell r="AC21">
            <v>77969788.099999994</v>
          </cell>
          <cell r="AD21">
            <v>70285518.700000003</v>
          </cell>
          <cell r="AE21">
            <v>69280064.400000006</v>
          </cell>
          <cell r="AF21">
            <v>70908066.75</v>
          </cell>
          <cell r="AG21">
            <v>69338372.799999997</v>
          </cell>
          <cell r="AH21">
            <v>67306829</v>
          </cell>
          <cell r="AI21">
            <v>70456715.420000002</v>
          </cell>
          <cell r="AJ21">
            <v>71691528.799999997</v>
          </cell>
          <cell r="AK21">
            <v>70767466.310000002</v>
          </cell>
          <cell r="AL21">
            <v>68126143.219999999</v>
          </cell>
          <cell r="AM21">
            <v>62347039.439999998</v>
          </cell>
          <cell r="AN21">
            <v>61042939.380000003</v>
          </cell>
          <cell r="AO21">
            <v>60885469.210000001</v>
          </cell>
          <cell r="AP21">
            <v>58677859.340000004</v>
          </cell>
          <cell r="AQ21">
            <v>56086917.380000003</v>
          </cell>
          <cell r="AR21">
            <v>59075027.170000002</v>
          </cell>
          <cell r="AS21">
            <v>58345945.759999998</v>
          </cell>
          <cell r="AT21">
            <v>53691859.340000004</v>
          </cell>
          <cell r="AU21">
            <v>57296027.280000001</v>
          </cell>
          <cell r="AV21">
            <v>53972063.640000001</v>
          </cell>
          <cell r="AW21">
            <v>52558103.640000001</v>
          </cell>
          <cell r="AX21">
            <v>53203083.539999999</v>
          </cell>
          <cell r="AY21">
            <v>46522065.189999998</v>
          </cell>
          <cell r="AZ21">
            <v>47688334.68</v>
          </cell>
          <cell r="BA21">
            <v>51159310.100000001</v>
          </cell>
          <cell r="BB21">
            <v>49405335.869999997</v>
          </cell>
          <cell r="BC21">
            <v>48258261.039999999</v>
          </cell>
          <cell r="BD21">
            <v>58224818.439999998</v>
          </cell>
          <cell r="BE21">
            <v>47174665.240000002</v>
          </cell>
          <cell r="BF21">
            <v>45931194.520000003</v>
          </cell>
          <cell r="BG21">
            <v>48353951.149999999</v>
          </cell>
          <cell r="BH21">
            <v>45174354.130000003</v>
          </cell>
          <cell r="BI21">
            <v>43955316.740000002</v>
          </cell>
          <cell r="BJ21">
            <v>42032340.189999998</v>
          </cell>
          <cell r="BK21">
            <v>39106332.689999998</v>
          </cell>
          <cell r="BL21">
            <v>40326878.380000003</v>
          </cell>
          <cell r="BM21">
            <v>43458155.479999997</v>
          </cell>
          <cell r="BN21">
            <v>39033373.640000001</v>
          </cell>
          <cell r="BO21">
            <v>38840131.75</v>
          </cell>
          <cell r="BP21">
            <v>40065062.25</v>
          </cell>
          <cell r="BQ21">
            <v>44535459.789999999</v>
          </cell>
          <cell r="BR21">
            <v>37766474.990000002</v>
          </cell>
          <cell r="BS21">
            <v>38680069.090000004</v>
          </cell>
          <cell r="BT21">
            <v>37010925.210000001</v>
          </cell>
          <cell r="BU21">
            <v>35785262.549999997</v>
          </cell>
          <cell r="BV21">
            <v>38471563.689999998</v>
          </cell>
          <cell r="BW21">
            <v>36527220.560000002</v>
          </cell>
          <cell r="BX21">
            <v>38215038.369999997</v>
          </cell>
          <cell r="BY21">
            <v>42613952.18</v>
          </cell>
          <cell r="BZ21">
            <v>38413488.280000001</v>
          </cell>
          <cell r="CA21">
            <v>37212574.939999998</v>
          </cell>
          <cell r="CB21">
            <v>40101837.259999998</v>
          </cell>
          <cell r="CC21">
            <v>36657532.439999998</v>
          </cell>
          <cell r="CD21">
            <v>36843263.890000001</v>
          </cell>
        </row>
        <row r="22">
          <cell r="A22" t="str">
            <v>FESTINBU</v>
          </cell>
          <cell r="B22">
            <v>107745756.84999999</v>
          </cell>
          <cell r="C22">
            <v>109462217.7</v>
          </cell>
          <cell r="D22">
            <v>112913121.86</v>
          </cell>
          <cell r="E22">
            <v>116550145.90000001</v>
          </cell>
          <cell r="F22">
            <v>114289224.15000001</v>
          </cell>
          <cell r="G22">
            <v>112551632.67</v>
          </cell>
          <cell r="H22">
            <v>113406477.15000001</v>
          </cell>
          <cell r="I22">
            <v>114583066.97</v>
          </cell>
          <cell r="J22">
            <v>108874622.87</v>
          </cell>
          <cell r="K22">
            <v>113705777.68000001</v>
          </cell>
          <cell r="L22">
            <v>112207312.15000001</v>
          </cell>
          <cell r="M22">
            <v>118311421.52</v>
          </cell>
          <cell r="N22">
            <v>125253390.66</v>
          </cell>
          <cell r="O22">
            <v>129386162.22</v>
          </cell>
          <cell r="P22">
            <v>132025006.73</v>
          </cell>
          <cell r="Q22">
            <v>136792961.75999999</v>
          </cell>
          <cell r="R22">
            <v>136694123.09999999</v>
          </cell>
          <cell r="S22">
            <v>137025234.44999999</v>
          </cell>
          <cell r="T22">
            <v>136533242.81</v>
          </cell>
          <cell r="U22">
            <v>135473540.22999999</v>
          </cell>
          <cell r="V22">
            <v>137234041.84999999</v>
          </cell>
          <cell r="W22">
            <v>138126775.09999999</v>
          </cell>
          <cell r="X22">
            <v>138143756.90000001</v>
          </cell>
          <cell r="Y22">
            <v>141667220.13</v>
          </cell>
          <cell r="Z22">
            <v>146203764.71000001</v>
          </cell>
          <cell r="AA22">
            <v>144826202.05000001</v>
          </cell>
          <cell r="AB22">
            <v>145728459.71000001</v>
          </cell>
          <cell r="AC22">
            <v>147932820.31</v>
          </cell>
          <cell r="AD22">
            <v>148508581.12</v>
          </cell>
          <cell r="AE22">
            <v>149568519.81</v>
          </cell>
          <cell r="AF22">
            <v>146671326.91999999</v>
          </cell>
          <cell r="AG22">
            <v>144303978.59999999</v>
          </cell>
          <cell r="AH22">
            <v>141938776.41999999</v>
          </cell>
          <cell r="AI22">
            <v>143882274.38</v>
          </cell>
          <cell r="AJ22">
            <v>136198831.74000001</v>
          </cell>
          <cell r="AK22">
            <v>138372426.36000001</v>
          </cell>
          <cell r="AL22">
            <v>131985726.70999999</v>
          </cell>
          <cell r="AM22">
            <v>129615053.09999999</v>
          </cell>
          <cell r="AN22">
            <v>129623808.47</v>
          </cell>
          <cell r="AO22">
            <v>130048699.84</v>
          </cell>
          <cell r="AP22">
            <v>130754189.45</v>
          </cell>
          <cell r="AQ22">
            <v>129339857.77</v>
          </cell>
          <cell r="AR22">
            <v>132653150.81999999</v>
          </cell>
          <cell r="AS22">
            <v>129210001.23999999</v>
          </cell>
          <cell r="AT22">
            <v>126820399.06999999</v>
          </cell>
          <cell r="AU22">
            <v>129484538.31</v>
          </cell>
          <cell r="AV22">
            <v>128239207.70999999</v>
          </cell>
          <cell r="AW22">
            <v>130192068.97</v>
          </cell>
          <cell r="AX22">
            <v>122007240.59999999</v>
          </cell>
          <cell r="AY22">
            <v>124900063.15000001</v>
          </cell>
          <cell r="AZ22">
            <v>125197194.03</v>
          </cell>
          <cell r="BA22">
            <v>123280038.28</v>
          </cell>
          <cell r="BB22">
            <v>119694923.33</v>
          </cell>
          <cell r="BC22">
            <v>120961342.86</v>
          </cell>
          <cell r="BD22">
            <v>120601023.39</v>
          </cell>
          <cell r="BE22">
            <v>118013764.04000001</v>
          </cell>
          <cell r="BF22">
            <v>118925134.19</v>
          </cell>
          <cell r="BG22">
            <v>122974019.48</v>
          </cell>
          <cell r="BH22">
            <v>117665584.7</v>
          </cell>
          <cell r="BI22">
            <v>122836459.34</v>
          </cell>
          <cell r="BJ22">
            <v>113802899.23</v>
          </cell>
          <cell r="BK22">
            <v>111647941.37</v>
          </cell>
          <cell r="BL22">
            <v>110444911.09</v>
          </cell>
          <cell r="BM22">
            <v>109217430.98</v>
          </cell>
          <cell r="BN22">
            <v>109445697.41</v>
          </cell>
          <cell r="BO22">
            <v>108817876.22</v>
          </cell>
          <cell r="BP22">
            <v>110482659.36</v>
          </cell>
          <cell r="BQ22">
            <v>107018613.67</v>
          </cell>
          <cell r="BR22">
            <v>108347331.52</v>
          </cell>
          <cell r="BS22">
            <v>109101077.94</v>
          </cell>
          <cell r="BT22">
            <v>107819814.42</v>
          </cell>
          <cell r="BU22">
            <v>112025913.93000001</v>
          </cell>
          <cell r="BV22">
            <v>106266294.66</v>
          </cell>
          <cell r="BW22">
            <v>111707672.79000001</v>
          </cell>
          <cell r="BX22">
            <v>111751178.79000001</v>
          </cell>
          <cell r="BY22">
            <v>112688891.7</v>
          </cell>
          <cell r="BZ22">
            <v>111982688.88</v>
          </cell>
          <cell r="CA22">
            <v>113239938.36</v>
          </cell>
          <cell r="CB22">
            <v>114663145.75</v>
          </cell>
          <cell r="CC22">
            <v>112810206.15000001</v>
          </cell>
          <cell r="CD22">
            <v>115462127.72</v>
          </cell>
        </row>
        <row r="23">
          <cell r="A23" t="str">
            <v>FESTKC66</v>
          </cell>
          <cell r="B23">
            <v>5370542.8200000003</v>
          </cell>
          <cell r="C23">
            <v>5477145.6799999997</v>
          </cell>
          <cell r="D23">
            <v>5609033.1900000004</v>
          </cell>
          <cell r="E23">
            <v>5557795.4400000004</v>
          </cell>
          <cell r="F23">
            <v>5733522.0599999996</v>
          </cell>
          <cell r="G23">
            <v>5703111.6799999997</v>
          </cell>
          <cell r="H23">
            <v>6348637.1399999997</v>
          </cell>
          <cell r="I23">
            <v>8554664.0700000003</v>
          </cell>
          <cell r="J23">
            <v>6251913.9500000002</v>
          </cell>
          <cell r="K23">
            <v>6716476.1200000001</v>
          </cell>
          <cell r="L23">
            <v>6853310.2000000002</v>
          </cell>
          <cell r="M23">
            <v>6686232.75</v>
          </cell>
          <cell r="N23">
            <v>6012619.5099999998</v>
          </cell>
          <cell r="O23">
            <v>6311442.9199999999</v>
          </cell>
          <cell r="P23">
            <v>5879393.4800000004</v>
          </cell>
          <cell r="Q23">
            <v>5888039.25</v>
          </cell>
          <cell r="R23">
            <v>5783963.9400000004</v>
          </cell>
          <cell r="S23">
            <v>6272537.04</v>
          </cell>
          <cell r="T23">
            <v>6094469.8499999996</v>
          </cell>
          <cell r="U23">
            <v>6986909.4400000004</v>
          </cell>
          <cell r="V23">
            <v>6490109.0700000003</v>
          </cell>
          <cell r="W23">
            <v>6771639.4199999999</v>
          </cell>
          <cell r="X23">
            <v>6708994.9800000004</v>
          </cell>
          <cell r="Y23">
            <v>7016295.3300000001</v>
          </cell>
          <cell r="Z23">
            <v>7023938.8300000001</v>
          </cell>
          <cell r="AA23">
            <v>6209020.9699999997</v>
          </cell>
          <cell r="AB23">
            <v>6662326.3600000003</v>
          </cell>
          <cell r="AC23">
            <v>6699081.4500000002</v>
          </cell>
          <cell r="AD23">
            <v>6686528.9000000004</v>
          </cell>
          <cell r="AE23">
            <v>6587044.6100000003</v>
          </cell>
          <cell r="AF23">
            <v>6508875.1600000001</v>
          </cell>
          <cell r="AG23">
            <v>6627805.7699999996</v>
          </cell>
          <cell r="AH23">
            <v>6628131.9900000002</v>
          </cell>
          <cell r="AI23">
            <v>6748712.5599999996</v>
          </cell>
          <cell r="AJ23">
            <v>6566368.7999999998</v>
          </cell>
          <cell r="AK23">
            <v>6566368.7999999998</v>
          </cell>
          <cell r="AL23">
            <v>6566368.7999999998</v>
          </cell>
        </row>
        <row r="24">
          <cell r="A24" t="str">
            <v>FESTKC66E</v>
          </cell>
          <cell r="B24">
            <v>44403972.939999998</v>
          </cell>
          <cell r="C24">
            <v>43738313.109999999</v>
          </cell>
          <cell r="D24">
            <v>43587626.719999999</v>
          </cell>
          <cell r="E24">
            <v>46157371.030000001</v>
          </cell>
          <cell r="F24">
            <v>44830898.600000001</v>
          </cell>
          <cell r="G24">
            <v>45000334.380000003</v>
          </cell>
          <cell r="H24">
            <v>45662947.060000002</v>
          </cell>
          <cell r="I24">
            <v>42384257.090000004</v>
          </cell>
          <cell r="J24">
            <v>46360788.75</v>
          </cell>
          <cell r="K24">
            <v>46087062.07</v>
          </cell>
          <cell r="L24">
            <v>45103716.280000001</v>
          </cell>
          <cell r="M24">
            <v>45119358.210000001</v>
          </cell>
          <cell r="N24">
            <v>45950468.609999999</v>
          </cell>
          <cell r="O24">
            <v>43402026.450000003</v>
          </cell>
          <cell r="P24">
            <v>48153887.520000003</v>
          </cell>
          <cell r="Q24">
            <v>44246890.909999996</v>
          </cell>
          <cell r="R24">
            <v>48084441.729999997</v>
          </cell>
          <cell r="S24">
            <v>48338168.18</v>
          </cell>
          <cell r="T24">
            <v>45999945.82</v>
          </cell>
          <cell r="U24">
            <v>47824164.049999997</v>
          </cell>
          <cell r="V24">
            <v>46197782.539999999</v>
          </cell>
          <cell r="W24">
            <v>48615746.530000001</v>
          </cell>
          <cell r="X24">
            <v>45275084</v>
          </cell>
          <cell r="Y24">
            <v>46486113.969999999</v>
          </cell>
          <cell r="Z24">
            <v>48255273.439999998</v>
          </cell>
          <cell r="AA24">
            <v>47183281.420000002</v>
          </cell>
          <cell r="AB24">
            <v>48065323.450000003</v>
          </cell>
          <cell r="AC24">
            <v>47794958.659999996</v>
          </cell>
          <cell r="AD24">
            <v>48926793.869999997</v>
          </cell>
          <cell r="AE24">
            <v>50288152.979999997</v>
          </cell>
          <cell r="AF24">
            <v>49080846.630000003</v>
          </cell>
          <cell r="AG24">
            <v>48891867.32</v>
          </cell>
          <cell r="AH24">
            <v>49165228.640000001</v>
          </cell>
          <cell r="AI24">
            <v>48814155.5</v>
          </cell>
          <cell r="AJ24">
            <v>49051082.380000003</v>
          </cell>
          <cell r="AK24">
            <v>48927613.030000001</v>
          </cell>
          <cell r="AL24">
            <v>49287115.25</v>
          </cell>
          <cell r="AM24">
            <v>49999346.82</v>
          </cell>
          <cell r="AN24">
            <v>48541128.600000001</v>
          </cell>
          <cell r="AO24">
            <v>47854166.390000001</v>
          </cell>
          <cell r="AP24">
            <v>49412704.130000003</v>
          </cell>
          <cell r="AQ24">
            <v>50996089.380000003</v>
          </cell>
          <cell r="AR24">
            <v>57185579.280000001</v>
          </cell>
          <cell r="AS24">
            <v>49844587.509999998</v>
          </cell>
          <cell r="AT24">
            <v>48559209.219999999</v>
          </cell>
          <cell r="AU24">
            <v>50678694.57</v>
          </cell>
          <cell r="AV24">
            <v>32191390.109999999</v>
          </cell>
          <cell r="AW24">
            <v>48372586.890000001</v>
          </cell>
          <cell r="AX24">
            <v>49431782.609999999</v>
          </cell>
          <cell r="AY24">
            <v>48107782.659999996</v>
          </cell>
          <cell r="AZ24">
            <v>47965653.579999998</v>
          </cell>
          <cell r="BA24">
            <v>49047109.68</v>
          </cell>
          <cell r="BB24">
            <v>50851556.390000001</v>
          </cell>
          <cell r="BC24">
            <v>47720563.75</v>
          </cell>
          <cell r="BD24">
            <v>47541658.759999998</v>
          </cell>
          <cell r="BE24">
            <v>49833497.490000002</v>
          </cell>
          <cell r="BF24">
            <v>47853902.549999997</v>
          </cell>
          <cell r="BG24">
            <v>47768625.939999998</v>
          </cell>
          <cell r="BH24">
            <v>51615871.5</v>
          </cell>
          <cell r="BI24">
            <v>50888723.359999999</v>
          </cell>
          <cell r="BJ24">
            <v>47688420.950000003</v>
          </cell>
          <cell r="BK24">
            <v>47415509.399999999</v>
          </cell>
          <cell r="BL24">
            <v>46174459.219999999</v>
          </cell>
          <cell r="BM24">
            <v>50212009.700000003</v>
          </cell>
          <cell r="BN24">
            <v>47683492.789999999</v>
          </cell>
          <cell r="BO24">
            <v>47804921.93</v>
          </cell>
          <cell r="BP24">
            <v>46965376.130000003</v>
          </cell>
          <cell r="BQ24">
            <v>46017713.259999998</v>
          </cell>
          <cell r="BR24">
            <v>46082037.789999999</v>
          </cell>
          <cell r="BS24">
            <v>44358750.950000003</v>
          </cell>
          <cell r="BT24">
            <v>46713278.829999998</v>
          </cell>
          <cell r="BU24">
            <v>44127532.170000002</v>
          </cell>
          <cell r="BV24">
            <v>44992234.020000003</v>
          </cell>
          <cell r="BW24">
            <v>44306839.789999999</v>
          </cell>
          <cell r="BX24">
            <v>44203722.399999999</v>
          </cell>
          <cell r="BY24">
            <v>45817936.359999999</v>
          </cell>
          <cell r="BZ24">
            <v>45160568.859999999</v>
          </cell>
          <cell r="CA24">
            <v>45187074.079999998</v>
          </cell>
          <cell r="CB24">
            <v>44409458.880000003</v>
          </cell>
          <cell r="CC24">
            <v>44463859.219999999</v>
          </cell>
          <cell r="CD24">
            <v>44482637.649999999</v>
          </cell>
        </row>
        <row r="25">
          <cell r="A25" t="str">
            <v>FESTSVC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A26" t="str">
            <v>FESTTOT</v>
          </cell>
          <cell r="B26">
            <v>672143692.40999997</v>
          </cell>
          <cell r="C26">
            <v>657966208.51000011</v>
          </cell>
          <cell r="D26">
            <v>702737923.32000005</v>
          </cell>
          <cell r="E26">
            <v>713868798.70999992</v>
          </cell>
          <cell r="F26">
            <v>684917896.16999996</v>
          </cell>
          <cell r="G26">
            <v>672045067.11000001</v>
          </cell>
          <cell r="H26">
            <v>672919561.34000003</v>
          </cell>
          <cell r="I26">
            <v>669516505.08000004</v>
          </cell>
          <cell r="J26">
            <v>649664236.17999995</v>
          </cell>
          <cell r="K26">
            <v>676933991.28999996</v>
          </cell>
          <cell r="L26">
            <v>704312679.04999995</v>
          </cell>
          <cell r="M26">
            <v>782928520.70000005</v>
          </cell>
          <cell r="N26">
            <v>745946757.27999997</v>
          </cell>
          <cell r="O26">
            <v>760766068.65999997</v>
          </cell>
          <cell r="P26">
            <v>785706444.11000013</v>
          </cell>
          <cell r="Q26">
            <v>784016942.05999994</v>
          </cell>
          <cell r="R26">
            <v>782123935.89999998</v>
          </cell>
          <cell r="S26">
            <v>784909322.05999994</v>
          </cell>
          <cell r="T26">
            <v>772085041.18000007</v>
          </cell>
          <cell r="U26">
            <v>779231211.04000008</v>
          </cell>
          <cell r="V26">
            <v>764265690.36000013</v>
          </cell>
          <cell r="W26">
            <v>763988882.80000007</v>
          </cell>
          <cell r="X26">
            <v>800299254.17999995</v>
          </cell>
          <cell r="Y26">
            <v>867659430.55999994</v>
          </cell>
          <cell r="Z26">
            <v>820987791.34000015</v>
          </cell>
          <cell r="AA26">
            <v>817673974.32999992</v>
          </cell>
          <cell r="AB26">
            <v>845286564.94000006</v>
          </cell>
          <cell r="AC26">
            <v>861589433.6500001</v>
          </cell>
          <cell r="AD26">
            <v>836810099.58000004</v>
          </cell>
          <cell r="AE26">
            <v>836054019.17000008</v>
          </cell>
          <cell r="AF26">
            <v>817978812.57999992</v>
          </cell>
          <cell r="AG26">
            <v>810591316.88999999</v>
          </cell>
          <cell r="AH26">
            <v>801504248.80999994</v>
          </cell>
          <cell r="AI26">
            <v>807226312.8599999</v>
          </cell>
          <cell r="AJ26">
            <v>828717608.38999999</v>
          </cell>
          <cell r="AK26">
            <v>903055710.71999991</v>
          </cell>
          <cell r="AL26">
            <v>814484406.18000007</v>
          </cell>
          <cell r="AM26">
            <v>790901419.2299999</v>
          </cell>
          <cell r="AN26">
            <v>807112600.07000005</v>
          </cell>
          <cell r="AO26">
            <v>792120858.11000001</v>
          </cell>
          <cell r="AP26">
            <v>793563418.03000009</v>
          </cell>
          <cell r="AQ26">
            <v>787351329.64999998</v>
          </cell>
          <cell r="AR26">
            <v>777981082.70000005</v>
          </cell>
          <cell r="AS26">
            <v>766228723.29999995</v>
          </cell>
          <cell r="AT26">
            <v>762158768.76999998</v>
          </cell>
          <cell r="AU26">
            <v>758921924.55999994</v>
          </cell>
          <cell r="AV26">
            <v>778342882.58000004</v>
          </cell>
          <cell r="AW26">
            <v>834197062.73000002</v>
          </cell>
          <cell r="AX26">
            <v>733593100.37</v>
          </cell>
          <cell r="AY26">
            <v>738062546.04000008</v>
          </cell>
          <cell r="AZ26">
            <v>758311114.4799999</v>
          </cell>
          <cell r="BA26">
            <v>744570655.32000005</v>
          </cell>
          <cell r="BB26">
            <v>730166734.92000008</v>
          </cell>
          <cell r="BC26">
            <v>736356737.17999995</v>
          </cell>
          <cell r="BD26">
            <v>739197006.34000003</v>
          </cell>
          <cell r="BE26">
            <v>716970058.47000003</v>
          </cell>
          <cell r="BF26">
            <v>701193445.23000002</v>
          </cell>
          <cell r="BG26">
            <v>710357553.36000001</v>
          </cell>
          <cell r="BH26">
            <v>715818119.35000002</v>
          </cell>
          <cell r="BI26">
            <v>769334436.25000012</v>
          </cell>
          <cell r="BJ26">
            <v>683109253.50999999</v>
          </cell>
          <cell r="BK26">
            <v>674651815.67999995</v>
          </cell>
          <cell r="BL26">
            <v>683928822.68000007</v>
          </cell>
          <cell r="BM26">
            <v>678672348.72000003</v>
          </cell>
          <cell r="BN26">
            <v>670307074.53999996</v>
          </cell>
          <cell r="BO26">
            <v>678900666.9000001</v>
          </cell>
          <cell r="BP26">
            <v>658088171.25999999</v>
          </cell>
          <cell r="BQ26">
            <v>675816462.66999996</v>
          </cell>
          <cell r="BR26">
            <v>656495564.12</v>
          </cell>
          <cell r="BS26">
            <v>653877913.38000011</v>
          </cell>
          <cell r="BT26">
            <v>674313934.65999997</v>
          </cell>
          <cell r="BU26">
            <v>728747969.58999991</v>
          </cell>
          <cell r="BV26">
            <v>683780544.11000001</v>
          </cell>
          <cell r="BW26">
            <v>684673992.68999982</v>
          </cell>
          <cell r="BX26">
            <v>710466600.40999997</v>
          </cell>
          <cell r="BY26">
            <v>692288674.42999995</v>
          </cell>
          <cell r="BZ26">
            <v>685515268.40999997</v>
          </cell>
          <cell r="CA26">
            <v>686799763.45999992</v>
          </cell>
          <cell r="CB26">
            <v>686000050.98000002</v>
          </cell>
          <cell r="CC26">
            <v>678243713.96999991</v>
          </cell>
          <cell r="CD26">
            <v>672677581.25</v>
          </cell>
        </row>
        <row r="27">
          <cell r="A27" t="str">
            <v>FESTTOTE</v>
          </cell>
          <cell r="B27">
            <v>672143692.40999997</v>
          </cell>
          <cell r="C27">
            <v>657966208.51000011</v>
          </cell>
          <cell r="D27">
            <v>702737923.32000005</v>
          </cell>
          <cell r="E27">
            <v>713868798.70999992</v>
          </cell>
          <cell r="F27">
            <v>684917896.16999996</v>
          </cell>
          <cell r="G27">
            <v>672045067.11000001</v>
          </cell>
          <cell r="H27">
            <v>672919561.34000003</v>
          </cell>
          <cell r="I27">
            <v>669516505.08000004</v>
          </cell>
          <cell r="J27">
            <v>649664236.17999995</v>
          </cell>
          <cell r="K27">
            <v>676933991.28999996</v>
          </cell>
          <cell r="L27">
            <v>704312679.04999995</v>
          </cell>
          <cell r="M27">
            <v>782928520.70000005</v>
          </cell>
          <cell r="N27">
            <v>745946757.27999997</v>
          </cell>
          <cell r="O27">
            <v>760766068.65999997</v>
          </cell>
          <cell r="P27">
            <v>785706444.11000013</v>
          </cell>
          <cell r="Q27">
            <v>784016942.05999994</v>
          </cell>
          <cell r="R27">
            <v>782123935.89999998</v>
          </cell>
          <cell r="S27">
            <v>784909322.05999994</v>
          </cell>
          <cell r="T27">
            <v>772085041.18000007</v>
          </cell>
          <cell r="U27">
            <v>779231211.04000008</v>
          </cell>
          <cell r="V27">
            <v>764265690.36000013</v>
          </cell>
          <cell r="W27">
            <v>763988882.80000007</v>
          </cell>
          <cell r="X27">
            <v>800299254.17999995</v>
          </cell>
          <cell r="Y27">
            <v>867659430.55999994</v>
          </cell>
          <cell r="Z27">
            <v>820987791.34000015</v>
          </cell>
          <cell r="AA27">
            <v>817673974.32999992</v>
          </cell>
          <cell r="AB27">
            <v>845286564.94000006</v>
          </cell>
          <cell r="AC27">
            <v>861589433.6500001</v>
          </cell>
          <cell r="AD27">
            <v>836810099.58000004</v>
          </cell>
          <cell r="AE27">
            <v>836054019.17000008</v>
          </cell>
          <cell r="AF27">
            <v>817978812.57999992</v>
          </cell>
          <cell r="AG27">
            <v>810591316.88999999</v>
          </cell>
          <cell r="AH27">
            <v>801504248.80999994</v>
          </cell>
          <cell r="AI27">
            <v>807226312.8599999</v>
          </cell>
          <cell r="AJ27">
            <v>828717608.38999987</v>
          </cell>
          <cell r="AK27">
            <v>903055710.71999991</v>
          </cell>
          <cell r="AL27">
            <v>814484406.18000007</v>
          </cell>
          <cell r="AM27">
            <v>790901419.2299999</v>
          </cell>
          <cell r="AN27">
            <v>807112600.07000005</v>
          </cell>
          <cell r="AO27">
            <v>792120858.11000001</v>
          </cell>
          <cell r="AP27">
            <v>793563418.03000009</v>
          </cell>
          <cell r="AQ27">
            <v>787351329.64999998</v>
          </cell>
          <cell r="AR27">
            <v>777981082.70000005</v>
          </cell>
          <cell r="AS27">
            <v>766228723.29999995</v>
          </cell>
          <cell r="AT27">
            <v>762158768.76999998</v>
          </cell>
          <cell r="AU27">
            <v>758921924.55999994</v>
          </cell>
          <cell r="AV27">
            <v>778342882.58000004</v>
          </cell>
          <cell r="AW27">
            <v>834197062.73000002</v>
          </cell>
          <cell r="AX27">
            <v>733593100.37</v>
          </cell>
          <cell r="AY27">
            <v>738062546.04000008</v>
          </cell>
          <cell r="AZ27">
            <v>758311114.4799999</v>
          </cell>
          <cell r="BA27">
            <v>744570655.32000005</v>
          </cell>
          <cell r="BB27">
            <v>730166734.92000008</v>
          </cell>
          <cell r="BC27">
            <v>736356737.17999995</v>
          </cell>
          <cell r="BD27">
            <v>739197006.34000003</v>
          </cell>
          <cell r="BE27">
            <v>716970058.47000003</v>
          </cell>
          <cell r="BF27">
            <v>701193445.23000002</v>
          </cell>
          <cell r="BG27">
            <v>710357553.36000001</v>
          </cell>
          <cell r="BH27">
            <v>715818119.35000002</v>
          </cell>
          <cell r="BI27">
            <v>769334436.25000012</v>
          </cell>
          <cell r="BJ27">
            <v>683109253.50999999</v>
          </cell>
          <cell r="BK27">
            <v>674651815.67999995</v>
          </cell>
          <cell r="BL27">
            <v>683928822.68000007</v>
          </cell>
          <cell r="BM27">
            <v>678672348.72000003</v>
          </cell>
          <cell r="BN27">
            <v>670307074.53999996</v>
          </cell>
          <cell r="BO27">
            <v>678900666.9000001</v>
          </cell>
          <cell r="BP27">
            <v>658088171.25999999</v>
          </cell>
          <cell r="BQ27">
            <v>675816462.66999996</v>
          </cell>
          <cell r="BR27">
            <v>656495564.12</v>
          </cell>
          <cell r="BS27">
            <v>653877913.38000011</v>
          </cell>
          <cell r="BT27">
            <v>674313934.65999997</v>
          </cell>
          <cell r="BU27">
            <v>728747969.58999991</v>
          </cell>
          <cell r="BV27">
            <v>683780544.11000001</v>
          </cell>
          <cell r="BW27">
            <v>684673992.68999982</v>
          </cell>
          <cell r="BX27">
            <v>710466600.40999997</v>
          </cell>
          <cell r="BY27">
            <v>692288674.42999995</v>
          </cell>
          <cell r="BZ27">
            <v>685515268.40999997</v>
          </cell>
          <cell r="CA27">
            <v>686799763.45999992</v>
          </cell>
          <cell r="CB27">
            <v>686000050.98000002</v>
          </cell>
          <cell r="CC27">
            <v>678243713.96999991</v>
          </cell>
          <cell r="CD27">
            <v>672677581.25</v>
          </cell>
        </row>
        <row r="28">
          <cell r="A28" t="str">
            <v>FET2CDRC</v>
          </cell>
          <cell r="B28">
            <v>5444281810.0500002</v>
          </cell>
          <cell r="C28">
            <v>4936046508.1400003</v>
          </cell>
          <cell r="D28">
            <v>4786763832.3199997</v>
          </cell>
          <cell r="E28">
            <v>5857461544.04</v>
          </cell>
          <cell r="F28">
            <v>5512587745.3800001</v>
          </cell>
          <cell r="G28">
            <v>5399697393.3100004</v>
          </cell>
          <cell r="H28">
            <v>5444611087.4899998</v>
          </cell>
          <cell r="I28">
            <v>5895753934.5299997</v>
          </cell>
          <cell r="J28">
            <v>5500637543.0200005</v>
          </cell>
          <cell r="K28">
            <v>5116757325.7200003</v>
          </cell>
          <cell r="L28">
            <v>4460198407.9300003</v>
          </cell>
          <cell r="M28">
            <v>5161066310.0699997</v>
          </cell>
          <cell r="N28">
            <v>5613281101.3100004</v>
          </cell>
          <cell r="O28">
            <v>5177434852.21</v>
          </cell>
          <cell r="P28">
            <v>5257171317.2399998</v>
          </cell>
          <cell r="Q28">
            <v>6118806113.2600002</v>
          </cell>
          <cell r="R28">
            <v>5548678341.2700005</v>
          </cell>
          <cell r="S28">
            <v>5588752947.1800003</v>
          </cell>
          <cell r="T28">
            <v>5391708279.1199999</v>
          </cell>
          <cell r="U28">
            <v>5332718140.7799997</v>
          </cell>
          <cell r="V28">
            <v>5385494647.1499996</v>
          </cell>
          <cell r="W28">
            <v>5158583351.9499998</v>
          </cell>
          <cell r="X28">
            <v>5061603844.3900003</v>
          </cell>
          <cell r="Y28">
            <v>4892461311.5900002</v>
          </cell>
          <cell r="Z28">
            <v>5199851679.71</v>
          </cell>
          <cell r="AA28">
            <v>5052298655.9300003</v>
          </cell>
          <cell r="AB28">
            <v>5040834391.6499996</v>
          </cell>
          <cell r="AC28">
            <v>5768106303.2399998</v>
          </cell>
          <cell r="AD28">
            <v>5118090707.2700005</v>
          </cell>
          <cell r="AE28">
            <v>5109451171.6499996</v>
          </cell>
          <cell r="AF28">
            <v>4838110453.0100002</v>
          </cell>
          <cell r="AG28">
            <v>4756827851.7700005</v>
          </cell>
          <cell r="AH28">
            <v>4950534764.75</v>
          </cell>
          <cell r="AI28">
            <v>4526657762.0299997</v>
          </cell>
          <cell r="AJ28">
            <v>4560134691</v>
          </cell>
          <cell r="AK28">
            <v>4416440459.0900002</v>
          </cell>
          <cell r="AL28">
            <v>4526241821.2200003</v>
          </cell>
          <cell r="AM28">
            <v>4396718059.8400002</v>
          </cell>
          <cell r="AN28">
            <v>4440403267.4300003</v>
          </cell>
          <cell r="AO28">
            <v>4753443550.9300003</v>
          </cell>
          <cell r="AP28">
            <v>4338690960.96</v>
          </cell>
          <cell r="AQ28">
            <v>4380672718.8299999</v>
          </cell>
          <cell r="AR28">
            <v>3931591451.3000002</v>
          </cell>
          <cell r="AS28">
            <v>3803476583.29</v>
          </cell>
          <cell r="AT28">
            <v>3938302919.0799999</v>
          </cell>
          <cell r="AU28">
            <v>3621514587.0500002</v>
          </cell>
          <cell r="AV28">
            <v>3380975539.0799999</v>
          </cell>
          <cell r="AW28">
            <v>3216356595.9000001</v>
          </cell>
          <cell r="AX28">
            <v>3553249443.4400001</v>
          </cell>
          <cell r="AY28">
            <v>3602272970.3600001</v>
          </cell>
          <cell r="AZ28">
            <v>3484623427.5799999</v>
          </cell>
          <cell r="BA28">
            <v>3799239224.9000001</v>
          </cell>
          <cell r="BB28">
            <v>3615936140.4200001</v>
          </cell>
          <cell r="BC28">
            <v>3599189298.48</v>
          </cell>
          <cell r="BD28">
            <v>3550873183.0799999</v>
          </cell>
          <cell r="BE28">
            <v>3685230832.23</v>
          </cell>
          <cell r="BF28">
            <v>4013358455.3899999</v>
          </cell>
          <cell r="BG28">
            <v>3165971240.6500001</v>
          </cell>
          <cell r="BH28">
            <v>3397865609.02</v>
          </cell>
          <cell r="BI28">
            <v>3169306891.5799999</v>
          </cell>
          <cell r="BJ28">
            <v>3623441454.6399999</v>
          </cell>
          <cell r="BK28">
            <v>3456271112.8800001</v>
          </cell>
          <cell r="BL28">
            <v>3700652353.1599998</v>
          </cell>
          <cell r="BM28">
            <v>4164764421.8200002</v>
          </cell>
          <cell r="BN28">
            <v>3886715189.9299998</v>
          </cell>
          <cell r="BO28">
            <v>3812661256.4000001</v>
          </cell>
          <cell r="BP28">
            <v>3595364182.6700001</v>
          </cell>
          <cell r="BQ28">
            <v>3718258595.1999998</v>
          </cell>
          <cell r="BR28">
            <v>3691967384.0500002</v>
          </cell>
          <cell r="BS28">
            <v>3541169443.54</v>
          </cell>
          <cell r="BT28">
            <v>3678847062.6900001</v>
          </cell>
          <cell r="BU28">
            <v>3554455237.96</v>
          </cell>
          <cell r="BV28">
            <v>3877915234.4099998</v>
          </cell>
          <cell r="BW28">
            <v>3748201060.5999999</v>
          </cell>
          <cell r="BX28">
            <v>4017668050.48</v>
          </cell>
          <cell r="BY28">
            <v>4481044476.7399998</v>
          </cell>
          <cell r="BZ28">
            <v>4132682238.1700001</v>
          </cell>
          <cell r="CA28">
            <v>3851438683.5599999</v>
          </cell>
          <cell r="CB28">
            <v>3681006623.1599998</v>
          </cell>
          <cell r="CC28">
            <v>3802606771</v>
          </cell>
          <cell r="CD28">
            <v>3869196407.9699998</v>
          </cell>
        </row>
        <row r="29">
          <cell r="A29" t="str">
            <v>FET2CDRO</v>
          </cell>
          <cell r="B29">
            <v>2848859472.1700001</v>
          </cell>
          <cell r="C29">
            <v>2214740029.1300001</v>
          </cell>
          <cell r="D29">
            <v>2107280100.0699999</v>
          </cell>
          <cell r="E29">
            <v>2434499715.3699999</v>
          </cell>
          <cell r="F29">
            <v>2299673340.7800002</v>
          </cell>
          <cell r="G29">
            <v>2181178126.8699999</v>
          </cell>
          <cell r="H29">
            <v>2325142091.1399999</v>
          </cell>
          <cell r="I29">
            <v>2204223040.0900002</v>
          </cell>
          <cell r="J29">
            <v>2203989829.29</v>
          </cell>
          <cell r="K29">
            <v>2240210029.0700002</v>
          </cell>
          <cell r="L29">
            <v>2074740495.72</v>
          </cell>
          <cell r="M29">
            <v>2413338615.1599998</v>
          </cell>
          <cell r="N29">
            <v>3229358427.46</v>
          </cell>
          <cell r="O29">
            <v>2403104591.5999999</v>
          </cell>
          <cell r="P29">
            <v>2268703598.8899999</v>
          </cell>
          <cell r="Q29">
            <v>2639697868.7600002</v>
          </cell>
          <cell r="R29">
            <v>2337541186.5599999</v>
          </cell>
          <cell r="S29">
            <v>2363594904.3600001</v>
          </cell>
          <cell r="T29">
            <v>2428807111.1500001</v>
          </cell>
          <cell r="U29">
            <v>2235613942.52</v>
          </cell>
          <cell r="V29">
            <v>2169068445.6500001</v>
          </cell>
          <cell r="W29">
            <v>2232229932.6700001</v>
          </cell>
          <cell r="X29">
            <v>2128073724.25</v>
          </cell>
          <cell r="Y29">
            <v>2390951543.5799999</v>
          </cell>
          <cell r="Z29">
            <v>2996837532.6500001</v>
          </cell>
          <cell r="AA29">
            <v>2293760179.0700002</v>
          </cell>
          <cell r="AB29">
            <v>2239846125.6700001</v>
          </cell>
          <cell r="AC29">
            <v>2411230809.6500001</v>
          </cell>
          <cell r="AD29">
            <v>2114786304.6500001</v>
          </cell>
          <cell r="AE29">
            <v>2189865790.4699998</v>
          </cell>
          <cell r="AF29">
            <v>2189388332.1999998</v>
          </cell>
          <cell r="AG29">
            <v>2015970007.6300001</v>
          </cell>
          <cell r="AH29">
            <v>1952408184.1300001</v>
          </cell>
          <cell r="AI29">
            <v>1949752923.5999999</v>
          </cell>
          <cell r="AJ29">
            <v>1929321565.4200001</v>
          </cell>
          <cell r="AK29">
            <v>2129211018.9300001</v>
          </cell>
          <cell r="AL29">
            <v>2635208419.4299998</v>
          </cell>
          <cell r="AM29">
            <v>1979603650.73</v>
          </cell>
          <cell r="AN29">
            <v>1889089649.3399999</v>
          </cell>
          <cell r="AO29">
            <v>2042252520.3900001</v>
          </cell>
          <cell r="AP29">
            <v>1831396232.2</v>
          </cell>
          <cell r="AQ29">
            <v>1819808416.9200001</v>
          </cell>
          <cell r="AR29">
            <v>1843886709.52</v>
          </cell>
          <cell r="AS29">
            <v>1739845371.28</v>
          </cell>
          <cell r="AT29">
            <v>1648075730.73</v>
          </cell>
          <cell r="AU29">
            <v>1701271099</v>
          </cell>
          <cell r="AV29">
            <v>1537477875.3499999</v>
          </cell>
          <cell r="AW29">
            <v>1689786571.55</v>
          </cell>
          <cell r="AX29">
            <v>2166091642.2800002</v>
          </cell>
          <cell r="AY29">
            <v>1612742077.0899999</v>
          </cell>
          <cell r="AZ29">
            <v>1529041455.6400001</v>
          </cell>
          <cell r="BA29">
            <v>1574740285</v>
          </cell>
          <cell r="BB29">
            <v>1452950973.6400001</v>
          </cell>
          <cell r="BC29">
            <v>1442103994.74</v>
          </cell>
          <cell r="BD29">
            <v>1466620340.4200001</v>
          </cell>
          <cell r="BE29">
            <v>1436407669.8900001</v>
          </cell>
          <cell r="BF29">
            <v>1370586145.78</v>
          </cell>
          <cell r="BG29">
            <v>1450073561.53</v>
          </cell>
          <cell r="BH29">
            <v>1410495580.49</v>
          </cell>
          <cell r="BI29">
            <v>1586368890.8299999</v>
          </cell>
          <cell r="BJ29">
            <v>2007844715.22</v>
          </cell>
          <cell r="BK29">
            <v>1501116829.3299999</v>
          </cell>
          <cell r="BL29">
            <v>1502680312.96</v>
          </cell>
          <cell r="BM29">
            <v>1640154286.73</v>
          </cell>
          <cell r="BN29">
            <v>1512058221.76</v>
          </cell>
          <cell r="BO29">
            <v>1412989817.0799999</v>
          </cell>
          <cell r="BP29">
            <v>1600532957.78</v>
          </cell>
          <cell r="BQ29">
            <v>1387885056.24</v>
          </cell>
          <cell r="BR29">
            <v>1422926267.72</v>
          </cell>
          <cell r="BS29">
            <v>1519242291.48</v>
          </cell>
          <cell r="BT29">
            <v>1448990156.5699999</v>
          </cell>
          <cell r="BU29">
            <v>1687087321.4400001</v>
          </cell>
          <cell r="BV29">
            <v>2158357635.4400001</v>
          </cell>
          <cell r="BW29">
            <v>1548653950.9200001</v>
          </cell>
          <cell r="BX29">
            <v>1539363205.3499999</v>
          </cell>
          <cell r="BY29">
            <v>1802396835.25</v>
          </cell>
          <cell r="BZ29">
            <v>1613568478.0999999</v>
          </cell>
          <cell r="CA29">
            <v>1541760307.01</v>
          </cell>
          <cell r="CB29">
            <v>1612243469.1500001</v>
          </cell>
          <cell r="CC29">
            <v>1563603510.9300001</v>
          </cell>
          <cell r="CD29">
            <v>1506567516.3299999</v>
          </cell>
        </row>
        <row r="30">
          <cell r="A30" t="str">
            <v>FET2CND</v>
          </cell>
          <cell r="B30">
            <v>10130201368.58</v>
          </cell>
          <cell r="C30">
            <v>6611850994.1199999</v>
          </cell>
          <cell r="D30">
            <v>7142305317.1000004</v>
          </cell>
          <cell r="E30">
            <v>7587064300.9499998</v>
          </cell>
          <cell r="F30">
            <v>7648215229.8699999</v>
          </cell>
          <cell r="G30">
            <v>7169198180.5699997</v>
          </cell>
          <cell r="H30">
            <v>7532003365.4399996</v>
          </cell>
          <cell r="I30">
            <v>6549040122.4099998</v>
          </cell>
          <cell r="J30">
            <v>6891180852.0699997</v>
          </cell>
          <cell r="K30">
            <v>7267374586.6000004</v>
          </cell>
          <cell r="L30">
            <v>6750075759.7200003</v>
          </cell>
          <cell r="M30">
            <v>7606516014.8699999</v>
          </cell>
          <cell r="N30">
            <v>11253213722.75</v>
          </cell>
          <cell r="O30">
            <v>7317785444.5799999</v>
          </cell>
          <cell r="P30">
            <v>7560804000.8199997</v>
          </cell>
          <cell r="Q30">
            <v>8563112553.6000004</v>
          </cell>
          <cell r="R30">
            <v>7951255508.5100002</v>
          </cell>
          <cell r="S30">
            <v>7718122737.8000002</v>
          </cell>
          <cell r="T30">
            <v>8116845631.8299999</v>
          </cell>
          <cell r="U30">
            <v>7041430290.5799999</v>
          </cell>
          <cell r="V30">
            <v>7367083756.2299995</v>
          </cell>
          <cell r="W30">
            <v>7529684506.3100004</v>
          </cell>
          <cell r="X30">
            <v>7293449949.4399996</v>
          </cell>
          <cell r="Y30">
            <v>8101309567.0100002</v>
          </cell>
          <cell r="Z30">
            <v>11670546476.09</v>
          </cell>
          <cell r="AA30">
            <v>7954261174.3400002</v>
          </cell>
          <cell r="AB30">
            <v>7775815457.9399996</v>
          </cell>
          <cell r="AC30">
            <v>8742304503.2999992</v>
          </cell>
          <cell r="AD30">
            <v>8217734290.2399998</v>
          </cell>
          <cell r="AE30">
            <v>7998533735.3000002</v>
          </cell>
          <cell r="AF30">
            <v>8369449827.79</v>
          </cell>
          <cell r="AG30">
            <v>7745612283.6599998</v>
          </cell>
          <cell r="AH30">
            <v>7195879173.9799995</v>
          </cell>
          <cell r="AI30">
            <v>7631432727.8500004</v>
          </cell>
          <cell r="AJ30">
            <v>7431610065.5200005</v>
          </cell>
          <cell r="AK30">
            <v>8356954028.54</v>
          </cell>
          <cell r="AL30">
            <v>11405188945.9</v>
          </cell>
          <cell r="AM30">
            <v>7661166342.6599998</v>
          </cell>
          <cell r="AN30">
            <v>7888777880.04</v>
          </cell>
          <cell r="AO30">
            <v>8898682503.1700001</v>
          </cell>
          <cell r="AP30">
            <v>7658746919.3199997</v>
          </cell>
          <cell r="AQ30">
            <v>7831007391.4099998</v>
          </cell>
          <cell r="AR30">
            <v>8040529208.4899998</v>
          </cell>
          <cell r="AS30">
            <v>7491894201.7600002</v>
          </cell>
          <cell r="AT30">
            <v>7261685142.3599997</v>
          </cell>
          <cell r="AU30">
            <v>7412507004.9499998</v>
          </cell>
          <cell r="AV30">
            <v>7012537612.3199997</v>
          </cell>
          <cell r="AW30">
            <v>7608437951.6099997</v>
          </cell>
          <cell r="AX30">
            <v>10533948832.92</v>
          </cell>
          <cell r="AY30">
            <v>7249029238.7799997</v>
          </cell>
          <cell r="AZ30">
            <v>7251306817.4300003</v>
          </cell>
          <cell r="BA30">
            <v>8127485527.9899998</v>
          </cell>
          <cell r="BB30">
            <v>7622169349.4399996</v>
          </cell>
          <cell r="BC30">
            <v>7148624361.4300003</v>
          </cell>
          <cell r="BD30">
            <v>7728680922.7399998</v>
          </cell>
          <cell r="BE30">
            <v>7181451142.0900002</v>
          </cell>
          <cell r="BF30">
            <v>7137224371.3599997</v>
          </cell>
          <cell r="BG30">
            <v>6955874813.3500004</v>
          </cell>
          <cell r="BH30">
            <v>6914767629.1499996</v>
          </cell>
          <cell r="BI30">
            <v>7493557031.0200005</v>
          </cell>
          <cell r="BJ30">
            <v>10514841229.66</v>
          </cell>
          <cell r="BK30">
            <v>7083290542.8800001</v>
          </cell>
          <cell r="BL30">
            <v>7321946321.3400002</v>
          </cell>
          <cell r="BM30">
            <v>8394647192.7399998</v>
          </cell>
          <cell r="BN30">
            <v>7467789875.5500002</v>
          </cell>
          <cell r="BO30">
            <v>7088905096.3199997</v>
          </cell>
          <cell r="BP30">
            <v>7875733474.1300001</v>
          </cell>
          <cell r="BQ30">
            <v>7121265285.3900003</v>
          </cell>
          <cell r="BR30">
            <v>7007741983.71</v>
          </cell>
          <cell r="BS30">
            <v>7420582748.1300001</v>
          </cell>
          <cell r="BT30">
            <v>7032248439.5100002</v>
          </cell>
          <cell r="BU30">
            <v>7847508904.8199997</v>
          </cell>
          <cell r="BV30">
            <v>10745787752.59</v>
          </cell>
          <cell r="BW30">
            <v>7463348727.3299999</v>
          </cell>
          <cell r="BX30">
            <v>7720287345.9300003</v>
          </cell>
          <cell r="BY30">
            <v>8874811589.5200005</v>
          </cell>
          <cell r="BZ30">
            <v>8006275237.0500002</v>
          </cell>
          <cell r="CA30">
            <v>7625321941.54</v>
          </cell>
          <cell r="CB30">
            <v>8119298716.3199997</v>
          </cell>
          <cell r="CC30">
            <v>7545469293.8299999</v>
          </cell>
          <cell r="CD30">
            <v>7346907606.5699997</v>
          </cell>
        </row>
        <row r="31">
          <cell r="A31" t="str">
            <v>FET2CNDE</v>
          </cell>
          <cell r="B31">
            <v>11294837085.49</v>
          </cell>
          <cell r="C31">
            <v>7759482612.9399996</v>
          </cell>
          <cell r="D31">
            <v>8296446525.9200001</v>
          </cell>
          <cell r="E31">
            <v>8803363623.0100002</v>
          </cell>
          <cell r="F31">
            <v>8817898371.3400002</v>
          </cell>
          <cell r="G31">
            <v>8374406507.04</v>
          </cell>
          <cell r="H31">
            <v>8751228999.5599995</v>
          </cell>
          <cell r="I31">
            <v>7685239904.1700001</v>
          </cell>
          <cell r="J31">
            <v>8146027972.3599997</v>
          </cell>
          <cell r="K31">
            <v>8502418869.3900003</v>
          </cell>
          <cell r="L31">
            <v>7976937260.1599998</v>
          </cell>
          <cell r="M31">
            <v>8825760103.8400002</v>
          </cell>
          <cell r="N31">
            <v>12485389087.9</v>
          </cell>
          <cell r="O31">
            <v>8486820131.1999998</v>
          </cell>
          <cell r="P31">
            <v>8865595245.2299995</v>
          </cell>
          <cell r="Q31">
            <v>9756946329.4799995</v>
          </cell>
          <cell r="R31">
            <v>9258379119.3899994</v>
          </cell>
          <cell r="S31">
            <v>9031714746.7700005</v>
          </cell>
          <cell r="T31">
            <v>9353291684.6199989</v>
          </cell>
          <cell r="U31">
            <v>8335077483.96</v>
          </cell>
          <cell r="V31">
            <v>8613965515.4899998</v>
          </cell>
          <cell r="W31">
            <v>8836534890.8700008</v>
          </cell>
          <cell r="X31">
            <v>8512767616.6499996</v>
          </cell>
          <cell r="Y31">
            <v>9355894623.1900005</v>
          </cell>
          <cell r="Z31">
            <v>12936436513.74</v>
          </cell>
          <cell r="AA31">
            <v>9234946021.3999996</v>
          </cell>
          <cell r="AB31">
            <v>9066511722.9399986</v>
          </cell>
          <cell r="AC31">
            <v>10005618985.949999</v>
          </cell>
          <cell r="AD31">
            <v>9556470859.0599995</v>
          </cell>
          <cell r="AE31">
            <v>9349369493.0900002</v>
          </cell>
          <cell r="AF31">
            <v>9691301689.4099998</v>
          </cell>
          <cell r="AG31">
            <v>9063682775.5699997</v>
          </cell>
          <cell r="AH31">
            <v>8528890871.039999</v>
          </cell>
          <cell r="AI31">
            <v>8950728337.8500004</v>
          </cell>
          <cell r="AJ31">
            <v>8771657323.9000015</v>
          </cell>
          <cell r="AK31">
            <v>9693249459.7199993</v>
          </cell>
          <cell r="AL31">
            <v>12752408408.689999</v>
          </cell>
          <cell r="AM31">
            <v>9030028078.8400002</v>
          </cell>
          <cell r="AN31">
            <v>9213329323.5699997</v>
          </cell>
          <cell r="AO31">
            <v>10202359493.459999</v>
          </cell>
          <cell r="AP31">
            <v>9009782540.789999</v>
          </cell>
          <cell r="AQ31">
            <v>9230156675.0900002</v>
          </cell>
          <cell r="AR31">
            <v>9627755964.0799999</v>
          </cell>
          <cell r="AS31">
            <v>8856053241.7600002</v>
          </cell>
          <cell r="AT31">
            <v>8586785905.5999994</v>
          </cell>
          <cell r="AU31">
            <v>8802011683.9200001</v>
          </cell>
          <cell r="AV31">
            <v>7840276151.8799992</v>
          </cell>
          <cell r="AW31">
            <v>8927867854.6999989</v>
          </cell>
          <cell r="AX31">
            <v>11885564066.450001</v>
          </cell>
          <cell r="AY31">
            <v>8560412615.0999994</v>
          </cell>
          <cell r="AZ31">
            <v>8558371360.96</v>
          </cell>
          <cell r="BA31">
            <v>9467411818.8699989</v>
          </cell>
          <cell r="BB31">
            <v>9016926606.3500004</v>
          </cell>
          <cell r="BC31">
            <v>8448241431.2800007</v>
          </cell>
          <cell r="BD31">
            <v>9022861680.2399998</v>
          </cell>
          <cell r="BE31">
            <v>8545273061.5</v>
          </cell>
          <cell r="BF31">
            <v>8440893152.8299999</v>
          </cell>
          <cell r="BG31">
            <v>8256952329.5300007</v>
          </cell>
          <cell r="BH31">
            <v>8332749815.4699993</v>
          </cell>
          <cell r="BI31">
            <v>8889443665.5799999</v>
          </cell>
          <cell r="BJ31">
            <v>11813481589.809999</v>
          </cell>
          <cell r="BK31">
            <v>8373638051.8500004</v>
          </cell>
          <cell r="BL31">
            <v>8574582548.25</v>
          </cell>
          <cell r="BM31">
            <v>9769970807.2999992</v>
          </cell>
          <cell r="BN31">
            <v>8766280485.7000008</v>
          </cell>
          <cell r="BO31">
            <v>8391085523.8199997</v>
          </cell>
          <cell r="BP31">
            <v>9152402968.25</v>
          </cell>
          <cell r="BQ31">
            <v>8369138537.1500006</v>
          </cell>
          <cell r="BR31">
            <v>8257569838.4200001</v>
          </cell>
          <cell r="BS31">
            <v>8618045793.5699997</v>
          </cell>
          <cell r="BT31">
            <v>8301257556.1300001</v>
          </cell>
          <cell r="BU31">
            <v>9037945999.9699993</v>
          </cell>
          <cell r="BV31">
            <v>11962500187.440001</v>
          </cell>
          <cell r="BW31">
            <v>8659234369.3899994</v>
          </cell>
          <cell r="BX31">
            <v>8913039602.1100006</v>
          </cell>
          <cell r="BY31">
            <v>10116614302.02</v>
          </cell>
          <cell r="BZ31">
            <v>9228102793.5200005</v>
          </cell>
          <cell r="CA31">
            <v>8847954901.25</v>
          </cell>
          <cell r="CB31">
            <v>9318302602.5</v>
          </cell>
          <cell r="CC31">
            <v>8746126220.7399998</v>
          </cell>
          <cell r="CD31">
            <v>8548135145.9799995</v>
          </cell>
        </row>
        <row r="32">
          <cell r="A32" t="str">
            <v>FET2CNDT</v>
          </cell>
          <cell r="B32">
            <v>5244561686.0299997</v>
          </cell>
          <cell r="C32">
            <v>4997871400.5200005</v>
          </cell>
          <cell r="D32">
            <v>5507738796.1099997</v>
          </cell>
          <cell r="E32">
            <v>6330070575.5500002</v>
          </cell>
          <cell r="F32">
            <v>5403397670.9200001</v>
          </cell>
          <cell r="G32">
            <v>4947914464.8000002</v>
          </cell>
          <cell r="H32">
            <v>5113984551.0200005</v>
          </cell>
          <cell r="I32">
            <v>5044465449.3100004</v>
          </cell>
          <cell r="J32">
            <v>4483185908.6400003</v>
          </cell>
          <cell r="K32">
            <v>4396127974.1899996</v>
          </cell>
          <cell r="L32">
            <v>4558239943.5100002</v>
          </cell>
          <cell r="M32">
            <v>4953698158.2399998</v>
          </cell>
          <cell r="N32">
            <v>5706236236.0799999</v>
          </cell>
          <cell r="O32">
            <v>5432392469.7600002</v>
          </cell>
          <cell r="P32">
            <v>5767617143.0600004</v>
          </cell>
          <cell r="Q32">
            <v>6662326359.0299997</v>
          </cell>
          <cell r="R32">
            <v>5822547032.75</v>
          </cell>
          <cell r="S32">
            <v>5305918558.3699999</v>
          </cell>
          <cell r="T32">
            <v>5439012296.1000004</v>
          </cell>
          <cell r="U32">
            <v>5186485111.9300003</v>
          </cell>
          <cell r="V32">
            <v>4810084309.1999998</v>
          </cell>
          <cell r="W32">
            <v>4572370186.7299995</v>
          </cell>
          <cell r="X32">
            <v>4967552342.6199999</v>
          </cell>
          <cell r="Y32">
            <v>5098005196.1499996</v>
          </cell>
          <cell r="Z32">
            <v>5686114521.9899998</v>
          </cell>
          <cell r="AA32">
            <v>5478310438.1199999</v>
          </cell>
          <cell r="AB32">
            <v>5789669501.7399998</v>
          </cell>
          <cell r="AC32">
            <v>6758056965.8299999</v>
          </cell>
          <cell r="AD32">
            <v>5942476767.25</v>
          </cell>
          <cell r="AE32">
            <v>5290867224.5100002</v>
          </cell>
          <cell r="AF32">
            <v>5429592520.4300003</v>
          </cell>
          <cell r="AG32">
            <v>5368358249.8599997</v>
          </cell>
          <cell r="AH32">
            <v>4852088948.6300001</v>
          </cell>
          <cell r="AI32">
            <v>4494376526.6000004</v>
          </cell>
          <cell r="AJ32">
            <v>5041836687.7799997</v>
          </cell>
          <cell r="AK32">
            <v>5030063589.1599998</v>
          </cell>
          <cell r="AL32">
            <v>5772170685.0900002</v>
          </cell>
          <cell r="AM32">
            <v>5569563420.9200001</v>
          </cell>
          <cell r="AN32">
            <v>6009393079.1599998</v>
          </cell>
          <cell r="AO32">
            <v>6886535799.4300003</v>
          </cell>
          <cell r="AP32">
            <v>5901989681.79</v>
          </cell>
          <cell r="AQ32">
            <v>5416114472.3199997</v>
          </cell>
          <cell r="AR32">
            <v>5458684110.5299997</v>
          </cell>
          <cell r="AS32">
            <v>5364013335.46</v>
          </cell>
          <cell r="AT32">
            <v>4892628416.1899996</v>
          </cell>
          <cell r="AU32">
            <v>4356603721.8100004</v>
          </cell>
          <cell r="AV32">
            <v>4802547227.25</v>
          </cell>
          <cell r="AW32">
            <v>4832486988.1400003</v>
          </cell>
          <cell r="AX32">
            <v>5338011233.4899998</v>
          </cell>
          <cell r="AY32">
            <v>5236064332.8500004</v>
          </cell>
          <cell r="AZ32">
            <v>5282078743.4700003</v>
          </cell>
          <cell r="BA32">
            <v>5987321090.1400003</v>
          </cell>
          <cell r="BB32">
            <v>5424077801.6000004</v>
          </cell>
          <cell r="BC32">
            <v>4792713199.1700001</v>
          </cell>
          <cell r="BD32">
            <v>5017606117.4499998</v>
          </cell>
          <cell r="BE32">
            <v>4984547802.0299997</v>
          </cell>
          <cell r="BF32">
            <v>4533344346.3000002</v>
          </cell>
          <cell r="BG32">
            <v>4280344535.77</v>
          </cell>
          <cell r="BH32">
            <v>4584575844.9499998</v>
          </cell>
          <cell r="BI32">
            <v>4561452872.5900002</v>
          </cell>
          <cell r="BJ32">
            <v>5336611167.2600002</v>
          </cell>
          <cell r="BK32">
            <v>4973528285.4099998</v>
          </cell>
          <cell r="BL32">
            <v>5369921621.7799997</v>
          </cell>
          <cell r="BM32">
            <v>6333728607.3400002</v>
          </cell>
          <cell r="BN32">
            <v>5478032306.2299995</v>
          </cell>
          <cell r="BO32">
            <v>4926167114.3000002</v>
          </cell>
          <cell r="BP32">
            <v>5088107718.2200003</v>
          </cell>
          <cell r="BQ32">
            <v>5166577094.0299997</v>
          </cell>
          <cell r="BR32">
            <v>4685176931.6400003</v>
          </cell>
          <cell r="BS32">
            <v>4476267858.1599998</v>
          </cell>
          <cell r="BT32">
            <v>4931241050.7700005</v>
          </cell>
          <cell r="BU32">
            <v>4949216252.1999998</v>
          </cell>
          <cell r="BV32">
            <v>5551848459.7700005</v>
          </cell>
          <cell r="BW32">
            <v>5199307815.21</v>
          </cell>
          <cell r="BX32">
            <v>5639950650.71</v>
          </cell>
          <cell r="BY32">
            <v>6843042047.6599998</v>
          </cell>
          <cell r="BZ32">
            <v>5996193316.6300001</v>
          </cell>
          <cell r="CA32">
            <v>5290742062.8699999</v>
          </cell>
          <cell r="CB32">
            <v>5526573595.8100004</v>
          </cell>
          <cell r="CC32">
            <v>5538914560.46</v>
          </cell>
          <cell r="CD32">
            <v>4921570789.6199999</v>
          </cell>
        </row>
        <row r="33">
          <cell r="A33" t="str">
            <v>FET2INBL</v>
          </cell>
          <cell r="B33">
            <v>1634683966.8699999</v>
          </cell>
          <cell r="C33">
            <v>2266462304.8000002</v>
          </cell>
          <cell r="D33">
            <v>1894827965.6600001</v>
          </cell>
          <cell r="E33">
            <v>2124010097.3</v>
          </cell>
          <cell r="F33">
            <v>2252198870.8299999</v>
          </cell>
          <cell r="G33">
            <v>2100143275.99</v>
          </cell>
          <cell r="H33">
            <v>2076751801.79</v>
          </cell>
          <cell r="I33">
            <v>2089204135.55</v>
          </cell>
          <cell r="J33">
            <v>2081902569.23</v>
          </cell>
          <cell r="K33">
            <v>2099475293.75</v>
          </cell>
          <cell r="L33">
            <v>2085052575.4100001</v>
          </cell>
          <cell r="M33">
            <v>2144754941.79</v>
          </cell>
          <cell r="N33">
            <v>2184975978.7399998</v>
          </cell>
          <cell r="O33">
            <v>2286522928.71</v>
          </cell>
          <cell r="P33">
            <v>2197257950.5100002</v>
          </cell>
          <cell r="Q33">
            <v>2537253139.5</v>
          </cell>
          <cell r="R33">
            <v>2369072397.5799999</v>
          </cell>
          <cell r="S33">
            <v>2372345523.46</v>
          </cell>
          <cell r="T33">
            <v>2381071777.9699998</v>
          </cell>
          <cell r="U33">
            <v>2178418500.0100002</v>
          </cell>
          <cell r="V33">
            <v>2108243230.6700001</v>
          </cell>
          <cell r="W33">
            <v>2049101394.4000001</v>
          </cell>
          <cell r="X33">
            <v>2096060144.6199999</v>
          </cell>
          <cell r="Y33">
            <v>1858898674.3299999</v>
          </cell>
          <cell r="Z33">
            <v>1817992920.95</v>
          </cell>
          <cell r="AA33">
            <v>1802207467.7</v>
          </cell>
          <cell r="AB33">
            <v>1790496713.5</v>
          </cell>
          <cell r="AC33">
            <v>1881458816.45</v>
          </cell>
          <cell r="AD33">
            <v>1961498697.0699999</v>
          </cell>
          <cell r="AE33">
            <v>1819241355.6400001</v>
          </cell>
          <cell r="AF33">
            <v>1767340855.9400001</v>
          </cell>
          <cell r="AG33">
            <v>1780605647.6800001</v>
          </cell>
          <cell r="AH33">
            <v>1725017732.5599999</v>
          </cell>
          <cell r="AI33">
            <v>1626585086.1800001</v>
          </cell>
          <cell r="AJ33">
            <v>1691564063.9400001</v>
          </cell>
          <cell r="AK33">
            <v>1642935384.02</v>
          </cell>
          <cell r="AL33">
            <v>1644711317.6099999</v>
          </cell>
          <cell r="AM33">
            <v>1723074898.9100001</v>
          </cell>
          <cell r="AN33">
            <v>1586790014.4200001</v>
          </cell>
          <cell r="AO33">
            <v>1735385589.72</v>
          </cell>
          <cell r="AP33">
            <v>1752281206.6700001</v>
          </cell>
          <cell r="AQ33">
            <v>1642257621.22</v>
          </cell>
          <cell r="AR33">
            <v>1647784470.0799999</v>
          </cell>
          <cell r="AS33">
            <v>1601190656.0999999</v>
          </cell>
          <cell r="AT33">
            <v>1365778242.26</v>
          </cell>
          <cell r="AU33">
            <v>1496739894.3399999</v>
          </cell>
          <cell r="AV33">
            <v>1463594041.26</v>
          </cell>
          <cell r="AW33">
            <v>1256863500.52</v>
          </cell>
          <cell r="AX33">
            <v>1290468087.9400001</v>
          </cell>
          <cell r="AY33">
            <v>1244684140.3</v>
          </cell>
          <cell r="AZ33">
            <v>1152929517.0899999</v>
          </cell>
          <cell r="BA33">
            <v>1341592257.8699999</v>
          </cell>
          <cell r="BB33">
            <v>1329195463.76</v>
          </cell>
          <cell r="BC33">
            <v>1171461765.97</v>
          </cell>
          <cell r="BD33">
            <v>1149935591.73</v>
          </cell>
          <cell r="BE33">
            <v>1451277455.26</v>
          </cell>
          <cell r="BF33">
            <v>1150863737.1600001</v>
          </cell>
          <cell r="BG33">
            <v>1266252520.5599999</v>
          </cell>
          <cell r="BH33">
            <v>1232255959.74</v>
          </cell>
          <cell r="BI33">
            <v>1108839838.6500001</v>
          </cell>
          <cell r="BJ33">
            <v>1195255105.51</v>
          </cell>
          <cell r="BK33">
            <v>1110838441.74</v>
          </cell>
          <cell r="BL33">
            <v>1099693783.55</v>
          </cell>
          <cell r="BM33">
            <v>1357958330.96</v>
          </cell>
          <cell r="BN33">
            <v>1455086486.0999999</v>
          </cell>
          <cell r="BO33">
            <v>1275950584.99</v>
          </cell>
          <cell r="BP33">
            <v>1315801833.73</v>
          </cell>
          <cell r="BQ33">
            <v>1126473844.6600001</v>
          </cell>
          <cell r="BR33">
            <v>1266786372.55</v>
          </cell>
          <cell r="BS33">
            <v>1266717467</v>
          </cell>
          <cell r="BT33">
            <v>1220674242.6800001</v>
          </cell>
          <cell r="BU33">
            <v>1206035306.76</v>
          </cell>
          <cell r="BV33">
            <v>1213932566.28</v>
          </cell>
          <cell r="BW33">
            <v>1159559811.3299999</v>
          </cell>
          <cell r="BX33">
            <v>1192762293.26</v>
          </cell>
          <cell r="BY33">
            <v>1453438781.9000001</v>
          </cell>
          <cell r="BZ33">
            <v>1420390202.55</v>
          </cell>
          <cell r="CA33">
            <v>1285981835.8</v>
          </cell>
          <cell r="CB33">
            <v>1342880847.28</v>
          </cell>
          <cell r="CC33">
            <v>1277929180.28</v>
          </cell>
          <cell r="CD33">
            <v>1229640409.26</v>
          </cell>
        </row>
        <row r="34">
          <cell r="A34" t="str">
            <v>FET2INBU</v>
          </cell>
          <cell r="B34">
            <v>5997741655.8299999</v>
          </cell>
          <cell r="C34">
            <v>5217405807.3100004</v>
          </cell>
          <cell r="D34">
            <v>5299508617.2600002</v>
          </cell>
          <cell r="E34">
            <v>6111535187.9700003</v>
          </cell>
          <cell r="F34">
            <v>5686348066.1599998</v>
          </cell>
          <cell r="G34">
            <v>5638800001.1899996</v>
          </cell>
          <cell r="H34">
            <v>6026139843.3500004</v>
          </cell>
          <cell r="I34">
            <v>5378253410.0699997</v>
          </cell>
          <cell r="J34">
            <v>5619982889.0500002</v>
          </cell>
          <cell r="K34">
            <v>5900666948.46</v>
          </cell>
          <cell r="L34">
            <v>5332557868.9899998</v>
          </cell>
          <cell r="M34">
            <v>5740741423.8699999</v>
          </cell>
          <cell r="N34">
            <v>6567780613.8400002</v>
          </cell>
          <cell r="O34">
            <v>6077237594.4300003</v>
          </cell>
          <cell r="P34">
            <v>6011558732.3000002</v>
          </cell>
          <cell r="Q34">
            <v>6811211120.6700001</v>
          </cell>
          <cell r="R34">
            <v>6018480514.1599998</v>
          </cell>
          <cell r="S34">
            <v>6298114878.7600002</v>
          </cell>
          <cell r="T34">
            <v>6644459782.8599997</v>
          </cell>
          <cell r="U34">
            <v>5837424690.6400003</v>
          </cell>
          <cell r="V34">
            <v>5995048508.3999996</v>
          </cell>
          <cell r="W34">
            <v>6148305124.4099998</v>
          </cell>
          <cell r="X34">
            <v>6023272909.7299995</v>
          </cell>
          <cell r="Y34">
            <v>5793588954.6000004</v>
          </cell>
          <cell r="Z34">
            <v>6437973117.9700003</v>
          </cell>
          <cell r="AA34">
            <v>5943469459.7200003</v>
          </cell>
          <cell r="AB34">
            <v>5689825309.0200005</v>
          </cell>
          <cell r="AC34">
            <v>6301824347.9099998</v>
          </cell>
          <cell r="AD34">
            <v>5811652782.3000002</v>
          </cell>
          <cell r="AE34">
            <v>5836914790.8599997</v>
          </cell>
          <cell r="AF34">
            <v>6047101969.6800003</v>
          </cell>
          <cell r="AG34">
            <v>5633192841.5600004</v>
          </cell>
          <cell r="AH34">
            <v>5523626704.3500004</v>
          </cell>
          <cell r="AI34">
            <v>5562821067.7200003</v>
          </cell>
          <cell r="AJ34">
            <v>5584991767.6300001</v>
          </cell>
          <cell r="AK34">
            <v>5350725260.8900003</v>
          </cell>
          <cell r="AL34">
            <v>5885099034.4499998</v>
          </cell>
          <cell r="AM34">
            <v>5368962668.0799999</v>
          </cell>
          <cell r="AN34">
            <v>5328989445.1400003</v>
          </cell>
          <cell r="AO34">
            <v>5663380974.6700001</v>
          </cell>
          <cell r="AP34">
            <v>5402210473.4399996</v>
          </cell>
          <cell r="AQ34">
            <v>5260847711.6599998</v>
          </cell>
          <cell r="AR34">
            <v>5481435262.5600004</v>
          </cell>
          <cell r="AS34">
            <v>5230981833.1999998</v>
          </cell>
          <cell r="AT34">
            <v>5034900620.6000004</v>
          </cell>
          <cell r="AU34">
            <v>5296494840.2600002</v>
          </cell>
          <cell r="AV34">
            <v>5068090748.8199997</v>
          </cell>
          <cell r="AW34">
            <v>4864718202.6400003</v>
          </cell>
          <cell r="AX34">
            <v>5433555402.4499998</v>
          </cell>
          <cell r="AY34">
            <v>4781334938.4300003</v>
          </cell>
          <cell r="AZ34">
            <v>4697464847.3599997</v>
          </cell>
          <cell r="BA34">
            <v>5035187552.2700005</v>
          </cell>
          <cell r="BB34">
            <v>4649465558.5900002</v>
          </cell>
          <cell r="BC34">
            <v>4387623191.0200005</v>
          </cell>
          <cell r="BD34">
            <v>4801074348.7600002</v>
          </cell>
          <cell r="BE34">
            <v>4596862215.4300003</v>
          </cell>
          <cell r="BF34">
            <v>4414753265.3299999</v>
          </cell>
          <cell r="BG34">
            <v>4601503695.8000002</v>
          </cell>
          <cell r="BH34">
            <v>4480682628.9300003</v>
          </cell>
          <cell r="BI34">
            <v>4395952056.7299995</v>
          </cell>
          <cell r="BJ34">
            <v>5034988467.4700003</v>
          </cell>
          <cell r="BK34">
            <v>4388161639.3699999</v>
          </cell>
          <cell r="BL34">
            <v>4451215484.1800003</v>
          </cell>
          <cell r="BM34">
            <v>4934046299.9399996</v>
          </cell>
          <cell r="BN34">
            <v>4621865657.25</v>
          </cell>
          <cell r="BO34">
            <v>4476329761.2799997</v>
          </cell>
          <cell r="BP34">
            <v>4934854608.1000004</v>
          </cell>
          <cell r="BQ34">
            <v>4543512050.21</v>
          </cell>
          <cell r="BR34">
            <v>4599980215.6400003</v>
          </cell>
          <cell r="BS34">
            <v>4923391048.3699999</v>
          </cell>
          <cell r="BT34">
            <v>4506530549.5</v>
          </cell>
          <cell r="BU34">
            <v>4633568214.9300003</v>
          </cell>
          <cell r="BV34">
            <v>5152725850.9399996</v>
          </cell>
          <cell r="BW34">
            <v>4565992238.71</v>
          </cell>
          <cell r="BX34">
            <v>4595306107.54</v>
          </cell>
          <cell r="BY34">
            <v>5038009687.4499998</v>
          </cell>
          <cell r="BZ34">
            <v>4711599048.6099997</v>
          </cell>
          <cell r="CA34">
            <v>4630767195.2700005</v>
          </cell>
          <cell r="CB34">
            <v>4929536064.6000004</v>
          </cell>
          <cell r="CC34">
            <v>4609664648.3400002</v>
          </cell>
          <cell r="CD34">
            <v>4786649626.1999998</v>
          </cell>
        </row>
        <row r="35">
          <cell r="A35" t="str">
            <v>FET2TOT</v>
          </cell>
          <cell r="B35">
            <v>31300329959.529999</v>
          </cell>
          <cell r="C35">
            <v>26244377044.02</v>
          </cell>
          <cell r="D35">
            <v>26738424628.519997</v>
          </cell>
          <cell r="E35">
            <v>30444641421.18</v>
          </cell>
          <cell r="F35">
            <v>28802420923.939999</v>
          </cell>
          <cell r="G35">
            <v>27436931442.73</v>
          </cell>
          <cell r="H35">
            <v>28518632740.230003</v>
          </cell>
          <cell r="I35">
            <v>27160940091.959999</v>
          </cell>
          <cell r="J35">
            <v>26780879591.299999</v>
          </cell>
          <cell r="K35">
            <v>27020612157.790001</v>
          </cell>
          <cell r="L35">
            <v>25260865051.279999</v>
          </cell>
          <cell r="M35">
            <v>28020115463.999996</v>
          </cell>
          <cell r="N35">
            <v>34554846080.179993</v>
          </cell>
          <cell r="O35">
            <v>28694477881.290001</v>
          </cell>
          <cell r="P35">
            <v>29063112742.819996</v>
          </cell>
          <cell r="Q35">
            <v>33332407154.82</v>
          </cell>
          <cell r="R35">
            <v>30047574980.829998</v>
          </cell>
          <cell r="S35">
            <v>29646849549.93</v>
          </cell>
          <cell r="T35">
            <v>30401904879.030003</v>
          </cell>
          <cell r="U35">
            <v>27812090676.459999</v>
          </cell>
          <cell r="V35">
            <v>27835022897.300003</v>
          </cell>
          <cell r="W35">
            <v>27690274496.470001</v>
          </cell>
          <cell r="X35">
            <v>27570012915.049999</v>
          </cell>
          <cell r="Y35">
            <v>28135215247.260002</v>
          </cell>
          <cell r="Z35">
            <v>33809316249.360004</v>
          </cell>
          <cell r="AA35">
            <v>28524307374.880001</v>
          </cell>
          <cell r="AB35">
            <v>28326487499.52</v>
          </cell>
          <cell r="AC35">
            <v>31862981746.379997</v>
          </cell>
          <cell r="AD35">
            <v>29166239548.779999</v>
          </cell>
          <cell r="AE35">
            <v>28244874068.43</v>
          </cell>
          <cell r="AF35">
            <v>28640983959.049999</v>
          </cell>
          <cell r="AG35">
            <v>27300566882.160004</v>
          </cell>
          <cell r="AH35">
            <v>26199555508.400002</v>
          </cell>
          <cell r="AI35">
            <v>25791626093.980003</v>
          </cell>
          <cell r="AJ35">
            <v>26239458841.290001</v>
          </cell>
          <cell r="AK35">
            <v>26926329740.630001</v>
          </cell>
          <cell r="AL35">
            <v>31868620223.700001</v>
          </cell>
          <cell r="AM35">
            <v>26699089041.139999</v>
          </cell>
          <cell r="AN35">
            <v>27143443335.529999</v>
          </cell>
          <cell r="AO35">
            <v>29979680938.310005</v>
          </cell>
          <cell r="AP35">
            <v>26885315474.380001</v>
          </cell>
          <cell r="AQ35">
            <v>26350708332.360001</v>
          </cell>
          <cell r="AR35">
            <v>26403911212.48</v>
          </cell>
          <cell r="AS35">
            <v>25231401981.09</v>
          </cell>
          <cell r="AT35">
            <v>24141371071.219994</v>
          </cell>
          <cell r="AU35">
            <v>23885131147.410004</v>
          </cell>
          <cell r="AV35">
            <v>23265223044.079998</v>
          </cell>
          <cell r="AW35">
            <v>23468649810.360001</v>
          </cell>
          <cell r="AX35">
            <v>28315324642.519997</v>
          </cell>
          <cell r="AY35">
            <v>23726127697.810001</v>
          </cell>
          <cell r="AZ35">
            <v>23397444808.570004</v>
          </cell>
          <cell r="BA35">
            <v>25865565938.169998</v>
          </cell>
          <cell r="BB35">
            <v>24093795287.449997</v>
          </cell>
          <cell r="BC35">
            <v>22541715810.810001</v>
          </cell>
          <cell r="BD35">
            <v>23714790504.18</v>
          </cell>
          <cell r="BE35">
            <v>23335777116.929996</v>
          </cell>
          <cell r="BF35">
            <v>22620130321.32</v>
          </cell>
          <cell r="BG35">
            <v>21720020367.66</v>
          </cell>
          <cell r="BH35">
            <v>22020643252.280003</v>
          </cell>
          <cell r="BI35">
            <v>22315477581.400002</v>
          </cell>
          <cell r="BJ35">
            <v>27712982139.759998</v>
          </cell>
          <cell r="BK35">
            <v>22513206851.610001</v>
          </cell>
          <cell r="BL35">
            <v>23446109876.969997</v>
          </cell>
          <cell r="BM35">
            <v>26825299139.529999</v>
          </cell>
          <cell r="BN35">
            <v>24421547736.82</v>
          </cell>
          <cell r="BO35">
            <v>22993003630.369999</v>
          </cell>
          <cell r="BP35">
            <v>24410394774.629997</v>
          </cell>
          <cell r="BQ35">
            <v>23063971925.73</v>
          </cell>
          <cell r="BR35">
            <v>22674579155.309998</v>
          </cell>
          <cell r="BS35">
            <v>23147370856.68</v>
          </cell>
          <cell r="BT35">
            <v>22818531501.720001</v>
          </cell>
          <cell r="BU35">
            <v>23877871238.109997</v>
          </cell>
          <cell r="BV35">
            <v>28700567499.429996</v>
          </cell>
          <cell r="BW35">
            <v>23685063604.099998</v>
          </cell>
          <cell r="BX35">
            <v>24705337653.27</v>
          </cell>
          <cell r="BY35">
            <v>28492743418.52</v>
          </cell>
          <cell r="BZ35">
            <v>25880708521.110001</v>
          </cell>
          <cell r="CA35">
            <v>24226012026.049999</v>
          </cell>
          <cell r="CB35">
            <v>25211539316.32</v>
          </cell>
          <cell r="CC35">
            <v>24338187964.84</v>
          </cell>
          <cell r="CD35">
            <v>23660532355.949997</v>
          </cell>
        </row>
        <row r="36">
          <cell r="A36" t="str">
            <v>FET2TOTE</v>
          </cell>
          <cell r="B36">
            <v>32464965676.439995</v>
          </cell>
          <cell r="C36">
            <v>27392008662.84</v>
          </cell>
          <cell r="D36">
            <v>27892565837.339996</v>
          </cell>
          <cell r="E36">
            <v>31660940743.239998</v>
          </cell>
          <cell r="F36">
            <v>29972104065.41</v>
          </cell>
          <cell r="G36">
            <v>28642139769.200001</v>
          </cell>
          <cell r="H36">
            <v>29737858374.350006</v>
          </cell>
          <cell r="I36">
            <v>28297139873.720001</v>
          </cell>
          <cell r="J36">
            <v>28035726711.59</v>
          </cell>
          <cell r="K36">
            <v>28255656440.580002</v>
          </cell>
          <cell r="L36">
            <v>26487726551.719997</v>
          </cell>
          <cell r="M36">
            <v>29239359552.969997</v>
          </cell>
          <cell r="N36">
            <v>35787021445.329994</v>
          </cell>
          <cell r="O36">
            <v>29863512567.91</v>
          </cell>
          <cell r="P36">
            <v>30367903987.229996</v>
          </cell>
          <cell r="Q36">
            <v>34526240930.699997</v>
          </cell>
          <cell r="R36">
            <v>31354698591.709999</v>
          </cell>
          <cell r="S36">
            <v>30960441558.900002</v>
          </cell>
          <cell r="T36">
            <v>31638350931.820004</v>
          </cell>
          <cell r="U36">
            <v>29105737869.839996</v>
          </cell>
          <cell r="V36">
            <v>29081904656.560005</v>
          </cell>
          <cell r="W36">
            <v>28997124881.029999</v>
          </cell>
          <cell r="X36">
            <v>28789330582.260002</v>
          </cell>
          <cell r="Y36">
            <v>29389800303.440002</v>
          </cell>
          <cell r="Z36">
            <v>35075206287.010002</v>
          </cell>
          <cell r="AA36">
            <v>29804992221.940002</v>
          </cell>
          <cell r="AB36">
            <v>29617183764.52</v>
          </cell>
          <cell r="AC36">
            <v>33126296229.029999</v>
          </cell>
          <cell r="AD36">
            <v>30504976117.599998</v>
          </cell>
          <cell r="AE36">
            <v>29595709826.220001</v>
          </cell>
          <cell r="AF36">
            <v>29962835820.669998</v>
          </cell>
          <cell r="AG36">
            <v>28618637374.070004</v>
          </cell>
          <cell r="AH36">
            <v>27532567205.459999</v>
          </cell>
          <cell r="AI36">
            <v>27110921703.980003</v>
          </cell>
          <cell r="AJ36">
            <v>27579506099.670002</v>
          </cell>
          <cell r="AK36">
            <v>28262625171.809998</v>
          </cell>
          <cell r="AL36">
            <v>33215839686.490002</v>
          </cell>
          <cell r="AM36">
            <v>28067950777.32</v>
          </cell>
          <cell r="AN36">
            <v>28467994779.059998</v>
          </cell>
          <cell r="AO36">
            <v>31283357928.600006</v>
          </cell>
          <cell r="AP36">
            <v>28236351095.849998</v>
          </cell>
          <cell r="AQ36">
            <v>27749857616.040001</v>
          </cell>
          <cell r="AR36">
            <v>27991137968.07</v>
          </cell>
          <cell r="AS36">
            <v>26595561021.090004</v>
          </cell>
          <cell r="AT36">
            <v>25466471834.459991</v>
          </cell>
          <cell r="AU36">
            <v>25274635826.380005</v>
          </cell>
          <cell r="AV36">
            <v>24092961583.639999</v>
          </cell>
          <cell r="AW36">
            <v>24788079713.449997</v>
          </cell>
          <cell r="AX36">
            <v>29666939876.049999</v>
          </cell>
          <cell r="AY36">
            <v>25037511074.130001</v>
          </cell>
          <cell r="AZ36">
            <v>24704509352.100002</v>
          </cell>
          <cell r="BA36">
            <v>27205492229.049999</v>
          </cell>
          <cell r="BB36">
            <v>25488552544.360001</v>
          </cell>
          <cell r="BC36">
            <v>23841332880.660004</v>
          </cell>
          <cell r="BD36">
            <v>25008971261.68</v>
          </cell>
          <cell r="BE36">
            <v>24699599036.339996</v>
          </cell>
          <cell r="BF36">
            <v>23923799102.790001</v>
          </cell>
          <cell r="BG36">
            <v>23021097883.84</v>
          </cell>
          <cell r="BH36">
            <v>23438625438.600002</v>
          </cell>
          <cell r="BI36">
            <v>23711364215.959999</v>
          </cell>
          <cell r="BJ36">
            <v>29011622499.909996</v>
          </cell>
          <cell r="BK36">
            <v>23803554360.580002</v>
          </cell>
          <cell r="BL36">
            <v>24698746103.879997</v>
          </cell>
          <cell r="BM36">
            <v>28200622754.09</v>
          </cell>
          <cell r="BN36">
            <v>25720038346.970001</v>
          </cell>
          <cell r="BO36">
            <v>24295184057.869999</v>
          </cell>
          <cell r="BP36">
            <v>25687064268.749996</v>
          </cell>
          <cell r="BQ36">
            <v>24311845177.490002</v>
          </cell>
          <cell r="BR36">
            <v>23924407010.019997</v>
          </cell>
          <cell r="BS36">
            <v>24344833902.119999</v>
          </cell>
          <cell r="BT36">
            <v>24087540618.34</v>
          </cell>
          <cell r="BU36">
            <v>25068308333.259995</v>
          </cell>
          <cell r="BV36">
            <v>29917279934.279999</v>
          </cell>
          <cell r="BW36">
            <v>24880949246.159996</v>
          </cell>
          <cell r="BX36">
            <v>25898089909.450001</v>
          </cell>
          <cell r="BY36">
            <v>29734546131.02</v>
          </cell>
          <cell r="BZ36">
            <v>27102536077.580002</v>
          </cell>
          <cell r="CA36">
            <v>25448644985.759998</v>
          </cell>
          <cell r="CB36">
            <v>26410543202.5</v>
          </cell>
          <cell r="CC36">
            <v>25538844891.75</v>
          </cell>
          <cell r="CD36">
            <v>24861759895.359997</v>
          </cell>
        </row>
        <row r="37">
          <cell r="A37" t="str">
            <v>FETRBUS</v>
          </cell>
          <cell r="B37">
            <v>5.8588199999999993E-2</v>
          </cell>
          <cell r="C37">
            <v>5.8588199999999993E-2</v>
          </cell>
          <cell r="D37">
            <v>5.8588199999999993E-2</v>
          </cell>
          <cell r="E37">
            <v>5.8588199999999993E-2</v>
          </cell>
          <cell r="F37">
            <v>5.8588199999999993E-2</v>
          </cell>
          <cell r="G37">
            <v>5.8588199999999993E-2</v>
          </cell>
          <cell r="H37">
            <v>5.8588199999999993E-2</v>
          </cell>
          <cell r="I37">
            <v>5.8588199999999993E-2</v>
          </cell>
          <cell r="J37">
            <v>5.8588199999999993E-2</v>
          </cell>
          <cell r="K37">
            <v>5.8588199999999993E-2</v>
          </cell>
          <cell r="L37">
            <v>5.8588199999999993E-2</v>
          </cell>
          <cell r="M37">
            <v>5.8588199999999993E-2</v>
          </cell>
          <cell r="N37">
            <v>5.8588199999999993E-2</v>
          </cell>
          <cell r="O37">
            <v>5.8588199999999993E-2</v>
          </cell>
          <cell r="P37">
            <v>5.8588199999999993E-2</v>
          </cell>
          <cell r="Q37">
            <v>5.8588199999999993E-2</v>
          </cell>
          <cell r="R37">
            <v>5.8588199999999993E-2</v>
          </cell>
          <cell r="S37">
            <v>5.8588199999999993E-2</v>
          </cell>
          <cell r="T37">
            <v>5.8588199999999993E-2</v>
          </cell>
          <cell r="U37">
            <v>5.8588199999999993E-2</v>
          </cell>
          <cell r="V37">
            <v>5.8588199999999993E-2</v>
          </cell>
          <cell r="W37">
            <v>5.8588199999999993E-2</v>
          </cell>
          <cell r="X37">
            <v>5.8588199999999993E-2</v>
          </cell>
          <cell r="Y37">
            <v>5.8588199999999993E-2</v>
          </cell>
          <cell r="Z37">
            <v>5.8588199999999993E-2</v>
          </cell>
          <cell r="AA37">
            <v>5.8588199999999993E-2</v>
          </cell>
          <cell r="AB37">
            <v>5.8588199999999993E-2</v>
          </cell>
          <cell r="AC37">
            <v>5.8588199999999993E-2</v>
          </cell>
          <cell r="AD37">
            <v>5.8588199999999993E-2</v>
          </cell>
          <cell r="AE37">
            <v>5.8588199999999993E-2</v>
          </cell>
          <cell r="AF37">
            <v>5.8588199999999993E-2</v>
          </cell>
          <cell r="AG37">
            <v>5.8588199999999993E-2</v>
          </cell>
          <cell r="AH37">
            <v>5.8588199999999993E-2</v>
          </cell>
          <cell r="AI37">
            <v>5.8588199999999993E-2</v>
          </cell>
          <cell r="AJ37">
            <v>5.8588199999999993E-2</v>
          </cell>
          <cell r="AK37">
            <v>5.8588199999999993E-2</v>
          </cell>
          <cell r="AL37">
            <v>5.8588199999999993E-2</v>
          </cell>
          <cell r="AM37">
            <v>5.8588199999999993E-2</v>
          </cell>
          <cell r="AN37">
            <v>5.8588199999999993E-2</v>
          </cell>
          <cell r="AO37">
            <v>5.8588199999999993E-2</v>
          </cell>
          <cell r="AP37">
            <v>5.8588199999999993E-2</v>
          </cell>
          <cell r="AQ37">
            <v>5.8588199999999993E-2</v>
          </cell>
          <cell r="AR37">
            <v>5.8588199999999993E-2</v>
          </cell>
          <cell r="AS37">
            <v>5.8588199999999993E-2</v>
          </cell>
          <cell r="AT37">
            <v>5.8588199999999993E-2</v>
          </cell>
          <cell r="AU37">
            <v>5.8588199999999993E-2</v>
          </cell>
          <cell r="AV37">
            <v>5.8588199999999993E-2</v>
          </cell>
          <cell r="AW37">
            <v>5.8588199999999993E-2</v>
          </cell>
          <cell r="AX37">
            <v>5.85882E-2</v>
          </cell>
          <cell r="AY37">
            <v>5.85882E-2</v>
          </cell>
          <cell r="AZ37">
            <v>5.85882E-2</v>
          </cell>
          <cell r="BA37">
            <v>5.85882E-2</v>
          </cell>
          <cell r="BB37">
            <v>5.85882E-2</v>
          </cell>
          <cell r="BC37">
            <v>5.85882E-2</v>
          </cell>
          <cell r="BD37">
            <v>5.85882E-2</v>
          </cell>
          <cell r="BE37">
            <v>5.85882E-2</v>
          </cell>
          <cell r="BF37">
            <v>5.85882E-2</v>
          </cell>
          <cell r="BG37">
            <v>5.85882E-2</v>
          </cell>
          <cell r="BH37">
            <v>5.85882E-2</v>
          </cell>
          <cell r="BI37">
            <v>5.85882E-2</v>
          </cell>
          <cell r="BJ37">
            <v>5.85882E-2</v>
          </cell>
          <cell r="BK37">
            <v>5.85882E-2</v>
          </cell>
          <cell r="BL37">
            <v>5.85882E-2</v>
          </cell>
          <cell r="BM37">
            <v>5.85882E-2</v>
          </cell>
          <cell r="BN37">
            <v>5.85882E-2</v>
          </cell>
          <cell r="BO37">
            <v>5.85882E-2</v>
          </cell>
          <cell r="BP37">
            <v>5.85882E-2</v>
          </cell>
          <cell r="BQ37">
            <v>5.85882E-2</v>
          </cell>
          <cell r="BR37">
            <v>5.85882E-2</v>
          </cell>
          <cell r="BS37">
            <v>5.85882E-2</v>
          </cell>
          <cell r="BT37">
            <v>5.85882E-2</v>
          </cell>
          <cell r="BU37">
            <v>5.85882E-2</v>
          </cell>
          <cell r="BV37">
            <v>5.85882E-2</v>
          </cell>
          <cell r="BW37">
            <v>5.85882E-2</v>
          </cell>
          <cell r="BX37">
            <v>5.85882E-2</v>
          </cell>
          <cell r="BY37">
            <v>5.85882E-2</v>
          </cell>
          <cell r="BZ37">
            <v>5.85882E-2</v>
          </cell>
          <cell r="CA37">
            <v>5.85882E-2</v>
          </cell>
          <cell r="CB37">
            <v>5.85882E-2</v>
          </cell>
          <cell r="CC37">
            <v>5.85882E-2</v>
          </cell>
          <cell r="CD37">
            <v>5.85882E-2</v>
          </cell>
        </row>
        <row r="38">
          <cell r="A38" t="str">
            <v>FETRCAR</v>
          </cell>
          <cell r="B38">
            <v>5.9796200000000001E-2</v>
          </cell>
          <cell r="C38">
            <v>5.9796200000000001E-2</v>
          </cell>
          <cell r="D38">
            <v>5.9796200000000001E-2</v>
          </cell>
          <cell r="E38">
            <v>5.9796200000000001E-2</v>
          </cell>
          <cell r="F38">
            <v>5.9796200000000001E-2</v>
          </cell>
          <cell r="G38">
            <v>5.9796200000000001E-2</v>
          </cell>
          <cell r="H38">
            <v>5.9796200000000001E-2</v>
          </cell>
          <cell r="I38">
            <v>5.9796200000000001E-2</v>
          </cell>
          <cell r="J38">
            <v>5.9796200000000001E-2</v>
          </cell>
          <cell r="K38">
            <v>5.9796200000000001E-2</v>
          </cell>
          <cell r="L38">
            <v>5.9796200000000001E-2</v>
          </cell>
          <cell r="M38">
            <v>5.9796200000000001E-2</v>
          </cell>
          <cell r="N38">
            <v>5.9796200000000001E-2</v>
          </cell>
          <cell r="O38">
            <v>5.9796200000000001E-2</v>
          </cell>
          <cell r="P38">
            <v>5.9796200000000001E-2</v>
          </cell>
          <cell r="Q38">
            <v>5.9796200000000001E-2</v>
          </cell>
          <cell r="R38">
            <v>5.9796200000000001E-2</v>
          </cell>
          <cell r="S38">
            <v>5.9796200000000001E-2</v>
          </cell>
          <cell r="T38">
            <v>5.9796200000000001E-2</v>
          </cell>
          <cell r="U38">
            <v>5.9796200000000001E-2</v>
          </cell>
          <cell r="V38">
            <v>5.9796200000000001E-2</v>
          </cell>
          <cell r="W38">
            <v>5.9796200000000001E-2</v>
          </cell>
          <cell r="X38">
            <v>5.9796200000000001E-2</v>
          </cell>
          <cell r="Y38">
            <v>5.9796200000000001E-2</v>
          </cell>
          <cell r="Z38">
            <v>5.9796200000000001E-2</v>
          </cell>
          <cell r="AA38">
            <v>5.9796200000000001E-2</v>
          </cell>
          <cell r="AB38">
            <v>5.9796200000000001E-2</v>
          </cell>
          <cell r="AC38">
            <v>5.9796200000000001E-2</v>
          </cell>
          <cell r="AD38">
            <v>5.9796200000000001E-2</v>
          </cell>
          <cell r="AE38">
            <v>5.9796200000000001E-2</v>
          </cell>
          <cell r="AF38">
            <v>5.9796200000000001E-2</v>
          </cell>
          <cell r="AG38">
            <v>5.9796200000000001E-2</v>
          </cell>
          <cell r="AH38">
            <v>5.9796200000000001E-2</v>
          </cell>
          <cell r="AI38">
            <v>5.9796200000000001E-2</v>
          </cell>
          <cell r="AJ38">
            <v>5.9796200000000001E-2</v>
          </cell>
          <cell r="AK38">
            <v>5.9796200000000001E-2</v>
          </cell>
          <cell r="AL38">
            <v>5.9796200000000001E-2</v>
          </cell>
          <cell r="AM38">
            <v>5.9796200000000001E-2</v>
          </cell>
          <cell r="AN38">
            <v>5.9796200000000001E-2</v>
          </cell>
          <cell r="AO38">
            <v>5.9796200000000001E-2</v>
          </cell>
          <cell r="AP38">
            <v>5.9796200000000001E-2</v>
          </cell>
          <cell r="AQ38">
            <v>5.9796200000000001E-2</v>
          </cell>
          <cell r="AR38">
            <v>5.9796200000000001E-2</v>
          </cell>
          <cell r="AS38">
            <v>5.9796200000000001E-2</v>
          </cell>
          <cell r="AT38">
            <v>5.9796200000000001E-2</v>
          </cell>
          <cell r="AU38">
            <v>5.9796200000000001E-2</v>
          </cell>
          <cell r="AV38">
            <v>5.9796200000000001E-2</v>
          </cell>
          <cell r="AW38">
            <v>5.9796200000000001E-2</v>
          </cell>
          <cell r="AX38">
            <v>5.9796200000000001E-2</v>
          </cell>
          <cell r="AY38">
            <v>5.9796200000000001E-2</v>
          </cell>
          <cell r="AZ38">
            <v>5.9796200000000001E-2</v>
          </cell>
          <cell r="BA38">
            <v>5.9796200000000001E-2</v>
          </cell>
          <cell r="BB38">
            <v>5.9796200000000001E-2</v>
          </cell>
          <cell r="BC38">
            <v>5.9796200000000001E-2</v>
          </cell>
          <cell r="BD38">
            <v>5.9796200000000001E-2</v>
          </cell>
          <cell r="BE38">
            <v>5.9796200000000001E-2</v>
          </cell>
          <cell r="BF38">
            <v>5.9796200000000001E-2</v>
          </cell>
          <cell r="BG38">
            <v>5.9796200000000001E-2</v>
          </cell>
          <cell r="BH38">
            <v>5.9796200000000001E-2</v>
          </cell>
          <cell r="BI38">
            <v>5.9796200000000001E-2</v>
          </cell>
          <cell r="BJ38">
            <v>5.9796200000000001E-2</v>
          </cell>
          <cell r="BK38">
            <v>5.9796200000000001E-2</v>
          </cell>
          <cell r="BL38">
            <v>5.9796200000000001E-2</v>
          </cell>
          <cell r="BM38">
            <v>5.9796200000000001E-2</v>
          </cell>
          <cell r="BN38">
            <v>5.9796200000000001E-2</v>
          </cell>
          <cell r="BO38">
            <v>5.9796200000000001E-2</v>
          </cell>
          <cell r="BP38">
            <v>5.9796200000000001E-2</v>
          </cell>
          <cell r="BQ38">
            <v>5.9796200000000001E-2</v>
          </cell>
          <cell r="BR38">
            <v>5.9796200000000001E-2</v>
          </cell>
          <cell r="BS38">
            <v>5.9796200000000001E-2</v>
          </cell>
          <cell r="BT38">
            <v>5.9796200000000001E-2</v>
          </cell>
          <cell r="BU38">
            <v>5.9796200000000001E-2</v>
          </cell>
          <cell r="BV38">
            <v>5.9796200000000001E-2</v>
          </cell>
          <cell r="BW38">
            <v>5.9796200000000001E-2</v>
          </cell>
          <cell r="BX38">
            <v>5.9796200000000001E-2</v>
          </cell>
          <cell r="BY38">
            <v>5.9796200000000001E-2</v>
          </cell>
          <cell r="BZ38">
            <v>5.9796200000000001E-2</v>
          </cell>
          <cell r="CA38">
            <v>5.9796200000000001E-2</v>
          </cell>
          <cell r="CB38">
            <v>5.9796200000000001E-2</v>
          </cell>
          <cell r="CC38">
            <v>5.9796200000000001E-2</v>
          </cell>
          <cell r="CD38">
            <v>5.9796200000000001E-2</v>
          </cell>
        </row>
        <row r="39">
          <cell r="A39" t="str">
            <v>FETRCND</v>
          </cell>
          <cell r="B39">
            <v>6.0420099999999997E-2</v>
          </cell>
          <cell r="C39">
            <v>6.0420099999999997E-2</v>
          </cell>
          <cell r="D39">
            <v>6.0420099999999997E-2</v>
          </cell>
          <cell r="E39">
            <v>6.0420099999999997E-2</v>
          </cell>
          <cell r="F39">
            <v>6.0420099999999997E-2</v>
          </cell>
          <cell r="G39">
            <v>6.0420099999999997E-2</v>
          </cell>
          <cell r="H39">
            <v>6.0420099999999997E-2</v>
          </cell>
          <cell r="I39">
            <v>6.0420099999999997E-2</v>
          </cell>
          <cell r="J39">
            <v>6.0420099999999997E-2</v>
          </cell>
          <cell r="K39">
            <v>6.0420099999999997E-2</v>
          </cell>
          <cell r="L39">
            <v>6.0420099999999997E-2</v>
          </cell>
          <cell r="M39">
            <v>6.0420099999999997E-2</v>
          </cell>
          <cell r="N39">
            <v>6.0420099999999997E-2</v>
          </cell>
          <cell r="O39">
            <v>6.0420099999999997E-2</v>
          </cell>
          <cell r="P39">
            <v>6.0420099999999997E-2</v>
          </cell>
          <cell r="Q39">
            <v>6.0420099999999997E-2</v>
          </cell>
          <cell r="R39">
            <v>6.0420099999999997E-2</v>
          </cell>
          <cell r="S39">
            <v>6.0420099999999997E-2</v>
          </cell>
          <cell r="T39">
            <v>6.0420099999999997E-2</v>
          </cell>
          <cell r="U39">
            <v>6.0420099999999997E-2</v>
          </cell>
          <cell r="V39">
            <v>6.0420099999999997E-2</v>
          </cell>
          <cell r="W39">
            <v>6.0420099999999997E-2</v>
          </cell>
          <cell r="X39">
            <v>6.0420099999999997E-2</v>
          </cell>
          <cell r="Y39">
            <v>6.0420099999999997E-2</v>
          </cell>
          <cell r="Z39">
            <v>6.0420099999999997E-2</v>
          </cell>
          <cell r="AA39">
            <v>6.0420099999999997E-2</v>
          </cell>
          <cell r="AB39">
            <v>6.0420099999999997E-2</v>
          </cell>
          <cell r="AC39">
            <v>6.0420099999999997E-2</v>
          </cell>
          <cell r="AD39">
            <v>6.0420099999999997E-2</v>
          </cell>
          <cell r="AE39">
            <v>6.0420099999999997E-2</v>
          </cell>
          <cell r="AF39">
            <v>6.0420099999999997E-2</v>
          </cell>
          <cell r="AG39">
            <v>6.0420099999999997E-2</v>
          </cell>
          <cell r="AH39">
            <v>6.0420099999999997E-2</v>
          </cell>
          <cell r="AI39">
            <v>6.0420099999999997E-2</v>
          </cell>
          <cell r="AJ39">
            <v>6.0420099999999997E-2</v>
          </cell>
          <cell r="AK39">
            <v>6.0420099999999997E-2</v>
          </cell>
          <cell r="AL39">
            <v>6.0420099999999997E-2</v>
          </cell>
          <cell r="AM39">
            <v>6.0420099999999997E-2</v>
          </cell>
          <cell r="AN39">
            <v>6.0420099999999997E-2</v>
          </cell>
          <cell r="AO39">
            <v>6.0420099999999997E-2</v>
          </cell>
          <cell r="AP39">
            <v>6.0420099999999997E-2</v>
          </cell>
          <cell r="AQ39">
            <v>6.0420099999999997E-2</v>
          </cell>
          <cell r="AR39">
            <v>6.0420099999999997E-2</v>
          </cell>
          <cell r="AS39">
            <v>6.0420099999999997E-2</v>
          </cell>
          <cell r="AT39">
            <v>6.0420099999999997E-2</v>
          </cell>
          <cell r="AU39">
            <v>6.0420099999999997E-2</v>
          </cell>
          <cell r="AV39">
            <v>6.0420099999999997E-2</v>
          </cell>
          <cell r="AW39">
            <v>6.0420099999999997E-2</v>
          </cell>
          <cell r="AX39">
            <v>6.0420099999999997E-2</v>
          </cell>
          <cell r="AY39">
            <v>6.0420099999999997E-2</v>
          </cell>
          <cell r="AZ39">
            <v>6.0420099999999997E-2</v>
          </cell>
          <cell r="BA39">
            <v>6.0420099999999997E-2</v>
          </cell>
          <cell r="BB39">
            <v>6.0420099999999997E-2</v>
          </cell>
          <cell r="BC39">
            <v>6.0420099999999997E-2</v>
          </cell>
          <cell r="BD39">
            <v>6.0420099999999997E-2</v>
          </cell>
          <cell r="BE39">
            <v>6.0420099999999997E-2</v>
          </cell>
          <cell r="BF39">
            <v>6.0420099999999997E-2</v>
          </cell>
          <cell r="BG39">
            <v>6.0420099999999997E-2</v>
          </cell>
          <cell r="BH39">
            <v>6.0420099999999997E-2</v>
          </cell>
          <cell r="BI39">
            <v>6.0420099999999997E-2</v>
          </cell>
          <cell r="BJ39">
            <v>6.0420099999999997E-2</v>
          </cell>
          <cell r="BK39">
            <v>6.0420099999999997E-2</v>
          </cell>
          <cell r="BL39">
            <v>6.0420099999999997E-2</v>
          </cell>
          <cell r="BM39">
            <v>6.0420099999999997E-2</v>
          </cell>
          <cell r="BN39">
            <v>6.0420099999999997E-2</v>
          </cell>
          <cell r="BO39">
            <v>6.0420099999999997E-2</v>
          </cell>
          <cell r="BP39">
            <v>6.0420099999999997E-2</v>
          </cell>
          <cell r="BQ39">
            <v>6.0420099999999997E-2</v>
          </cell>
          <cell r="BR39">
            <v>6.0420099999999997E-2</v>
          </cell>
          <cell r="BS39">
            <v>6.0420099999999997E-2</v>
          </cell>
          <cell r="BT39">
            <v>6.0420099999999997E-2</v>
          </cell>
          <cell r="BU39">
            <v>6.0420099999999997E-2</v>
          </cell>
          <cell r="BV39">
            <v>6.0420099999999997E-2</v>
          </cell>
          <cell r="BW39">
            <v>6.0420099999999997E-2</v>
          </cell>
          <cell r="BX39">
            <v>6.0420099999999997E-2</v>
          </cell>
          <cell r="BY39">
            <v>6.0420099999999997E-2</v>
          </cell>
          <cell r="BZ39">
            <v>6.0420099999999997E-2</v>
          </cell>
          <cell r="CA39">
            <v>6.0420099999999997E-2</v>
          </cell>
          <cell r="CB39">
            <v>6.0420099999999997E-2</v>
          </cell>
          <cell r="CC39">
            <v>6.0420099999999997E-2</v>
          </cell>
          <cell r="CD39">
            <v>6.0420099999999997E-2</v>
          </cell>
        </row>
        <row r="40">
          <cell r="A40" t="str">
            <v>FETRCNDE</v>
          </cell>
          <cell r="B40">
            <v>6.1201680310027352E-2</v>
          </cell>
          <cell r="C40">
            <v>6.1541171254595933E-2</v>
          </cell>
          <cell r="D40">
            <v>6.1474560475569796E-2</v>
          </cell>
          <cell r="E40">
            <v>6.1467361890588726E-2</v>
          </cell>
          <cell r="F40">
            <v>6.142556421272178E-2</v>
          </cell>
          <cell r="G40">
            <v>6.1510966389912262E-2</v>
          </cell>
          <cell r="H40">
            <v>6.1476135487604028E-2</v>
          </cell>
          <cell r="I40">
            <v>6.1540726139645313E-2</v>
          </cell>
          <cell r="J40">
            <v>6.1587738476013724E-2</v>
          </cell>
          <cell r="K40">
            <v>6.1521141045304428E-2</v>
          </cell>
          <cell r="L40">
            <v>6.1585896744303377E-2</v>
          </cell>
          <cell r="M40">
            <v>6.1467233409614852E-2</v>
          </cell>
          <cell r="N40">
            <v>6.1168155666060486E-2</v>
          </cell>
          <cell r="O40">
            <v>6.1464209087254799E-2</v>
          </cell>
          <cell r="P40">
            <v>6.1535669443461817E-2</v>
          </cell>
          <cell r="Q40">
            <v>6.1347556227861373E-2</v>
          </cell>
          <cell r="R40">
            <v>6.1490251279265946E-2</v>
          </cell>
          <cell r="S40">
            <v>6.1522536951105301E-2</v>
          </cell>
          <cell r="T40">
            <v>6.1422114879050783E-2</v>
          </cell>
          <cell r="U40">
            <v>6.1596539736794118E-2</v>
          </cell>
          <cell r="V40">
            <v>6.1517299545383257E-2</v>
          </cell>
          <cell r="W40">
            <v>6.1541104483372799E-2</v>
          </cell>
          <cell r="X40">
            <v>6.1505799316773135E-2</v>
          </cell>
          <cell r="Y40">
            <v>6.1436531848625874E-2</v>
          </cell>
          <cell r="Z40">
            <v>6.1161828209772957E-2</v>
          </cell>
          <cell r="AA40">
            <v>6.1471266195223542E-2</v>
          </cell>
          <cell r="AB40">
            <v>6.1499164244084005E-2</v>
          </cell>
          <cell r="AC40">
            <v>6.1377141984153991E-2</v>
          </cell>
          <cell r="AD40">
            <v>6.1481944845044295E-2</v>
          </cell>
          <cell r="AE40">
            <v>6.1515275452004595E-2</v>
          </cell>
          <cell r="AF40">
            <v>6.1453965753723E-2</v>
          </cell>
          <cell r="AG40">
            <v>6.152239393163584E-2</v>
          </cell>
          <cell r="AH40">
            <v>6.160479042639351E-2</v>
          </cell>
          <cell r="AI40">
            <v>6.1537341906670491E-2</v>
          </cell>
          <cell r="AJ40">
            <v>6.1578082333230658E-2</v>
          </cell>
          <cell r="AK40">
            <v>6.1465052549798956E-2</v>
          </cell>
          <cell r="AL40">
            <v>6.1220873350322648E-2</v>
          </cell>
          <cell r="AM40">
            <v>6.1569136856041783E-2</v>
          </cell>
          <cell r="AN40">
            <v>6.1509821981529898E-2</v>
          </cell>
          <cell r="AO40">
            <v>6.1388674105385337E-2</v>
          </cell>
          <cell r="AP40">
            <v>6.1556721762051569E-2</v>
          </cell>
          <cell r="AQ40">
            <v>6.1569095843593442E-2</v>
          </cell>
          <cell r="AR40">
            <v>6.1669718304574433E-2</v>
          </cell>
          <cell r="AS40">
            <v>6.158768434319007E-2</v>
          </cell>
          <cell r="AT40">
            <v>6.1589819541802836E-2</v>
          </cell>
          <cell r="AU40">
            <v>6.1616679474624667E-2</v>
          </cell>
          <cell r="AV40">
            <v>6.1220349281307623E-2</v>
          </cell>
          <cell r="AW40">
            <v>6.1540316706273891E-2</v>
          </cell>
          <cell r="AX40">
            <v>6.1282079141368954E-2</v>
          </cell>
          <cell r="AY40">
            <v>6.15812770718695E-2</v>
          </cell>
          <cell r="AZ40">
            <v>6.1577728959506778E-2</v>
          </cell>
          <cell r="BA40">
            <v>6.1492886046176767E-2</v>
          </cell>
          <cell r="BB40">
            <v>6.1592574945534891E-2</v>
          </cell>
          <cell r="BC40">
            <v>6.1586137631387469E-2</v>
          </cell>
          <cell r="BD40">
            <v>6.1507311693072331E-2</v>
          </cell>
          <cell r="BE40">
            <v>6.1629848792398356E-2</v>
          </cell>
          <cell r="BF40">
            <v>6.1590791160020558E-2</v>
          </cell>
          <cell r="BG40">
            <v>6.1614491958555215E-2</v>
          </cell>
          <cell r="BH40">
            <v>6.1709969900373925E-2</v>
          </cell>
          <cell r="BI40">
            <v>6.1610352337416616E-2</v>
          </cell>
          <cell r="BJ40">
            <v>6.1253348351951696E-2</v>
          </cell>
          <cell r="BK40">
            <v>6.1588135329787984E-2</v>
          </cell>
          <cell r="BL40">
            <v>6.1527425899896786E-2</v>
          </cell>
          <cell r="BM40">
            <v>6.1487126265632651E-2</v>
          </cell>
          <cell r="BN40">
            <v>6.1542859988345432E-2</v>
          </cell>
          <cell r="BO40">
            <v>6.1596395652597495E-2</v>
          </cell>
          <cell r="BP40">
            <v>6.1477420916879216E-2</v>
          </cell>
          <cell r="BQ40">
            <v>6.1550294513994068E-2</v>
          </cell>
          <cell r="BR40">
            <v>6.1567358859574164E-2</v>
          </cell>
          <cell r="BS40">
            <v>6.1473314424167182E-2</v>
          </cell>
          <cell r="BT40">
            <v>6.1578835545527885E-2</v>
          </cell>
          <cell r="BU40">
            <v>6.1418489914837129E-2</v>
          </cell>
          <cell r="BV40">
            <v>6.1191055773487865E-2</v>
          </cell>
          <cell r="BW40">
            <v>6.1466923909751489E-2</v>
          </cell>
          <cell r="BX40">
            <v>6.1434450124105054E-2</v>
          </cell>
          <cell r="BY40">
            <v>6.1350523963938405E-2</v>
          </cell>
          <cell r="BZ40">
            <v>6.1423700729474486E-2</v>
          </cell>
          <cell r="CA40">
            <v>6.1467509901431079E-2</v>
          </cell>
          <cell r="CB40">
            <v>6.1395420285719357E-2</v>
          </cell>
          <cell r="CC40">
            <v>6.146065889551261E-2</v>
          </cell>
          <cell r="CD40">
            <v>6.1485266199513791E-2</v>
          </cell>
        </row>
        <row r="41">
          <cell r="A41" t="str">
            <v>FETROTH</v>
          </cell>
          <cell r="B41">
            <v>5.9796200000000001E-2</v>
          </cell>
          <cell r="C41">
            <v>5.9796200000000001E-2</v>
          </cell>
          <cell r="D41">
            <v>5.9796200000000001E-2</v>
          </cell>
          <cell r="E41">
            <v>5.9796200000000001E-2</v>
          </cell>
          <cell r="F41">
            <v>5.9796200000000001E-2</v>
          </cell>
          <cell r="G41">
            <v>5.9796200000000001E-2</v>
          </cell>
          <cell r="H41">
            <v>5.9796200000000001E-2</v>
          </cell>
          <cell r="I41">
            <v>5.9796200000000001E-2</v>
          </cell>
          <cell r="J41">
            <v>5.9796200000000001E-2</v>
          </cell>
          <cell r="K41">
            <v>5.9796200000000001E-2</v>
          </cell>
          <cell r="L41">
            <v>5.9796200000000001E-2</v>
          </cell>
          <cell r="M41">
            <v>5.9796200000000001E-2</v>
          </cell>
          <cell r="N41">
            <v>5.9796200000000001E-2</v>
          </cell>
          <cell r="O41">
            <v>5.9796200000000001E-2</v>
          </cell>
          <cell r="P41">
            <v>5.9796200000000001E-2</v>
          </cell>
          <cell r="Q41">
            <v>5.9796200000000001E-2</v>
          </cell>
          <cell r="R41">
            <v>5.9796200000000001E-2</v>
          </cell>
          <cell r="S41">
            <v>5.9796200000000001E-2</v>
          </cell>
          <cell r="T41">
            <v>5.9796200000000001E-2</v>
          </cell>
          <cell r="U41">
            <v>5.9796200000000001E-2</v>
          </cell>
          <cell r="V41">
            <v>5.9796200000000001E-2</v>
          </cell>
          <cell r="W41">
            <v>5.9796200000000001E-2</v>
          </cell>
          <cell r="X41">
            <v>5.9796200000000001E-2</v>
          </cell>
          <cell r="Y41">
            <v>5.9796200000000001E-2</v>
          </cell>
          <cell r="Z41">
            <v>5.9796200000000001E-2</v>
          </cell>
          <cell r="AA41">
            <v>5.9796200000000001E-2</v>
          </cell>
          <cell r="AB41">
            <v>5.9796200000000001E-2</v>
          </cell>
          <cell r="AC41">
            <v>5.9796200000000001E-2</v>
          </cell>
          <cell r="AD41">
            <v>5.9796200000000001E-2</v>
          </cell>
          <cell r="AE41">
            <v>5.9796200000000001E-2</v>
          </cell>
          <cell r="AF41">
            <v>5.9796200000000001E-2</v>
          </cell>
          <cell r="AG41">
            <v>5.9796200000000001E-2</v>
          </cell>
          <cell r="AH41">
            <v>5.9796200000000001E-2</v>
          </cell>
          <cell r="AI41">
            <v>5.9796200000000001E-2</v>
          </cell>
          <cell r="AJ41">
            <v>5.9796200000000001E-2</v>
          </cell>
          <cell r="AK41">
            <v>5.9796200000000001E-2</v>
          </cell>
          <cell r="AL41">
            <v>5.9796200000000001E-2</v>
          </cell>
          <cell r="AM41">
            <v>5.9796200000000001E-2</v>
          </cell>
          <cell r="AN41">
            <v>5.9796200000000001E-2</v>
          </cell>
          <cell r="AO41">
            <v>5.9796200000000001E-2</v>
          </cell>
          <cell r="AP41">
            <v>5.9796200000000001E-2</v>
          </cell>
          <cell r="AQ41">
            <v>5.9796200000000001E-2</v>
          </cell>
          <cell r="AR41">
            <v>5.9796200000000001E-2</v>
          </cell>
          <cell r="AS41">
            <v>5.9796200000000001E-2</v>
          </cell>
          <cell r="AT41">
            <v>5.9796200000000001E-2</v>
          </cell>
          <cell r="AU41">
            <v>5.9796200000000001E-2</v>
          </cell>
          <cell r="AV41">
            <v>5.9796200000000001E-2</v>
          </cell>
          <cell r="AW41">
            <v>5.9796200000000001E-2</v>
          </cell>
          <cell r="AX41">
            <v>5.9796200000000001E-2</v>
          </cell>
          <cell r="AY41">
            <v>5.9796200000000001E-2</v>
          </cell>
          <cell r="AZ41">
            <v>5.9796200000000001E-2</v>
          </cell>
          <cell r="BA41">
            <v>5.9796200000000001E-2</v>
          </cell>
          <cell r="BB41">
            <v>5.9796200000000001E-2</v>
          </cell>
          <cell r="BC41">
            <v>5.9796200000000001E-2</v>
          </cell>
          <cell r="BD41">
            <v>5.9796200000000001E-2</v>
          </cell>
          <cell r="BE41">
            <v>5.9796200000000001E-2</v>
          </cell>
          <cell r="BF41">
            <v>5.9796200000000001E-2</v>
          </cell>
          <cell r="BG41">
            <v>5.9796200000000001E-2</v>
          </cell>
          <cell r="BH41">
            <v>5.9796200000000001E-2</v>
          </cell>
          <cell r="BI41">
            <v>5.9796200000000001E-2</v>
          </cell>
          <cell r="BJ41">
            <v>5.9796200000000001E-2</v>
          </cell>
          <cell r="BK41">
            <v>5.9796200000000001E-2</v>
          </cell>
          <cell r="BL41">
            <v>5.9796200000000001E-2</v>
          </cell>
          <cell r="BM41">
            <v>5.9796200000000001E-2</v>
          </cell>
          <cell r="BN41">
            <v>5.9796200000000001E-2</v>
          </cell>
          <cell r="BO41">
            <v>5.9796200000000001E-2</v>
          </cell>
          <cell r="BP41">
            <v>5.9796200000000001E-2</v>
          </cell>
          <cell r="BQ41">
            <v>5.9796200000000001E-2</v>
          </cell>
          <cell r="BR41">
            <v>5.9796200000000001E-2</v>
          </cell>
          <cell r="BS41">
            <v>5.9796200000000001E-2</v>
          </cell>
          <cell r="BT41">
            <v>5.9796200000000001E-2</v>
          </cell>
          <cell r="BU41">
            <v>5.9796200000000001E-2</v>
          </cell>
          <cell r="BV41">
            <v>5.9796200000000001E-2</v>
          </cell>
          <cell r="BW41">
            <v>5.9796200000000001E-2</v>
          </cell>
          <cell r="BX41">
            <v>5.9796200000000001E-2</v>
          </cell>
          <cell r="BY41">
            <v>5.9796200000000001E-2</v>
          </cell>
          <cell r="BZ41">
            <v>5.9796200000000001E-2</v>
          </cell>
          <cell r="CA41">
            <v>5.9796200000000001E-2</v>
          </cell>
          <cell r="CB41">
            <v>5.9796200000000001E-2</v>
          </cell>
          <cell r="CC41">
            <v>5.9796200000000001E-2</v>
          </cell>
          <cell r="CD41">
            <v>5.9796200000000001E-2</v>
          </cell>
        </row>
        <row r="42">
          <cell r="A42" t="str">
            <v>FMANET</v>
          </cell>
          <cell r="B42">
            <v>901789</v>
          </cell>
          <cell r="C42">
            <v>962522</v>
          </cell>
          <cell r="D42">
            <v>1028496</v>
          </cell>
          <cell r="E42">
            <v>0</v>
          </cell>
          <cell r="F42">
            <v>1105230</v>
          </cell>
          <cell r="G42">
            <v>980245</v>
          </cell>
          <cell r="H42">
            <v>882767</v>
          </cell>
          <cell r="I42">
            <v>778887</v>
          </cell>
          <cell r="J42">
            <v>763918</v>
          </cell>
          <cell r="K42">
            <v>826062</v>
          </cell>
          <cell r="L42">
            <v>773098</v>
          </cell>
          <cell r="M42">
            <v>725480</v>
          </cell>
        </row>
        <row r="43">
          <cell r="A43" t="str">
            <v>FMCIGPAC</v>
          </cell>
          <cell r="B43">
            <v>103610626</v>
          </cell>
          <cell r="C43">
            <v>99606532</v>
          </cell>
          <cell r="D43">
            <v>117961162</v>
          </cell>
          <cell r="E43">
            <v>110240770</v>
          </cell>
          <cell r="F43">
            <v>113242080</v>
          </cell>
          <cell r="G43">
            <v>103646073</v>
          </cell>
          <cell r="H43">
            <v>111375084</v>
          </cell>
          <cell r="I43">
            <v>111983338</v>
          </cell>
          <cell r="J43">
            <v>110491976</v>
          </cell>
          <cell r="K43">
            <v>106726499</v>
          </cell>
          <cell r="L43">
            <v>113876994</v>
          </cell>
          <cell r="M43">
            <v>115230678</v>
          </cell>
          <cell r="N43">
            <v>107005421</v>
          </cell>
        </row>
        <row r="44">
          <cell r="A44" t="str">
            <v>FMGAS</v>
          </cell>
          <cell r="B44">
            <v>7114511</v>
          </cell>
          <cell r="C44">
            <v>7354019</v>
          </cell>
          <cell r="D44">
            <v>7213523</v>
          </cell>
          <cell r="E44">
            <v>6938363</v>
          </cell>
          <cell r="F44">
            <v>7871607</v>
          </cell>
          <cell r="G44">
            <v>7394397</v>
          </cell>
          <cell r="H44">
            <v>7399550</v>
          </cell>
          <cell r="I44">
            <v>7217673</v>
          </cell>
          <cell r="J44">
            <v>7237530</v>
          </cell>
          <cell r="K44">
            <v>7333424</v>
          </cell>
          <cell r="L44">
            <v>6583029</v>
          </cell>
          <cell r="M44">
            <v>7027997</v>
          </cell>
        </row>
        <row r="45">
          <cell r="A45" t="str">
            <v>FMOTHMFU</v>
          </cell>
          <cell r="C45">
            <v>1463221</v>
          </cell>
          <cell r="D45">
            <v>1471338</v>
          </cell>
          <cell r="E45">
            <v>1398986</v>
          </cell>
          <cell r="F45">
            <v>1534490</v>
          </cell>
          <cell r="G45">
            <v>1477684</v>
          </cell>
          <cell r="H45">
            <v>1473900</v>
          </cell>
          <cell r="I45">
            <v>1328466</v>
          </cell>
          <cell r="J45">
            <v>1461056</v>
          </cell>
          <cell r="K45">
            <v>1480053</v>
          </cell>
          <cell r="L45">
            <v>1506979</v>
          </cell>
          <cell r="M45">
            <v>1407410</v>
          </cell>
        </row>
        <row r="46">
          <cell r="A46" t="str">
            <v>FTACRED</v>
          </cell>
          <cell r="B46">
            <v>124</v>
          </cell>
          <cell r="C46">
            <v>215</v>
          </cell>
        </row>
        <row r="47">
          <cell r="A47" t="str">
            <v>FTANET</v>
          </cell>
          <cell r="B47">
            <v>37548</v>
          </cell>
          <cell r="C47">
            <v>61837</v>
          </cell>
          <cell r="D47">
            <v>70966</v>
          </cell>
          <cell r="E47">
            <v>64741</v>
          </cell>
          <cell r="F47">
            <v>72373</v>
          </cell>
          <cell r="G47">
            <v>52994</v>
          </cell>
          <cell r="H47">
            <v>43788</v>
          </cell>
          <cell r="I47">
            <v>46933</v>
          </cell>
          <cell r="J47">
            <v>34885</v>
          </cell>
          <cell r="K47">
            <v>52054</v>
          </cell>
          <cell r="L47">
            <v>47188</v>
          </cell>
          <cell r="M47">
            <v>31412</v>
          </cell>
        </row>
        <row r="48">
          <cell r="A48" t="str">
            <v>FTAREF</v>
          </cell>
          <cell r="B48">
            <v>4521</v>
          </cell>
          <cell r="C48">
            <v>4181</v>
          </cell>
          <cell r="D48">
            <v>0</v>
          </cell>
          <cell r="E48">
            <v>0</v>
          </cell>
          <cell r="F48">
            <v>3062</v>
          </cell>
          <cell r="G48">
            <v>5653</v>
          </cell>
          <cell r="H48">
            <v>6318</v>
          </cell>
          <cell r="I48">
            <v>6180</v>
          </cell>
          <cell r="J48">
            <v>141</v>
          </cell>
          <cell r="K48">
            <v>2587</v>
          </cell>
          <cell r="L48">
            <v>5628</v>
          </cell>
          <cell r="M48">
            <v>2453</v>
          </cell>
        </row>
        <row r="49">
          <cell r="A49" t="str">
            <v>FTASC</v>
          </cell>
          <cell r="B49">
            <v>2741</v>
          </cell>
          <cell r="C49">
            <v>4514</v>
          </cell>
          <cell r="D49">
            <v>5181</v>
          </cell>
          <cell r="E49">
            <v>4726</v>
          </cell>
          <cell r="F49">
            <v>5283</v>
          </cell>
          <cell r="G49">
            <v>3869</v>
          </cell>
          <cell r="H49">
            <v>3196</v>
          </cell>
          <cell r="I49">
            <v>3426</v>
          </cell>
          <cell r="J49">
            <v>2547</v>
          </cell>
          <cell r="K49">
            <v>3800</v>
          </cell>
          <cell r="L49">
            <v>3445</v>
          </cell>
          <cell r="M49">
            <v>2366</v>
          </cell>
        </row>
        <row r="50">
          <cell r="A50" t="str">
            <v>FTATOT</v>
          </cell>
          <cell r="B50">
            <v>62223</v>
          </cell>
          <cell r="C50">
            <v>66414</v>
          </cell>
          <cell r="D50">
            <v>70966</v>
          </cell>
          <cell r="E50">
            <v>64741</v>
          </cell>
          <cell r="F50">
            <v>76261</v>
          </cell>
          <cell r="G50">
            <v>67637</v>
          </cell>
          <cell r="H50">
            <v>60911</v>
          </cell>
          <cell r="I50">
            <v>53743</v>
          </cell>
          <cell r="J50">
            <v>52710</v>
          </cell>
          <cell r="K50">
            <v>56998</v>
          </cell>
          <cell r="L50">
            <v>53344</v>
          </cell>
          <cell r="M50">
            <v>50058</v>
          </cell>
        </row>
        <row r="51">
          <cell r="A51" t="str">
            <v>FTAUTOIN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 t="str">
            <v>FTBEVEXC</v>
          </cell>
          <cell r="B52">
            <v>64031107.469999999</v>
          </cell>
          <cell r="C52">
            <v>37329799.719999999</v>
          </cell>
          <cell r="D52">
            <v>43313887.990000002</v>
          </cell>
          <cell r="E52">
            <v>55755410.960000001</v>
          </cell>
          <cell r="F52">
            <v>48806798.969999999</v>
          </cell>
          <cell r="G52">
            <v>50099145.200000003</v>
          </cell>
          <cell r="H52">
            <v>51230676.119999997</v>
          </cell>
          <cell r="I52">
            <v>38763118.420000002</v>
          </cell>
          <cell r="J52">
            <v>48754988.479999997</v>
          </cell>
          <cell r="K52">
            <v>43498608.460000001</v>
          </cell>
          <cell r="L52">
            <v>41815484.689999998</v>
          </cell>
          <cell r="M52">
            <v>59387846.270000003</v>
          </cell>
          <cell r="N52">
            <v>66019496.299999997</v>
          </cell>
          <cell r="O52">
            <v>42983276.810000002</v>
          </cell>
          <cell r="P52">
            <v>44987269.240000002</v>
          </cell>
          <cell r="Q52">
            <v>54199509.890000001</v>
          </cell>
          <cell r="R52">
            <v>49016754.530000001</v>
          </cell>
          <cell r="S52">
            <v>53315094.57</v>
          </cell>
          <cell r="T52">
            <v>52749710.560000002</v>
          </cell>
          <cell r="U52">
            <v>39847073.049999997</v>
          </cell>
          <cell r="V52">
            <v>49167713.969999999</v>
          </cell>
          <cell r="W52">
            <v>43770930.200000003</v>
          </cell>
          <cell r="X52">
            <v>51818953.210000001</v>
          </cell>
          <cell r="Y52">
            <v>53493328.630000003</v>
          </cell>
          <cell r="Z52">
            <v>63943038.740000002</v>
          </cell>
          <cell r="AA52">
            <v>44650031.109999999</v>
          </cell>
          <cell r="AB52">
            <v>46806466.609999999</v>
          </cell>
          <cell r="AC52">
            <v>54543655.030000001</v>
          </cell>
          <cell r="AD52">
            <v>48779585.030000001</v>
          </cell>
          <cell r="AE52">
            <v>54174762.880000003</v>
          </cell>
          <cell r="AF52">
            <v>49118420.869999997</v>
          </cell>
          <cell r="AG52">
            <v>46575652.160000004</v>
          </cell>
          <cell r="AH52">
            <v>45974244.32</v>
          </cell>
          <cell r="AI52">
            <v>40273146.999999993</v>
          </cell>
          <cell r="AJ52">
            <v>53352216.880000018</v>
          </cell>
          <cell r="AK52">
            <v>53224334.580000006</v>
          </cell>
          <cell r="AL52">
            <v>66034616.369999982</v>
          </cell>
          <cell r="AM52">
            <v>40963268.369999982</v>
          </cell>
          <cell r="AN52">
            <v>47980092.410000056</v>
          </cell>
          <cell r="AO52">
            <v>52087953.32</v>
          </cell>
          <cell r="AP52">
            <v>53496356.62999998</v>
          </cell>
          <cell r="AQ52">
            <v>51064698.639999963</v>
          </cell>
          <cell r="AR52">
            <v>48017361.75</v>
          </cell>
          <cell r="AS52">
            <v>45906132.449999996</v>
          </cell>
          <cell r="AT52">
            <v>44112476.140000015</v>
          </cell>
          <cell r="AU52">
            <v>42641257.679999992</v>
          </cell>
          <cell r="AV52">
            <v>50460619.600000001</v>
          </cell>
          <cell r="AW52">
            <v>49096520.769999981</v>
          </cell>
          <cell r="AX52">
            <v>66555614.600000009</v>
          </cell>
          <cell r="AY52">
            <v>41766579.12000002</v>
          </cell>
          <cell r="AZ52">
            <v>45909157.149999999</v>
          </cell>
          <cell r="BA52">
            <v>54910101.24999997</v>
          </cell>
          <cell r="BB52">
            <v>52598964.930000022</v>
          </cell>
          <cell r="BC52">
            <v>46979066.590000004</v>
          </cell>
          <cell r="BD52">
            <v>51757930.039999999</v>
          </cell>
          <cell r="BE52">
            <v>44664212.299999997</v>
          </cell>
          <cell r="BF52">
            <v>41686797.249999985</v>
          </cell>
          <cell r="BG52">
            <v>46699451.040000044</v>
          </cell>
          <cell r="BH52">
            <v>47801252.669999994</v>
          </cell>
          <cell r="BI52">
            <v>49945627.549999982</v>
          </cell>
          <cell r="BJ52">
            <v>67693305.969999984</v>
          </cell>
          <cell r="BK52">
            <v>38077101.150000036</v>
          </cell>
          <cell r="BL52">
            <v>45471269.789999954</v>
          </cell>
          <cell r="BM52">
            <v>58210299.150000028</v>
          </cell>
          <cell r="BN52">
            <v>51011384.709999956</v>
          </cell>
          <cell r="BO52">
            <v>46962715.350000054</v>
          </cell>
          <cell r="BP52">
            <v>54057695.790000007</v>
          </cell>
          <cell r="BQ52">
            <v>39843668.369999997</v>
          </cell>
          <cell r="BR52">
            <v>36510082.080000006</v>
          </cell>
          <cell r="BS52">
            <v>40631861.530000009</v>
          </cell>
          <cell r="BT52">
            <v>44303912.49999997</v>
          </cell>
          <cell r="BU52">
            <v>48655691.570000045</v>
          </cell>
          <cell r="BV52">
            <v>61262973.709999986</v>
          </cell>
          <cell r="BW52">
            <v>35289137.359999985</v>
          </cell>
          <cell r="BX52">
            <v>45258299.949999981</v>
          </cell>
          <cell r="BY52">
            <v>56919431.480000071</v>
          </cell>
          <cell r="BZ52">
            <v>50204715.169999987</v>
          </cell>
          <cell r="CA52">
            <v>47076294.689999938</v>
          </cell>
          <cell r="CB52">
            <v>44844808.189999998</v>
          </cell>
          <cell r="CC52">
            <v>27022144.280000005</v>
          </cell>
          <cell r="CD52">
            <v>31466791.410000015</v>
          </cell>
          <cell r="CE52">
            <v>-103333743.88000001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</row>
        <row r="53">
          <cell r="A53" t="str">
            <v>FTBEVGR</v>
          </cell>
          <cell r="B53">
            <v>62904336.329999998</v>
          </cell>
          <cell r="C53">
            <v>36882074.32</v>
          </cell>
          <cell r="D53">
            <v>43084357.979999997</v>
          </cell>
          <cell r="E53">
            <v>58457989.060000002</v>
          </cell>
          <cell r="F53">
            <v>48119181.619999997</v>
          </cell>
          <cell r="G53">
            <v>49603725.670000002</v>
          </cell>
          <cell r="H53">
            <v>49792444.030000001</v>
          </cell>
          <cell r="I53">
            <v>38422396.640000001</v>
          </cell>
          <cell r="J53">
            <v>47381562.759999998</v>
          </cell>
          <cell r="K53">
            <v>45705538.57</v>
          </cell>
          <cell r="L53">
            <v>40716733.43</v>
          </cell>
          <cell r="M53">
            <v>58435403.189999998</v>
          </cell>
          <cell r="N53">
            <v>65404689.590000004</v>
          </cell>
          <cell r="O53">
            <v>42380760.909999996</v>
          </cell>
          <cell r="P53">
            <v>44777788.020000003</v>
          </cell>
          <cell r="Q53">
            <v>53456828.039999999</v>
          </cell>
          <cell r="R53">
            <v>49367449.060000002</v>
          </cell>
          <cell r="S53">
            <v>54608139.770000003</v>
          </cell>
          <cell r="T53">
            <v>54717802.909999996</v>
          </cell>
          <cell r="U53">
            <v>41709220.32</v>
          </cell>
          <cell r="V53">
            <v>54956410.090000004</v>
          </cell>
          <cell r="W53">
            <v>45001536.560000002</v>
          </cell>
          <cell r="X53">
            <v>53465282.899999999</v>
          </cell>
          <cell r="Y53">
            <v>52961036.030000001</v>
          </cell>
          <cell r="Z53">
            <v>69054554.790000007</v>
          </cell>
          <cell r="AA53">
            <v>46789524.520000003</v>
          </cell>
          <cell r="AB53">
            <v>48971500.719999999</v>
          </cell>
          <cell r="AC53">
            <v>57251311.060000002</v>
          </cell>
          <cell r="AD53">
            <v>50955333.840000004</v>
          </cell>
          <cell r="AE53">
            <v>61662460.030000001</v>
          </cell>
          <cell r="AF53">
            <v>48141596.739999995</v>
          </cell>
          <cell r="AG53">
            <v>49992468.890000001</v>
          </cell>
          <cell r="AH53">
            <v>45428999.780000009</v>
          </cell>
          <cell r="AI53">
            <v>44534753.399999999</v>
          </cell>
          <cell r="AJ53">
            <v>52625066.74999997</v>
          </cell>
          <cell r="AK53">
            <v>52562995.700000018</v>
          </cell>
          <cell r="AL53">
            <v>65167070.309999987</v>
          </cell>
          <cell r="AM53">
            <v>40574917.120000012</v>
          </cell>
          <cell r="AN53">
            <v>47651230.520000011</v>
          </cell>
          <cell r="AO53">
            <v>59069657.140000001</v>
          </cell>
          <cell r="AP53">
            <v>52782429.109999955</v>
          </cell>
          <cell r="AQ53">
            <v>50644948.639999941</v>
          </cell>
          <cell r="AR53">
            <v>47446826.579999998</v>
          </cell>
          <cell r="AS53">
            <v>45152836.849999994</v>
          </cell>
          <cell r="AT53">
            <v>43339112.820000023</v>
          </cell>
          <cell r="AU53">
            <v>41920807.739999987</v>
          </cell>
          <cell r="AV53">
            <v>49532694.320000015</v>
          </cell>
          <cell r="AW53">
            <v>48221124.599999964</v>
          </cell>
          <cell r="AX53">
            <v>65330547.300000034</v>
          </cell>
          <cell r="AY53">
            <v>41009406.350000009</v>
          </cell>
          <cell r="AZ53">
            <v>45078319.789999969</v>
          </cell>
          <cell r="BA53">
            <v>55861703.929999977</v>
          </cell>
          <cell r="BB53">
            <v>51596902.269999988</v>
          </cell>
          <cell r="BC53">
            <v>47617548.85999994</v>
          </cell>
          <cell r="BD53">
            <v>50719354.299999997</v>
          </cell>
          <cell r="BE53">
            <v>43770928.100000001</v>
          </cell>
          <cell r="BF53">
            <v>40857184.269999988</v>
          </cell>
          <cell r="BG53">
            <v>45766816.990000024</v>
          </cell>
          <cell r="BH53">
            <v>48346300.799999997</v>
          </cell>
          <cell r="BI53">
            <v>48946715.180000015</v>
          </cell>
          <cell r="BJ53">
            <v>68339439.99999997</v>
          </cell>
          <cell r="BK53">
            <v>37315714.560000002</v>
          </cell>
          <cell r="BL53">
            <v>44561949.159999982</v>
          </cell>
          <cell r="BM53">
            <v>57047550.150000006</v>
          </cell>
          <cell r="BN53">
            <v>49991157.26000002</v>
          </cell>
          <cell r="BO53">
            <v>50022680.690000013</v>
          </cell>
          <cell r="BP53">
            <v>52974798.439999998</v>
          </cell>
          <cell r="BQ53">
            <v>39049556.019999996</v>
          </cell>
          <cell r="BR53">
            <v>35779912.949999996</v>
          </cell>
          <cell r="BS53">
            <v>39819247.920000009</v>
          </cell>
          <cell r="BT53">
            <v>43417834.589999981</v>
          </cell>
          <cell r="BU53">
            <v>47683433.740000024</v>
          </cell>
          <cell r="BV53">
            <v>62038488.82</v>
          </cell>
          <cell r="BW53">
            <v>34578386.929999962</v>
          </cell>
          <cell r="BX53">
            <v>44353134.070000008</v>
          </cell>
          <cell r="BY53">
            <v>55785756.850000039</v>
          </cell>
          <cell r="BZ53">
            <v>49203560.949999996</v>
          </cell>
          <cell r="CA53">
            <v>46134768.93999996</v>
          </cell>
          <cell r="CB53">
            <v>43937615.219999999</v>
          </cell>
          <cell r="CC53">
            <v>26479482.200000007</v>
          </cell>
          <cell r="CD53">
            <v>30837455.820000004</v>
          </cell>
          <cell r="CE53">
            <v>-101254553.24000001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</row>
        <row r="54">
          <cell r="A54" t="str">
            <v>FTBEVSUR</v>
          </cell>
          <cell r="B54">
            <v>3904255.66</v>
          </cell>
          <cell r="C54">
            <v>4049827.38</v>
          </cell>
          <cell r="D54">
            <v>4587774.6900000004</v>
          </cell>
          <cell r="E54">
            <v>5247261.8499999996</v>
          </cell>
          <cell r="F54">
            <v>4127175.96</v>
          </cell>
          <cell r="G54">
            <v>4375446.5</v>
          </cell>
          <cell r="H54">
            <v>3232863.78</v>
          </cell>
          <cell r="I54">
            <v>4312719.75</v>
          </cell>
          <cell r="J54">
            <v>3156910.12</v>
          </cell>
          <cell r="K54">
            <v>3690000.68</v>
          </cell>
          <cell r="L54">
            <v>3307018.67</v>
          </cell>
          <cell r="M54">
            <v>4025589.03</v>
          </cell>
          <cell r="N54">
            <v>4672161.8600000003</v>
          </cell>
          <cell r="O54">
            <v>4059255.52</v>
          </cell>
          <cell r="P54">
            <v>4653274.96</v>
          </cell>
          <cell r="Q54">
            <v>4776458.13</v>
          </cell>
          <cell r="R54">
            <v>4943251.5599999996</v>
          </cell>
          <cell r="S54">
            <v>4124392.72</v>
          </cell>
          <cell r="T54">
            <v>4173639.59</v>
          </cell>
          <cell r="U54">
            <v>3652792.82</v>
          </cell>
          <cell r="V54">
            <v>3206179.97</v>
          </cell>
          <cell r="W54">
            <v>3670010.68</v>
          </cell>
          <cell r="X54">
            <v>3714684.76</v>
          </cell>
          <cell r="Y54">
            <v>3371186.3</v>
          </cell>
          <cell r="Z54">
            <v>6090545.8600000003</v>
          </cell>
          <cell r="AA54">
            <v>4165589.31</v>
          </cell>
          <cell r="AB54">
            <v>4271260.4400000004</v>
          </cell>
          <cell r="AC54">
            <v>5218714.67</v>
          </cell>
          <cell r="AD54">
            <v>4330521.49</v>
          </cell>
          <cell r="AE54">
            <v>4110724.1</v>
          </cell>
          <cell r="AF54">
            <v>3960769.64</v>
          </cell>
          <cell r="AG54">
            <v>743918.4800000001</v>
          </cell>
          <cell r="AH54">
            <v>374240.27999999956</v>
          </cell>
          <cell r="AI54">
            <v>567069.21000000054</v>
          </cell>
          <cell r="AJ54">
            <v>340588.89999999932</v>
          </cell>
          <cell r="AK54">
            <v>403680.95</v>
          </cell>
          <cell r="AL54">
            <v>453189.08000000048</v>
          </cell>
          <cell r="AM54">
            <v>428910.7999999997</v>
          </cell>
          <cell r="AN54">
            <v>630739.90999999992</v>
          </cell>
          <cell r="AO54">
            <v>523462.56999999954</v>
          </cell>
          <cell r="AP54">
            <v>355999.47999999946</v>
          </cell>
          <cell r="AQ54">
            <v>256808.15000000125</v>
          </cell>
          <cell r="AR54">
            <v>399929.71</v>
          </cell>
          <cell r="AS54">
            <v>169827.00000000006</v>
          </cell>
          <cell r="AT54">
            <v>108886.09999999999</v>
          </cell>
          <cell r="AU54">
            <v>132375.02999999994</v>
          </cell>
          <cell r="AV54">
            <v>81286.929999999978</v>
          </cell>
          <cell r="AW54">
            <v>106534.04</v>
          </cell>
          <cell r="AX54">
            <v>106044.67000000006</v>
          </cell>
          <cell r="AY54">
            <v>78158.619999999952</v>
          </cell>
          <cell r="AZ54">
            <v>87345.720000000074</v>
          </cell>
          <cell r="BA54">
            <v>70132.929999999978</v>
          </cell>
          <cell r="BB54">
            <v>47608.989999999852</v>
          </cell>
          <cell r="BC54">
            <v>57734.870000000214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</row>
        <row r="55">
          <cell r="A55" t="str">
            <v>FTCARTGR</v>
          </cell>
          <cell r="B55">
            <v>2479760.25</v>
          </cell>
          <cell r="C55">
            <v>2869427.1</v>
          </cell>
          <cell r="D55">
            <v>2760751.85</v>
          </cell>
          <cell r="E55">
            <v>3425592.35</v>
          </cell>
          <cell r="F55">
            <v>2640266.38</v>
          </cell>
          <cell r="G55">
            <v>2920753.55</v>
          </cell>
          <cell r="H55">
            <v>2699367.85</v>
          </cell>
          <cell r="I55">
            <v>3346028.05</v>
          </cell>
          <cell r="J55">
            <v>2518394.4500000002</v>
          </cell>
          <cell r="K55">
            <v>2942456.5</v>
          </cell>
          <cell r="L55">
            <v>2718289.7</v>
          </cell>
          <cell r="M55">
            <v>2573268.75</v>
          </cell>
          <cell r="N55">
            <v>2328099.4</v>
          </cell>
          <cell r="O55">
            <v>3035180.7</v>
          </cell>
          <cell r="P55">
            <v>3576113.65</v>
          </cell>
          <cell r="Q55">
            <v>2837671.45</v>
          </cell>
          <cell r="R55">
            <v>2726203.2</v>
          </cell>
          <cell r="S55">
            <v>3173708.93</v>
          </cell>
          <cell r="T55">
            <v>1304088.44</v>
          </cell>
          <cell r="U55">
            <v>4440172.66</v>
          </cell>
          <cell r="V55">
            <v>2332427.64</v>
          </cell>
          <cell r="W55">
            <v>2635875.2000000002</v>
          </cell>
          <cell r="X55">
            <v>2282380.9</v>
          </cell>
          <cell r="Y55">
            <v>3100406.67</v>
          </cell>
          <cell r="Z55">
            <v>2905719.3</v>
          </cell>
          <cell r="AA55">
            <v>2566170.15</v>
          </cell>
          <cell r="AB55">
            <v>2631639.9500000002</v>
          </cell>
          <cell r="AC55">
            <v>2530221.65</v>
          </cell>
          <cell r="AD55">
            <v>2430199.4500000002</v>
          </cell>
          <cell r="AE55">
            <v>3913870.93</v>
          </cell>
          <cell r="AF55">
            <v>244481.5</v>
          </cell>
          <cell r="AG55">
            <v>4003529.34</v>
          </cell>
          <cell r="AH55">
            <v>2237958.75</v>
          </cell>
          <cell r="AI55">
            <v>3809729.4999999995</v>
          </cell>
          <cell r="AJ55">
            <v>1632250.2500000002</v>
          </cell>
          <cell r="AK55">
            <v>1350151.6000000003</v>
          </cell>
          <cell r="AL55">
            <v>3178043.149999999</v>
          </cell>
          <cell r="AM55">
            <v>2460189.470000003</v>
          </cell>
          <cell r="AN55">
            <v>2473750.2099999986</v>
          </cell>
          <cell r="AO55">
            <v>2833863.8600000008</v>
          </cell>
          <cell r="AP55">
            <v>2189193.6999999969</v>
          </cell>
          <cell r="AQ55">
            <v>2632420.86</v>
          </cell>
          <cell r="AR55">
            <v>2011740.5000000002</v>
          </cell>
          <cell r="AS55">
            <v>2003072.8099999998</v>
          </cell>
          <cell r="AT55">
            <v>2104415.0999999996</v>
          </cell>
          <cell r="AU55">
            <v>2241171.3899999997</v>
          </cell>
          <cell r="AV55">
            <v>1774574.7999999998</v>
          </cell>
          <cell r="AW55">
            <v>2043730.9500000004</v>
          </cell>
          <cell r="AX55">
            <v>1697607.7699999993</v>
          </cell>
          <cell r="AY55">
            <v>2047145.3100000012</v>
          </cell>
          <cell r="AZ55">
            <v>2641380.8499999992</v>
          </cell>
          <cell r="BA55">
            <v>1906921.7499999986</v>
          </cell>
          <cell r="BB55">
            <v>1839685.8500000022</v>
          </cell>
          <cell r="BC55">
            <v>1884681.2899999996</v>
          </cell>
          <cell r="BD55">
            <v>2104716.0499999998</v>
          </cell>
          <cell r="BE55">
            <v>1604201.9500000002</v>
          </cell>
          <cell r="BF55">
            <v>9308712.8499999996</v>
          </cell>
          <cell r="BG55">
            <v>19449472.899999999</v>
          </cell>
          <cell r="BH55">
            <v>16902391.5</v>
          </cell>
          <cell r="BI55">
            <v>17999024.199999996</v>
          </cell>
          <cell r="BJ55">
            <v>15418094.970000012</v>
          </cell>
          <cell r="BK55">
            <v>18461881.249999989</v>
          </cell>
          <cell r="BL55">
            <v>23756532.469999995</v>
          </cell>
          <cell r="BM55">
            <v>18254747.550000004</v>
          </cell>
          <cell r="BN55">
            <v>17731830.75</v>
          </cell>
          <cell r="BO55">
            <v>21331794.080000009</v>
          </cell>
          <cell r="BP55">
            <v>19024568.25</v>
          </cell>
          <cell r="BQ55">
            <v>19306961.75</v>
          </cell>
          <cell r="BR55">
            <v>18257892.779999997</v>
          </cell>
          <cell r="BS55">
            <v>17601158.149999995</v>
          </cell>
          <cell r="BT55">
            <v>18462276.250000004</v>
          </cell>
          <cell r="BU55">
            <v>18369534.400000006</v>
          </cell>
          <cell r="BV55">
            <v>19063786.550000004</v>
          </cell>
          <cell r="BW55">
            <v>19825290.999999993</v>
          </cell>
          <cell r="BX55">
            <v>25565148.149999999</v>
          </cell>
          <cell r="BY55">
            <v>19752037.690000009</v>
          </cell>
          <cell r="BZ55">
            <v>20344599.249999989</v>
          </cell>
          <cell r="CA55">
            <v>19284871.699999996</v>
          </cell>
          <cell r="CB55">
            <v>17607530.700000003</v>
          </cell>
          <cell r="CC55">
            <v>19879286.149999995</v>
          </cell>
          <cell r="CD55">
            <v>18837354.750000004</v>
          </cell>
          <cell r="CE55">
            <v>-56324171.600000001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</row>
        <row r="56">
          <cell r="A56" t="str">
            <v>FTCIGGR</v>
          </cell>
          <cell r="B56">
            <v>25629941.609999999</v>
          </cell>
          <cell r="C56">
            <v>23315804.850000001</v>
          </cell>
          <cell r="D56">
            <v>21998131.399999999</v>
          </cell>
          <cell r="E56">
            <v>22961501.899999999</v>
          </cell>
          <cell r="F56">
            <v>22814094.969999999</v>
          </cell>
          <cell r="G56">
            <v>46369866.490000002</v>
          </cell>
          <cell r="H56">
            <v>2115378.2599999998</v>
          </cell>
          <cell r="I56">
            <v>24236631.73</v>
          </cell>
          <cell r="J56">
            <v>19974112.309999999</v>
          </cell>
          <cell r="K56">
            <v>24616225.079999998</v>
          </cell>
          <cell r="L56">
            <v>21412271.609999999</v>
          </cell>
          <cell r="M56">
            <v>22879019.210000001</v>
          </cell>
          <cell r="N56">
            <v>23434203.640000001</v>
          </cell>
          <cell r="O56">
            <v>23935780.129999999</v>
          </cell>
          <cell r="P56">
            <v>21718701.239999998</v>
          </cell>
          <cell r="Q56">
            <v>21648166.73</v>
          </cell>
          <cell r="R56">
            <v>25309947.079999998</v>
          </cell>
          <cell r="S56">
            <v>46348866.719999999</v>
          </cell>
          <cell r="T56">
            <v>3284106.82</v>
          </cell>
          <cell r="U56">
            <v>22867550.530000001</v>
          </cell>
          <cell r="V56">
            <v>22659665.539999999</v>
          </cell>
          <cell r="W56">
            <v>23172810.690000001</v>
          </cell>
          <cell r="X56">
            <v>25187879.879999999</v>
          </cell>
          <cell r="Y56">
            <v>20509581.010000002</v>
          </cell>
          <cell r="Z56">
            <v>26124171.140000001</v>
          </cell>
          <cell r="AA56">
            <v>23339464.690000001</v>
          </cell>
          <cell r="AB56">
            <v>21629768.030000001</v>
          </cell>
          <cell r="AC56">
            <v>21347802.460000001</v>
          </cell>
          <cell r="AD56">
            <v>26191914.32</v>
          </cell>
          <cell r="AE56">
            <v>42868032.780000001</v>
          </cell>
          <cell r="AF56">
            <v>3014345.06</v>
          </cell>
          <cell r="AG56">
            <v>23340747.989999998</v>
          </cell>
          <cell r="AH56">
            <v>22771227.75</v>
          </cell>
          <cell r="AI56">
            <v>22843828.929999996</v>
          </cell>
          <cell r="AJ56">
            <v>21369008.560000006</v>
          </cell>
          <cell r="AK56">
            <v>21341825.809999995</v>
          </cell>
          <cell r="AL56">
            <v>22463929.349999994</v>
          </cell>
          <cell r="AM56">
            <v>23840126.020000011</v>
          </cell>
          <cell r="AN56">
            <v>20628484.18</v>
          </cell>
          <cell r="AO56">
            <v>24370066.04999999</v>
          </cell>
          <cell r="AP56">
            <v>21102688.989999998</v>
          </cell>
          <cell r="AQ56">
            <v>43973190.93</v>
          </cell>
          <cell r="AR56">
            <v>3951112.17</v>
          </cell>
          <cell r="AS56">
            <v>18842133.609999999</v>
          </cell>
          <cell r="AT56">
            <v>21471108.380000003</v>
          </cell>
          <cell r="AU56">
            <v>23308576.82</v>
          </cell>
          <cell r="AV56">
            <v>23924199.250000007</v>
          </cell>
          <cell r="AW56">
            <v>19529324.929999989</v>
          </cell>
          <cell r="AX56">
            <v>21575729.020000003</v>
          </cell>
          <cell r="AY56">
            <v>27286582.169999991</v>
          </cell>
          <cell r="AZ56">
            <v>25656460.689999998</v>
          </cell>
          <cell r="BA56">
            <v>25770061.200000025</v>
          </cell>
          <cell r="BB56">
            <v>24953024.039999988</v>
          </cell>
          <cell r="BC56">
            <v>42667680.550000004</v>
          </cell>
          <cell r="BD56">
            <v>5133715.95</v>
          </cell>
          <cell r="BE56">
            <v>21060591.32</v>
          </cell>
          <cell r="BF56">
            <v>7369442.9799999986</v>
          </cell>
          <cell r="BG56">
            <v>12676393.879999999</v>
          </cell>
          <cell r="BH56">
            <v>19046193.510000002</v>
          </cell>
          <cell r="BI56">
            <v>20569399.930000003</v>
          </cell>
          <cell r="BJ56">
            <v>18606240.719999988</v>
          </cell>
          <cell r="BK56">
            <v>17506174.41</v>
          </cell>
          <cell r="BL56">
            <v>16217411.520000013</v>
          </cell>
          <cell r="BM56">
            <v>17957381.78000002</v>
          </cell>
          <cell r="BN56">
            <v>17412868.839999959</v>
          </cell>
          <cell r="BO56">
            <v>32283550.200000007</v>
          </cell>
          <cell r="BP56">
            <v>3103675.49</v>
          </cell>
          <cell r="BQ56">
            <v>19512653.669999998</v>
          </cell>
          <cell r="BR56">
            <v>17321436.409999996</v>
          </cell>
          <cell r="BS56">
            <v>16946997.890000004</v>
          </cell>
          <cell r="BT56">
            <v>16479029.589999996</v>
          </cell>
          <cell r="BU56">
            <v>18014177.930000003</v>
          </cell>
          <cell r="BV56">
            <v>17682010.249999989</v>
          </cell>
          <cell r="BW56">
            <v>19978911.920000017</v>
          </cell>
          <cell r="BX56">
            <v>14501633.419999991</v>
          </cell>
          <cell r="BY56">
            <v>15608007.16</v>
          </cell>
          <cell r="BZ56">
            <v>16002021.560000002</v>
          </cell>
          <cell r="CA56">
            <v>38273897.700000018</v>
          </cell>
          <cell r="CB56">
            <v>3034289.39</v>
          </cell>
          <cell r="CC56">
            <v>17476011.269999996</v>
          </cell>
          <cell r="CD56">
            <v>17064323.670000002</v>
          </cell>
          <cell r="CE56">
            <v>-37574624.329999998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</row>
        <row r="57">
          <cell r="A57" t="str">
            <v>FTCIGSMKLS</v>
          </cell>
          <cell r="B57">
            <v>2373508.7000000002</v>
          </cell>
          <cell r="C57">
            <v>2430180.6800000002</v>
          </cell>
          <cell r="D57">
            <v>2476850.41</v>
          </cell>
          <cell r="E57">
            <v>2083407.21</v>
          </cell>
          <cell r="F57">
            <v>2034552.8</v>
          </cell>
          <cell r="G57">
            <v>2036292.27</v>
          </cell>
          <cell r="H57">
            <v>1836691.16</v>
          </cell>
          <cell r="I57">
            <v>1687893.77</v>
          </cell>
          <cell r="J57">
            <v>2115637.9900000002</v>
          </cell>
          <cell r="K57">
            <v>2008067.67</v>
          </cell>
          <cell r="L57">
            <v>2293562.9</v>
          </cell>
          <cell r="M57">
            <v>2084835.9</v>
          </cell>
          <cell r="N57">
            <v>2069251.81</v>
          </cell>
          <cell r="O57">
            <v>2284879.33</v>
          </cell>
          <cell r="P57">
            <v>2247226.21</v>
          </cell>
          <cell r="Q57">
            <v>3107304.65</v>
          </cell>
          <cell r="R57">
            <v>2829332.4</v>
          </cell>
          <cell r="S57">
            <v>2897785.92</v>
          </cell>
          <cell r="T57">
            <v>2566874.42</v>
          </cell>
          <cell r="U57">
            <v>2825035.61</v>
          </cell>
          <cell r="V57">
            <v>2769315.28</v>
          </cell>
          <cell r="W57">
            <v>2372910.85</v>
          </cell>
          <cell r="X57">
            <v>5156201.87</v>
          </cell>
          <cell r="Y57">
            <v>400340.96</v>
          </cell>
          <cell r="Z57">
            <v>3390995</v>
          </cell>
          <cell r="AA57">
            <v>2864812.95</v>
          </cell>
          <cell r="AB57">
            <v>2188692.09</v>
          </cell>
          <cell r="AC57">
            <v>3165731.63</v>
          </cell>
          <cell r="AD57">
            <v>2488476.7200000002</v>
          </cell>
          <cell r="AE57">
            <v>2899784.8</v>
          </cell>
          <cell r="AF57">
            <v>2592194.62</v>
          </cell>
          <cell r="AG57">
            <v>2769000.21</v>
          </cell>
          <cell r="AH57">
            <v>2774086.8799999994</v>
          </cell>
          <cell r="AI57">
            <v>2370807.9099999997</v>
          </cell>
          <cell r="AJ57">
            <v>3144279.9900000012</v>
          </cell>
          <cell r="AK57">
            <v>2334993.1900000004</v>
          </cell>
          <cell r="AL57">
            <v>2406949.709999999</v>
          </cell>
          <cell r="AM57">
            <v>2541693.689999999</v>
          </cell>
          <cell r="AN57">
            <v>2634162.6600000011</v>
          </cell>
          <cell r="AO57">
            <v>2841770.2200000007</v>
          </cell>
          <cell r="AP57">
            <v>2779057.0700000003</v>
          </cell>
          <cell r="AQ57">
            <v>2595016.8599999975</v>
          </cell>
          <cell r="AR57">
            <v>2716259.9</v>
          </cell>
          <cell r="AS57">
            <v>2222991.9300000002</v>
          </cell>
          <cell r="AT57">
            <v>2404670.7200000002</v>
          </cell>
          <cell r="AU57">
            <v>2885342.9199999995</v>
          </cell>
          <cell r="AV57">
            <v>1812512.4000000011</v>
          </cell>
          <cell r="AW57">
            <v>2495296.6999999993</v>
          </cell>
          <cell r="AX57">
            <v>2555111.3400000017</v>
          </cell>
          <cell r="AY57">
            <v>2252531.67</v>
          </cell>
          <cell r="AZ57">
            <v>3079122.9399999976</v>
          </cell>
          <cell r="BA57">
            <v>2274581.6900000013</v>
          </cell>
          <cell r="BB57">
            <v>1835648.8499999982</v>
          </cell>
          <cell r="BC57">
            <v>2009571.4999999998</v>
          </cell>
          <cell r="BD57">
            <v>3461455.86</v>
          </cell>
          <cell r="BE57">
            <v>1168769.7200000002</v>
          </cell>
          <cell r="BF57">
            <v>2086484.24</v>
          </cell>
          <cell r="BG57">
            <v>1985607.2400000002</v>
          </cell>
          <cell r="BH57">
            <v>1996010.1300000001</v>
          </cell>
          <cell r="BI57">
            <v>1776832.8699999999</v>
          </cell>
          <cell r="BJ57">
            <v>2486345.9900000002</v>
          </cell>
          <cell r="BK57">
            <v>2027284.6999999993</v>
          </cell>
          <cell r="BL57">
            <v>1981149.66</v>
          </cell>
          <cell r="BM57">
            <v>2804381.91</v>
          </cell>
          <cell r="BN57">
            <v>2245503.209999999</v>
          </cell>
          <cell r="BO57">
            <v>1585036.8600000024</v>
          </cell>
          <cell r="BP57">
            <v>2148974.9300000002</v>
          </cell>
          <cell r="BQ57">
            <v>2158246.8899999997</v>
          </cell>
          <cell r="BR57">
            <v>2185621.4899999998</v>
          </cell>
          <cell r="BS57">
            <v>1961804.1500000008</v>
          </cell>
          <cell r="BT57">
            <v>1963070.7199999993</v>
          </cell>
          <cell r="BU57">
            <v>2350413.2500000009</v>
          </cell>
          <cell r="BV57">
            <v>1940303.2499999995</v>
          </cell>
          <cell r="BW57">
            <v>2249458.560000001</v>
          </cell>
          <cell r="BX57">
            <v>2362503.1899999981</v>
          </cell>
          <cell r="BY57">
            <v>2630518.3400000017</v>
          </cell>
          <cell r="BZ57">
            <v>2066292.7700000005</v>
          </cell>
          <cell r="CA57">
            <v>3248377.6300000004</v>
          </cell>
          <cell r="CB57">
            <v>2309056.08</v>
          </cell>
          <cell r="CC57">
            <v>2227860.62</v>
          </cell>
          <cell r="CD57">
            <v>2695974.1</v>
          </cell>
          <cell r="CE57">
            <v>-7232890.7999999998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</row>
        <row r="58">
          <cell r="A58" t="str">
            <v>FTCIGTC</v>
          </cell>
          <cell r="B58">
            <v>35776696.340000004</v>
          </cell>
          <cell r="C58">
            <v>33054482.629999999</v>
          </cell>
          <cell r="D58">
            <v>35867534.350000001</v>
          </cell>
          <cell r="E58">
            <v>35771913.850000001</v>
          </cell>
          <cell r="F58">
            <v>37964693.939999998</v>
          </cell>
          <cell r="G58">
            <v>38682118.350000001</v>
          </cell>
          <cell r="H58">
            <v>38990593.670000002</v>
          </cell>
          <cell r="I58">
            <v>30953055.629999999</v>
          </cell>
          <cell r="J58">
            <v>38305565.890000001</v>
          </cell>
          <cell r="K58">
            <v>33136544.120000001</v>
          </cell>
          <cell r="L58">
            <v>35482513.280000001</v>
          </cell>
          <cell r="M58">
            <v>36454017.140000001</v>
          </cell>
          <cell r="N58">
            <v>37021015.329999998</v>
          </cell>
          <cell r="O58">
            <v>33266002.239999998</v>
          </cell>
          <cell r="P58">
            <v>32024667.359999999</v>
          </cell>
          <cell r="Q58">
            <v>38345807.100000001</v>
          </cell>
          <cell r="R58">
            <v>35171164.039999999</v>
          </cell>
          <cell r="S58">
            <v>40180848.159999996</v>
          </cell>
          <cell r="T58">
            <v>34660350</v>
          </cell>
          <cell r="U58">
            <v>34060109.340000004</v>
          </cell>
          <cell r="V58">
            <v>35559474.579999998</v>
          </cell>
          <cell r="W58">
            <v>34335480.280000001</v>
          </cell>
          <cell r="X58">
            <v>34467295.520000003</v>
          </cell>
          <cell r="Y58">
            <v>38448239.43</v>
          </cell>
          <cell r="Z58">
            <v>35280908.039999999</v>
          </cell>
          <cell r="AA58">
            <v>33369713.719999999</v>
          </cell>
          <cell r="AB58">
            <v>31292739.390000001</v>
          </cell>
          <cell r="AC58">
            <v>40211806.939999998</v>
          </cell>
          <cell r="AD58">
            <v>35116572.369999997</v>
          </cell>
          <cell r="AE58">
            <v>34125180.200000003</v>
          </cell>
          <cell r="AF58">
            <v>35151805.510000005</v>
          </cell>
          <cell r="AG58">
            <v>34409751.5</v>
          </cell>
          <cell r="AH58">
            <v>34757087.86999999</v>
          </cell>
          <cell r="AI58">
            <v>31963859.34</v>
          </cell>
          <cell r="AJ58">
            <v>32676718.899999999</v>
          </cell>
          <cell r="AK58">
            <v>34332130.050000019</v>
          </cell>
          <cell r="AL58">
            <v>36456645.019999996</v>
          </cell>
          <cell r="AM58">
            <v>30840645.389999993</v>
          </cell>
          <cell r="AN58">
            <v>36993953.030000001</v>
          </cell>
          <cell r="AO58">
            <v>31465815.99000001</v>
          </cell>
          <cell r="AP58">
            <v>37142031.56999997</v>
          </cell>
          <cell r="AQ58">
            <v>35757160.850000046</v>
          </cell>
          <cell r="AR58">
            <v>28800843.460000001</v>
          </cell>
          <cell r="AS58">
            <v>32942755.869999997</v>
          </cell>
          <cell r="AT58">
            <v>35008969.740000002</v>
          </cell>
          <cell r="AU58">
            <v>35472095.670000002</v>
          </cell>
          <cell r="AV58">
            <v>29496076.849999979</v>
          </cell>
          <cell r="AW58">
            <v>32241413.850000016</v>
          </cell>
          <cell r="AX58">
            <v>42874909.290000007</v>
          </cell>
          <cell r="AY58">
            <v>35616607.610000014</v>
          </cell>
          <cell r="AZ58">
            <v>38576674.479999952</v>
          </cell>
          <cell r="BA58">
            <v>37849433.210000031</v>
          </cell>
          <cell r="BB58">
            <v>34321601.339999974</v>
          </cell>
          <cell r="BC58">
            <v>35275285.260000035</v>
          </cell>
          <cell r="BD58">
            <v>32983858.750000004</v>
          </cell>
          <cell r="BE58">
            <v>9188478.4099999946</v>
          </cell>
          <cell r="BF58">
            <v>17779813.879999999</v>
          </cell>
          <cell r="BG58">
            <v>28785266.530000009</v>
          </cell>
          <cell r="BH58">
            <v>31213511.93999999</v>
          </cell>
          <cell r="BI58">
            <v>26504352.09999999</v>
          </cell>
          <cell r="BJ58">
            <v>26099844.150000025</v>
          </cell>
          <cell r="BK58">
            <v>23953493.729999989</v>
          </cell>
          <cell r="BL58">
            <v>25256006.299999997</v>
          </cell>
          <cell r="BM58">
            <v>25608487.230000008</v>
          </cell>
          <cell r="BN58">
            <v>25081904.500000007</v>
          </cell>
          <cell r="BO58">
            <v>28089987.249999978</v>
          </cell>
          <cell r="BP58">
            <v>28810391.16</v>
          </cell>
          <cell r="BQ58">
            <v>25223044.619999997</v>
          </cell>
          <cell r="BR58">
            <v>25170347.27</v>
          </cell>
          <cell r="BS58">
            <v>24138394.219999995</v>
          </cell>
          <cell r="BT58">
            <v>25596242.059999995</v>
          </cell>
          <cell r="BU58">
            <v>26857603.530000005</v>
          </cell>
          <cell r="BV58">
            <v>29274866.810000021</v>
          </cell>
          <cell r="BW58">
            <v>20592309.439999979</v>
          </cell>
          <cell r="BX58">
            <v>20893965.870000016</v>
          </cell>
          <cell r="BY58">
            <v>23342547.499999996</v>
          </cell>
          <cell r="BZ58">
            <v>26226722.499999993</v>
          </cell>
          <cell r="CA58">
            <v>27187897.350000013</v>
          </cell>
          <cell r="CB58">
            <v>25613379.140000001</v>
          </cell>
          <cell r="CC58">
            <v>24109490.800000004</v>
          </cell>
          <cell r="CD58">
            <v>23051632.329999998</v>
          </cell>
          <cell r="CE58">
            <v>-72774502.269999996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</row>
        <row r="59">
          <cell r="A59" t="str">
            <v>FTCIGTOT</v>
          </cell>
          <cell r="B59">
            <v>23256432.91</v>
          </cell>
          <cell r="C59">
            <v>20885624.170000002</v>
          </cell>
          <cell r="D59">
            <v>19521280.989999998</v>
          </cell>
          <cell r="E59">
            <v>20878094.690000001</v>
          </cell>
          <cell r="F59">
            <v>20779542.170000002</v>
          </cell>
          <cell r="G59">
            <v>44333574.219999999</v>
          </cell>
          <cell r="H59">
            <v>278687.09999999998</v>
          </cell>
          <cell r="I59">
            <v>22548737.960000001</v>
          </cell>
          <cell r="J59">
            <v>17858474.32</v>
          </cell>
          <cell r="K59">
            <v>22608157.41</v>
          </cell>
          <cell r="L59">
            <v>19118708.710000001</v>
          </cell>
          <cell r="M59">
            <v>20794183.309999999</v>
          </cell>
          <cell r="N59">
            <v>21364951.829999998</v>
          </cell>
          <cell r="O59">
            <v>21650900.800000001</v>
          </cell>
          <cell r="P59">
            <v>19471475.030000001</v>
          </cell>
          <cell r="Q59">
            <v>18540862.079999998</v>
          </cell>
          <cell r="R59">
            <v>22480614.68</v>
          </cell>
          <cell r="S59">
            <v>43451080.799999997</v>
          </cell>
          <cell r="T59">
            <v>717232.4</v>
          </cell>
          <cell r="U59">
            <v>20042514.920000002</v>
          </cell>
          <cell r="V59">
            <v>19890350.260000002</v>
          </cell>
          <cell r="W59">
            <v>20799899.84</v>
          </cell>
          <cell r="X59">
            <v>20031678.010000002</v>
          </cell>
          <cell r="Y59">
            <v>20109240.050000001</v>
          </cell>
          <cell r="Z59">
            <v>22733176.140000001</v>
          </cell>
          <cell r="AA59">
            <v>20474651.739999998</v>
          </cell>
          <cell r="AB59">
            <v>19441075.940000001</v>
          </cell>
          <cell r="AC59">
            <v>18182070.829999998</v>
          </cell>
          <cell r="AD59">
            <v>23703437.600000001</v>
          </cell>
          <cell r="AE59">
            <v>39968247.979999997</v>
          </cell>
          <cell r="AF59">
            <v>422150.44</v>
          </cell>
          <cell r="AG59">
            <v>20571747.779999997</v>
          </cell>
          <cell r="AH59">
            <v>19997140.870000001</v>
          </cell>
          <cell r="AI59">
            <v>20473021.019999996</v>
          </cell>
          <cell r="AJ59">
            <v>18224728.570000004</v>
          </cell>
          <cell r="AK59">
            <v>19006832.619999997</v>
          </cell>
          <cell r="AL59">
            <v>20056979.639999993</v>
          </cell>
          <cell r="AM59">
            <v>21298432.330000013</v>
          </cell>
          <cell r="AN59">
            <v>17994321.52</v>
          </cell>
          <cell r="AO59">
            <v>21528295.829999991</v>
          </cell>
          <cell r="AP59">
            <v>18323631.919999998</v>
          </cell>
          <cell r="AQ59">
            <v>41378174.07</v>
          </cell>
          <cell r="AR59">
            <v>1234852.27</v>
          </cell>
          <cell r="AS59">
            <v>16619141.679999998</v>
          </cell>
          <cell r="AT59">
            <v>19066437.66</v>
          </cell>
          <cell r="AU59">
            <v>20423233.899999999</v>
          </cell>
          <cell r="AV59">
            <v>22111686.850000005</v>
          </cell>
          <cell r="AW59">
            <v>17034028.229999989</v>
          </cell>
          <cell r="AX59">
            <v>19020617.68</v>
          </cell>
          <cell r="AY59">
            <v>25034050.499999993</v>
          </cell>
          <cell r="AZ59">
            <v>22577337.749999996</v>
          </cell>
          <cell r="BA59">
            <v>23495479.510000024</v>
          </cell>
          <cell r="BB59">
            <v>23117375.18999999</v>
          </cell>
          <cell r="BC59">
            <v>40658109.050000004</v>
          </cell>
          <cell r="BD59">
            <v>1672260.09</v>
          </cell>
          <cell r="BE59">
            <v>19891821.600000001</v>
          </cell>
          <cell r="BF59">
            <v>5282958.7400000012</v>
          </cell>
          <cell r="BG59">
            <v>10690786.639999999</v>
          </cell>
          <cell r="BH59">
            <v>17050183.379999999</v>
          </cell>
          <cell r="BI59">
            <v>18792567.059999995</v>
          </cell>
          <cell r="BJ59">
            <v>16119894.729999999</v>
          </cell>
          <cell r="BK59">
            <v>15478889.710000005</v>
          </cell>
          <cell r="BL59">
            <v>14236261.859999999</v>
          </cell>
          <cell r="BM59">
            <v>15152999.870000016</v>
          </cell>
          <cell r="BN59">
            <v>15167365.629999978</v>
          </cell>
          <cell r="BO59">
            <v>30698513.340000004</v>
          </cell>
          <cell r="BP59">
            <v>954700.56</v>
          </cell>
          <cell r="BQ59">
            <v>17354406.780000001</v>
          </cell>
          <cell r="BR59">
            <v>15135814.919999998</v>
          </cell>
          <cell r="BS59">
            <v>14985193.74</v>
          </cell>
          <cell r="BT59">
            <v>14515958.869999999</v>
          </cell>
          <cell r="BU59">
            <v>15663764.680000007</v>
          </cell>
          <cell r="BV59">
            <v>15741706.999999991</v>
          </cell>
          <cell r="BW59">
            <v>17729453.360000007</v>
          </cell>
          <cell r="BX59">
            <v>12139130.229999993</v>
          </cell>
          <cell r="BY59">
            <v>12977488.820000004</v>
          </cell>
          <cell r="BZ59">
            <v>13935728.790000014</v>
          </cell>
          <cell r="CA59">
            <v>35025520.07</v>
          </cell>
          <cell r="CB59">
            <v>725233.31</v>
          </cell>
          <cell r="CC59">
            <v>15248150.65</v>
          </cell>
          <cell r="CD59">
            <v>14368349.57</v>
          </cell>
          <cell r="CE59">
            <v>-30341733.529999997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</row>
        <row r="60">
          <cell r="A60" t="str">
            <v>FTCORADD</v>
          </cell>
          <cell r="B60">
            <v>13800787.449999999</v>
          </cell>
          <cell r="C60">
            <v>24503650.850000001</v>
          </cell>
          <cell r="D60">
            <v>23764670.120000001</v>
          </cell>
          <cell r="E60">
            <v>30389676.850000001</v>
          </cell>
          <cell r="F60">
            <v>41698645.399999999</v>
          </cell>
          <cell r="G60">
            <v>8908063.4299999997</v>
          </cell>
          <cell r="H60">
            <v>8014298.0999999996</v>
          </cell>
          <cell r="I60">
            <v>9098871.8000000007</v>
          </cell>
          <cell r="J60">
            <v>6880005.0499999998</v>
          </cell>
          <cell r="K60">
            <v>4359089.46</v>
          </cell>
          <cell r="L60">
            <v>4105355.26</v>
          </cell>
          <cell r="M60">
            <v>3772064.63</v>
          </cell>
          <cell r="N60">
            <v>22571341.940000001</v>
          </cell>
          <cell r="O60">
            <v>19649579.039999999</v>
          </cell>
          <cell r="P60">
            <v>23604312.59</v>
          </cell>
          <cell r="Q60">
            <v>28759464.739999998</v>
          </cell>
          <cell r="R60">
            <v>51445970.82</v>
          </cell>
          <cell r="S60">
            <v>9455557.7899999991</v>
          </cell>
          <cell r="T60">
            <v>9136532.0399999991</v>
          </cell>
          <cell r="U60">
            <v>8787661.9000000004</v>
          </cell>
          <cell r="V60">
            <v>5435460.2199999997</v>
          </cell>
          <cell r="W60">
            <v>5524328.96</v>
          </cell>
          <cell r="X60">
            <v>3156194.64</v>
          </cell>
          <cell r="Y60">
            <v>4324199.3099999996</v>
          </cell>
          <cell r="Z60">
            <v>13182574.449999999</v>
          </cell>
          <cell r="AA60">
            <v>32177514.73</v>
          </cell>
          <cell r="AB60">
            <v>23465698.09</v>
          </cell>
          <cell r="AC60">
            <v>31553898.989999998</v>
          </cell>
          <cell r="AD60">
            <v>48614479.310000002</v>
          </cell>
          <cell r="AE60">
            <v>10798374.279999999</v>
          </cell>
          <cell r="AF60">
            <v>8865163.1900000013</v>
          </cell>
          <cell r="AG60">
            <v>8545019.3000000007</v>
          </cell>
          <cell r="AH60">
            <v>6385894.2699999977</v>
          </cell>
          <cell r="AI60">
            <v>5177339.26</v>
          </cell>
          <cell r="AJ60">
            <v>3663762.8100000052</v>
          </cell>
          <cell r="AK60">
            <v>2787932.5999999978</v>
          </cell>
          <cell r="AL60">
            <v>20770458.599999998</v>
          </cell>
          <cell r="AM60">
            <v>25098186.629999999</v>
          </cell>
          <cell r="AN60">
            <v>27568213.27</v>
          </cell>
          <cell r="AO60">
            <v>48512266.739999987</v>
          </cell>
          <cell r="AP60">
            <v>48584206.740000017</v>
          </cell>
          <cell r="AQ60">
            <v>14152910.300000003</v>
          </cell>
          <cell r="AR60">
            <v>12685898.609999999</v>
          </cell>
          <cell r="AS60">
            <v>9551968.6300000008</v>
          </cell>
          <cell r="AT60">
            <v>9814346.4799999967</v>
          </cell>
          <cell r="AU60">
            <v>5347599.330000001</v>
          </cell>
          <cell r="AV60">
            <v>5404557.7500000019</v>
          </cell>
          <cell r="AW60">
            <v>5237825.1900000023</v>
          </cell>
          <cell r="AX60">
            <v>20598853.02</v>
          </cell>
          <cell r="AY60">
            <v>21578053.909999993</v>
          </cell>
          <cell r="AZ60">
            <v>27384361.199999999</v>
          </cell>
          <cell r="BA60">
            <v>47004526.420000002</v>
          </cell>
          <cell r="BB60">
            <v>57811231.469999999</v>
          </cell>
          <cell r="BC60">
            <v>17467908.010000002</v>
          </cell>
          <cell r="BD60">
            <v>6756423.21</v>
          </cell>
          <cell r="BE60">
            <v>8317923.0500000007</v>
          </cell>
          <cell r="BF60">
            <v>6855464.4099999983</v>
          </cell>
          <cell r="BG60">
            <v>7032276.4900000012</v>
          </cell>
          <cell r="BH60">
            <v>4362804.1800000016</v>
          </cell>
          <cell r="BI60">
            <v>4792427.1600000029</v>
          </cell>
          <cell r="BJ60">
            <v>27177191.399999991</v>
          </cell>
          <cell r="BK60">
            <v>31439987.280000012</v>
          </cell>
          <cell r="BL60">
            <v>36386104.230000004</v>
          </cell>
          <cell r="BM60">
            <v>41783586.990000002</v>
          </cell>
          <cell r="BN60">
            <v>50450363.810000002</v>
          </cell>
          <cell r="BO60">
            <v>12792755.669999991</v>
          </cell>
          <cell r="BP60">
            <v>7713002.1699999999</v>
          </cell>
          <cell r="BQ60">
            <v>8633211.2999999989</v>
          </cell>
          <cell r="BR60">
            <v>10716160.340000002</v>
          </cell>
          <cell r="BS60">
            <v>11519809.599999998</v>
          </cell>
          <cell r="BT60">
            <v>6788146.5900000036</v>
          </cell>
          <cell r="BU60">
            <v>7837800.0499999989</v>
          </cell>
          <cell r="BV60">
            <v>34905377.259999998</v>
          </cell>
          <cell r="BW60">
            <v>30392897.370000001</v>
          </cell>
          <cell r="BX60">
            <v>38156191.600000001</v>
          </cell>
          <cell r="BY60">
            <v>49410070.369999997</v>
          </cell>
          <cell r="BZ60">
            <v>54610584.320000015</v>
          </cell>
          <cell r="CA60">
            <v>12951973.729999963</v>
          </cell>
          <cell r="CB60">
            <v>7765410.4400000004</v>
          </cell>
          <cell r="CC60">
            <v>7848192.9699999997</v>
          </cell>
          <cell r="CD60">
            <v>9174407.8599999994</v>
          </cell>
          <cell r="CE60">
            <v>-24788011.27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</row>
        <row r="61">
          <cell r="A61" t="str">
            <v>FTCOREX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FTCORFEE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FTCORPFL</v>
          </cell>
          <cell r="B63">
            <v>13800787.449999999</v>
          </cell>
          <cell r="C63">
            <v>24503650.850000001</v>
          </cell>
          <cell r="D63">
            <v>23764670.120000001</v>
          </cell>
          <cell r="E63">
            <v>30389676.850000001</v>
          </cell>
          <cell r="F63">
            <v>41698645.399999999</v>
          </cell>
          <cell r="G63">
            <v>8908063.4299999997</v>
          </cell>
          <cell r="H63">
            <v>8014298.0999999996</v>
          </cell>
          <cell r="I63">
            <v>9098871.8000000007</v>
          </cell>
          <cell r="J63">
            <v>6880005.0499999998</v>
          </cell>
          <cell r="K63">
            <v>4359089.46</v>
          </cell>
          <cell r="L63">
            <v>4105355.26</v>
          </cell>
          <cell r="M63">
            <v>3772064.63</v>
          </cell>
          <cell r="N63">
            <v>22571341.940000001</v>
          </cell>
          <cell r="O63">
            <v>19649579.039999999</v>
          </cell>
          <cell r="P63">
            <v>23604312.59</v>
          </cell>
          <cell r="Q63">
            <v>28759464.739999998</v>
          </cell>
          <cell r="R63">
            <v>51445970.82</v>
          </cell>
          <cell r="S63">
            <v>9455557.7899999991</v>
          </cell>
          <cell r="T63">
            <v>9136532.0399999991</v>
          </cell>
          <cell r="U63">
            <v>8787661.9000000004</v>
          </cell>
          <cell r="V63">
            <v>5435460.2199999997</v>
          </cell>
          <cell r="W63">
            <v>5524328.96</v>
          </cell>
          <cell r="X63">
            <v>3156194.64</v>
          </cell>
          <cell r="Y63">
            <v>4324199.3099999996</v>
          </cell>
          <cell r="Z63">
            <v>13182574.449999999</v>
          </cell>
          <cell r="AA63">
            <v>32177514.73</v>
          </cell>
          <cell r="AB63">
            <v>23465698.09</v>
          </cell>
          <cell r="AC63">
            <v>31553898.989999998</v>
          </cell>
          <cell r="AD63">
            <v>48614479.310000002</v>
          </cell>
          <cell r="AE63">
            <v>10798374.279999999</v>
          </cell>
          <cell r="AF63">
            <v>8865163.1900000013</v>
          </cell>
          <cell r="AG63">
            <v>8545019.3000000007</v>
          </cell>
          <cell r="AH63">
            <v>6385894.2699999977</v>
          </cell>
          <cell r="AI63">
            <v>5177339.26</v>
          </cell>
          <cell r="AJ63">
            <v>3663762.8100000052</v>
          </cell>
          <cell r="AK63">
            <v>2787932.5999999978</v>
          </cell>
          <cell r="AL63">
            <v>20770458.599999998</v>
          </cell>
          <cell r="AM63">
            <v>25098186.629999999</v>
          </cell>
          <cell r="AN63">
            <v>27568213.27</v>
          </cell>
          <cell r="AO63">
            <v>48512266.739999987</v>
          </cell>
          <cell r="AP63">
            <v>48584206.740000017</v>
          </cell>
          <cell r="AQ63">
            <v>14152910.300000003</v>
          </cell>
          <cell r="AR63">
            <v>12685898.609999999</v>
          </cell>
          <cell r="AS63">
            <v>9551968.6300000008</v>
          </cell>
          <cell r="AT63">
            <v>9814346.4799999967</v>
          </cell>
          <cell r="AU63">
            <v>5347599.330000001</v>
          </cell>
          <cell r="AV63">
            <v>5404557.7500000019</v>
          </cell>
          <cell r="AW63">
            <v>5237825.1900000023</v>
          </cell>
          <cell r="AX63">
            <v>20598853.02</v>
          </cell>
          <cell r="AY63">
            <v>21578053.909999993</v>
          </cell>
          <cell r="AZ63">
            <v>27384361.199999999</v>
          </cell>
          <cell r="BA63">
            <v>47004526.420000002</v>
          </cell>
          <cell r="BB63">
            <v>57811231.469999999</v>
          </cell>
          <cell r="BC63">
            <v>17467908.010000002</v>
          </cell>
        </row>
        <row r="64">
          <cell r="A64" t="str">
            <v>FTCORTCS</v>
          </cell>
          <cell r="B64">
            <v>94277021.469999999</v>
          </cell>
          <cell r="C64">
            <v>23715846.850000001</v>
          </cell>
          <cell r="D64">
            <v>231498302.38</v>
          </cell>
          <cell r="E64">
            <v>323309976.75999999</v>
          </cell>
          <cell r="F64">
            <v>149925850.97</v>
          </cell>
          <cell r="G64">
            <v>209353755</v>
          </cell>
          <cell r="H64">
            <v>196689993.16</v>
          </cell>
          <cell r="I64">
            <v>40540479.219999999</v>
          </cell>
          <cell r="J64">
            <v>269102455.88</v>
          </cell>
          <cell r="K64">
            <v>197073885.61000001</v>
          </cell>
          <cell r="L64">
            <v>35738364.630000003</v>
          </cell>
          <cell r="M64">
            <v>293280821.13999999</v>
          </cell>
          <cell r="N64">
            <v>135255697.72999999</v>
          </cell>
          <cell r="O64">
            <v>65260908.079999998</v>
          </cell>
          <cell r="P64">
            <v>321745998.57999998</v>
          </cell>
          <cell r="Q64">
            <v>334129743.83999997</v>
          </cell>
          <cell r="R64">
            <v>197298448.66999999</v>
          </cell>
          <cell r="S64">
            <v>319301984.66000003</v>
          </cell>
          <cell r="T64">
            <v>170100368.44</v>
          </cell>
          <cell r="U64">
            <v>49999486.859999999</v>
          </cell>
          <cell r="V64">
            <v>324792654.66000003</v>
          </cell>
          <cell r="W64">
            <v>232128242.25999999</v>
          </cell>
          <cell r="X64">
            <v>43151229.700000003</v>
          </cell>
          <cell r="Y64">
            <v>338187894.26999998</v>
          </cell>
          <cell r="Z64">
            <v>144466340.06</v>
          </cell>
          <cell r="AA64">
            <v>42788111.329999998</v>
          </cell>
          <cell r="AB64">
            <v>304827564.66000003</v>
          </cell>
          <cell r="AC64">
            <v>267890422.19999999</v>
          </cell>
          <cell r="AD64">
            <v>179834836.91999999</v>
          </cell>
          <cell r="AE64">
            <v>345519546.13</v>
          </cell>
          <cell r="AF64">
            <v>157226264.69999999</v>
          </cell>
          <cell r="AG64">
            <v>48187381.529999979</v>
          </cell>
          <cell r="AH64">
            <v>255521628.72000003</v>
          </cell>
          <cell r="AI64">
            <v>223712117.35999998</v>
          </cell>
          <cell r="AJ64">
            <v>56208446.040000014</v>
          </cell>
          <cell r="AK64">
            <v>319681227.74000007</v>
          </cell>
          <cell r="AL64">
            <v>117074372.99999993</v>
          </cell>
          <cell r="AM64">
            <v>55187237.380000167</v>
          </cell>
          <cell r="AN64">
            <v>276108226.20999986</v>
          </cell>
          <cell r="AO64">
            <v>287770425.5399999</v>
          </cell>
          <cell r="AP64">
            <v>153534877.15000007</v>
          </cell>
          <cell r="AQ64">
            <v>266545027.35999995</v>
          </cell>
          <cell r="AR64">
            <v>192891526.63000003</v>
          </cell>
          <cell r="AS64">
            <v>46367281.13000001</v>
          </cell>
          <cell r="AT64">
            <v>234802785.46000001</v>
          </cell>
          <cell r="AU64">
            <v>188273078.93000007</v>
          </cell>
          <cell r="AV64">
            <v>22715071.119999949</v>
          </cell>
          <cell r="AW64">
            <v>265018122.08000001</v>
          </cell>
          <cell r="AX64">
            <v>89841203.400000155</v>
          </cell>
          <cell r="AY64">
            <v>32064615.729999788</v>
          </cell>
          <cell r="AZ64">
            <v>194736877.25000015</v>
          </cell>
          <cell r="BA64">
            <v>243212839.54999989</v>
          </cell>
          <cell r="BB64">
            <v>45975738.810000166</v>
          </cell>
          <cell r="BC64">
            <v>277491427.32999986</v>
          </cell>
          <cell r="BD64">
            <v>56145908.730000004</v>
          </cell>
          <cell r="BE64">
            <v>45606614.620000005</v>
          </cell>
          <cell r="BF64">
            <v>320110615.38</v>
          </cell>
          <cell r="BG64">
            <v>88599389.900000006</v>
          </cell>
          <cell r="BH64">
            <v>29389329.809999991</v>
          </cell>
          <cell r="BI64">
            <v>282608592.74999994</v>
          </cell>
          <cell r="BJ64">
            <v>55768221.630000085</v>
          </cell>
          <cell r="BK64">
            <v>65042177.489999972</v>
          </cell>
          <cell r="BL64">
            <v>198089125.43999985</v>
          </cell>
          <cell r="BM64">
            <v>284610941.81</v>
          </cell>
          <cell r="BN64">
            <v>59317374.650000148</v>
          </cell>
          <cell r="BO64">
            <v>304706106.74999988</v>
          </cell>
          <cell r="BP64">
            <v>46891554.509999998</v>
          </cell>
          <cell r="BQ64">
            <v>25679261.110000007</v>
          </cell>
          <cell r="BR64">
            <v>338124320.81999993</v>
          </cell>
          <cell r="BS64">
            <v>124123838.11000006</v>
          </cell>
          <cell r="BT64">
            <v>21762147.830000002</v>
          </cell>
          <cell r="BU64">
            <v>280140556.79000002</v>
          </cell>
          <cell r="BV64">
            <v>69238152.589999914</v>
          </cell>
          <cell r="BW64">
            <v>26001815.830000054</v>
          </cell>
          <cell r="BX64">
            <v>259145156.50999987</v>
          </cell>
          <cell r="BY64">
            <v>280018758.7900002</v>
          </cell>
          <cell r="BZ64">
            <v>78765786.209999993</v>
          </cell>
          <cell r="CA64">
            <v>324634767.45000005</v>
          </cell>
          <cell r="CB64">
            <v>53158497.879999995</v>
          </cell>
          <cell r="CC64">
            <v>29301823.240000006</v>
          </cell>
          <cell r="CD64">
            <v>338909792.78999996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</row>
        <row r="65">
          <cell r="A65" t="str">
            <v>FTCS_GRT</v>
          </cell>
          <cell r="B65">
            <v>33708591.960000001</v>
          </cell>
          <cell r="C65">
            <v>33927198</v>
          </cell>
          <cell r="D65">
            <v>34262230</v>
          </cell>
          <cell r="E65">
            <v>34258083</v>
          </cell>
          <cell r="F65">
            <v>34895388</v>
          </cell>
          <cell r="G65">
            <v>41835056</v>
          </cell>
          <cell r="H65">
            <v>35000000</v>
          </cell>
          <cell r="I65">
            <v>30000000</v>
          </cell>
          <cell r="J65">
            <v>32959208.760000002</v>
          </cell>
          <cell r="K65">
            <v>37679116.020000003</v>
          </cell>
          <cell r="L65">
            <v>35419164.659999996</v>
          </cell>
          <cell r="M65">
            <v>35303966</v>
          </cell>
          <cell r="N65">
            <v>35306563</v>
          </cell>
          <cell r="O65">
            <v>34701451.439999998</v>
          </cell>
          <cell r="P65">
            <v>35505981</v>
          </cell>
          <cell r="Q65">
            <v>37588352</v>
          </cell>
          <cell r="R65">
            <v>35151560.700000003</v>
          </cell>
          <cell r="S65">
            <v>38295544.859999999</v>
          </cell>
          <cell r="T65">
            <v>37729168.020000003</v>
          </cell>
          <cell r="U65">
            <v>36025049.229999997</v>
          </cell>
          <cell r="V65">
            <v>36791815.159999996</v>
          </cell>
          <cell r="W65">
            <v>34494830.18</v>
          </cell>
          <cell r="X65">
            <v>37313741.450000003</v>
          </cell>
          <cell r="Y65">
            <v>33782504</v>
          </cell>
          <cell r="Z65">
            <v>36515224.850000001</v>
          </cell>
          <cell r="AA65">
            <v>36929833.810000002</v>
          </cell>
          <cell r="AB65">
            <v>38115276.659999996</v>
          </cell>
          <cell r="AC65">
            <v>37456104.390000001</v>
          </cell>
          <cell r="AD65">
            <v>38513822</v>
          </cell>
          <cell r="AE65">
            <v>37328808.289999999</v>
          </cell>
          <cell r="AF65">
            <v>38834201.720000006</v>
          </cell>
          <cell r="AG65">
            <v>36427192.339999996</v>
          </cell>
          <cell r="AH65">
            <v>37403677.620000012</v>
          </cell>
          <cell r="AI65">
            <v>37651015.290000007</v>
          </cell>
          <cell r="AJ65">
            <v>37253304.560000002</v>
          </cell>
          <cell r="AK65">
            <v>39369820.370000012</v>
          </cell>
          <cell r="AL65">
            <v>37034074.429999977</v>
          </cell>
          <cell r="AM65">
            <v>37602189.230000019</v>
          </cell>
          <cell r="AN65">
            <v>38134044.249999985</v>
          </cell>
          <cell r="AO65">
            <v>37918974.069999993</v>
          </cell>
          <cell r="AP65">
            <v>37868173.239999972</v>
          </cell>
          <cell r="AQ65">
            <v>40360661.339999981</v>
          </cell>
          <cell r="AR65">
            <v>39827237.199999996</v>
          </cell>
          <cell r="AS65">
            <v>44039987.539999999</v>
          </cell>
          <cell r="AT65">
            <v>38730172.629999995</v>
          </cell>
          <cell r="AU65">
            <v>37472026.859999985</v>
          </cell>
          <cell r="AV65">
            <v>38812973.550000012</v>
          </cell>
          <cell r="AW65">
            <v>50290634.670000002</v>
          </cell>
          <cell r="AX65">
            <v>37026315.87000002</v>
          </cell>
          <cell r="AY65">
            <v>38174317.690000013</v>
          </cell>
          <cell r="AZ65">
            <v>37265647.789999999</v>
          </cell>
          <cell r="BA65">
            <v>35601116.31000001</v>
          </cell>
          <cell r="BB65">
            <v>37036541.359999999</v>
          </cell>
          <cell r="BC65">
            <v>38823988.589999996</v>
          </cell>
          <cell r="BD65">
            <v>36503552.800000004</v>
          </cell>
          <cell r="BE65">
            <v>36080339.440000013</v>
          </cell>
          <cell r="BF65">
            <v>37503165.340000011</v>
          </cell>
          <cell r="BG65">
            <v>36167282.059999987</v>
          </cell>
          <cell r="BH65">
            <v>36160307.160000004</v>
          </cell>
          <cell r="BI65">
            <v>36142540.870000005</v>
          </cell>
          <cell r="BJ65">
            <v>34999999.99999997</v>
          </cell>
          <cell r="BK65">
            <v>39414708.429999992</v>
          </cell>
          <cell r="BL65">
            <v>30017155.020000018</v>
          </cell>
          <cell r="BM65">
            <v>35000000</v>
          </cell>
          <cell r="BN65">
            <v>37551135.339999974</v>
          </cell>
          <cell r="BO65">
            <v>36159672</v>
          </cell>
          <cell r="BP65">
            <v>36717793.839999996</v>
          </cell>
          <cell r="BQ65">
            <v>35263174.720000006</v>
          </cell>
          <cell r="BR65">
            <v>34999999.999999985</v>
          </cell>
          <cell r="BS65">
            <v>36138637</v>
          </cell>
          <cell r="BT65">
            <v>36745825.18</v>
          </cell>
          <cell r="BU65">
            <v>37446647.469999991</v>
          </cell>
          <cell r="BV65">
            <v>35411581.799999997</v>
          </cell>
          <cell r="BW65">
            <v>36158914.469999984</v>
          </cell>
          <cell r="BX65">
            <v>35000000</v>
          </cell>
          <cell r="BY65">
            <v>35357514.890000008</v>
          </cell>
          <cell r="BZ65">
            <v>37048537.959999979</v>
          </cell>
          <cell r="CA65">
            <v>35903234.890000023</v>
          </cell>
          <cell r="CB65">
            <v>36092114.780000001</v>
          </cell>
          <cell r="CC65">
            <v>35083443.099999994</v>
          </cell>
          <cell r="CD65">
            <v>35292503.590000011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</row>
        <row r="66">
          <cell r="A66" t="str">
            <v>FTDOCGR</v>
          </cell>
          <cell r="B66">
            <v>120542221.84</v>
          </cell>
          <cell r="C66">
            <v>138928085.62</v>
          </cell>
          <cell r="D66">
            <v>136633837.62</v>
          </cell>
          <cell r="E66">
            <v>170416610.62</v>
          </cell>
          <cell r="F66">
            <v>175379261.08000001</v>
          </cell>
          <cell r="G66">
            <v>246428404.69</v>
          </cell>
          <cell r="H66">
            <v>0</v>
          </cell>
          <cell r="I66">
            <v>32746920.649999999</v>
          </cell>
          <cell r="J66">
            <v>188345430.75</v>
          </cell>
          <cell r="K66">
            <v>50082312.140000001</v>
          </cell>
          <cell r="L66">
            <v>150539987.62</v>
          </cell>
          <cell r="M66">
            <v>205776547.28</v>
          </cell>
          <cell r="N66">
            <v>0</v>
          </cell>
          <cell r="O66">
            <v>129221091.8</v>
          </cell>
          <cell r="P66">
            <v>153154487.86000001</v>
          </cell>
          <cell r="Q66">
            <v>0</v>
          </cell>
          <cell r="R66">
            <v>129877492.88</v>
          </cell>
          <cell r="S66">
            <v>202103037.80000001</v>
          </cell>
          <cell r="T66">
            <v>0</v>
          </cell>
          <cell r="U66">
            <v>0</v>
          </cell>
          <cell r="V66">
            <v>53385334.359999999</v>
          </cell>
          <cell r="W66">
            <v>0</v>
          </cell>
          <cell r="X66">
            <v>82881656.099999994</v>
          </cell>
          <cell r="Y66">
            <v>93028432.599999994</v>
          </cell>
          <cell r="Z66">
            <v>0</v>
          </cell>
          <cell r="AA66">
            <v>104740838.44</v>
          </cell>
          <cell r="AB66">
            <v>127288679.55</v>
          </cell>
          <cell r="AC66">
            <v>0</v>
          </cell>
          <cell r="AD66">
            <v>16781200.57</v>
          </cell>
          <cell r="AE66">
            <v>147406129.28999999</v>
          </cell>
          <cell r="AF66">
            <v>0</v>
          </cell>
          <cell r="AG66">
            <v>0</v>
          </cell>
          <cell r="AH66">
            <v>14448864.98</v>
          </cell>
          <cell r="AI66">
            <v>425997.59999999875</v>
          </cell>
          <cell r="AJ66">
            <v>4402580.6499999976</v>
          </cell>
          <cell r="AK66">
            <v>49273142.639999993</v>
          </cell>
          <cell r="AL66">
            <v>3090922.3600000073</v>
          </cell>
          <cell r="AM66">
            <v>9567627.9999999851</v>
          </cell>
          <cell r="AN66">
            <v>10608417.709999997</v>
          </cell>
          <cell r="AO66">
            <v>23583174.09</v>
          </cell>
          <cell r="AP66">
            <v>36655313.080000013</v>
          </cell>
          <cell r="AQ66">
            <v>51310382.860000007</v>
          </cell>
          <cell r="AR66">
            <v>19030996.09</v>
          </cell>
          <cell r="AS66">
            <v>20728929.629999999</v>
          </cell>
          <cell r="AT66">
            <v>13621382.750000002</v>
          </cell>
          <cell r="AU66">
            <v>16938145.489999991</v>
          </cell>
          <cell r="AV66">
            <v>771080.97000001406</v>
          </cell>
          <cell r="AW66">
            <v>6106572.3399999999</v>
          </cell>
          <cell r="AX66">
            <v>11844690.479999997</v>
          </cell>
          <cell r="AY66">
            <v>3097723.2999999984</v>
          </cell>
          <cell r="AZ66">
            <v>5023429.0199999949</v>
          </cell>
          <cell r="BA66">
            <v>7628372.7800000068</v>
          </cell>
          <cell r="BB66">
            <v>8298632.9699999997</v>
          </cell>
          <cell r="BC66">
            <v>17143340.669999987</v>
          </cell>
          <cell r="BD66">
            <v>13842951.890000001</v>
          </cell>
          <cell r="BE66">
            <v>10699455.75</v>
          </cell>
          <cell r="BF66">
            <v>8866426.910000002</v>
          </cell>
          <cell r="BG66">
            <v>12019204.15</v>
          </cell>
          <cell r="BH66">
            <v>3322877.290000001</v>
          </cell>
          <cell r="BI66">
            <v>16114962.999999996</v>
          </cell>
          <cell r="BJ66">
            <v>14633549.07</v>
          </cell>
          <cell r="BK66">
            <v>8582616.8199999984</v>
          </cell>
          <cell r="BL66">
            <v>10759584.029999999</v>
          </cell>
          <cell r="BM66">
            <v>15482119.979999993</v>
          </cell>
          <cell r="BN66">
            <v>11328241.410000019</v>
          </cell>
          <cell r="BO66">
            <v>17666892.209999971</v>
          </cell>
          <cell r="BP66">
            <v>16761400.389999999</v>
          </cell>
          <cell r="BQ66">
            <v>9419276.6900000032</v>
          </cell>
          <cell r="BR66">
            <v>9352064.0300000012</v>
          </cell>
          <cell r="BS66">
            <v>14533625.799999995</v>
          </cell>
          <cell r="BT66">
            <v>6847658.7500000009</v>
          </cell>
          <cell r="BU66">
            <v>15188710.04999999</v>
          </cell>
          <cell r="BV66">
            <v>21054295.310000014</v>
          </cell>
          <cell r="BW66">
            <v>6669545.4199999915</v>
          </cell>
          <cell r="BX66">
            <v>13389191.610000012</v>
          </cell>
          <cell r="BY66">
            <v>16803572.82</v>
          </cell>
          <cell r="BZ66">
            <v>16609763.049999999</v>
          </cell>
          <cell r="CA66">
            <v>20596428.799999986</v>
          </cell>
          <cell r="CB66">
            <v>17316557.119999997</v>
          </cell>
          <cell r="CC66">
            <v>14144194.810000002</v>
          </cell>
          <cell r="CD66">
            <v>14522727.079999996</v>
          </cell>
          <cell r="CE66">
            <v>-54122536.489999995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</row>
        <row r="67">
          <cell r="A67" t="str">
            <v>FTDOCSTT</v>
          </cell>
          <cell r="B67">
            <v>267724314.97</v>
          </cell>
          <cell r="C67">
            <v>235514972.16999999</v>
          </cell>
          <cell r="D67">
            <v>318692452.19999999</v>
          </cell>
          <cell r="E67">
            <v>313834738.79000002</v>
          </cell>
          <cell r="F67">
            <v>349565066.60000002</v>
          </cell>
          <cell r="G67">
            <v>388528649.22000003</v>
          </cell>
          <cell r="H67">
            <v>360192437.49000001</v>
          </cell>
          <cell r="I67">
            <v>426542869.64999998</v>
          </cell>
          <cell r="J67">
            <v>343058191.13999999</v>
          </cell>
          <cell r="K67">
            <v>344457945.93000001</v>
          </cell>
          <cell r="L67">
            <v>337894765.35000002</v>
          </cell>
          <cell r="M67">
            <v>347956299.74000001</v>
          </cell>
          <cell r="N67">
            <v>350952736.62</v>
          </cell>
          <cell r="O67">
            <v>287460630.60000002</v>
          </cell>
          <cell r="P67">
            <v>304303449.74000001</v>
          </cell>
          <cell r="Q67">
            <v>302876469.51999998</v>
          </cell>
          <cell r="R67">
            <v>342919700.48000002</v>
          </cell>
          <cell r="S67">
            <v>309710714.00999999</v>
          </cell>
          <cell r="T67">
            <v>283424259.43000001</v>
          </cell>
          <cell r="U67">
            <v>311221184.66000003</v>
          </cell>
          <cell r="V67">
            <v>244134864.24000001</v>
          </cell>
          <cell r="W67">
            <v>282741301.91000003</v>
          </cell>
          <cell r="X67">
            <v>232717207.11000001</v>
          </cell>
          <cell r="Y67">
            <v>230766677.08000001</v>
          </cell>
          <cell r="Z67">
            <v>279369737.30000001</v>
          </cell>
          <cell r="AA67">
            <v>221446527.19999999</v>
          </cell>
          <cell r="AB67">
            <v>229251054.88</v>
          </cell>
          <cell r="AC67">
            <v>229981200.34999999</v>
          </cell>
          <cell r="AD67">
            <v>260561500.05000001</v>
          </cell>
          <cell r="AE67">
            <v>227221022.55000001</v>
          </cell>
          <cell r="AF67">
            <v>248874374.14000002</v>
          </cell>
          <cell r="AG67">
            <v>216261528.74999994</v>
          </cell>
          <cell r="AH67">
            <v>169522861.1500001</v>
          </cell>
          <cell r="AI67">
            <v>179903000.30999991</v>
          </cell>
          <cell r="AJ67">
            <v>149105398.59000006</v>
          </cell>
          <cell r="AK67">
            <v>150782730.28000012</v>
          </cell>
          <cell r="AL67">
            <v>169929453.12999997</v>
          </cell>
          <cell r="AM67">
            <v>118228585.95000002</v>
          </cell>
          <cell r="AN67">
            <v>131037155.60000001</v>
          </cell>
          <cell r="AO67">
            <v>148325255.56999984</v>
          </cell>
          <cell r="AP67">
            <v>139363648.9600001</v>
          </cell>
          <cell r="AQ67">
            <v>133597188.49000001</v>
          </cell>
          <cell r="AR67">
            <v>137992223.65000001</v>
          </cell>
          <cell r="AS67">
            <v>108381345.22999999</v>
          </cell>
          <cell r="AT67">
            <v>116931523.29000004</v>
          </cell>
          <cell r="AU67">
            <v>96787817.269999951</v>
          </cell>
          <cell r="AV67">
            <v>73353522.390000075</v>
          </cell>
          <cell r="AW67">
            <v>89692064.659999922</v>
          </cell>
          <cell r="AX67">
            <v>79288262.870000035</v>
          </cell>
          <cell r="AY67">
            <v>69824763.540000051</v>
          </cell>
          <cell r="AZ67">
            <v>87090223.069999859</v>
          </cell>
          <cell r="BA67">
            <v>82103116.709999993</v>
          </cell>
          <cell r="BB67">
            <v>80967239.460000083</v>
          </cell>
          <cell r="BC67">
            <v>100369581.84999992</v>
          </cell>
          <cell r="BD67">
            <v>93856910.590000004</v>
          </cell>
          <cell r="BE67">
            <v>88152162.120000005</v>
          </cell>
          <cell r="BF67">
            <v>87160903.750000045</v>
          </cell>
          <cell r="BG67">
            <v>83266613.609999985</v>
          </cell>
          <cell r="BH67">
            <v>82412053.249999985</v>
          </cell>
          <cell r="BI67">
            <v>101297428.75999995</v>
          </cell>
          <cell r="BJ67">
            <v>84324294.659999967</v>
          </cell>
          <cell r="BK67">
            <v>73529730.570000082</v>
          </cell>
          <cell r="BL67">
            <v>96049793.300000027</v>
          </cell>
          <cell r="BM67">
            <v>90237265.789999917</v>
          </cell>
          <cell r="BN67">
            <v>91343425.400000006</v>
          </cell>
          <cell r="BO67">
            <v>106931379.2700001</v>
          </cell>
          <cell r="BP67">
            <v>96048149.760000005</v>
          </cell>
          <cell r="BQ67">
            <v>96658671.75</v>
          </cell>
          <cell r="BR67">
            <v>87341408.680000022</v>
          </cell>
          <cell r="BS67">
            <v>89870171.069999963</v>
          </cell>
          <cell r="BT67">
            <v>91880500.680000007</v>
          </cell>
          <cell r="BU67">
            <v>91918880.50000006</v>
          </cell>
          <cell r="BV67">
            <v>104980677.91999984</v>
          </cell>
          <cell r="BW67">
            <v>80972059.420000166</v>
          </cell>
          <cell r="BX67">
            <v>99616766.949999943</v>
          </cell>
          <cell r="BY67">
            <v>99769979.970000014</v>
          </cell>
          <cell r="BZ67">
            <v>102769818.50999993</v>
          </cell>
          <cell r="CA67">
            <v>114624965.78000014</v>
          </cell>
          <cell r="CB67">
            <v>95685159.769999996</v>
          </cell>
          <cell r="CC67">
            <v>109298171.55</v>
          </cell>
          <cell r="CD67">
            <v>91589843.890000001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</row>
        <row r="68">
          <cell r="A68" t="str">
            <v>FTESTATE</v>
          </cell>
          <cell r="B68">
            <v>19388378.530000001</v>
          </cell>
          <cell r="C68">
            <v>13566946.18</v>
          </cell>
          <cell r="D68">
            <v>20957393.199999999</v>
          </cell>
          <cell r="E68">
            <v>17262316.370000001</v>
          </cell>
          <cell r="F68">
            <v>16116647.4</v>
          </cell>
          <cell r="G68">
            <v>20391240.440000001</v>
          </cell>
          <cell r="H68">
            <v>11694009.93</v>
          </cell>
          <cell r="I68">
            <v>14607326.67</v>
          </cell>
          <cell r="J68">
            <v>19550835.890000001</v>
          </cell>
          <cell r="K68">
            <v>6124041.3300000001</v>
          </cell>
          <cell r="L68">
            <v>2079632.13</v>
          </cell>
          <cell r="M68">
            <v>3288250.64</v>
          </cell>
          <cell r="N68">
            <v>1857666.85</v>
          </cell>
          <cell r="O68">
            <v>1458039.7</v>
          </cell>
          <cell r="P68">
            <v>3849691.58</v>
          </cell>
          <cell r="Q68">
            <v>2198003.0699999998</v>
          </cell>
          <cell r="R68">
            <v>2452606.37</v>
          </cell>
          <cell r="S68">
            <v>2270761.0299999998</v>
          </cell>
          <cell r="T68">
            <v>2469971.16</v>
          </cell>
          <cell r="U68">
            <v>1691826.1</v>
          </cell>
          <cell r="V68">
            <v>2046211.02</v>
          </cell>
          <cell r="W68">
            <v>1263627.1599999999</v>
          </cell>
          <cell r="X68">
            <v>928441.23</v>
          </cell>
          <cell r="Y68">
            <v>15194471.02</v>
          </cell>
          <cell r="Z68">
            <v>1048064.5</v>
          </cell>
          <cell r="AA68">
            <v>1479038.9</v>
          </cell>
          <cell r="AB68">
            <v>1525473.93</v>
          </cell>
          <cell r="AC68">
            <v>14032781.140000001</v>
          </cell>
          <cell r="AD68">
            <v>756995.34</v>
          </cell>
          <cell r="AE68">
            <v>959668.61</v>
          </cell>
          <cell r="AF68">
            <v>850000.81</v>
          </cell>
          <cell r="AG68">
            <v>757844.51</v>
          </cell>
          <cell r="AH68">
            <v>1059733.74</v>
          </cell>
          <cell r="AI68">
            <v>1290055.46</v>
          </cell>
          <cell r="AJ68">
            <v>1784818.5500000003</v>
          </cell>
          <cell r="AK68">
            <v>1228358.9699999995</v>
          </cell>
          <cell r="AL68">
            <v>1206594.3500000006</v>
          </cell>
          <cell r="AM68">
            <v>2223876.1</v>
          </cell>
          <cell r="AN68">
            <v>909542.179999999</v>
          </cell>
          <cell r="AO68">
            <v>584836.35999999882</v>
          </cell>
          <cell r="AP68">
            <v>525437.52000000235</v>
          </cell>
          <cell r="AQ68">
            <v>2367434.3999999985</v>
          </cell>
          <cell r="AR68">
            <v>386575.83</v>
          </cell>
          <cell r="AS68">
            <v>799619.06000000017</v>
          </cell>
          <cell r="AT68">
            <v>702457.32</v>
          </cell>
          <cell r="AU68">
            <v>278925.1100000001</v>
          </cell>
          <cell r="AV68">
            <v>1152673.6399999997</v>
          </cell>
          <cell r="AW68">
            <v>261017.28999999983</v>
          </cell>
          <cell r="AX68">
            <v>833735.54000000015</v>
          </cell>
          <cell r="AY68">
            <v>82514.699999999808</v>
          </cell>
          <cell r="AZ68">
            <v>41588.61000000027</v>
          </cell>
          <cell r="BA68">
            <v>147003.89999999918</v>
          </cell>
          <cell r="BB68">
            <v>114834.82999999943</v>
          </cell>
          <cell r="BC68">
            <v>10624.070000000429</v>
          </cell>
        </row>
        <row r="69">
          <cell r="A69" t="str">
            <v>FTGRT_TOT</v>
          </cell>
          <cell r="B69">
            <v>70522732.959999993</v>
          </cell>
          <cell r="C69">
            <v>52728658</v>
          </cell>
          <cell r="D69">
            <v>93686212.819999993</v>
          </cell>
          <cell r="E69">
            <v>55072852</v>
          </cell>
          <cell r="F69">
            <v>87358242.120000005</v>
          </cell>
          <cell r="G69">
            <v>81203739</v>
          </cell>
          <cell r="H69">
            <v>69334629.469999999</v>
          </cell>
          <cell r="I69">
            <v>73389731</v>
          </cell>
          <cell r="J69">
            <v>80718436.510000005</v>
          </cell>
          <cell r="K69">
            <v>88675394.959999993</v>
          </cell>
          <cell r="L69">
            <v>88799220.280000001</v>
          </cell>
          <cell r="M69">
            <v>85166214.599999994</v>
          </cell>
          <cell r="N69">
            <v>78246239.870000005</v>
          </cell>
          <cell r="O69">
            <v>79596538.359999999</v>
          </cell>
          <cell r="P69">
            <v>80667867</v>
          </cell>
          <cell r="Q69">
            <v>82212142</v>
          </cell>
          <cell r="R69">
            <v>81362018.189999998</v>
          </cell>
          <cell r="S69">
            <v>87636782.620000005</v>
          </cell>
          <cell r="T69">
            <v>83165503.549999997</v>
          </cell>
          <cell r="U69">
            <v>92461380.359999999</v>
          </cell>
          <cell r="V69">
            <v>94940554.5</v>
          </cell>
          <cell r="W69">
            <v>96272983.079999998</v>
          </cell>
          <cell r="X69">
            <v>98633942.189999998</v>
          </cell>
          <cell r="BD69">
            <v>93096585.820000008</v>
          </cell>
          <cell r="BE69">
            <v>99350143.760000005</v>
          </cell>
          <cell r="BF69">
            <v>101575140.44000004</v>
          </cell>
          <cell r="BG69">
            <v>99273246.059999958</v>
          </cell>
          <cell r="BH69">
            <v>97621700.019999996</v>
          </cell>
          <cell r="BI69">
            <v>90556248.549999967</v>
          </cell>
          <cell r="BJ69">
            <v>86198088.149999991</v>
          </cell>
          <cell r="BK69">
            <v>93714708.660000041</v>
          </cell>
          <cell r="BL69">
            <v>81735514.579999968</v>
          </cell>
          <cell r="BM69">
            <v>86312377.319999993</v>
          </cell>
          <cell r="BN69">
            <v>84095557.549999967</v>
          </cell>
          <cell r="BO69">
            <v>84126246.400000021</v>
          </cell>
          <cell r="BP69">
            <v>93189016.799999997</v>
          </cell>
          <cell r="BQ69">
            <v>95088990.660000011</v>
          </cell>
          <cell r="BR69">
            <v>98310098.089999974</v>
          </cell>
          <cell r="BS69">
            <v>98133489.300000012</v>
          </cell>
          <cell r="BT69">
            <v>93425396.180000007</v>
          </cell>
          <cell r="BU69">
            <v>84754364.169999912</v>
          </cell>
          <cell r="BV69">
            <v>86122133.120000064</v>
          </cell>
          <cell r="BW69">
            <v>90455317.1199999</v>
          </cell>
          <cell r="BX69">
            <v>83624794.400000036</v>
          </cell>
          <cell r="BY69">
            <v>80703096.100000039</v>
          </cell>
          <cell r="BZ69">
            <v>81808890.560000002</v>
          </cell>
          <cell r="CA69">
            <v>86033118.769999981</v>
          </cell>
          <cell r="CB69">
            <v>93774064.600000009</v>
          </cell>
          <cell r="CC69">
            <v>91427018.5</v>
          </cell>
          <cell r="CD69">
            <v>98364692.289999992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</row>
        <row r="70">
          <cell r="A70" t="str">
            <v>FTINPRT</v>
          </cell>
          <cell r="B70">
            <v>0</v>
          </cell>
          <cell r="C70">
            <v>0</v>
          </cell>
          <cell r="D70">
            <v>0</v>
          </cell>
          <cell r="E70">
            <v>125000000</v>
          </cell>
          <cell r="F70">
            <v>96000000</v>
          </cell>
          <cell r="G70">
            <v>96000000</v>
          </cell>
          <cell r="H70">
            <v>13304054.75</v>
          </cell>
          <cell r="I70">
            <v>0</v>
          </cell>
          <cell r="J70">
            <v>0</v>
          </cell>
          <cell r="K70">
            <v>0</v>
          </cell>
          <cell r="L70">
            <v>115000000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142000000</v>
          </cell>
          <cell r="R70">
            <v>114000000</v>
          </cell>
          <cell r="S70">
            <v>90095945.25</v>
          </cell>
          <cell r="T70">
            <v>0</v>
          </cell>
          <cell r="U70">
            <v>14000000</v>
          </cell>
          <cell r="V70">
            <v>0</v>
          </cell>
          <cell r="W70">
            <v>0</v>
          </cell>
          <cell r="X70">
            <v>130000000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155719000</v>
          </cell>
          <cell r="AD70">
            <v>131000000</v>
          </cell>
          <cell r="AE70">
            <v>95181000</v>
          </cell>
          <cell r="AF70">
            <v>30000000</v>
          </cell>
          <cell r="AG70">
            <v>0</v>
          </cell>
          <cell r="AH70">
            <v>0</v>
          </cell>
          <cell r="AI70">
            <v>0</v>
          </cell>
          <cell r="AJ70">
            <v>132000000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90000000</v>
          </cell>
          <cell r="AP70">
            <v>127000000</v>
          </cell>
          <cell r="AQ70">
            <v>128000000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123000000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77000000</v>
          </cell>
          <cell r="BB70">
            <v>123000000</v>
          </cell>
          <cell r="BC70">
            <v>131000000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125500000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88000000</v>
          </cell>
          <cell r="BN70">
            <v>111500000</v>
          </cell>
          <cell r="BO70">
            <v>135000000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124000000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110000000</v>
          </cell>
          <cell r="BZ70">
            <v>113500000</v>
          </cell>
          <cell r="CA70">
            <v>135000000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</row>
        <row r="71">
          <cell r="A71" t="str">
            <v>FTINPRTO</v>
          </cell>
          <cell r="B71">
            <v>4789932.07</v>
          </cell>
          <cell r="C71">
            <v>20419982.23</v>
          </cell>
          <cell r="D71">
            <v>1900652.91</v>
          </cell>
          <cell r="E71">
            <v>135816869.49000001</v>
          </cell>
          <cell r="F71">
            <v>113382422.70999999</v>
          </cell>
          <cell r="G71">
            <v>99231244.450000003</v>
          </cell>
          <cell r="H71">
            <v>23466866.66</v>
          </cell>
          <cell r="I71">
            <v>26237022.879999999</v>
          </cell>
          <cell r="J71">
            <v>1592180.3</v>
          </cell>
          <cell r="K71">
            <v>11131270</v>
          </cell>
          <cell r="L71">
            <v>133191686.06999999</v>
          </cell>
          <cell r="M71">
            <v>2394927.87</v>
          </cell>
          <cell r="N71">
            <v>9052481.0299999993</v>
          </cell>
          <cell r="O71">
            <v>18476342.510000002</v>
          </cell>
          <cell r="P71">
            <v>2986266.74</v>
          </cell>
          <cell r="Q71">
            <v>146849680.63</v>
          </cell>
          <cell r="R71">
            <v>142831871.09</v>
          </cell>
          <cell r="S71">
            <v>93464290.980000004</v>
          </cell>
          <cell r="T71">
            <v>7000753.4299999997</v>
          </cell>
          <cell r="U71">
            <v>52767344.729999997</v>
          </cell>
          <cell r="V71">
            <v>2901293.65</v>
          </cell>
          <cell r="W71">
            <v>6706526.96</v>
          </cell>
          <cell r="X71">
            <v>162269303.66999999</v>
          </cell>
          <cell r="Y71">
            <v>2660477.9900000002</v>
          </cell>
          <cell r="Z71">
            <v>6946979.7400000002</v>
          </cell>
          <cell r="AA71">
            <v>27223086.48</v>
          </cell>
          <cell r="AB71">
            <v>2712621.33</v>
          </cell>
          <cell r="AC71">
            <v>168853645.75999999</v>
          </cell>
          <cell r="AD71">
            <v>158239539.50999999</v>
          </cell>
          <cell r="AE71">
            <v>99073483.810000002</v>
          </cell>
          <cell r="AF71">
            <v>40674202.490000002</v>
          </cell>
          <cell r="AG71">
            <v>36643172.810000002</v>
          </cell>
          <cell r="AH71">
            <v>2365092.659999995</v>
          </cell>
          <cell r="AI71">
            <v>17221336.570000004</v>
          </cell>
          <cell r="AJ71">
            <v>150999345.19</v>
          </cell>
          <cell r="AK71">
            <v>1949245.4199999969</v>
          </cell>
          <cell r="AL71">
            <v>10863058.570000008</v>
          </cell>
          <cell r="AM71">
            <v>20825893.609999996</v>
          </cell>
          <cell r="AN71">
            <v>2925456.5600000005</v>
          </cell>
          <cell r="AO71">
            <v>105652112.17</v>
          </cell>
          <cell r="AP71">
            <v>148757136.91999999</v>
          </cell>
          <cell r="AQ71">
            <v>133244576.89999999</v>
          </cell>
          <cell r="AR71">
            <v>16761716</v>
          </cell>
          <cell r="AS71">
            <v>29669382.380000003</v>
          </cell>
          <cell r="AT71">
            <v>5159696.3</v>
          </cell>
          <cell r="AU71">
            <v>12476550.930000002</v>
          </cell>
          <cell r="AV71">
            <v>145337219.08000001</v>
          </cell>
          <cell r="AW71">
            <v>2803893.2399999937</v>
          </cell>
          <cell r="AX71">
            <v>4738309.0000000009</v>
          </cell>
          <cell r="AY71">
            <v>23839680.010000009</v>
          </cell>
          <cell r="AZ71">
            <v>1703707.1499999997</v>
          </cell>
          <cell r="BA71">
            <v>91793469.600000009</v>
          </cell>
          <cell r="BB71">
            <v>145907078.04999998</v>
          </cell>
          <cell r="BC71">
            <v>134518202.33999997</v>
          </cell>
          <cell r="BD71">
            <v>28561494.849999998</v>
          </cell>
          <cell r="BE71">
            <v>30548595.150000002</v>
          </cell>
          <cell r="BF71">
            <v>2256305.7300000009</v>
          </cell>
          <cell r="BG71">
            <v>18030021.150000002</v>
          </cell>
          <cell r="BH71">
            <v>148535470.63</v>
          </cell>
          <cell r="BI71">
            <v>1431265.5500000061</v>
          </cell>
          <cell r="BJ71">
            <v>17374482.699999988</v>
          </cell>
          <cell r="BK71">
            <v>16175728.120000031</v>
          </cell>
          <cell r="BL71">
            <v>2725534.9099999648</v>
          </cell>
          <cell r="BM71">
            <v>115406145.93999998</v>
          </cell>
          <cell r="BN71">
            <v>129349715.25000003</v>
          </cell>
          <cell r="BO71">
            <v>138849787.34999993</v>
          </cell>
          <cell r="BP71">
            <v>30584061.620000001</v>
          </cell>
          <cell r="BQ71">
            <v>21674576.969999995</v>
          </cell>
          <cell r="BR71">
            <v>2281252.2400000007</v>
          </cell>
          <cell r="BS71">
            <v>23032580.650000006</v>
          </cell>
          <cell r="BT71">
            <v>140181851.67000002</v>
          </cell>
          <cell r="BU71">
            <v>2129802.2099999799</v>
          </cell>
          <cell r="BV71">
            <v>19919813.690000013</v>
          </cell>
          <cell r="BW71">
            <v>12631343.829999991</v>
          </cell>
          <cell r="BX71">
            <v>2728429.9599999995</v>
          </cell>
          <cell r="BY71">
            <v>136815441.57999998</v>
          </cell>
          <cell r="BZ71">
            <v>130660655.72000003</v>
          </cell>
          <cell r="CA71">
            <v>137878126.69999993</v>
          </cell>
          <cell r="CB71">
            <v>30524771.139999997</v>
          </cell>
          <cell r="CC71">
            <v>19558852.489999998</v>
          </cell>
          <cell r="CD71">
            <v>162734.55000000325</v>
          </cell>
          <cell r="CE71">
            <v>-50246358.18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</row>
        <row r="72">
          <cell r="A72" t="str">
            <v>FTINSOTH</v>
          </cell>
          <cell r="B72">
            <v>4789932.07</v>
          </cell>
          <cell r="C72">
            <v>20419982.23</v>
          </cell>
          <cell r="D72">
            <v>1900652.91</v>
          </cell>
          <cell r="E72">
            <v>10816869.49</v>
          </cell>
          <cell r="F72">
            <v>17382422.710000001</v>
          </cell>
          <cell r="G72">
            <v>3231244.45</v>
          </cell>
          <cell r="H72">
            <v>10162811.91</v>
          </cell>
          <cell r="I72">
            <v>26237022.879999999</v>
          </cell>
          <cell r="J72">
            <v>1592180.3</v>
          </cell>
          <cell r="K72">
            <v>11131270</v>
          </cell>
          <cell r="L72">
            <v>18191686.07</v>
          </cell>
          <cell r="M72">
            <v>2394927.87</v>
          </cell>
          <cell r="N72">
            <v>9052481.0299999993</v>
          </cell>
          <cell r="O72">
            <v>18476342.510000002</v>
          </cell>
          <cell r="P72">
            <v>2986266.74</v>
          </cell>
          <cell r="Q72">
            <v>4849680.63</v>
          </cell>
          <cell r="R72">
            <v>28831871.09</v>
          </cell>
          <cell r="S72">
            <v>3368345.73</v>
          </cell>
          <cell r="T72">
            <v>7000753.4299999997</v>
          </cell>
          <cell r="U72">
            <v>38767344.729999997</v>
          </cell>
          <cell r="V72">
            <v>2901293.65</v>
          </cell>
          <cell r="W72">
            <v>6706526.96</v>
          </cell>
          <cell r="X72">
            <v>32269303.670000002</v>
          </cell>
          <cell r="Y72">
            <v>2660477.9900000002</v>
          </cell>
          <cell r="Z72">
            <v>6946979.7400000002</v>
          </cell>
          <cell r="AA72">
            <v>27223086.48</v>
          </cell>
          <cell r="AB72">
            <v>2712621.33</v>
          </cell>
          <cell r="AC72">
            <v>13134645.76</v>
          </cell>
          <cell r="AD72">
            <v>27239539.510000002</v>
          </cell>
          <cell r="AE72">
            <v>3892483.81</v>
          </cell>
          <cell r="AF72">
            <v>10674202.49</v>
          </cell>
          <cell r="AG72">
            <v>36643172.810000002</v>
          </cell>
          <cell r="AH72">
            <v>2365092.659999995</v>
          </cell>
          <cell r="AI72">
            <v>17221336.570000004</v>
          </cell>
          <cell r="AJ72">
            <v>18999345.190000001</v>
          </cell>
          <cell r="AK72">
            <v>1949245.4199999969</v>
          </cell>
          <cell r="AL72">
            <v>10863058.570000008</v>
          </cell>
          <cell r="AM72">
            <v>20825893.609999996</v>
          </cell>
          <cell r="AN72">
            <v>2925456.5600000005</v>
          </cell>
          <cell r="AO72">
            <v>15652112.169999994</v>
          </cell>
          <cell r="AP72">
            <v>21757136.919999994</v>
          </cell>
          <cell r="AQ72">
            <v>5244576.8999999985</v>
          </cell>
          <cell r="AR72">
            <v>16761716</v>
          </cell>
          <cell r="AS72">
            <v>29669382.380000003</v>
          </cell>
          <cell r="AT72">
            <v>5159696.3</v>
          </cell>
          <cell r="AU72">
            <v>12476550.930000002</v>
          </cell>
          <cell r="AV72">
            <v>22337219.079999998</v>
          </cell>
          <cell r="AW72">
            <v>2803893.2399999937</v>
          </cell>
          <cell r="AX72">
            <v>4738309.0000000009</v>
          </cell>
          <cell r="AY72">
            <v>23839680.010000009</v>
          </cell>
          <cell r="AZ72">
            <v>1703707.1499999997</v>
          </cell>
          <cell r="BA72">
            <v>14793469.600000009</v>
          </cell>
          <cell r="BB72">
            <v>22907078.049999997</v>
          </cell>
          <cell r="BC72">
            <v>3518202.3399999877</v>
          </cell>
          <cell r="BD72">
            <v>28561494.849999998</v>
          </cell>
          <cell r="BE72">
            <v>30548595.150000002</v>
          </cell>
          <cell r="BF72">
            <v>2256305.7300000009</v>
          </cell>
          <cell r="BG72">
            <v>18030021.150000002</v>
          </cell>
          <cell r="BH72">
            <v>23035470.629999992</v>
          </cell>
          <cell r="BI72">
            <v>1431265.5500000061</v>
          </cell>
          <cell r="BJ72">
            <v>17374482.700000003</v>
          </cell>
          <cell r="BK72">
            <v>16175728.119999988</v>
          </cell>
          <cell r="BL72">
            <v>2725534.9100000216</v>
          </cell>
          <cell r="BM72">
            <v>27406145.939999986</v>
          </cell>
          <cell r="BN72">
            <v>17849715.250000004</v>
          </cell>
          <cell r="BO72">
            <v>3849787.3499999857</v>
          </cell>
          <cell r="BP72">
            <v>30584061.620000001</v>
          </cell>
          <cell r="BQ72">
            <v>21674576.969999995</v>
          </cell>
          <cell r="BR72">
            <v>2281252.2400000007</v>
          </cell>
          <cell r="BS72">
            <v>23032580.650000006</v>
          </cell>
          <cell r="BT72">
            <v>16181851.67</v>
          </cell>
          <cell r="BU72">
            <v>2129802.2099999939</v>
          </cell>
          <cell r="BV72">
            <v>19919813.689999998</v>
          </cell>
          <cell r="BW72">
            <v>12631343.829999991</v>
          </cell>
          <cell r="BX72">
            <v>2728429.9599999995</v>
          </cell>
          <cell r="BY72">
            <v>26815441.579999998</v>
          </cell>
          <cell r="BZ72">
            <v>17160655.720000021</v>
          </cell>
          <cell r="CA72">
            <v>2878126.6999999955</v>
          </cell>
          <cell r="CB72">
            <v>30524771.139999997</v>
          </cell>
          <cell r="CC72">
            <v>19558852.489999998</v>
          </cell>
          <cell r="CD72">
            <v>162734.55000000325</v>
          </cell>
          <cell r="CE72">
            <v>-50246358.18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</row>
        <row r="73">
          <cell r="A73" t="str">
            <v>FTINSPRI</v>
          </cell>
          <cell r="B73">
            <v>2217490.35</v>
          </cell>
          <cell r="C73">
            <v>63619691.359999999</v>
          </cell>
          <cell r="D73">
            <v>99727325.25</v>
          </cell>
          <cell r="E73">
            <v>150503339.38999999</v>
          </cell>
          <cell r="F73">
            <v>1017804.82</v>
          </cell>
          <cell r="G73">
            <v>154235652.75</v>
          </cell>
          <cell r="H73">
            <v>1583490.16</v>
          </cell>
          <cell r="I73">
            <v>658504.77</v>
          </cell>
          <cell r="J73">
            <v>4651044.6399999997</v>
          </cell>
          <cell r="K73">
            <v>154547301.81999999</v>
          </cell>
          <cell r="L73">
            <v>568058.37</v>
          </cell>
          <cell r="M73">
            <v>2054088.27</v>
          </cell>
          <cell r="N73">
            <v>217277.26</v>
          </cell>
          <cell r="O73">
            <v>65424466.200000003</v>
          </cell>
          <cell r="P73">
            <v>121647762.31999999</v>
          </cell>
          <cell r="Q73">
            <v>163406376.12</v>
          </cell>
          <cell r="R73">
            <v>6440106.7999999998</v>
          </cell>
          <cell r="S73">
            <v>157111694.18000001</v>
          </cell>
          <cell r="T73">
            <v>752423.8</v>
          </cell>
          <cell r="U73">
            <v>941213.42</v>
          </cell>
          <cell r="V73">
            <v>3162565.04</v>
          </cell>
          <cell r="W73">
            <v>178002907.44999999</v>
          </cell>
          <cell r="X73">
            <v>9712184.5999999996</v>
          </cell>
          <cell r="Y73">
            <v>1988352.01</v>
          </cell>
          <cell r="Z73">
            <v>470205.72</v>
          </cell>
          <cell r="AA73">
            <v>62509139.93</v>
          </cell>
          <cell r="AB73">
            <v>141633792.03999999</v>
          </cell>
          <cell r="AC73">
            <v>186830333.97</v>
          </cell>
          <cell r="AD73">
            <v>5228853.29</v>
          </cell>
          <cell r="AE73">
            <v>182802545.75999999</v>
          </cell>
          <cell r="AF73">
            <v>1492966.46</v>
          </cell>
          <cell r="AG73">
            <v>1650766.680000002</v>
          </cell>
          <cell r="AH73">
            <v>2432232.1300000027</v>
          </cell>
          <cell r="AI73">
            <v>187616426.41</v>
          </cell>
          <cell r="AJ73">
            <v>2518014.5799999991</v>
          </cell>
          <cell r="AK73">
            <v>3685688.139999968</v>
          </cell>
          <cell r="AL73">
            <v>1319974.3399999875</v>
          </cell>
          <cell r="AM73">
            <v>88829673.740000039</v>
          </cell>
          <cell r="AN73">
            <v>66561093.009999976</v>
          </cell>
          <cell r="AO73">
            <v>172040651.93999997</v>
          </cell>
          <cell r="AP73">
            <v>6493794.8099998264</v>
          </cell>
          <cell r="AQ73">
            <v>183644667.88000026</v>
          </cell>
          <cell r="AR73">
            <v>1866701.4100000011</v>
          </cell>
          <cell r="AS73">
            <v>-184942.4699999993</v>
          </cell>
          <cell r="AT73">
            <v>2677312.199999996</v>
          </cell>
          <cell r="AU73">
            <v>181581024.94999999</v>
          </cell>
          <cell r="AV73">
            <v>-316448.05999999901</v>
          </cell>
          <cell r="AW73">
            <v>807297.80999999435</v>
          </cell>
          <cell r="AX73">
            <v>568420.39</v>
          </cell>
          <cell r="AY73">
            <v>79515499.780000001</v>
          </cell>
          <cell r="AZ73">
            <v>42404692.859999955</v>
          </cell>
          <cell r="BA73">
            <v>167891451.91</v>
          </cell>
          <cell r="BB73">
            <v>3127111.75000004</v>
          </cell>
          <cell r="BC73">
            <v>174107158.91999996</v>
          </cell>
          <cell r="BD73">
            <v>1103249.1699999981</v>
          </cell>
          <cell r="BE73">
            <v>1231004.2500000051</v>
          </cell>
          <cell r="BF73">
            <v>4851837.4399999967</v>
          </cell>
          <cell r="BG73">
            <v>163833676.29999998</v>
          </cell>
          <cell r="BH73">
            <v>894802.21999997413</v>
          </cell>
          <cell r="BI73">
            <v>7156637.1000000406</v>
          </cell>
          <cell r="BJ73">
            <v>-1605839.6599999582</v>
          </cell>
          <cell r="BK73">
            <v>61200023.349999949</v>
          </cell>
          <cell r="BL73">
            <v>77248019.679999992</v>
          </cell>
          <cell r="BM73">
            <v>167543713.30000004</v>
          </cell>
          <cell r="BN73">
            <v>1416811.6899999178</v>
          </cell>
          <cell r="BO73">
            <v>182480677.76000017</v>
          </cell>
          <cell r="BP73">
            <v>2608513.1399999997</v>
          </cell>
          <cell r="BQ73">
            <v>1095416.7099999951</v>
          </cell>
          <cell r="BR73">
            <v>5712277.8400000054</v>
          </cell>
          <cell r="BS73">
            <v>169318738.86000001</v>
          </cell>
          <cell r="BT73">
            <v>259344.38000001592</v>
          </cell>
          <cell r="BU73">
            <v>1129088.6399999636</v>
          </cell>
          <cell r="BV73">
            <v>502427.7900000129</v>
          </cell>
          <cell r="BW73">
            <v>92412975.820000038</v>
          </cell>
          <cell r="BX73">
            <v>68291832.579999954</v>
          </cell>
          <cell r="BY73">
            <v>171396316.91</v>
          </cell>
          <cell r="BZ73">
            <v>2993906.4600000619</v>
          </cell>
          <cell r="CA73">
            <v>180857992.23999992</v>
          </cell>
          <cell r="CB73">
            <v>585023.11999999895</v>
          </cell>
          <cell r="CC73">
            <v>96681.990000003992</v>
          </cell>
          <cell r="CD73">
            <v>9247185.6399999987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>FTINSRFG</v>
          </cell>
          <cell r="B74">
            <v>701719.83</v>
          </cell>
          <cell r="C74">
            <v>49100.34</v>
          </cell>
          <cell r="D74">
            <v>1426858.95</v>
          </cell>
          <cell r="E74">
            <v>3070985.01</v>
          </cell>
          <cell r="F74">
            <v>40919</v>
          </cell>
          <cell r="G74">
            <v>349723.9</v>
          </cell>
          <cell r="H74">
            <v>12666198.75</v>
          </cell>
          <cell r="I74">
            <v>4964911.75</v>
          </cell>
          <cell r="J74">
            <v>2021379.26</v>
          </cell>
          <cell r="K74">
            <v>886970.22</v>
          </cell>
          <cell r="L74">
            <v>197582.45</v>
          </cell>
          <cell r="M74">
            <v>451181.46</v>
          </cell>
          <cell r="N74">
            <v>245699.24</v>
          </cell>
          <cell r="O74">
            <v>1032075.41</v>
          </cell>
          <cell r="P74">
            <v>119874</v>
          </cell>
          <cell r="Q74">
            <v>8098</v>
          </cell>
          <cell r="R74">
            <v>1282263.6599999999</v>
          </cell>
          <cell r="S74">
            <v>1018.39</v>
          </cell>
          <cell r="T74">
            <v>27266434.670000002</v>
          </cell>
          <cell r="U74">
            <v>567719.69000000006</v>
          </cell>
          <cell r="V74">
            <v>1090860.05</v>
          </cell>
          <cell r="W74">
            <v>749516.56</v>
          </cell>
          <cell r="X74">
            <v>1037511.51</v>
          </cell>
          <cell r="Y74">
            <v>5566.05</v>
          </cell>
          <cell r="Z74">
            <v>437298.77</v>
          </cell>
        </row>
        <row r="75">
          <cell r="A75" t="str">
            <v>FTINSTF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 t="str">
            <v>FTINTINV</v>
          </cell>
          <cell r="B76">
            <v>18361437.850000001</v>
          </cell>
          <cell r="C76">
            <v>22288725.879999999</v>
          </cell>
          <cell r="D76">
            <v>12678259.49</v>
          </cell>
          <cell r="E76">
            <v>12628111.449999999</v>
          </cell>
          <cell r="F76">
            <v>31208262.850000001</v>
          </cell>
          <cell r="G76">
            <v>33286465.84</v>
          </cell>
          <cell r="H76">
            <v>24828523.579999998</v>
          </cell>
          <cell r="I76">
            <v>23680907.48</v>
          </cell>
          <cell r="J76">
            <v>32658002.300000001</v>
          </cell>
          <cell r="K76">
            <v>18553051.07</v>
          </cell>
          <cell r="L76">
            <v>21649172.559999999</v>
          </cell>
          <cell r="M76">
            <v>27332712.649999999</v>
          </cell>
          <cell r="N76">
            <v>27624836.960000001</v>
          </cell>
          <cell r="O76">
            <v>26552616.699999999</v>
          </cell>
          <cell r="P76">
            <v>25956914.77</v>
          </cell>
          <cell r="Q76">
            <v>22384932.609999999</v>
          </cell>
          <cell r="R76">
            <v>30612331.059999999</v>
          </cell>
          <cell r="S76">
            <v>30612331.059999999</v>
          </cell>
          <cell r="T76">
            <v>38369122.780000001</v>
          </cell>
          <cell r="U76">
            <v>56094280.219999999</v>
          </cell>
          <cell r="V76">
            <v>39911250.5</v>
          </cell>
          <cell r="W76">
            <v>37157429.799999997</v>
          </cell>
          <cell r="X76">
            <v>44549126.689999998</v>
          </cell>
        </row>
        <row r="77">
          <cell r="A77" t="str">
            <v>FTINTMSC</v>
          </cell>
          <cell r="B77">
            <v>89583.43</v>
          </cell>
          <cell r="C77">
            <v>502673.15</v>
          </cell>
          <cell r="D77">
            <v>39419.879999999997</v>
          </cell>
          <cell r="E77">
            <v>157053.47</v>
          </cell>
          <cell r="F77">
            <v>3615636.23</v>
          </cell>
          <cell r="G77">
            <v>363112.63</v>
          </cell>
          <cell r="H77">
            <v>379691.97</v>
          </cell>
          <cell r="I77">
            <v>342205.81</v>
          </cell>
          <cell r="J77">
            <v>342108.69</v>
          </cell>
          <cell r="K77">
            <v>220180.05</v>
          </cell>
          <cell r="L77">
            <v>800523.75</v>
          </cell>
          <cell r="M77">
            <v>173984.04</v>
          </cell>
          <cell r="N77">
            <v>449738.21</v>
          </cell>
          <cell r="O77">
            <v>410455.28</v>
          </cell>
          <cell r="P77">
            <v>648603.30000000005</v>
          </cell>
          <cell r="Q77">
            <v>488540.47</v>
          </cell>
          <cell r="R77">
            <v>266040.90999999997</v>
          </cell>
          <cell r="S77">
            <v>918613.48</v>
          </cell>
          <cell r="T77">
            <v>677825.79</v>
          </cell>
          <cell r="U77">
            <v>712376.78</v>
          </cell>
          <cell r="V77">
            <v>182735.53</v>
          </cell>
          <cell r="W77">
            <v>623478.34</v>
          </cell>
          <cell r="X77">
            <v>909161.39</v>
          </cell>
        </row>
        <row r="78">
          <cell r="A78" t="str">
            <v>FTINTTOT</v>
          </cell>
          <cell r="B78">
            <v>18451021.280000001</v>
          </cell>
          <cell r="C78">
            <v>22791399.030000001</v>
          </cell>
          <cell r="D78">
            <v>12717679.369999999</v>
          </cell>
          <cell r="E78">
            <v>21502764.030000001</v>
          </cell>
          <cell r="F78">
            <v>34823899.079999998</v>
          </cell>
          <cell r="G78">
            <v>33649578.469999999</v>
          </cell>
          <cell r="H78">
            <v>25208215.550000001</v>
          </cell>
          <cell r="I78">
            <v>24023113.289999999</v>
          </cell>
          <cell r="J78">
            <v>33000110.989999998</v>
          </cell>
          <cell r="K78">
            <v>18773231.120000001</v>
          </cell>
          <cell r="L78">
            <v>22449696.309999999</v>
          </cell>
          <cell r="M78">
            <v>27506696.690000001</v>
          </cell>
          <cell r="N78">
            <v>28074575.170000002</v>
          </cell>
          <cell r="O78">
            <v>26963071.98</v>
          </cell>
          <cell r="P78">
            <v>26605518.07</v>
          </cell>
          <cell r="Q78">
            <v>22873473.079999998</v>
          </cell>
          <cell r="R78">
            <v>30878371.969999999</v>
          </cell>
          <cell r="S78">
            <v>34461135.630000003</v>
          </cell>
          <cell r="T78">
            <v>39046948.57</v>
          </cell>
          <cell r="U78">
            <v>56806657</v>
          </cell>
          <cell r="V78">
            <v>40093986.030000001</v>
          </cell>
          <cell r="W78">
            <v>37780908.140000001</v>
          </cell>
          <cell r="X78">
            <v>45458288.079999998</v>
          </cell>
          <cell r="Y78">
            <v>42644459.810000002</v>
          </cell>
          <cell r="Z78">
            <v>27383584.920000002</v>
          </cell>
          <cell r="AA78">
            <v>40903315.329999998</v>
          </cell>
          <cell r="AB78">
            <v>42383266.68</v>
          </cell>
          <cell r="AC78">
            <v>36459572.229999997</v>
          </cell>
          <cell r="AD78">
            <v>41151544.280000001</v>
          </cell>
          <cell r="AE78">
            <v>22942908.149999999</v>
          </cell>
          <cell r="AF78">
            <v>38572848.180000007</v>
          </cell>
          <cell r="AG78">
            <v>49710909.229999997</v>
          </cell>
          <cell r="AH78">
            <v>45550625.049999997</v>
          </cell>
          <cell r="AI78">
            <v>34568297.370000012</v>
          </cell>
          <cell r="AJ78">
            <v>45631835.780000016</v>
          </cell>
          <cell r="AK78">
            <v>44175846.79999999</v>
          </cell>
          <cell r="AL78">
            <v>43904312.979999989</v>
          </cell>
          <cell r="AM78">
            <v>39031072.160000011</v>
          </cell>
          <cell r="AN78">
            <v>29146522.099999972</v>
          </cell>
          <cell r="AO78">
            <v>31485790.170000032</v>
          </cell>
          <cell r="AP78">
            <v>24612154.709999971</v>
          </cell>
          <cell r="AQ78">
            <v>19949510.900000066</v>
          </cell>
          <cell r="AR78">
            <v>22254955.91</v>
          </cell>
          <cell r="AS78">
            <v>21649389.640000004</v>
          </cell>
          <cell r="AT78">
            <v>8046838.2299999921</v>
          </cell>
          <cell r="AU78">
            <v>5192548.58</v>
          </cell>
          <cell r="AV78">
            <v>10390163.480000006</v>
          </cell>
          <cell r="AW78">
            <v>7851407.4100000076</v>
          </cell>
          <cell r="AX78">
            <v>10027477.439999985</v>
          </cell>
          <cell r="AY78">
            <v>4875636.5100000063</v>
          </cell>
          <cell r="AZ78">
            <v>7439207.8999999994</v>
          </cell>
          <cell r="BA78">
            <v>7718123.370000001</v>
          </cell>
          <cell r="BB78">
            <v>8576834.5200000051</v>
          </cell>
          <cell r="BC78">
            <v>23867964.029999983</v>
          </cell>
          <cell r="BD78">
            <v>11389516.449999999</v>
          </cell>
          <cell r="BE78">
            <v>11732223.530000003</v>
          </cell>
          <cell r="BF78">
            <v>8600968.0000000019</v>
          </cell>
          <cell r="BG78">
            <v>8944826.1599999983</v>
          </cell>
          <cell r="BH78">
            <v>11278730.420000002</v>
          </cell>
          <cell r="BI78">
            <v>6764767.7899999935</v>
          </cell>
          <cell r="BJ78">
            <v>6267105.600000008</v>
          </cell>
          <cell r="BK78">
            <v>6938233.2899999991</v>
          </cell>
          <cell r="BL78">
            <v>9343927.2199999839</v>
          </cell>
          <cell r="BM78">
            <v>8994731.1100000031</v>
          </cell>
          <cell r="BN78">
            <v>12207387.78000002</v>
          </cell>
          <cell r="BO78">
            <v>15602118.30999998</v>
          </cell>
          <cell r="BP78">
            <v>13841498.850000001</v>
          </cell>
          <cell r="BQ78">
            <v>17625203.259999998</v>
          </cell>
          <cell r="BR78">
            <v>11029014.109999999</v>
          </cell>
          <cell r="BS78">
            <v>14030507.689999999</v>
          </cell>
          <cell r="BT78">
            <v>12378305.499999996</v>
          </cell>
          <cell r="BU78">
            <v>6252203.7464179331</v>
          </cell>
          <cell r="BV78">
            <v>7785528.7935820743</v>
          </cell>
          <cell r="BW78">
            <v>5976611.1999999937</v>
          </cell>
          <cell r="BX78">
            <v>8917997.7900000159</v>
          </cell>
          <cell r="BY78">
            <v>9511820.4999999981</v>
          </cell>
          <cell r="BZ78">
            <v>14958236.269999987</v>
          </cell>
          <cell r="CA78">
            <v>13286136.819999997</v>
          </cell>
          <cell r="CB78">
            <v>9071421.2599999998</v>
          </cell>
          <cell r="CC78">
            <v>15830482.439999999</v>
          </cell>
          <cell r="CD78">
            <v>9399999.9999999981</v>
          </cell>
          <cell r="CE78">
            <v>9100000.0000000019</v>
          </cell>
          <cell r="CF78">
            <v>9100000.0000000019</v>
          </cell>
          <cell r="CG78">
            <v>9100000.0000000019</v>
          </cell>
          <cell r="CH78">
            <v>9300000.0000000037</v>
          </cell>
          <cell r="CI78">
            <v>9500000</v>
          </cell>
          <cell r="CJ78">
            <v>9900000.0000000056</v>
          </cell>
          <cell r="CK78">
            <v>10299999.999999996</v>
          </cell>
          <cell r="CL78">
            <v>10500000</v>
          </cell>
          <cell r="CM78">
            <v>11599999.999999994</v>
          </cell>
        </row>
        <row r="79">
          <cell r="A79" t="str">
            <v>FTLOTT_EETF</v>
          </cell>
          <cell r="B79">
            <v>84428000</v>
          </cell>
          <cell r="C79">
            <v>83480000</v>
          </cell>
          <cell r="D79">
            <v>89915000</v>
          </cell>
          <cell r="E79">
            <v>89825000</v>
          </cell>
          <cell r="F79">
            <v>92731000</v>
          </cell>
          <cell r="G79">
            <v>88151000</v>
          </cell>
          <cell r="H79">
            <v>88074000</v>
          </cell>
          <cell r="I79">
            <v>97205000</v>
          </cell>
          <cell r="J79">
            <v>91229000</v>
          </cell>
          <cell r="K79">
            <v>96290000</v>
          </cell>
          <cell r="L79">
            <v>89766000</v>
          </cell>
          <cell r="M79">
            <v>113094000</v>
          </cell>
          <cell r="N79">
            <v>121970000</v>
          </cell>
          <cell r="O79">
            <v>101526000</v>
          </cell>
          <cell r="P79">
            <v>110300000</v>
          </cell>
          <cell r="Q79">
            <v>126211000</v>
          </cell>
          <cell r="R79">
            <v>95065000</v>
          </cell>
          <cell r="S79">
            <v>87783000</v>
          </cell>
          <cell r="T79">
            <v>95656000</v>
          </cell>
          <cell r="U79">
            <v>93873000</v>
          </cell>
          <cell r="V79">
            <v>92680000</v>
          </cell>
          <cell r="W79">
            <v>93608000</v>
          </cell>
          <cell r="X79">
            <v>111433000</v>
          </cell>
          <cell r="Y79">
            <v>96359000</v>
          </cell>
          <cell r="Z79">
            <v>101319000</v>
          </cell>
          <cell r="AA79">
            <v>117917000</v>
          </cell>
          <cell r="AB79">
            <v>122671000</v>
          </cell>
          <cell r="AC79">
            <v>112557000</v>
          </cell>
          <cell r="AD79">
            <v>107768000</v>
          </cell>
          <cell r="AE79">
            <v>0</v>
          </cell>
          <cell r="AF79">
            <v>100238000</v>
          </cell>
          <cell r="AG79">
            <v>116872999.99999999</v>
          </cell>
          <cell r="AH79">
            <v>89425000.000000015</v>
          </cell>
          <cell r="AI79">
            <v>96445000</v>
          </cell>
          <cell r="AJ79">
            <v>91281000</v>
          </cell>
          <cell r="AK79">
            <v>125771999.99999999</v>
          </cell>
          <cell r="AL79">
            <v>100082000</v>
          </cell>
          <cell r="AM79">
            <v>106702999.99999997</v>
          </cell>
          <cell r="AN79">
            <v>104699000.00000007</v>
          </cell>
          <cell r="AO79">
            <v>136497000.00000006</v>
          </cell>
          <cell r="AP79">
            <v>102519999.99999999</v>
          </cell>
          <cell r="AQ79">
            <v>0</v>
          </cell>
          <cell r="AR79">
            <v>96008000</v>
          </cell>
          <cell r="AS79">
            <v>87650000.000000015</v>
          </cell>
          <cell r="AT79">
            <v>100153000.00000001</v>
          </cell>
          <cell r="AU79">
            <v>97356000</v>
          </cell>
          <cell r="AV79">
            <v>94321000.00000003</v>
          </cell>
          <cell r="AW79">
            <v>119360999.99999999</v>
          </cell>
          <cell r="AX79">
            <v>125548999.99999999</v>
          </cell>
          <cell r="AY79">
            <v>108707000</v>
          </cell>
          <cell r="AZ79">
            <v>109707999.99999997</v>
          </cell>
          <cell r="BA79">
            <v>96975000.00000003</v>
          </cell>
          <cell r="BB79">
            <v>121367999.99999994</v>
          </cell>
          <cell r="BC79">
            <v>0</v>
          </cell>
          <cell r="BD79">
            <v>92396000</v>
          </cell>
          <cell r="BE79">
            <v>101421000</v>
          </cell>
          <cell r="BF79">
            <v>94043000</v>
          </cell>
          <cell r="BG79">
            <v>93567999.999999985</v>
          </cell>
          <cell r="BH79">
            <v>95106000</v>
          </cell>
          <cell r="BI79">
            <v>105854000.00000004</v>
          </cell>
          <cell r="BJ79">
            <v>91365000.000000015</v>
          </cell>
          <cell r="BK79">
            <v>98783000.000000015</v>
          </cell>
          <cell r="BL79">
            <v>122540999.99999994</v>
          </cell>
          <cell r="BM79">
            <v>99047000.00000003</v>
          </cell>
          <cell r="BN79">
            <v>111184999.99999994</v>
          </cell>
          <cell r="BO79">
            <v>0</v>
          </cell>
          <cell r="BP79">
            <v>90774000</v>
          </cell>
          <cell r="BQ79">
            <v>88203000</v>
          </cell>
          <cell r="BR79">
            <v>89599000.000000015</v>
          </cell>
          <cell r="BS79">
            <v>84009000.000000015</v>
          </cell>
          <cell r="BT79">
            <v>95853999.999999985</v>
          </cell>
          <cell r="BU79">
            <v>99820000</v>
          </cell>
          <cell r="BV79">
            <v>107495999.99999999</v>
          </cell>
          <cell r="BW79">
            <v>99501999.999999955</v>
          </cell>
          <cell r="BX79">
            <v>112452999.99999997</v>
          </cell>
          <cell r="BY79">
            <v>112450000.00000004</v>
          </cell>
          <cell r="BZ79">
            <v>104438999.99999997</v>
          </cell>
          <cell r="CA79">
            <v>0</v>
          </cell>
          <cell r="CB79">
            <v>96163000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</row>
        <row r="80">
          <cell r="A80" t="str">
            <v>FTMDHOS</v>
          </cell>
          <cell r="B80">
            <v>18365327.809999999</v>
          </cell>
          <cell r="C80">
            <v>12659372.060000001</v>
          </cell>
          <cell r="D80">
            <v>11944426.220000001</v>
          </cell>
          <cell r="E80">
            <v>18502682.649999999</v>
          </cell>
          <cell r="F80">
            <v>11741028.369999999</v>
          </cell>
          <cell r="G80">
            <v>21676062.760000002</v>
          </cell>
          <cell r="H80">
            <v>15094789.880000001</v>
          </cell>
          <cell r="I80">
            <v>19207459.190000001</v>
          </cell>
          <cell r="J80">
            <v>11164673.029999999</v>
          </cell>
          <cell r="K80">
            <v>21070664.920000002</v>
          </cell>
          <cell r="L80">
            <v>13014891.43</v>
          </cell>
          <cell r="M80">
            <v>7978485.1900000004</v>
          </cell>
          <cell r="N80">
            <v>13682403.43</v>
          </cell>
          <cell r="O80">
            <v>15252590.550000001</v>
          </cell>
          <cell r="P80">
            <v>15726521.220000001</v>
          </cell>
          <cell r="Q80">
            <v>17655116.390000001</v>
          </cell>
          <cell r="R80">
            <v>12003124.82</v>
          </cell>
          <cell r="S80">
            <v>19136246.460000001</v>
          </cell>
          <cell r="T80">
            <v>8397036.5299999993</v>
          </cell>
          <cell r="U80">
            <v>11086185.51</v>
          </cell>
          <cell r="V80">
            <v>14616841.210000001</v>
          </cell>
          <cell r="W80">
            <v>25375692.079999998</v>
          </cell>
          <cell r="X80">
            <v>9497051.0999999996</v>
          </cell>
          <cell r="Y80">
            <v>14784881.68</v>
          </cell>
          <cell r="Z80">
            <v>15925284.92</v>
          </cell>
          <cell r="AA80">
            <v>12334757.82</v>
          </cell>
          <cell r="AB80">
            <v>12347713.689999999</v>
          </cell>
          <cell r="AC80">
            <v>17282838.5</v>
          </cell>
          <cell r="AD80">
            <v>19010324.620000001</v>
          </cell>
          <cell r="AE80">
            <v>11892758.560000001</v>
          </cell>
          <cell r="AF80">
            <v>13790899.279999999</v>
          </cell>
          <cell r="AG80">
            <v>12828997.760000002</v>
          </cell>
          <cell r="AH80">
            <v>10361332.520000001</v>
          </cell>
          <cell r="AI80">
            <v>15744228.759999998</v>
          </cell>
          <cell r="AJ80">
            <v>13113825.559999995</v>
          </cell>
          <cell r="AK80">
            <v>4851624.2900000038</v>
          </cell>
          <cell r="AL80">
            <v>16489752.999999993</v>
          </cell>
          <cell r="AM80">
            <v>10679268.860000007</v>
          </cell>
          <cell r="AN80">
            <v>14691983.230000006</v>
          </cell>
          <cell r="AO80">
            <v>24132216.699999999</v>
          </cell>
          <cell r="AP80">
            <v>11313608.779999981</v>
          </cell>
          <cell r="AQ80">
            <v>17877930.670000013</v>
          </cell>
          <cell r="AR80">
            <v>4917931.95</v>
          </cell>
          <cell r="AS80">
            <v>23308489.049999997</v>
          </cell>
          <cell r="AT80">
            <v>6668068.2000000039</v>
          </cell>
          <cell r="AU80">
            <v>9787313.3699999992</v>
          </cell>
          <cell r="AV80">
            <v>18435631.049999997</v>
          </cell>
          <cell r="AW80">
            <v>11370363.030000007</v>
          </cell>
          <cell r="AX80">
            <v>929374.71999999846</v>
          </cell>
          <cell r="AY80">
            <v>7199724.3499999968</v>
          </cell>
          <cell r="AZ80">
            <v>14422952.159999995</v>
          </cell>
          <cell r="BA80">
            <v>11154513.910000006</v>
          </cell>
          <cell r="BB80">
            <v>16070434.439999999</v>
          </cell>
          <cell r="BC80">
            <v>13849393.01</v>
          </cell>
          <cell r="BD80">
            <v>19102438.870000001</v>
          </cell>
          <cell r="BE80">
            <v>7579626.3999999985</v>
          </cell>
          <cell r="BF80">
            <v>9995758.5600000024</v>
          </cell>
          <cell r="BG80">
            <v>20600893.309999995</v>
          </cell>
          <cell r="BH80">
            <v>36333696.68</v>
          </cell>
          <cell r="BI80">
            <v>34019422.879999995</v>
          </cell>
          <cell r="BJ80">
            <v>13860709.360000001</v>
          </cell>
          <cell r="BK80">
            <v>10138350.040000007</v>
          </cell>
          <cell r="BL80">
            <v>12479706.029999988</v>
          </cell>
          <cell r="BM80">
            <v>14995047.749999998</v>
          </cell>
          <cell r="BN80">
            <v>7069451.500000014</v>
          </cell>
          <cell r="BO80">
            <v>24064332.949999992</v>
          </cell>
          <cell r="BP80">
            <v>21862233.73</v>
          </cell>
          <cell r="BQ80">
            <v>9800361.8399999999</v>
          </cell>
          <cell r="BR80">
            <v>6651526.7699999968</v>
          </cell>
          <cell r="BS80">
            <v>21522874.720000003</v>
          </cell>
          <cell r="BT80">
            <v>15416752.029999997</v>
          </cell>
          <cell r="BU80">
            <v>15163315.699999997</v>
          </cell>
          <cell r="BV80">
            <v>16630928.820000008</v>
          </cell>
          <cell r="BW80">
            <v>15372340.389999991</v>
          </cell>
          <cell r="BX80">
            <v>13765504.480000004</v>
          </cell>
          <cell r="BY80">
            <v>27817306.959999997</v>
          </cell>
          <cell r="BZ80">
            <v>23191046.419999991</v>
          </cell>
          <cell r="CA80">
            <v>21403558.940000009</v>
          </cell>
          <cell r="CB80">
            <v>10696802.130000001</v>
          </cell>
          <cell r="CC80">
            <v>16115463.699999999</v>
          </cell>
          <cell r="CD80">
            <v>8826179.4000000004</v>
          </cell>
          <cell r="CE80">
            <v>-35638445.230000004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</row>
        <row r="81">
          <cell r="A81" t="str">
            <v>FTMFDIV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46202</v>
          </cell>
          <cell r="M81">
            <v>29106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 t="str">
            <v>FTMFDVWD</v>
          </cell>
          <cell r="B82">
            <v>5250</v>
          </cell>
          <cell r="C82">
            <v>5250</v>
          </cell>
          <cell r="D82">
            <v>5250</v>
          </cell>
          <cell r="E82">
            <v>5250</v>
          </cell>
          <cell r="F82">
            <v>5250</v>
          </cell>
          <cell r="G82">
            <v>5250</v>
          </cell>
          <cell r="H82">
            <v>5250</v>
          </cell>
          <cell r="I82">
            <v>5250</v>
          </cell>
          <cell r="J82">
            <v>5250</v>
          </cell>
          <cell r="K82">
            <v>5250</v>
          </cell>
          <cell r="L82">
            <v>5250</v>
          </cell>
          <cell r="M82">
            <v>5250</v>
          </cell>
          <cell r="N82">
            <v>5250</v>
          </cell>
          <cell r="O82">
            <v>5250</v>
          </cell>
          <cell r="P82">
            <v>5250</v>
          </cell>
          <cell r="Q82">
            <v>5250</v>
          </cell>
          <cell r="R82">
            <v>5250</v>
          </cell>
          <cell r="S82">
            <v>5250</v>
          </cell>
          <cell r="T82">
            <v>5250</v>
          </cell>
          <cell r="U82">
            <v>5250</v>
          </cell>
          <cell r="V82">
            <v>5250</v>
          </cell>
          <cell r="W82">
            <v>5250</v>
          </cell>
          <cell r="X82">
            <v>5250</v>
          </cell>
          <cell r="Y82">
            <v>5250</v>
          </cell>
          <cell r="Z82">
            <v>5250</v>
          </cell>
        </row>
        <row r="83">
          <cell r="A83" t="str">
            <v>FTMFSVC</v>
          </cell>
          <cell r="B83">
            <v>2741</v>
          </cell>
          <cell r="C83">
            <v>4514</v>
          </cell>
          <cell r="D83">
            <v>5181</v>
          </cell>
          <cell r="E83">
            <v>4726</v>
          </cell>
          <cell r="F83">
            <v>5283</v>
          </cell>
          <cell r="G83">
            <v>3869</v>
          </cell>
          <cell r="H83">
            <v>3196</v>
          </cell>
          <cell r="I83">
            <v>3426</v>
          </cell>
          <cell r="J83">
            <v>2547</v>
          </cell>
          <cell r="K83">
            <v>3800</v>
          </cell>
          <cell r="L83">
            <v>3445</v>
          </cell>
          <cell r="M83">
            <v>2366</v>
          </cell>
        </row>
        <row r="84">
          <cell r="A84" t="str">
            <v>FTMVCHGT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 t="str">
            <v>FTMVIMP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A86" t="str">
            <v>FTMVLCLR</v>
          </cell>
          <cell r="B86">
            <v>0</v>
          </cell>
          <cell r="C86">
            <v>7.9</v>
          </cell>
          <cell r="D86">
            <v>28.65</v>
          </cell>
          <cell r="E86">
            <v>87.8</v>
          </cell>
          <cell r="F86">
            <v>63.6</v>
          </cell>
          <cell r="G86">
            <v>13.15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 t="str">
            <v>FTNETG</v>
          </cell>
          <cell r="B87">
            <v>2182432404.1799998</v>
          </cell>
          <cell r="C87">
            <v>1933749362.05</v>
          </cell>
          <cell r="D87">
            <v>2229312036.1700001</v>
          </cell>
          <cell r="E87">
            <v>2689439206.04</v>
          </cell>
          <cell r="F87">
            <v>2352397965.0300002</v>
          </cell>
          <cell r="G87">
            <v>2486445162.8800001</v>
          </cell>
          <cell r="H87">
            <v>2067061859.8699999</v>
          </cell>
          <cell r="I87">
            <v>1856941190.01</v>
          </cell>
          <cell r="J87">
            <v>2228062352.9499998</v>
          </cell>
          <cell r="K87">
            <v>1997910744.9200001</v>
          </cell>
          <cell r="L87">
            <v>1996064016.8499999</v>
          </cell>
          <cell r="M87">
            <v>2379101732.2399998</v>
          </cell>
          <cell r="N87">
            <v>2353254367.4000001</v>
          </cell>
          <cell r="O87">
            <v>2102651127.4300001</v>
          </cell>
          <cell r="P87">
            <v>2396427865.52</v>
          </cell>
          <cell r="Q87">
            <v>2594029323.7399998</v>
          </cell>
          <cell r="R87">
            <v>2483705103.1900001</v>
          </cell>
          <cell r="S87">
            <v>2609325253.5500002</v>
          </cell>
          <cell r="T87">
            <v>2054043949.03</v>
          </cell>
          <cell r="U87">
            <v>1970741733.22</v>
          </cell>
          <cell r="V87">
            <v>2149155111.73</v>
          </cell>
          <cell r="W87">
            <v>2024872472.0899999</v>
          </cell>
          <cell r="X87">
            <v>2099810124.46</v>
          </cell>
          <cell r="Y87">
            <v>2309288612.0599999</v>
          </cell>
          <cell r="Z87">
            <v>2256989051.8000002</v>
          </cell>
          <cell r="AA87">
            <v>2041843702.1400001</v>
          </cell>
          <cell r="AB87">
            <v>2265667276.71</v>
          </cell>
          <cell r="AC87">
            <v>2476647675.98</v>
          </cell>
          <cell r="AD87">
            <v>2284867020.6500001</v>
          </cell>
          <cell r="AE87">
            <v>2470171143.23</v>
          </cell>
          <cell r="AF87">
            <v>1981159924.9499998</v>
          </cell>
          <cell r="AG87">
            <v>1864652186.7600002</v>
          </cell>
          <cell r="AH87">
            <v>1918108639.0700002</v>
          </cell>
          <cell r="AI87">
            <v>1837927575.49</v>
          </cell>
          <cell r="AJ87">
            <v>1886659267.3799977</v>
          </cell>
          <cell r="AK87">
            <v>2135889846.6500032</v>
          </cell>
          <cell r="AL87">
            <v>2098694416.7700002</v>
          </cell>
          <cell r="AM87">
            <v>1769098115.6299987</v>
          </cell>
          <cell r="AN87">
            <v>2026232123.9199972</v>
          </cell>
          <cell r="AO87">
            <v>2358537632.4700007</v>
          </cell>
          <cell r="AP87">
            <v>2067767167.4000013</v>
          </cell>
          <cell r="AQ87">
            <v>2167340828.9899998</v>
          </cell>
          <cell r="AR87">
            <v>1827418260.2300005</v>
          </cell>
          <cell r="AS87">
            <v>1715252133.029999</v>
          </cell>
          <cell r="AT87">
            <v>1754577022.559999</v>
          </cell>
          <cell r="AU87">
            <v>1558449896.5500016</v>
          </cell>
          <cell r="AV87">
            <v>1616668436.0700011</v>
          </cell>
          <cell r="AW87">
            <v>1791923330.1000004</v>
          </cell>
          <cell r="AX87">
            <v>1799478056.6399968</v>
          </cell>
          <cell r="AY87">
            <v>1583452780.2800021</v>
          </cell>
          <cell r="AZ87">
            <v>1695147762.0000005</v>
          </cell>
          <cell r="BA87">
            <v>1994468244.8300028</v>
          </cell>
          <cell r="BB87">
            <v>1776281007.4500012</v>
          </cell>
          <cell r="BC87">
            <v>1923547007.7000027</v>
          </cell>
          <cell r="BD87">
            <v>1564428688.22</v>
          </cell>
          <cell r="BE87">
            <v>1549884955.27</v>
          </cell>
          <cell r="BF87">
            <v>1730709024.2900021</v>
          </cell>
          <cell r="BG87">
            <v>1606128463.0799973</v>
          </cell>
          <cell r="BH87">
            <v>1596915710.3699989</v>
          </cell>
          <cell r="BI87">
            <v>1772249521.3000038</v>
          </cell>
          <cell r="BJ87">
            <v>1875555078.4900005</v>
          </cell>
          <cell r="BK87">
            <v>1572592547.5299973</v>
          </cell>
          <cell r="BL87">
            <v>1799919827.2600007</v>
          </cell>
          <cell r="BM87">
            <v>2250739018.2999954</v>
          </cell>
          <cell r="BN87">
            <v>1839518838.6500084</v>
          </cell>
          <cell r="BO87">
            <v>2364477847.1799908</v>
          </cell>
          <cell r="BP87">
            <v>1690142760.9200008</v>
          </cell>
          <cell r="BQ87">
            <v>1633287754.6599987</v>
          </cell>
          <cell r="BR87">
            <v>1808767725.7900004</v>
          </cell>
          <cell r="BS87">
            <v>1750987423.0500019</v>
          </cell>
          <cell r="BT87">
            <v>1624266879.3599987</v>
          </cell>
          <cell r="BU87">
            <v>1936268512.6164124</v>
          </cell>
          <cell r="BV87">
            <v>2003859909.8435879</v>
          </cell>
          <cell r="BW87">
            <v>1627467471.3000021</v>
          </cell>
          <cell r="BX87">
            <v>1954145953.2099924</v>
          </cell>
          <cell r="BY87">
            <v>2342132470.7700043</v>
          </cell>
          <cell r="BZ87">
            <v>1994900306.510004</v>
          </cell>
          <cell r="CA87">
            <v>2185367482.3399887</v>
          </cell>
          <cell r="CB87">
            <v>1737213444.3600001</v>
          </cell>
          <cell r="CC87">
            <v>1693020656.6499999</v>
          </cell>
          <cell r="CD87">
            <v>1897407138.3608124</v>
          </cell>
          <cell r="CE87">
            <v>-762502403.86841321</v>
          </cell>
          <cell r="CF87">
            <v>-34527326.026000082</v>
          </cell>
          <cell r="CG87">
            <v>-40435625.69763162</v>
          </cell>
          <cell r="CH87">
            <v>-57035931.55893486</v>
          </cell>
          <cell r="CI87">
            <v>-38886107.657881439</v>
          </cell>
          <cell r="CJ87">
            <v>-45947264.770240508</v>
          </cell>
          <cell r="CK87">
            <v>-63742864.941587865</v>
          </cell>
          <cell r="CL87">
            <v>-46918043.972706981</v>
          </cell>
          <cell r="CM87">
            <v>-43348975.359842367</v>
          </cell>
        </row>
        <row r="88">
          <cell r="A88" t="str">
            <v>FTOFHRT</v>
          </cell>
          <cell r="B88">
            <v>8.5000000000000006E-2</v>
          </cell>
          <cell r="C88">
            <v>8.5000000000000006E-2</v>
          </cell>
          <cell r="D88">
            <v>8.5000000000000006E-2</v>
          </cell>
          <cell r="E88">
            <v>8.5000000000000006E-2</v>
          </cell>
          <cell r="F88">
            <v>8.5000000000000006E-2</v>
          </cell>
          <cell r="G88">
            <v>8.5000000000000006E-2</v>
          </cell>
          <cell r="H88">
            <v>8.5000000000000006E-2</v>
          </cell>
          <cell r="I88">
            <v>8.5000000000000006E-2</v>
          </cell>
          <cell r="J88">
            <v>8.5000000000000006E-2</v>
          </cell>
          <cell r="K88">
            <v>8.5000000000000006E-2</v>
          </cell>
          <cell r="L88">
            <v>8.5000000000000006E-2</v>
          </cell>
          <cell r="M88">
            <v>8.5000000000000006E-2</v>
          </cell>
          <cell r="N88">
            <v>8.5000000000000006E-2</v>
          </cell>
          <cell r="O88">
            <v>8.5000000000000006E-2</v>
          </cell>
          <cell r="P88">
            <v>8.5000000000000006E-2</v>
          </cell>
          <cell r="Q88">
            <v>8.5000000000000006E-2</v>
          </cell>
          <cell r="R88">
            <v>8.5000000000000006E-2</v>
          </cell>
          <cell r="S88">
            <v>8.5000000000000006E-2</v>
          </cell>
          <cell r="T88">
            <v>8.5000000000000006E-2</v>
          </cell>
          <cell r="U88">
            <v>8.5000000000000006E-2</v>
          </cell>
          <cell r="V88">
            <v>8.5000000000000006E-2</v>
          </cell>
          <cell r="W88">
            <v>8.5000000000000006E-2</v>
          </cell>
          <cell r="X88">
            <v>8.5000000000000006E-2</v>
          </cell>
          <cell r="Y88">
            <v>8.5000000000000006E-2</v>
          </cell>
          <cell r="Z88">
            <v>8.5000000000000006E-2</v>
          </cell>
        </row>
        <row r="89">
          <cell r="A89" t="str">
            <v>FTOTHTLF</v>
          </cell>
          <cell r="B89">
            <v>26586235.909999996</v>
          </cell>
          <cell r="C89">
            <v>25175403.639999997</v>
          </cell>
          <cell r="D89">
            <v>29293019.18</v>
          </cell>
          <cell r="E89">
            <v>26189966.18</v>
          </cell>
          <cell r="F89">
            <v>31727983.360000003</v>
          </cell>
          <cell r="G89">
            <v>42242771.450000003</v>
          </cell>
          <cell r="H89">
            <v>21973153.059999999</v>
          </cell>
          <cell r="I89">
            <v>20558125.100000001</v>
          </cell>
          <cell r="J89">
            <v>23924329.91</v>
          </cell>
          <cell r="K89">
            <v>19282249.640000001</v>
          </cell>
          <cell r="L89">
            <v>15141611.73</v>
          </cell>
          <cell r="M89">
            <v>21030369.530000001</v>
          </cell>
          <cell r="N89">
            <v>25349874.389999997</v>
          </cell>
          <cell r="O89">
            <v>20253284.810000002</v>
          </cell>
          <cell r="P89">
            <v>28828541.890000001</v>
          </cell>
          <cell r="Q89">
            <v>15083847.080000002</v>
          </cell>
          <cell r="R89">
            <v>22348766.889999997</v>
          </cell>
          <cell r="S89">
            <v>36721087.879999995</v>
          </cell>
          <cell r="T89">
            <v>17298980.370000001</v>
          </cell>
          <cell r="U89">
            <v>39925455.130000003</v>
          </cell>
          <cell r="V89">
            <v>20873605.370000001</v>
          </cell>
          <cell r="W89">
            <v>26216284.699999999</v>
          </cell>
          <cell r="X89">
            <v>13762745.91</v>
          </cell>
          <cell r="Y89">
            <v>14190708.060000001</v>
          </cell>
          <cell r="Z89">
            <v>28444414.010000002</v>
          </cell>
          <cell r="AA89">
            <v>30622746.010000002</v>
          </cell>
          <cell r="AB89">
            <v>26972296.52</v>
          </cell>
          <cell r="AC89">
            <v>25954851.27</v>
          </cell>
          <cell r="AD89">
            <v>20503626.449999999</v>
          </cell>
          <cell r="AE89">
            <v>31570817.550000001</v>
          </cell>
          <cell r="AF89">
            <v>18873143.280000001</v>
          </cell>
          <cell r="AG89">
            <v>25870976.089999929</v>
          </cell>
          <cell r="AH89">
            <v>21198070.910000049</v>
          </cell>
          <cell r="AI89">
            <v>24053089.360000171</v>
          </cell>
          <cell r="AJ89">
            <v>23162036.289999988</v>
          </cell>
          <cell r="AK89">
            <v>19873245.369999848</v>
          </cell>
          <cell r="AL89">
            <v>24422157.009999894</v>
          </cell>
          <cell r="AM89">
            <v>25437287.170000076</v>
          </cell>
          <cell r="AN89">
            <v>24889468.949999895</v>
          </cell>
          <cell r="AO89">
            <v>24396322.590000153</v>
          </cell>
          <cell r="AP89">
            <v>21904781.819999784</v>
          </cell>
          <cell r="AQ89">
            <v>28804093.380000636</v>
          </cell>
          <cell r="AR89">
            <v>19474907.73</v>
          </cell>
          <cell r="AS89">
            <v>22600839.049999952</v>
          </cell>
          <cell r="AT89">
            <v>20362845.229999822</v>
          </cell>
          <cell r="AU89">
            <v>14651394.420000365</v>
          </cell>
          <cell r="AV89">
            <v>8627748.0799996331</v>
          </cell>
          <cell r="AW89">
            <v>16877948.130000334</v>
          </cell>
          <cell r="AX89">
            <v>16558032.039999474</v>
          </cell>
          <cell r="AY89">
            <v>46826287.690000385</v>
          </cell>
          <cell r="AZ89">
            <v>18282400.190000061</v>
          </cell>
          <cell r="BA89">
            <v>14168333.890000327</v>
          </cell>
          <cell r="BB89">
            <v>28735474.97000007</v>
          </cell>
          <cell r="BC89">
            <v>13051128.850000964</v>
          </cell>
          <cell r="BD89">
            <v>3107340.3100000028</v>
          </cell>
          <cell r="BE89">
            <v>3081484.8299999968</v>
          </cell>
          <cell r="BF89">
            <v>1878301.3699999999</v>
          </cell>
          <cell r="BG89">
            <v>4687931.5600000136</v>
          </cell>
          <cell r="BH89">
            <v>2353886.3199999584</v>
          </cell>
          <cell r="BI89">
            <v>2946121.6899999822</v>
          </cell>
          <cell r="BJ89">
            <v>5977342.3000000389</v>
          </cell>
          <cell r="BK89">
            <v>5754646.3800000539</v>
          </cell>
          <cell r="BL89">
            <v>5450406.5499999113</v>
          </cell>
          <cell r="BM89">
            <v>2541176.9700000379</v>
          </cell>
          <cell r="BN89">
            <v>5018072.8800000902</v>
          </cell>
          <cell r="BO89">
            <v>6310419.9399999743</v>
          </cell>
          <cell r="BP89">
            <v>1549469.6000000094</v>
          </cell>
          <cell r="BQ89">
            <v>6318509.9000000097</v>
          </cell>
          <cell r="BR89">
            <v>2857037.8199999882</v>
          </cell>
          <cell r="BS89">
            <v>2932867.6299999934</v>
          </cell>
          <cell r="BT89">
            <v>2686930.2200000007</v>
          </cell>
          <cell r="BU89">
            <v>2171455.7799999989</v>
          </cell>
          <cell r="BV89">
            <v>4865954.75</v>
          </cell>
          <cell r="BW89">
            <v>2532911.3700000006</v>
          </cell>
          <cell r="BX89">
            <v>4064846.5700000003</v>
          </cell>
          <cell r="BY89">
            <v>2472812.6400000006</v>
          </cell>
          <cell r="BZ89">
            <v>2926658.5099999956</v>
          </cell>
          <cell r="CA89">
            <v>3289012.18</v>
          </cell>
          <cell r="CB89">
            <v>1438468.8299999998</v>
          </cell>
          <cell r="CC89">
            <v>3769702.0500000003</v>
          </cell>
          <cell r="CD89">
            <v>2958679.85</v>
          </cell>
          <cell r="CE89">
            <v>-8166850.7300000004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</row>
        <row r="90">
          <cell r="A90" t="str">
            <v>FTPSLTOT</v>
          </cell>
          <cell r="B90">
            <v>1504150.97</v>
          </cell>
          <cell r="C90">
            <v>7010534.4400000004</v>
          </cell>
          <cell r="D90">
            <v>5142439.17</v>
          </cell>
          <cell r="E90">
            <v>13119008.609999999</v>
          </cell>
          <cell r="F90">
            <v>-361721.5</v>
          </cell>
          <cell r="G90">
            <v>2642353.4900000002</v>
          </cell>
          <cell r="H90">
            <v>8981056.4399999995</v>
          </cell>
          <cell r="I90">
            <v>6895370.1799999997</v>
          </cell>
          <cell r="J90">
            <v>5938986.9900000002</v>
          </cell>
          <cell r="K90">
            <v>5087618.8499999996</v>
          </cell>
          <cell r="L90">
            <v>5445163.25</v>
          </cell>
          <cell r="M90">
            <v>4857887.4000000004</v>
          </cell>
          <cell r="N90">
            <v>7984478.4800000004</v>
          </cell>
          <cell r="O90">
            <v>6424941.2800000003</v>
          </cell>
          <cell r="P90">
            <v>7862293.5499999998</v>
          </cell>
          <cell r="Q90">
            <v>4939828.8899999997</v>
          </cell>
          <cell r="R90">
            <v>7830731.8799999999</v>
          </cell>
          <cell r="S90">
            <v>2138314.33</v>
          </cell>
          <cell r="T90">
            <v>2472984.46</v>
          </cell>
          <cell r="U90">
            <v>12295286.51</v>
          </cell>
          <cell r="V90">
            <v>7611915.1299999999</v>
          </cell>
          <cell r="W90">
            <v>6343118.1200000001</v>
          </cell>
          <cell r="X90">
            <v>4245694.9400000004</v>
          </cell>
          <cell r="Y90">
            <v>5043792.62</v>
          </cell>
          <cell r="Z90">
            <v>8244423.04</v>
          </cell>
          <cell r="AA90">
            <v>5063702.17</v>
          </cell>
          <cell r="AB90">
            <v>8437735.3100000005</v>
          </cell>
          <cell r="AC90">
            <v>6179816.3099999996</v>
          </cell>
          <cell r="AD90">
            <v>6228406.4299999997</v>
          </cell>
          <cell r="AE90">
            <v>-624395.15</v>
          </cell>
          <cell r="AF90">
            <v>10455252.299999999</v>
          </cell>
          <cell r="AG90">
            <v>4773656.0199999986</v>
          </cell>
          <cell r="AH90">
            <v>4284338.3199999994</v>
          </cell>
          <cell r="AI90">
            <v>5649301.4200000009</v>
          </cell>
          <cell r="AJ90">
            <v>5330783.25</v>
          </cell>
          <cell r="AK90">
            <v>5394787.1300000008</v>
          </cell>
          <cell r="AL90">
            <v>7398414.7000000039</v>
          </cell>
          <cell r="AM90">
            <v>7386579.139999995</v>
          </cell>
          <cell r="AN90">
            <v>5100009</v>
          </cell>
          <cell r="AO90">
            <v>5343667.5600000005</v>
          </cell>
          <cell r="AP90">
            <v>6477428.6000000099</v>
          </cell>
          <cell r="AQ90">
            <v>3685390.6300000004</v>
          </cell>
          <cell r="AR90">
            <v>7350439.2199999997</v>
          </cell>
          <cell r="AS90">
            <v>5451637.8299999991</v>
          </cell>
          <cell r="AT90">
            <v>7863911.6500000004</v>
          </cell>
          <cell r="AU90">
            <v>8161190.3300000001</v>
          </cell>
          <cell r="AV90">
            <v>5018099.6099999966</v>
          </cell>
          <cell r="AW90">
            <v>7057399.9400000032</v>
          </cell>
          <cell r="AX90">
            <v>8449646.6699999999</v>
          </cell>
          <cell r="AY90">
            <v>7590109.6999999993</v>
          </cell>
          <cell r="AZ90">
            <v>6687678.1899999995</v>
          </cell>
          <cell r="BA90">
            <v>7859506.2599999961</v>
          </cell>
          <cell r="BB90">
            <v>6488608.6100000003</v>
          </cell>
          <cell r="BC90">
            <v>4868454.2600000072</v>
          </cell>
          <cell r="BD90">
            <v>9935468.5800000001</v>
          </cell>
          <cell r="BE90">
            <v>8136662.2700000005</v>
          </cell>
          <cell r="BF90">
            <v>15146402.180000003</v>
          </cell>
          <cell r="BG90">
            <v>15738016.339999994</v>
          </cell>
          <cell r="BH90">
            <v>14016411.900000002</v>
          </cell>
          <cell r="BI90">
            <v>16594824.860000003</v>
          </cell>
          <cell r="BJ90">
            <v>13714289.980000004</v>
          </cell>
          <cell r="BK90">
            <v>16036199.949999997</v>
          </cell>
          <cell r="BL90">
            <v>17953300.729999997</v>
          </cell>
          <cell r="BM90">
            <v>16650614.550000014</v>
          </cell>
          <cell r="BN90">
            <v>14964365.969999989</v>
          </cell>
          <cell r="BO90">
            <v>13951904.649999989</v>
          </cell>
          <cell r="BP90">
            <v>18687947.760000002</v>
          </cell>
          <cell r="BQ90">
            <v>16556373.100000001</v>
          </cell>
          <cell r="BR90">
            <v>15995761.529999996</v>
          </cell>
          <cell r="BS90">
            <v>17408598.040000003</v>
          </cell>
          <cell r="BT90">
            <v>16021900.729999999</v>
          </cell>
          <cell r="BU90">
            <v>16479636.760000005</v>
          </cell>
          <cell r="BV90">
            <v>17089527.029999997</v>
          </cell>
          <cell r="BW90">
            <v>17138358.580000002</v>
          </cell>
          <cell r="BX90">
            <v>19285356.100000001</v>
          </cell>
          <cell r="BY90">
            <v>16018074.819999982</v>
          </cell>
          <cell r="BZ90">
            <v>14441511.640000015</v>
          </cell>
          <cell r="CA90">
            <v>15112223.499999998</v>
          </cell>
          <cell r="CB90">
            <v>12486024.450000001</v>
          </cell>
          <cell r="CC90">
            <v>18608576</v>
          </cell>
          <cell r="CD90">
            <v>15925702.899999997</v>
          </cell>
          <cell r="CE90">
            <v>-47020303.350000001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</row>
        <row r="91">
          <cell r="A91" t="str">
            <v>FTQBB</v>
          </cell>
          <cell r="B91">
            <v>38071031.53125</v>
          </cell>
          <cell r="C91">
            <v>30089880.8125</v>
          </cell>
          <cell r="D91">
            <v>32103681.46875</v>
          </cell>
          <cell r="E91">
            <v>40702920.0625</v>
          </cell>
          <cell r="F91">
            <v>35960610.59375</v>
          </cell>
          <cell r="G91">
            <v>39312247.740000002</v>
          </cell>
          <cell r="H91">
            <v>37919104.198749997</v>
          </cell>
          <cell r="I91">
            <v>34469937.625</v>
          </cell>
          <cell r="J91">
            <v>39370586.3125</v>
          </cell>
          <cell r="K91">
            <v>38148776.40625</v>
          </cell>
          <cell r="L91">
            <v>32002524.25</v>
          </cell>
          <cell r="M91">
            <v>38035162.0625</v>
          </cell>
          <cell r="N91">
            <v>38403338.75</v>
          </cell>
          <cell r="O91">
            <v>31934683.875</v>
          </cell>
          <cell r="P91">
            <v>33133348.96875</v>
          </cell>
          <cell r="Q91">
            <v>41967598.6875</v>
          </cell>
          <cell r="R91">
            <v>35991355</v>
          </cell>
          <cell r="S91">
            <v>41367827.6875</v>
          </cell>
          <cell r="T91">
            <v>39292424.4375</v>
          </cell>
          <cell r="U91">
            <v>34711444.3125</v>
          </cell>
          <cell r="V91">
            <v>40096878.59375</v>
          </cell>
        </row>
        <row r="92">
          <cell r="A92" t="str">
            <v>FTQBC</v>
          </cell>
          <cell r="B92">
            <v>42311</v>
          </cell>
          <cell r="C92">
            <v>26511</v>
          </cell>
          <cell r="D92">
            <v>24541</v>
          </cell>
          <cell r="E92">
            <v>32932</v>
          </cell>
          <cell r="F92">
            <v>28706</v>
          </cell>
          <cell r="G92">
            <v>32218</v>
          </cell>
          <cell r="H92">
            <v>28704.859375</v>
          </cell>
          <cell r="I92">
            <v>29402</v>
          </cell>
          <cell r="J92">
            <v>34670</v>
          </cell>
          <cell r="K92">
            <v>30649</v>
          </cell>
          <cell r="L92">
            <v>34811</v>
          </cell>
          <cell r="M92">
            <v>52367</v>
          </cell>
          <cell r="N92">
            <v>56850</v>
          </cell>
          <cell r="O92">
            <v>35107</v>
          </cell>
          <cell r="P92">
            <v>31417</v>
          </cell>
          <cell r="Q92">
            <v>31602</v>
          </cell>
          <cell r="R92">
            <v>33770</v>
          </cell>
          <cell r="S92">
            <v>40706</v>
          </cell>
          <cell r="T92">
            <v>36026</v>
          </cell>
          <cell r="U92">
            <v>37138</v>
          </cell>
          <cell r="V92">
            <v>40157</v>
          </cell>
        </row>
        <row r="93">
          <cell r="A93" t="str">
            <v>FTQBLG4</v>
          </cell>
          <cell r="B93">
            <v>11080.87</v>
          </cell>
          <cell r="C93">
            <v>8092.85</v>
          </cell>
          <cell r="D93">
            <v>8372.92</v>
          </cell>
          <cell r="E93">
            <v>11952.82</v>
          </cell>
          <cell r="F93">
            <v>10776.5</v>
          </cell>
          <cell r="G93">
            <v>10497.14</v>
          </cell>
          <cell r="H93">
            <v>8885.85</v>
          </cell>
          <cell r="I93">
            <v>8468.7099999999991</v>
          </cell>
          <cell r="J93">
            <v>8738.6</v>
          </cell>
          <cell r="K93">
            <v>8167.72</v>
          </cell>
          <cell r="L93">
            <v>7251.5</v>
          </cell>
          <cell r="M93">
            <v>10751.47</v>
          </cell>
          <cell r="N93">
            <v>11691</v>
          </cell>
          <cell r="O93">
            <v>8231</v>
          </cell>
          <cell r="P93">
            <v>8762</v>
          </cell>
          <cell r="Q93">
            <v>10673</v>
          </cell>
          <cell r="R93">
            <v>11713</v>
          </cell>
          <cell r="S93">
            <v>11057</v>
          </cell>
          <cell r="T93">
            <v>9259</v>
          </cell>
          <cell r="U93">
            <v>8440</v>
          </cell>
          <cell r="V93">
            <v>9653</v>
          </cell>
        </row>
        <row r="94">
          <cell r="A94" t="str">
            <v>FTQBLIQ</v>
          </cell>
          <cell r="B94">
            <v>4209838</v>
          </cell>
          <cell r="C94">
            <v>1889062</v>
          </cell>
          <cell r="D94">
            <v>2284212.81</v>
          </cell>
          <cell r="E94">
            <v>3115100</v>
          </cell>
          <cell r="F94">
            <v>2759572</v>
          </cell>
          <cell r="G94">
            <v>2775159</v>
          </cell>
          <cell r="H94">
            <v>3130959.79</v>
          </cell>
          <cell r="I94">
            <v>1748303</v>
          </cell>
          <cell r="J94">
            <v>2573274</v>
          </cell>
          <cell r="K94">
            <v>2082183</v>
          </cell>
          <cell r="L94">
            <v>2254390</v>
          </cell>
          <cell r="M94">
            <v>3561432</v>
          </cell>
          <cell r="N94">
            <v>4513486</v>
          </cell>
          <cell r="O94">
            <v>2334290</v>
          </cell>
          <cell r="P94">
            <v>2348030</v>
          </cell>
          <cell r="Q94">
            <v>2842361</v>
          </cell>
          <cell r="R94">
            <v>2754785</v>
          </cell>
          <cell r="S94">
            <v>2950589</v>
          </cell>
          <cell r="T94">
            <v>3223071</v>
          </cell>
          <cell r="U94">
            <v>1928232</v>
          </cell>
          <cell r="V94">
            <v>2601485</v>
          </cell>
        </row>
        <row r="95">
          <cell r="A95" t="str">
            <v>FTQBLL14</v>
          </cell>
          <cell r="B95">
            <v>247627</v>
          </cell>
          <cell r="C95">
            <v>164540</v>
          </cell>
          <cell r="D95">
            <v>167207.81</v>
          </cell>
          <cell r="E95">
            <v>206462</v>
          </cell>
          <cell r="F95">
            <v>174735</v>
          </cell>
          <cell r="G95">
            <v>201288</v>
          </cell>
          <cell r="H95">
            <v>213386.22</v>
          </cell>
          <cell r="I95">
            <v>133835</v>
          </cell>
          <cell r="J95">
            <v>188931</v>
          </cell>
          <cell r="K95">
            <v>128959</v>
          </cell>
          <cell r="L95">
            <v>158894</v>
          </cell>
          <cell r="M95">
            <v>250148</v>
          </cell>
          <cell r="N95">
            <v>257541</v>
          </cell>
          <cell r="O95">
            <v>177925</v>
          </cell>
          <cell r="P95">
            <v>150227</v>
          </cell>
          <cell r="Q95">
            <v>204327</v>
          </cell>
          <cell r="R95">
            <v>183509</v>
          </cell>
          <cell r="S95">
            <v>231014</v>
          </cell>
          <cell r="T95">
            <v>204416</v>
          </cell>
          <cell r="U95">
            <v>170205</v>
          </cell>
          <cell r="V95">
            <v>183864</v>
          </cell>
        </row>
        <row r="96">
          <cell r="A96" t="str">
            <v>FTQBLL4</v>
          </cell>
          <cell r="B96">
            <v>3950722.21</v>
          </cell>
          <cell r="C96">
            <v>1716350.33</v>
          </cell>
          <cell r="D96">
            <v>2108572.88</v>
          </cell>
          <cell r="E96">
            <v>2896638.16</v>
          </cell>
          <cell r="F96">
            <v>2574004.12</v>
          </cell>
          <cell r="G96">
            <v>2563076.69</v>
          </cell>
          <cell r="H96">
            <v>2908628.2</v>
          </cell>
          <cell r="I96">
            <v>1605989.41</v>
          </cell>
          <cell r="J96">
            <v>2375551.04</v>
          </cell>
          <cell r="K96">
            <v>1944891.49</v>
          </cell>
          <cell r="L96">
            <v>2088197.58</v>
          </cell>
          <cell r="M96">
            <v>3300468.62</v>
          </cell>
          <cell r="N96">
            <v>4244254</v>
          </cell>
          <cell r="O96">
            <v>2148134</v>
          </cell>
          <cell r="P96">
            <v>2189041</v>
          </cell>
          <cell r="Q96">
            <v>2627361</v>
          </cell>
          <cell r="R96">
            <v>2559563</v>
          </cell>
          <cell r="S96">
            <v>2708518</v>
          </cell>
          <cell r="T96">
            <v>3009396</v>
          </cell>
          <cell r="U96">
            <v>1749587</v>
          </cell>
          <cell r="V96">
            <v>2407968</v>
          </cell>
        </row>
        <row r="97">
          <cell r="A97" t="str">
            <v>FTQBWG14</v>
          </cell>
          <cell r="B97">
            <v>65295</v>
          </cell>
          <cell r="C97">
            <v>42579</v>
          </cell>
          <cell r="D97">
            <v>47193</v>
          </cell>
          <cell r="E97">
            <v>51880</v>
          </cell>
          <cell r="F97">
            <v>43344</v>
          </cell>
          <cell r="G97">
            <v>44457</v>
          </cell>
          <cell r="H97">
            <v>41841.919999999998</v>
          </cell>
          <cell r="I97">
            <v>30641</v>
          </cell>
          <cell r="J97">
            <v>32207</v>
          </cell>
          <cell r="K97">
            <v>33211</v>
          </cell>
          <cell r="L97">
            <v>37401</v>
          </cell>
          <cell r="M97">
            <v>60783</v>
          </cell>
          <cell r="N97">
            <v>62676</v>
          </cell>
          <cell r="O97">
            <v>46656</v>
          </cell>
          <cell r="P97">
            <v>47129</v>
          </cell>
          <cell r="Q97">
            <v>44593</v>
          </cell>
          <cell r="R97">
            <v>38457</v>
          </cell>
          <cell r="S97">
            <v>39678</v>
          </cell>
          <cell r="T97">
            <v>35684</v>
          </cell>
          <cell r="U97">
            <v>34776</v>
          </cell>
          <cell r="V97">
            <v>34917</v>
          </cell>
        </row>
        <row r="98">
          <cell r="A98" t="str">
            <v>FTQBWINE</v>
          </cell>
          <cell r="B98">
            <v>6278867</v>
          </cell>
          <cell r="C98">
            <v>3386194</v>
          </cell>
          <cell r="D98">
            <v>4524227</v>
          </cell>
          <cell r="E98">
            <v>5458922</v>
          </cell>
          <cell r="F98">
            <v>4540307</v>
          </cell>
          <cell r="G98">
            <v>4202033</v>
          </cell>
          <cell r="H98">
            <v>4052608.03</v>
          </cell>
          <cell r="I98">
            <v>3273414</v>
          </cell>
          <cell r="J98">
            <v>4181439</v>
          </cell>
          <cell r="K98">
            <v>3422433</v>
          </cell>
          <cell r="L98">
            <v>3906600</v>
          </cell>
          <cell r="M98">
            <v>6431717</v>
          </cell>
          <cell r="N98">
            <v>6523361</v>
          </cell>
          <cell r="O98">
            <v>4285726</v>
          </cell>
          <cell r="P98">
            <v>4740915</v>
          </cell>
          <cell r="Q98">
            <v>5025862</v>
          </cell>
          <cell r="R98">
            <v>4517529</v>
          </cell>
          <cell r="S98">
            <v>4538406</v>
          </cell>
          <cell r="T98">
            <v>4044953</v>
          </cell>
          <cell r="U98">
            <v>3353928</v>
          </cell>
          <cell r="V98">
            <v>4274322</v>
          </cell>
        </row>
        <row r="99">
          <cell r="A99" t="str">
            <v>FTQBWL14</v>
          </cell>
          <cell r="B99">
            <v>5592792</v>
          </cell>
          <cell r="C99">
            <v>3233652</v>
          </cell>
          <cell r="D99">
            <v>4319127</v>
          </cell>
          <cell r="E99">
            <v>5233180</v>
          </cell>
          <cell r="F99">
            <v>4322905</v>
          </cell>
          <cell r="G99">
            <v>3976544</v>
          </cell>
          <cell r="H99">
            <v>3841610.54</v>
          </cell>
          <cell r="I99">
            <v>3102159</v>
          </cell>
          <cell r="J99">
            <v>3989538</v>
          </cell>
          <cell r="K99">
            <v>3231806</v>
          </cell>
          <cell r="L99">
            <v>3645205</v>
          </cell>
          <cell r="M99">
            <v>5849518</v>
          </cell>
          <cell r="N99">
            <v>5816925</v>
          </cell>
          <cell r="O99">
            <v>4092907</v>
          </cell>
          <cell r="P99">
            <v>4532301</v>
          </cell>
          <cell r="Q99">
            <v>4814181</v>
          </cell>
          <cell r="R99">
            <v>4287242</v>
          </cell>
          <cell r="S99">
            <v>4288096</v>
          </cell>
          <cell r="T99">
            <v>3830545</v>
          </cell>
          <cell r="U99">
            <v>3168809</v>
          </cell>
          <cell r="V99">
            <v>4056772</v>
          </cell>
        </row>
        <row r="100">
          <cell r="A100" t="str">
            <v>FTQBWS</v>
          </cell>
          <cell r="B100">
            <v>547509</v>
          </cell>
          <cell r="C100">
            <v>63631</v>
          </cell>
          <cell r="D100">
            <v>107844</v>
          </cell>
          <cell r="E100">
            <v>116671</v>
          </cell>
          <cell r="F100">
            <v>121365</v>
          </cell>
          <cell r="G100">
            <v>128401</v>
          </cell>
          <cell r="H100">
            <v>116801.77</v>
          </cell>
          <cell r="I100">
            <v>89946</v>
          </cell>
          <cell r="J100">
            <v>106230</v>
          </cell>
          <cell r="K100">
            <v>104506</v>
          </cell>
          <cell r="L100">
            <v>169106</v>
          </cell>
          <cell r="M100">
            <v>438666</v>
          </cell>
          <cell r="N100">
            <v>550212</v>
          </cell>
          <cell r="O100">
            <v>88246</v>
          </cell>
          <cell r="P100">
            <v>103648</v>
          </cell>
          <cell r="Q100">
            <v>105330</v>
          </cell>
          <cell r="R100">
            <v>128253</v>
          </cell>
          <cell r="S100">
            <v>144096</v>
          </cell>
          <cell r="T100">
            <v>115426</v>
          </cell>
          <cell r="U100">
            <v>88939</v>
          </cell>
          <cell r="V100">
            <v>116508</v>
          </cell>
        </row>
        <row r="101">
          <cell r="A101" t="str">
            <v>FTQWSG14</v>
          </cell>
          <cell r="B101">
            <v>2432</v>
          </cell>
          <cell r="C101">
            <v>311</v>
          </cell>
          <cell r="D101">
            <v>2525</v>
          </cell>
          <cell r="E101">
            <v>1772</v>
          </cell>
          <cell r="F101">
            <v>550</v>
          </cell>
          <cell r="G101">
            <v>2828</v>
          </cell>
          <cell r="H101">
            <v>2433.48999</v>
          </cell>
          <cell r="I101">
            <v>1454</v>
          </cell>
          <cell r="J101">
            <v>864</v>
          </cell>
          <cell r="K101">
            <v>3931</v>
          </cell>
          <cell r="L101">
            <v>-271</v>
          </cell>
          <cell r="M101">
            <v>1920</v>
          </cell>
          <cell r="N101">
            <v>2318</v>
          </cell>
          <cell r="O101">
            <v>1427</v>
          </cell>
          <cell r="P101">
            <v>2567</v>
          </cell>
          <cell r="Q101">
            <v>2849</v>
          </cell>
          <cell r="R101">
            <v>1328</v>
          </cell>
          <cell r="S101">
            <v>3518</v>
          </cell>
          <cell r="T101">
            <v>2827</v>
          </cell>
          <cell r="U101">
            <v>761</v>
          </cell>
          <cell r="V101">
            <v>1921</v>
          </cell>
        </row>
        <row r="102">
          <cell r="A102" t="str">
            <v>FTQWSL14</v>
          </cell>
          <cell r="B102">
            <v>27956</v>
          </cell>
          <cell r="C102">
            <v>19235</v>
          </cell>
          <cell r="D102">
            <v>22725</v>
          </cell>
          <cell r="E102">
            <v>22113</v>
          </cell>
          <cell r="F102">
            <v>23036</v>
          </cell>
          <cell r="G102">
            <v>17219</v>
          </cell>
          <cell r="H102">
            <v>20928.359375</v>
          </cell>
          <cell r="I102">
            <v>19473</v>
          </cell>
          <cell r="J102">
            <v>17596</v>
          </cell>
          <cell r="K102">
            <v>18092</v>
          </cell>
          <cell r="L102">
            <v>19959</v>
          </cell>
          <cell r="M102">
            <v>28108</v>
          </cell>
          <cell r="N102">
            <v>33772</v>
          </cell>
          <cell r="O102">
            <v>21142</v>
          </cell>
          <cell r="P102">
            <v>23591</v>
          </cell>
          <cell r="Q102">
            <v>26979</v>
          </cell>
          <cell r="R102">
            <v>28103</v>
          </cell>
          <cell r="S102">
            <v>21999</v>
          </cell>
          <cell r="T102">
            <v>24159</v>
          </cell>
          <cell r="U102">
            <v>23209</v>
          </cell>
          <cell r="V102">
            <v>23749</v>
          </cell>
        </row>
        <row r="103">
          <cell r="A103" t="str">
            <v>FTQWSS</v>
          </cell>
          <cell r="B103">
            <v>572</v>
          </cell>
          <cell r="C103">
            <v>275</v>
          </cell>
          <cell r="D103">
            <v>272</v>
          </cell>
          <cell r="E103">
            <v>374</v>
          </cell>
          <cell r="F103">
            <v>401</v>
          </cell>
          <cell r="G103">
            <v>366</v>
          </cell>
          <cell r="H103">
            <v>287.08999599999999</v>
          </cell>
          <cell r="I103">
            <v>339</v>
          </cell>
          <cell r="J103">
            <v>334</v>
          </cell>
          <cell r="K103">
            <v>238</v>
          </cell>
          <cell r="L103">
            <v>389</v>
          </cell>
          <cell r="M103">
            <v>355</v>
          </cell>
          <cell r="N103">
            <v>608</v>
          </cell>
          <cell r="O103">
            <v>241</v>
          </cell>
          <cell r="P103">
            <v>262</v>
          </cell>
          <cell r="Q103">
            <v>328</v>
          </cell>
          <cell r="R103">
            <v>376</v>
          </cell>
          <cell r="S103">
            <v>313</v>
          </cell>
          <cell r="T103">
            <v>286</v>
          </cell>
          <cell r="U103">
            <v>296</v>
          </cell>
          <cell r="V103">
            <v>298</v>
          </cell>
        </row>
        <row r="104">
          <cell r="A104" t="str">
            <v>FTRACEG</v>
          </cell>
          <cell r="B104">
            <v>141722.73000000001</v>
          </cell>
          <cell r="C104">
            <v>183823.14</v>
          </cell>
          <cell r="D104">
            <v>156182.96</v>
          </cell>
          <cell r="E104">
            <v>82264.81</v>
          </cell>
          <cell r="F104">
            <v>224830.28</v>
          </cell>
          <cell r="G104">
            <v>8300441.3399999999</v>
          </cell>
          <cell r="H104">
            <v>175108.92</v>
          </cell>
          <cell r="I104">
            <v>190276.82</v>
          </cell>
          <cell r="J104">
            <v>162511.67000000001</v>
          </cell>
          <cell r="K104">
            <v>6939834.3499999996</v>
          </cell>
          <cell r="L104">
            <v>187549.85</v>
          </cell>
          <cell r="M104">
            <v>167231.76999999999</v>
          </cell>
          <cell r="N104">
            <v>175622.58</v>
          </cell>
          <cell r="O104">
            <v>203266.31</v>
          </cell>
          <cell r="P104">
            <v>176398.92</v>
          </cell>
          <cell r="Q104">
            <v>212227.63</v>
          </cell>
          <cell r="R104">
            <v>185793.2</v>
          </cell>
          <cell r="S104">
            <v>7196670.1699999999</v>
          </cell>
          <cell r="T104">
            <v>190373.12</v>
          </cell>
          <cell r="U104">
            <v>205038.71</v>
          </cell>
          <cell r="V104">
            <v>8657168.0500000007</v>
          </cell>
          <cell r="W104">
            <v>189628.38</v>
          </cell>
          <cell r="X104">
            <v>183705.05</v>
          </cell>
          <cell r="Y104">
            <v>136184.04999999999</v>
          </cell>
          <cell r="Z104">
            <v>286365.06</v>
          </cell>
          <cell r="AA104">
            <v>253815.15</v>
          </cell>
          <cell r="AB104">
            <v>261204.84</v>
          </cell>
          <cell r="AC104">
            <v>281996</v>
          </cell>
          <cell r="AD104">
            <v>241710.87</v>
          </cell>
          <cell r="AE104">
            <v>21237915.02</v>
          </cell>
          <cell r="AF104">
            <v>242021.72000000032</v>
          </cell>
          <cell r="AG104">
            <v>386516.11999999959</v>
          </cell>
          <cell r="AH104">
            <v>4760893.2999999989</v>
          </cell>
          <cell r="AI104">
            <v>1494453.870000001</v>
          </cell>
          <cell r="AJ104">
            <v>232161.78999999925</v>
          </cell>
          <cell r="AK104">
            <v>398200.23000000051</v>
          </cell>
          <cell r="AL104">
            <v>4337623.08</v>
          </cell>
          <cell r="AM104">
            <v>393984.16000000224</v>
          </cell>
          <cell r="AN104">
            <v>403213.34000000067</v>
          </cell>
          <cell r="AO104">
            <v>5910947.9499999937</v>
          </cell>
          <cell r="AP104">
            <v>383371.43000000395</v>
          </cell>
          <cell r="AQ104">
            <v>7932680.5199999977</v>
          </cell>
          <cell r="AR104">
            <v>409157.68000000005</v>
          </cell>
          <cell r="AS104">
            <v>433160.74999999994</v>
          </cell>
          <cell r="AT104">
            <v>422081.38000000006</v>
          </cell>
          <cell r="AU104">
            <v>382247.07999999996</v>
          </cell>
          <cell r="AV104">
            <v>397643.15999999986</v>
          </cell>
          <cell r="AW104">
            <v>394252.45000000019</v>
          </cell>
          <cell r="AX104">
            <v>394699.59000000008</v>
          </cell>
          <cell r="AY104">
            <v>4421183.5100000007</v>
          </cell>
          <cell r="AZ104">
            <v>453581.65999999933</v>
          </cell>
          <cell r="BA104">
            <v>4472788.38</v>
          </cell>
          <cell r="BB104">
            <v>454068.32000000105</v>
          </cell>
          <cell r="BC104">
            <v>7350619.8000000007</v>
          </cell>
          <cell r="BD104">
            <v>408686.2</v>
          </cell>
          <cell r="BE104">
            <v>431110.99</v>
          </cell>
          <cell r="BF104">
            <v>418472.65000000014</v>
          </cell>
          <cell r="BG104">
            <v>389495.39</v>
          </cell>
          <cell r="BH104">
            <v>5396246.4100000001</v>
          </cell>
          <cell r="BI104">
            <v>394120.66000000044</v>
          </cell>
          <cell r="BJ104">
            <v>5404292.4000000004</v>
          </cell>
          <cell r="BK104">
            <v>461458.4500000003</v>
          </cell>
          <cell r="BL104">
            <v>475389.37999999931</v>
          </cell>
          <cell r="BM104">
            <v>7018316.8099999977</v>
          </cell>
          <cell r="BN104">
            <v>463143.47000000213</v>
          </cell>
          <cell r="BO104">
            <v>6465145.5099999988</v>
          </cell>
          <cell r="BP104">
            <v>422779.85</v>
          </cell>
          <cell r="BQ104">
            <v>563997.18000000005</v>
          </cell>
          <cell r="BR104">
            <v>521971.58999999991</v>
          </cell>
          <cell r="BS104">
            <v>4470392.5200000005</v>
          </cell>
          <cell r="BT104">
            <v>490037.45</v>
          </cell>
          <cell r="BU104">
            <v>479257.91999999934</v>
          </cell>
          <cell r="BV104">
            <v>6482895.6200000001</v>
          </cell>
          <cell r="BW104">
            <v>542296.78000000096</v>
          </cell>
          <cell r="BX104">
            <v>557991.40999999968</v>
          </cell>
          <cell r="BY104">
            <v>6568776.2100000009</v>
          </cell>
          <cell r="BZ104">
            <v>538947.94999999716</v>
          </cell>
          <cell r="CA104">
            <v>9138130.9900000002</v>
          </cell>
          <cell r="CB104">
            <v>502264.95999999996</v>
          </cell>
          <cell r="CC104">
            <v>569434.37999999989</v>
          </cell>
          <cell r="CD104">
            <v>527768.11</v>
          </cell>
          <cell r="CE104">
            <v>-1599467.45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</row>
        <row r="105">
          <cell r="A105" t="str">
            <v>FTRBB</v>
          </cell>
          <cell r="B105">
            <v>480</v>
          </cell>
          <cell r="C105">
            <v>480</v>
          </cell>
          <cell r="D105">
            <v>480</v>
          </cell>
          <cell r="E105">
            <v>480</v>
          </cell>
          <cell r="F105">
            <v>480</v>
          </cell>
          <cell r="G105">
            <v>480</v>
          </cell>
          <cell r="H105">
            <v>480</v>
          </cell>
          <cell r="I105">
            <v>480</v>
          </cell>
          <cell r="J105">
            <v>480</v>
          </cell>
          <cell r="K105">
            <v>480</v>
          </cell>
          <cell r="L105">
            <v>480</v>
          </cell>
          <cell r="M105">
            <v>480</v>
          </cell>
          <cell r="N105">
            <v>480</v>
          </cell>
          <cell r="O105">
            <v>480</v>
          </cell>
          <cell r="P105">
            <v>480</v>
          </cell>
          <cell r="Q105">
            <v>480</v>
          </cell>
          <cell r="R105">
            <v>480</v>
          </cell>
          <cell r="S105">
            <v>480</v>
          </cell>
          <cell r="T105">
            <v>480</v>
          </cell>
          <cell r="U105">
            <v>480</v>
          </cell>
          <cell r="V105">
            <v>480</v>
          </cell>
          <cell r="W105">
            <v>480</v>
          </cell>
          <cell r="X105">
            <v>480</v>
          </cell>
          <cell r="Y105">
            <v>480</v>
          </cell>
          <cell r="Z105">
            <v>480</v>
          </cell>
        </row>
        <row r="106">
          <cell r="A106" t="str">
            <v>FTRBC</v>
          </cell>
          <cell r="B106">
            <v>890</v>
          </cell>
          <cell r="C106">
            <v>890</v>
          </cell>
          <cell r="D106">
            <v>890</v>
          </cell>
          <cell r="E106">
            <v>890</v>
          </cell>
          <cell r="F106">
            <v>890</v>
          </cell>
          <cell r="G106">
            <v>890</v>
          </cell>
          <cell r="H106">
            <v>890</v>
          </cell>
          <cell r="I106">
            <v>890</v>
          </cell>
          <cell r="J106">
            <v>890</v>
          </cell>
          <cell r="K106">
            <v>890</v>
          </cell>
          <cell r="L106">
            <v>890</v>
          </cell>
          <cell r="M106">
            <v>890</v>
          </cell>
          <cell r="N106">
            <v>890</v>
          </cell>
          <cell r="O106">
            <v>890</v>
          </cell>
          <cell r="P106">
            <v>890</v>
          </cell>
          <cell r="Q106">
            <v>890</v>
          </cell>
          <cell r="R106">
            <v>890</v>
          </cell>
          <cell r="S106">
            <v>890</v>
          </cell>
          <cell r="T106">
            <v>890</v>
          </cell>
          <cell r="U106">
            <v>890</v>
          </cell>
          <cell r="V106">
            <v>890</v>
          </cell>
          <cell r="W106">
            <v>890</v>
          </cell>
          <cell r="X106">
            <v>890</v>
          </cell>
          <cell r="Y106">
            <v>890</v>
          </cell>
          <cell r="Z106">
            <v>890</v>
          </cell>
        </row>
        <row r="107">
          <cell r="A107" t="str">
            <v>FTRBLG4</v>
          </cell>
          <cell r="B107">
            <v>9530</v>
          </cell>
          <cell r="C107">
            <v>9530</v>
          </cell>
          <cell r="D107">
            <v>9530</v>
          </cell>
          <cell r="E107">
            <v>9530</v>
          </cell>
          <cell r="F107">
            <v>9530</v>
          </cell>
          <cell r="G107">
            <v>9530</v>
          </cell>
          <cell r="H107">
            <v>9530</v>
          </cell>
          <cell r="I107">
            <v>9530</v>
          </cell>
          <cell r="J107">
            <v>9530</v>
          </cell>
          <cell r="K107">
            <v>9530</v>
          </cell>
          <cell r="L107">
            <v>9530</v>
          </cell>
          <cell r="M107">
            <v>9530</v>
          </cell>
          <cell r="N107">
            <v>9530</v>
          </cell>
          <cell r="O107">
            <v>9530</v>
          </cell>
          <cell r="P107">
            <v>9530</v>
          </cell>
          <cell r="Q107">
            <v>9530</v>
          </cell>
          <cell r="R107">
            <v>9530</v>
          </cell>
          <cell r="S107">
            <v>9530</v>
          </cell>
          <cell r="T107">
            <v>9530</v>
          </cell>
          <cell r="U107">
            <v>9530</v>
          </cell>
          <cell r="V107">
            <v>9530</v>
          </cell>
          <cell r="W107">
            <v>9530</v>
          </cell>
          <cell r="X107">
            <v>9530</v>
          </cell>
          <cell r="Y107">
            <v>9530</v>
          </cell>
          <cell r="Z107">
            <v>9530</v>
          </cell>
        </row>
        <row r="108">
          <cell r="A108" t="str">
            <v>FTRBLIQ</v>
          </cell>
          <cell r="B108">
            <v>6258.05</v>
          </cell>
          <cell r="C108">
            <v>6143.02</v>
          </cell>
          <cell r="D108">
            <v>6200.25</v>
          </cell>
          <cell r="E108">
            <v>6230.04</v>
          </cell>
          <cell r="F108">
            <v>6242.89</v>
          </cell>
          <cell r="G108">
            <v>6203.33</v>
          </cell>
          <cell r="H108">
            <v>6219.15</v>
          </cell>
          <cell r="I108">
            <v>6189.56</v>
          </cell>
          <cell r="J108">
            <v>6198.4</v>
          </cell>
          <cell r="K108">
            <v>6248.83</v>
          </cell>
          <cell r="L108">
            <v>6210.32</v>
          </cell>
          <cell r="M108">
            <v>6210.66</v>
          </cell>
        </row>
        <row r="109">
          <cell r="A109" t="str">
            <v>FTRBLL14</v>
          </cell>
          <cell r="B109">
            <v>2250</v>
          </cell>
          <cell r="C109">
            <v>2250</v>
          </cell>
          <cell r="D109">
            <v>2250</v>
          </cell>
          <cell r="E109">
            <v>2250</v>
          </cell>
          <cell r="F109">
            <v>2250</v>
          </cell>
          <cell r="G109">
            <v>2250</v>
          </cell>
          <cell r="H109">
            <v>2250</v>
          </cell>
          <cell r="I109">
            <v>2250</v>
          </cell>
          <cell r="J109">
            <v>2250</v>
          </cell>
          <cell r="K109">
            <v>2250</v>
          </cell>
          <cell r="L109">
            <v>2250</v>
          </cell>
          <cell r="M109">
            <v>2250</v>
          </cell>
          <cell r="N109">
            <v>2250</v>
          </cell>
          <cell r="O109">
            <v>2250</v>
          </cell>
          <cell r="P109">
            <v>2250</v>
          </cell>
          <cell r="Q109">
            <v>2250</v>
          </cell>
          <cell r="R109">
            <v>2250</v>
          </cell>
          <cell r="S109">
            <v>2250</v>
          </cell>
          <cell r="T109">
            <v>2250</v>
          </cell>
          <cell r="U109">
            <v>2250</v>
          </cell>
          <cell r="V109">
            <v>2250</v>
          </cell>
          <cell r="W109">
            <v>2250</v>
          </cell>
          <cell r="X109">
            <v>2250</v>
          </cell>
          <cell r="Y109">
            <v>2250</v>
          </cell>
          <cell r="Z109">
            <v>2250</v>
          </cell>
        </row>
        <row r="110">
          <cell r="A110" t="str">
            <v>FTRBLL4</v>
          </cell>
          <cell r="B110">
            <v>6500</v>
          </cell>
          <cell r="C110">
            <v>6500</v>
          </cell>
          <cell r="D110">
            <v>6500</v>
          </cell>
          <cell r="E110">
            <v>6500</v>
          </cell>
          <cell r="F110">
            <v>6500</v>
          </cell>
          <cell r="G110">
            <v>6500</v>
          </cell>
          <cell r="H110">
            <v>6500</v>
          </cell>
          <cell r="I110">
            <v>6500</v>
          </cell>
          <cell r="J110">
            <v>6500</v>
          </cell>
          <cell r="K110">
            <v>6500</v>
          </cell>
          <cell r="L110">
            <v>6500</v>
          </cell>
          <cell r="M110">
            <v>6500</v>
          </cell>
          <cell r="N110">
            <v>6500</v>
          </cell>
          <cell r="O110">
            <v>6500</v>
          </cell>
          <cell r="P110">
            <v>6500</v>
          </cell>
          <cell r="Q110">
            <v>6500</v>
          </cell>
          <cell r="R110">
            <v>6500</v>
          </cell>
          <cell r="S110">
            <v>6500</v>
          </cell>
          <cell r="T110">
            <v>6500</v>
          </cell>
          <cell r="U110">
            <v>6500</v>
          </cell>
          <cell r="V110">
            <v>6500</v>
          </cell>
          <cell r="W110">
            <v>6500</v>
          </cell>
          <cell r="X110">
            <v>6500</v>
          </cell>
          <cell r="Y110">
            <v>6500</v>
          </cell>
          <cell r="Z110">
            <v>6500</v>
          </cell>
        </row>
        <row r="111">
          <cell r="A111" t="str">
            <v>FTRBWG14</v>
          </cell>
          <cell r="B111">
            <v>3000</v>
          </cell>
          <cell r="C111">
            <v>3000</v>
          </cell>
          <cell r="D111">
            <v>3000</v>
          </cell>
          <cell r="E111">
            <v>3000</v>
          </cell>
          <cell r="F111">
            <v>3000</v>
          </cell>
          <cell r="G111">
            <v>3000</v>
          </cell>
          <cell r="H111">
            <v>3000</v>
          </cell>
          <cell r="I111">
            <v>3000</v>
          </cell>
          <cell r="J111">
            <v>3000</v>
          </cell>
          <cell r="K111">
            <v>3000</v>
          </cell>
          <cell r="L111">
            <v>3000</v>
          </cell>
          <cell r="M111">
            <v>3000</v>
          </cell>
          <cell r="N111">
            <v>3000</v>
          </cell>
          <cell r="O111">
            <v>3000</v>
          </cell>
          <cell r="P111">
            <v>3000</v>
          </cell>
          <cell r="Q111">
            <v>3000</v>
          </cell>
          <cell r="R111">
            <v>3000</v>
          </cell>
          <cell r="S111">
            <v>3000</v>
          </cell>
          <cell r="T111">
            <v>3000</v>
          </cell>
          <cell r="U111">
            <v>3000</v>
          </cell>
          <cell r="V111">
            <v>3000</v>
          </cell>
          <cell r="W111">
            <v>3000</v>
          </cell>
          <cell r="X111">
            <v>3000</v>
          </cell>
          <cell r="Y111">
            <v>3000</v>
          </cell>
          <cell r="Z111">
            <v>3000</v>
          </cell>
        </row>
        <row r="112">
          <cell r="A112" t="str">
            <v>FTRBWINE</v>
          </cell>
          <cell r="B112">
            <v>2358.1999999999998</v>
          </cell>
          <cell r="C112">
            <v>2272.41</v>
          </cell>
          <cell r="D112">
            <v>2280.73</v>
          </cell>
          <cell r="E112">
            <v>2275.9899999999998</v>
          </cell>
          <cell r="F112">
            <v>2282.1799999999998</v>
          </cell>
          <cell r="G112">
            <v>2286.33</v>
          </cell>
          <cell r="H112">
            <v>2284.65</v>
          </cell>
          <cell r="I112">
            <v>2279.6</v>
          </cell>
          <cell r="J112">
            <v>2276.4899999999998</v>
          </cell>
          <cell r="K112">
            <v>2284.21</v>
          </cell>
          <cell r="L112">
            <v>2299.29</v>
          </cell>
          <cell r="M112">
            <v>2331.5700000000002</v>
          </cell>
        </row>
        <row r="113">
          <cell r="A113" t="str">
            <v>FTRBWL14</v>
          </cell>
          <cell r="B113">
            <v>2250</v>
          </cell>
          <cell r="C113">
            <v>2250</v>
          </cell>
          <cell r="D113">
            <v>2250</v>
          </cell>
          <cell r="E113">
            <v>2250</v>
          </cell>
          <cell r="F113">
            <v>2250</v>
          </cell>
          <cell r="G113">
            <v>2250</v>
          </cell>
          <cell r="H113">
            <v>2250</v>
          </cell>
          <cell r="I113">
            <v>2250</v>
          </cell>
          <cell r="J113">
            <v>2250</v>
          </cell>
          <cell r="K113">
            <v>2250</v>
          </cell>
          <cell r="L113">
            <v>2250</v>
          </cell>
          <cell r="M113">
            <v>2250</v>
          </cell>
          <cell r="N113">
            <v>2250</v>
          </cell>
          <cell r="O113">
            <v>2250</v>
          </cell>
          <cell r="P113">
            <v>2250</v>
          </cell>
          <cell r="Q113">
            <v>2250</v>
          </cell>
          <cell r="R113">
            <v>2250</v>
          </cell>
          <cell r="S113">
            <v>2250</v>
          </cell>
          <cell r="T113">
            <v>2250</v>
          </cell>
          <cell r="U113">
            <v>2250</v>
          </cell>
          <cell r="V113">
            <v>2250</v>
          </cell>
          <cell r="W113">
            <v>2250</v>
          </cell>
          <cell r="X113">
            <v>2250</v>
          </cell>
          <cell r="Y113">
            <v>2250</v>
          </cell>
          <cell r="Z113">
            <v>2250</v>
          </cell>
        </row>
        <row r="114">
          <cell r="A114" t="str">
            <v>FTRBWS</v>
          </cell>
          <cell r="B114">
            <v>3500</v>
          </cell>
          <cell r="C114">
            <v>3500</v>
          </cell>
          <cell r="D114">
            <v>3500</v>
          </cell>
          <cell r="E114">
            <v>3500</v>
          </cell>
          <cell r="F114">
            <v>3500</v>
          </cell>
          <cell r="G114">
            <v>3500</v>
          </cell>
          <cell r="H114">
            <v>3500</v>
          </cell>
          <cell r="I114">
            <v>3500</v>
          </cell>
          <cell r="J114">
            <v>3500</v>
          </cell>
          <cell r="K114">
            <v>3500</v>
          </cell>
          <cell r="L114">
            <v>3500</v>
          </cell>
          <cell r="M114">
            <v>3500</v>
          </cell>
          <cell r="N114">
            <v>3500</v>
          </cell>
          <cell r="O114">
            <v>3500</v>
          </cell>
          <cell r="P114">
            <v>3500</v>
          </cell>
          <cell r="Q114">
            <v>3500</v>
          </cell>
          <cell r="R114">
            <v>3500</v>
          </cell>
          <cell r="S114">
            <v>3500</v>
          </cell>
          <cell r="T114">
            <v>3500</v>
          </cell>
          <cell r="U114">
            <v>3500</v>
          </cell>
          <cell r="V114">
            <v>3500</v>
          </cell>
          <cell r="W114">
            <v>3500</v>
          </cell>
          <cell r="X114">
            <v>3500</v>
          </cell>
          <cell r="Y114">
            <v>3500</v>
          </cell>
          <cell r="Z114">
            <v>3500</v>
          </cell>
        </row>
        <row r="115">
          <cell r="A115" t="str">
            <v>FTREFUND</v>
          </cell>
          <cell r="B115">
            <v>46141006.770000003</v>
          </cell>
          <cell r="C115">
            <v>24497385.510000002</v>
          </cell>
          <cell r="D115">
            <v>23653730.469999999</v>
          </cell>
          <cell r="E115">
            <v>15186079.710000001</v>
          </cell>
          <cell r="F115">
            <v>23482972.219999999</v>
          </cell>
          <cell r="G115">
            <v>11638613.470000001</v>
          </cell>
          <cell r="H115">
            <v>31107388.969999999</v>
          </cell>
          <cell r="I115">
            <v>23563894.879999999</v>
          </cell>
          <cell r="J115">
            <v>41058941.68</v>
          </cell>
          <cell r="K115">
            <v>92822864.209999993</v>
          </cell>
          <cell r="L115">
            <v>15581477.27</v>
          </cell>
          <cell r="M115">
            <v>15514947.380000001</v>
          </cell>
          <cell r="N115">
            <v>8408964.5099999998</v>
          </cell>
          <cell r="O115">
            <v>15317089.43</v>
          </cell>
          <cell r="P115">
            <v>26357230.149999999</v>
          </cell>
          <cell r="Q115">
            <v>19250414.84</v>
          </cell>
          <cell r="R115">
            <v>13957440.939999999</v>
          </cell>
          <cell r="S115">
            <v>14353149.25</v>
          </cell>
          <cell r="T115">
            <v>47736174.409999996</v>
          </cell>
          <cell r="U115">
            <v>21139586.609999999</v>
          </cell>
          <cell r="V115">
            <v>36805820.229999997</v>
          </cell>
          <cell r="W115">
            <v>64002959.270000003</v>
          </cell>
          <cell r="X115">
            <v>23006500.449999999</v>
          </cell>
          <cell r="Y115">
            <v>12530551.720000001</v>
          </cell>
          <cell r="Z115">
            <v>35714761.729999997</v>
          </cell>
          <cell r="AA115">
            <v>17994241.039999999</v>
          </cell>
          <cell r="AB115">
            <v>36311560.640000001</v>
          </cell>
          <cell r="AC115">
            <v>36234565.909999996</v>
          </cell>
          <cell r="AD115">
            <v>21233671.82</v>
          </cell>
          <cell r="AE115">
            <v>14207657.82</v>
          </cell>
          <cell r="AF115">
            <v>38666332.799999997</v>
          </cell>
          <cell r="AG115">
            <v>34494678.539999999</v>
          </cell>
          <cell r="AH115">
            <v>44514968.069999993</v>
          </cell>
          <cell r="AI115">
            <v>125667017.55000003</v>
          </cell>
          <cell r="AJ115">
            <v>52568336.879999973</v>
          </cell>
          <cell r="AK115">
            <v>26995325.629999969</v>
          </cell>
          <cell r="AL115">
            <v>29823712.270000044</v>
          </cell>
          <cell r="AM115">
            <v>15535888.189999981</v>
          </cell>
          <cell r="AN115">
            <v>23831482.929999992</v>
          </cell>
          <cell r="AO115">
            <v>23647230.080000043</v>
          </cell>
          <cell r="AP115">
            <v>34804490.670000009</v>
          </cell>
          <cell r="AQ115">
            <v>15271824.030000005</v>
          </cell>
          <cell r="AR115">
            <v>72896373.159999996</v>
          </cell>
          <cell r="AS115">
            <v>19967341.689999998</v>
          </cell>
          <cell r="AT115">
            <v>35683723.109999999</v>
          </cell>
          <cell r="AU115">
            <v>212699801.59000003</v>
          </cell>
          <cell r="AV115">
            <v>39105818.029999964</v>
          </cell>
          <cell r="AW115">
            <v>34840113.020000048</v>
          </cell>
          <cell r="AX115">
            <v>24639092.140000004</v>
          </cell>
          <cell r="AY115">
            <v>26586049.249999974</v>
          </cell>
          <cell r="AZ115">
            <v>38895982.909999989</v>
          </cell>
          <cell r="BA115">
            <v>30110711.930000037</v>
          </cell>
          <cell r="BB115">
            <v>31618541.830000028</v>
          </cell>
          <cell r="BC115">
            <v>31137350.019999985</v>
          </cell>
          <cell r="BD115">
            <v>53915936.820000008</v>
          </cell>
          <cell r="BE115">
            <v>31532418.07</v>
          </cell>
          <cell r="BF115">
            <v>52881244.020000011</v>
          </cell>
          <cell r="BG115">
            <v>32894733.299999986</v>
          </cell>
          <cell r="BH115">
            <v>118739071.42999996</v>
          </cell>
          <cell r="BI115">
            <v>125601410.38000001</v>
          </cell>
          <cell r="BJ115">
            <v>24876715.010000054</v>
          </cell>
          <cell r="BK115">
            <v>26166947.320000019</v>
          </cell>
          <cell r="BL115">
            <v>18186482.489999946</v>
          </cell>
          <cell r="BM115">
            <v>14636213.690000033</v>
          </cell>
          <cell r="BN115">
            <v>17799853.909999911</v>
          </cell>
          <cell r="BO115">
            <v>20549609.840000015</v>
          </cell>
          <cell r="BP115">
            <v>49639998.660000004</v>
          </cell>
          <cell r="BQ115">
            <v>15734252.519999985</v>
          </cell>
          <cell r="BR115">
            <v>38048186.760000005</v>
          </cell>
          <cell r="BS115">
            <v>31246763.910000011</v>
          </cell>
          <cell r="BT115">
            <v>96387249.239999995</v>
          </cell>
          <cell r="BU115">
            <v>22698676.129999995</v>
          </cell>
          <cell r="BV115">
            <v>12587755.740000006</v>
          </cell>
          <cell r="BW115">
            <v>10992234.580000002</v>
          </cell>
          <cell r="BX115">
            <v>15210081.530000025</v>
          </cell>
          <cell r="BY115">
            <v>7508259.8899999764</v>
          </cell>
          <cell r="BZ115">
            <v>15464085.669999974</v>
          </cell>
          <cell r="CA115">
            <v>10628561.840000032</v>
          </cell>
          <cell r="CB115">
            <v>49475471.710000001</v>
          </cell>
          <cell r="CC115">
            <v>12483249.999999998</v>
          </cell>
          <cell r="CD115">
            <v>15055184.900000008</v>
          </cell>
          <cell r="CE115">
            <v>-77013906.609999999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</row>
        <row r="116">
          <cell r="A116" t="str">
            <v>FTRFCOR1</v>
          </cell>
          <cell r="B116">
            <v>36941124.280000001</v>
          </cell>
          <cell r="C116">
            <v>17177670.280000001</v>
          </cell>
          <cell r="D116">
            <v>11944683.42</v>
          </cell>
          <cell r="E116">
            <v>4274170.37</v>
          </cell>
          <cell r="F116">
            <v>11396887.66</v>
          </cell>
          <cell r="G116">
            <v>5182579.4400000004</v>
          </cell>
          <cell r="H116">
            <v>10181940.02</v>
          </cell>
          <cell r="I116">
            <v>9576744.5899999999</v>
          </cell>
          <cell r="J116">
            <v>25636939.829999998</v>
          </cell>
          <cell r="K116">
            <v>78715573.879999995</v>
          </cell>
          <cell r="L116">
            <v>9753538.0800000001</v>
          </cell>
          <cell r="M116">
            <v>7280577.79</v>
          </cell>
          <cell r="N116">
            <v>2004281.84</v>
          </cell>
          <cell r="O116">
            <v>2631371.73</v>
          </cell>
          <cell r="P116">
            <v>10584124.17</v>
          </cell>
          <cell r="Q116">
            <v>9480160.7400000002</v>
          </cell>
          <cell r="R116">
            <v>4184026.98</v>
          </cell>
          <cell r="S116">
            <v>4136356.94</v>
          </cell>
          <cell r="T116">
            <v>8062168.1799999997</v>
          </cell>
          <cell r="U116">
            <v>9702978.2300000004</v>
          </cell>
          <cell r="V116">
            <v>24083674.280000001</v>
          </cell>
          <cell r="W116">
            <v>49806989.490000002</v>
          </cell>
          <cell r="X116">
            <v>13374839.220000001</v>
          </cell>
          <cell r="Y116">
            <v>4051696.76</v>
          </cell>
          <cell r="Z116">
            <v>24856256.079999998</v>
          </cell>
          <cell r="AA116">
            <v>6526350.71</v>
          </cell>
          <cell r="AB116">
            <v>17019493.77</v>
          </cell>
          <cell r="AC116">
            <v>25320667.399999999</v>
          </cell>
          <cell r="AD116">
            <v>6837203.5599999996</v>
          </cell>
          <cell r="AE116">
            <v>5522707.8099999996</v>
          </cell>
          <cell r="AF116">
            <v>18622105.239999998</v>
          </cell>
          <cell r="AG116">
            <v>6533018.9299999997</v>
          </cell>
          <cell r="AH116">
            <v>28595876.990000002</v>
          </cell>
          <cell r="AI116">
            <v>108778517.16000001</v>
          </cell>
          <cell r="AJ116">
            <v>40933428.130000003</v>
          </cell>
          <cell r="AK116">
            <v>11105380.65</v>
          </cell>
          <cell r="AL116">
            <v>19412881.27</v>
          </cell>
          <cell r="AM116">
            <v>8407961.9700000007</v>
          </cell>
          <cell r="AN116">
            <v>15899313.539999999</v>
          </cell>
          <cell r="AO116">
            <v>10121268.49</v>
          </cell>
          <cell r="AP116">
            <v>17051136.629999999</v>
          </cell>
          <cell r="AQ116">
            <v>10357468.25</v>
          </cell>
          <cell r="AR116">
            <v>24087481</v>
          </cell>
          <cell r="AS116">
            <v>8845985</v>
          </cell>
          <cell r="AT116">
            <v>19725603</v>
          </cell>
          <cell r="AU116">
            <v>185622207</v>
          </cell>
          <cell r="AV116">
            <v>30523055</v>
          </cell>
          <cell r="AW116">
            <v>21698485</v>
          </cell>
          <cell r="AX116">
            <v>12924074</v>
          </cell>
          <cell r="AY116">
            <v>16423514</v>
          </cell>
          <cell r="AZ116">
            <v>29653360</v>
          </cell>
          <cell r="BA116">
            <v>21066450</v>
          </cell>
          <cell r="BB116">
            <v>23473605</v>
          </cell>
          <cell r="BC116">
            <v>20694885</v>
          </cell>
          <cell r="BD116">
            <v>10728637.969999999</v>
          </cell>
          <cell r="BE116">
            <v>16352894.479999997</v>
          </cell>
          <cell r="BF116">
            <v>31036851.999999996</v>
          </cell>
          <cell r="BG116">
            <v>13180475.000000002</v>
          </cell>
          <cell r="BH116">
            <v>106638059.00000001</v>
          </cell>
          <cell r="BI116">
            <v>94596861.999999985</v>
          </cell>
          <cell r="BJ116">
            <v>18024816.999999985</v>
          </cell>
          <cell r="BK116">
            <v>11406925.000000002</v>
          </cell>
          <cell r="BL116">
            <v>10003490</v>
          </cell>
          <cell r="BM116">
            <v>4707292.9999999925</v>
          </cell>
          <cell r="BN116">
            <v>7984051.0000000224</v>
          </cell>
          <cell r="BO116">
            <v>5267061.0000000121</v>
          </cell>
          <cell r="BP116">
            <v>15179756</v>
          </cell>
          <cell r="BQ116">
            <v>8871114</v>
          </cell>
          <cell r="BR116">
            <v>31850270.999999996</v>
          </cell>
          <cell r="BS116">
            <v>24114540.000000004</v>
          </cell>
          <cell r="BT116">
            <v>74553664</v>
          </cell>
          <cell r="BU116">
            <v>15453852.000000011</v>
          </cell>
          <cell r="BV116">
            <v>1567624.9999999925</v>
          </cell>
          <cell r="BW116">
            <v>6699342.9999999991</v>
          </cell>
          <cell r="BX116">
            <v>7486357.9999999953</v>
          </cell>
          <cell r="BY116">
            <v>4811121.000000014</v>
          </cell>
          <cell r="BZ116">
            <v>4430591.9999999898</v>
          </cell>
          <cell r="CA116">
            <v>6995572.0000000102</v>
          </cell>
          <cell r="CB116">
            <v>12590415</v>
          </cell>
          <cell r="CC116">
            <v>8472963</v>
          </cell>
          <cell r="CD116">
            <v>9432474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</row>
        <row r="117">
          <cell r="A117" t="str">
            <v>FTRFEST1</v>
          </cell>
          <cell r="B117">
            <v>1151511.8600000001</v>
          </cell>
          <cell r="C117">
            <v>1043048.48</v>
          </cell>
          <cell r="D117">
            <v>2127614.9</v>
          </cell>
          <cell r="E117">
            <v>1171377.96</v>
          </cell>
          <cell r="F117">
            <v>3456983.2</v>
          </cell>
          <cell r="G117">
            <v>65251.62</v>
          </cell>
          <cell r="H117">
            <v>679708.49</v>
          </cell>
          <cell r="I117">
            <v>1032516.05</v>
          </cell>
          <cell r="J117">
            <v>2674311.15</v>
          </cell>
          <cell r="K117">
            <v>2025402.04</v>
          </cell>
          <cell r="L117">
            <v>306821.28999999998</v>
          </cell>
          <cell r="M117">
            <v>1178698.8899999999</v>
          </cell>
          <cell r="N117">
            <v>687930.81</v>
          </cell>
          <cell r="O117">
            <v>1068246.3799999999</v>
          </cell>
          <cell r="P117">
            <v>5243989.28</v>
          </cell>
          <cell r="Q117">
            <v>2199136.7599999998</v>
          </cell>
          <cell r="R117">
            <v>2505926.41</v>
          </cell>
          <cell r="S117">
            <v>6050720.5499999998</v>
          </cell>
          <cell r="T117">
            <v>1365971.55</v>
          </cell>
          <cell r="U117">
            <v>1168769.28</v>
          </cell>
          <cell r="V117">
            <v>1487197.47</v>
          </cell>
          <cell r="W117">
            <v>1647115.71</v>
          </cell>
          <cell r="X117">
            <v>147301.39000000001</v>
          </cell>
          <cell r="Y117">
            <v>41510.660000000003</v>
          </cell>
          <cell r="Z117">
            <v>551433.30000000005</v>
          </cell>
          <cell r="AA117">
            <v>107142.25</v>
          </cell>
          <cell r="AB117">
            <v>1583641.36</v>
          </cell>
          <cell r="AC117">
            <v>1080555.68</v>
          </cell>
          <cell r="AD117">
            <v>979572.14</v>
          </cell>
          <cell r="AE117">
            <v>430672.6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A118" t="str">
            <v>FTRFINS1</v>
          </cell>
          <cell r="B118">
            <v>701719.83</v>
          </cell>
          <cell r="C118">
            <v>49100.34</v>
          </cell>
          <cell r="D118">
            <v>1426858.95</v>
          </cell>
          <cell r="E118">
            <v>3070985.01</v>
          </cell>
          <cell r="F118">
            <v>40919</v>
          </cell>
          <cell r="G118">
            <v>349723.9</v>
          </cell>
          <cell r="H118">
            <v>12666198.75</v>
          </cell>
          <cell r="I118">
            <v>4964911.75</v>
          </cell>
          <cell r="J118">
            <v>2021379.26</v>
          </cell>
          <cell r="K118">
            <v>886970.22</v>
          </cell>
          <cell r="L118">
            <v>197582.45</v>
          </cell>
          <cell r="M118">
            <v>451181.46</v>
          </cell>
          <cell r="N118">
            <v>245699.24</v>
          </cell>
          <cell r="O118">
            <v>1032075.41</v>
          </cell>
          <cell r="P118">
            <v>119874</v>
          </cell>
          <cell r="Q118">
            <v>8098</v>
          </cell>
          <cell r="R118">
            <v>1282263.6599999999</v>
          </cell>
          <cell r="S118">
            <v>1018.39</v>
          </cell>
          <cell r="T118">
            <v>27266434.670000002</v>
          </cell>
          <cell r="U118">
            <v>567719.68999999994</v>
          </cell>
          <cell r="V118">
            <v>1090860.05</v>
          </cell>
          <cell r="W118">
            <v>749516.56</v>
          </cell>
          <cell r="X118">
            <v>1037511.51</v>
          </cell>
          <cell r="Y118">
            <v>5566.05</v>
          </cell>
          <cell r="Z118">
            <v>437298.77</v>
          </cell>
          <cell r="AA118">
            <v>1742808.13</v>
          </cell>
          <cell r="AB118">
            <v>3320694.21</v>
          </cell>
          <cell r="AC118">
            <v>1425553.54</v>
          </cell>
          <cell r="AD118">
            <v>1078988.81</v>
          </cell>
          <cell r="AE118">
            <v>304917.96000000002</v>
          </cell>
          <cell r="AF118">
            <v>151981.54999999999</v>
          </cell>
          <cell r="AG118">
            <v>16978282.210000001</v>
          </cell>
          <cell r="AH118">
            <v>3658780.82</v>
          </cell>
          <cell r="AI118">
            <v>3669139.85</v>
          </cell>
          <cell r="AJ118">
            <v>517587.58000000007</v>
          </cell>
          <cell r="AK118">
            <v>663553.04999999993</v>
          </cell>
          <cell r="AL118">
            <v>252327.18</v>
          </cell>
          <cell r="AM118">
            <v>188949.18</v>
          </cell>
          <cell r="AN118">
            <v>590529.4</v>
          </cell>
          <cell r="AO118">
            <v>962533.36</v>
          </cell>
          <cell r="AP118">
            <v>1358120.72</v>
          </cell>
          <cell r="AQ118">
            <v>546488.59000000008</v>
          </cell>
          <cell r="AR118">
            <v>36952325</v>
          </cell>
          <cell r="AS118">
            <v>1409177</v>
          </cell>
          <cell r="AT118">
            <v>347940</v>
          </cell>
          <cell r="AU118">
            <v>1601232</v>
          </cell>
          <cell r="AV118">
            <v>513833</v>
          </cell>
          <cell r="AW118">
            <v>178328</v>
          </cell>
          <cell r="AX118">
            <v>1165798</v>
          </cell>
          <cell r="AY118">
            <v>1902157</v>
          </cell>
          <cell r="AZ118">
            <v>545209</v>
          </cell>
          <cell r="BA118">
            <v>1224341</v>
          </cell>
          <cell r="BB118">
            <v>1322545</v>
          </cell>
          <cell r="BC118">
            <v>125565.00000000001</v>
          </cell>
          <cell r="BD118">
            <v>34471405.039999999</v>
          </cell>
          <cell r="BE118">
            <v>4100361.790000001</v>
          </cell>
          <cell r="BF118">
            <v>1106423.999999997</v>
          </cell>
          <cell r="BG118">
            <v>48712.000000001863</v>
          </cell>
          <cell r="BH118">
            <v>208517.00000000049</v>
          </cell>
          <cell r="BI118">
            <v>0</v>
          </cell>
          <cell r="BJ118">
            <v>1325.9999999988281</v>
          </cell>
          <cell r="BK118">
            <v>835399.99999999988</v>
          </cell>
          <cell r="BL118">
            <v>603403.00000000012</v>
          </cell>
          <cell r="BM118">
            <v>315869.99999999674</v>
          </cell>
          <cell r="BN118">
            <v>338358.99999999697</v>
          </cell>
          <cell r="BO118">
            <v>118.99999999798183</v>
          </cell>
          <cell r="BP118">
            <v>28548835</v>
          </cell>
          <cell r="BQ118">
            <v>1716758.9999999998</v>
          </cell>
          <cell r="BR118">
            <v>594584.00000000116</v>
          </cell>
          <cell r="BS118">
            <v>1198491.0000000007</v>
          </cell>
          <cell r="BT118">
            <v>1206988.0000000026</v>
          </cell>
          <cell r="BU118">
            <v>86505.000000002503</v>
          </cell>
          <cell r="BV118">
            <v>937257.99999999988</v>
          </cell>
          <cell r="BW118">
            <v>10542.000000000939</v>
          </cell>
          <cell r="BX118">
            <v>1377220.0000000012</v>
          </cell>
          <cell r="BY118">
            <v>673963.99999999802</v>
          </cell>
          <cell r="BZ118">
            <v>2012225.0000000009</v>
          </cell>
          <cell r="CA118">
            <v>1095390.0000000019</v>
          </cell>
          <cell r="CB118">
            <v>28840264</v>
          </cell>
          <cell r="CC118">
            <v>691883.0000000007</v>
          </cell>
          <cell r="CD118">
            <v>20060.000000000855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</row>
        <row r="119">
          <cell r="A119" t="str">
            <v>FTRFOTH1</v>
          </cell>
          <cell r="B119">
            <v>194695.41</v>
          </cell>
          <cell r="C119">
            <v>100538.29</v>
          </cell>
          <cell r="D119">
            <v>145985.63</v>
          </cell>
          <cell r="E119">
            <v>247010.76</v>
          </cell>
          <cell r="F119">
            <v>147486.26999999999</v>
          </cell>
          <cell r="G119">
            <v>284366.28000000003</v>
          </cell>
          <cell r="H119">
            <v>297607.65000000002</v>
          </cell>
          <cell r="I119">
            <v>164685.67000000001</v>
          </cell>
          <cell r="J119">
            <v>142263.12</v>
          </cell>
          <cell r="K119">
            <v>50273.57</v>
          </cell>
          <cell r="L119">
            <v>72803.89</v>
          </cell>
          <cell r="M119">
            <v>196961.81</v>
          </cell>
          <cell r="N119">
            <v>50958.01</v>
          </cell>
          <cell r="O119">
            <v>72432.75</v>
          </cell>
          <cell r="P119">
            <v>1387760.73</v>
          </cell>
          <cell r="Q119">
            <v>68730.41</v>
          </cell>
          <cell r="R119">
            <v>163304.25</v>
          </cell>
          <cell r="S119">
            <v>381667.78</v>
          </cell>
          <cell r="T119">
            <v>193478</v>
          </cell>
          <cell r="U119">
            <v>172667.01</v>
          </cell>
          <cell r="V119">
            <v>215740.06</v>
          </cell>
          <cell r="W119">
            <v>69744.12</v>
          </cell>
          <cell r="X119">
            <v>174675.05</v>
          </cell>
          <cell r="Y119">
            <v>306291.95</v>
          </cell>
          <cell r="Z119">
            <v>68661.899999999994</v>
          </cell>
          <cell r="AA119">
            <v>850773.57</v>
          </cell>
          <cell r="AB119">
            <v>417814.87</v>
          </cell>
          <cell r="AC119">
            <v>51397.97</v>
          </cell>
          <cell r="AD119">
            <v>444487.56</v>
          </cell>
          <cell r="AE119">
            <v>321735.92</v>
          </cell>
          <cell r="AF119">
            <v>1502872.0799999998</v>
          </cell>
          <cell r="AG119">
            <v>447574.17</v>
          </cell>
          <cell r="AH119">
            <v>231659.38</v>
          </cell>
          <cell r="AI119">
            <v>1140361.3500000001</v>
          </cell>
          <cell r="AJ119">
            <v>310901.88</v>
          </cell>
          <cell r="AK119">
            <v>538413.69999999995</v>
          </cell>
          <cell r="AL119">
            <v>935390.32</v>
          </cell>
          <cell r="AM119">
            <v>172037.1</v>
          </cell>
          <cell r="AN119">
            <v>1114021.5499999998</v>
          </cell>
          <cell r="AO119">
            <v>2207561.14</v>
          </cell>
          <cell r="AP119">
            <v>553735.26</v>
          </cell>
          <cell r="AQ119">
            <v>11716.06</v>
          </cell>
          <cell r="AR119">
            <v>1183141</v>
          </cell>
          <cell r="AS119">
            <v>792355</v>
          </cell>
          <cell r="AT119">
            <v>360241.00000000006</v>
          </cell>
          <cell r="AU119">
            <v>771982</v>
          </cell>
          <cell r="AV119">
            <v>259971</v>
          </cell>
          <cell r="AW119">
            <v>982094</v>
          </cell>
          <cell r="AX119">
            <v>428349</v>
          </cell>
          <cell r="AY119">
            <v>245179</v>
          </cell>
          <cell r="AZ119">
            <v>464925</v>
          </cell>
          <cell r="BA119">
            <v>971391</v>
          </cell>
          <cell r="BB119">
            <v>181320</v>
          </cell>
          <cell r="BC119">
            <v>283061</v>
          </cell>
          <cell r="BD119">
            <v>952857.1</v>
          </cell>
          <cell r="BE119">
            <v>1235692.0199999996</v>
          </cell>
          <cell r="BF119">
            <v>93382.999999999767</v>
          </cell>
          <cell r="BG119">
            <v>481253.99999999983</v>
          </cell>
          <cell r="BH119">
            <v>554327.99999999988</v>
          </cell>
          <cell r="BI119">
            <v>565255.00000000012</v>
          </cell>
          <cell r="BJ119">
            <v>350535.00000000029</v>
          </cell>
          <cell r="BK119">
            <v>51730.000000000051</v>
          </cell>
          <cell r="BL119">
            <v>170379.99999999977</v>
          </cell>
          <cell r="BM119">
            <v>330042.99999999988</v>
          </cell>
          <cell r="BN119">
            <v>164225.00000000006</v>
          </cell>
          <cell r="BO119">
            <v>147181.99999999991</v>
          </cell>
          <cell r="BP119">
            <v>471824</v>
          </cell>
          <cell r="BQ119">
            <v>155042</v>
          </cell>
          <cell r="BR119">
            <v>171158.99999999994</v>
          </cell>
          <cell r="BS119">
            <v>364109</v>
          </cell>
          <cell r="BT119">
            <v>6965833.9999999991</v>
          </cell>
          <cell r="BU119">
            <v>88053.000000000378</v>
          </cell>
          <cell r="BV119">
            <v>262102.00000000049</v>
          </cell>
          <cell r="BW119">
            <v>69872.999999999403</v>
          </cell>
          <cell r="BX119">
            <v>3078884.9999999995</v>
          </cell>
          <cell r="BY119">
            <v>274241.99999999919</v>
          </cell>
          <cell r="BZ119">
            <v>54247.000000000153</v>
          </cell>
          <cell r="CA119">
            <v>235549.00000000067</v>
          </cell>
          <cell r="CB119">
            <v>834434</v>
          </cell>
          <cell r="CC119">
            <v>163356.99999999997</v>
          </cell>
          <cell r="CD119">
            <v>203164.99999999994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</row>
        <row r="120">
          <cell r="A120" t="str">
            <v>FTRFSAL1</v>
          </cell>
          <cell r="B120">
            <v>6495359.5999999996</v>
          </cell>
          <cell r="C120">
            <v>5593103.71</v>
          </cell>
          <cell r="D120">
            <v>7029361.25</v>
          </cell>
          <cell r="E120">
            <v>6050025.5</v>
          </cell>
          <cell r="F120">
            <v>7858948.8700000001</v>
          </cell>
          <cell r="G120">
            <v>5511064.3700000001</v>
          </cell>
          <cell r="H120">
            <v>6822923.3799999999</v>
          </cell>
          <cell r="I120">
            <v>6726098.5800000001</v>
          </cell>
          <cell r="J120">
            <v>10017076.6</v>
          </cell>
          <cell r="K120">
            <v>10787502.23</v>
          </cell>
          <cell r="L120">
            <v>4871118.33</v>
          </cell>
          <cell r="M120">
            <v>5919092.3200000003</v>
          </cell>
          <cell r="N120">
            <v>4740031.32</v>
          </cell>
          <cell r="O120">
            <v>9900670.3900000006</v>
          </cell>
          <cell r="P120">
            <v>8785158.4600000009</v>
          </cell>
          <cell r="Q120">
            <v>7014550.21</v>
          </cell>
          <cell r="R120">
            <v>5601111.2599999998</v>
          </cell>
          <cell r="S120">
            <v>3544495.89</v>
          </cell>
          <cell r="T120">
            <v>9947547.0600000005</v>
          </cell>
          <cell r="U120">
            <v>8857939.8699999992</v>
          </cell>
          <cell r="V120">
            <v>9706589.9600000009</v>
          </cell>
          <cell r="W120">
            <v>11365296.369999999</v>
          </cell>
          <cell r="X120">
            <v>7669700.8099999996</v>
          </cell>
          <cell r="Y120">
            <v>6746812.3300000001</v>
          </cell>
          <cell r="Z120">
            <v>9490548.3900000006</v>
          </cell>
          <cell r="AA120">
            <v>8186183.7400000002</v>
          </cell>
          <cell r="AB120">
            <v>13791094.67</v>
          </cell>
          <cell r="AC120">
            <v>8306423</v>
          </cell>
          <cell r="AD120">
            <v>11772394.84</v>
          </cell>
          <cell r="AE120">
            <v>7465119.6699999999</v>
          </cell>
          <cell r="AF120">
            <v>18059494.940000001</v>
          </cell>
          <cell r="AG120">
            <v>10397358.77</v>
          </cell>
          <cell r="AH120">
            <v>11964454.699999999</v>
          </cell>
          <cell r="AI120">
            <v>12007078.85</v>
          </cell>
          <cell r="AJ120">
            <v>10679411.880000001</v>
          </cell>
          <cell r="AK120">
            <v>14651628.359999999</v>
          </cell>
          <cell r="AL120">
            <v>9183757.5800000001</v>
          </cell>
          <cell r="AM120">
            <v>6738022.9299999997</v>
          </cell>
          <cell r="AN120">
            <v>6205363.8400000008</v>
          </cell>
          <cell r="AO120">
            <v>10336762.800000001</v>
          </cell>
          <cell r="AP120">
            <v>15812601.15</v>
          </cell>
          <cell r="AQ120">
            <v>4290400.5</v>
          </cell>
          <cell r="AR120">
            <v>10673426</v>
          </cell>
          <cell r="AS120">
            <v>8919825</v>
          </cell>
          <cell r="AT120">
            <v>15249940</v>
          </cell>
          <cell r="AU120">
            <v>24704381</v>
          </cell>
          <cell r="AV120">
            <v>7808958</v>
          </cell>
          <cell r="AW120">
            <v>11981206</v>
          </cell>
          <cell r="AX120">
            <v>10120871</v>
          </cell>
          <cell r="AY120">
            <v>8015200</v>
          </cell>
          <cell r="AZ120">
            <v>8232488.9999999991</v>
          </cell>
          <cell r="BA120">
            <v>6848530</v>
          </cell>
          <cell r="BB120">
            <v>6641072</v>
          </cell>
          <cell r="BC120">
            <v>10033839</v>
          </cell>
          <cell r="BD120">
            <v>7763036.71</v>
          </cell>
          <cell r="BE120">
            <v>9843469.7800000012</v>
          </cell>
          <cell r="BF120">
            <v>20644410</v>
          </cell>
          <cell r="BG120">
            <v>19184293.000000004</v>
          </cell>
          <cell r="BH120">
            <v>11338166.999999998</v>
          </cell>
          <cell r="BI120">
            <v>30439294.000000004</v>
          </cell>
          <cell r="BJ120">
            <v>6500038.0000000037</v>
          </cell>
          <cell r="BK120">
            <v>13872893.000000006</v>
          </cell>
          <cell r="BL120">
            <v>7409208.0000000065</v>
          </cell>
          <cell r="BM120">
            <v>9283007.9999999944</v>
          </cell>
          <cell r="BN120">
            <v>9313218.0000000056</v>
          </cell>
          <cell r="BO120">
            <v>15125200.000000007</v>
          </cell>
          <cell r="BP120">
            <v>5439584</v>
          </cell>
          <cell r="BQ120">
            <v>4991337.9999999991</v>
          </cell>
          <cell r="BR120">
            <v>5432172.9999999991</v>
          </cell>
          <cell r="BS120">
            <v>5569624.0000000009</v>
          </cell>
          <cell r="BT120">
            <v>13660762.999999996</v>
          </cell>
          <cell r="BU120">
            <v>7070266.0000000037</v>
          </cell>
          <cell r="BV120">
            <v>9820771</v>
          </cell>
          <cell r="BW120">
            <v>4212477</v>
          </cell>
          <cell r="BX120">
            <v>3267620.0000000009</v>
          </cell>
          <cell r="BY120">
            <v>1748932.0000000035</v>
          </cell>
          <cell r="BZ120">
            <v>8967021.0000000019</v>
          </cell>
          <cell r="CA120">
            <v>2302052.0000000033</v>
          </cell>
          <cell r="CB120">
            <v>7210359</v>
          </cell>
          <cell r="CC120">
            <v>3155046.9999999995</v>
          </cell>
          <cell r="CD120">
            <v>5399486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</row>
        <row r="121">
          <cell r="A121" t="str">
            <v>FTRFTAN1</v>
          </cell>
          <cell r="B121">
            <v>656595.79</v>
          </cell>
          <cell r="C121">
            <v>533924.41</v>
          </cell>
          <cell r="D121">
            <v>979226.32</v>
          </cell>
          <cell r="E121">
            <v>372510.11</v>
          </cell>
          <cell r="F121">
            <v>581747.22</v>
          </cell>
          <cell r="G121">
            <v>245627.86</v>
          </cell>
          <cell r="H121">
            <v>459010.68</v>
          </cell>
          <cell r="I121">
            <v>1098938.24</v>
          </cell>
          <cell r="J121">
            <v>566971.72</v>
          </cell>
          <cell r="K121">
            <v>357142.27</v>
          </cell>
          <cell r="L121">
            <v>379613.23</v>
          </cell>
          <cell r="M121">
            <v>488435.11</v>
          </cell>
          <cell r="N121">
            <v>680063.29</v>
          </cell>
          <cell r="O121">
            <v>612292.77</v>
          </cell>
          <cell r="P121">
            <v>236323.51</v>
          </cell>
          <cell r="Q121">
            <v>479738.72</v>
          </cell>
          <cell r="R121">
            <v>220808.38</v>
          </cell>
          <cell r="S121">
            <v>238889.7</v>
          </cell>
          <cell r="T121">
            <v>900574.95</v>
          </cell>
          <cell r="U121">
            <v>669512.53</v>
          </cell>
          <cell r="V121">
            <v>221758.41</v>
          </cell>
          <cell r="W121">
            <v>364297.02</v>
          </cell>
          <cell r="X121">
            <v>602947.47</v>
          </cell>
          <cell r="Y121">
            <v>1378673.97</v>
          </cell>
          <cell r="Z121">
            <v>310563.28999999998</v>
          </cell>
          <cell r="AA121">
            <v>580982.64</v>
          </cell>
          <cell r="AB121">
            <v>178821.76000000001</v>
          </cell>
          <cell r="AC121">
            <v>49968.32</v>
          </cell>
          <cell r="AD121">
            <v>121024.91</v>
          </cell>
          <cell r="AE121">
            <v>162503.85999999999</v>
          </cell>
          <cell r="AF121">
            <v>329878.99</v>
          </cell>
          <cell r="AG121">
            <v>138444.46</v>
          </cell>
          <cell r="AH121">
            <v>64196.180000000008</v>
          </cell>
          <cell r="AI121">
            <v>71920.34</v>
          </cell>
          <cell r="AJ121">
            <v>127007.40999999999</v>
          </cell>
          <cell r="AK121">
            <v>36349.870000000003</v>
          </cell>
          <cell r="AL121">
            <v>39355.920000000006</v>
          </cell>
          <cell r="AM121">
            <v>28917.01</v>
          </cell>
          <cell r="AN121">
            <v>22254.6</v>
          </cell>
          <cell r="AO121">
            <v>19104.29</v>
          </cell>
          <cell r="AP121">
            <v>28896.91</v>
          </cell>
          <cell r="AQ121">
            <v>65750.63</v>
          </cell>
          <cell r="AR121">
            <v>11164</v>
          </cell>
          <cell r="AS121">
            <v>2730</v>
          </cell>
          <cell r="AT121">
            <v>7010</v>
          </cell>
          <cell r="AU121">
            <v>19512</v>
          </cell>
          <cell r="AV121">
            <v>23325</v>
          </cell>
          <cell r="AW121">
            <v>10016</v>
          </cell>
          <cell r="AX121">
            <v>32544.999999999996</v>
          </cell>
          <cell r="AY121">
            <v>147941</v>
          </cell>
          <cell r="AZ121">
            <v>26614</v>
          </cell>
          <cell r="BA121">
            <v>19578</v>
          </cell>
          <cell r="BB121">
            <v>60635</v>
          </cell>
          <cell r="BC121">
            <v>8280</v>
          </cell>
        </row>
        <row r="122">
          <cell r="A122" t="str">
            <v>FTRFTOT1</v>
          </cell>
          <cell r="B122">
            <v>46141006.770000003</v>
          </cell>
          <cell r="C122">
            <v>24497385.510000002</v>
          </cell>
          <cell r="D122">
            <v>23653730.469999999</v>
          </cell>
          <cell r="E122">
            <v>15186079.710000001</v>
          </cell>
          <cell r="F122">
            <v>23482972.219999999</v>
          </cell>
          <cell r="G122">
            <v>11638613.470000001</v>
          </cell>
          <cell r="H122">
            <v>31107388.969999999</v>
          </cell>
          <cell r="I122">
            <v>23563894.879999999</v>
          </cell>
          <cell r="J122">
            <v>41058941.68</v>
          </cell>
          <cell r="K122">
            <v>92822864.209999993</v>
          </cell>
          <cell r="L122">
            <v>15581477.27</v>
          </cell>
          <cell r="M122">
            <v>15514947.380000001</v>
          </cell>
          <cell r="N122">
            <v>8408964.5099999998</v>
          </cell>
          <cell r="O122">
            <v>15317089.43</v>
          </cell>
          <cell r="P122">
            <v>26357230.149999999</v>
          </cell>
          <cell r="Q122">
            <v>19250414.84</v>
          </cell>
          <cell r="R122">
            <v>13957440.939999999</v>
          </cell>
          <cell r="S122">
            <v>14353149.25</v>
          </cell>
          <cell r="T122">
            <v>47736174.409999996</v>
          </cell>
          <cell r="U122">
            <v>21139586.609999999</v>
          </cell>
          <cell r="V122">
            <v>36805820.229999997</v>
          </cell>
          <cell r="W122">
            <v>64002959.270000003</v>
          </cell>
          <cell r="X122">
            <v>23006500.449999999</v>
          </cell>
          <cell r="Y122">
            <v>12530551.720000001</v>
          </cell>
          <cell r="Z122">
            <v>35714761.729999997</v>
          </cell>
          <cell r="AA122">
            <v>17994241.039999999</v>
          </cell>
          <cell r="AB122">
            <v>36311560.640000001</v>
          </cell>
          <cell r="AC122">
            <v>36234565.909999996</v>
          </cell>
          <cell r="AD122">
            <v>21233671.82</v>
          </cell>
          <cell r="AE122">
            <v>14207657.82</v>
          </cell>
          <cell r="AF122">
            <v>38666332.799999997</v>
          </cell>
          <cell r="AG122">
            <v>34494678.539999992</v>
          </cell>
          <cell r="AH122">
            <v>44514968.07</v>
          </cell>
          <cell r="AI122">
            <v>125667017.55000001</v>
          </cell>
          <cell r="AJ122">
            <v>52568336.880000003</v>
          </cell>
          <cell r="AK122">
            <v>26995325.630000003</v>
          </cell>
          <cell r="AL122">
            <v>29823712.270000003</v>
          </cell>
          <cell r="AM122">
            <v>15535888.190000001</v>
          </cell>
          <cell r="AN122">
            <v>23831482.93</v>
          </cell>
          <cell r="AO122">
            <v>23647230.079999998</v>
          </cell>
          <cell r="AP122">
            <v>34804490.670000002</v>
          </cell>
          <cell r="AQ122">
            <v>15271824.029999997</v>
          </cell>
          <cell r="AR122">
            <v>72907536.999999985</v>
          </cell>
          <cell r="AS122">
            <v>19970072</v>
          </cell>
          <cell r="AT122">
            <v>35690734</v>
          </cell>
          <cell r="AU122">
            <v>212719314.00000003</v>
          </cell>
          <cell r="AV122">
            <v>39129141.999999993</v>
          </cell>
          <cell r="AW122">
            <v>34850129</v>
          </cell>
          <cell r="AX122">
            <v>24639092</v>
          </cell>
          <cell r="AY122">
            <v>26586049</v>
          </cell>
          <cell r="AZ122">
            <v>38895982.909999989</v>
          </cell>
          <cell r="BA122">
            <v>30110712</v>
          </cell>
          <cell r="BB122">
            <v>31618542</v>
          </cell>
          <cell r="BC122">
            <v>31137350</v>
          </cell>
          <cell r="BD122">
            <v>53915936.820000008</v>
          </cell>
          <cell r="BE122">
            <v>31532418.07</v>
          </cell>
          <cell r="BF122">
            <v>52881244.020000011</v>
          </cell>
          <cell r="BG122">
            <v>32894733.299999986</v>
          </cell>
          <cell r="BH122">
            <v>118739071.42999996</v>
          </cell>
          <cell r="BI122">
            <v>125601410.38000001</v>
          </cell>
          <cell r="BJ122">
            <v>24876715.010000054</v>
          </cell>
          <cell r="BK122">
            <v>26166947.320000019</v>
          </cell>
          <cell r="BL122">
            <v>18186482.489999946</v>
          </cell>
          <cell r="BM122">
            <v>14636213.690000033</v>
          </cell>
          <cell r="BN122">
            <v>17799853.909999911</v>
          </cell>
          <cell r="BO122">
            <v>20549609.840000015</v>
          </cell>
          <cell r="BP122">
            <v>49639998.660000004</v>
          </cell>
          <cell r="BQ122">
            <v>15734252.519999985</v>
          </cell>
          <cell r="BR122">
            <v>38048186.760000005</v>
          </cell>
          <cell r="BS122">
            <v>31246763.910000011</v>
          </cell>
          <cell r="BT122">
            <v>96387249.239999995</v>
          </cell>
          <cell r="BU122">
            <v>22698676.129999995</v>
          </cell>
          <cell r="BV122">
            <v>12587755.740000006</v>
          </cell>
          <cell r="BW122">
            <v>10992234.580000002</v>
          </cell>
          <cell r="BX122">
            <v>15210081.530000025</v>
          </cell>
          <cell r="BY122">
            <v>7508259.8899999764</v>
          </cell>
          <cell r="BZ122">
            <v>15464085.669999974</v>
          </cell>
          <cell r="CA122">
            <v>10628561.840000032</v>
          </cell>
          <cell r="CB122">
            <v>49475471.710000001</v>
          </cell>
          <cell r="CC122">
            <v>12483249.999999998</v>
          </cell>
          <cell r="CD122">
            <v>15055184.900000008</v>
          </cell>
          <cell r="CE122">
            <v>-77013906.609999999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</row>
        <row r="123">
          <cell r="A123" t="str">
            <v>FTRGRTOW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 t="str">
            <v>FTRLSG48</v>
          </cell>
          <cell r="B124">
            <v>9530</v>
          </cell>
          <cell r="C124">
            <v>9530</v>
          </cell>
          <cell r="D124">
            <v>9530</v>
          </cell>
          <cell r="E124">
            <v>9530</v>
          </cell>
          <cell r="F124">
            <v>9530</v>
          </cell>
          <cell r="G124">
            <v>9530</v>
          </cell>
          <cell r="H124">
            <v>9530</v>
          </cell>
          <cell r="I124">
            <v>9530</v>
          </cell>
          <cell r="J124">
            <v>9530</v>
          </cell>
          <cell r="K124">
            <v>9530</v>
          </cell>
          <cell r="L124">
            <v>9530</v>
          </cell>
          <cell r="M124">
            <v>9530</v>
          </cell>
          <cell r="N124">
            <v>9530</v>
          </cell>
          <cell r="O124">
            <v>9530</v>
          </cell>
          <cell r="P124">
            <v>9530</v>
          </cell>
          <cell r="Q124">
            <v>9530</v>
          </cell>
          <cell r="R124">
            <v>9530</v>
          </cell>
          <cell r="S124">
            <v>9530</v>
          </cell>
          <cell r="T124">
            <v>9530</v>
          </cell>
          <cell r="U124">
            <v>9530</v>
          </cell>
          <cell r="V124">
            <v>9530</v>
          </cell>
          <cell r="W124">
            <v>9530</v>
          </cell>
          <cell r="X124">
            <v>9530</v>
          </cell>
          <cell r="Y124">
            <v>9530</v>
          </cell>
          <cell r="Z124">
            <v>9530</v>
          </cell>
        </row>
        <row r="125">
          <cell r="A125" t="str">
            <v>FTRLSL14</v>
          </cell>
          <cell r="B125">
            <v>2250</v>
          </cell>
          <cell r="C125">
            <v>2250</v>
          </cell>
          <cell r="D125">
            <v>2250</v>
          </cell>
          <cell r="E125">
            <v>2250</v>
          </cell>
          <cell r="F125">
            <v>2250</v>
          </cell>
          <cell r="G125">
            <v>2250</v>
          </cell>
          <cell r="H125">
            <v>2250</v>
          </cell>
          <cell r="I125">
            <v>2250</v>
          </cell>
          <cell r="J125">
            <v>2250</v>
          </cell>
          <cell r="K125">
            <v>2250</v>
          </cell>
          <cell r="L125">
            <v>2250</v>
          </cell>
          <cell r="M125">
            <v>2250</v>
          </cell>
          <cell r="N125">
            <v>2250</v>
          </cell>
          <cell r="O125">
            <v>2250</v>
          </cell>
          <cell r="P125">
            <v>2250</v>
          </cell>
          <cell r="Q125">
            <v>2250</v>
          </cell>
          <cell r="R125">
            <v>2250</v>
          </cell>
          <cell r="S125">
            <v>2250</v>
          </cell>
          <cell r="T125">
            <v>2250</v>
          </cell>
          <cell r="U125">
            <v>2250</v>
          </cell>
          <cell r="V125">
            <v>2250</v>
          </cell>
          <cell r="W125">
            <v>2250</v>
          </cell>
          <cell r="X125">
            <v>2250</v>
          </cell>
          <cell r="Y125">
            <v>2250</v>
          </cell>
          <cell r="Z125">
            <v>2250</v>
          </cell>
        </row>
        <row r="126">
          <cell r="A126" t="str">
            <v>FTRLSL48</v>
          </cell>
          <cell r="B126">
            <v>6500</v>
          </cell>
          <cell r="C126">
            <v>6500</v>
          </cell>
          <cell r="D126">
            <v>6500</v>
          </cell>
          <cell r="E126">
            <v>6500</v>
          </cell>
          <cell r="F126">
            <v>6500</v>
          </cell>
          <cell r="G126">
            <v>6500</v>
          </cell>
          <cell r="H126">
            <v>6500</v>
          </cell>
          <cell r="I126">
            <v>6500</v>
          </cell>
          <cell r="J126">
            <v>6500</v>
          </cell>
          <cell r="K126">
            <v>6500</v>
          </cell>
          <cell r="L126">
            <v>6500</v>
          </cell>
          <cell r="M126">
            <v>6500</v>
          </cell>
          <cell r="N126">
            <v>6500</v>
          </cell>
          <cell r="O126">
            <v>6500</v>
          </cell>
          <cell r="P126">
            <v>6500</v>
          </cell>
          <cell r="Q126">
            <v>6500</v>
          </cell>
          <cell r="R126">
            <v>6500</v>
          </cell>
          <cell r="S126">
            <v>6500</v>
          </cell>
          <cell r="T126">
            <v>6500</v>
          </cell>
          <cell r="U126">
            <v>6500</v>
          </cell>
          <cell r="V126">
            <v>6500</v>
          </cell>
          <cell r="W126">
            <v>6500</v>
          </cell>
          <cell r="X126">
            <v>6500</v>
          </cell>
          <cell r="Y126">
            <v>6500</v>
          </cell>
          <cell r="Z126">
            <v>6500</v>
          </cell>
        </row>
        <row r="127">
          <cell r="A127" t="str">
            <v>FTRNTLSR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 t="str">
            <v>FTRSEST</v>
          </cell>
          <cell r="B128">
            <v>0.79687330000000001</v>
          </cell>
          <cell r="C128">
            <v>0.74927555999999995</v>
          </cell>
          <cell r="D128">
            <v>0.72617677999999997</v>
          </cell>
          <cell r="E128">
            <v>0.7898058</v>
          </cell>
          <cell r="F128">
            <v>0.78486593999999998</v>
          </cell>
          <cell r="G128">
            <v>0.74270175999999999</v>
          </cell>
          <cell r="H128">
            <v>0.77708054000000004</v>
          </cell>
          <cell r="I128">
            <v>0.81343675999999998</v>
          </cell>
          <cell r="J128">
            <v>0.79705216999999995</v>
          </cell>
          <cell r="K128">
            <v>0.74216831000000005</v>
          </cell>
          <cell r="L128">
            <v>0.75880979999999998</v>
          </cell>
          <cell r="M128">
            <v>0.68985744000000004</v>
          </cell>
          <cell r="N128">
            <v>0.78459590999999995</v>
          </cell>
          <cell r="O128">
            <v>0.78526386000000004</v>
          </cell>
          <cell r="P128">
            <v>0.71244830000000003</v>
          </cell>
          <cell r="Q128">
            <v>0.75127184999999996</v>
          </cell>
          <cell r="R128">
            <v>0.78692083999999995</v>
          </cell>
          <cell r="S128">
            <v>0.75983604000000005</v>
          </cell>
          <cell r="T128">
            <v>0.78476022000000001</v>
          </cell>
          <cell r="U128">
            <v>0.80332011000000003</v>
          </cell>
          <cell r="V128">
            <v>0.78094134000000004</v>
          </cell>
          <cell r="W128">
            <v>0.83493373999999998</v>
          </cell>
          <cell r="X128">
            <v>0.78835485000000005</v>
          </cell>
          <cell r="Y128">
            <v>0.69247440000000005</v>
          </cell>
          <cell r="Z128">
            <v>0.78997430999999996</v>
          </cell>
          <cell r="AA128">
            <v>0.77668678000000002</v>
          </cell>
          <cell r="AB128">
            <v>0.70006427000000004</v>
          </cell>
          <cell r="AC128">
            <v>0.79144546999999998</v>
          </cell>
          <cell r="AD128">
            <v>0.77929974999999996</v>
          </cell>
          <cell r="AE128">
            <v>0.75929979999999997</v>
          </cell>
          <cell r="AF128">
            <v>0.81203484000000004</v>
          </cell>
          <cell r="AG128">
            <v>0.80403082999999997</v>
          </cell>
          <cell r="AH128">
            <v>0.79922029999999999</v>
          </cell>
          <cell r="AI128">
            <v>0.80844121000000002</v>
          </cell>
          <cell r="AJ128">
            <v>0.81288660000000001</v>
          </cell>
          <cell r="AK128">
            <v>0.73647182</v>
          </cell>
          <cell r="AL128">
            <v>0.78814114000000002</v>
          </cell>
          <cell r="AM128">
            <v>0.77058371999999997</v>
          </cell>
          <cell r="AN128">
            <v>0.69905510000000004</v>
          </cell>
          <cell r="AO128">
            <v>0.74946994</v>
          </cell>
          <cell r="AP128">
            <v>0.77543191</v>
          </cell>
          <cell r="AQ128">
            <v>0.75871849999999996</v>
          </cell>
          <cell r="AR128">
            <v>0.78649121</v>
          </cell>
          <cell r="AS128">
            <v>0.80731227000000005</v>
          </cell>
          <cell r="AT128">
            <v>0.81562416000000004</v>
          </cell>
          <cell r="AU128">
            <v>0.79835882999999996</v>
          </cell>
          <cell r="AV128">
            <v>0.79744820999999999</v>
          </cell>
          <cell r="AW128">
            <v>0.72156485000000004</v>
          </cell>
          <cell r="AX128">
            <v>0.75821881000000002</v>
          </cell>
          <cell r="AY128">
            <v>0.75024897999999995</v>
          </cell>
          <cell r="AZ128">
            <v>0.69775726999999999</v>
          </cell>
          <cell r="BA128">
            <v>0.76424848999999995</v>
          </cell>
          <cell r="BB128">
            <v>0.76455086000000005</v>
          </cell>
          <cell r="BC128">
            <v>0.76954352999999998</v>
          </cell>
          <cell r="BD128">
            <v>0.80847016999999999</v>
          </cell>
          <cell r="BE128">
            <v>0.81955403000000004</v>
          </cell>
          <cell r="BF128">
            <v>0.81025420000000004</v>
          </cell>
          <cell r="BG128">
            <v>0.84272716999999997</v>
          </cell>
          <cell r="BH128">
            <v>0.84146447000000002</v>
          </cell>
          <cell r="BI128">
            <v>0.74896742000000005</v>
          </cell>
          <cell r="BJ128">
            <v>0.79436216000000004</v>
          </cell>
          <cell r="BK128">
            <v>0.79549963000000001</v>
          </cell>
          <cell r="BL128">
            <v>0.72936440999999996</v>
          </cell>
          <cell r="BM128">
            <v>0.77693741999999999</v>
          </cell>
          <cell r="BN128">
            <v>0.82021761000000004</v>
          </cell>
          <cell r="BO128">
            <v>0.78969239000000002</v>
          </cell>
          <cell r="BP128">
            <v>0.77797779</v>
          </cell>
          <cell r="BQ128">
            <v>0.82411495999999995</v>
          </cell>
          <cell r="BR128">
            <v>0.83397067999999996</v>
          </cell>
          <cell r="BS128">
            <v>0.81922010000000001</v>
          </cell>
          <cell r="BT128">
            <v>0.83336288000000003</v>
          </cell>
          <cell r="BU128">
            <v>0.72467004999999995</v>
          </cell>
          <cell r="BV128">
            <v>0.83779033999999997</v>
          </cell>
          <cell r="BW128">
            <v>0.80544360999999998</v>
          </cell>
          <cell r="BX128">
            <v>0.73040934000000002</v>
          </cell>
          <cell r="BY128">
            <v>0.78191653999999999</v>
          </cell>
          <cell r="BZ128">
            <v>0.82243960000000005</v>
          </cell>
          <cell r="CA128">
            <v>0.77613739000000004</v>
          </cell>
          <cell r="CB128">
            <v>0.82052325000000004</v>
          </cell>
          <cell r="CC128">
            <v>0.82527296000000006</v>
          </cell>
          <cell r="CD128">
            <v>0.80184496000000005</v>
          </cell>
        </row>
        <row r="129">
          <cell r="A129" t="str">
            <v>FTRSESTE</v>
          </cell>
          <cell r="B129">
            <v>0.75436647999999995</v>
          </cell>
          <cell r="C129">
            <v>0.71287977999999996</v>
          </cell>
          <cell r="D129">
            <v>0.69487993999999997</v>
          </cell>
          <cell r="E129">
            <v>0.75153948999999998</v>
          </cell>
          <cell r="F129">
            <v>0.74763689</v>
          </cell>
          <cell r="G129">
            <v>0.70482745999999996</v>
          </cell>
          <cell r="H129">
            <v>0.73741321000000004</v>
          </cell>
          <cell r="I129">
            <v>0.77031223000000004</v>
          </cell>
          <cell r="J129">
            <v>0.75459920999999996</v>
          </cell>
          <cell r="K129">
            <v>0.70499791999999994</v>
          </cell>
          <cell r="L129">
            <v>0.72269956000000002</v>
          </cell>
          <cell r="M129">
            <v>0.66183901999999994</v>
          </cell>
          <cell r="N129">
            <v>0.74737858000000001</v>
          </cell>
          <cell r="O129">
            <v>0.74847916999999997</v>
          </cell>
          <cell r="P129">
            <v>0.68144362000000003</v>
          </cell>
          <cell r="Q129">
            <v>0.71806939999999997</v>
          </cell>
          <cell r="R129">
            <v>0.74943104000000005</v>
          </cell>
          <cell r="S129">
            <v>0.72455667000000001</v>
          </cell>
          <cell r="T129">
            <v>0.74907285000000001</v>
          </cell>
          <cell r="U129">
            <v>0.76262092000000004</v>
          </cell>
          <cell r="V129">
            <v>0.74229595999999998</v>
          </cell>
          <cell r="W129">
            <v>0.79117194000000002</v>
          </cell>
          <cell r="X129">
            <v>0.75113766999999998</v>
          </cell>
          <cell r="Y129">
            <v>0.66547688999999999</v>
          </cell>
          <cell r="Z129">
            <v>0.75494105</v>
          </cell>
          <cell r="AA129">
            <v>0.73890692000000002</v>
          </cell>
          <cell r="AB129">
            <v>0.67262851000000001</v>
          </cell>
          <cell r="AC129">
            <v>0.75409245000000003</v>
          </cell>
          <cell r="AD129">
            <v>0.74186074000000002</v>
          </cell>
          <cell r="AE129">
            <v>0.72568235999999997</v>
          </cell>
          <cell r="AF129">
            <v>0.77117780999999996</v>
          </cell>
          <cell r="AG129">
            <v>0.76499883999999996</v>
          </cell>
          <cell r="AH129">
            <v>0.75844701999999997</v>
          </cell>
          <cell r="AI129">
            <v>0.76966752999999999</v>
          </cell>
          <cell r="AJ129">
            <v>0.77361210000000002</v>
          </cell>
          <cell r="AK129">
            <v>0.70638721999999998</v>
          </cell>
          <cell r="AL129">
            <v>0.74980773999999994</v>
          </cell>
          <cell r="AM129">
            <v>0.73257881000000002</v>
          </cell>
          <cell r="AN129">
            <v>0.66886323999999997</v>
          </cell>
          <cell r="AO129">
            <v>0.71225174999999996</v>
          </cell>
          <cell r="AP129">
            <v>0.73538725000000005</v>
          </cell>
          <cell r="AQ129">
            <v>0.72083960000000002</v>
          </cell>
          <cell r="AR129">
            <v>0.74551036000000004</v>
          </cell>
          <cell r="AS129">
            <v>0.76309811000000005</v>
          </cell>
          <cell r="AT129">
            <v>0.77073360999999996</v>
          </cell>
          <cell r="AU129">
            <v>0.75448212999999997</v>
          </cell>
          <cell r="AV129">
            <v>0.75481589999999998</v>
          </cell>
          <cell r="AW129">
            <v>0.68846755999999998</v>
          </cell>
          <cell r="AX129">
            <v>0.71640484999999998</v>
          </cell>
          <cell r="AY129">
            <v>0.71076930000000005</v>
          </cell>
          <cell r="AZ129">
            <v>0.66485559000000005</v>
          </cell>
          <cell r="BA129">
            <v>0.72289298000000002</v>
          </cell>
          <cell r="BB129">
            <v>0.72097628000000002</v>
          </cell>
          <cell r="BC129">
            <v>0.72025625999999998</v>
          </cell>
          <cell r="BD129">
            <v>0.76159357999999999</v>
          </cell>
          <cell r="BE129">
            <v>0.77135443999999997</v>
          </cell>
          <cell r="BF129">
            <v>0.75991869000000001</v>
          </cell>
          <cell r="BG129">
            <v>0.80991707000000002</v>
          </cell>
          <cell r="BH129">
            <v>0.79086065000000005</v>
          </cell>
          <cell r="BI129">
            <v>0.71040446000000002</v>
          </cell>
          <cell r="BJ129">
            <v>0.74734635999999999</v>
          </cell>
          <cell r="BK129">
            <v>0.74794519999999998</v>
          </cell>
          <cell r="BL129">
            <v>0.68876236999999996</v>
          </cell>
          <cell r="BM129">
            <v>0.72892316999999995</v>
          </cell>
          <cell r="BN129">
            <v>0.76972037999999998</v>
          </cell>
          <cell r="BO129">
            <v>0.74351792000000005</v>
          </cell>
          <cell r="BP129">
            <v>0.72945947</v>
          </cell>
          <cell r="BQ129">
            <v>0.77339362</v>
          </cell>
          <cell r="BR129">
            <v>0.78073650999999999</v>
          </cell>
          <cell r="BS129">
            <v>0.76328008999999997</v>
          </cell>
          <cell r="BT129">
            <v>0.77799441000000003</v>
          </cell>
          <cell r="BU129">
            <v>0.68801661999999997</v>
          </cell>
          <cell r="BV129">
            <v>0.78649420000000003</v>
          </cell>
          <cell r="BW129">
            <v>0.75928576999999997</v>
          </cell>
          <cell r="BX129">
            <v>0.69015278000000002</v>
          </cell>
          <cell r="BY129">
            <v>0.73730733999999998</v>
          </cell>
          <cell r="BZ129">
            <v>0.77264288000000003</v>
          </cell>
          <cell r="CA129">
            <v>0.73253794999999999</v>
          </cell>
          <cell r="CB129">
            <v>0.77293042000000001</v>
          </cell>
          <cell r="CC129">
            <v>0.77655405</v>
          </cell>
          <cell r="CD129">
            <v>0.75725359999999997</v>
          </cell>
        </row>
        <row r="130">
          <cell r="A130" t="str">
            <v>FTRSGRSH</v>
          </cell>
          <cell r="B130">
            <v>0.91597523534437442</v>
          </cell>
          <cell r="C130">
            <v>0.91774278007852494</v>
          </cell>
          <cell r="D130">
            <v>0.91933807591200079</v>
          </cell>
          <cell r="E130">
            <v>0.91700642252462572</v>
          </cell>
          <cell r="F130">
            <v>0.91985887383141851</v>
          </cell>
          <cell r="G130">
            <v>0.91736922244767671</v>
          </cell>
          <cell r="H130">
            <v>0.91698700199475125</v>
          </cell>
          <cell r="I130">
            <v>0.91777950698726762</v>
          </cell>
          <cell r="J130">
            <v>0.91912278472748299</v>
          </cell>
          <cell r="K130">
            <v>0.91848744342386912</v>
          </cell>
          <cell r="L130">
            <v>0.91749460544177708</v>
          </cell>
          <cell r="M130">
            <v>0.91797736227982218</v>
          </cell>
          <cell r="N130">
            <v>0.91966523929481891</v>
          </cell>
          <cell r="O130">
            <v>0.9183671625929839</v>
          </cell>
          <cell r="P130">
            <v>0.91884561734339232</v>
          </cell>
          <cell r="Q130">
            <v>0.91735286815777795</v>
          </cell>
          <cell r="R130">
            <v>0.91900044166285744</v>
          </cell>
          <cell r="S130">
            <v>0.91605696623442934</v>
          </cell>
          <cell r="T130">
            <v>0.91815154554470002</v>
          </cell>
          <cell r="U130">
            <v>0.91826713375164837</v>
          </cell>
          <cell r="V130">
            <v>0.91825305340667573</v>
          </cell>
          <cell r="W130">
            <v>0.92017078816075559</v>
          </cell>
          <cell r="X130">
            <v>0.91973208586255828</v>
          </cell>
          <cell r="Y130">
            <v>0.91668244749535333</v>
          </cell>
          <cell r="Z130">
            <v>0.91903811578578909</v>
          </cell>
          <cell r="AA130">
            <v>0.92078847647210993</v>
          </cell>
          <cell r="AB130">
            <v>0.91569675809557438</v>
          </cell>
          <cell r="AC130">
            <v>0.91884958679600526</v>
          </cell>
          <cell r="AD130">
            <v>0.91909726731975883</v>
          </cell>
          <cell r="AE130">
            <v>0.91886129907375835</v>
          </cell>
          <cell r="AF130">
            <v>0.9253848120628354</v>
          </cell>
          <cell r="AG130">
            <v>0.92056559228775203</v>
          </cell>
          <cell r="AH130">
            <v>0.91978765769418602</v>
          </cell>
          <cell r="AI130">
            <v>0.92010287546751435</v>
          </cell>
          <cell r="AJ130">
            <v>0.91969130520433018</v>
          </cell>
          <cell r="AK130">
            <v>0.91895104954847162</v>
          </cell>
          <cell r="AL130">
            <v>0.91968017670152313</v>
          </cell>
          <cell r="AM130">
            <v>0.9190606657116428</v>
          </cell>
          <cell r="AN130">
            <v>0.91877603093354676</v>
          </cell>
          <cell r="AO130">
            <v>0.91989334586417615</v>
          </cell>
          <cell r="AP130">
            <v>0.91903033026790548</v>
          </cell>
          <cell r="AQ130">
            <v>0.91799893252094145</v>
          </cell>
          <cell r="AR130">
            <v>0.91926748962028004</v>
          </cell>
          <cell r="AS130">
            <v>0.91959289080957562</v>
          </cell>
          <cell r="AT130">
            <v>0.91971401782462969</v>
          </cell>
          <cell r="AU130">
            <v>0.92104131509888731</v>
          </cell>
          <cell r="AV130">
            <v>0.919456168429162</v>
          </cell>
          <cell r="AW130">
            <v>0.91861426179039352</v>
          </cell>
          <cell r="AX130">
            <v>0.91948721700573399</v>
          </cell>
          <cell r="AY130">
            <v>0.91828882300502102</v>
          </cell>
          <cell r="AZ130">
            <v>0.91817711527570445</v>
          </cell>
          <cell r="BA130">
            <v>0.92056770880928651</v>
          </cell>
          <cell r="BB130">
            <v>0.91648747437354527</v>
          </cell>
          <cell r="BC130">
            <v>0.91870288593878469</v>
          </cell>
          <cell r="BD130">
            <v>0.92019389527858775</v>
          </cell>
          <cell r="BE130">
            <v>0.91802413687372109</v>
          </cell>
          <cell r="BF130">
            <v>0.91890287227503153</v>
          </cell>
          <cell r="BG130">
            <v>0.91997982578198634</v>
          </cell>
          <cell r="BH130">
            <v>0.91945285694315615</v>
          </cell>
          <cell r="BI130">
            <v>0.91988977729165711</v>
          </cell>
          <cell r="BJ130">
            <v>0.9187725710934932</v>
          </cell>
          <cell r="BK130">
            <v>0.91899058445130077</v>
          </cell>
          <cell r="BL130">
            <v>0.91843613141362879</v>
          </cell>
          <cell r="BM130">
            <v>0.91817439614236229</v>
          </cell>
          <cell r="BN130">
            <v>0.91917074274351196</v>
          </cell>
          <cell r="BO130">
            <v>0.9194109951969901</v>
          </cell>
          <cell r="BP130">
            <v>0.91832427987816478</v>
          </cell>
          <cell r="BQ130">
            <v>0.91857086747483963</v>
          </cell>
          <cell r="BR130">
            <v>0.91976810218895277</v>
          </cell>
          <cell r="BS130">
            <v>0.91918064807192368</v>
          </cell>
          <cell r="BT130">
            <v>0.91973050588199534</v>
          </cell>
          <cell r="BU130">
            <v>0.9200227183762294</v>
          </cell>
          <cell r="BV130">
            <v>0.91852477023041978</v>
          </cell>
          <cell r="BW130">
            <v>0.91833381558127114</v>
          </cell>
          <cell r="BX130">
            <v>0.91842698468966377</v>
          </cell>
          <cell r="BY130">
            <v>0.91854156420850519</v>
          </cell>
          <cell r="BZ130">
            <v>0.91864611600912904</v>
          </cell>
          <cell r="CA130">
            <v>0.91933636300854571</v>
          </cell>
          <cell r="CB130">
            <v>0.91881538738924884</v>
          </cell>
          <cell r="CC130">
            <v>0.91850529143809945</v>
          </cell>
          <cell r="CD130">
            <v>0.91872181666684893</v>
          </cell>
        </row>
        <row r="131">
          <cell r="A131" t="str">
            <v>FTRSPCT</v>
          </cell>
          <cell r="B131">
            <v>0.6</v>
          </cell>
          <cell r="C131">
            <v>0.6</v>
          </cell>
          <cell r="D131">
            <v>0.6</v>
          </cell>
          <cell r="E131">
            <v>0.6</v>
          </cell>
          <cell r="F131">
            <v>0.6</v>
          </cell>
          <cell r="G131">
            <v>0.6</v>
          </cell>
          <cell r="H131">
            <v>0.6</v>
          </cell>
          <cell r="I131">
            <v>0.6</v>
          </cell>
          <cell r="J131">
            <v>0.6</v>
          </cell>
          <cell r="K131">
            <v>0.6</v>
          </cell>
          <cell r="L131">
            <v>0.6</v>
          </cell>
          <cell r="M131">
            <v>0.6</v>
          </cell>
          <cell r="N131">
            <v>0.6</v>
          </cell>
          <cell r="O131">
            <v>0.6</v>
          </cell>
          <cell r="P131">
            <v>0.6</v>
          </cell>
          <cell r="Q131">
            <v>0.6</v>
          </cell>
          <cell r="R131">
            <v>0.6</v>
          </cell>
          <cell r="S131">
            <v>0.6</v>
          </cell>
          <cell r="T131">
            <v>0.6</v>
          </cell>
          <cell r="U131">
            <v>0.6</v>
          </cell>
          <cell r="V131">
            <v>0.6</v>
          </cell>
          <cell r="W131">
            <v>0.6</v>
          </cell>
          <cell r="X131">
            <v>0.6</v>
          </cell>
          <cell r="Y131">
            <v>0.6</v>
          </cell>
          <cell r="Z131">
            <v>0.6</v>
          </cell>
          <cell r="AA131">
            <v>0.6</v>
          </cell>
          <cell r="AB131">
            <v>0.6</v>
          </cell>
          <cell r="AC131">
            <v>0.6</v>
          </cell>
          <cell r="AD131">
            <v>0.6</v>
          </cell>
          <cell r="AE131">
            <v>0.6</v>
          </cell>
          <cell r="AF131">
            <v>0.6</v>
          </cell>
          <cell r="AG131">
            <v>0.6</v>
          </cell>
          <cell r="AH131">
            <v>0.6</v>
          </cell>
          <cell r="AI131">
            <v>0.6</v>
          </cell>
          <cell r="AJ131">
            <v>0.6</v>
          </cell>
          <cell r="AK131">
            <v>0.6</v>
          </cell>
          <cell r="AL131">
            <v>0.6</v>
          </cell>
          <cell r="AM131">
            <v>0.6</v>
          </cell>
          <cell r="AN131">
            <v>0.6</v>
          </cell>
          <cell r="AO131">
            <v>0.6</v>
          </cell>
          <cell r="AP131">
            <v>0.6</v>
          </cell>
          <cell r="AQ131">
            <v>0.6</v>
          </cell>
          <cell r="AR131">
            <v>0.6</v>
          </cell>
          <cell r="AS131">
            <v>0.6</v>
          </cell>
          <cell r="AT131">
            <v>0.6</v>
          </cell>
          <cell r="AU131">
            <v>0.6</v>
          </cell>
          <cell r="AV131">
            <v>0.6</v>
          </cell>
          <cell r="AW131">
            <v>0.6</v>
          </cell>
          <cell r="AX131">
            <v>0.6</v>
          </cell>
          <cell r="AY131">
            <v>0.6</v>
          </cell>
          <cell r="AZ131">
            <v>0.6</v>
          </cell>
          <cell r="BA131">
            <v>0.6</v>
          </cell>
          <cell r="BB131">
            <v>0.6</v>
          </cell>
          <cell r="BC131">
            <v>0.6</v>
          </cell>
          <cell r="BD131">
            <v>0.6</v>
          </cell>
          <cell r="BE131">
            <v>0.6</v>
          </cell>
          <cell r="BF131">
            <v>0.6</v>
          </cell>
          <cell r="BG131">
            <v>0.6</v>
          </cell>
          <cell r="BH131">
            <v>0.6</v>
          </cell>
          <cell r="BI131">
            <v>0.6</v>
          </cell>
          <cell r="BJ131">
            <v>0.6</v>
          </cell>
          <cell r="BK131">
            <v>0.6</v>
          </cell>
          <cell r="BL131">
            <v>0.6</v>
          </cell>
          <cell r="BM131">
            <v>0.6</v>
          </cell>
          <cell r="BN131">
            <v>0.6</v>
          </cell>
          <cell r="BO131">
            <v>0.6</v>
          </cell>
          <cell r="BP131">
            <v>0.6</v>
          </cell>
          <cell r="BQ131">
            <v>0.6</v>
          </cell>
          <cell r="BR131">
            <v>0.6</v>
          </cell>
          <cell r="BS131">
            <v>0.6</v>
          </cell>
          <cell r="BT131">
            <v>0.6</v>
          </cell>
          <cell r="BU131">
            <v>0.6</v>
          </cell>
          <cell r="BV131">
            <v>0.6</v>
          </cell>
          <cell r="BW131">
            <v>0.6</v>
          </cell>
          <cell r="BX131">
            <v>0.6</v>
          </cell>
          <cell r="BY131">
            <v>0.6</v>
          </cell>
          <cell r="BZ131">
            <v>0.6</v>
          </cell>
          <cell r="CA131">
            <v>0.6</v>
          </cell>
          <cell r="CB131">
            <v>0.6</v>
          </cell>
          <cell r="CC131">
            <v>0.6</v>
          </cell>
          <cell r="CD131">
            <v>0.6</v>
          </cell>
        </row>
        <row r="132">
          <cell r="A132" t="str">
            <v>FTRWCOOL</v>
          </cell>
          <cell r="B132">
            <v>2250</v>
          </cell>
          <cell r="C132">
            <v>2250</v>
          </cell>
          <cell r="D132">
            <v>2250</v>
          </cell>
          <cell r="E132">
            <v>2250</v>
          </cell>
          <cell r="F132">
            <v>2250</v>
          </cell>
          <cell r="G132">
            <v>2250</v>
          </cell>
          <cell r="H132">
            <v>2250</v>
          </cell>
          <cell r="I132">
            <v>2250</v>
          </cell>
          <cell r="J132">
            <v>2250</v>
          </cell>
          <cell r="K132">
            <v>2250</v>
          </cell>
          <cell r="L132">
            <v>2250</v>
          </cell>
          <cell r="M132">
            <v>2250</v>
          </cell>
          <cell r="N132">
            <v>2250</v>
          </cell>
          <cell r="O132">
            <v>2250</v>
          </cell>
          <cell r="P132">
            <v>2250</v>
          </cell>
          <cell r="Q132">
            <v>2250</v>
          </cell>
          <cell r="R132">
            <v>2250</v>
          </cell>
          <cell r="S132">
            <v>2250</v>
          </cell>
          <cell r="T132">
            <v>2250</v>
          </cell>
          <cell r="U132">
            <v>2250</v>
          </cell>
          <cell r="V132">
            <v>2250</v>
          </cell>
          <cell r="W132">
            <v>2250</v>
          </cell>
          <cell r="X132">
            <v>2250</v>
          </cell>
          <cell r="Y132">
            <v>2250</v>
          </cell>
          <cell r="Z132">
            <v>2250</v>
          </cell>
        </row>
        <row r="133">
          <cell r="A133" t="str">
            <v>FTRWCTOG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 t="str">
            <v>FTRWSG14</v>
          </cell>
          <cell r="B134">
            <v>3000</v>
          </cell>
          <cell r="C134">
            <v>3000</v>
          </cell>
          <cell r="D134">
            <v>3000</v>
          </cell>
          <cell r="E134">
            <v>3000</v>
          </cell>
          <cell r="F134">
            <v>3000</v>
          </cell>
          <cell r="G134">
            <v>3000</v>
          </cell>
          <cell r="H134">
            <v>3000</v>
          </cell>
          <cell r="I134">
            <v>3000</v>
          </cell>
          <cell r="J134">
            <v>3000</v>
          </cell>
          <cell r="K134">
            <v>3000</v>
          </cell>
          <cell r="L134">
            <v>3000</v>
          </cell>
          <cell r="M134">
            <v>3000</v>
          </cell>
          <cell r="N134">
            <v>3000</v>
          </cell>
          <cell r="O134">
            <v>3000</v>
          </cell>
          <cell r="P134">
            <v>3000</v>
          </cell>
          <cell r="Q134">
            <v>3000</v>
          </cell>
          <cell r="R134">
            <v>3000</v>
          </cell>
          <cell r="S134">
            <v>3000</v>
          </cell>
          <cell r="T134">
            <v>3000</v>
          </cell>
          <cell r="U134">
            <v>3000</v>
          </cell>
          <cell r="V134">
            <v>3000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</row>
        <row r="135">
          <cell r="A135" t="str">
            <v>FTRWSL14</v>
          </cell>
          <cell r="B135">
            <v>2250</v>
          </cell>
          <cell r="C135">
            <v>2250</v>
          </cell>
          <cell r="D135">
            <v>2250</v>
          </cell>
          <cell r="E135">
            <v>2250</v>
          </cell>
          <cell r="F135">
            <v>2250</v>
          </cell>
          <cell r="G135">
            <v>2250</v>
          </cell>
          <cell r="H135">
            <v>2250</v>
          </cell>
          <cell r="I135">
            <v>2250</v>
          </cell>
          <cell r="J135">
            <v>2250</v>
          </cell>
          <cell r="K135">
            <v>2250</v>
          </cell>
          <cell r="L135">
            <v>2250</v>
          </cell>
          <cell r="M135">
            <v>2250</v>
          </cell>
          <cell r="N135">
            <v>2250</v>
          </cell>
          <cell r="O135">
            <v>2250</v>
          </cell>
          <cell r="P135">
            <v>2250</v>
          </cell>
          <cell r="Q135">
            <v>2250</v>
          </cell>
          <cell r="R135">
            <v>2250</v>
          </cell>
          <cell r="S135">
            <v>2250</v>
          </cell>
          <cell r="T135">
            <v>2250</v>
          </cell>
          <cell r="U135">
            <v>2250</v>
          </cell>
          <cell r="V135">
            <v>2250</v>
          </cell>
          <cell r="W135">
            <v>2250</v>
          </cell>
          <cell r="X135">
            <v>2250</v>
          </cell>
          <cell r="Y135">
            <v>2250</v>
          </cell>
          <cell r="Z135">
            <v>2250</v>
          </cell>
        </row>
        <row r="136">
          <cell r="A136" t="str">
            <v>FTRWSS</v>
          </cell>
          <cell r="B136">
            <v>3500</v>
          </cell>
          <cell r="C136">
            <v>3500</v>
          </cell>
          <cell r="D136">
            <v>3500</v>
          </cell>
          <cell r="E136">
            <v>3500</v>
          </cell>
          <cell r="F136">
            <v>3500</v>
          </cell>
          <cell r="G136">
            <v>3500</v>
          </cell>
          <cell r="H136">
            <v>3500</v>
          </cell>
          <cell r="I136">
            <v>3500</v>
          </cell>
          <cell r="J136">
            <v>3500</v>
          </cell>
          <cell r="K136">
            <v>3500</v>
          </cell>
          <cell r="L136">
            <v>3500</v>
          </cell>
          <cell r="M136">
            <v>3500</v>
          </cell>
          <cell r="N136">
            <v>3500</v>
          </cell>
          <cell r="O136">
            <v>3500</v>
          </cell>
          <cell r="P136">
            <v>3500</v>
          </cell>
          <cell r="Q136">
            <v>3500</v>
          </cell>
          <cell r="R136">
            <v>3500</v>
          </cell>
          <cell r="S136">
            <v>3500</v>
          </cell>
          <cell r="T136">
            <v>3500</v>
          </cell>
          <cell r="U136">
            <v>3500</v>
          </cell>
          <cell r="V136">
            <v>3500</v>
          </cell>
          <cell r="W136">
            <v>3500</v>
          </cell>
          <cell r="X136">
            <v>3500</v>
          </cell>
          <cell r="Y136">
            <v>3500</v>
          </cell>
          <cell r="Z136">
            <v>3500</v>
          </cell>
        </row>
        <row r="137">
          <cell r="A137" t="str">
            <v>FTS0TOTC</v>
          </cell>
          <cell r="B137">
            <v>1782186440.99</v>
          </cell>
          <cell r="C137">
            <v>1593901213.21</v>
          </cell>
          <cell r="D137">
            <v>1675093363.1400001</v>
          </cell>
          <cell r="E137">
            <v>1780543114.78</v>
          </cell>
          <cell r="F137">
            <v>1668707438.3</v>
          </cell>
          <cell r="G137">
            <v>1657323507.52</v>
          </cell>
          <cell r="H137">
            <v>1717941479.54</v>
          </cell>
          <cell r="I137">
            <v>1696314942.0999999</v>
          </cell>
          <cell r="J137">
            <v>1505340989.22</v>
          </cell>
          <cell r="K137">
            <v>1598473275.77</v>
          </cell>
          <cell r="L137">
            <v>1529964231.6199999</v>
          </cell>
          <cell r="M137">
            <v>1774385892.1099999</v>
          </cell>
          <cell r="N137">
            <v>1999321112.5999999</v>
          </cell>
          <cell r="O137">
            <v>1877779676.6600001</v>
          </cell>
          <cell r="P137">
            <v>1599945895.74</v>
          </cell>
          <cell r="Q137">
            <v>1916896143.98</v>
          </cell>
          <cell r="R137">
            <v>1841972369.6400001</v>
          </cell>
          <cell r="S137">
            <v>1671545612.5799999</v>
          </cell>
          <cell r="T137">
            <v>1810137190.9400001</v>
          </cell>
          <cell r="U137">
            <v>1683564695.5999999</v>
          </cell>
          <cell r="V137">
            <v>1638060589.24</v>
          </cell>
          <cell r="W137">
            <v>1629090662.6400001</v>
          </cell>
          <cell r="X137">
            <v>1649465113.22</v>
          </cell>
          <cell r="Y137">
            <v>1708563232.6199999</v>
          </cell>
          <cell r="Z137">
            <v>1970147917.8900001</v>
          </cell>
          <cell r="AA137">
            <v>1658506572.96</v>
          </cell>
          <cell r="AB137">
            <v>1808252727.29</v>
          </cell>
          <cell r="AC137">
            <v>1912089552.5599999</v>
          </cell>
          <cell r="AD137">
            <v>1780743801.29</v>
          </cell>
          <cell r="AE137">
            <v>1525033323.5899999</v>
          </cell>
          <cell r="AF137">
            <v>1796834682.26</v>
          </cell>
          <cell r="AG137">
            <v>1609418094.4000001</v>
          </cell>
          <cell r="AH137">
            <v>1507877861.27</v>
          </cell>
          <cell r="AI137">
            <v>1600635516.7</v>
          </cell>
          <cell r="AJ137">
            <v>1548106725.1300001</v>
          </cell>
          <cell r="AK137">
            <v>1686927366.7600009</v>
          </cell>
          <cell r="AL137">
            <v>1840149867.9299984</v>
          </cell>
          <cell r="AM137">
            <v>1545169254.1700001</v>
          </cell>
          <cell r="AN137">
            <v>1642674213.99</v>
          </cell>
          <cell r="AO137">
            <v>1784740030.74</v>
          </cell>
          <cell r="AP137">
            <v>1590316092.8199999</v>
          </cell>
          <cell r="AQ137">
            <v>1472420098.4100001</v>
          </cell>
          <cell r="AR137">
            <v>1667282456.3499999</v>
          </cell>
          <cell r="AS137">
            <v>1491788282.1400001</v>
          </cell>
          <cell r="AT137">
            <v>1427458917.54</v>
          </cell>
          <cell r="AU137">
            <v>1443557344.25</v>
          </cell>
          <cell r="AV137">
            <v>1374997773.6500001</v>
          </cell>
          <cell r="AW137">
            <v>1472472690.46</v>
          </cell>
          <cell r="AX137">
            <v>1607391303.3900001</v>
          </cell>
          <cell r="AY137">
            <v>1379338813.79</v>
          </cell>
          <cell r="AZ137">
            <v>1439532089.49</v>
          </cell>
          <cell r="BA137">
            <v>1530953932.6400001</v>
          </cell>
          <cell r="BB137">
            <v>1426464652.48</v>
          </cell>
          <cell r="BC137">
            <v>1267055767.1199999</v>
          </cell>
          <cell r="BD137">
            <v>1506147397.23</v>
          </cell>
          <cell r="BE137">
            <v>1357503575.3299999</v>
          </cell>
          <cell r="BF137">
            <v>1337705301.3800001</v>
          </cell>
          <cell r="BG137">
            <v>1296070039.4000001</v>
          </cell>
          <cell r="BH137">
            <v>1322635169.45</v>
          </cell>
          <cell r="BI137">
            <v>1418792550.96</v>
          </cell>
          <cell r="BJ137">
            <v>1559976633.99</v>
          </cell>
          <cell r="BK137">
            <v>1316505454.29</v>
          </cell>
          <cell r="BL137">
            <v>1439690046.4200001</v>
          </cell>
          <cell r="BM137">
            <v>1616019244.8099999</v>
          </cell>
          <cell r="BN137">
            <v>1426176211.5799999</v>
          </cell>
          <cell r="BO137">
            <v>1290604028.1900001</v>
          </cell>
          <cell r="BP137">
            <v>1543736308.76</v>
          </cell>
          <cell r="BQ137">
            <v>1391279896.3599999</v>
          </cell>
          <cell r="BR137">
            <v>1321428433.46</v>
          </cell>
          <cell r="BS137">
            <v>1383670407.26</v>
          </cell>
          <cell r="BT137">
            <v>1409674455.8599999</v>
          </cell>
          <cell r="BU137">
            <v>1482997016.3099999</v>
          </cell>
          <cell r="BV137">
            <v>1694499898.22</v>
          </cell>
          <cell r="BW137">
            <v>1360112664.2</v>
          </cell>
          <cell r="BX137">
            <v>1533141488.8800001</v>
          </cell>
          <cell r="BY137">
            <v>1687841217.77</v>
          </cell>
          <cell r="BZ137">
            <v>1548591335.27</v>
          </cell>
          <cell r="CA137">
            <v>1341775140.5799999</v>
          </cell>
          <cell r="CB137">
            <v>1619627669.1299999</v>
          </cell>
          <cell r="CC137">
            <v>1451019314.74</v>
          </cell>
          <cell r="CD137">
            <v>1400695495.0200002</v>
          </cell>
          <cell r="CE137">
            <v>-4471342478.8900003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</row>
        <row r="138">
          <cell r="A138" t="str">
            <v>FTS1ADJ</v>
          </cell>
          <cell r="B138">
            <v>-9679884.3900000006</v>
          </cell>
          <cell r="C138">
            <v>-8979678.1300000008</v>
          </cell>
          <cell r="D138">
            <v>-4619548.0200000005</v>
          </cell>
          <cell r="E138">
            <v>-6728505.3500000006</v>
          </cell>
          <cell r="F138">
            <v>-14353171.119999999</v>
          </cell>
          <cell r="G138">
            <v>-1482053.1900000004</v>
          </cell>
          <cell r="H138">
            <v>-12399363.17</v>
          </cell>
          <cell r="I138">
            <v>-47831979.759999998</v>
          </cell>
          <cell r="J138">
            <v>22943545.73</v>
          </cell>
          <cell r="K138">
            <v>-9001673.6899999995</v>
          </cell>
          <cell r="L138">
            <v>-15177666.390000001</v>
          </cell>
          <cell r="M138">
            <v>-14134816.660000002</v>
          </cell>
          <cell r="N138">
            <v>-6341680.5300000003</v>
          </cell>
          <cell r="O138">
            <v>-26698954.220000003</v>
          </cell>
          <cell r="P138">
            <v>-12478964.91</v>
          </cell>
          <cell r="Q138">
            <v>-18470671.329999998</v>
          </cell>
          <cell r="R138">
            <v>-12459287.6</v>
          </cell>
          <cell r="S138">
            <v>-18405067.949999999</v>
          </cell>
          <cell r="T138">
            <v>-21575108.93</v>
          </cell>
          <cell r="U138">
            <v>-10873115.879999999</v>
          </cell>
          <cell r="V138">
            <v>-12092345.149999999</v>
          </cell>
          <cell r="W138">
            <v>-8462783.5899999999</v>
          </cell>
          <cell r="X138">
            <v>-20826314.289999999</v>
          </cell>
          <cell r="Y138">
            <v>-12403824.1</v>
          </cell>
          <cell r="Z138">
            <v>-19977732.530000001</v>
          </cell>
          <cell r="AA138">
            <v>-9291130.6400000006</v>
          </cell>
          <cell r="AB138">
            <v>-12057767.550000001</v>
          </cell>
          <cell r="AC138">
            <v>-14513484.449999999</v>
          </cell>
          <cell r="AD138">
            <v>-8078505.3200000003</v>
          </cell>
          <cell r="AE138">
            <v>-8414256.5</v>
          </cell>
          <cell r="AF138">
            <v>-6959311.1599999992</v>
          </cell>
          <cell r="AG138">
            <v>-5225484.2600000007</v>
          </cell>
          <cell r="AH138">
            <v>-8617446.0500000007</v>
          </cell>
          <cell r="AI138">
            <v>-4353468.3500000006</v>
          </cell>
          <cell r="AJ138">
            <v>-5914830.2700000005</v>
          </cell>
          <cell r="AK138">
            <v>-20401821.629999999</v>
          </cell>
          <cell r="AL138">
            <v>-13215444.309999999</v>
          </cell>
          <cell r="AM138">
            <v>-7234626.5200000005</v>
          </cell>
          <cell r="AN138">
            <v>-7341065.2399999993</v>
          </cell>
          <cell r="AO138">
            <v>-12690406.830000002</v>
          </cell>
          <cell r="AP138">
            <v>-7409885.21</v>
          </cell>
          <cell r="AQ138">
            <v>-11362333.899999999</v>
          </cell>
          <cell r="AR138">
            <v>-11612202.91</v>
          </cell>
          <cell r="AS138">
            <v>-7200544.2200000007</v>
          </cell>
          <cell r="AT138">
            <v>-5963735.6100000003</v>
          </cell>
          <cell r="AU138">
            <v>-7410351.2200000007</v>
          </cell>
          <cell r="AV138">
            <v>-6811913.1999999993</v>
          </cell>
          <cell r="AW138">
            <v>-6382344.1499999994</v>
          </cell>
          <cell r="AX138">
            <v>-6181011.1700000009</v>
          </cell>
          <cell r="AY138">
            <v>-15785726.24</v>
          </cell>
          <cell r="AZ138">
            <v>-4803114.2200000007</v>
          </cell>
          <cell r="BA138">
            <v>-7647187.4199999999</v>
          </cell>
          <cell r="BB138">
            <v>-7562712</v>
          </cell>
          <cell r="BC138">
            <v>-8210206.209999999</v>
          </cell>
          <cell r="BD138">
            <v>-9275584.8299999982</v>
          </cell>
          <cell r="BE138">
            <v>-560991.47999999952</v>
          </cell>
          <cell r="BF138">
            <v>-6379657.7200000007</v>
          </cell>
          <cell r="BG138">
            <v>-11147240.219999999</v>
          </cell>
          <cell r="BH138">
            <v>-2468184.4299999997</v>
          </cell>
          <cell r="BI138">
            <v>-4409105.3499999996</v>
          </cell>
          <cell r="BJ138">
            <v>-7106344.0899999999</v>
          </cell>
          <cell r="BK138">
            <v>-7374039.5100000007</v>
          </cell>
          <cell r="BL138">
            <v>-2969168.79</v>
          </cell>
          <cell r="BM138">
            <v>-7890181.2000000002</v>
          </cell>
          <cell r="BN138">
            <v>-3179093.2399999998</v>
          </cell>
          <cell r="BO138">
            <v>-5043958.9000000004</v>
          </cell>
          <cell r="BP138">
            <v>-5430645.0200000005</v>
          </cell>
          <cell r="BQ138">
            <v>-5410190.3400000008</v>
          </cell>
          <cell r="BR138">
            <v>-7920622.4900000002</v>
          </cell>
          <cell r="BS138">
            <v>-4816587.34</v>
          </cell>
          <cell r="BT138">
            <v>-10518232.68</v>
          </cell>
          <cell r="BU138">
            <v>-9187202.370000001</v>
          </cell>
          <cell r="BV138">
            <v>-9912251.6100000013</v>
          </cell>
          <cell r="BW138">
            <v>-6523210.5099999998</v>
          </cell>
          <cell r="BX138">
            <v>-5432411.2600000007</v>
          </cell>
          <cell r="BY138">
            <v>-4783957.25</v>
          </cell>
          <cell r="BZ138">
            <v>-6879976.3800000008</v>
          </cell>
          <cell r="CA138">
            <v>-2842614.15</v>
          </cell>
          <cell r="CB138">
            <v>-3834492.97</v>
          </cell>
          <cell r="CC138">
            <v>-8868217.4900000002</v>
          </cell>
          <cell r="CD138">
            <v>-4615302.37</v>
          </cell>
        </row>
        <row r="139">
          <cell r="A139" t="str">
            <v>FTS1ADT</v>
          </cell>
          <cell r="B139">
            <v>359706.36</v>
          </cell>
          <cell r="C139">
            <v>993506.37999999989</v>
          </cell>
          <cell r="D139">
            <v>41030264.589999996</v>
          </cell>
          <cell r="E139">
            <v>7346689.4899999993</v>
          </cell>
          <cell r="F139">
            <v>19488.37</v>
          </cell>
          <cell r="G139">
            <v>13337401.380000001</v>
          </cell>
          <cell r="H139">
            <v>10492905.800000001</v>
          </cell>
          <cell r="I139">
            <v>3940646.35</v>
          </cell>
          <cell r="J139">
            <v>12574459.27</v>
          </cell>
          <cell r="K139">
            <v>14677482.399999999</v>
          </cell>
          <cell r="L139">
            <v>3743639.01</v>
          </cell>
          <cell r="M139">
            <v>2656026.27</v>
          </cell>
          <cell r="N139">
            <v>2015251.89</v>
          </cell>
          <cell r="O139">
            <v>7260043.71</v>
          </cell>
          <cell r="P139">
            <v>7509774.8200000003</v>
          </cell>
          <cell r="Q139">
            <v>3635617.3</v>
          </cell>
          <cell r="R139">
            <v>4298250.16</v>
          </cell>
          <cell r="S139">
            <v>4823401.7700000005</v>
          </cell>
          <cell r="T139">
            <v>4217841.9400000004</v>
          </cell>
          <cell r="U139">
            <v>5111597.55</v>
          </cell>
          <cell r="V139">
            <v>5137346.01</v>
          </cell>
          <cell r="W139">
            <v>4383448.3</v>
          </cell>
          <cell r="X139">
            <v>9928992.8800000008</v>
          </cell>
          <cell r="Y139">
            <v>4349766.76</v>
          </cell>
          <cell r="Z139">
            <v>4705879.99</v>
          </cell>
          <cell r="AA139">
            <v>7612384.8099999996</v>
          </cell>
          <cell r="AB139">
            <v>9217567.5499999989</v>
          </cell>
          <cell r="AC139">
            <v>8428876.9199999999</v>
          </cell>
          <cell r="AD139">
            <v>9876009.5899999999</v>
          </cell>
          <cell r="AE139">
            <v>3501162.09</v>
          </cell>
          <cell r="AF139">
            <v>3710150.31</v>
          </cell>
          <cell r="AG139">
            <v>1571134.88</v>
          </cell>
          <cell r="AH139">
            <v>10701198.93</v>
          </cell>
          <cell r="AI139">
            <v>3771524.25</v>
          </cell>
          <cell r="AJ139">
            <v>3898816.7</v>
          </cell>
          <cell r="AK139">
            <v>9373162.5299999993</v>
          </cell>
          <cell r="AL139">
            <v>5194269.4800000004</v>
          </cell>
          <cell r="AM139">
            <v>5696273.6500000004</v>
          </cell>
          <cell r="AN139">
            <v>9364320.4700000007</v>
          </cell>
          <cell r="AO139">
            <v>9627138.4800000004</v>
          </cell>
          <cell r="AP139">
            <v>6098037.0099999998</v>
          </cell>
          <cell r="AQ139">
            <v>3913292.59</v>
          </cell>
          <cell r="AR139">
            <v>10368545.76</v>
          </cell>
          <cell r="AS139">
            <v>4994816.17</v>
          </cell>
          <cell r="AT139">
            <v>10778464.67</v>
          </cell>
          <cell r="AU139">
            <v>5096126.87</v>
          </cell>
          <cell r="AV139">
            <v>15544432.57</v>
          </cell>
          <cell r="AW139">
            <v>11727525.439999999</v>
          </cell>
          <cell r="AX139">
            <v>4421588.3499999996</v>
          </cell>
          <cell r="AY139">
            <v>4226153.8099999996</v>
          </cell>
          <cell r="AZ139">
            <v>7534300.5800000001</v>
          </cell>
          <cell r="BA139">
            <v>4448891.1900000004</v>
          </cell>
          <cell r="BB139">
            <v>1786681.33</v>
          </cell>
          <cell r="BC139">
            <v>13410817.470000001</v>
          </cell>
          <cell r="BD139">
            <v>4204061.53</v>
          </cell>
          <cell r="BE139">
            <v>8102606.96</v>
          </cell>
          <cell r="BF139">
            <v>6738378.6200000001</v>
          </cell>
          <cell r="BG139">
            <v>6756607.4699999997</v>
          </cell>
          <cell r="BH139">
            <v>7308333.0700000003</v>
          </cell>
          <cell r="BI139">
            <v>7974987.5800000001</v>
          </cell>
          <cell r="BJ139">
            <v>4901907.05</v>
          </cell>
          <cell r="BK139">
            <v>11039573.27</v>
          </cell>
          <cell r="BL139">
            <v>8227768.04</v>
          </cell>
          <cell r="BM139">
            <v>8238983.9699999997</v>
          </cell>
          <cell r="BN139">
            <v>6197775.8399999999</v>
          </cell>
          <cell r="BO139">
            <v>5413728.8399999999</v>
          </cell>
          <cell r="BP139">
            <v>5159429.22</v>
          </cell>
          <cell r="BQ139">
            <v>7158931.4100000001</v>
          </cell>
          <cell r="BR139">
            <v>10807221.01</v>
          </cell>
          <cell r="BS139">
            <v>17834068</v>
          </cell>
          <cell r="BT139">
            <v>12795048.189999999</v>
          </cell>
          <cell r="BU139">
            <v>5113828.16</v>
          </cell>
          <cell r="BV139">
            <v>5995670.3200000003</v>
          </cell>
          <cell r="BW139">
            <v>4362099.09</v>
          </cell>
          <cell r="BX139">
            <v>8461090.4499999993</v>
          </cell>
          <cell r="BY139">
            <v>6132412.5899999999</v>
          </cell>
          <cell r="BZ139">
            <v>6894046.1900000004</v>
          </cell>
          <cell r="CA139">
            <v>5868158.2699999996</v>
          </cell>
          <cell r="CB139">
            <v>6502233.6100000003</v>
          </cell>
          <cell r="CC139">
            <v>13880805.84</v>
          </cell>
          <cell r="CD139">
            <v>4565956.43</v>
          </cell>
        </row>
        <row r="140">
          <cell r="A140" t="str">
            <v>FTS1ADTW</v>
          </cell>
          <cell r="B140">
            <v>359706.36</v>
          </cell>
          <cell r="C140">
            <v>993506.37999999989</v>
          </cell>
          <cell r="D140">
            <v>41030264.589999996</v>
          </cell>
          <cell r="E140">
            <v>7346689.4899999993</v>
          </cell>
          <cell r="F140">
            <v>8666171.129999999</v>
          </cell>
          <cell r="G140">
            <v>13503385.290000001</v>
          </cell>
          <cell r="H140">
            <v>10492905.800000001</v>
          </cell>
          <cell r="I140">
            <v>3940646.35</v>
          </cell>
          <cell r="J140">
            <v>12574459.27</v>
          </cell>
          <cell r="K140">
            <v>14677482.399999999</v>
          </cell>
          <cell r="L140">
            <v>3743639.01</v>
          </cell>
          <cell r="M140">
            <v>2656026.27</v>
          </cell>
          <cell r="N140">
            <v>2015251.89</v>
          </cell>
          <cell r="O140">
            <v>7260043.71</v>
          </cell>
          <cell r="P140">
            <v>7509774.8200000003</v>
          </cell>
          <cell r="Q140">
            <v>3635617.3</v>
          </cell>
          <cell r="R140">
            <v>4298250.16</v>
          </cell>
          <cell r="S140">
            <v>4823401.7700000005</v>
          </cell>
          <cell r="T140">
            <v>4217841.9400000004</v>
          </cell>
          <cell r="U140">
            <v>5111597.55</v>
          </cell>
          <cell r="V140">
            <v>5137346.01</v>
          </cell>
          <cell r="W140">
            <v>4383448.3</v>
          </cell>
          <cell r="X140">
            <v>9928992.8800000008</v>
          </cell>
          <cell r="Y140">
            <v>4349766.76</v>
          </cell>
          <cell r="Z140">
            <v>4705879.99</v>
          </cell>
          <cell r="AA140">
            <v>7612384.8099999996</v>
          </cell>
          <cell r="AB140">
            <v>9217567.5499999989</v>
          </cell>
          <cell r="AC140">
            <v>8428876.9199999999</v>
          </cell>
          <cell r="AD140">
            <v>9876009.5899999999</v>
          </cell>
          <cell r="AE140">
            <v>3501162.09</v>
          </cell>
          <cell r="AF140">
            <v>3710150.31</v>
          </cell>
          <cell r="AG140">
            <v>1571134.88</v>
          </cell>
          <cell r="AH140">
            <v>10701198.93</v>
          </cell>
          <cell r="AI140">
            <v>3771524.25</v>
          </cell>
          <cell r="AJ140">
            <v>3898816.7</v>
          </cell>
          <cell r="AK140">
            <v>9373162.5299999993</v>
          </cell>
          <cell r="AL140">
            <v>5194269.4800000004</v>
          </cell>
          <cell r="AM140">
            <v>5696273.6500000004</v>
          </cell>
          <cell r="AN140">
            <v>9364320.4700000007</v>
          </cell>
          <cell r="AO140">
            <v>9627138.4800000004</v>
          </cell>
          <cell r="AP140">
            <v>6098037.0099999998</v>
          </cell>
          <cell r="AQ140">
            <v>3913292.59</v>
          </cell>
          <cell r="AR140">
            <v>10368545.76</v>
          </cell>
          <cell r="AS140">
            <v>4994816.17</v>
          </cell>
          <cell r="AT140">
            <v>10778464.67</v>
          </cell>
          <cell r="AU140">
            <v>5096126.87</v>
          </cell>
          <cell r="AV140">
            <v>15544432.57</v>
          </cell>
          <cell r="AW140">
            <v>11727525.439999999</v>
          </cell>
          <cell r="AX140">
            <v>4421588.3499999996</v>
          </cell>
          <cell r="AY140">
            <v>4226153.8099999996</v>
          </cell>
          <cell r="AZ140">
            <v>7534300.5800000001</v>
          </cell>
          <cell r="BA140">
            <v>4448891.1900000004</v>
          </cell>
          <cell r="BB140">
            <v>1786681.33</v>
          </cell>
          <cell r="BC140">
            <v>13410817.470000001</v>
          </cell>
          <cell r="BD140">
            <v>4204061.53</v>
          </cell>
          <cell r="BE140">
            <v>8102606.96</v>
          </cell>
          <cell r="BF140">
            <v>6738378.6200000001</v>
          </cell>
          <cell r="BG140">
            <v>6756607.4699999997</v>
          </cell>
          <cell r="BH140">
            <v>7308333.0700000003</v>
          </cell>
          <cell r="BI140">
            <v>7974987.5800000001</v>
          </cell>
          <cell r="BJ140">
            <v>4901907.05</v>
          </cell>
          <cell r="BK140">
            <v>11039573.27</v>
          </cell>
          <cell r="BL140">
            <v>8227768.04</v>
          </cell>
          <cell r="BM140">
            <v>8238983.9699999997</v>
          </cell>
          <cell r="BN140">
            <v>6197775.8399999999</v>
          </cell>
          <cell r="BO140">
            <v>5413728.8399999999</v>
          </cell>
          <cell r="BP140">
            <v>5159429.22</v>
          </cell>
          <cell r="BQ140">
            <v>7158931.4100000001</v>
          </cell>
          <cell r="BR140">
            <v>10807221.01</v>
          </cell>
          <cell r="BS140">
            <v>17834068</v>
          </cell>
          <cell r="BT140">
            <v>12795048.189999999</v>
          </cell>
          <cell r="BU140">
            <v>5113828.16</v>
          </cell>
          <cell r="BV140">
            <v>5995670.3200000003</v>
          </cell>
          <cell r="BW140">
            <v>4362099.09</v>
          </cell>
          <cell r="BX140">
            <v>8461090.4499999993</v>
          </cell>
          <cell r="BY140">
            <v>6132412.5899999999</v>
          </cell>
          <cell r="BZ140">
            <v>6894046.1900000004</v>
          </cell>
          <cell r="CA140">
            <v>5868158.2699999996</v>
          </cell>
          <cell r="CB140">
            <v>6502233.6100000003</v>
          </cell>
          <cell r="CC140">
            <v>13880805.84</v>
          </cell>
          <cell r="CD140">
            <v>4565956.43</v>
          </cell>
        </row>
        <row r="141">
          <cell r="A141" t="str">
            <v>FTS1ANDY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</row>
        <row r="142">
          <cell r="A142" t="str">
            <v>FTS1BCKA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</row>
        <row r="143">
          <cell r="A143" t="str">
            <v>FTS1BDCK</v>
          </cell>
          <cell r="B143">
            <v>-8253254.5800000001</v>
          </cell>
          <cell r="C143">
            <v>-9756411.0700000003</v>
          </cell>
          <cell r="D143">
            <v>-15336161.15</v>
          </cell>
          <cell r="E143">
            <v>-12242028.49</v>
          </cell>
          <cell r="F143">
            <v>-18836537.809999999</v>
          </cell>
          <cell r="G143">
            <v>-5264717.2700000005</v>
          </cell>
          <cell r="H143">
            <v>-10105417.42</v>
          </cell>
          <cell r="I143">
            <v>-7558441.4699999997</v>
          </cell>
          <cell r="J143">
            <v>11223606.85</v>
          </cell>
          <cell r="K143">
            <v>-10228277.75</v>
          </cell>
          <cell r="L143">
            <v>-10303175.41</v>
          </cell>
          <cell r="M143">
            <v>-21540414.670000002</v>
          </cell>
          <cell r="N143">
            <v>-6595010.04</v>
          </cell>
          <cell r="O143">
            <v>-23221525.530000001</v>
          </cell>
          <cell r="P143">
            <v>-10210093.140000001</v>
          </cell>
          <cell r="Q143">
            <v>-17302685.23</v>
          </cell>
          <cell r="R143">
            <v>-10263723.91</v>
          </cell>
          <cell r="S143">
            <v>-12944228.15</v>
          </cell>
          <cell r="T143">
            <v>-14166330.060000001</v>
          </cell>
          <cell r="U143">
            <v>-7403952.1600000001</v>
          </cell>
          <cell r="V143">
            <v>-6215351.71</v>
          </cell>
          <cell r="W143">
            <v>-8133094.8899999997</v>
          </cell>
          <cell r="X143">
            <v>-16434721.23</v>
          </cell>
          <cell r="Y143">
            <v>-7613229.1699999999</v>
          </cell>
          <cell r="Z143">
            <v>-8083738.8399999999</v>
          </cell>
          <cell r="AA143">
            <v>-5445205.0199999996</v>
          </cell>
          <cell r="AB143">
            <v>-6082256.7000000002</v>
          </cell>
          <cell r="AC143">
            <v>-10856931.619999999</v>
          </cell>
          <cell r="AD143">
            <v>-6521053.6500000004</v>
          </cell>
          <cell r="AE143">
            <v>-6590276.4199999999</v>
          </cell>
          <cell r="AF143">
            <v>-10328392.039999999</v>
          </cell>
          <cell r="AG143">
            <v>-4625990.8499999996</v>
          </cell>
          <cell r="AH143">
            <v>-8341567.4500000002</v>
          </cell>
          <cell r="AI143">
            <v>-3815458.34</v>
          </cell>
          <cell r="AJ143">
            <v>-4333868.9000000004</v>
          </cell>
          <cell r="AK143">
            <v>-17341390.949999999</v>
          </cell>
          <cell r="AL143">
            <v>-9936516</v>
          </cell>
          <cell r="AM143">
            <v>-5848546.8300000001</v>
          </cell>
          <cell r="AN143">
            <v>-6361948.6600000001</v>
          </cell>
          <cell r="AO143">
            <v>-5402094.9500000002</v>
          </cell>
          <cell r="AP143">
            <v>-7482650.7599999998</v>
          </cell>
          <cell r="AQ143">
            <v>-5721987.0899999999</v>
          </cell>
          <cell r="AR143">
            <v>-12690104.050000001</v>
          </cell>
          <cell r="AS143">
            <v>-5414877.2300000004</v>
          </cell>
          <cell r="AT143">
            <v>-5306881.1500000004</v>
          </cell>
          <cell r="AU143">
            <v>-6215163.2400000002</v>
          </cell>
          <cell r="AV143">
            <v>-6855190.6399999997</v>
          </cell>
          <cell r="AW143">
            <v>-5844127.5999999996</v>
          </cell>
          <cell r="AX143">
            <v>-7442942.5300000003</v>
          </cell>
          <cell r="AY143">
            <v>-9476715.0099999998</v>
          </cell>
          <cell r="AZ143">
            <v>-6649837.9100000001</v>
          </cell>
          <cell r="BA143">
            <v>-6369448.1299999999</v>
          </cell>
          <cell r="BB143">
            <v>-4195785.17</v>
          </cell>
          <cell r="BC143">
            <v>-6296723.0199999996</v>
          </cell>
          <cell r="BD143">
            <v>-8217546.0899999999</v>
          </cell>
          <cell r="BE143">
            <v>-5809798.1500000004</v>
          </cell>
          <cell r="BF143">
            <v>-5823416.7300000004</v>
          </cell>
          <cell r="BG143">
            <v>-10564839.619999999</v>
          </cell>
          <cell r="BH143">
            <v>-2451425.81</v>
          </cell>
          <cell r="BI143">
            <v>-2596919.83</v>
          </cell>
          <cell r="BJ143">
            <v>-4726224.71</v>
          </cell>
          <cell r="BK143">
            <v>-5903493.8700000001</v>
          </cell>
          <cell r="BL143">
            <v>-4478258.29</v>
          </cell>
          <cell r="BM143">
            <v>-6790701.5300000003</v>
          </cell>
          <cell r="BN143">
            <v>-3026179.27</v>
          </cell>
          <cell r="BO143">
            <v>-3815018.84</v>
          </cell>
          <cell r="BP143">
            <v>-3919737.66</v>
          </cell>
          <cell r="BQ143">
            <v>-4248452.4000000004</v>
          </cell>
          <cell r="BR143">
            <v>-6247346.5700000003</v>
          </cell>
          <cell r="BS143">
            <v>-4040020.81</v>
          </cell>
          <cell r="BT143">
            <v>-8945242.7599999998</v>
          </cell>
          <cell r="BU143">
            <v>-7458799.2000000002</v>
          </cell>
          <cell r="BV143">
            <v>-5108611.8600000003</v>
          </cell>
          <cell r="BW143">
            <v>-5041740.7699999996</v>
          </cell>
          <cell r="BX143">
            <v>-3921342.43</v>
          </cell>
          <cell r="BY143">
            <v>-3705768.18</v>
          </cell>
          <cell r="BZ143">
            <v>-5786852.0700000003</v>
          </cell>
          <cell r="CA143">
            <v>-4419854.7</v>
          </cell>
          <cell r="CB143">
            <v>-3150090.73</v>
          </cell>
          <cell r="CC143">
            <v>-8208373.7999999998</v>
          </cell>
          <cell r="CD143">
            <v>-4011333.47</v>
          </cell>
        </row>
        <row r="144">
          <cell r="A144" t="str">
            <v>FTS1CDRC</v>
          </cell>
          <cell r="B144">
            <v>333929257.66000003</v>
          </cell>
          <cell r="C144">
            <v>295248835.64999998</v>
          </cell>
          <cell r="D144">
            <v>304508466.35000002</v>
          </cell>
          <cell r="E144">
            <v>338185514.44999999</v>
          </cell>
          <cell r="F144">
            <v>329576349.86000001</v>
          </cell>
          <cell r="G144">
            <v>320183725.38999999</v>
          </cell>
          <cell r="H144">
            <v>326928633.26999998</v>
          </cell>
          <cell r="I144">
            <v>351474475.64999998</v>
          </cell>
          <cell r="J144">
            <v>327259818.44999999</v>
          </cell>
          <cell r="K144">
            <v>308293882.81999999</v>
          </cell>
          <cell r="L144">
            <v>266742522</v>
          </cell>
          <cell r="M144">
            <v>311904742.25999999</v>
          </cell>
          <cell r="N144">
            <v>342560132.07999998</v>
          </cell>
          <cell r="O144">
            <v>311012259.97000003</v>
          </cell>
          <cell r="P144">
            <v>320660788.66000003</v>
          </cell>
          <cell r="Q144">
            <v>364907730.88</v>
          </cell>
          <cell r="R144">
            <v>332218531.35000002</v>
          </cell>
          <cell r="S144">
            <v>334649286.36000001</v>
          </cell>
          <cell r="T144">
            <v>322446564.37</v>
          </cell>
          <cell r="U144">
            <v>318376066.66000003</v>
          </cell>
          <cell r="V144">
            <v>319231278.64999998</v>
          </cell>
          <cell r="W144">
            <v>304702337.60000002</v>
          </cell>
          <cell r="X144">
            <v>307811491.12</v>
          </cell>
          <cell r="Y144">
            <v>292802543.42000002</v>
          </cell>
          <cell r="Z144">
            <v>312096126.45999998</v>
          </cell>
          <cell r="AA144">
            <v>300783732.89999998</v>
          </cell>
          <cell r="AB144">
            <v>308335675.42000002</v>
          </cell>
          <cell r="AC144">
            <v>342033707.04000002</v>
          </cell>
          <cell r="AD144">
            <v>304867931.37</v>
          </cell>
          <cell r="AE144">
            <v>305133271.64999998</v>
          </cell>
          <cell r="AF144">
            <v>288451307.05000001</v>
          </cell>
          <cell r="AG144">
            <v>283051736.27999997</v>
          </cell>
          <cell r="AH144">
            <v>294531310.89999998</v>
          </cell>
          <cell r="AI144">
            <v>269520990.87</v>
          </cell>
          <cell r="AJ144">
            <v>274281671.44</v>
          </cell>
          <cell r="AK144">
            <v>262901309.16</v>
          </cell>
          <cell r="AL144">
            <v>264443758.37</v>
          </cell>
          <cell r="AM144">
            <v>255471906.62</v>
          </cell>
          <cell r="AN144">
            <v>271682359.93000001</v>
          </cell>
          <cell r="AO144">
            <v>280972617.35000002</v>
          </cell>
          <cell r="AP144">
            <v>259513269.27000001</v>
          </cell>
          <cell r="AQ144">
            <v>260815195.33000001</v>
          </cell>
          <cell r="AR144">
            <v>230621206.52000001</v>
          </cell>
          <cell r="AS144">
            <v>228229299.09</v>
          </cell>
          <cell r="AT144">
            <v>233570207.15000001</v>
          </cell>
          <cell r="AU144">
            <v>216672084.72</v>
          </cell>
          <cell r="AV144">
            <v>200051036.65000001</v>
          </cell>
          <cell r="AW144">
            <v>190761023.21000001</v>
          </cell>
          <cell r="AX144">
            <v>202685508.75</v>
          </cell>
          <cell r="AY144">
            <v>212305033.88999999</v>
          </cell>
          <cell r="AZ144">
            <v>210387367.97999999</v>
          </cell>
          <cell r="BA144">
            <v>225345083.83000001</v>
          </cell>
          <cell r="BB144">
            <v>214589727.49000001</v>
          </cell>
          <cell r="BC144">
            <v>213169420.53</v>
          </cell>
          <cell r="BD144">
            <v>213130645.68000001</v>
          </cell>
          <cell r="BE144">
            <v>217769110.05000001</v>
          </cell>
          <cell r="BF144">
            <v>238116334.27000001</v>
          </cell>
          <cell r="BG144">
            <v>187983169.25999999</v>
          </cell>
          <cell r="BH144">
            <v>201259527.74000001</v>
          </cell>
          <cell r="BI144">
            <v>189541102.16</v>
          </cell>
          <cell r="BJ144">
            <v>211477997.59999999</v>
          </cell>
          <cell r="BK144">
            <v>205268798.94</v>
          </cell>
          <cell r="BL144">
            <v>221355111.75</v>
          </cell>
          <cell r="BM144">
            <v>248721953.50999999</v>
          </cell>
          <cell r="BN144">
            <v>232142926.38</v>
          </cell>
          <cell r="BO144">
            <v>227139811.97999999</v>
          </cell>
          <cell r="BP144">
            <v>215612479.12</v>
          </cell>
          <cell r="BQ144">
            <v>223627047.74000001</v>
          </cell>
          <cell r="BR144">
            <v>216437515.00999999</v>
          </cell>
          <cell r="BS144">
            <v>212680750.68000001</v>
          </cell>
          <cell r="BT144">
            <v>219509556.09999999</v>
          </cell>
          <cell r="BU144">
            <v>213851181.78999999</v>
          </cell>
          <cell r="BV144">
            <v>238721073.94</v>
          </cell>
          <cell r="BW144">
            <v>226215047.71000001</v>
          </cell>
          <cell r="BX144">
            <v>242384608.97999999</v>
          </cell>
          <cell r="BY144">
            <v>267082451.49000001</v>
          </cell>
          <cell r="BZ144">
            <v>244861607.58000001</v>
          </cell>
          <cell r="CA144">
            <v>229635129.25999999</v>
          </cell>
          <cell r="CB144">
            <v>221342849.38</v>
          </cell>
          <cell r="CC144">
            <v>227250124.69</v>
          </cell>
          <cell r="CD144">
            <v>229473142.43000001</v>
          </cell>
        </row>
        <row r="145">
          <cell r="A145" t="str">
            <v>FTS1CDRO</v>
          </cell>
          <cell r="B145">
            <v>178109329.03999999</v>
          </cell>
          <cell r="C145">
            <v>123403505.94</v>
          </cell>
          <cell r="D145">
            <v>126822713.45999999</v>
          </cell>
          <cell r="E145">
            <v>145009295.5</v>
          </cell>
          <cell r="F145">
            <v>137458379.66</v>
          </cell>
          <cell r="G145">
            <v>130732050.78</v>
          </cell>
          <cell r="H145">
            <v>140096043.59</v>
          </cell>
          <cell r="I145">
            <v>131170231.76000001</v>
          </cell>
          <cell r="J145">
            <v>130550154.48999999</v>
          </cell>
          <cell r="K145">
            <v>135959600.72</v>
          </cell>
          <cell r="L145">
            <v>126178866.99000001</v>
          </cell>
          <cell r="M145">
            <v>152797230.59999999</v>
          </cell>
          <cell r="N145">
            <v>188828319.56</v>
          </cell>
          <cell r="O145">
            <v>145166824.90000001</v>
          </cell>
          <cell r="P145">
            <v>137049771.13</v>
          </cell>
          <cell r="Q145">
            <v>155773969.21000001</v>
          </cell>
          <cell r="R145">
            <v>140320447.38</v>
          </cell>
          <cell r="S145">
            <v>142506268.69</v>
          </cell>
          <cell r="T145">
            <v>143894066.28</v>
          </cell>
          <cell r="U145">
            <v>133535871.93000001</v>
          </cell>
          <cell r="V145">
            <v>130989192.76000001</v>
          </cell>
          <cell r="W145">
            <v>131255236.53</v>
          </cell>
          <cell r="X145">
            <v>132972108.59</v>
          </cell>
          <cell r="Y145">
            <v>147115585.36000001</v>
          </cell>
          <cell r="Z145">
            <v>175278380.18000001</v>
          </cell>
          <cell r="AA145">
            <v>135672231.78999999</v>
          </cell>
          <cell r="AB145">
            <v>136461074.13999999</v>
          </cell>
          <cell r="AC145">
            <v>140378376.69999999</v>
          </cell>
          <cell r="AD145">
            <v>126742589.27</v>
          </cell>
          <cell r="AE145">
            <v>132424261.02</v>
          </cell>
          <cell r="AF145">
            <v>128758646.36</v>
          </cell>
          <cell r="AG145">
            <v>119608397.43000001</v>
          </cell>
          <cell r="AH145">
            <v>116816541.58</v>
          </cell>
          <cell r="AI145">
            <v>113784436.02</v>
          </cell>
          <cell r="AJ145">
            <v>117370240.66</v>
          </cell>
          <cell r="AK145">
            <v>137953450.19</v>
          </cell>
          <cell r="AL145">
            <v>147619735.72</v>
          </cell>
          <cell r="AM145">
            <v>116150192.77</v>
          </cell>
          <cell r="AN145">
            <v>113012365.45999999</v>
          </cell>
          <cell r="AO145">
            <v>120616994.34999999</v>
          </cell>
          <cell r="AP145">
            <v>108749479.45</v>
          </cell>
          <cell r="AQ145">
            <v>110937525.68000001</v>
          </cell>
          <cell r="AR145">
            <v>107944856.70999999</v>
          </cell>
          <cell r="AS145">
            <v>103233966.53</v>
          </cell>
          <cell r="AT145">
            <v>98287845.569999993</v>
          </cell>
          <cell r="AU145">
            <v>99569477.829999998</v>
          </cell>
          <cell r="AV145">
            <v>95196606.239999995</v>
          </cell>
          <cell r="AW145">
            <v>108424709.15000001</v>
          </cell>
          <cell r="AX145">
            <v>117164519.88</v>
          </cell>
          <cell r="AY145">
            <v>94497723.579999998</v>
          </cell>
          <cell r="AZ145">
            <v>91378296.879999995</v>
          </cell>
          <cell r="BA145">
            <v>91397342.640000001</v>
          </cell>
          <cell r="BB145">
            <v>87527599.700000003</v>
          </cell>
          <cell r="BC145">
            <v>86933134.439999998</v>
          </cell>
          <cell r="BD145">
            <v>87761474.209999993</v>
          </cell>
          <cell r="BE145">
            <v>83118728.670000002</v>
          </cell>
          <cell r="BF145">
            <v>82694920.090000004</v>
          </cell>
          <cell r="BG145">
            <v>84669092.730000004</v>
          </cell>
          <cell r="BH145">
            <v>87622972.069999993</v>
          </cell>
          <cell r="BI145">
            <v>102397246.12</v>
          </cell>
          <cell r="BJ145">
            <v>109037086.48</v>
          </cell>
          <cell r="BK145">
            <v>87656751.030000001</v>
          </cell>
          <cell r="BL145">
            <v>90645770.469999999</v>
          </cell>
          <cell r="BM145">
            <v>96310549.090000004</v>
          </cell>
          <cell r="BN145">
            <v>91608584.680000007</v>
          </cell>
          <cell r="BO145">
            <v>85786235.129999995</v>
          </cell>
          <cell r="BP145">
            <v>89275271.530000001</v>
          </cell>
          <cell r="BQ145">
            <v>88324437.170000002</v>
          </cell>
          <cell r="BR145">
            <v>85798872.950000003</v>
          </cell>
          <cell r="BS145">
            <v>89828497.900000006</v>
          </cell>
          <cell r="BT145">
            <v>91826201.010000005</v>
          </cell>
          <cell r="BU145">
            <v>109114131.78</v>
          </cell>
          <cell r="BV145">
            <v>119678219.3</v>
          </cell>
          <cell r="BW145">
            <v>92684368.540000007</v>
          </cell>
          <cell r="BX145">
            <v>93620317.140000001</v>
          </cell>
          <cell r="BY145">
            <v>105124456.70999999</v>
          </cell>
          <cell r="BZ145">
            <v>96112684.260000005</v>
          </cell>
          <cell r="CA145">
            <v>94158254.950000003</v>
          </cell>
          <cell r="CB145">
            <v>94545385.170000002</v>
          </cell>
          <cell r="CC145">
            <v>92977212.769999996</v>
          </cell>
          <cell r="CD145">
            <v>91454890.269999996</v>
          </cell>
        </row>
        <row r="146">
          <cell r="A146" t="str">
            <v>FTS1CND</v>
          </cell>
          <cell r="B146">
            <v>558073126.07000005</v>
          </cell>
          <cell r="C146">
            <v>407101833.64999998</v>
          </cell>
          <cell r="D146">
            <v>441469349.12</v>
          </cell>
          <cell r="E146">
            <v>480445607.58999997</v>
          </cell>
          <cell r="F146">
            <v>433522748.18000001</v>
          </cell>
          <cell r="G146">
            <v>432680375.00999999</v>
          </cell>
          <cell r="H146">
            <v>448542668.47000003</v>
          </cell>
          <cell r="I146">
            <v>395720873.47000003</v>
          </cell>
          <cell r="J146">
            <v>415051370.00999999</v>
          </cell>
          <cell r="K146">
            <v>446230272.31</v>
          </cell>
          <cell r="L146">
            <v>427111841.13</v>
          </cell>
          <cell r="M146">
            <v>515496215.31</v>
          </cell>
          <cell r="N146">
            <v>627779781.30999994</v>
          </cell>
          <cell r="O146">
            <v>442250712.21000004</v>
          </cell>
          <cell r="P146">
            <v>466293077.76999998</v>
          </cell>
          <cell r="Q146">
            <v>510593872.29000002</v>
          </cell>
          <cell r="R146">
            <v>483054295.56999999</v>
          </cell>
          <cell r="S146">
            <v>470238490.38</v>
          </cell>
          <cell r="T146">
            <v>477717989.79000002</v>
          </cell>
          <cell r="U146">
            <v>435579160.79000002</v>
          </cell>
          <cell r="V146">
            <v>444363725.75999999</v>
          </cell>
          <cell r="W146">
            <v>449167889.93000001</v>
          </cell>
          <cell r="X146">
            <v>464552236.95999998</v>
          </cell>
          <cell r="Y146">
            <v>550338348.43999994</v>
          </cell>
          <cell r="Z146">
            <v>643821757.58000004</v>
          </cell>
          <cell r="AA146">
            <v>479106835.06999999</v>
          </cell>
          <cell r="AB146">
            <v>484208087.76999998</v>
          </cell>
          <cell r="AC146">
            <v>542775509.38999999</v>
          </cell>
          <cell r="AD146">
            <v>482931941.71000004</v>
          </cell>
          <cell r="AE146">
            <v>481668101.81999999</v>
          </cell>
          <cell r="AF146">
            <v>490105080.82999998</v>
          </cell>
          <cell r="AG146">
            <v>474008081.11000001</v>
          </cell>
          <cell r="AH146">
            <v>436636765.93000001</v>
          </cell>
          <cell r="AI146">
            <v>459479258.06</v>
          </cell>
          <cell r="AJ146">
            <v>473419231.18000001</v>
          </cell>
          <cell r="AK146">
            <v>562581759.50999999</v>
          </cell>
          <cell r="AL146">
            <v>621887855.65999997</v>
          </cell>
          <cell r="AM146">
            <v>454906033.5</v>
          </cell>
          <cell r="AN146">
            <v>484140838.46999997</v>
          </cell>
          <cell r="AO146">
            <v>527670043.97000003</v>
          </cell>
          <cell r="AP146">
            <v>469714549.19999999</v>
          </cell>
          <cell r="AQ146">
            <v>471130756.49000001</v>
          </cell>
          <cell r="AR146">
            <v>476915039.55000001</v>
          </cell>
          <cell r="AS146">
            <v>448151470.42000002</v>
          </cell>
          <cell r="AT146">
            <v>450144103.63999999</v>
          </cell>
          <cell r="AU146">
            <v>437929976.13999999</v>
          </cell>
          <cell r="AV146">
            <v>443646788.22000003</v>
          </cell>
          <cell r="AW146">
            <v>512078947.50999999</v>
          </cell>
          <cell r="AX146">
            <v>562724670.88</v>
          </cell>
          <cell r="AY146">
            <v>448497728.19</v>
          </cell>
          <cell r="AZ146">
            <v>448422555.30000001</v>
          </cell>
          <cell r="BA146">
            <v>484004670.50999999</v>
          </cell>
          <cell r="BB146">
            <v>458264714.38</v>
          </cell>
          <cell r="BC146">
            <v>435417861.63</v>
          </cell>
          <cell r="BD146">
            <v>457956246.94999999</v>
          </cell>
          <cell r="BE146">
            <v>437231021.95999998</v>
          </cell>
          <cell r="BF146">
            <v>419411871.79000002</v>
          </cell>
          <cell r="BG146">
            <v>423624482.98000002</v>
          </cell>
          <cell r="BH146">
            <v>431737277.84999996</v>
          </cell>
          <cell r="BI146">
            <v>492497573.76999998</v>
          </cell>
          <cell r="BJ146">
            <v>580731006.34000003</v>
          </cell>
          <cell r="BK146">
            <v>428672194.65000004</v>
          </cell>
          <cell r="BL146">
            <v>447838997.98000002</v>
          </cell>
          <cell r="BM146">
            <v>503091487.44999999</v>
          </cell>
          <cell r="BN146">
            <v>449353819.56</v>
          </cell>
          <cell r="BO146">
            <v>437117340.50999999</v>
          </cell>
          <cell r="BP146">
            <v>458393559.72000003</v>
          </cell>
          <cell r="BQ146">
            <v>441692021.18000001</v>
          </cell>
          <cell r="BR146">
            <v>415064052.95999998</v>
          </cell>
          <cell r="BS146">
            <v>445076365.29000002</v>
          </cell>
          <cell r="BT146">
            <v>442615617.88999999</v>
          </cell>
          <cell r="BU146">
            <v>511780142.69</v>
          </cell>
          <cell r="BV146">
            <v>608726883.27999997</v>
          </cell>
          <cell r="BW146">
            <v>442928659.43000001</v>
          </cell>
          <cell r="BX146">
            <v>480151150.39999998</v>
          </cell>
          <cell r="BY146">
            <v>521495871.50999999</v>
          </cell>
          <cell r="BZ146">
            <v>486596802.63</v>
          </cell>
          <cell r="CA146">
            <v>459785860.40000004</v>
          </cell>
          <cell r="CB146">
            <v>486953587.83999997</v>
          </cell>
          <cell r="CC146">
            <v>457021908.00999999</v>
          </cell>
          <cell r="CD146">
            <v>436001559.85000002</v>
          </cell>
        </row>
        <row r="147">
          <cell r="A147" t="str">
            <v>FTS1CNDE</v>
          </cell>
          <cell r="B147">
            <v>637268354.82000005</v>
          </cell>
          <cell r="C147">
            <v>485140783.73000002</v>
          </cell>
          <cell r="D147">
            <v>519950951.31999999</v>
          </cell>
          <cell r="E147">
            <v>563153961.49000001</v>
          </cell>
          <cell r="F147">
            <v>513061201.80000001</v>
          </cell>
          <cell r="G147">
            <v>514634541.20999998</v>
          </cell>
          <cell r="H147">
            <v>531450011.59000003</v>
          </cell>
          <cell r="I147">
            <v>472982458.63</v>
          </cell>
          <cell r="J147">
            <v>500380974.19</v>
          </cell>
          <cell r="K147">
            <v>530213283.54000002</v>
          </cell>
          <cell r="L147">
            <v>510538423.15999997</v>
          </cell>
          <cell r="M147">
            <v>598404813.36000001</v>
          </cell>
          <cell r="N147">
            <v>711567706.13999999</v>
          </cell>
          <cell r="O147">
            <v>521745070.90000004</v>
          </cell>
          <cell r="P147">
            <v>555018882.38999999</v>
          </cell>
          <cell r="Q147">
            <v>591774569.04999995</v>
          </cell>
          <cell r="R147">
            <v>571938701.11000001</v>
          </cell>
          <cell r="S147">
            <v>559562746.99000001</v>
          </cell>
          <cell r="T147">
            <v>561796321.38</v>
          </cell>
          <cell r="U147">
            <v>523547169.94000006</v>
          </cell>
          <cell r="V147">
            <v>529151685.38999999</v>
          </cell>
          <cell r="W147">
            <v>538033716.08000004</v>
          </cell>
          <cell r="X147">
            <v>547465838.32999992</v>
          </cell>
          <cell r="Y147">
            <v>635650132.25999999</v>
          </cell>
          <cell r="Z147">
            <v>729902280.1400001</v>
          </cell>
          <cell r="AA147">
            <v>566193404.66999996</v>
          </cell>
          <cell r="AB147">
            <v>571975433.78999996</v>
          </cell>
          <cell r="AC147">
            <v>628680894.21000004</v>
          </cell>
          <cell r="AD147">
            <v>573966028.3900001</v>
          </cell>
          <cell r="AE147">
            <v>573524933.35000002</v>
          </cell>
          <cell r="AF147">
            <v>579991007.41999996</v>
          </cell>
          <cell r="AG147">
            <v>563636874.55999994</v>
          </cell>
          <cell r="AH147">
            <v>527281561.33000004</v>
          </cell>
          <cell r="AI147">
            <v>549191359.53999996</v>
          </cell>
          <cell r="AJ147">
            <v>564542444.75</v>
          </cell>
          <cell r="AK147">
            <v>653449848.82999992</v>
          </cell>
          <cell r="AL147">
            <v>713498779.13</v>
          </cell>
          <cell r="AM147">
            <v>547988631.55999994</v>
          </cell>
          <cell r="AN147">
            <v>574210336.63</v>
          </cell>
          <cell r="AO147">
            <v>616320079.31000006</v>
          </cell>
          <cell r="AP147">
            <v>561584971.46000004</v>
          </cell>
          <cell r="AQ147">
            <v>566272907.77999997</v>
          </cell>
          <cell r="AR147">
            <v>584846458.93000007</v>
          </cell>
          <cell r="AS147">
            <v>540914285.13999999</v>
          </cell>
          <cell r="AT147">
            <v>540250955.53999996</v>
          </cell>
          <cell r="AU147">
            <v>532416294.30999994</v>
          </cell>
          <cell r="AV147">
            <v>499933008.91000003</v>
          </cell>
          <cell r="AW147">
            <v>601800180.91999996</v>
          </cell>
          <cell r="AX147">
            <v>654634506.75999999</v>
          </cell>
          <cell r="AY147">
            <v>537671797.77999997</v>
          </cell>
          <cell r="AZ147">
            <v>537302944.25999999</v>
          </cell>
          <cell r="BA147">
            <v>575119658.28999996</v>
          </cell>
          <cell r="BB147">
            <v>553108207.85000002</v>
          </cell>
          <cell r="BC147">
            <v>523791822.38</v>
          </cell>
          <cell r="BD147">
            <v>545960538.46000004</v>
          </cell>
          <cell r="BE147">
            <v>529970912.47999996</v>
          </cell>
          <cell r="BF147">
            <v>508061348.93000001</v>
          </cell>
          <cell r="BG147">
            <v>512097754.08000004</v>
          </cell>
          <cell r="BH147">
            <v>528160066.51999998</v>
          </cell>
          <cell r="BI147">
            <v>587417864.91999996</v>
          </cell>
          <cell r="BJ147">
            <v>669038550.83000004</v>
          </cell>
          <cell r="BK147">
            <v>516415825.26000005</v>
          </cell>
          <cell r="BL147">
            <v>533018261.41000003</v>
          </cell>
          <cell r="BM147">
            <v>596613493.24000001</v>
          </cell>
          <cell r="BN147">
            <v>537651181.04999995</v>
          </cell>
          <cell r="BO147">
            <v>525665609.57999998</v>
          </cell>
          <cell r="BP147">
            <v>545207085.32000005</v>
          </cell>
          <cell r="BQ147">
            <v>526547402.30000001</v>
          </cell>
          <cell r="BR147">
            <v>500052347.07999998</v>
          </cell>
          <cell r="BS147">
            <v>526503852.38</v>
          </cell>
          <cell r="BT147">
            <v>528908237.81999999</v>
          </cell>
          <cell r="BU147">
            <v>592729865.15999997</v>
          </cell>
          <cell r="BV147">
            <v>691463328.8499999</v>
          </cell>
          <cell r="BW147">
            <v>524248883.09000003</v>
          </cell>
          <cell r="BX147">
            <v>561258303.81999993</v>
          </cell>
          <cell r="BY147">
            <v>605938455.96000004</v>
          </cell>
          <cell r="BZ147">
            <v>569681076.47000003</v>
          </cell>
          <cell r="CA147">
            <v>542924901.66000009</v>
          </cell>
          <cell r="CB147">
            <v>568485852.10000002</v>
          </cell>
          <cell r="CC147">
            <v>538666579.03999996</v>
          </cell>
          <cell r="CD147">
            <v>517685032.53000003</v>
          </cell>
        </row>
        <row r="148">
          <cell r="A148" t="str">
            <v>FTS1CNDT</v>
          </cell>
          <cell r="B148">
            <v>317605759.19999999</v>
          </cell>
          <cell r="C148">
            <v>300951961.79000002</v>
          </cell>
          <cell r="D148">
            <v>342195075.76999998</v>
          </cell>
          <cell r="E148">
            <v>373290676.33999997</v>
          </cell>
          <cell r="F148">
            <v>320668643.99000001</v>
          </cell>
          <cell r="G148">
            <v>293276333.94</v>
          </cell>
          <cell r="H148">
            <v>309214354.22000003</v>
          </cell>
          <cell r="I148">
            <v>296580875.49000001</v>
          </cell>
          <cell r="J148">
            <v>263297684.06999999</v>
          </cell>
          <cell r="K148">
            <v>266572775.25999999</v>
          </cell>
          <cell r="L148">
            <v>274195554.85000002</v>
          </cell>
          <cell r="M148">
            <v>304058564.18000001</v>
          </cell>
          <cell r="N148">
            <v>344615678.57999998</v>
          </cell>
          <cell r="O148">
            <v>327143502.68000001</v>
          </cell>
          <cell r="P148">
            <v>354226878.02999997</v>
          </cell>
          <cell r="Q148">
            <v>393902435.85000002</v>
          </cell>
          <cell r="R148">
            <v>344374564.25</v>
          </cell>
          <cell r="S148">
            <v>319771225.43000001</v>
          </cell>
          <cell r="T148">
            <v>323259317.35000002</v>
          </cell>
          <cell r="U148">
            <v>311729425.72000003</v>
          </cell>
          <cell r="V148">
            <v>279194412.88</v>
          </cell>
          <cell r="W148">
            <v>277358686.00999999</v>
          </cell>
          <cell r="X148">
            <v>300049893.93000001</v>
          </cell>
          <cell r="Y148">
            <v>304210622.08999997</v>
          </cell>
          <cell r="Z148">
            <v>346800605.86000001</v>
          </cell>
          <cell r="AA148">
            <v>328514067.74000001</v>
          </cell>
          <cell r="AB148">
            <v>349141896.37</v>
          </cell>
          <cell r="AC148">
            <v>402655559.51999998</v>
          </cell>
          <cell r="AD148">
            <v>352333508.49000001</v>
          </cell>
          <cell r="AE148">
            <v>316090096.73000002</v>
          </cell>
          <cell r="AF148">
            <v>326633534.56</v>
          </cell>
          <cell r="AG148">
            <v>313904954.43000001</v>
          </cell>
          <cell r="AH148">
            <v>285058630.67000002</v>
          </cell>
          <cell r="AI148">
            <v>274940394.11000001</v>
          </cell>
          <cell r="AJ148">
            <v>301107564.80000001</v>
          </cell>
          <cell r="AK148">
            <v>305959848.47000003</v>
          </cell>
          <cell r="AL148">
            <v>349864384.77999997</v>
          </cell>
          <cell r="AM148">
            <v>335415395.89999998</v>
          </cell>
          <cell r="AN148">
            <v>362937633.06999999</v>
          </cell>
          <cell r="AO148">
            <v>411453792.06</v>
          </cell>
          <cell r="AP148">
            <v>349541568.75</v>
          </cell>
          <cell r="AQ148">
            <v>322712506.72000003</v>
          </cell>
          <cell r="AR148">
            <v>326589428.41000003</v>
          </cell>
          <cell r="AS148">
            <v>317766716.29000002</v>
          </cell>
          <cell r="AT148">
            <v>286295411.42000002</v>
          </cell>
          <cell r="AU148">
            <v>263082985.99000001</v>
          </cell>
          <cell r="AV148">
            <v>289809050.74000001</v>
          </cell>
          <cell r="AW148">
            <v>285477789.35000002</v>
          </cell>
          <cell r="AX148">
            <v>323034784.48000002</v>
          </cell>
          <cell r="AY148">
            <v>315788226.10000002</v>
          </cell>
          <cell r="AZ148">
            <v>322161339.13999999</v>
          </cell>
          <cell r="BA148">
            <v>354552952.54000002</v>
          </cell>
          <cell r="BB148">
            <v>318624503.36000001</v>
          </cell>
          <cell r="BC148">
            <v>290440281.51999998</v>
          </cell>
          <cell r="BD148">
            <v>301488589.41000003</v>
          </cell>
          <cell r="BE148">
            <v>291601622.51999998</v>
          </cell>
          <cell r="BF148">
            <v>268750254.42000002</v>
          </cell>
          <cell r="BG148">
            <v>258631032.06</v>
          </cell>
          <cell r="BH148">
            <v>272628278.69</v>
          </cell>
          <cell r="BI148">
            <v>274473701.97000003</v>
          </cell>
          <cell r="BJ148">
            <v>315459559.93000001</v>
          </cell>
          <cell r="BK148">
            <v>296867099.97000003</v>
          </cell>
          <cell r="BL148">
            <v>323950913.95999998</v>
          </cell>
          <cell r="BM148">
            <v>377844907.45999998</v>
          </cell>
          <cell r="BN148">
            <v>324368028.07999998</v>
          </cell>
          <cell r="BO148">
            <v>294620212.13999999</v>
          </cell>
          <cell r="BP148">
            <v>304074220.06999999</v>
          </cell>
          <cell r="BQ148">
            <v>307431717.04000002</v>
          </cell>
          <cell r="BR148">
            <v>278387066.48000002</v>
          </cell>
          <cell r="BS148">
            <v>266786081.75999999</v>
          </cell>
          <cell r="BT148">
            <v>295561612.94999999</v>
          </cell>
          <cell r="BU148">
            <v>299658077.06999999</v>
          </cell>
          <cell r="BV148">
            <v>333627742.56</v>
          </cell>
          <cell r="BW148">
            <v>314163905.41000003</v>
          </cell>
          <cell r="BX148">
            <v>343638036.20999998</v>
          </cell>
          <cell r="BY148">
            <v>404172155.64999998</v>
          </cell>
          <cell r="BZ148">
            <v>356476182.68000001</v>
          </cell>
          <cell r="CA148">
            <v>317217194.81</v>
          </cell>
          <cell r="CB148">
            <v>329655411.01999998</v>
          </cell>
          <cell r="CC148">
            <v>328301747.33999997</v>
          </cell>
          <cell r="CD148">
            <v>293685108.87</v>
          </cell>
        </row>
        <row r="149">
          <cell r="A149" t="str">
            <v>FTS1CST</v>
          </cell>
          <cell r="B149">
            <v>79195228.75</v>
          </cell>
          <cell r="C149">
            <v>78038950.080000013</v>
          </cell>
          <cell r="D149">
            <v>78481602.200000003</v>
          </cell>
          <cell r="E149">
            <v>82708353.900000006</v>
          </cell>
          <cell r="F149">
            <v>79538453.620000005</v>
          </cell>
          <cell r="G149">
            <v>81954166.200000003</v>
          </cell>
          <cell r="H149">
            <v>82907343.11999999</v>
          </cell>
          <cell r="I149">
            <v>77261585.159999996</v>
          </cell>
          <cell r="J149">
            <v>85329604.180000007</v>
          </cell>
          <cell r="K149">
            <v>83983011.230000004</v>
          </cell>
          <cell r="L149">
            <v>83426582.030000001</v>
          </cell>
          <cell r="M149">
            <v>82908598.049999997</v>
          </cell>
          <cell r="N149">
            <v>83787924.830000013</v>
          </cell>
          <cell r="O149">
            <v>79494358.689999998</v>
          </cell>
          <cell r="P149">
            <v>88725804.620000005</v>
          </cell>
          <cell r="Q149">
            <v>81180696.75999999</v>
          </cell>
          <cell r="R149">
            <v>88884405.540000007</v>
          </cell>
          <cell r="S149">
            <v>89324256.609999999</v>
          </cell>
          <cell r="T149">
            <v>84078331.590000004</v>
          </cell>
          <cell r="U149">
            <v>87968009.150000006</v>
          </cell>
          <cell r="V149">
            <v>84787959.629999995</v>
          </cell>
          <cell r="W149">
            <v>88865826.149999991</v>
          </cell>
          <cell r="X149">
            <v>82913601.370000005</v>
          </cell>
          <cell r="Y149">
            <v>85311783.820000008</v>
          </cell>
          <cell r="Z149">
            <v>86080522.560000002</v>
          </cell>
          <cell r="AA149">
            <v>87086569.599999994</v>
          </cell>
          <cell r="AB149">
            <v>87767346.019999996</v>
          </cell>
          <cell r="AC149">
            <v>85905384.820000008</v>
          </cell>
          <cell r="AD149">
            <v>91034086.680000007</v>
          </cell>
          <cell r="AE149">
            <v>91856831.530000001</v>
          </cell>
          <cell r="AF149">
            <v>89885926.589999989</v>
          </cell>
          <cell r="AG149">
            <v>89628793.449999988</v>
          </cell>
          <cell r="AH149">
            <v>90644795.400000006</v>
          </cell>
          <cell r="AI149">
            <v>89712101.479999989</v>
          </cell>
          <cell r="AJ149">
            <v>91123213.569999993</v>
          </cell>
          <cell r="AK149">
            <v>90868089.319999993</v>
          </cell>
          <cell r="AL149">
            <v>91610923.469999999</v>
          </cell>
          <cell r="AM149">
            <v>93082598.060000002</v>
          </cell>
          <cell r="AN149">
            <v>90069498.159999996</v>
          </cell>
          <cell r="AO149">
            <v>88650035.339999989</v>
          </cell>
          <cell r="AP149">
            <v>91870422.260000005</v>
          </cell>
          <cell r="AQ149">
            <v>95142151.290000007</v>
          </cell>
          <cell r="AR149">
            <v>107931419.38000001</v>
          </cell>
          <cell r="AS149">
            <v>92762814.719999999</v>
          </cell>
          <cell r="AT149">
            <v>90106851.900000006</v>
          </cell>
          <cell r="AU149">
            <v>94486318.169999987</v>
          </cell>
          <cell r="AV149">
            <v>56286220.689999998</v>
          </cell>
          <cell r="AW149">
            <v>89721233.409999996</v>
          </cell>
          <cell r="AX149">
            <v>91909835.879999995</v>
          </cell>
          <cell r="AY149">
            <v>89174069.590000004</v>
          </cell>
          <cell r="AZ149">
            <v>88880388.959999993</v>
          </cell>
          <cell r="BA149">
            <v>91114987.780000001</v>
          </cell>
          <cell r="BB149">
            <v>94843493.469999999</v>
          </cell>
          <cell r="BC149">
            <v>88373960.75</v>
          </cell>
          <cell r="BD149">
            <v>88004291.50999999</v>
          </cell>
          <cell r="BE149">
            <v>92739890.519999996</v>
          </cell>
          <cell r="BF149">
            <v>88649477.140000001</v>
          </cell>
          <cell r="BG149">
            <v>88473271.099999994</v>
          </cell>
          <cell r="BH149">
            <v>96422788.670000002</v>
          </cell>
          <cell r="BI149">
            <v>94920291.150000006</v>
          </cell>
          <cell r="BJ149">
            <v>88307544.489999995</v>
          </cell>
          <cell r="BK149">
            <v>87743630.609999999</v>
          </cell>
          <cell r="BL149">
            <v>85179263.430000007</v>
          </cell>
          <cell r="BM149">
            <v>93522005.789999992</v>
          </cell>
          <cell r="BN149">
            <v>88297361.49000001</v>
          </cell>
          <cell r="BO149">
            <v>88548269.069999993</v>
          </cell>
          <cell r="BP149">
            <v>86813525.599999994</v>
          </cell>
          <cell r="BQ149">
            <v>84855381.120000005</v>
          </cell>
          <cell r="BR149">
            <v>84988294.120000005</v>
          </cell>
          <cell r="BS149">
            <v>81427487.090000004</v>
          </cell>
          <cell r="BT149">
            <v>86292619.930000007</v>
          </cell>
          <cell r="BU149">
            <v>80949722.469999999</v>
          </cell>
          <cell r="BV149">
            <v>82736445.569999993</v>
          </cell>
          <cell r="BW149">
            <v>81320223.659999996</v>
          </cell>
          <cell r="BX149">
            <v>81107153.420000002</v>
          </cell>
          <cell r="BY149">
            <v>84442584.449999988</v>
          </cell>
          <cell r="BZ149">
            <v>83084273.840000004</v>
          </cell>
          <cell r="CA149">
            <v>83139041.260000005</v>
          </cell>
          <cell r="CB149">
            <v>81532264.260000005</v>
          </cell>
          <cell r="CC149">
            <v>81644671.030000001</v>
          </cell>
          <cell r="CD149">
            <v>81683472.680000007</v>
          </cell>
        </row>
        <row r="150">
          <cell r="A150" t="str">
            <v>FTS1DIR</v>
          </cell>
          <cell r="B150">
            <v>96560610.989999995</v>
          </cell>
          <cell r="C150">
            <v>81158388.650000006</v>
          </cell>
          <cell r="D150">
            <v>87804100.469999999</v>
          </cell>
          <cell r="E150">
            <v>95607983.799999997</v>
          </cell>
          <cell r="F150">
            <v>88269847.299999997</v>
          </cell>
          <cell r="G150">
            <v>85976485.129999995</v>
          </cell>
          <cell r="H150">
            <v>89229563.379999995</v>
          </cell>
          <cell r="I150">
            <v>82585732.549999997</v>
          </cell>
          <cell r="J150">
            <v>85005950.790000007</v>
          </cell>
          <cell r="K150">
            <v>86488232.290000007</v>
          </cell>
          <cell r="L150">
            <v>80367172.900000006</v>
          </cell>
          <cell r="M150">
            <v>91124409.650000006</v>
          </cell>
          <cell r="N150">
            <v>105411101.02</v>
          </cell>
          <cell r="O150">
            <v>89387837.439999998</v>
          </cell>
          <cell r="P150">
            <v>92187078.540000007</v>
          </cell>
          <cell r="Q150">
            <v>102747029.64</v>
          </cell>
          <cell r="R150">
            <v>93663622.599999994</v>
          </cell>
          <cell r="S150">
            <v>92423674.819999993</v>
          </cell>
          <cell r="T150">
            <v>93449691.400000006</v>
          </cell>
          <cell r="U150">
            <v>87483646.430000007</v>
          </cell>
          <cell r="V150">
            <v>86240748.079999998</v>
          </cell>
          <cell r="W150">
            <v>86877826.879999995</v>
          </cell>
          <cell r="X150">
            <v>87689175.659999996</v>
          </cell>
          <cell r="Y150">
            <v>91215582.519999996</v>
          </cell>
          <cell r="Z150">
            <v>102291161.88</v>
          </cell>
          <cell r="AA150">
            <v>89277929.989999995</v>
          </cell>
          <cell r="AB150">
            <v>90201516.609999999</v>
          </cell>
          <cell r="AC150">
            <v>99953563.180000007</v>
          </cell>
          <cell r="AD150">
            <v>90523084.540000007</v>
          </cell>
          <cell r="AE150">
            <v>88653570.230000004</v>
          </cell>
          <cell r="AF150">
            <v>88964959.599999994</v>
          </cell>
          <cell r="AG150">
            <v>85458297.939999998</v>
          </cell>
          <cell r="AH150">
            <v>82409613.349999994</v>
          </cell>
          <cell r="AI150">
            <v>81753593.700000003</v>
          </cell>
          <cell r="AJ150">
            <v>83863596.579999998</v>
          </cell>
          <cell r="AK150">
            <v>88110111.969999999</v>
          </cell>
          <cell r="AL150">
            <v>95081080.739999995</v>
          </cell>
          <cell r="AM150">
            <v>83150941.700000003</v>
          </cell>
          <cell r="AN150">
            <v>86484238.340000004</v>
          </cell>
          <cell r="AO150">
            <v>93107072.769999996</v>
          </cell>
          <cell r="AP150">
            <v>84893869.450000003</v>
          </cell>
          <cell r="AQ150">
            <v>82787612.079999998</v>
          </cell>
          <cell r="AR150">
            <v>83733452.799999997</v>
          </cell>
          <cell r="AS150">
            <v>79301556.459999993</v>
          </cell>
          <cell r="AT150">
            <v>76645352.709999993</v>
          </cell>
          <cell r="AU150">
            <v>75771871.569999993</v>
          </cell>
          <cell r="AV150">
            <v>73682543.319999993</v>
          </cell>
          <cell r="AW150">
            <v>77625630.079999998</v>
          </cell>
          <cell r="AX150">
            <v>84190515.269999996</v>
          </cell>
          <cell r="AY150">
            <v>74975693.640000001</v>
          </cell>
          <cell r="AZ150">
            <v>75478262.579999998</v>
          </cell>
          <cell r="BA150">
            <v>80998908.150000006</v>
          </cell>
          <cell r="BB150">
            <v>75733915.219999999</v>
          </cell>
          <cell r="BC150">
            <v>72338260.459999993</v>
          </cell>
          <cell r="BD150">
            <v>75140918.829999998</v>
          </cell>
          <cell r="BE150">
            <v>73630867.400000006</v>
          </cell>
          <cell r="BF150">
            <v>71256142.829999998</v>
          </cell>
          <cell r="BG150">
            <v>69535088.849999994</v>
          </cell>
          <cell r="BH150">
            <v>71115784.200000003</v>
          </cell>
          <cell r="BI150">
            <v>74257974.569999993</v>
          </cell>
          <cell r="BJ150">
            <v>82921768.390000001</v>
          </cell>
          <cell r="BK150">
            <v>71418367.180000007</v>
          </cell>
          <cell r="BL150">
            <v>75039609.599999994</v>
          </cell>
          <cell r="BM150">
            <v>84600010.030000001</v>
          </cell>
          <cell r="BN150">
            <v>77121724.049999997</v>
          </cell>
          <cell r="BO150">
            <v>73566335.349999994</v>
          </cell>
          <cell r="BP150">
            <v>76227998.269999996</v>
          </cell>
          <cell r="BQ150">
            <v>74111483.769999996</v>
          </cell>
          <cell r="BR150">
            <v>71171777.409999996</v>
          </cell>
          <cell r="BS150">
            <v>73733158.680000007</v>
          </cell>
          <cell r="BT150">
            <v>73609283.239999995</v>
          </cell>
          <cell r="BU150">
            <v>77890814.170000002</v>
          </cell>
          <cell r="BV150">
            <v>87550587.950000003</v>
          </cell>
          <cell r="BW150">
            <v>74773009.890000001</v>
          </cell>
          <cell r="BX150">
            <v>79309779.530000001</v>
          </cell>
          <cell r="BY150">
            <v>88551096.709999993</v>
          </cell>
          <cell r="BZ150">
            <v>81163548.569999993</v>
          </cell>
          <cell r="CA150">
            <v>76761094.140000001</v>
          </cell>
          <cell r="CB150">
            <v>79503704.370000005</v>
          </cell>
          <cell r="CC150">
            <v>76672827.030000001</v>
          </cell>
          <cell r="CD150">
            <v>74420830.609999999</v>
          </cell>
        </row>
        <row r="151">
          <cell r="A151" t="str">
            <v>FTS1INBL</v>
          </cell>
          <cell r="B151">
            <v>118780953.97</v>
          </cell>
          <cell r="C151">
            <v>119032862.93000001</v>
          </cell>
          <cell r="D151">
            <v>112292470.92</v>
          </cell>
          <cell r="E151">
            <v>130241181.45999999</v>
          </cell>
          <cell r="F151">
            <v>139402524.61000001</v>
          </cell>
          <cell r="G151">
            <v>120033054.97</v>
          </cell>
          <cell r="H151">
            <v>124902554.70999999</v>
          </cell>
          <cell r="I151">
            <v>127132109.16</v>
          </cell>
          <cell r="J151">
            <v>119493349.38</v>
          </cell>
          <cell r="K151">
            <v>132561827.31999999</v>
          </cell>
          <cell r="L151">
            <v>130179133.84</v>
          </cell>
          <cell r="M151">
            <v>124424962.19</v>
          </cell>
          <cell r="N151">
            <v>133316561.04000001</v>
          </cell>
          <cell r="O151">
            <v>141986278.09999999</v>
          </cell>
          <cell r="P151">
            <v>126938218.05</v>
          </cell>
          <cell r="Q151">
            <v>159644834.93000001</v>
          </cell>
          <cell r="R151">
            <v>140067056.65000001</v>
          </cell>
          <cell r="S151">
            <v>136242951.84999999</v>
          </cell>
          <cell r="T151">
            <v>146154466.61000001</v>
          </cell>
          <cell r="U151">
            <v>127289753.31</v>
          </cell>
          <cell r="V151">
            <v>120223154.01000001</v>
          </cell>
          <cell r="W151">
            <v>129184853.2</v>
          </cell>
          <cell r="X151">
            <v>123471989.83</v>
          </cell>
          <cell r="Y151">
            <v>109666171.15000001</v>
          </cell>
          <cell r="Z151">
            <v>115341798.23999999</v>
          </cell>
          <cell r="AA151">
            <v>109219140.63</v>
          </cell>
          <cell r="AB151">
            <v>106707496.53</v>
          </cell>
          <cell r="AC151">
            <v>120014675.67</v>
          </cell>
          <cell r="AD151">
            <v>109690425.95</v>
          </cell>
          <cell r="AE151">
            <v>107789325.65000001</v>
          </cell>
          <cell r="AF151">
            <v>107290361.61</v>
          </cell>
          <cell r="AG151">
            <v>104921024.11</v>
          </cell>
          <cell r="AH151">
            <v>101140308.52</v>
          </cell>
          <cell r="AI151">
            <v>100378844.8</v>
          </cell>
          <cell r="AJ151">
            <v>102370333.51000001</v>
          </cell>
          <cell r="AK151">
            <v>97327395.010000005</v>
          </cell>
          <cell r="AL151">
            <v>95735218.349999994</v>
          </cell>
          <cell r="AM151">
            <v>97317797.629999995</v>
          </cell>
          <cell r="AN151">
            <v>93594258.099999994</v>
          </cell>
          <cell r="AO151">
            <v>103613725.8</v>
          </cell>
          <cell r="AP151">
            <v>102596431.33</v>
          </cell>
          <cell r="AQ151">
            <v>95638323.569999993</v>
          </cell>
          <cell r="AR151">
            <v>101486490.31</v>
          </cell>
          <cell r="AS151">
            <v>95024055.200000003</v>
          </cell>
          <cell r="AT151">
            <v>77065457.459999993</v>
          </cell>
          <cell r="AU151">
            <v>93063880.159999996</v>
          </cell>
          <cell r="AV151">
            <v>84229961.969999999</v>
          </cell>
          <cell r="AW151">
            <v>73757254.810000002</v>
          </cell>
          <cell r="AX151">
            <v>77802973</v>
          </cell>
          <cell r="AY151">
            <v>67819854.640000001</v>
          </cell>
          <cell r="AZ151">
            <v>70094244.519999996</v>
          </cell>
          <cell r="BA151">
            <v>83654913.659999996</v>
          </cell>
          <cell r="BB151">
            <v>77746157.280000001</v>
          </cell>
          <cell r="BC151">
            <v>68914505.040000007</v>
          </cell>
          <cell r="BD151">
            <v>78618703.900000006</v>
          </cell>
          <cell r="BE151">
            <v>75852275.459999993</v>
          </cell>
          <cell r="BF151">
            <v>67587485.659999996</v>
          </cell>
          <cell r="BG151">
            <v>78113195.280000001</v>
          </cell>
          <cell r="BH151">
            <v>70539602.370000005</v>
          </cell>
          <cell r="BI151">
            <v>65098780.780000001</v>
          </cell>
          <cell r="BJ151">
            <v>69569889.530000001</v>
          </cell>
          <cell r="BK151">
            <v>63530096.210000001</v>
          </cell>
          <cell r="BL151">
            <v>66964629.109999999</v>
          </cell>
          <cell r="BM151">
            <v>84297581</v>
          </cell>
          <cell r="BN151">
            <v>82632533.299999997</v>
          </cell>
          <cell r="BO151">
            <v>76105880.140000001</v>
          </cell>
          <cell r="BP151">
            <v>79891405.870000005</v>
          </cell>
          <cell r="BQ151">
            <v>71780078.480000004</v>
          </cell>
          <cell r="BR151">
            <v>69054485.319999993</v>
          </cell>
          <cell r="BS151">
            <v>76648435.560000002</v>
          </cell>
          <cell r="BT151">
            <v>71340897.849999994</v>
          </cell>
          <cell r="BU151">
            <v>70904148.040000007</v>
          </cell>
          <cell r="BV151">
            <v>75245306.349999994</v>
          </cell>
          <cell r="BW151">
            <v>67414315.030000001</v>
          </cell>
          <cell r="BX151">
            <v>72991904.450000003</v>
          </cell>
          <cell r="BY151">
            <v>91260641.849999994</v>
          </cell>
          <cell r="BZ151">
            <v>80779677.829999998</v>
          </cell>
          <cell r="CA151">
            <v>75709123.760000005</v>
          </cell>
          <cell r="CB151">
            <v>83156652.150000006</v>
          </cell>
          <cell r="CC151">
            <v>73008891.379999995</v>
          </cell>
          <cell r="CD151">
            <v>73570490.709999993</v>
          </cell>
        </row>
        <row r="152">
          <cell r="A152" t="str">
            <v>FTS1INBU</v>
          </cell>
          <cell r="B152">
            <v>354838743.04000002</v>
          </cell>
          <cell r="C152">
            <v>307375994.69999999</v>
          </cell>
          <cell r="D152">
            <v>313901614.98000002</v>
          </cell>
          <cell r="E152">
            <v>361660862.68000001</v>
          </cell>
          <cell r="F152">
            <v>330916846.16000003</v>
          </cell>
          <cell r="G152">
            <v>328648664.25999999</v>
          </cell>
          <cell r="H152">
            <v>353906127.56</v>
          </cell>
          <cell r="I152">
            <v>316265833.76999998</v>
          </cell>
          <cell r="J152">
            <v>323619030.29000002</v>
          </cell>
          <cell r="K152">
            <v>350487467.42000002</v>
          </cell>
          <cell r="L152">
            <v>310942984.52999997</v>
          </cell>
          <cell r="M152">
            <v>342376670.86000001</v>
          </cell>
          <cell r="N152">
            <v>391660051.63999999</v>
          </cell>
          <cell r="O152">
            <v>360141722.69999999</v>
          </cell>
          <cell r="P152">
            <v>354816222.54000002</v>
          </cell>
          <cell r="Q152">
            <v>403772106.89999998</v>
          </cell>
          <cell r="R152">
            <v>352514188.63</v>
          </cell>
          <cell r="S152">
            <v>369322683.26999998</v>
          </cell>
          <cell r="T152">
            <v>388800358.92000002</v>
          </cell>
          <cell r="U152">
            <v>340956159.41000003</v>
          </cell>
          <cell r="V152">
            <v>352980237.12</v>
          </cell>
          <cell r="W152">
            <v>361101043.47000003</v>
          </cell>
          <cell r="X152">
            <v>352909512.88999999</v>
          </cell>
          <cell r="Y152">
            <v>342920653.51999998</v>
          </cell>
          <cell r="Z152">
            <v>381675899.22000003</v>
          </cell>
          <cell r="AA152">
            <v>346854767.93000001</v>
          </cell>
          <cell r="AB152">
            <v>334248956</v>
          </cell>
          <cell r="AC152">
            <v>371392657.88999999</v>
          </cell>
          <cell r="AD152">
            <v>341063702.98000002</v>
          </cell>
          <cell r="AE152">
            <v>343022610.50999999</v>
          </cell>
          <cell r="AF152">
            <v>351423495.85000002</v>
          </cell>
          <cell r="AG152">
            <v>327697321.35000002</v>
          </cell>
          <cell r="AH152">
            <v>321280161.12</v>
          </cell>
          <cell r="AI152">
            <v>327837792.75999999</v>
          </cell>
          <cell r="AJ152">
            <v>319615689.91000003</v>
          </cell>
          <cell r="AK152">
            <v>315639046.81</v>
          </cell>
          <cell r="AL152">
            <v>338480913.30000001</v>
          </cell>
          <cell r="AM152">
            <v>312213262.38999999</v>
          </cell>
          <cell r="AN152">
            <v>312224558.47000003</v>
          </cell>
          <cell r="AO152">
            <v>332227514.77999997</v>
          </cell>
          <cell r="AP152">
            <v>317203516.88</v>
          </cell>
          <cell r="AQ152">
            <v>306824823.87</v>
          </cell>
          <cell r="AR152">
            <v>324424272.27999997</v>
          </cell>
          <cell r="AS152">
            <v>303068534.91000003</v>
          </cell>
          <cell r="AT152">
            <v>292622447.99000001</v>
          </cell>
          <cell r="AU152">
            <v>312946932.70999998</v>
          </cell>
          <cell r="AV152">
            <v>295698682.44999999</v>
          </cell>
          <cell r="AW152">
            <v>286946462.79000002</v>
          </cell>
          <cell r="AX152">
            <v>310247435.37</v>
          </cell>
          <cell r="AY152">
            <v>282990809.13999999</v>
          </cell>
          <cell r="AZ152">
            <v>275509872.41000003</v>
          </cell>
          <cell r="BA152">
            <v>293106508.31</v>
          </cell>
          <cell r="BB152">
            <v>268858139.35000002</v>
          </cell>
          <cell r="BC152">
            <v>258315433.96000001</v>
          </cell>
          <cell r="BD152">
            <v>280929948.19999999</v>
          </cell>
          <cell r="BE152">
            <v>266763083.34999999</v>
          </cell>
          <cell r="BF152">
            <v>259553792.34</v>
          </cell>
          <cell r="BG152">
            <v>273598166.38</v>
          </cell>
          <cell r="BH152">
            <v>257265088</v>
          </cell>
          <cell r="BI152">
            <v>262664913.31</v>
          </cell>
          <cell r="BJ152">
            <v>286056720.38</v>
          </cell>
          <cell r="BK152">
            <v>254963238.44</v>
          </cell>
          <cell r="BL152">
            <v>259598906.08000001</v>
          </cell>
          <cell r="BM152">
            <v>287862913.60000002</v>
          </cell>
          <cell r="BN152">
            <v>271012545</v>
          </cell>
          <cell r="BO152">
            <v>261639188.16</v>
          </cell>
          <cell r="BP152">
            <v>290770719.27999997</v>
          </cell>
          <cell r="BQ152">
            <v>262770251.50999999</v>
          </cell>
          <cell r="BR152">
            <v>270818662.81999999</v>
          </cell>
          <cell r="BS152">
            <v>289198074.63</v>
          </cell>
          <cell r="BT152">
            <v>262762343.52000001</v>
          </cell>
          <cell r="BU152">
            <v>275632253.70999998</v>
          </cell>
          <cell r="BV152">
            <v>296192669.24000001</v>
          </cell>
          <cell r="BW152">
            <v>272894789.44999999</v>
          </cell>
          <cell r="BX152">
            <v>269273740.72000003</v>
          </cell>
          <cell r="BY152">
            <v>296095317.24000001</v>
          </cell>
          <cell r="BZ152">
            <v>275345672.79000002</v>
          </cell>
          <cell r="CA152">
            <v>272551734.32999998</v>
          </cell>
          <cell r="CB152">
            <v>290220196.97000003</v>
          </cell>
          <cell r="CC152">
            <v>268239397.09</v>
          </cell>
          <cell r="CD152">
            <v>282597293.35000002</v>
          </cell>
        </row>
        <row r="153">
          <cell r="A153" t="str">
            <v>FTS1KC66</v>
          </cell>
          <cell r="B153">
            <v>12556170.389999999</v>
          </cell>
          <cell r="C153">
            <v>12337004.110000001</v>
          </cell>
          <cell r="D153">
            <v>11582990.5</v>
          </cell>
          <cell r="E153">
            <v>12666070.789999999</v>
          </cell>
          <cell r="F153">
            <v>13095096.929999998</v>
          </cell>
          <cell r="G153">
            <v>11029487.48</v>
          </cell>
          <cell r="H153">
            <v>11445459.229999999</v>
          </cell>
          <cell r="I153">
            <v>10316499.240000002</v>
          </cell>
          <cell r="J153">
            <v>10465140.109999999</v>
          </cell>
          <cell r="K153">
            <v>11246134.890000001</v>
          </cell>
          <cell r="L153">
            <v>9770688.4200000018</v>
          </cell>
          <cell r="M153">
            <v>10320993.130000001</v>
          </cell>
          <cell r="N153">
            <v>11158979.849999998</v>
          </cell>
          <cell r="O153">
            <v>10186730.380000001</v>
          </cell>
          <cell r="P153">
            <v>10773998.250000004</v>
          </cell>
          <cell r="Q153">
            <v>10246125.67</v>
          </cell>
          <cell r="R153">
            <v>10471902.329999998</v>
          </cell>
          <cell r="S153">
            <v>10556323.199999999</v>
          </cell>
          <cell r="T153">
            <v>10970807.280000001</v>
          </cell>
          <cell r="U153">
            <v>10850490.08</v>
          </cell>
          <cell r="V153">
            <v>10669966.9</v>
          </cell>
          <cell r="W153">
            <v>11588310.510000002</v>
          </cell>
          <cell r="X153">
            <v>10637764.18</v>
          </cell>
          <cell r="Y153">
            <v>10741918.499999998</v>
          </cell>
          <cell r="Z153">
            <v>13628772.860000005</v>
          </cell>
          <cell r="AA153">
            <v>10407681.510000002</v>
          </cell>
          <cell r="AB153">
            <v>11549458</v>
          </cell>
          <cell r="AC153">
            <v>12852767.669999998</v>
          </cell>
          <cell r="AD153">
            <v>10062763.390000001</v>
          </cell>
          <cell r="AE153">
            <v>12052978.609999999</v>
          </cell>
          <cell r="AF153">
            <v>11529240.859999999</v>
          </cell>
          <cell r="AG153">
            <v>11395888.300000001</v>
          </cell>
          <cell r="AH153">
            <v>10944729.59</v>
          </cell>
          <cell r="AI153">
            <v>11152005.27</v>
          </cell>
          <cell r="AJ153">
            <v>10230452.369999999</v>
          </cell>
          <cell r="AK153">
            <v>10230453.369999999</v>
          </cell>
          <cell r="AL153">
            <v>10230454.369999999</v>
          </cell>
          <cell r="AM153">
            <v>10230455.369999999</v>
          </cell>
          <cell r="AN153">
            <v>10230456.369999999</v>
          </cell>
          <cell r="AO153">
            <v>10230457.369999999</v>
          </cell>
          <cell r="AP153">
            <v>10230458.369999999</v>
          </cell>
          <cell r="AQ153">
            <v>10230459.369999999</v>
          </cell>
          <cell r="AR153">
            <v>10230460.369999999</v>
          </cell>
          <cell r="AS153">
            <v>10230461.369999999</v>
          </cell>
          <cell r="AT153">
            <v>10230462.369999999</v>
          </cell>
          <cell r="AU153">
            <v>10230463.369999999</v>
          </cell>
          <cell r="AV153">
            <v>10230464.369999999</v>
          </cell>
          <cell r="AW153">
            <v>10230465.369999999</v>
          </cell>
          <cell r="AX153">
            <v>10230466.369999999</v>
          </cell>
          <cell r="AY153">
            <v>10230467.369999999</v>
          </cell>
          <cell r="AZ153">
            <v>10230468.369999999</v>
          </cell>
          <cell r="BA153">
            <v>10230469.369999999</v>
          </cell>
          <cell r="BB153">
            <v>10230470.369999999</v>
          </cell>
          <cell r="BC153">
            <v>10230470.369999999</v>
          </cell>
          <cell r="BD153">
            <v>10230470.369999999</v>
          </cell>
          <cell r="BE153">
            <v>10230470.369999999</v>
          </cell>
          <cell r="BF153">
            <v>10230470.369999999</v>
          </cell>
          <cell r="BG153">
            <v>10230470.369999999</v>
          </cell>
          <cell r="BH153">
            <v>10230470.369999999</v>
          </cell>
          <cell r="BI153">
            <v>10230470.369999999</v>
          </cell>
          <cell r="BJ153">
            <v>10230470.369999999</v>
          </cell>
          <cell r="BK153">
            <v>10230470.369999999</v>
          </cell>
          <cell r="BL153">
            <v>10230470.369999999</v>
          </cell>
          <cell r="BM153">
            <v>10230470.369999999</v>
          </cell>
          <cell r="BN153">
            <v>10230470.369999999</v>
          </cell>
          <cell r="BO153">
            <v>10230470.369999999</v>
          </cell>
          <cell r="BP153">
            <v>10230470.369999999</v>
          </cell>
          <cell r="BQ153">
            <v>10230470.369999999</v>
          </cell>
          <cell r="BR153">
            <v>10230470.369999999</v>
          </cell>
          <cell r="BS153">
            <v>10230470.369999999</v>
          </cell>
          <cell r="BT153">
            <v>10230470.369999999</v>
          </cell>
          <cell r="BU153">
            <v>10230470.369999999</v>
          </cell>
          <cell r="BV153">
            <v>10230470.369999999</v>
          </cell>
          <cell r="BW153">
            <v>10230470.369999999</v>
          </cell>
          <cell r="BX153">
            <v>10230470.369999999</v>
          </cell>
          <cell r="BY153">
            <v>10230470.369999999</v>
          </cell>
          <cell r="BZ153">
            <v>10230470.369999999</v>
          </cell>
          <cell r="CA153">
            <v>10230470.369999999</v>
          </cell>
          <cell r="CB153">
            <v>10230470.369999999</v>
          </cell>
          <cell r="CC153">
            <v>10230470.369999999</v>
          </cell>
          <cell r="CD153">
            <v>10230470.369999999</v>
          </cell>
        </row>
        <row r="154">
          <cell r="A154" t="str">
            <v>FTS1KC66E</v>
          </cell>
          <cell r="B154">
            <v>91751399.140000001</v>
          </cell>
          <cell r="C154">
            <v>90375954.190000013</v>
          </cell>
          <cell r="D154">
            <v>90064592.700000003</v>
          </cell>
          <cell r="E154">
            <v>95374424.689999998</v>
          </cell>
          <cell r="F154">
            <v>92633550.549999997</v>
          </cell>
          <cell r="G154">
            <v>92983653.680000007</v>
          </cell>
          <cell r="H154">
            <v>94352802.349999994</v>
          </cell>
          <cell r="I154">
            <v>87578084.400000006</v>
          </cell>
          <cell r="J154">
            <v>95794744.290000007</v>
          </cell>
          <cell r="K154">
            <v>95229146.120000005</v>
          </cell>
          <cell r="L154">
            <v>93197270.450000003</v>
          </cell>
          <cell r="M154">
            <v>93229591.179999992</v>
          </cell>
          <cell r="N154">
            <v>94946904.680000007</v>
          </cell>
          <cell r="O154">
            <v>89681089.069999993</v>
          </cell>
          <cell r="P154">
            <v>99499802.870000005</v>
          </cell>
          <cell r="Q154">
            <v>91426822.429999992</v>
          </cell>
          <cell r="R154">
            <v>99356307.870000005</v>
          </cell>
          <cell r="S154">
            <v>99880579.810000002</v>
          </cell>
          <cell r="T154">
            <v>95049138.870000005</v>
          </cell>
          <cell r="U154">
            <v>98818499.230000004</v>
          </cell>
          <cell r="V154">
            <v>95457926.530000001</v>
          </cell>
          <cell r="W154">
            <v>100454136.66</v>
          </cell>
          <cell r="X154">
            <v>93551365.550000012</v>
          </cell>
          <cell r="Y154">
            <v>96053702.320000008</v>
          </cell>
          <cell r="Z154">
            <v>99709295.420000002</v>
          </cell>
          <cell r="AA154">
            <v>97494251.109999999</v>
          </cell>
          <cell r="AB154">
            <v>99316804.019999996</v>
          </cell>
          <cell r="AC154">
            <v>98758152.49000001</v>
          </cell>
          <cell r="AD154">
            <v>101096850.07000001</v>
          </cell>
          <cell r="AE154">
            <v>103909810.14</v>
          </cell>
          <cell r="AF154">
            <v>101415167.44999999</v>
          </cell>
          <cell r="AG154">
            <v>101024681.74999999</v>
          </cell>
          <cell r="AH154">
            <v>101589524.99000001</v>
          </cell>
          <cell r="AI154">
            <v>100864106.74999999</v>
          </cell>
          <cell r="AJ154">
            <v>101353665.94</v>
          </cell>
          <cell r="AK154">
            <v>101098542.69</v>
          </cell>
          <cell r="AL154">
            <v>101841377.84</v>
          </cell>
          <cell r="AM154">
            <v>103313053.43000001</v>
          </cell>
          <cell r="AN154">
            <v>100299954.53</v>
          </cell>
          <cell r="AO154">
            <v>98880492.709999993</v>
          </cell>
          <cell r="AP154">
            <v>102100880.63000001</v>
          </cell>
          <cell r="AQ154">
            <v>105372610.66000001</v>
          </cell>
          <cell r="AR154">
            <v>118161879.75000001</v>
          </cell>
          <cell r="AS154">
            <v>102993276.09</v>
          </cell>
          <cell r="AT154">
            <v>100337314.27000001</v>
          </cell>
          <cell r="AU154">
            <v>104716781.53999999</v>
          </cell>
          <cell r="AV154">
            <v>66516685.059999995</v>
          </cell>
          <cell r="AW154">
            <v>99951698.780000001</v>
          </cell>
          <cell r="AX154">
            <v>102140302.25</v>
          </cell>
          <cell r="AY154">
            <v>99404536.960000008</v>
          </cell>
          <cell r="AZ154">
            <v>99110857.329999998</v>
          </cell>
          <cell r="BA154">
            <v>101345457.15000001</v>
          </cell>
          <cell r="BB154">
            <v>105073963.84</v>
          </cell>
          <cell r="BC154">
            <v>98604431.120000005</v>
          </cell>
          <cell r="BD154">
            <v>98234761.879999995</v>
          </cell>
          <cell r="BE154">
            <v>102970360.89</v>
          </cell>
          <cell r="BF154">
            <v>98879947.510000005</v>
          </cell>
          <cell r="BG154">
            <v>98703741.469999999</v>
          </cell>
          <cell r="BH154">
            <v>106653259.04000001</v>
          </cell>
          <cell r="BI154">
            <v>105150761.52000001</v>
          </cell>
          <cell r="BJ154">
            <v>98538014.859999999</v>
          </cell>
          <cell r="BK154">
            <v>97974100.980000004</v>
          </cell>
          <cell r="BL154">
            <v>95409733.800000012</v>
          </cell>
          <cell r="BM154">
            <v>103752476.16</v>
          </cell>
          <cell r="BN154">
            <v>98527831.860000014</v>
          </cell>
          <cell r="BO154">
            <v>98778739.439999998</v>
          </cell>
          <cell r="BP154">
            <v>97043995.969999999</v>
          </cell>
          <cell r="BQ154">
            <v>95085851.49000001</v>
          </cell>
          <cell r="BR154">
            <v>95218764.49000001</v>
          </cell>
          <cell r="BS154">
            <v>91657957.460000008</v>
          </cell>
          <cell r="BT154">
            <v>96523090.300000012</v>
          </cell>
          <cell r="BU154">
            <v>91180192.840000004</v>
          </cell>
          <cell r="BV154">
            <v>92966915.939999998</v>
          </cell>
          <cell r="BW154">
            <v>91550694.030000001</v>
          </cell>
          <cell r="BX154">
            <v>91337623.790000007</v>
          </cell>
          <cell r="BY154">
            <v>94673054.819999993</v>
          </cell>
          <cell r="BZ154">
            <v>93314744.210000008</v>
          </cell>
          <cell r="CA154">
            <v>93369511.63000001</v>
          </cell>
          <cell r="CB154">
            <v>91762734.63000001</v>
          </cell>
          <cell r="CC154">
            <v>91875141.400000006</v>
          </cell>
          <cell r="CD154">
            <v>91913943.050000012</v>
          </cell>
        </row>
        <row r="155">
          <cell r="A155" t="str">
            <v>FTS1LOCL</v>
          </cell>
          <cell r="B155">
            <v>153835621.68000001</v>
          </cell>
          <cell r="C155">
            <v>126575139.02</v>
          </cell>
          <cell r="D155">
            <v>134284344.81999999</v>
          </cell>
          <cell r="E155">
            <v>150445771.16999999</v>
          </cell>
          <cell r="F155">
            <v>134124955.3</v>
          </cell>
          <cell r="G155">
            <v>134698405.30000001</v>
          </cell>
          <cell r="H155">
            <v>140441926.31</v>
          </cell>
          <cell r="I155">
            <v>128744008.45999999</v>
          </cell>
          <cell r="J155">
            <v>130352609.16</v>
          </cell>
          <cell r="K155">
            <v>133667472.98999999</v>
          </cell>
          <cell r="L155">
            <v>125719395.97</v>
          </cell>
          <cell r="M155">
            <v>141713020.99000001</v>
          </cell>
          <cell r="N155">
            <v>160557355.65000001</v>
          </cell>
          <cell r="O155">
            <v>138352479.40000001</v>
          </cell>
          <cell r="P155">
            <v>141848390.47</v>
          </cell>
          <cell r="Q155">
            <v>161004710.65000001</v>
          </cell>
          <cell r="R155">
            <v>143844928.00999999</v>
          </cell>
          <cell r="S155">
            <v>147098409.22</v>
          </cell>
          <cell r="T155">
            <v>145021221.66</v>
          </cell>
          <cell r="U155">
            <v>135570864.16</v>
          </cell>
          <cell r="V155">
            <v>133667950.72</v>
          </cell>
          <cell r="W155">
            <v>131497002.86</v>
          </cell>
          <cell r="X155">
            <v>133453601.43000001</v>
          </cell>
          <cell r="Y155">
            <v>144094504.69</v>
          </cell>
          <cell r="Z155">
            <v>157022150.16999999</v>
          </cell>
          <cell r="AA155">
            <v>134083380.91</v>
          </cell>
          <cell r="AB155">
            <v>144178476.66999999</v>
          </cell>
          <cell r="AC155">
            <v>153791036.03</v>
          </cell>
          <cell r="AD155">
            <v>138856805.99000001</v>
          </cell>
          <cell r="AE155">
            <v>136384941.88</v>
          </cell>
          <cell r="AF155">
            <v>125861214.81</v>
          </cell>
          <cell r="AG155">
            <v>128708367.44</v>
          </cell>
          <cell r="AH155">
            <v>125332650.19</v>
          </cell>
          <cell r="AI155">
            <v>123846221.93000001</v>
          </cell>
          <cell r="AJ155">
            <v>127696829.66</v>
          </cell>
          <cell r="AK155">
            <v>135400018.02000001</v>
          </cell>
          <cell r="AL155">
            <v>144797040.49000001</v>
          </cell>
          <cell r="AM155">
            <v>127605332.73</v>
          </cell>
          <cell r="AN155">
            <v>133187293.36</v>
          </cell>
          <cell r="AO155">
            <v>141414762.37</v>
          </cell>
          <cell r="AP155">
            <v>130330398.31</v>
          </cell>
          <cell r="AQ155">
            <v>128713867.84999999</v>
          </cell>
          <cell r="AR155">
            <v>128171746.09999999</v>
          </cell>
          <cell r="AS155">
            <v>120898515.59999999</v>
          </cell>
          <cell r="AT155">
            <v>116673349.06</v>
          </cell>
          <cell r="AU155">
            <v>113438653.20999999</v>
          </cell>
          <cell r="AV155">
            <v>112522758.29000001</v>
          </cell>
          <cell r="AW155">
            <v>119784041.86</v>
          </cell>
          <cell r="AX155">
            <v>128520317.43000001</v>
          </cell>
          <cell r="AY155">
            <v>116156988.23999999</v>
          </cell>
          <cell r="AZ155">
            <v>117095380.64</v>
          </cell>
          <cell r="BA155">
            <v>121988373.87</v>
          </cell>
          <cell r="BB155">
            <v>119917981.94</v>
          </cell>
          <cell r="BC155">
            <v>111503369.7</v>
          </cell>
          <cell r="BD155">
            <v>113937376.7</v>
          </cell>
          <cell r="BE155">
            <v>114683124.25</v>
          </cell>
          <cell r="BF155">
            <v>109794701.81</v>
          </cell>
          <cell r="BG155">
            <v>105719988.56</v>
          </cell>
          <cell r="BH155">
            <v>108835291.63</v>
          </cell>
          <cell r="BI155">
            <v>113027634.73999999</v>
          </cell>
          <cell r="BJ155">
            <v>127974918.88</v>
          </cell>
          <cell r="BK155">
            <v>109925643.51000001</v>
          </cell>
          <cell r="BL155">
            <v>116289896.27</v>
          </cell>
          <cell r="BM155">
            <v>131526491.23999999</v>
          </cell>
          <cell r="BN155">
            <v>118440141.8</v>
          </cell>
          <cell r="BO155">
            <v>112644117.31</v>
          </cell>
          <cell r="BP155">
            <v>118293556.39</v>
          </cell>
          <cell r="BQ155">
            <v>114661842.83</v>
          </cell>
          <cell r="BR155">
            <v>108494688.67</v>
          </cell>
          <cell r="BS155">
            <v>113222255.90000001</v>
          </cell>
          <cell r="BT155">
            <v>112263018.63</v>
          </cell>
          <cell r="BU155">
            <v>118360416.03</v>
          </cell>
          <cell r="BV155">
            <v>135530881.12</v>
          </cell>
          <cell r="BW155">
            <v>116022101.89</v>
          </cell>
          <cell r="BX155">
            <v>122921219.33</v>
          </cell>
          <cell r="BY155">
            <v>137051442.69</v>
          </cell>
          <cell r="BZ155">
            <v>125456428.38</v>
          </cell>
          <cell r="CA155">
            <v>117644751.63</v>
          </cell>
          <cell r="CB155">
            <v>122635071.37</v>
          </cell>
          <cell r="CC155">
            <v>118720164.18000001</v>
          </cell>
          <cell r="CD155">
            <v>114927008.37</v>
          </cell>
        </row>
        <row r="156">
          <cell r="A156" t="str">
            <v>FTS1MAUD</v>
          </cell>
          <cell r="B156">
            <v>-2339063.92</v>
          </cell>
          <cell r="C156">
            <v>2477911.5</v>
          </cell>
          <cell r="D156">
            <v>5722301.0099999998</v>
          </cell>
          <cell r="E156">
            <v>4228190.83</v>
          </cell>
          <cell r="F156">
            <v>2527668.38</v>
          </cell>
          <cell r="G156">
            <v>0</v>
          </cell>
          <cell r="H156">
            <v>-3555879.75</v>
          </cell>
          <cell r="I156">
            <v>-16347840.539999999</v>
          </cell>
          <cell r="J156">
            <v>5359451.04</v>
          </cell>
          <cell r="K156">
            <v>-975305.28</v>
          </cell>
          <cell r="L156">
            <v>-4336376.05</v>
          </cell>
          <cell r="M156">
            <v>6586878.9800000004</v>
          </cell>
          <cell r="N156">
            <v>1878599.63</v>
          </cell>
          <cell r="O156">
            <v>-2791732.14</v>
          </cell>
          <cell r="P156">
            <v>-504921.64</v>
          </cell>
          <cell r="Q156">
            <v>-1686437.11</v>
          </cell>
          <cell r="R156">
            <v>714346.14</v>
          </cell>
          <cell r="S156">
            <v>-2788813.76</v>
          </cell>
          <cell r="T156">
            <v>-597855.91</v>
          </cell>
          <cell r="U156">
            <v>-288966.52</v>
          </cell>
          <cell r="V156">
            <v>489752.36</v>
          </cell>
          <cell r="W156">
            <v>0</v>
          </cell>
          <cell r="X156">
            <v>-4067122.4</v>
          </cell>
          <cell r="Y156">
            <v>-5236008.5999999996</v>
          </cell>
          <cell r="Z156">
            <v>-3120563.81</v>
          </cell>
          <cell r="AA156">
            <v>-3375596.66</v>
          </cell>
          <cell r="AB156">
            <v>-5078925.71</v>
          </cell>
          <cell r="AC156">
            <v>-3172471.65</v>
          </cell>
          <cell r="AD156">
            <v>-1711613.53</v>
          </cell>
          <cell r="AE156">
            <v>-1500104.48</v>
          </cell>
          <cell r="AF156">
            <v>-1824365.07</v>
          </cell>
          <cell r="AG156">
            <v>-5283756.6100000003</v>
          </cell>
          <cell r="AH156">
            <v>-1259116.06</v>
          </cell>
          <cell r="AI156">
            <v>-500936.82</v>
          </cell>
          <cell r="AJ156">
            <v>-1366977.59</v>
          </cell>
          <cell r="AK156">
            <v>-2615018.87</v>
          </cell>
          <cell r="AL156">
            <v>-3710701.54</v>
          </cell>
          <cell r="AM156">
            <v>-1652569.33</v>
          </cell>
          <cell r="AN156">
            <v>-732806.44</v>
          </cell>
          <cell r="AO156">
            <v>-2292656.19</v>
          </cell>
          <cell r="AP156">
            <v>226353.64</v>
          </cell>
          <cell r="AQ156">
            <v>-2480389.1</v>
          </cell>
          <cell r="AR156">
            <v>-236296.45</v>
          </cell>
          <cell r="AS156">
            <v>-574368.73</v>
          </cell>
          <cell r="AT156">
            <v>-869155.47</v>
          </cell>
          <cell r="AU156">
            <v>-989528.29</v>
          </cell>
          <cell r="AV156">
            <v>-542737.34</v>
          </cell>
          <cell r="AW156">
            <v>-403599.29</v>
          </cell>
          <cell r="AX156">
            <v>-337191.61</v>
          </cell>
          <cell r="AY156">
            <v>-1240344.57</v>
          </cell>
          <cell r="AZ156">
            <v>-1467532.63</v>
          </cell>
          <cell r="BA156">
            <v>-971461.04</v>
          </cell>
          <cell r="BB156">
            <v>-3487005.31</v>
          </cell>
          <cell r="BC156">
            <v>-426977.27</v>
          </cell>
          <cell r="BD156">
            <v>-901658.95</v>
          </cell>
          <cell r="BE156">
            <v>-2569617.94</v>
          </cell>
          <cell r="BF156">
            <v>-425338.08</v>
          </cell>
          <cell r="BG156">
            <v>-369617.65</v>
          </cell>
          <cell r="BH156">
            <v>-109715.34</v>
          </cell>
          <cell r="BI156">
            <v>-985111.81</v>
          </cell>
          <cell r="BJ156">
            <v>-230435.18</v>
          </cell>
          <cell r="BK156">
            <v>-1365198.16</v>
          </cell>
          <cell r="BL156">
            <v>-306142.68</v>
          </cell>
          <cell r="BM156">
            <v>-372483.57</v>
          </cell>
          <cell r="BN156">
            <v>-156234.96</v>
          </cell>
          <cell r="BO156">
            <v>-883876.37</v>
          </cell>
          <cell r="BP156">
            <v>-1587967</v>
          </cell>
          <cell r="BQ156">
            <v>-556427.53</v>
          </cell>
          <cell r="BR156">
            <v>-1980663.41</v>
          </cell>
          <cell r="BS156">
            <v>-2348389.64</v>
          </cell>
          <cell r="BT156">
            <v>620792.49</v>
          </cell>
          <cell r="BU156">
            <v>-373198.62</v>
          </cell>
          <cell r="BV156">
            <v>-4267867.1500000004</v>
          </cell>
          <cell r="BW156">
            <v>-1369886</v>
          </cell>
          <cell r="BX156">
            <v>-1290377.68</v>
          </cell>
          <cell r="BY156">
            <v>-982163.6</v>
          </cell>
          <cell r="BZ156">
            <v>-871285.31</v>
          </cell>
          <cell r="CA156">
            <v>-100558.8</v>
          </cell>
          <cell r="CB156">
            <v>-305751.56</v>
          </cell>
          <cell r="CC156">
            <v>-460528.29</v>
          </cell>
          <cell r="CD156">
            <v>-366710.74</v>
          </cell>
        </row>
        <row r="157">
          <cell r="A157" t="str">
            <v>FTS1NADA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</row>
        <row r="158">
          <cell r="A158" t="str">
            <v>FTS1PAR</v>
          </cell>
          <cell r="B158">
            <v>7478875</v>
          </cell>
          <cell r="C158">
            <v>7478875</v>
          </cell>
          <cell r="D158">
            <v>7478875</v>
          </cell>
          <cell r="E158">
            <v>7478875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7478875</v>
          </cell>
          <cell r="O158">
            <v>7478875</v>
          </cell>
          <cell r="P158">
            <v>7478875</v>
          </cell>
          <cell r="Q158">
            <v>7478875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7478875</v>
          </cell>
          <cell r="AA158">
            <v>7478875</v>
          </cell>
          <cell r="AB158">
            <v>7478875</v>
          </cell>
          <cell r="AC158">
            <v>7478875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7478875</v>
          </cell>
          <cell r="AM158">
            <v>7478875</v>
          </cell>
          <cell r="AN158">
            <v>7478875</v>
          </cell>
          <cell r="AO158">
            <v>7478875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7478875</v>
          </cell>
          <cell r="AY158">
            <v>7478875</v>
          </cell>
          <cell r="AZ158">
            <v>7478875</v>
          </cell>
          <cell r="BA158">
            <v>7478875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7478875</v>
          </cell>
          <cell r="BK158">
            <v>7478875</v>
          </cell>
          <cell r="BL158">
            <v>7478875</v>
          </cell>
          <cell r="BM158">
            <v>7478875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7478875</v>
          </cell>
          <cell r="BW158">
            <v>7478875</v>
          </cell>
          <cell r="BX158">
            <v>7478875</v>
          </cell>
          <cell r="BY158">
            <v>7478875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</row>
        <row r="159">
          <cell r="A159" t="str">
            <v>FTS1PERC</v>
          </cell>
          <cell r="B159">
            <v>148989.60999999999</v>
          </cell>
          <cell r="C159">
            <v>121701.84</v>
          </cell>
          <cell r="D159">
            <v>129418.76</v>
          </cell>
          <cell r="E159">
            <v>145596.37</v>
          </cell>
          <cell r="F159">
            <v>129259.21</v>
          </cell>
          <cell r="G159">
            <v>129833.24</v>
          </cell>
          <cell r="H159">
            <v>135582.51</v>
          </cell>
          <cell r="I159">
            <v>123872.88</v>
          </cell>
          <cell r="J159">
            <v>125483.09</v>
          </cell>
          <cell r="K159">
            <v>128801.27</v>
          </cell>
          <cell r="L159">
            <v>120845.24</v>
          </cell>
          <cell r="M159">
            <v>136854.88</v>
          </cell>
          <cell r="N159">
            <v>155718.07</v>
          </cell>
          <cell r="O159">
            <v>133490.97</v>
          </cell>
          <cell r="P159">
            <v>136990.38</v>
          </cell>
          <cell r="Q159">
            <v>156165.88</v>
          </cell>
          <cell r="R159">
            <v>138988.92000000001</v>
          </cell>
          <cell r="S159">
            <v>142245.65</v>
          </cell>
          <cell r="T159">
            <v>140166.39000000001</v>
          </cell>
          <cell r="U159">
            <v>130706.57</v>
          </cell>
          <cell r="V159">
            <v>128801.75</v>
          </cell>
          <cell r="W159">
            <v>126628.63</v>
          </cell>
          <cell r="X159">
            <v>128587.19</v>
          </cell>
          <cell r="Y159">
            <v>139238.74</v>
          </cell>
          <cell r="Z159">
            <v>152179.32999999999</v>
          </cell>
          <cell r="AA159">
            <v>129217.60000000001</v>
          </cell>
          <cell r="AB159">
            <v>139322.79999999999</v>
          </cell>
          <cell r="AC159">
            <v>148944.98000000001</v>
          </cell>
          <cell r="AD159">
            <v>133995.79999999999</v>
          </cell>
          <cell r="AE159">
            <v>131521.46</v>
          </cell>
          <cell r="AF159">
            <v>120987.2</v>
          </cell>
          <cell r="AG159">
            <v>123837.2</v>
          </cell>
          <cell r="AH159">
            <v>120458.11</v>
          </cell>
          <cell r="AI159">
            <v>118970.19</v>
          </cell>
          <cell r="AJ159">
            <v>122824.65</v>
          </cell>
          <cell r="AK159">
            <v>130535.55</v>
          </cell>
          <cell r="AL159">
            <v>139941.98000000001</v>
          </cell>
          <cell r="AM159">
            <v>122733.07</v>
          </cell>
          <cell r="AN159">
            <v>128320.61</v>
          </cell>
          <cell r="AO159">
            <v>136556.32</v>
          </cell>
          <cell r="AP159">
            <v>125460.86</v>
          </cell>
          <cell r="AQ159">
            <v>123842.71</v>
          </cell>
          <cell r="AR159">
            <v>123300.05</v>
          </cell>
          <cell r="AS159">
            <v>116019.54</v>
          </cell>
          <cell r="AT159">
            <v>111790.14</v>
          </cell>
          <cell r="AU159">
            <v>108552.21</v>
          </cell>
          <cell r="AV159">
            <v>107635.39</v>
          </cell>
          <cell r="AW159">
            <v>114903.95</v>
          </cell>
          <cell r="AX159">
            <v>123648.97</v>
          </cell>
          <cell r="AY159">
            <v>111273.26</v>
          </cell>
          <cell r="AZ159">
            <v>112212.59</v>
          </cell>
          <cell r="BA159">
            <v>117110.48</v>
          </cell>
          <cell r="BB159">
            <v>115038.02</v>
          </cell>
          <cell r="BC159">
            <v>106614.98</v>
          </cell>
          <cell r="BD159">
            <v>109051.43</v>
          </cell>
          <cell r="BE159">
            <v>109797.92</v>
          </cell>
          <cell r="BF159">
            <v>104904.61</v>
          </cell>
          <cell r="BG159">
            <v>100825.81</v>
          </cell>
          <cell r="BH159">
            <v>103944.24</v>
          </cell>
          <cell r="BI159">
            <v>108140.78</v>
          </cell>
          <cell r="BJ159">
            <v>123103.02</v>
          </cell>
          <cell r="BK159">
            <v>105035.68</v>
          </cell>
          <cell r="BL159">
            <v>111406.3</v>
          </cell>
          <cell r="BM159">
            <v>126658.15</v>
          </cell>
          <cell r="BN159">
            <v>113558.7</v>
          </cell>
          <cell r="BO159">
            <v>107756.87</v>
          </cell>
          <cell r="BP159">
            <v>113411.97</v>
          </cell>
          <cell r="BQ159">
            <v>109776.62</v>
          </cell>
          <cell r="BR159">
            <v>103603.29</v>
          </cell>
          <cell r="BS159">
            <v>108335.59</v>
          </cell>
          <cell r="BT159">
            <v>107375.39</v>
          </cell>
          <cell r="BU159">
            <v>113478.89</v>
          </cell>
          <cell r="BV159">
            <v>130666.55</v>
          </cell>
          <cell r="BW159">
            <v>111138.24000000001</v>
          </cell>
          <cell r="BX159">
            <v>118044.26</v>
          </cell>
          <cell r="BY159">
            <v>132188.63</v>
          </cell>
          <cell r="BZ159">
            <v>120582.01</v>
          </cell>
          <cell r="CA159">
            <v>112762.51</v>
          </cell>
          <cell r="CB159">
            <v>117757.83</v>
          </cell>
          <cell r="CC159">
            <v>113839</v>
          </cell>
          <cell r="CD159">
            <v>110042.05</v>
          </cell>
        </row>
        <row r="160">
          <cell r="A160" t="str">
            <v>FTS1RIA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</row>
        <row r="161">
          <cell r="A161" t="str">
            <v>FTS1RS</v>
          </cell>
          <cell r="B161">
            <v>63421526.700000003</v>
          </cell>
          <cell r="C161">
            <v>55080571.159999996</v>
          </cell>
          <cell r="D161">
            <v>59004497.189999998</v>
          </cell>
          <cell r="E161">
            <v>63485745.269999996</v>
          </cell>
          <cell r="F161">
            <v>51842973.880000003</v>
          </cell>
          <cell r="G161">
            <v>50409538.579999998</v>
          </cell>
          <cell r="H161">
            <v>52233601.869999997</v>
          </cell>
          <cell r="I161">
            <v>48385621.329999998</v>
          </cell>
          <cell r="J161">
            <v>49740925.990000002</v>
          </cell>
          <cell r="K161">
            <v>50573463.129999995</v>
          </cell>
          <cell r="L161">
            <v>47109126.509999998</v>
          </cell>
          <cell r="M161">
            <v>53439898.540000007</v>
          </cell>
          <cell r="N161">
            <v>69481059.150000006</v>
          </cell>
          <cell r="O161">
            <v>59777147.090000004</v>
          </cell>
          <cell r="P161">
            <v>61523362.799999997</v>
          </cell>
          <cell r="Q161">
            <v>67677598.140000001</v>
          </cell>
          <cell r="R161">
            <v>55013173.459999993</v>
          </cell>
          <cell r="S161">
            <v>54166481.93</v>
          </cell>
          <cell r="T161">
            <v>54689233.649999999</v>
          </cell>
          <cell r="U161">
            <v>51231565.609999999</v>
          </cell>
          <cell r="V161">
            <v>50474167.68</v>
          </cell>
          <cell r="W161">
            <v>50842760.149999999</v>
          </cell>
          <cell r="X161">
            <v>51460456.799999997</v>
          </cell>
          <cell r="Y161">
            <v>53380427.549999997</v>
          </cell>
          <cell r="Z161">
            <v>67472398.780000001</v>
          </cell>
          <cell r="AA161">
            <v>59923466.459999993</v>
          </cell>
          <cell r="AB161">
            <v>60181115.379999995</v>
          </cell>
          <cell r="AC161">
            <v>66102954.689999998</v>
          </cell>
          <cell r="AD161">
            <v>52940756.780000001</v>
          </cell>
          <cell r="AE161">
            <v>51988695.409999996</v>
          </cell>
          <cell r="AF161">
            <v>52322530.040000007</v>
          </cell>
          <cell r="AG161">
            <v>50104402.510000005</v>
          </cell>
          <cell r="AH161">
            <v>48202737.409999996</v>
          </cell>
          <cell r="AI161">
            <v>47857726.530000001</v>
          </cell>
          <cell r="AJ161">
            <v>49111647.870000005</v>
          </cell>
          <cell r="AK161">
            <v>51463489.099999994</v>
          </cell>
          <cell r="AL161">
            <v>63240961.799999997</v>
          </cell>
          <cell r="AM161">
            <v>56258233.549999997</v>
          </cell>
          <cell r="AN161">
            <v>58222302.399999999</v>
          </cell>
          <cell r="AO161">
            <v>62053582.609999999</v>
          </cell>
          <cell r="AP161">
            <v>49502991.43</v>
          </cell>
          <cell r="AQ161">
            <v>48599333.579999998</v>
          </cell>
          <cell r="AR161">
            <v>48966950.960000001</v>
          </cell>
          <cell r="AS161">
            <v>46393703.880000003</v>
          </cell>
          <cell r="AT161">
            <v>44775763.430000007</v>
          </cell>
          <cell r="AU161">
            <v>43957280.859999999</v>
          </cell>
          <cell r="AV161">
            <v>43168693.909999996</v>
          </cell>
          <cell r="AW161">
            <v>45325947.990000002</v>
          </cell>
          <cell r="AX161">
            <v>56787472.640000001</v>
          </cell>
          <cell r="AY161">
            <v>51353815</v>
          </cell>
          <cell r="AZ161">
            <v>51658515.630000003</v>
          </cell>
          <cell r="BA161">
            <v>55064851.150000006</v>
          </cell>
          <cell r="BB161">
            <v>44289405.369999997</v>
          </cell>
          <cell r="BC161">
            <v>42278976.829999998</v>
          </cell>
          <cell r="BD161">
            <v>44118158.379999995</v>
          </cell>
          <cell r="BE161">
            <v>43012039.329999998</v>
          </cell>
          <cell r="BF161">
            <v>41313878.359999999</v>
          </cell>
          <cell r="BG161">
            <v>40361184.950000003</v>
          </cell>
          <cell r="BH161">
            <v>41556839.799999997</v>
          </cell>
          <cell r="BI161">
            <v>42689809.5</v>
          </cell>
          <cell r="BJ161">
            <v>56032992.07</v>
          </cell>
          <cell r="BK161">
            <v>49210734.43</v>
          </cell>
          <cell r="BL161">
            <v>51419918.600000001</v>
          </cell>
          <cell r="BM161">
            <v>56973260.43</v>
          </cell>
          <cell r="BN161">
            <v>45139019.030000001</v>
          </cell>
          <cell r="BO161">
            <v>42870953.43</v>
          </cell>
          <cell r="BP161">
            <v>44685736.100000001</v>
          </cell>
          <cell r="BQ161">
            <v>43493224.840000004</v>
          </cell>
          <cell r="BR161">
            <v>41791046.759999998</v>
          </cell>
          <cell r="BS161">
            <v>43258024.270000003</v>
          </cell>
          <cell r="BT161">
            <v>42966570.980000004</v>
          </cell>
          <cell r="BU161">
            <v>45708579.039999999</v>
          </cell>
          <cell r="BV161">
            <v>58694037.700000003</v>
          </cell>
          <cell r="BW161">
            <v>51360391.280000001</v>
          </cell>
          <cell r="BX161">
            <v>54063628.950000003</v>
          </cell>
          <cell r="BY161">
            <v>59554121.739999995</v>
          </cell>
          <cell r="BZ161">
            <v>47510480.710000001</v>
          </cell>
          <cell r="CA161">
            <v>45160231.170000002</v>
          </cell>
          <cell r="CB161">
            <v>46597271.560000002</v>
          </cell>
          <cell r="CC161">
            <v>45041214.140000001</v>
          </cell>
          <cell r="CD161">
            <v>43654282.109999999</v>
          </cell>
        </row>
        <row r="162">
          <cell r="A162" t="str">
            <v>FTS1SCK</v>
          </cell>
          <cell r="B162">
            <v>1576569.48</v>
          </cell>
          <cell r="C162">
            <v>1342251.11</v>
          </cell>
          <cell r="D162">
            <v>1452484.04</v>
          </cell>
          <cell r="E162">
            <v>1578373.54</v>
          </cell>
          <cell r="F162">
            <v>1461399.24</v>
          </cell>
          <cell r="G162">
            <v>1421130.44</v>
          </cell>
          <cell r="H162">
            <v>1472372.96</v>
          </cell>
          <cell r="I162">
            <v>1364273.53</v>
          </cell>
          <cell r="J162">
            <v>1402347.44</v>
          </cell>
          <cell r="K162">
            <v>1425735.5</v>
          </cell>
          <cell r="L162">
            <v>1328413.5900000001</v>
          </cell>
          <cell r="M162">
            <v>1506260.86</v>
          </cell>
          <cell r="N162">
            <v>1746796.96</v>
          </cell>
          <cell r="O162">
            <v>1474189.72</v>
          </cell>
          <cell r="P162">
            <v>1523245.3</v>
          </cell>
          <cell r="Q162">
            <v>1696133.21</v>
          </cell>
          <cell r="R162">
            <v>1550458.1</v>
          </cell>
          <cell r="S162">
            <v>1526672.42</v>
          </cell>
          <cell r="T162">
            <v>1541357.82</v>
          </cell>
          <cell r="U162">
            <v>1444223.25</v>
          </cell>
          <cell r="V162">
            <v>1422946.04</v>
          </cell>
          <cell r="W162">
            <v>1433300.73</v>
          </cell>
          <cell r="X162">
            <v>1450653.37</v>
          </cell>
          <cell r="Y162">
            <v>1504590.18</v>
          </cell>
          <cell r="Z162">
            <v>1690368.64</v>
          </cell>
          <cell r="AA162">
            <v>1478300.19</v>
          </cell>
          <cell r="AB162">
            <v>1485538.19</v>
          </cell>
          <cell r="AC162">
            <v>1651897.52</v>
          </cell>
          <cell r="AD162">
            <v>1492238.71</v>
          </cell>
          <cell r="AE162">
            <v>1465492.93</v>
          </cell>
          <cell r="AF162">
            <v>1474871.18</v>
          </cell>
          <cell r="AG162">
            <v>1412558.41</v>
          </cell>
          <cell r="AH162">
            <v>1359135.86</v>
          </cell>
          <cell r="AI162">
            <v>1349443.65</v>
          </cell>
          <cell r="AJ162">
            <v>1384669.45</v>
          </cell>
          <cell r="AK162">
            <v>1450738.56</v>
          </cell>
          <cell r="AL162">
            <v>1571496.96</v>
          </cell>
          <cell r="AM162">
            <v>1375334.6</v>
          </cell>
          <cell r="AN162">
            <v>1430510.23</v>
          </cell>
          <cell r="AO162">
            <v>1538140.5</v>
          </cell>
          <cell r="AP162">
            <v>1395663.27</v>
          </cell>
          <cell r="AQ162">
            <v>1370277.24</v>
          </cell>
          <cell r="AR162">
            <v>1380604.54</v>
          </cell>
          <cell r="AS162">
            <v>1308315.57</v>
          </cell>
          <cell r="AT162">
            <v>1262863.56</v>
          </cell>
          <cell r="AU162">
            <v>1239870.33</v>
          </cell>
          <cell r="AV162">
            <v>1217716.95</v>
          </cell>
          <cell r="AW162">
            <v>1278319.6299999999</v>
          </cell>
          <cell r="AX162">
            <v>1390202.26</v>
          </cell>
          <cell r="AY162">
            <v>1237557.18</v>
          </cell>
          <cell r="AZ162">
            <v>1246116.98</v>
          </cell>
          <cell r="BA162">
            <v>1341809.5</v>
          </cell>
          <cell r="BB162">
            <v>1249200.55</v>
          </cell>
          <cell r="BC162">
            <v>1192722.56</v>
          </cell>
          <cell r="BD162">
            <v>1244389.79</v>
          </cell>
          <cell r="BE162">
            <v>1213316.1299999999</v>
          </cell>
          <cell r="BF162">
            <v>1165610.53</v>
          </cell>
          <cell r="BG162">
            <v>1138846.98</v>
          </cell>
          <cell r="BH162">
            <v>1172435.92</v>
          </cell>
          <cell r="BI162">
            <v>1204263.8799999999</v>
          </cell>
          <cell r="BJ162">
            <v>1369007</v>
          </cell>
          <cell r="BK162">
            <v>1177352.6599999999</v>
          </cell>
          <cell r="BL162">
            <v>1239414.19</v>
          </cell>
          <cell r="BM162">
            <v>1395421.5</v>
          </cell>
          <cell r="BN162">
            <v>1273068.32</v>
          </cell>
          <cell r="BO162">
            <v>1209352.67</v>
          </cell>
          <cell r="BP162">
            <v>1260334.48</v>
          </cell>
          <cell r="BQ162">
            <v>1226833.8400000001</v>
          </cell>
          <cell r="BR162">
            <v>1179015.3799999999</v>
          </cell>
          <cell r="BS162">
            <v>1220226.46</v>
          </cell>
          <cell r="BT162">
            <v>1212038.81</v>
          </cell>
          <cell r="BU162">
            <v>1289068.7</v>
          </cell>
          <cell r="BV162">
            <v>1443762.45</v>
          </cell>
          <cell r="BW162">
            <v>1237741.92</v>
          </cell>
          <cell r="BX162">
            <v>1313682.6499999999</v>
          </cell>
          <cell r="BY162">
            <v>1467924.37</v>
          </cell>
          <cell r="BZ162">
            <v>1339688.6399999999</v>
          </cell>
          <cell r="CA162">
            <v>1273664.23</v>
          </cell>
          <cell r="CB162">
            <v>1314034.3</v>
          </cell>
          <cell r="CC162">
            <v>1270320.75</v>
          </cell>
          <cell r="CD162">
            <v>1231358.3400000001</v>
          </cell>
        </row>
        <row r="163">
          <cell r="A163" t="str">
            <v>FTS1SIF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</row>
        <row r="164">
          <cell r="A164" t="str">
            <v>FTS1SPRT</v>
          </cell>
          <cell r="B164">
            <v>1622226</v>
          </cell>
          <cell r="C164">
            <v>1622226</v>
          </cell>
          <cell r="D164">
            <v>1622226</v>
          </cell>
          <cell r="E164">
            <v>1622226</v>
          </cell>
          <cell r="F164">
            <v>1622226</v>
          </cell>
          <cell r="G164">
            <v>1622226</v>
          </cell>
          <cell r="H164">
            <v>1622226</v>
          </cell>
          <cell r="I164">
            <v>1622226</v>
          </cell>
          <cell r="J164">
            <v>1622226</v>
          </cell>
          <cell r="K164">
            <v>1622226</v>
          </cell>
          <cell r="L164">
            <v>1622226</v>
          </cell>
          <cell r="M164">
            <v>1622226</v>
          </cell>
          <cell r="N164">
            <v>1622226</v>
          </cell>
          <cell r="O164">
            <v>1622226</v>
          </cell>
          <cell r="P164">
            <v>1622226</v>
          </cell>
          <cell r="Q164">
            <v>1622226</v>
          </cell>
          <cell r="R164">
            <v>1622226</v>
          </cell>
          <cell r="S164">
            <v>1622226</v>
          </cell>
          <cell r="T164">
            <v>1622226</v>
          </cell>
          <cell r="U164">
            <v>1622226</v>
          </cell>
          <cell r="V164">
            <v>1622226</v>
          </cell>
          <cell r="W164">
            <v>1622226</v>
          </cell>
          <cell r="X164">
            <v>1622226</v>
          </cell>
          <cell r="Y164">
            <v>1622226</v>
          </cell>
          <cell r="Z164">
            <v>1622226</v>
          </cell>
          <cell r="AA164">
            <v>1810879.46</v>
          </cell>
          <cell r="AB164">
            <v>1810879.46</v>
          </cell>
          <cell r="AC164">
            <v>1810879.46</v>
          </cell>
          <cell r="AD164">
            <v>1810879.46</v>
          </cell>
          <cell r="AE164">
            <v>1810879.46</v>
          </cell>
          <cell r="AF164">
            <v>1810879.46</v>
          </cell>
          <cell r="AG164">
            <v>1810879.46</v>
          </cell>
          <cell r="AH164">
            <v>1810879.46</v>
          </cell>
          <cell r="AI164">
            <v>1810879.46</v>
          </cell>
          <cell r="AJ164">
            <v>1810879.46</v>
          </cell>
          <cell r="AK164">
            <v>1810879.46</v>
          </cell>
          <cell r="AL164">
            <v>1977546.46</v>
          </cell>
          <cell r="AM164">
            <v>1977546.46</v>
          </cell>
          <cell r="AN164">
            <v>1977546.46</v>
          </cell>
          <cell r="AO164">
            <v>1977546.46</v>
          </cell>
          <cell r="AP164">
            <v>1977546.46</v>
          </cell>
          <cell r="AQ164">
            <v>1977546.46</v>
          </cell>
          <cell r="AR164">
            <v>1977546.46</v>
          </cell>
          <cell r="AS164">
            <v>1977546.46</v>
          </cell>
          <cell r="AT164">
            <v>1977546.46</v>
          </cell>
          <cell r="AU164">
            <v>1977546.46</v>
          </cell>
          <cell r="AV164">
            <v>1977546.46</v>
          </cell>
          <cell r="AW164">
            <v>1977546.46</v>
          </cell>
          <cell r="AX164">
            <v>1977546.46</v>
          </cell>
          <cell r="AY164">
            <v>1977546.46</v>
          </cell>
          <cell r="AZ164">
            <v>1977546.46</v>
          </cell>
          <cell r="BA164">
            <v>1977546.46</v>
          </cell>
          <cell r="BB164">
            <v>1977546.46</v>
          </cell>
          <cell r="BC164">
            <v>1977546.46</v>
          </cell>
          <cell r="BD164">
            <v>1977546.46</v>
          </cell>
          <cell r="BE164">
            <v>1977546.46</v>
          </cell>
          <cell r="BF164">
            <v>1977546.46</v>
          </cell>
          <cell r="BG164">
            <v>1977546.46</v>
          </cell>
          <cell r="BH164">
            <v>1977546.46</v>
          </cell>
          <cell r="BI164">
            <v>1977546.46</v>
          </cell>
          <cell r="BJ164">
            <v>1977546.46</v>
          </cell>
          <cell r="BK164">
            <v>1977546.46</v>
          </cell>
          <cell r="BL164">
            <v>1977546.46</v>
          </cell>
          <cell r="BM164">
            <v>1977546.46</v>
          </cell>
          <cell r="BN164">
            <v>1977546.46</v>
          </cell>
          <cell r="BO164">
            <v>1977546.46</v>
          </cell>
          <cell r="BP164">
            <v>1977546.46</v>
          </cell>
          <cell r="BQ164">
            <v>1977546.46</v>
          </cell>
          <cell r="BR164">
            <v>1977546.46</v>
          </cell>
          <cell r="BS164">
            <v>1977546.46</v>
          </cell>
          <cell r="BT164">
            <v>1977546.46</v>
          </cell>
          <cell r="BU164">
            <v>1977546.46</v>
          </cell>
          <cell r="BV164">
            <v>1977546.46</v>
          </cell>
          <cell r="BW164">
            <v>1977546.46</v>
          </cell>
          <cell r="BX164">
            <v>1977546.46</v>
          </cell>
          <cell r="BY164">
            <v>1977546.46</v>
          </cell>
          <cell r="BZ164">
            <v>1977546.46</v>
          </cell>
          <cell r="CA164">
            <v>1977546.46</v>
          </cell>
          <cell r="CB164">
            <v>1977546.46</v>
          </cell>
          <cell r="CC164">
            <v>1977546.46</v>
          </cell>
          <cell r="CD164">
            <v>1935879.46</v>
          </cell>
        </row>
        <row r="165">
          <cell r="A165" t="str">
            <v>FTS1SVC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</row>
        <row r="166">
          <cell r="A166" t="str">
            <v>FTS1TAN</v>
          </cell>
          <cell r="B166">
            <v>33781435.219999999</v>
          </cell>
          <cell r="C166">
            <v>28744679.890000001</v>
          </cell>
          <cell r="D166">
            <v>31114175.239999998</v>
          </cell>
          <cell r="E166">
            <v>33820214.140000001</v>
          </cell>
          <cell r="F166">
            <v>31305810.690000001</v>
          </cell>
          <cell r="G166">
            <v>30440218.870000001</v>
          </cell>
          <cell r="H166">
            <v>31541694.649999999</v>
          </cell>
          <cell r="I166">
            <v>29218059.620000001</v>
          </cell>
          <cell r="J166">
            <v>30036471.600000001</v>
          </cell>
          <cell r="K166">
            <v>30539206.079999998</v>
          </cell>
          <cell r="L166">
            <v>28447237.609999999</v>
          </cell>
          <cell r="M166">
            <v>32270126.920000002</v>
          </cell>
          <cell r="N166">
            <v>37440534.259999998</v>
          </cell>
          <cell r="O166">
            <v>31580746.300000001</v>
          </cell>
          <cell r="P166">
            <v>32635213.170000002</v>
          </cell>
          <cell r="Q166">
            <v>36351499.340000004</v>
          </cell>
          <cell r="R166">
            <v>33220162.059999999</v>
          </cell>
          <cell r="S166">
            <v>32708880.34</v>
          </cell>
          <cell r="T166">
            <v>33024548.309999999</v>
          </cell>
          <cell r="U166">
            <v>30936606.719999999</v>
          </cell>
          <cell r="V166">
            <v>30479245.690000001</v>
          </cell>
          <cell r="W166">
            <v>30701823.32</v>
          </cell>
          <cell r="X166">
            <v>31074824.57</v>
          </cell>
          <cell r="Y166">
            <v>32234214.870000001</v>
          </cell>
          <cell r="Z166">
            <v>36227588</v>
          </cell>
          <cell r="AA166">
            <v>31669102.469999999</v>
          </cell>
          <cell r="AB166">
            <v>31824685.91</v>
          </cell>
          <cell r="AC166">
            <v>35400637.799999997</v>
          </cell>
          <cell r="AD166">
            <v>31968716.02</v>
          </cell>
          <cell r="AE166">
            <v>31393805.850000001</v>
          </cell>
          <cell r="AF166">
            <v>31595394.670000002</v>
          </cell>
          <cell r="AG166">
            <v>30255959.920000002</v>
          </cell>
          <cell r="AH166">
            <v>29107623.640000001</v>
          </cell>
          <cell r="AI166">
            <v>28899285.960000001</v>
          </cell>
          <cell r="AJ166">
            <v>29656476.780000001</v>
          </cell>
          <cell r="AK166">
            <v>31076655.649999999</v>
          </cell>
          <cell r="AL166">
            <v>33672399.600000001</v>
          </cell>
          <cell r="AM166">
            <v>29455821.109999999</v>
          </cell>
          <cell r="AN166">
            <v>30641840.41</v>
          </cell>
          <cell r="AO166">
            <v>32955390.809999999</v>
          </cell>
          <cell r="AP166">
            <v>29892792.84</v>
          </cell>
          <cell r="AQ166">
            <v>29347111.530000001</v>
          </cell>
          <cell r="AR166">
            <v>29569100.350000001</v>
          </cell>
          <cell r="AS166">
            <v>28015223.710000001</v>
          </cell>
          <cell r="AT166">
            <v>27038216.920000002</v>
          </cell>
          <cell r="AU166">
            <v>26543969.420000002</v>
          </cell>
          <cell r="AV166">
            <v>26067774.629999999</v>
          </cell>
          <cell r="AW166">
            <v>27370450.440000001</v>
          </cell>
          <cell r="AX166">
            <v>29775406.530000001</v>
          </cell>
          <cell r="AY166">
            <v>26494247.199999999</v>
          </cell>
          <cell r="AZ166">
            <v>26678243.210000001</v>
          </cell>
          <cell r="BA166">
            <v>28735187.23</v>
          </cell>
          <cell r="BB166">
            <v>26744525.559999999</v>
          </cell>
          <cell r="BC166">
            <v>25530511.579999998</v>
          </cell>
          <cell r="BD166">
            <v>26641116.640000001</v>
          </cell>
          <cell r="BE166">
            <v>25973177.460000001</v>
          </cell>
          <cell r="BF166">
            <v>24947728.850000001</v>
          </cell>
          <cell r="BG166">
            <v>24372437.010000002</v>
          </cell>
          <cell r="BH166">
            <v>25094443.129999999</v>
          </cell>
          <cell r="BI166">
            <v>25778596.300000001</v>
          </cell>
          <cell r="BJ166">
            <v>29319807.170000002</v>
          </cell>
          <cell r="BK166">
            <v>25200130.190000001</v>
          </cell>
          <cell r="BL166">
            <v>26534164.41</v>
          </cell>
          <cell r="BM166">
            <v>29887596.030000001</v>
          </cell>
          <cell r="BN166">
            <v>27257571.829999998</v>
          </cell>
          <cell r="BO166">
            <v>25887981.57</v>
          </cell>
          <cell r="BP166">
            <v>26983853.170000002</v>
          </cell>
          <cell r="BQ166">
            <v>26263745.329999998</v>
          </cell>
          <cell r="BR166">
            <v>25235870.949999999</v>
          </cell>
          <cell r="BS166">
            <v>26121717.510000002</v>
          </cell>
          <cell r="BT166">
            <v>25945721.02</v>
          </cell>
          <cell r="BU166">
            <v>27601505.379999999</v>
          </cell>
          <cell r="BV166">
            <v>30926701.690000001</v>
          </cell>
          <cell r="BW166">
            <v>26498218.34</v>
          </cell>
          <cell r="BX166">
            <v>28130590.879999999</v>
          </cell>
          <cell r="BY166">
            <v>31446070.59</v>
          </cell>
          <cell r="BZ166">
            <v>28689598.68</v>
          </cell>
          <cell r="CA166">
            <v>27270380.960000001</v>
          </cell>
          <cell r="CB166">
            <v>28138149.739999998</v>
          </cell>
          <cell r="CC166">
            <v>27198511.539999999</v>
          </cell>
          <cell r="CD166">
            <v>26361001.100000001</v>
          </cell>
        </row>
        <row r="167">
          <cell r="A167" t="str">
            <v>FTS1TOB</v>
          </cell>
          <cell r="B167">
            <v>22161216.48</v>
          </cell>
          <cell r="C167">
            <v>18857016.27</v>
          </cell>
          <cell r="D167">
            <v>20411446.949999999</v>
          </cell>
          <cell r="E167">
            <v>22186656.129999999</v>
          </cell>
          <cell r="F167">
            <v>20537163.190000001</v>
          </cell>
          <cell r="G167">
            <v>19969319.710000001</v>
          </cell>
          <cell r="H167">
            <v>20691907.219999999</v>
          </cell>
          <cell r="I167">
            <v>19167561.710000001</v>
          </cell>
          <cell r="J167">
            <v>19704454.390000001</v>
          </cell>
          <cell r="K167">
            <v>20034257.050000001</v>
          </cell>
          <cell r="L167">
            <v>18661888.899999999</v>
          </cell>
          <cell r="M167">
            <v>21169771.620000001</v>
          </cell>
          <cell r="N167">
            <v>24561649.890000001</v>
          </cell>
          <cell r="O167">
            <v>20717525.789999999</v>
          </cell>
          <cell r="P167">
            <v>21409274.629999999</v>
          </cell>
          <cell r="Q167">
            <v>23847223.800000001</v>
          </cell>
          <cell r="R167">
            <v>21793011.399999999</v>
          </cell>
          <cell r="S167">
            <v>21457601.59</v>
          </cell>
          <cell r="T167">
            <v>21664685.34</v>
          </cell>
          <cell r="U167">
            <v>20294958.890000001</v>
          </cell>
          <cell r="V167">
            <v>19994921.989999998</v>
          </cell>
          <cell r="W167">
            <v>20140936.829999998</v>
          </cell>
          <cell r="X167">
            <v>20385632.23</v>
          </cell>
          <cell r="Y167">
            <v>21146212.68</v>
          </cell>
          <cell r="Z167">
            <v>23765935.780000001</v>
          </cell>
          <cell r="AA167">
            <v>20775488.989999998</v>
          </cell>
          <cell r="AB167">
            <v>20877554.469999999</v>
          </cell>
          <cell r="AC167">
            <v>23223441.890000001</v>
          </cell>
          <cell r="AD167">
            <v>20972040.760000002</v>
          </cell>
          <cell r="AE167">
            <v>20594889.559999999</v>
          </cell>
          <cell r="AF167">
            <v>20727135.370000001</v>
          </cell>
          <cell r="AG167">
            <v>19848442.59</v>
          </cell>
          <cell r="AH167">
            <v>19095113.77</v>
          </cell>
          <cell r="AI167">
            <v>18958440.57</v>
          </cell>
          <cell r="AJ167">
            <v>19455171.09</v>
          </cell>
          <cell r="AK167">
            <v>20386833.449999999</v>
          </cell>
          <cell r="AL167">
            <v>22089687.199999999</v>
          </cell>
          <cell r="AM167">
            <v>19323537.440000001</v>
          </cell>
          <cell r="AN167">
            <v>20101586.989999998</v>
          </cell>
          <cell r="AO167">
            <v>21619316.800000001</v>
          </cell>
          <cell r="AP167">
            <v>19610198.59</v>
          </cell>
          <cell r="AQ167">
            <v>19252222.050000001</v>
          </cell>
          <cell r="AR167">
            <v>19397850.609999999</v>
          </cell>
          <cell r="AS167">
            <v>18378480.170000002</v>
          </cell>
          <cell r="AT167">
            <v>17737546.510000002</v>
          </cell>
          <cell r="AU167">
            <v>17413311.440000001</v>
          </cell>
          <cell r="AV167">
            <v>17100919.280000001</v>
          </cell>
          <cell r="AW167">
            <v>17955497.550000001</v>
          </cell>
          <cell r="AX167">
            <v>19533191.109999999</v>
          </cell>
          <cell r="AY167">
            <v>17380692.800000001</v>
          </cell>
          <cell r="AZ167">
            <v>17501397.420000002</v>
          </cell>
          <cell r="BA167">
            <v>18850788.920000002</v>
          </cell>
          <cell r="BB167">
            <v>17544879.809999999</v>
          </cell>
          <cell r="BC167">
            <v>16748465.25</v>
          </cell>
          <cell r="BD167">
            <v>17477041.739999998</v>
          </cell>
          <cell r="BE167">
            <v>17038861.870000001</v>
          </cell>
          <cell r="BF167">
            <v>16366149.51</v>
          </cell>
          <cell r="BG167">
            <v>15988747.939999999</v>
          </cell>
          <cell r="BH167">
            <v>16462396.67</v>
          </cell>
          <cell r="BI167">
            <v>16911213.199999999</v>
          </cell>
          <cell r="BJ167">
            <v>19234309.899999999</v>
          </cell>
          <cell r="BK167">
            <v>16531729.24</v>
          </cell>
          <cell r="BL167">
            <v>17406879.190000001</v>
          </cell>
          <cell r="BM167">
            <v>19606789.399999999</v>
          </cell>
          <cell r="BN167">
            <v>17881447.199999999</v>
          </cell>
          <cell r="BO167">
            <v>16982971.859999999</v>
          </cell>
          <cell r="BP167">
            <v>17701882.93</v>
          </cell>
          <cell r="BQ167">
            <v>17229479.510000002</v>
          </cell>
          <cell r="BR167">
            <v>16555175.810000001</v>
          </cell>
          <cell r="BS167">
            <v>17136306.760000002</v>
          </cell>
          <cell r="BT167">
            <v>17020849.960000001</v>
          </cell>
          <cell r="BU167">
            <v>18107073.66</v>
          </cell>
          <cell r="BV167">
            <v>20288461.010000002</v>
          </cell>
          <cell r="BW167">
            <v>17383297.940000001</v>
          </cell>
          <cell r="BX167">
            <v>18454163.07</v>
          </cell>
          <cell r="BY167">
            <v>20629176.149999999</v>
          </cell>
          <cell r="BZ167">
            <v>18820882.030000001</v>
          </cell>
          <cell r="CA167">
            <v>17889850.210000001</v>
          </cell>
          <cell r="CB167">
            <v>18459121.82</v>
          </cell>
          <cell r="CC167">
            <v>17842702.600000001</v>
          </cell>
          <cell r="CD167">
            <v>17293281.010000002</v>
          </cell>
        </row>
        <row r="168">
          <cell r="A168" t="str">
            <v>FTS1TOT</v>
          </cell>
          <cell r="B168">
            <v>1861337168.98</v>
          </cell>
          <cell r="C168">
            <v>1553114994.6600001</v>
          </cell>
          <cell r="D168">
            <v>1641189690.6000001</v>
          </cell>
          <cell r="E168">
            <v>1828833138.02</v>
          </cell>
          <cell r="F168">
            <v>1691545492.4600003</v>
          </cell>
          <cell r="G168">
            <v>1625554204.3499999</v>
          </cell>
          <cell r="H168">
            <v>1703590381.8200002</v>
          </cell>
          <cell r="I168">
            <v>1618344399.3</v>
          </cell>
          <cell r="J168">
            <v>1579271406.6900001</v>
          </cell>
          <cell r="K168">
            <v>1640105825.8499999</v>
          </cell>
          <cell r="L168">
            <v>1535350903.3399999</v>
          </cell>
          <cell r="M168">
            <v>1751058385.4000001</v>
          </cell>
          <cell r="N168">
            <v>2028760524.2099996</v>
          </cell>
          <cell r="O168">
            <v>1727701300.5599999</v>
          </cell>
          <cell r="P168">
            <v>1759984956.1799998</v>
          </cell>
          <cell r="Q168">
            <v>1988594950.0599999</v>
          </cell>
          <cell r="R168">
            <v>1792549083.8299999</v>
          </cell>
          <cell r="S168">
            <v>1772730905.98</v>
          </cell>
          <cell r="T168">
            <v>1802272763.3200002</v>
          </cell>
          <cell r="U168">
            <v>1667466437.8200002</v>
          </cell>
          <cell r="V168">
            <v>1646982001.1799998</v>
          </cell>
          <cell r="W168">
            <v>1652770046.74</v>
          </cell>
          <cell r="X168">
            <v>1681767233.3200002</v>
          </cell>
          <cell r="Y168">
            <v>1747053923.98</v>
          </cell>
          <cell r="Z168">
            <v>1975014567.54</v>
          </cell>
          <cell r="AA168">
            <v>1700150776.0600002</v>
          </cell>
          <cell r="AB168">
            <v>1719103186.2299998</v>
          </cell>
          <cell r="AC168">
            <v>1919250486.21</v>
          </cell>
          <cell r="AD168">
            <v>1717630099.7700002</v>
          </cell>
          <cell r="AE168">
            <v>1686127667.3800001</v>
          </cell>
          <cell r="AF168">
            <v>1692662426.2599998</v>
          </cell>
          <cell r="AG168">
            <v>1623191514.71</v>
          </cell>
          <cell r="AH168">
            <v>1555463718.7199998</v>
          </cell>
          <cell r="AI168">
            <v>1545941716.6199999</v>
          </cell>
          <cell r="AJ168">
            <v>1588164731.5</v>
          </cell>
          <cell r="AK168">
            <v>1682362809.1499999</v>
          </cell>
          <cell r="AL168">
            <v>1818031866.1799998</v>
          </cell>
          <cell r="AM168">
            <v>1571474588.8099999</v>
          </cell>
          <cell r="AN168">
            <v>1637592013.4999998</v>
          </cell>
          <cell r="AO168">
            <v>1776554688.3099999</v>
          </cell>
          <cell r="AP168">
            <v>1607318814.8800001</v>
          </cell>
          <cell r="AQ168">
            <v>1568059131.6599998</v>
          </cell>
          <cell r="AR168">
            <v>1567981293.78</v>
          </cell>
          <cell r="AS168">
            <v>1495474042.4400001</v>
          </cell>
          <cell r="AT168">
            <v>1437985473.23</v>
          </cell>
          <cell r="AU168">
            <v>1423265337.5500002</v>
          </cell>
          <cell r="AV168">
            <v>1408632126.27</v>
          </cell>
          <cell r="AW168">
            <v>1457446186.8199999</v>
          </cell>
          <cell r="AX168">
            <v>1593659892.3600001</v>
          </cell>
          <cell r="AY168">
            <v>1421899375.54</v>
          </cell>
          <cell r="AZ168">
            <v>1417953676.2300003</v>
          </cell>
          <cell r="BA168">
            <v>1532061471.49</v>
          </cell>
          <cell r="BB168">
            <v>1425610841.5599999</v>
          </cell>
          <cell r="BC168">
            <v>1353190637.1200001</v>
          </cell>
          <cell r="BD168">
            <v>1419885608.3500001</v>
          </cell>
          <cell r="BE168">
            <v>1372335842.01</v>
          </cell>
          <cell r="BF168">
            <v>1336114658.5700002</v>
          </cell>
          <cell r="BG168">
            <v>1306619138.6900001</v>
          </cell>
          <cell r="BH168">
            <v>1321052746.7199998</v>
          </cell>
          <cell r="BI168">
            <v>1386673318.1099999</v>
          </cell>
          <cell r="BJ168">
            <v>1572332260.2600002</v>
          </cell>
          <cell r="BK168">
            <v>1336958179.2400002</v>
          </cell>
          <cell r="BL168">
            <v>1410354329.3499999</v>
          </cell>
          <cell r="BM168">
            <v>1598129392.1100001</v>
          </cell>
          <cell r="BN168">
            <v>1451118437</v>
          </cell>
          <cell r="BO168">
            <v>1382408668.0600002</v>
          </cell>
          <cell r="BP168">
            <v>1438017655.5899999</v>
          </cell>
          <cell r="BQ168">
            <v>1395625553.1200001</v>
          </cell>
          <cell r="BR168">
            <v>1335560655.54</v>
          </cell>
          <cell r="BS168">
            <v>1380218205.8200002</v>
          </cell>
          <cell r="BT168">
            <v>1383616229.3199999</v>
          </cell>
          <cell r="BU168">
            <v>1480939935.0799999</v>
          </cell>
          <cell r="BV168">
            <v>1672191894.6699998</v>
          </cell>
          <cell r="BW168">
            <v>1416301085.5700002</v>
          </cell>
          <cell r="BX168">
            <v>1502059757.9000001</v>
          </cell>
          <cell r="BY168">
            <v>1685230894.45</v>
          </cell>
          <cell r="BZ168">
            <v>1540172627.77</v>
          </cell>
          <cell r="CA168">
            <v>1449057297.51</v>
          </cell>
          <cell r="CB168">
            <v>1505874082.53</v>
          </cell>
          <cell r="CC168">
            <v>1446799281.28</v>
          </cell>
          <cell r="CD168">
            <v>1406782485.48</v>
          </cell>
        </row>
        <row r="169">
          <cell r="A169" t="str">
            <v>FTS1TOTA</v>
          </cell>
          <cell r="B169">
            <v>1931212219.6999998</v>
          </cell>
          <cell r="C169">
            <v>1623167772.99</v>
          </cell>
          <cell r="D169">
            <v>1756082009.3700001</v>
          </cell>
          <cell r="E169">
            <v>1912159676.0600002</v>
          </cell>
          <cell r="F169">
            <v>1765396946.0900006</v>
          </cell>
          <cell r="G169">
            <v>1719529702.6499999</v>
          </cell>
          <cell r="H169">
            <v>1784591267.5699999</v>
          </cell>
          <cell r="I169">
            <v>1651714651.05</v>
          </cell>
          <cell r="J169">
            <v>1700119015.8700001</v>
          </cell>
          <cell r="K169">
            <v>1729764645.79</v>
          </cell>
          <cell r="L169">
            <v>1607343457.9899998</v>
          </cell>
          <cell r="M169">
            <v>1822488193.0599999</v>
          </cell>
          <cell r="N169">
            <v>2108222020.3999996</v>
          </cell>
          <cell r="O169">
            <v>1787756748.74</v>
          </cell>
          <cell r="P169">
            <v>1843741570.7099996</v>
          </cell>
          <cell r="Q169">
            <v>2054940592.79</v>
          </cell>
          <cell r="R169">
            <v>1873272451.9300001</v>
          </cell>
          <cell r="S169">
            <v>1848473496.4099998</v>
          </cell>
          <cell r="T169">
            <v>1868993827.9200001</v>
          </cell>
          <cell r="U169">
            <v>1749672928.6400001</v>
          </cell>
          <cell r="V169">
            <v>1724814961.6699996</v>
          </cell>
          <cell r="W169">
            <v>1737556537.6000001</v>
          </cell>
          <cell r="X169">
            <v>1753783513.2800002</v>
          </cell>
          <cell r="Y169">
            <v>1824311650.46</v>
          </cell>
          <cell r="Z169">
            <v>2045823237.5599999</v>
          </cell>
          <cell r="AA169">
            <v>1785558599.8299999</v>
          </cell>
          <cell r="AB169">
            <v>1804030332.2499998</v>
          </cell>
          <cell r="AC169">
            <v>1999071263.5</v>
          </cell>
          <cell r="AD169">
            <v>1810461690.7200003</v>
          </cell>
          <cell r="AE169">
            <v>1773071404.5</v>
          </cell>
          <cell r="AF169">
            <v>1779299191.9999995</v>
          </cell>
          <cell r="AG169">
            <v>1709165958.7800002</v>
          </cell>
          <cell r="AH169">
            <v>1648192267</v>
          </cell>
          <cell r="AI169">
            <v>1635071874</v>
          </cell>
          <cell r="AJ169">
            <v>1677271931.5</v>
          </cell>
          <cell r="AK169">
            <v>1762202239.3699996</v>
          </cell>
          <cell r="AL169">
            <v>1901621614.8199999</v>
          </cell>
          <cell r="AM169">
            <v>1663018834</v>
          </cell>
          <cell r="AN169">
            <v>1729684766.8899999</v>
          </cell>
          <cell r="AO169">
            <v>1862141455.3</v>
          </cell>
          <cell r="AP169">
            <v>1697877388.9400001</v>
          </cell>
          <cell r="AQ169">
            <v>1655752241.6399996</v>
          </cell>
          <cell r="AR169">
            <v>1674669056.01</v>
          </cell>
          <cell r="AS169">
            <v>1586031129.1100001</v>
          </cell>
          <cell r="AT169">
            <v>1532907054.1900003</v>
          </cell>
          <cell r="AU169">
            <v>1515437431.3700001</v>
          </cell>
          <cell r="AV169">
            <v>1473650866.3299999</v>
          </cell>
          <cell r="AW169">
            <v>1552512601.52</v>
          </cell>
          <cell r="AX169">
            <v>1683810305.4200001</v>
          </cell>
          <cell r="AY169">
            <v>1499513872.6999998</v>
          </cell>
          <cell r="AZ169">
            <v>1509565251.5500002</v>
          </cell>
          <cell r="BA169">
            <v>1619978163.04</v>
          </cell>
          <cell r="BB169">
            <v>1514678304.3599999</v>
          </cell>
          <cell r="BC169">
            <v>1446765209.1300001</v>
          </cell>
          <cell r="BD169">
            <v>1502818376.5600002</v>
          </cell>
          <cell r="BE169">
            <v>1472617348.01</v>
          </cell>
          <cell r="BF169">
            <v>1425122856.6100001</v>
          </cell>
          <cell r="BG169">
            <v>1390701777.04</v>
          </cell>
          <cell r="BH169">
            <v>1422315684.0299997</v>
          </cell>
          <cell r="BI169">
            <v>1485159491.49</v>
          </cell>
          <cell r="BJ169">
            <v>1658435367.7100003</v>
          </cell>
          <cell r="BK169">
            <v>1428367343.6100001</v>
          </cell>
          <cell r="BL169">
            <v>1500792192.03</v>
          </cell>
          <cell r="BM169">
            <v>1692000200.6700001</v>
          </cell>
          <cell r="BN169">
            <v>1542434481.0899999</v>
          </cell>
          <cell r="BO169">
            <v>1471326707.0699999</v>
          </cell>
          <cell r="BP169">
            <v>1524559965.3899999</v>
          </cell>
          <cell r="BQ169">
            <v>1482229675.3100004</v>
          </cell>
          <cell r="BR169">
            <v>1423435548.1799998</v>
          </cell>
          <cell r="BS169">
            <v>1474663173.5700002</v>
          </cell>
          <cell r="BT169">
            <v>1472185664.76</v>
          </cell>
          <cell r="BU169">
            <v>1557816283.3400002</v>
          </cell>
          <cell r="BV169">
            <v>1751011758.9499998</v>
          </cell>
          <cell r="BW169">
            <v>1495460197.8100002</v>
          </cell>
          <cell r="BX169">
            <v>1586195590.5100002</v>
          </cell>
          <cell r="BY169">
            <v>1771021934.24</v>
          </cell>
          <cell r="BZ169">
            <v>1623270971.4199998</v>
          </cell>
          <cell r="CA169">
            <v>1535221882.8899999</v>
          </cell>
          <cell r="CB169">
            <v>1590074087.4299998</v>
          </cell>
          <cell r="CC169">
            <v>1533456540.6599998</v>
          </cell>
          <cell r="CD169">
            <v>1488416612.2200003</v>
          </cell>
        </row>
        <row r="170">
          <cell r="A170" t="str">
            <v>FTS1TOTB</v>
          </cell>
          <cell r="B170">
            <v>1861337168.98</v>
          </cell>
          <cell r="C170">
            <v>1553114994.6600001</v>
          </cell>
          <cell r="D170">
            <v>1641189690.6000001</v>
          </cell>
          <cell r="E170">
            <v>1828833138.02</v>
          </cell>
          <cell r="F170">
            <v>1691545492.4600003</v>
          </cell>
          <cell r="G170">
            <v>1625554204.3499999</v>
          </cell>
          <cell r="H170">
            <v>1703590381.8200002</v>
          </cell>
          <cell r="I170">
            <v>1618344399.3</v>
          </cell>
          <cell r="J170">
            <v>1579271406.6900001</v>
          </cell>
          <cell r="K170">
            <v>1640105825.8499999</v>
          </cell>
          <cell r="L170">
            <v>1535350903.3399999</v>
          </cell>
          <cell r="M170">
            <v>1751058385.4000001</v>
          </cell>
          <cell r="N170">
            <v>2028760524.2099996</v>
          </cell>
          <cell r="O170">
            <v>1727701300.5599999</v>
          </cell>
          <cell r="P170">
            <v>1759984956.1799998</v>
          </cell>
          <cell r="Q170">
            <v>1988594950.0599999</v>
          </cell>
          <cell r="R170">
            <v>1792549083.8299999</v>
          </cell>
          <cell r="S170">
            <v>1772730905.98</v>
          </cell>
          <cell r="T170">
            <v>1802272763.3200002</v>
          </cell>
          <cell r="U170">
            <v>1667466437.8200002</v>
          </cell>
          <cell r="V170">
            <v>1646982001.1799998</v>
          </cell>
          <cell r="W170">
            <v>1652770046.74</v>
          </cell>
          <cell r="X170">
            <v>1681767233.3200002</v>
          </cell>
          <cell r="Y170">
            <v>1747053923.98</v>
          </cell>
          <cell r="Z170">
            <v>1975014567.54</v>
          </cell>
          <cell r="AA170">
            <v>1700150776.0600002</v>
          </cell>
          <cell r="AB170">
            <v>1719103186.2299998</v>
          </cell>
          <cell r="AC170">
            <v>1919250486.21</v>
          </cell>
          <cell r="AD170">
            <v>1717630099.7700002</v>
          </cell>
          <cell r="AE170">
            <v>1686127667.3800001</v>
          </cell>
          <cell r="AF170">
            <v>1692662426.2599998</v>
          </cell>
          <cell r="AG170">
            <v>1623191514.71</v>
          </cell>
          <cell r="AH170">
            <v>1555463718.7199998</v>
          </cell>
          <cell r="AI170">
            <v>1545941716.6199999</v>
          </cell>
          <cell r="AJ170">
            <v>1588164731.5</v>
          </cell>
          <cell r="AK170">
            <v>1682362809.1499999</v>
          </cell>
          <cell r="AL170">
            <v>1818031866.1799998</v>
          </cell>
          <cell r="AM170">
            <v>1571474588.8099999</v>
          </cell>
          <cell r="AN170">
            <v>1637592013.4999998</v>
          </cell>
          <cell r="AO170">
            <v>1776554688.3099999</v>
          </cell>
          <cell r="AP170">
            <v>1607318814.8800001</v>
          </cell>
          <cell r="AQ170">
            <v>1568059131.6599998</v>
          </cell>
          <cell r="AR170">
            <v>1567981293.78</v>
          </cell>
          <cell r="AS170">
            <v>1495474042.4400001</v>
          </cell>
          <cell r="AT170">
            <v>1437985473.23</v>
          </cell>
          <cell r="AU170">
            <v>1423265337.5500002</v>
          </cell>
          <cell r="AV170">
            <v>1408632126.27</v>
          </cell>
          <cell r="AW170">
            <v>1457446186.8199999</v>
          </cell>
          <cell r="AX170">
            <v>1593659892.3600001</v>
          </cell>
          <cell r="AY170">
            <v>1421899375.54</v>
          </cell>
          <cell r="AZ170">
            <v>1417953676.2300003</v>
          </cell>
          <cell r="BA170">
            <v>1532061471.49</v>
          </cell>
          <cell r="BB170">
            <v>1425610841.5599999</v>
          </cell>
          <cell r="BC170">
            <v>1353190637.1200001</v>
          </cell>
          <cell r="BD170">
            <v>1419885608.3500001</v>
          </cell>
          <cell r="BE170">
            <v>1372335842.01</v>
          </cell>
          <cell r="BF170">
            <v>1336114658.5700002</v>
          </cell>
          <cell r="BG170">
            <v>1306619138.6900001</v>
          </cell>
          <cell r="BH170">
            <v>1321052746.7199998</v>
          </cell>
          <cell r="BI170">
            <v>1386673318.1099999</v>
          </cell>
          <cell r="BJ170">
            <v>1572332260.2600002</v>
          </cell>
          <cell r="BK170">
            <v>1336958179.2400002</v>
          </cell>
          <cell r="BL170">
            <v>1410354329.3499999</v>
          </cell>
          <cell r="BM170">
            <v>1598129392.1100001</v>
          </cell>
          <cell r="BN170">
            <v>1451118437</v>
          </cell>
          <cell r="BO170">
            <v>1382408668.0600002</v>
          </cell>
          <cell r="BP170">
            <v>1438017655.5899999</v>
          </cell>
          <cell r="BQ170">
            <v>1395625553.1200001</v>
          </cell>
          <cell r="BR170">
            <v>1335560655.54</v>
          </cell>
          <cell r="BS170">
            <v>1380218205.8200002</v>
          </cell>
          <cell r="BT170">
            <v>1383616229.3199999</v>
          </cell>
          <cell r="BU170">
            <v>1480939935.0799999</v>
          </cell>
          <cell r="BV170">
            <v>1672191894.6699998</v>
          </cell>
          <cell r="BW170">
            <v>1416301085.5700002</v>
          </cell>
          <cell r="BX170">
            <v>1502059757.9000001</v>
          </cell>
          <cell r="BY170">
            <v>1685230894.45</v>
          </cell>
          <cell r="BZ170">
            <v>1540172627.77</v>
          </cell>
          <cell r="CA170">
            <v>1449057297.51</v>
          </cell>
          <cell r="CB170">
            <v>1505874082.53</v>
          </cell>
          <cell r="CC170">
            <v>1446799281.28</v>
          </cell>
          <cell r="CD170">
            <v>1406782485.48</v>
          </cell>
        </row>
        <row r="171">
          <cell r="A171" t="str">
            <v>FTS1TOTBE</v>
          </cell>
          <cell r="B171">
            <v>1940532397.73</v>
          </cell>
          <cell r="C171">
            <v>1631153944.7400002</v>
          </cell>
          <cell r="D171">
            <v>1719671292.8</v>
          </cell>
          <cell r="E171">
            <v>1911541491.9200001</v>
          </cell>
          <cell r="F171">
            <v>1771083946.0800002</v>
          </cell>
          <cell r="G171">
            <v>1707508370.55</v>
          </cell>
          <cell r="H171">
            <v>1786497724.9400001</v>
          </cell>
          <cell r="I171">
            <v>1695605984.46</v>
          </cell>
          <cell r="J171">
            <v>1664601010.8700001</v>
          </cell>
          <cell r="K171">
            <v>1724088837.0799999</v>
          </cell>
          <cell r="L171">
            <v>1618777485.3699999</v>
          </cell>
          <cell r="M171">
            <v>1833966983.4500003</v>
          </cell>
          <cell r="N171">
            <v>2112548449.0399995</v>
          </cell>
          <cell r="O171">
            <v>1807195659.25</v>
          </cell>
          <cell r="P171">
            <v>1848710760.7999997</v>
          </cell>
          <cell r="Q171">
            <v>2069775646.8199999</v>
          </cell>
          <cell r="R171">
            <v>1881433489.3699999</v>
          </cell>
          <cell r="S171">
            <v>1862055162.5899999</v>
          </cell>
          <cell r="T171">
            <v>1886351094.9100003</v>
          </cell>
          <cell r="U171">
            <v>1755434446.9700003</v>
          </cell>
          <cell r="V171">
            <v>1731769960.8099999</v>
          </cell>
          <cell r="W171">
            <v>1741635872.8899999</v>
          </cell>
          <cell r="X171">
            <v>1764680834.6900001</v>
          </cell>
          <cell r="Y171">
            <v>1832365707.8</v>
          </cell>
          <cell r="Z171">
            <v>2061095090.1000001</v>
          </cell>
          <cell r="AA171">
            <v>1787237345.6600003</v>
          </cell>
          <cell r="AB171">
            <v>1806870532.2499998</v>
          </cell>
          <cell r="AC171">
            <v>2005155871.0300002</v>
          </cell>
          <cell r="AD171">
            <v>1808664186.4500003</v>
          </cell>
          <cell r="AE171">
            <v>1777984498.9100003</v>
          </cell>
          <cell r="AF171">
            <v>1782548352.8499999</v>
          </cell>
          <cell r="AG171">
            <v>1712820308.1599998</v>
          </cell>
          <cell r="AH171">
            <v>1646108514.1199999</v>
          </cell>
          <cell r="AI171">
            <v>1635653818.0999999</v>
          </cell>
          <cell r="AJ171">
            <v>1679287945.0699999</v>
          </cell>
          <cell r="AK171">
            <v>1773230898.4699998</v>
          </cell>
          <cell r="AL171">
            <v>1909642789.6500001</v>
          </cell>
          <cell r="AM171">
            <v>1664557186.8699999</v>
          </cell>
          <cell r="AN171">
            <v>1727661511.6599998</v>
          </cell>
          <cell r="AO171">
            <v>1865204723.6500001</v>
          </cell>
          <cell r="AP171">
            <v>1699189237.1400001</v>
          </cell>
          <cell r="AQ171">
            <v>1663201282.9499998</v>
          </cell>
          <cell r="AR171">
            <v>1675912713.1600001</v>
          </cell>
          <cell r="AS171">
            <v>1588236857.1599998</v>
          </cell>
          <cell r="AT171">
            <v>1528092325.1300001</v>
          </cell>
          <cell r="AU171">
            <v>1517751655.7200003</v>
          </cell>
          <cell r="AV171">
            <v>1464918346.96</v>
          </cell>
          <cell r="AW171">
            <v>1547167420.23</v>
          </cell>
          <cell r="AX171">
            <v>1685569728.2400002</v>
          </cell>
          <cell r="AY171">
            <v>1511073445.1299999</v>
          </cell>
          <cell r="AZ171">
            <v>1506834065.1900003</v>
          </cell>
          <cell r="BA171">
            <v>1623176459.27</v>
          </cell>
          <cell r="BB171">
            <v>1520454335.03</v>
          </cell>
          <cell r="BC171">
            <v>1441564597.8700001</v>
          </cell>
          <cell r="BD171">
            <v>1507889899.8600001</v>
          </cell>
          <cell r="BE171">
            <v>1465075732.53</v>
          </cell>
          <cell r="BF171">
            <v>1424764135.7100003</v>
          </cell>
          <cell r="BG171">
            <v>1395092409.79</v>
          </cell>
          <cell r="BH171">
            <v>1417475535.3899999</v>
          </cell>
          <cell r="BI171">
            <v>1481593609.2599998</v>
          </cell>
          <cell r="BJ171">
            <v>1660639804.7500002</v>
          </cell>
          <cell r="BK171">
            <v>1424701809.8500001</v>
          </cell>
          <cell r="BL171">
            <v>1495533592.78</v>
          </cell>
          <cell r="BM171">
            <v>1691651397.9000001</v>
          </cell>
          <cell r="BN171">
            <v>1539415798.49</v>
          </cell>
          <cell r="BO171">
            <v>1470956937.1300001</v>
          </cell>
          <cell r="BP171">
            <v>1524831181.1900001</v>
          </cell>
          <cell r="BQ171">
            <v>1480480934.24</v>
          </cell>
          <cell r="BR171">
            <v>1420548949.6599998</v>
          </cell>
          <cell r="BS171">
            <v>1461645692.9100003</v>
          </cell>
          <cell r="BT171">
            <v>1469908849.25</v>
          </cell>
          <cell r="BU171">
            <v>1561889657.5499997</v>
          </cell>
          <cell r="BV171">
            <v>1754928340.2399998</v>
          </cell>
          <cell r="BW171">
            <v>1497621309.23</v>
          </cell>
          <cell r="BX171">
            <v>1583166911.3200002</v>
          </cell>
          <cell r="BY171">
            <v>1769673478.9000001</v>
          </cell>
          <cell r="BZ171">
            <v>1623256901.6100001</v>
          </cell>
          <cell r="CA171">
            <v>1532196338.77</v>
          </cell>
          <cell r="CB171">
            <v>1587406346.79</v>
          </cell>
          <cell r="CC171">
            <v>1528443952.3099999</v>
          </cell>
          <cell r="CD171">
            <v>1488465958.1600001</v>
          </cell>
        </row>
        <row r="172">
          <cell r="A172" t="str">
            <v>FTS1TOTE</v>
          </cell>
          <cell r="B172">
            <v>1940532397.73</v>
          </cell>
          <cell r="C172">
            <v>1631153944.7400002</v>
          </cell>
          <cell r="D172">
            <v>1719671292.8</v>
          </cell>
          <cell r="E172">
            <v>1911541491.9200001</v>
          </cell>
          <cell r="F172">
            <v>1771083946.0800002</v>
          </cell>
          <cell r="G172">
            <v>1707508370.55</v>
          </cell>
          <cell r="H172">
            <v>1786497724.9400001</v>
          </cell>
          <cell r="I172">
            <v>1695605984.46</v>
          </cell>
          <cell r="J172">
            <v>1664601010.8700001</v>
          </cell>
          <cell r="K172">
            <v>1724088837.0799999</v>
          </cell>
          <cell r="L172">
            <v>1618777485.3699999</v>
          </cell>
          <cell r="M172">
            <v>1833966983.4500003</v>
          </cell>
          <cell r="N172">
            <v>2112548449.0399995</v>
          </cell>
          <cell r="O172">
            <v>1807195659.25</v>
          </cell>
          <cell r="P172">
            <v>1848710760.7999997</v>
          </cell>
          <cell r="Q172">
            <v>2069775646.8199999</v>
          </cell>
          <cell r="R172">
            <v>1881433489.3699999</v>
          </cell>
          <cell r="S172">
            <v>1862055162.5899999</v>
          </cell>
          <cell r="T172">
            <v>1886351094.9100003</v>
          </cell>
          <cell r="U172">
            <v>1755434446.9700003</v>
          </cell>
          <cell r="V172">
            <v>1731769960.8099999</v>
          </cell>
          <cell r="W172">
            <v>1741635872.8899999</v>
          </cell>
          <cell r="X172">
            <v>1764680834.6900001</v>
          </cell>
          <cell r="Y172">
            <v>1832365707.8</v>
          </cell>
          <cell r="Z172">
            <v>2061095090.1000001</v>
          </cell>
          <cell r="AA172">
            <v>1787237345.6600003</v>
          </cell>
          <cell r="AB172">
            <v>1806870532.2499998</v>
          </cell>
          <cell r="AC172">
            <v>2005155871.0300002</v>
          </cell>
          <cell r="AD172">
            <v>1808664186.4500003</v>
          </cell>
          <cell r="AE172">
            <v>1777984498.9100003</v>
          </cell>
          <cell r="AF172">
            <v>1782548352.8499999</v>
          </cell>
          <cell r="AG172">
            <v>1712820308.1599998</v>
          </cell>
          <cell r="AH172">
            <v>1646108514.1199999</v>
          </cell>
          <cell r="AI172">
            <v>1635653818.0999999</v>
          </cell>
          <cell r="AJ172">
            <v>1679287945.0699999</v>
          </cell>
          <cell r="AK172">
            <v>1773230898.4699998</v>
          </cell>
          <cell r="AL172">
            <v>1909642789.6500001</v>
          </cell>
          <cell r="AM172">
            <v>1664557186.8699999</v>
          </cell>
          <cell r="AN172">
            <v>1727661511.6599998</v>
          </cell>
          <cell r="AO172">
            <v>1865204723.6500001</v>
          </cell>
          <cell r="AP172">
            <v>1699189237.1400001</v>
          </cell>
          <cell r="AQ172">
            <v>1663201282.9499998</v>
          </cell>
          <cell r="AR172">
            <v>1675912713.1600001</v>
          </cell>
          <cell r="AS172">
            <v>1588236857.1599998</v>
          </cell>
          <cell r="AT172">
            <v>1528092325.1300001</v>
          </cell>
          <cell r="AU172">
            <v>1517751655.7200003</v>
          </cell>
          <cell r="AV172">
            <v>1464918346.96</v>
          </cell>
          <cell r="AW172">
            <v>1547167420.23</v>
          </cell>
          <cell r="AX172">
            <v>1685569728.2400002</v>
          </cell>
          <cell r="AY172">
            <v>1511073445.1299999</v>
          </cell>
          <cell r="AZ172">
            <v>1506834065.1900003</v>
          </cell>
          <cell r="BA172">
            <v>1623176459.27</v>
          </cell>
          <cell r="BB172">
            <v>1520454335.03</v>
          </cell>
          <cell r="BC172">
            <v>1441564597.8700001</v>
          </cell>
          <cell r="BD172">
            <v>1507889899.8600001</v>
          </cell>
          <cell r="BE172">
            <v>1465075732.53</v>
          </cell>
          <cell r="BF172">
            <v>1424764135.7100003</v>
          </cell>
          <cell r="BG172">
            <v>1395092409.79</v>
          </cell>
          <cell r="BH172">
            <v>1417475535.3899999</v>
          </cell>
          <cell r="BI172">
            <v>1481593609.2599998</v>
          </cell>
          <cell r="BJ172">
            <v>1660639804.7500002</v>
          </cell>
          <cell r="BK172">
            <v>1424701809.8500001</v>
          </cell>
          <cell r="BL172">
            <v>1495533592.78</v>
          </cell>
          <cell r="BM172">
            <v>1691651397.9000001</v>
          </cell>
          <cell r="BN172">
            <v>1539415798.49</v>
          </cell>
          <cell r="BO172">
            <v>1470956937.1300001</v>
          </cell>
          <cell r="BP172">
            <v>1524831181.1900001</v>
          </cell>
          <cell r="BQ172">
            <v>1480480934.24</v>
          </cell>
          <cell r="BR172">
            <v>1420548949.6599998</v>
          </cell>
          <cell r="BS172">
            <v>1461645692.9100003</v>
          </cell>
          <cell r="BT172">
            <v>1469908849.25</v>
          </cell>
          <cell r="BU172">
            <v>1561889657.5499997</v>
          </cell>
          <cell r="BV172">
            <v>1754928340.2399998</v>
          </cell>
          <cell r="BW172">
            <v>1497621309.23</v>
          </cell>
          <cell r="BX172">
            <v>1583166911.3200002</v>
          </cell>
          <cell r="BY172">
            <v>1769673478.9000001</v>
          </cell>
          <cell r="BZ172">
            <v>1623256901.6100001</v>
          </cell>
          <cell r="CA172">
            <v>1532196338.77</v>
          </cell>
          <cell r="CB172">
            <v>1587406346.79</v>
          </cell>
          <cell r="CC172">
            <v>1528443952.3099999</v>
          </cell>
          <cell r="CD172">
            <v>1488465958.1600001</v>
          </cell>
        </row>
        <row r="173">
          <cell r="A173" t="str">
            <v>FTS1TOTG</v>
          </cell>
          <cell r="B173">
            <v>1706792363.7099998</v>
          </cell>
          <cell r="C173">
            <v>1435188891.0600002</v>
          </cell>
          <cell r="D173">
            <v>1556090966.4700003</v>
          </cell>
          <cell r="E173">
            <v>1691070193.5800002</v>
          </cell>
          <cell r="F173">
            <v>1572698598.6000006</v>
          </cell>
          <cell r="G173">
            <v>1527819250.8</v>
          </cell>
          <cell r="H173">
            <v>1585130313.98</v>
          </cell>
          <cell r="I173">
            <v>1468184169.6799998</v>
          </cell>
          <cell r="J173">
            <v>1513496995.6300001</v>
          </cell>
          <cell r="K173">
            <v>1538909579.1200001</v>
          </cell>
          <cell r="L173">
            <v>1428238994.6099999</v>
          </cell>
          <cell r="M173">
            <v>1620436747.26</v>
          </cell>
          <cell r="N173">
            <v>1870451715.7199996</v>
          </cell>
          <cell r="O173">
            <v>1582842349.6199999</v>
          </cell>
          <cell r="P173">
            <v>1633416167.3199995</v>
          </cell>
          <cell r="Q173">
            <v>1818688176.4299996</v>
          </cell>
          <cell r="R173">
            <v>1667366840.05</v>
          </cell>
          <cell r="S173">
            <v>1640227574.9199996</v>
          </cell>
          <cell r="T173">
            <v>1662261510.2699997</v>
          </cell>
          <cell r="U173">
            <v>1556190899.1400001</v>
          </cell>
          <cell r="V173">
            <v>1534067695.3599997</v>
          </cell>
          <cell r="W173">
            <v>1548585034.6700001</v>
          </cell>
          <cell r="X173">
            <v>1562175736.2000003</v>
          </cell>
          <cell r="Y173">
            <v>1619936159.6800001</v>
          </cell>
          <cell r="Z173">
            <v>1813789544.1999998</v>
          </cell>
          <cell r="AA173">
            <v>1584578376.5099998</v>
          </cell>
          <cell r="AB173">
            <v>1592642628.3199995</v>
          </cell>
          <cell r="AC173">
            <v>1771583438.3299999</v>
          </cell>
          <cell r="AD173">
            <v>1611631000.8100002</v>
          </cell>
          <cell r="AE173">
            <v>1577758475.8099997</v>
          </cell>
          <cell r="AF173">
            <v>1594178709.2599995</v>
          </cell>
          <cell r="AG173">
            <v>1523608281.6199999</v>
          </cell>
          <cell r="AH173">
            <v>1468094540.4000001</v>
          </cell>
          <cell r="AI173">
            <v>1456841429.6499999</v>
          </cell>
          <cell r="AJ173">
            <v>1493811518.6499996</v>
          </cell>
          <cell r="AK173">
            <v>1568450026.7399998</v>
          </cell>
          <cell r="AL173">
            <v>1686110057.1899998</v>
          </cell>
          <cell r="AM173">
            <v>1472367015.3200002</v>
          </cell>
          <cell r="AN173">
            <v>1531291836.6799998</v>
          </cell>
          <cell r="AO173">
            <v>1651317515.9400001</v>
          </cell>
          <cell r="AP173">
            <v>1511181790.7900002</v>
          </cell>
          <cell r="AQ173">
            <v>1471663625.5799997</v>
          </cell>
          <cell r="AR173">
            <v>1490723370.2900002</v>
          </cell>
          <cell r="AS173">
            <v>1412187385.3100002</v>
          </cell>
          <cell r="AT173">
            <v>1365065958.7400002</v>
          </cell>
          <cell r="AU173">
            <v>1351733638.6000001</v>
          </cell>
          <cell r="AV173">
            <v>1311725756.7799997</v>
          </cell>
          <cell r="AW173">
            <v>1380951165.6799998</v>
          </cell>
          <cell r="AX173">
            <v>1491663529.8899999</v>
          </cell>
          <cell r="AY173">
            <v>1325694199.1699996</v>
          </cell>
          <cell r="AZ173">
            <v>1334471995.03</v>
          </cell>
          <cell r="BA173">
            <v>1436262145.8999999</v>
          </cell>
          <cell r="BB173">
            <v>1344112839.1800001</v>
          </cell>
          <cell r="BC173">
            <v>1286832878.8900001</v>
          </cell>
          <cell r="BD173">
            <v>1341431853.8000002</v>
          </cell>
          <cell r="BE173">
            <v>1311621523.9199998</v>
          </cell>
          <cell r="BF173">
            <v>1270766214.8400004</v>
          </cell>
          <cell r="BG173">
            <v>1241403384.28</v>
          </cell>
          <cell r="BH173">
            <v>1268669625.9799995</v>
          </cell>
          <cell r="BI173">
            <v>1326152096.1299999</v>
          </cell>
          <cell r="BJ173">
            <v>1470957800.2800004</v>
          </cell>
          <cell r="BK173">
            <v>1265971030.8699999</v>
          </cell>
          <cell r="BL173">
            <v>1329754010.21</v>
          </cell>
          <cell r="BM173">
            <v>1500000822.8899999</v>
          </cell>
          <cell r="BN173">
            <v>1375491146.78</v>
          </cell>
          <cell r="BO173">
            <v>1312516980.3299999</v>
          </cell>
          <cell r="BP173">
            <v>1358229379.9899998</v>
          </cell>
          <cell r="BQ173">
            <v>1320760450.7200007</v>
          </cell>
          <cell r="BR173">
            <v>1269889647.6199996</v>
          </cell>
          <cell r="BS173">
            <v>1314876784.8900001</v>
          </cell>
          <cell r="BT173">
            <v>1313659114.49</v>
          </cell>
          <cell r="BU173">
            <v>1390367194.22</v>
          </cell>
          <cell r="BV173">
            <v>1553234864.6699998</v>
          </cell>
          <cell r="BW173">
            <v>1324751278.02</v>
          </cell>
          <cell r="BX173">
            <v>1405801468.8600001</v>
          </cell>
          <cell r="BY173">
            <v>1570838710.3499999</v>
          </cell>
          <cell r="BZ173">
            <v>1446866245.2199998</v>
          </cell>
          <cell r="CA173">
            <v>1369052926.8899996</v>
          </cell>
          <cell r="CB173">
            <v>1417432405.9100001</v>
          </cell>
          <cell r="CC173">
            <v>1366333456.1299996</v>
          </cell>
          <cell r="CD173">
            <v>1326558041.8900006</v>
          </cell>
        </row>
        <row r="174">
          <cell r="A174" t="str">
            <v>FTS1TOTGS</v>
          </cell>
          <cell r="B174">
            <v>1765448192.8900001</v>
          </cell>
          <cell r="C174">
            <v>1486679777.75</v>
          </cell>
          <cell r="D174">
            <v>1611217144.77</v>
          </cell>
          <cell r="E174">
            <v>1749967286.1500001</v>
          </cell>
          <cell r="F174">
            <v>1620680411.96</v>
          </cell>
          <cell r="G174">
            <v>1574297675.24</v>
          </cell>
          <cell r="H174">
            <v>1633186883.75</v>
          </cell>
          <cell r="I174">
            <v>1512889923.77</v>
          </cell>
          <cell r="J174">
            <v>1559512933.5699999</v>
          </cell>
          <cell r="K174">
            <v>1585609928.0899999</v>
          </cell>
          <cell r="L174">
            <v>1471788880.6400001</v>
          </cell>
          <cell r="M174">
            <v>1669667723.0999999</v>
          </cell>
          <cell r="N174">
            <v>1934989340.3199999</v>
          </cell>
          <cell r="O174">
            <v>1638552420.5999999</v>
          </cell>
          <cell r="P174">
            <v>1690740606.3499999</v>
          </cell>
          <cell r="Q174">
            <v>1881348552.3499999</v>
          </cell>
          <cell r="R174">
            <v>1718104974.47</v>
          </cell>
          <cell r="S174">
            <v>1689926877.26</v>
          </cell>
          <cell r="T174">
            <v>1712605781.3199999</v>
          </cell>
          <cell r="U174">
            <v>1603469331.4000001</v>
          </cell>
          <cell r="V174">
            <v>1580665919</v>
          </cell>
          <cell r="W174">
            <v>1595674561.73</v>
          </cell>
          <cell r="X174">
            <v>1609799032.3399999</v>
          </cell>
          <cell r="Y174">
            <v>1668982783.0599999</v>
          </cell>
          <cell r="Z174">
            <v>1876445031.75</v>
          </cell>
          <cell r="AA174">
            <v>1640848399.3699999</v>
          </cell>
          <cell r="AB174">
            <v>1648655203.8800001</v>
          </cell>
          <cell r="AC174">
            <v>1833186842.03</v>
          </cell>
          <cell r="AD174">
            <v>1660685306.6500001</v>
          </cell>
          <cell r="AE174">
            <v>1625961829.55</v>
          </cell>
          <cell r="AF174">
            <v>1643269839.96</v>
          </cell>
          <cell r="AG174">
            <v>1570271629.9200001</v>
          </cell>
          <cell r="AH174">
            <v>1512977483.1199999</v>
          </cell>
          <cell r="AI174">
            <v>1501446572.4200001</v>
          </cell>
          <cell r="AJ174">
            <v>1539506564.0999999</v>
          </cell>
          <cell r="AK174">
            <v>1616164437.3099999</v>
          </cell>
          <cell r="AL174">
            <v>1745403108.79</v>
          </cell>
          <cell r="AM174">
            <v>1525370681.1300001</v>
          </cell>
          <cell r="AN174">
            <v>1586025923.28</v>
          </cell>
          <cell r="AO174">
            <v>1709564845.75</v>
          </cell>
          <cell r="AP174">
            <v>1557309624.24</v>
          </cell>
          <cell r="AQ174">
            <v>1516945953.01</v>
          </cell>
          <cell r="AR174">
            <v>1536411760.45</v>
          </cell>
          <cell r="AS174">
            <v>1455606561.8499999</v>
          </cell>
          <cell r="AT174">
            <v>1407040374.9100001</v>
          </cell>
          <cell r="AU174">
            <v>1393034041.1300001</v>
          </cell>
          <cell r="AV174">
            <v>1352262675.1300001</v>
          </cell>
          <cell r="AW174">
            <v>1423330264.5</v>
          </cell>
          <cell r="AX174">
            <v>1545163987.53</v>
          </cell>
          <cell r="AY174">
            <v>1374248038.9000001</v>
          </cell>
          <cell r="AZ174">
            <v>1383290537.51</v>
          </cell>
          <cell r="BA174">
            <v>1488329534.6300001</v>
          </cell>
          <cell r="BB174">
            <v>1385419299.04</v>
          </cell>
          <cell r="BC174">
            <v>1326507847.9100001</v>
          </cell>
          <cell r="BD174">
            <v>1382884295.8199999</v>
          </cell>
          <cell r="BE174">
            <v>1351898269.8499999</v>
          </cell>
          <cell r="BF174">
            <v>1309549486.28</v>
          </cell>
          <cell r="BG174">
            <v>1279417578.5599999</v>
          </cell>
          <cell r="BH174">
            <v>1307752219.1600001</v>
          </cell>
          <cell r="BI174">
            <v>1366183033.8699999</v>
          </cell>
          <cell r="BJ174">
            <v>1523724926.78</v>
          </cell>
          <cell r="BK174">
            <v>1312656139.9200001</v>
          </cell>
          <cell r="BL174">
            <v>1378381774.9000001</v>
          </cell>
          <cell r="BM174">
            <v>1553551262.52</v>
          </cell>
          <cell r="BN174">
            <v>1417760647.6199999</v>
          </cell>
          <cell r="BO174">
            <v>1352753952.01</v>
          </cell>
          <cell r="BP174">
            <v>1400040432.3499999</v>
          </cell>
          <cell r="BQ174">
            <v>1361532998.6500001</v>
          </cell>
          <cell r="BR174">
            <v>1309230612.74</v>
          </cell>
          <cell r="BS174">
            <v>1355481851.5699999</v>
          </cell>
          <cell r="BT174">
            <v>1354014066.2</v>
          </cell>
          <cell r="BU174">
            <v>1433226371.73</v>
          </cell>
          <cell r="BV174">
            <v>1608347673.5599999</v>
          </cell>
          <cell r="BW174">
            <v>1373331669.5</v>
          </cell>
          <cell r="BX174">
            <v>1456804833.3199999</v>
          </cell>
          <cell r="BY174">
            <v>1626757257.72</v>
          </cell>
          <cell r="BZ174">
            <v>1491211573.1300001</v>
          </cell>
          <cell r="CA174">
            <v>1411385302.23</v>
          </cell>
          <cell r="CB174">
            <v>1460984538.6199999</v>
          </cell>
          <cell r="CC174">
            <v>1408487946.79</v>
          </cell>
          <cell r="CD174">
            <v>1367440813.9400001</v>
          </cell>
        </row>
        <row r="175">
          <cell r="A175" t="str">
            <v>FTS1TOTS</v>
          </cell>
          <cell r="B175">
            <v>1861337168.98</v>
          </cell>
          <cell r="C175">
            <v>1553114994.6600001</v>
          </cell>
          <cell r="D175">
            <v>1641189690.6000001</v>
          </cell>
          <cell r="E175">
            <v>1828833138.02</v>
          </cell>
          <cell r="F175">
            <v>1691545492.4600003</v>
          </cell>
          <cell r="G175">
            <v>1625554204.3499999</v>
          </cell>
          <cell r="H175">
            <v>1703590381.8200002</v>
          </cell>
          <cell r="I175">
            <v>1618344399.3</v>
          </cell>
          <cell r="J175">
            <v>1579271406.6900001</v>
          </cell>
          <cell r="K175">
            <v>1640105825.8499999</v>
          </cell>
          <cell r="L175">
            <v>1535350903.3399999</v>
          </cell>
          <cell r="M175">
            <v>1751058385.4000001</v>
          </cell>
          <cell r="N175">
            <v>2028760524.2099996</v>
          </cell>
          <cell r="O175">
            <v>1727701300.5599999</v>
          </cell>
          <cell r="P175">
            <v>1759984956.1799998</v>
          </cell>
          <cell r="Q175">
            <v>1988594950.0599999</v>
          </cell>
          <cell r="R175">
            <v>1792549083.8299999</v>
          </cell>
          <cell r="S175">
            <v>1772730905.98</v>
          </cell>
          <cell r="T175">
            <v>1802272763.3200002</v>
          </cell>
          <cell r="U175">
            <v>1667466437.8200002</v>
          </cell>
          <cell r="V175">
            <v>1646982001.1799998</v>
          </cell>
          <cell r="W175">
            <v>1652770046.74</v>
          </cell>
          <cell r="X175">
            <v>1681767233.3200002</v>
          </cell>
          <cell r="Y175">
            <v>1747053923.98</v>
          </cell>
          <cell r="Z175">
            <v>1975014567.54</v>
          </cell>
          <cell r="AA175">
            <v>1700150776.0600002</v>
          </cell>
          <cell r="AB175">
            <v>1719103186.2299998</v>
          </cell>
          <cell r="AC175">
            <v>1919250486.21</v>
          </cell>
          <cell r="AD175">
            <v>1717630099.7700002</v>
          </cell>
          <cell r="AE175">
            <v>1686127667.3800001</v>
          </cell>
          <cell r="AF175">
            <v>1692662426.2599998</v>
          </cell>
          <cell r="AG175">
            <v>1623191514.71</v>
          </cell>
          <cell r="AH175">
            <v>1555463718.7199998</v>
          </cell>
          <cell r="AI175">
            <v>1545941716.6199999</v>
          </cell>
          <cell r="AJ175">
            <v>1588164731.5</v>
          </cell>
          <cell r="AK175">
            <v>1682362809.1499999</v>
          </cell>
          <cell r="AL175">
            <v>1818031866.1799998</v>
          </cell>
          <cell r="AM175">
            <v>1571474588.8099999</v>
          </cell>
          <cell r="AN175">
            <v>1637592013.4999998</v>
          </cell>
          <cell r="AO175">
            <v>1776554688.3099999</v>
          </cell>
          <cell r="AP175">
            <v>1607318814.8800001</v>
          </cell>
          <cell r="AQ175">
            <v>1568059131.6599998</v>
          </cell>
          <cell r="AR175">
            <v>1567981293.78</v>
          </cell>
          <cell r="AS175">
            <v>1495474042.4400001</v>
          </cell>
          <cell r="AT175">
            <v>1437985473.23</v>
          </cell>
          <cell r="AU175">
            <v>1423265337.5500002</v>
          </cell>
          <cell r="AV175">
            <v>1408632126.27</v>
          </cell>
          <cell r="AW175">
            <v>1457446186.8199999</v>
          </cell>
          <cell r="AX175">
            <v>1593659892.3600001</v>
          </cell>
          <cell r="AY175">
            <v>1421899375.54</v>
          </cell>
          <cell r="AZ175">
            <v>1417953676.2300003</v>
          </cell>
          <cell r="BA175">
            <v>1532061471.49</v>
          </cell>
          <cell r="BB175">
            <v>1425610841.5599999</v>
          </cell>
          <cell r="BC175">
            <v>1353190637.1200001</v>
          </cell>
          <cell r="BD175">
            <v>1419885608.3500001</v>
          </cell>
          <cell r="BE175">
            <v>1372335842.01</v>
          </cell>
          <cell r="BF175">
            <v>1336114658.5700002</v>
          </cell>
          <cell r="BG175">
            <v>1306619138.6900001</v>
          </cell>
          <cell r="BH175">
            <v>1321052746.7199998</v>
          </cell>
          <cell r="BI175">
            <v>1386673318.1099999</v>
          </cell>
          <cell r="BJ175">
            <v>1572332260.2600002</v>
          </cell>
          <cell r="BK175">
            <v>1336958179.2400002</v>
          </cell>
          <cell r="BL175">
            <v>1410354329.3499999</v>
          </cell>
          <cell r="BM175">
            <v>1598129392.1100001</v>
          </cell>
          <cell r="BN175">
            <v>1451118437</v>
          </cell>
          <cell r="BO175">
            <v>1382408668.0600002</v>
          </cell>
          <cell r="BP175">
            <v>1438017655.5899999</v>
          </cell>
          <cell r="BQ175">
            <v>1395625553.1200001</v>
          </cell>
          <cell r="BR175">
            <v>1335560655.54</v>
          </cell>
          <cell r="BS175">
            <v>1380218205.8200002</v>
          </cell>
          <cell r="BT175">
            <v>1383616229.3199999</v>
          </cell>
          <cell r="BU175">
            <v>1480939935.0799999</v>
          </cell>
          <cell r="BV175">
            <v>1672191894.6699998</v>
          </cell>
          <cell r="BW175">
            <v>1416301085.5700002</v>
          </cell>
          <cell r="BX175">
            <v>1502059757.9000001</v>
          </cell>
          <cell r="BY175">
            <v>1685230894.45</v>
          </cell>
          <cell r="BZ175">
            <v>1540172627.77</v>
          </cell>
          <cell r="CA175">
            <v>1449057297.51</v>
          </cell>
          <cell r="CB175">
            <v>1505874082.53</v>
          </cell>
          <cell r="CC175">
            <v>1446799281.28</v>
          </cell>
          <cell r="CD175">
            <v>1406782485.48</v>
          </cell>
        </row>
        <row r="176">
          <cell r="A176" t="str">
            <v>FTS1TRNS</v>
          </cell>
          <cell r="B176">
            <v>912434.11</v>
          </cell>
          <cell r="C176">
            <v>-1701178.56</v>
          </cell>
          <cell r="D176">
            <v>4994312.12</v>
          </cell>
          <cell r="E176">
            <v>1285332.3099999998</v>
          </cell>
          <cell r="F176">
            <v>1955698.31</v>
          </cell>
          <cell r="G176">
            <v>3782664.08</v>
          </cell>
          <cell r="H176">
            <v>1261934</v>
          </cell>
          <cell r="I176">
            <v>-23925697.75</v>
          </cell>
          <cell r="J176">
            <v>6360487.8399999999</v>
          </cell>
          <cell r="K176">
            <v>2201909.34</v>
          </cell>
          <cell r="L176">
            <v>-538114.92999999993</v>
          </cell>
          <cell r="M176">
            <v>818719.03</v>
          </cell>
          <cell r="N176">
            <v>-1625270.12</v>
          </cell>
          <cell r="O176">
            <v>-685696.55</v>
          </cell>
          <cell r="P176">
            <v>-1763950.13</v>
          </cell>
          <cell r="Q176">
            <v>518451.01</v>
          </cell>
          <cell r="R176">
            <v>-2909909.83</v>
          </cell>
          <cell r="S176">
            <v>-2672026.04</v>
          </cell>
          <cell r="T176">
            <v>-6810922.96</v>
          </cell>
          <cell r="U176">
            <v>-3180197.2</v>
          </cell>
          <cell r="V176">
            <v>-6366745.7999999998</v>
          </cell>
          <cell r="W176">
            <v>-329688.7</v>
          </cell>
          <cell r="X176">
            <v>-324470.65999999997</v>
          </cell>
          <cell r="Y176">
            <v>445413.67</v>
          </cell>
          <cell r="Z176">
            <v>-8773429.8800000008</v>
          </cell>
          <cell r="AA176">
            <v>-470328.96</v>
          </cell>
          <cell r="AB176">
            <v>-896585.14</v>
          </cell>
          <cell r="AC176">
            <v>-484081.18</v>
          </cell>
          <cell r="AD176">
            <v>154161.85999999999</v>
          </cell>
          <cell r="AE176">
            <v>-323875.59999999998</v>
          </cell>
          <cell r="AF176">
            <v>5193445.95</v>
          </cell>
          <cell r="AG176">
            <v>4684263.2</v>
          </cell>
          <cell r="AH176">
            <v>983237.46</v>
          </cell>
          <cell r="AI176">
            <v>-37073.19</v>
          </cell>
          <cell r="AJ176">
            <v>-213983.78</v>
          </cell>
          <cell r="AK176">
            <v>-445411.81</v>
          </cell>
          <cell r="AL176">
            <v>431773.23</v>
          </cell>
          <cell r="AM176">
            <v>266489.64</v>
          </cell>
          <cell r="AN176">
            <v>-246310.14</v>
          </cell>
          <cell r="AO176">
            <v>-4995655.6900000004</v>
          </cell>
          <cell r="AP176">
            <v>-153588.09</v>
          </cell>
          <cell r="AQ176">
            <v>-3159957.71</v>
          </cell>
          <cell r="AR176">
            <v>1314197.5900000001</v>
          </cell>
          <cell r="AS176">
            <v>-1211298.26</v>
          </cell>
          <cell r="AT176">
            <v>212301.01</v>
          </cell>
          <cell r="AU176">
            <v>-205659.69</v>
          </cell>
          <cell r="AV176">
            <v>586014.78</v>
          </cell>
          <cell r="AW176">
            <v>-134617.26</v>
          </cell>
          <cell r="AX176">
            <v>1599122.97</v>
          </cell>
          <cell r="AY176">
            <v>-5068666.66</v>
          </cell>
          <cell r="AZ176">
            <v>3314256.32</v>
          </cell>
          <cell r="BA176">
            <v>-306278.25</v>
          </cell>
          <cell r="BB176">
            <v>120078.48</v>
          </cell>
          <cell r="BC176">
            <v>-1486505.92</v>
          </cell>
          <cell r="BD176">
            <v>-156379.79</v>
          </cell>
          <cell r="BE176">
            <v>7818424.6100000003</v>
          </cell>
          <cell r="BF176">
            <v>-130902.91</v>
          </cell>
          <cell r="BG176">
            <v>-212782.95</v>
          </cell>
          <cell r="BH176">
            <v>92956.72</v>
          </cell>
          <cell r="BI176">
            <v>-827073.71</v>
          </cell>
          <cell r="BJ176">
            <v>-2149684.2000000002</v>
          </cell>
          <cell r="BK176">
            <v>-105347.48</v>
          </cell>
          <cell r="BL176">
            <v>1815232.18</v>
          </cell>
          <cell r="BM176">
            <v>-726996.1</v>
          </cell>
          <cell r="BN176">
            <v>3320.99</v>
          </cell>
          <cell r="BO176">
            <v>-345063.69</v>
          </cell>
          <cell r="BP176">
            <v>77059.64</v>
          </cell>
          <cell r="BQ176">
            <v>-605310.41</v>
          </cell>
          <cell r="BR176">
            <v>307387.49</v>
          </cell>
          <cell r="BS176">
            <v>1571823.11</v>
          </cell>
          <cell r="BT176">
            <v>-2193782.41</v>
          </cell>
          <cell r="BU176">
            <v>-1355204.55</v>
          </cell>
          <cell r="BV176">
            <v>-535772.6</v>
          </cell>
          <cell r="BW176">
            <v>-111583.74</v>
          </cell>
          <cell r="BX176">
            <v>-220691.15</v>
          </cell>
          <cell r="BY176">
            <v>-96025.47</v>
          </cell>
          <cell r="BZ176">
            <v>-221839</v>
          </cell>
          <cell r="CA176">
            <v>1677799.35</v>
          </cell>
          <cell r="CB176">
            <v>-378650.68</v>
          </cell>
          <cell r="CC176">
            <v>-199315.4</v>
          </cell>
          <cell r="CD176">
            <v>-237258.16</v>
          </cell>
        </row>
        <row r="177">
          <cell r="A177" t="str">
            <v>FTS1WAST</v>
          </cell>
          <cell r="B177">
            <v>3814922.52</v>
          </cell>
          <cell r="C177">
            <v>3236992.8</v>
          </cell>
          <cell r="D177">
            <v>3498072.09</v>
          </cell>
          <cell r="E177">
            <v>3811770.13</v>
          </cell>
          <cell r="F177">
            <v>3517533.86</v>
          </cell>
          <cell r="G177">
            <v>3429318.29</v>
          </cell>
          <cell r="H177">
            <v>3555243.94</v>
          </cell>
          <cell r="I177">
            <v>3290479.17</v>
          </cell>
          <cell r="J177">
            <v>3378428.56</v>
          </cell>
          <cell r="K177">
            <v>3437367.78</v>
          </cell>
          <cell r="L177">
            <v>3204456.07</v>
          </cell>
          <cell r="M177">
            <v>3633184.53</v>
          </cell>
          <cell r="N177">
            <v>4207148.8499999996</v>
          </cell>
          <cell r="O177">
            <v>3554865.94</v>
          </cell>
          <cell r="P177">
            <v>3671188.44</v>
          </cell>
          <cell r="Q177">
            <v>4095582.48</v>
          </cell>
          <cell r="R177">
            <v>3735837.39</v>
          </cell>
          <cell r="S177">
            <v>3689886.27</v>
          </cell>
          <cell r="T177">
            <v>3718112.13</v>
          </cell>
          <cell r="U177">
            <v>3482443.91</v>
          </cell>
          <cell r="V177">
            <v>3431174.12</v>
          </cell>
          <cell r="W177">
            <v>3449584.56</v>
          </cell>
          <cell r="X177">
            <v>3492252.29</v>
          </cell>
          <cell r="Y177">
            <v>3634503.62</v>
          </cell>
          <cell r="Z177">
            <v>4074370.44</v>
          </cell>
          <cell r="AA177">
            <v>3554978.7</v>
          </cell>
          <cell r="AB177">
            <v>3592371.43</v>
          </cell>
          <cell r="AC177">
            <v>3982112.49</v>
          </cell>
          <cell r="AD177">
            <v>3596013.17</v>
          </cell>
          <cell r="AE177">
            <v>3531397.55</v>
          </cell>
          <cell r="AF177">
            <v>3530000.05</v>
          </cell>
          <cell r="AG177">
            <v>3397632.14</v>
          </cell>
          <cell r="AH177">
            <v>3271865.57</v>
          </cell>
          <cell r="AI177">
            <v>3247202.59</v>
          </cell>
          <cell r="AJ177">
            <v>3333561.76</v>
          </cell>
          <cell r="AK177">
            <v>3496551.94</v>
          </cell>
          <cell r="AL177">
            <v>3784569.94</v>
          </cell>
          <cell r="AM177">
            <v>3312638.27</v>
          </cell>
          <cell r="AN177">
            <v>3446957.15</v>
          </cell>
          <cell r="AO177">
            <v>3703351.1</v>
          </cell>
          <cell r="AP177">
            <v>3363537.82</v>
          </cell>
          <cell r="AQ177">
            <v>3303748.22</v>
          </cell>
          <cell r="AR177">
            <v>3325537.61</v>
          </cell>
          <cell r="AS177">
            <v>3149642.75</v>
          </cell>
          <cell r="AT177">
            <v>3039782.8</v>
          </cell>
          <cell r="AU177">
            <v>2981889.7</v>
          </cell>
          <cell r="AV177">
            <v>2930758.55</v>
          </cell>
          <cell r="AW177">
            <v>3080675.95</v>
          </cell>
          <cell r="AX177">
            <v>3347587.77</v>
          </cell>
          <cell r="AY177">
            <v>2982493.39</v>
          </cell>
          <cell r="AZ177">
            <v>3003484.22</v>
          </cell>
          <cell r="BA177">
            <v>3226325.68</v>
          </cell>
          <cell r="BB177">
            <v>3016292.84</v>
          </cell>
          <cell r="BC177">
            <v>2873099.71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</row>
        <row r="178">
          <cell r="A178" t="str">
            <v>FTS1WRNT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8646682.7599999998</v>
          </cell>
          <cell r="G178">
            <v>165983.91000000003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</row>
        <row r="179">
          <cell r="A179" t="str">
            <v>FTS2ADJ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</row>
        <row r="180">
          <cell r="A180" t="str">
            <v>FTS2ADT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</row>
        <row r="181">
          <cell r="A181" t="str">
            <v>FTS2ADTW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</row>
        <row r="182">
          <cell r="A182" t="str">
            <v>FTS2BDCK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</row>
        <row r="183">
          <cell r="A183" t="str">
            <v>FTS2CDRC</v>
          </cell>
          <cell r="B183">
            <v>325547363.97000003</v>
          </cell>
          <cell r="C183">
            <v>295156824.20999998</v>
          </cell>
          <cell r="D183">
            <v>286230287.47000003</v>
          </cell>
          <cell r="E183">
            <v>350253941.98000002</v>
          </cell>
          <cell r="F183">
            <v>329631799.33999997</v>
          </cell>
          <cell r="G183">
            <v>322881385.26999998</v>
          </cell>
          <cell r="H183">
            <v>325567053.50999999</v>
          </cell>
          <cell r="I183">
            <v>352543681.42000002</v>
          </cell>
          <cell r="J183">
            <v>328917222.64999998</v>
          </cell>
          <cell r="K183">
            <v>305962644.39999998</v>
          </cell>
          <cell r="L183">
            <v>266702916.03999999</v>
          </cell>
          <cell r="M183">
            <v>308612153.29000002</v>
          </cell>
          <cell r="N183">
            <v>335652879.38999999</v>
          </cell>
          <cell r="O183">
            <v>309590929.91000003</v>
          </cell>
          <cell r="P183">
            <v>314358867.51999998</v>
          </cell>
          <cell r="Q183">
            <v>365881354.11000001</v>
          </cell>
          <cell r="R183">
            <v>331789879.82999998</v>
          </cell>
          <cell r="S183">
            <v>334186188.98000002</v>
          </cell>
          <cell r="T183">
            <v>322403666.60000002</v>
          </cell>
          <cell r="U183">
            <v>318876280.49000001</v>
          </cell>
          <cell r="V183">
            <v>322032115.01999998</v>
          </cell>
          <cell r="W183">
            <v>308463681.82999998</v>
          </cell>
          <cell r="X183">
            <v>302664675.80000001</v>
          </cell>
          <cell r="Y183">
            <v>292550595.07999998</v>
          </cell>
          <cell r="Z183">
            <v>310931371.00999999</v>
          </cell>
          <cell r="AA183">
            <v>302108260.88999999</v>
          </cell>
          <cell r="AB183">
            <v>301422741.44999999</v>
          </cell>
          <cell r="AC183">
            <v>344910838.13</v>
          </cell>
          <cell r="AD183">
            <v>306042375.55000001</v>
          </cell>
          <cell r="AE183">
            <v>305525764.14999998</v>
          </cell>
          <cell r="AF183">
            <v>289300620.26999998</v>
          </cell>
          <cell r="AG183">
            <v>284440229.58999997</v>
          </cell>
          <cell r="AH183">
            <v>296023166.89999998</v>
          </cell>
          <cell r="AI183">
            <v>270676932.87</v>
          </cell>
          <cell r="AJ183">
            <v>272678726.00999999</v>
          </cell>
          <cell r="AK183">
            <v>264086356.97999999</v>
          </cell>
          <cell r="AL183">
            <v>270652061.19</v>
          </cell>
          <cell r="AM183">
            <v>262907032.44999999</v>
          </cell>
          <cell r="AN183">
            <v>265519241.86000001</v>
          </cell>
          <cell r="AO183">
            <v>284237861.25999999</v>
          </cell>
          <cell r="AP183">
            <v>259437232.44</v>
          </cell>
          <cell r="AQ183">
            <v>261947582.03</v>
          </cell>
          <cell r="AR183">
            <v>235094228.74000001</v>
          </cell>
          <cell r="AS183">
            <v>227433446.47</v>
          </cell>
          <cell r="AT183">
            <v>235495549.00999999</v>
          </cell>
          <cell r="AU183">
            <v>216552810.55000001</v>
          </cell>
          <cell r="AV183">
            <v>202169489.53</v>
          </cell>
          <cell r="AW183">
            <v>192325902.28</v>
          </cell>
          <cell r="AX183">
            <v>212470814.37</v>
          </cell>
          <cell r="AY183">
            <v>215402234.99000001</v>
          </cell>
          <cell r="AZ183">
            <v>208367239.40000001</v>
          </cell>
          <cell r="BA183">
            <v>227180068.53999999</v>
          </cell>
          <cell r="BB183">
            <v>216219240.63999999</v>
          </cell>
          <cell r="BC183">
            <v>215217843.13</v>
          </cell>
          <cell r="BD183">
            <v>212328723.03</v>
          </cell>
          <cell r="BE183">
            <v>220362799.88999999</v>
          </cell>
          <cell r="BF183">
            <v>239983584.87</v>
          </cell>
          <cell r="BG183">
            <v>189313049.5</v>
          </cell>
          <cell r="BH183">
            <v>203179451.53</v>
          </cell>
          <cell r="BI183">
            <v>189512508.75</v>
          </cell>
          <cell r="BJ183">
            <v>216668029.91</v>
          </cell>
          <cell r="BK183">
            <v>206671878.72</v>
          </cell>
          <cell r="BL183">
            <v>221284948.24000001</v>
          </cell>
          <cell r="BM183">
            <v>249037086.31999999</v>
          </cell>
          <cell r="BN183">
            <v>232410798.84</v>
          </cell>
          <cell r="BO183">
            <v>227982655.02000001</v>
          </cell>
          <cell r="BP183">
            <v>214989115.74000001</v>
          </cell>
          <cell r="BQ183">
            <v>222337734.61000001</v>
          </cell>
          <cell r="BR183">
            <v>220765620.09</v>
          </cell>
          <cell r="BS183">
            <v>211748476.28</v>
          </cell>
          <cell r="BT183">
            <v>219981074.72999999</v>
          </cell>
          <cell r="BU183">
            <v>212542916.30000001</v>
          </cell>
          <cell r="BV183">
            <v>231884594.94</v>
          </cell>
          <cell r="BW183">
            <v>224128180.25999999</v>
          </cell>
          <cell r="BX183">
            <v>240241282.28</v>
          </cell>
          <cell r="BY183">
            <v>267949431.74000001</v>
          </cell>
          <cell r="BZ183">
            <v>247118693.65000001</v>
          </cell>
          <cell r="CA183">
            <v>230301397.81</v>
          </cell>
          <cell r="CB183">
            <v>220110208.24000001</v>
          </cell>
          <cell r="CC183">
            <v>227381435</v>
          </cell>
          <cell r="CD183">
            <v>231363242.25</v>
          </cell>
        </row>
        <row r="184">
          <cell r="A184" t="str">
            <v>FTS2CDRO</v>
          </cell>
          <cell r="B184">
            <v>170350970.77000001</v>
          </cell>
          <cell r="C184">
            <v>132433037.73</v>
          </cell>
          <cell r="D184">
            <v>126007342.31999999</v>
          </cell>
          <cell r="E184">
            <v>145573831.88</v>
          </cell>
          <cell r="F184">
            <v>137511727.02000001</v>
          </cell>
          <cell r="G184">
            <v>130426163.51000001</v>
          </cell>
          <cell r="H184">
            <v>139034661.50999999</v>
          </cell>
          <cell r="I184">
            <v>131804161.75</v>
          </cell>
          <cell r="J184">
            <v>131790216.63</v>
          </cell>
          <cell r="K184">
            <v>133956046.94</v>
          </cell>
          <cell r="L184">
            <v>124061597.63</v>
          </cell>
          <cell r="M184">
            <v>144308478.5</v>
          </cell>
          <cell r="N184">
            <v>193103362.40000001</v>
          </cell>
          <cell r="O184">
            <v>143696522.78</v>
          </cell>
          <cell r="P184">
            <v>135659854.13999999</v>
          </cell>
          <cell r="Q184">
            <v>157843901.69999999</v>
          </cell>
          <cell r="R184">
            <v>139776080.30000001</v>
          </cell>
          <cell r="S184">
            <v>141333993.62</v>
          </cell>
          <cell r="T184">
            <v>145233435.78</v>
          </cell>
          <cell r="U184">
            <v>133681218.43000001</v>
          </cell>
          <cell r="V184">
            <v>129702050.59</v>
          </cell>
          <cell r="W184">
            <v>133478867.5</v>
          </cell>
          <cell r="X184">
            <v>127250722.03</v>
          </cell>
          <cell r="Y184">
            <v>142969816.69</v>
          </cell>
          <cell r="Z184">
            <v>179199496.47</v>
          </cell>
          <cell r="AA184">
            <v>137158142.41999999</v>
          </cell>
          <cell r="AB184">
            <v>133934286.90000001</v>
          </cell>
          <cell r="AC184">
            <v>144182439.74000001</v>
          </cell>
          <cell r="AD184">
            <v>126456184.83</v>
          </cell>
          <cell r="AE184">
            <v>130945652.78</v>
          </cell>
          <cell r="AF184">
            <v>130917102.59</v>
          </cell>
          <cell r="AG184">
            <v>120547345.77</v>
          </cell>
          <cell r="AH184">
            <v>116746590.26000001</v>
          </cell>
          <cell r="AI184">
            <v>116587815.77</v>
          </cell>
          <cell r="AJ184">
            <v>115366098.19</v>
          </cell>
          <cell r="AK184">
            <v>127318727.93000001</v>
          </cell>
          <cell r="AL184">
            <v>157575449.69</v>
          </cell>
          <cell r="AM184">
            <v>118372775.81999999</v>
          </cell>
          <cell r="AN184">
            <v>112960382.48999999</v>
          </cell>
          <cell r="AO184">
            <v>122118940.16</v>
          </cell>
          <cell r="AP184">
            <v>109510535.38</v>
          </cell>
          <cell r="AQ184">
            <v>108817628.06</v>
          </cell>
          <cell r="AR184">
            <v>110257418.45999999</v>
          </cell>
          <cell r="AS184">
            <v>104036141.79000001</v>
          </cell>
          <cell r="AT184">
            <v>98548666.010000005</v>
          </cell>
          <cell r="AU184">
            <v>101729546.89</v>
          </cell>
          <cell r="AV184">
            <v>91935334.530000001</v>
          </cell>
          <cell r="AW184">
            <v>101042815.79000001</v>
          </cell>
          <cell r="AX184">
            <v>129524049.06</v>
          </cell>
          <cell r="AY184">
            <v>96435847.790000007</v>
          </cell>
          <cell r="AZ184">
            <v>91430868.689999998</v>
          </cell>
          <cell r="BA184">
            <v>94163485.030000001</v>
          </cell>
          <cell r="BB184">
            <v>86880947.010000005</v>
          </cell>
          <cell r="BC184">
            <v>86232338.890000001</v>
          </cell>
          <cell r="BD184">
            <v>87698323.200000003</v>
          </cell>
          <cell r="BE184">
            <v>85891720.310000002</v>
          </cell>
          <cell r="BF184">
            <v>81955843.290000007</v>
          </cell>
          <cell r="BG184">
            <v>86708888.700000003</v>
          </cell>
          <cell r="BH184">
            <v>84342275.829999998</v>
          </cell>
          <cell r="BI184">
            <v>94858831.469999999</v>
          </cell>
          <cell r="BJ184">
            <v>120061484.16</v>
          </cell>
          <cell r="BK184">
            <v>89761082.150000006</v>
          </cell>
          <cell r="BL184">
            <v>89854572.530000001</v>
          </cell>
          <cell r="BM184">
            <v>98074993.760000005</v>
          </cell>
          <cell r="BN184">
            <v>90415335.840000004</v>
          </cell>
          <cell r="BO184">
            <v>84491421.700000003</v>
          </cell>
          <cell r="BP184">
            <v>95705788.849999994</v>
          </cell>
          <cell r="BQ184">
            <v>82990252.400000006</v>
          </cell>
          <cell r="BR184">
            <v>85085583.689999998</v>
          </cell>
          <cell r="BS184">
            <v>90844915.909999996</v>
          </cell>
          <cell r="BT184">
            <v>86644105.200000003</v>
          </cell>
          <cell r="BU184">
            <v>100881410.89</v>
          </cell>
          <cell r="BV184">
            <v>129061584.84</v>
          </cell>
          <cell r="BW184">
            <v>92603621.379999995</v>
          </cell>
          <cell r="BX184">
            <v>92048070.099999994</v>
          </cell>
          <cell r="BY184">
            <v>107776481.64</v>
          </cell>
          <cell r="BZ184">
            <v>96485263.430000007</v>
          </cell>
          <cell r="CA184">
            <v>92191407.670000002</v>
          </cell>
          <cell r="CB184">
            <v>96406032.930000007</v>
          </cell>
          <cell r="CC184">
            <v>93497548.260000005</v>
          </cell>
          <cell r="CD184">
            <v>90087012.519999996</v>
          </cell>
        </row>
        <row r="185">
          <cell r="A185" t="str">
            <v>FTS2CND</v>
          </cell>
          <cell r="B185">
            <v>612067779.71000004</v>
          </cell>
          <cell r="C185">
            <v>399488698.25</v>
          </cell>
          <cell r="D185">
            <v>431538801.49000001</v>
          </cell>
          <cell r="E185">
            <v>458411183.76999998</v>
          </cell>
          <cell r="F185">
            <v>462105929.00999999</v>
          </cell>
          <cell r="G185">
            <v>433163670.99000001</v>
          </cell>
          <cell r="H185">
            <v>455084396.54000002</v>
          </cell>
          <cell r="I185">
            <v>395693659.10000002</v>
          </cell>
          <cell r="J185">
            <v>416365836.19999999</v>
          </cell>
          <cell r="K185">
            <v>439095499.25999999</v>
          </cell>
          <cell r="L185">
            <v>407840252.41000003</v>
          </cell>
          <cell r="M185">
            <v>459586458.26999998</v>
          </cell>
          <cell r="N185">
            <v>679920298.45000005</v>
          </cell>
          <cell r="O185">
            <v>442141328.33999997</v>
          </cell>
          <cell r="P185">
            <v>456824533.81</v>
          </cell>
          <cell r="Q185">
            <v>517384116.80000001</v>
          </cell>
          <cell r="R185">
            <v>480415652.94999999</v>
          </cell>
          <cell r="S185">
            <v>466329747.63</v>
          </cell>
          <cell r="T185">
            <v>490420624.75999999</v>
          </cell>
          <cell r="U185">
            <v>425443922.30000001</v>
          </cell>
          <cell r="V185">
            <v>445119937.25999999</v>
          </cell>
          <cell r="W185">
            <v>454944290.83999997</v>
          </cell>
          <cell r="X185">
            <v>440670975.29000002</v>
          </cell>
          <cell r="Y185">
            <v>489481934.17000002</v>
          </cell>
          <cell r="Z185">
            <v>705135585.13999999</v>
          </cell>
          <cell r="AA185">
            <v>480597255.57999998</v>
          </cell>
          <cell r="AB185">
            <v>469815547.55000001</v>
          </cell>
          <cell r="AC185">
            <v>528210912.31999999</v>
          </cell>
          <cell r="AD185">
            <v>496516327.58999997</v>
          </cell>
          <cell r="AE185">
            <v>483272208.13999999</v>
          </cell>
          <cell r="AF185">
            <v>505682995.54000002</v>
          </cell>
          <cell r="AG185">
            <v>467990668.74000001</v>
          </cell>
          <cell r="AH185">
            <v>434775739.27999997</v>
          </cell>
          <cell r="AI185">
            <v>461091928.56</v>
          </cell>
          <cell r="AJ185">
            <v>449018623.31999999</v>
          </cell>
          <cell r="AK185">
            <v>504927998.10000002</v>
          </cell>
          <cell r="AL185">
            <v>689102656.63</v>
          </cell>
          <cell r="AM185">
            <v>462888436.54000002</v>
          </cell>
          <cell r="AN185">
            <v>476640748.38999999</v>
          </cell>
          <cell r="AO185">
            <v>537659286.71000004</v>
          </cell>
          <cell r="AP185">
            <v>462742254.74000001</v>
          </cell>
          <cell r="AQ185">
            <v>473150249.69</v>
          </cell>
          <cell r="AR185">
            <v>485809578.82999998</v>
          </cell>
          <cell r="AS185">
            <v>452660996.86000001</v>
          </cell>
          <cell r="AT185">
            <v>438751742.47000003</v>
          </cell>
          <cell r="AU185">
            <v>447864414.49000001</v>
          </cell>
          <cell r="AV185">
            <v>423698223.79000002</v>
          </cell>
          <cell r="AW185">
            <v>459702581.88</v>
          </cell>
          <cell r="AX185">
            <v>636462241.88</v>
          </cell>
          <cell r="AY185">
            <v>437987071.50999999</v>
          </cell>
          <cell r="AZ185">
            <v>438124683.04000002</v>
          </cell>
          <cell r="BA185">
            <v>491063488.35000002</v>
          </cell>
          <cell r="BB185">
            <v>460532234.31</v>
          </cell>
          <cell r="BC185">
            <v>431920598.77999997</v>
          </cell>
          <cell r="BD185">
            <v>466967674.22000003</v>
          </cell>
          <cell r="BE185">
            <v>433903996.14999998</v>
          </cell>
          <cell r="BF185">
            <v>431231810.24000001</v>
          </cell>
          <cell r="BG185">
            <v>420274651.81</v>
          </cell>
          <cell r="BH185">
            <v>417790951.63</v>
          </cell>
          <cell r="BI185">
            <v>452761465.17000002</v>
          </cell>
          <cell r="BJ185">
            <v>635307758.58000004</v>
          </cell>
          <cell r="BK185">
            <v>427973122.93000001</v>
          </cell>
          <cell r="BL185">
            <v>442392728.93000001</v>
          </cell>
          <cell r="BM185">
            <v>507205422.85000002</v>
          </cell>
          <cell r="BN185">
            <v>451204611.06</v>
          </cell>
          <cell r="BO185">
            <v>428312354.81</v>
          </cell>
          <cell r="BP185">
            <v>475852604.07999998</v>
          </cell>
          <cell r="BQ185">
            <v>430267560.67000002</v>
          </cell>
          <cell r="BR185">
            <v>423408471.43000001</v>
          </cell>
          <cell r="BS185">
            <v>448352351.69999999</v>
          </cell>
          <cell r="BT185">
            <v>424889153.94</v>
          </cell>
          <cell r="BU185">
            <v>474147272.77999997</v>
          </cell>
          <cell r="BV185">
            <v>649261570.59000003</v>
          </cell>
          <cell r="BW185">
            <v>450936276.44</v>
          </cell>
          <cell r="BX185">
            <v>466460533.47000003</v>
          </cell>
          <cell r="BY185">
            <v>536217003.72000003</v>
          </cell>
          <cell r="BZ185">
            <v>483739950.44999999</v>
          </cell>
          <cell r="CA185">
            <v>460722714.24000001</v>
          </cell>
          <cell r="CB185">
            <v>490568840.37</v>
          </cell>
          <cell r="CC185">
            <v>455898009.27999997</v>
          </cell>
          <cell r="CD185">
            <v>443900892.27999997</v>
          </cell>
        </row>
        <row r="186">
          <cell r="A186" t="str">
            <v>FTS2CNDE</v>
          </cell>
          <cell r="B186">
            <v>691263008.46000004</v>
          </cell>
          <cell r="C186">
            <v>477527648.33000004</v>
          </cell>
          <cell r="D186">
            <v>510020403.69</v>
          </cell>
          <cell r="E186">
            <v>541119537.66999996</v>
          </cell>
          <cell r="F186">
            <v>541644382.63</v>
          </cell>
          <cell r="G186">
            <v>515117837.19</v>
          </cell>
          <cell r="H186">
            <v>537991739.65999997</v>
          </cell>
          <cell r="I186">
            <v>472955244.25999999</v>
          </cell>
          <cell r="J186">
            <v>501695440.38</v>
          </cell>
          <cell r="K186">
            <v>523078510.49000001</v>
          </cell>
          <cell r="L186">
            <v>491266834.44000006</v>
          </cell>
          <cell r="M186">
            <v>542495056.31999993</v>
          </cell>
          <cell r="N186">
            <v>763708223.28000009</v>
          </cell>
          <cell r="O186">
            <v>521635687.02999997</v>
          </cell>
          <cell r="P186">
            <v>545550338.43000007</v>
          </cell>
          <cell r="Q186">
            <v>598564813.55999994</v>
          </cell>
          <cell r="R186">
            <v>569300058.49000001</v>
          </cell>
          <cell r="S186">
            <v>555654004.24000001</v>
          </cell>
          <cell r="T186">
            <v>574498956.35000002</v>
          </cell>
          <cell r="U186">
            <v>513411931.45000005</v>
          </cell>
          <cell r="V186">
            <v>529907896.88999999</v>
          </cell>
          <cell r="W186">
            <v>543810116.99000001</v>
          </cell>
          <cell r="X186">
            <v>523584576.66000003</v>
          </cell>
          <cell r="Y186">
            <v>574793717.99000001</v>
          </cell>
          <cell r="Z186">
            <v>791216107.70000005</v>
          </cell>
          <cell r="AA186">
            <v>567683825.17999995</v>
          </cell>
          <cell r="AB186">
            <v>557582893.57000005</v>
          </cell>
          <cell r="AC186">
            <v>614116297.13999999</v>
          </cell>
          <cell r="AD186">
            <v>587550414.26999998</v>
          </cell>
          <cell r="AE186">
            <v>575129039.66999996</v>
          </cell>
          <cell r="AF186">
            <v>595568922.13</v>
          </cell>
          <cell r="AG186">
            <v>557619462.19000006</v>
          </cell>
          <cell r="AH186">
            <v>525420534.67999995</v>
          </cell>
          <cell r="AI186">
            <v>550804030.03999996</v>
          </cell>
          <cell r="AJ186">
            <v>540141836.88999999</v>
          </cell>
          <cell r="AK186">
            <v>595796087.42000008</v>
          </cell>
          <cell r="AL186">
            <v>780713580.10000002</v>
          </cell>
          <cell r="AM186">
            <v>555971034.60000002</v>
          </cell>
          <cell r="AN186">
            <v>566710246.54999995</v>
          </cell>
          <cell r="AO186">
            <v>626309322.05000007</v>
          </cell>
          <cell r="AP186">
            <v>554612677</v>
          </cell>
          <cell r="AQ186">
            <v>568292400.98000002</v>
          </cell>
          <cell r="AR186">
            <v>593740998.21000004</v>
          </cell>
          <cell r="AS186">
            <v>545423811.58000004</v>
          </cell>
          <cell r="AT186">
            <v>528858594.37</v>
          </cell>
          <cell r="AU186">
            <v>542350732.65999997</v>
          </cell>
          <cell r="AV186">
            <v>479984444.48000002</v>
          </cell>
          <cell r="AW186">
            <v>549423815.28999996</v>
          </cell>
          <cell r="AX186">
            <v>728372077.75999999</v>
          </cell>
          <cell r="AY186">
            <v>527161141.10000002</v>
          </cell>
          <cell r="AZ186">
            <v>527005072</v>
          </cell>
          <cell r="BA186">
            <v>582178476.13</v>
          </cell>
          <cell r="BB186">
            <v>555375727.77999997</v>
          </cell>
          <cell r="BC186">
            <v>520294559.52999997</v>
          </cell>
          <cell r="BD186">
            <v>554971965.73000002</v>
          </cell>
          <cell r="BE186">
            <v>526643886.66999996</v>
          </cell>
          <cell r="BF186">
            <v>519881287.38</v>
          </cell>
          <cell r="BG186">
            <v>508747922.90999997</v>
          </cell>
          <cell r="BH186">
            <v>514213740.30000001</v>
          </cell>
          <cell r="BI186">
            <v>547681756.32000005</v>
          </cell>
          <cell r="BJ186">
            <v>723615303.07000005</v>
          </cell>
          <cell r="BK186">
            <v>515716753.54000002</v>
          </cell>
          <cell r="BL186">
            <v>527571992.36000001</v>
          </cell>
          <cell r="BM186">
            <v>600727428.63999999</v>
          </cell>
          <cell r="BN186">
            <v>539501972.54999995</v>
          </cell>
          <cell r="BO186">
            <v>516860623.88</v>
          </cell>
          <cell r="BP186">
            <v>562666129.67999995</v>
          </cell>
          <cell r="BQ186">
            <v>515122941.79000002</v>
          </cell>
          <cell r="BR186">
            <v>508396765.55000001</v>
          </cell>
          <cell r="BS186">
            <v>529779838.78999996</v>
          </cell>
          <cell r="BT186">
            <v>511181773.87</v>
          </cell>
          <cell r="BU186">
            <v>555096995.25</v>
          </cell>
          <cell r="BV186">
            <v>731998016.16000009</v>
          </cell>
          <cell r="BW186">
            <v>532256500.10000002</v>
          </cell>
          <cell r="BX186">
            <v>547567686.88999999</v>
          </cell>
          <cell r="BY186">
            <v>620659588.17000008</v>
          </cell>
          <cell r="BZ186">
            <v>566824224.28999996</v>
          </cell>
          <cell r="CA186">
            <v>543861755.5</v>
          </cell>
          <cell r="CB186">
            <v>572101104.63</v>
          </cell>
          <cell r="CC186">
            <v>537542680.30999994</v>
          </cell>
          <cell r="CD186">
            <v>525584364.95999998</v>
          </cell>
        </row>
        <row r="187">
          <cell r="A187" t="str">
            <v>FTS2CNDT</v>
          </cell>
          <cell r="B187">
            <v>313604859.49000001</v>
          </cell>
          <cell r="C187">
            <v>298853717.83999997</v>
          </cell>
          <cell r="D187">
            <v>329341850.60000002</v>
          </cell>
          <cell r="E187">
            <v>378514166.14999998</v>
          </cell>
          <cell r="F187">
            <v>323102647.81</v>
          </cell>
          <cell r="G187">
            <v>295866482.92000002</v>
          </cell>
          <cell r="H187">
            <v>305796843.00999999</v>
          </cell>
          <cell r="I187">
            <v>301639864.89999998</v>
          </cell>
          <cell r="J187">
            <v>268077481.22999999</v>
          </cell>
          <cell r="K187">
            <v>262871747.56999999</v>
          </cell>
          <cell r="L187">
            <v>272565427.31</v>
          </cell>
          <cell r="M187">
            <v>296212325.81</v>
          </cell>
          <cell r="N187">
            <v>341211243.22000003</v>
          </cell>
          <cell r="O187">
            <v>324836426.60000002</v>
          </cell>
          <cell r="P187">
            <v>344881588.20999998</v>
          </cell>
          <cell r="Q187">
            <v>398381799.43000001</v>
          </cell>
          <cell r="R187">
            <v>348166186.88</v>
          </cell>
          <cell r="S187">
            <v>317273767.30000001</v>
          </cell>
          <cell r="T187">
            <v>325232267.06</v>
          </cell>
          <cell r="U187">
            <v>310132101.05000001</v>
          </cell>
          <cell r="V187">
            <v>287624763.37</v>
          </cell>
          <cell r="W187">
            <v>273410362.16000003</v>
          </cell>
          <cell r="X187">
            <v>297040753.38999999</v>
          </cell>
          <cell r="Y187">
            <v>304841338.31</v>
          </cell>
          <cell r="Z187">
            <v>340008041.18000001</v>
          </cell>
          <cell r="AA187">
            <v>327582146.62</v>
          </cell>
          <cell r="AB187">
            <v>346200235.45999998</v>
          </cell>
          <cell r="AC187">
            <v>404106125.94</v>
          </cell>
          <cell r="AD187">
            <v>355337529.26999998</v>
          </cell>
          <cell r="AE187">
            <v>316373754.73000002</v>
          </cell>
          <cell r="AF187">
            <v>324669000.26999998</v>
          </cell>
          <cell r="AG187">
            <v>321007423.57999998</v>
          </cell>
          <cell r="AH187">
            <v>290136481.19</v>
          </cell>
          <cell r="AI187">
            <v>268746637.66000003</v>
          </cell>
          <cell r="AJ187">
            <v>301482674.94999999</v>
          </cell>
          <cell r="AK187">
            <v>300778688.38999999</v>
          </cell>
          <cell r="AL187">
            <v>345153872.72000003</v>
          </cell>
          <cell r="AM187">
            <v>333038728.23000002</v>
          </cell>
          <cell r="AN187">
            <v>359338870.44</v>
          </cell>
          <cell r="AO187">
            <v>411788671.97000003</v>
          </cell>
          <cell r="AP187">
            <v>352916555.41000003</v>
          </cell>
          <cell r="AQ187">
            <v>323863064.20999998</v>
          </cell>
          <cell r="AR187">
            <v>326408566.81</v>
          </cell>
          <cell r="AS187">
            <v>320747614.20999998</v>
          </cell>
          <cell r="AT187">
            <v>292560587.30000001</v>
          </cell>
          <cell r="AU187">
            <v>260508347.47</v>
          </cell>
          <cell r="AV187">
            <v>287174074.50999999</v>
          </cell>
          <cell r="AW187">
            <v>288964358.44</v>
          </cell>
          <cell r="AX187">
            <v>319192787.31999999</v>
          </cell>
          <cell r="AY187">
            <v>313096750.06</v>
          </cell>
          <cell r="AZ187">
            <v>315848236.95999998</v>
          </cell>
          <cell r="BA187">
            <v>358019049.37</v>
          </cell>
          <cell r="BB187">
            <v>324339241.04000002</v>
          </cell>
          <cell r="BC187">
            <v>286586037</v>
          </cell>
          <cell r="BD187">
            <v>300033778.92000002</v>
          </cell>
          <cell r="BE187">
            <v>298057017.27999997</v>
          </cell>
          <cell r="BF187">
            <v>271076765.19999999</v>
          </cell>
          <cell r="BG187">
            <v>255948337.93000001</v>
          </cell>
          <cell r="BH187">
            <v>274140214.13999999</v>
          </cell>
          <cell r="BI187">
            <v>272757548.25999999</v>
          </cell>
          <cell r="BJ187">
            <v>319109068.68000001</v>
          </cell>
          <cell r="BK187">
            <v>297398092.06</v>
          </cell>
          <cell r="BL187">
            <v>321100907.27999997</v>
          </cell>
          <cell r="BM187">
            <v>378732902.55000001</v>
          </cell>
          <cell r="BN187">
            <v>327565515.38999999</v>
          </cell>
          <cell r="BO187">
            <v>294566074</v>
          </cell>
          <cell r="BP187">
            <v>304249506.74000001</v>
          </cell>
          <cell r="BQ187">
            <v>308941677.23000002</v>
          </cell>
          <cell r="BR187">
            <v>280155776.83999997</v>
          </cell>
          <cell r="BS187">
            <v>267663808.09999999</v>
          </cell>
          <cell r="BT187">
            <v>294869476.12</v>
          </cell>
          <cell r="BU187">
            <v>295944324.86000001</v>
          </cell>
          <cell r="BV187">
            <v>331979440.87</v>
          </cell>
          <cell r="BW187">
            <v>310898849.98000002</v>
          </cell>
          <cell r="BX187">
            <v>337247617.10000002</v>
          </cell>
          <cell r="BY187">
            <v>409187910.88999999</v>
          </cell>
          <cell r="BZ187">
            <v>358549574.80000001</v>
          </cell>
          <cell r="CA187">
            <v>316366270.54000002</v>
          </cell>
          <cell r="CB187">
            <v>330468100.05000001</v>
          </cell>
          <cell r="CC187">
            <v>331206042.83999997</v>
          </cell>
          <cell r="CD187">
            <v>294291231.25</v>
          </cell>
        </row>
        <row r="188">
          <cell r="A188" t="str">
            <v>FTS2INBL</v>
          </cell>
          <cell r="B188">
            <v>97747889.420000002</v>
          </cell>
          <cell r="C188">
            <v>135525833.27000001</v>
          </cell>
          <cell r="D188">
            <v>113303512</v>
          </cell>
          <cell r="E188">
            <v>127007732.58</v>
          </cell>
          <cell r="F188">
            <v>134672934.12</v>
          </cell>
          <cell r="G188">
            <v>125580587.36</v>
          </cell>
          <cell r="H188">
            <v>124181866.09</v>
          </cell>
          <cell r="I188">
            <v>124926468.33</v>
          </cell>
          <cell r="J188">
            <v>124489862.41</v>
          </cell>
          <cell r="K188">
            <v>125540644.56</v>
          </cell>
          <cell r="L188">
            <v>124678220.81</v>
          </cell>
          <cell r="M188">
            <v>128248195.45</v>
          </cell>
          <cell r="N188">
            <v>130653260.62</v>
          </cell>
          <cell r="O188">
            <v>136725382.34999999</v>
          </cell>
          <cell r="P188">
            <v>131387675.86</v>
          </cell>
          <cell r="Q188">
            <v>151718096.18000001</v>
          </cell>
          <cell r="R188">
            <v>141661526.90000001</v>
          </cell>
          <cell r="S188">
            <v>141857247.38999999</v>
          </cell>
          <cell r="T188">
            <v>142379044.25</v>
          </cell>
          <cell r="U188">
            <v>130261148.31</v>
          </cell>
          <cell r="V188">
            <v>126064933.87</v>
          </cell>
          <cell r="W188">
            <v>122528476.8</v>
          </cell>
          <cell r="X188">
            <v>125336431.62</v>
          </cell>
          <cell r="Y188">
            <v>111155076.91</v>
          </cell>
          <cell r="Z188">
            <v>108709068.3</v>
          </cell>
          <cell r="AA188">
            <v>107765158.18000001</v>
          </cell>
          <cell r="AB188">
            <v>107064899.58</v>
          </cell>
          <cell r="AC188">
            <v>112504087.68000001</v>
          </cell>
          <cell r="AD188">
            <v>117290168.39</v>
          </cell>
          <cell r="AE188">
            <v>108783719.95</v>
          </cell>
          <cell r="AF188">
            <v>105680267.29000001</v>
          </cell>
          <cell r="AG188">
            <v>106473451.43000001</v>
          </cell>
          <cell r="AH188">
            <v>103149505.34</v>
          </cell>
          <cell r="AI188">
            <v>97263607.129999995</v>
          </cell>
          <cell r="AJ188">
            <v>101149103.08</v>
          </cell>
          <cell r="AK188">
            <v>98241292.810000002</v>
          </cell>
          <cell r="AL188">
            <v>98347486.890000001</v>
          </cell>
          <cell r="AM188">
            <v>103033331.27</v>
          </cell>
          <cell r="AN188">
            <v>94884013.060000002</v>
          </cell>
          <cell r="AO188">
            <v>103769463.8</v>
          </cell>
          <cell r="AP188">
            <v>104779757.48999999</v>
          </cell>
          <cell r="AQ188">
            <v>98200765.170000002</v>
          </cell>
          <cell r="AR188">
            <v>98531249.730000004</v>
          </cell>
          <cell r="AS188">
            <v>95745116.709999993</v>
          </cell>
          <cell r="AT188">
            <v>81668348.930000007</v>
          </cell>
          <cell r="AU188">
            <v>89499358.069999993</v>
          </cell>
          <cell r="AV188">
            <v>87517362.010000005</v>
          </cell>
          <cell r="AW188">
            <v>75155661.25</v>
          </cell>
          <cell r="AX188">
            <v>77165087.879999995</v>
          </cell>
          <cell r="AY188">
            <v>74427381.790000007</v>
          </cell>
          <cell r="AZ188">
            <v>68940803.989999995</v>
          </cell>
          <cell r="BA188">
            <v>80222118.969999999</v>
          </cell>
          <cell r="BB188">
            <v>79480837.790000007</v>
          </cell>
          <cell r="BC188">
            <v>70048962.049999997</v>
          </cell>
          <cell r="BD188">
            <v>68761778.629999995</v>
          </cell>
          <cell r="BE188">
            <v>86780876.969999999</v>
          </cell>
          <cell r="BF188">
            <v>68817278.200000003</v>
          </cell>
          <cell r="BG188">
            <v>75717088.969999999</v>
          </cell>
          <cell r="BH188">
            <v>73684223.819999993</v>
          </cell>
          <cell r="BI188">
            <v>66304408.759999998</v>
          </cell>
          <cell r="BJ188">
            <v>71471713.340000004</v>
          </cell>
          <cell r="BK188">
            <v>66423917.630000003</v>
          </cell>
          <cell r="BL188">
            <v>65757509.420000002</v>
          </cell>
          <cell r="BM188">
            <v>81200747.950000003</v>
          </cell>
          <cell r="BN188">
            <v>87008642.540000007</v>
          </cell>
          <cell r="BO188">
            <v>76296996.370000005</v>
          </cell>
          <cell r="BP188">
            <v>78679949.609999999</v>
          </cell>
          <cell r="BQ188">
            <v>67358855.310000002</v>
          </cell>
          <cell r="BR188">
            <v>75749011.290000007</v>
          </cell>
          <cell r="BS188">
            <v>75744891</v>
          </cell>
          <cell r="BT188">
            <v>72991681.150000006</v>
          </cell>
          <cell r="BU188">
            <v>72116328.409999996</v>
          </cell>
          <cell r="BV188">
            <v>72588554.519999996</v>
          </cell>
          <cell r="BW188">
            <v>69337270.390000001</v>
          </cell>
          <cell r="BX188">
            <v>71322652.640000001</v>
          </cell>
          <cell r="BY188">
            <v>86910116.090000004</v>
          </cell>
          <cell r="BZ188">
            <v>84933936.629999995</v>
          </cell>
          <cell r="CA188">
            <v>76896827.049999997</v>
          </cell>
          <cell r="CB188">
            <v>80299171.719999999</v>
          </cell>
          <cell r="CC188">
            <v>76415308.849999994</v>
          </cell>
          <cell r="CD188">
            <v>73527823.840000004</v>
          </cell>
        </row>
        <row r="189">
          <cell r="A189" t="str">
            <v>FTS2INBU</v>
          </cell>
          <cell r="B189">
            <v>351396887.68000001</v>
          </cell>
          <cell r="C189">
            <v>305678414.92000002</v>
          </cell>
          <cell r="D189">
            <v>310488670.76999998</v>
          </cell>
          <cell r="E189">
            <v>358063845.89999998</v>
          </cell>
          <cell r="F189">
            <v>333152897.76999998</v>
          </cell>
          <cell r="G189">
            <v>330367142.23000002</v>
          </cell>
          <cell r="H189">
            <v>353060686.37</v>
          </cell>
          <cell r="I189">
            <v>315102186.44</v>
          </cell>
          <cell r="J189">
            <v>329264681.5</v>
          </cell>
          <cell r="K189">
            <v>345709455.31</v>
          </cell>
          <cell r="L189">
            <v>312424966.94</v>
          </cell>
          <cell r="M189">
            <v>336339706.69</v>
          </cell>
          <cell r="N189">
            <v>384794444.16000003</v>
          </cell>
          <cell r="O189">
            <v>356054411.63</v>
          </cell>
          <cell r="P189">
            <v>352206405.31999999</v>
          </cell>
          <cell r="Q189">
            <v>399056599.38</v>
          </cell>
          <cell r="R189">
            <v>352611940.06</v>
          </cell>
          <cell r="S189">
            <v>368995214.13999999</v>
          </cell>
          <cell r="T189">
            <v>389286938.64999998</v>
          </cell>
          <cell r="U189">
            <v>342004205.25999999</v>
          </cell>
          <cell r="V189">
            <v>351239101.01999998</v>
          </cell>
          <cell r="W189">
            <v>360218130.29000002</v>
          </cell>
          <cell r="X189">
            <v>352892717.88999999</v>
          </cell>
          <cell r="Y189">
            <v>339435948.38999999</v>
          </cell>
          <cell r="Z189">
            <v>377189256.63</v>
          </cell>
          <cell r="AA189">
            <v>348217177.39999998</v>
          </cell>
          <cell r="AB189">
            <v>333356623.17000002</v>
          </cell>
          <cell r="AC189">
            <v>369212545.25999999</v>
          </cell>
          <cell r="AD189">
            <v>340494275.54000002</v>
          </cell>
          <cell r="AE189">
            <v>341974331.14999998</v>
          </cell>
          <cell r="AF189">
            <v>354288819.62</v>
          </cell>
          <cell r="AG189">
            <v>330038628.83999997</v>
          </cell>
          <cell r="AH189">
            <v>323619346.07999998</v>
          </cell>
          <cell r="AI189">
            <v>325915673.27999997</v>
          </cell>
          <cell r="AJ189">
            <v>327214614.68000001</v>
          </cell>
          <cell r="AK189">
            <v>313489361.73000002</v>
          </cell>
          <cell r="AL189">
            <v>344797359.25</v>
          </cell>
          <cell r="AM189">
            <v>314557858.58999997</v>
          </cell>
          <cell r="AN189">
            <v>312215899.41000003</v>
          </cell>
          <cell r="AO189">
            <v>331807297.22000003</v>
          </cell>
          <cell r="AP189">
            <v>316505787.66000003</v>
          </cell>
          <cell r="AQ189">
            <v>308223597.89999998</v>
          </cell>
          <cell r="AR189">
            <v>321147425.44999999</v>
          </cell>
          <cell r="AS189">
            <v>306473809.83999997</v>
          </cell>
          <cell r="AT189">
            <v>294985764.54000002</v>
          </cell>
          <cell r="AU189">
            <v>310312099</v>
          </cell>
          <cell r="AV189">
            <v>296930314.41000003</v>
          </cell>
          <cell r="AW189">
            <v>285015083</v>
          </cell>
          <cell r="AX189">
            <v>318342230.63</v>
          </cell>
          <cell r="AY189">
            <v>280129807.63999999</v>
          </cell>
          <cell r="AZ189">
            <v>275216009.97000003</v>
          </cell>
          <cell r="BA189">
            <v>295002575.35000002</v>
          </cell>
          <cell r="BB189">
            <v>272403818.04000002</v>
          </cell>
          <cell r="BC189">
            <v>257062945.03999999</v>
          </cell>
          <cell r="BD189">
            <v>281286304.16000003</v>
          </cell>
          <cell r="BE189">
            <v>269321882.85000002</v>
          </cell>
          <cell r="BF189">
            <v>258652447.25999999</v>
          </cell>
          <cell r="BG189">
            <v>269593818.82999998</v>
          </cell>
          <cell r="BH189">
            <v>262515130</v>
          </cell>
          <cell r="BI189">
            <v>257550918.28999999</v>
          </cell>
          <cell r="BJ189">
            <v>294990911.32999998</v>
          </cell>
          <cell r="BK189">
            <v>257094491.75999999</v>
          </cell>
          <cell r="BL189">
            <v>260788703.03</v>
          </cell>
          <cell r="BM189">
            <v>289076891.43000001</v>
          </cell>
          <cell r="BN189">
            <v>270786789.5</v>
          </cell>
          <cell r="BO189">
            <v>262260103.31999999</v>
          </cell>
          <cell r="BP189">
            <v>289124248.75</v>
          </cell>
          <cell r="BQ189">
            <v>266196192.69999999</v>
          </cell>
          <cell r="BR189">
            <v>269504560.87</v>
          </cell>
          <cell r="BS189">
            <v>288452619.42000002</v>
          </cell>
          <cell r="BT189">
            <v>264029513.13999999</v>
          </cell>
          <cell r="BU189">
            <v>271472421.29000002</v>
          </cell>
          <cell r="BV189">
            <v>301888932.69999999</v>
          </cell>
          <cell r="BW189">
            <v>267513266.47999999</v>
          </cell>
          <cell r="BX189">
            <v>269230713.29000002</v>
          </cell>
          <cell r="BY189">
            <v>295167919.17000002</v>
          </cell>
          <cell r="BZ189">
            <v>276044107.38</v>
          </cell>
          <cell r="CA189">
            <v>271308314.58999997</v>
          </cell>
          <cell r="CB189">
            <v>288812644.86000001</v>
          </cell>
          <cell r="CC189">
            <v>270071954.35000002</v>
          </cell>
          <cell r="CD189">
            <v>280441185.63</v>
          </cell>
        </row>
        <row r="190">
          <cell r="A190" t="str">
            <v>FTS2NADA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</row>
        <row r="191">
          <cell r="A191" t="str">
            <v>FTS2SVC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</row>
        <row r="192">
          <cell r="A192" t="str">
            <v>FTS2TOT</v>
          </cell>
          <cell r="B192">
            <v>1870715751.0400002</v>
          </cell>
          <cell r="C192">
            <v>1567136526.22</v>
          </cell>
          <cell r="D192">
            <v>1596910464.6500001</v>
          </cell>
          <cell r="E192">
            <v>1817824702.2599998</v>
          </cell>
          <cell r="F192">
            <v>1720177935.0700002</v>
          </cell>
          <cell r="G192">
            <v>1638285432.28</v>
          </cell>
          <cell r="H192">
            <v>1702725507.0299997</v>
          </cell>
          <cell r="I192">
            <v>1621710021.9400001</v>
          </cell>
          <cell r="J192">
            <v>1598905300.6200001</v>
          </cell>
          <cell r="K192">
            <v>1613136038.0399997</v>
          </cell>
          <cell r="L192">
            <v>1508273381.1399999</v>
          </cell>
          <cell r="M192">
            <v>1673307318.01</v>
          </cell>
          <cell r="N192">
            <v>2065335488.24</v>
          </cell>
          <cell r="O192">
            <v>1713045001.6100001</v>
          </cell>
          <cell r="P192">
            <v>1735318924.8599999</v>
          </cell>
          <cell r="Q192">
            <v>1990265867.5999999</v>
          </cell>
          <cell r="R192">
            <v>1794421266.9200001</v>
          </cell>
          <cell r="S192">
            <v>1769976159.0599999</v>
          </cell>
          <cell r="T192">
            <v>1814955977.0999999</v>
          </cell>
          <cell r="U192">
            <v>1660398875.8399999</v>
          </cell>
          <cell r="V192">
            <v>1661782901.1300001</v>
          </cell>
          <cell r="W192">
            <v>1653043809.4199998</v>
          </cell>
          <cell r="X192">
            <v>1645856276.02</v>
          </cell>
          <cell r="Y192">
            <v>1680434709.5500002</v>
          </cell>
          <cell r="Z192">
            <v>2021172818.73</v>
          </cell>
          <cell r="AA192">
            <v>1703428141.0899997</v>
          </cell>
          <cell r="AB192">
            <v>1691794334.1100001</v>
          </cell>
          <cell r="AC192">
            <v>1903126949.0700002</v>
          </cell>
          <cell r="AD192">
            <v>1742136861.1700001</v>
          </cell>
          <cell r="AE192">
            <v>1686875430.9000001</v>
          </cell>
          <cell r="AF192">
            <v>1710538805.5799999</v>
          </cell>
          <cell r="AG192">
            <v>1630497747.9499998</v>
          </cell>
          <cell r="AH192">
            <v>1564450829.0499997</v>
          </cell>
          <cell r="AI192">
            <v>1540282595.2700002</v>
          </cell>
          <cell r="AJ192">
            <v>1566909840.23</v>
          </cell>
          <cell r="AK192">
            <v>1608842425.9400001</v>
          </cell>
          <cell r="AL192">
            <v>1905628886.3700001</v>
          </cell>
          <cell r="AM192">
            <v>1594798162.8999999</v>
          </cell>
          <cell r="AN192">
            <v>1621559155.6500001</v>
          </cell>
          <cell r="AO192">
            <v>1791381521.1199999</v>
          </cell>
          <cell r="AP192">
            <v>1605892123.1200001</v>
          </cell>
          <cell r="AQ192">
            <v>1574202887.0599999</v>
          </cell>
          <cell r="AR192">
            <v>1577248468.02</v>
          </cell>
          <cell r="AS192">
            <v>1507097125.8799999</v>
          </cell>
          <cell r="AT192">
            <v>1442010658.26</v>
          </cell>
          <cell r="AU192">
            <v>1426466576.47</v>
          </cell>
          <cell r="AV192">
            <v>1389424798.7800002</v>
          </cell>
          <cell r="AW192">
            <v>1402206402.6400001</v>
          </cell>
          <cell r="AX192">
            <v>1693157211.1399999</v>
          </cell>
          <cell r="AY192">
            <v>1417479093.7799997</v>
          </cell>
          <cell r="AZ192">
            <v>1397927842.0500002</v>
          </cell>
          <cell r="BA192">
            <v>1545650785.6100001</v>
          </cell>
          <cell r="BB192">
            <v>1439856318.8299999</v>
          </cell>
          <cell r="BC192">
            <v>1347068724.8899999</v>
          </cell>
          <cell r="BD192">
            <v>1417076582.1600001</v>
          </cell>
          <cell r="BE192">
            <v>1394318293.4499998</v>
          </cell>
          <cell r="BF192">
            <v>1351717729.0600002</v>
          </cell>
          <cell r="BG192">
            <v>1297555835.74</v>
          </cell>
          <cell r="BH192">
            <v>1315652246.95</v>
          </cell>
          <cell r="BI192">
            <v>1333745680.7</v>
          </cell>
          <cell r="BJ192">
            <v>1657608966</v>
          </cell>
          <cell r="BK192">
            <v>1345322585.25</v>
          </cell>
          <cell r="BL192">
            <v>1401179369.4300001</v>
          </cell>
          <cell r="BM192">
            <v>1603328044.8600001</v>
          </cell>
          <cell r="BN192">
            <v>1459391693.1700001</v>
          </cell>
          <cell r="BO192">
            <v>1373909605.22</v>
          </cell>
          <cell r="BP192">
            <v>1458601213.77</v>
          </cell>
          <cell r="BQ192">
            <v>1378092272.9200001</v>
          </cell>
          <cell r="BR192">
            <v>1354669024.21</v>
          </cell>
          <cell r="BS192">
            <v>1382807062.4100001</v>
          </cell>
          <cell r="BT192">
            <v>1363405004.2800002</v>
          </cell>
          <cell r="BU192">
            <v>1427104674.53</v>
          </cell>
          <cell r="BV192">
            <v>1716664678.46</v>
          </cell>
          <cell r="BW192">
            <v>1415417464.9300001</v>
          </cell>
          <cell r="BX192">
            <v>1476550868.8800001</v>
          </cell>
          <cell r="BY192">
            <v>1703208863.25</v>
          </cell>
          <cell r="BZ192">
            <v>1546871526.3400002</v>
          </cell>
          <cell r="CA192">
            <v>1447786931.8999999</v>
          </cell>
          <cell r="CB192">
            <v>1506664998.1700001</v>
          </cell>
          <cell r="CC192">
            <v>1454470298.5799999</v>
          </cell>
          <cell r="CD192">
            <v>1413611387.77</v>
          </cell>
        </row>
        <row r="193">
          <cell r="A193" t="str">
            <v>FTS2TOTE</v>
          </cell>
          <cell r="B193">
            <v>1949910979.7900002</v>
          </cell>
          <cell r="C193">
            <v>1645175476.3000002</v>
          </cell>
          <cell r="D193">
            <v>1675392066.8500001</v>
          </cell>
          <cell r="E193">
            <v>1900533056.1599998</v>
          </cell>
          <cell r="F193">
            <v>1799716388.6900001</v>
          </cell>
          <cell r="G193">
            <v>1720239598.48</v>
          </cell>
          <cell r="H193">
            <v>1785632850.1499996</v>
          </cell>
          <cell r="I193">
            <v>1698971607.1000001</v>
          </cell>
          <cell r="J193">
            <v>1684234904.8000002</v>
          </cell>
          <cell r="K193">
            <v>1697119049.2699997</v>
          </cell>
          <cell r="L193">
            <v>1591699963.1699998</v>
          </cell>
          <cell r="M193">
            <v>1756215916.0599999</v>
          </cell>
          <cell r="N193">
            <v>2149123413.0700002</v>
          </cell>
          <cell r="O193">
            <v>1792539360.3000002</v>
          </cell>
          <cell r="P193">
            <v>1824044729.48</v>
          </cell>
          <cell r="Q193">
            <v>2071446564.3599999</v>
          </cell>
          <cell r="R193">
            <v>1883305672.46</v>
          </cell>
          <cell r="S193">
            <v>1859300415.6699998</v>
          </cell>
          <cell r="T193">
            <v>1899034308.6900001</v>
          </cell>
          <cell r="U193">
            <v>1748366884.99</v>
          </cell>
          <cell r="V193">
            <v>1746570860.7600002</v>
          </cell>
          <cell r="W193">
            <v>1741909635.5699999</v>
          </cell>
          <cell r="X193">
            <v>1728769877.3900001</v>
          </cell>
          <cell r="Y193">
            <v>1765746493.3700001</v>
          </cell>
          <cell r="Z193">
            <v>2107253341.2900002</v>
          </cell>
          <cell r="AA193">
            <v>1790514710.6899996</v>
          </cell>
          <cell r="AB193">
            <v>1779561680.1300001</v>
          </cell>
          <cell r="AC193">
            <v>1989032333.8900003</v>
          </cell>
          <cell r="AD193">
            <v>1833170947.8500001</v>
          </cell>
          <cell r="AE193">
            <v>1778732262.4300003</v>
          </cell>
          <cell r="AF193">
            <v>1800424732.1700001</v>
          </cell>
          <cell r="AG193">
            <v>1720126541.3999999</v>
          </cell>
          <cell r="AH193">
            <v>1655095624.4499998</v>
          </cell>
          <cell r="AI193">
            <v>1629994696.7500002</v>
          </cell>
          <cell r="AJ193">
            <v>1658033053.8000002</v>
          </cell>
          <cell r="AK193">
            <v>1699710515.2600002</v>
          </cell>
          <cell r="AL193">
            <v>1997239809.8400002</v>
          </cell>
          <cell r="AM193">
            <v>1687880760.96</v>
          </cell>
          <cell r="AN193">
            <v>1711628653.8100002</v>
          </cell>
          <cell r="AO193">
            <v>1880031556.46</v>
          </cell>
          <cell r="AP193">
            <v>1697762545.3800001</v>
          </cell>
          <cell r="AQ193">
            <v>1669345038.3499999</v>
          </cell>
          <cell r="AR193">
            <v>1685179887.4000001</v>
          </cell>
          <cell r="AS193">
            <v>1599859940.5999999</v>
          </cell>
          <cell r="AT193">
            <v>1532117510.1599998</v>
          </cell>
          <cell r="AU193">
            <v>1520952894.6399999</v>
          </cell>
          <cell r="AV193">
            <v>1445711019.4700003</v>
          </cell>
          <cell r="AW193">
            <v>1491927636.0500002</v>
          </cell>
          <cell r="AX193">
            <v>1785067047.02</v>
          </cell>
          <cell r="AY193">
            <v>1506653163.3699999</v>
          </cell>
          <cell r="AZ193">
            <v>1486808231.0100002</v>
          </cell>
          <cell r="BA193">
            <v>1636765773.3900001</v>
          </cell>
          <cell r="BB193">
            <v>1534699812.3</v>
          </cell>
          <cell r="BC193">
            <v>1435442685.6399999</v>
          </cell>
          <cell r="BD193">
            <v>1505080873.6700001</v>
          </cell>
          <cell r="BE193">
            <v>1487058183.9699998</v>
          </cell>
          <cell r="BF193">
            <v>1440367206.2000003</v>
          </cell>
          <cell r="BG193">
            <v>1386029106.8400002</v>
          </cell>
          <cell r="BH193">
            <v>1412075035.6200001</v>
          </cell>
          <cell r="BI193">
            <v>1428665971.8499999</v>
          </cell>
          <cell r="BJ193">
            <v>1745916510.49</v>
          </cell>
          <cell r="BK193">
            <v>1433066215.8599999</v>
          </cell>
          <cell r="BL193">
            <v>1486358632.8600001</v>
          </cell>
          <cell r="BM193">
            <v>1696850050.6500001</v>
          </cell>
          <cell r="BN193">
            <v>1547689054.6600001</v>
          </cell>
          <cell r="BO193">
            <v>1462457874.29</v>
          </cell>
          <cell r="BP193">
            <v>1545414739.3699999</v>
          </cell>
          <cell r="BQ193">
            <v>1462947654.04</v>
          </cell>
          <cell r="BR193">
            <v>1439657318.3299999</v>
          </cell>
          <cell r="BS193">
            <v>1464234549.5</v>
          </cell>
          <cell r="BT193">
            <v>1449697624.21</v>
          </cell>
          <cell r="BU193">
            <v>1508054397</v>
          </cell>
          <cell r="BV193">
            <v>1799401124.0300002</v>
          </cell>
          <cell r="BW193">
            <v>1496737688.5900002</v>
          </cell>
          <cell r="BX193">
            <v>1557658022.3000002</v>
          </cell>
          <cell r="BY193">
            <v>1787651447.7</v>
          </cell>
          <cell r="BZ193">
            <v>1629955800.1800001</v>
          </cell>
          <cell r="CA193">
            <v>1530925973.1599998</v>
          </cell>
          <cell r="CB193">
            <v>1588197262.4300001</v>
          </cell>
          <cell r="CC193">
            <v>1536114969.6099999</v>
          </cell>
          <cell r="CD193">
            <v>1495294860.45</v>
          </cell>
        </row>
        <row r="194">
          <cell r="A194" t="str">
            <v>FTS2TOTS</v>
          </cell>
          <cell r="B194">
            <v>1870715751.0400002</v>
          </cell>
          <cell r="C194">
            <v>1567136526.22</v>
          </cell>
          <cell r="D194">
            <v>1596910464.6500001</v>
          </cell>
          <cell r="E194">
            <v>1817824702.2599998</v>
          </cell>
          <cell r="F194">
            <v>1720177935.0700002</v>
          </cell>
          <cell r="G194">
            <v>1638285432.28</v>
          </cell>
          <cell r="H194">
            <v>1702725507.0299997</v>
          </cell>
          <cell r="I194">
            <v>1621710021.9400001</v>
          </cell>
          <cell r="J194">
            <v>1598905300.6200001</v>
          </cell>
          <cell r="K194">
            <v>1613136038.0399997</v>
          </cell>
          <cell r="L194">
            <v>1508273381.1399999</v>
          </cell>
          <cell r="M194">
            <v>1673307318.01</v>
          </cell>
          <cell r="N194">
            <v>2065335488.24</v>
          </cell>
          <cell r="O194">
            <v>1713045001.6100001</v>
          </cell>
          <cell r="P194">
            <v>1735318924.8599999</v>
          </cell>
          <cell r="Q194">
            <v>1990265867.5999999</v>
          </cell>
          <cell r="R194">
            <v>1794421266.9200001</v>
          </cell>
          <cell r="S194">
            <v>1769976159.0599999</v>
          </cell>
          <cell r="T194">
            <v>1814955977.0999999</v>
          </cell>
          <cell r="U194">
            <v>1660398875.8399999</v>
          </cell>
          <cell r="V194">
            <v>1661782901.1300001</v>
          </cell>
          <cell r="W194">
            <v>1653043809.4199998</v>
          </cell>
          <cell r="X194">
            <v>1645856276.02</v>
          </cell>
          <cell r="Y194">
            <v>1680434709.5500002</v>
          </cell>
          <cell r="Z194">
            <v>2021172818.73</v>
          </cell>
          <cell r="AA194">
            <v>1703428141.0899997</v>
          </cell>
          <cell r="AB194">
            <v>1691794334.1100001</v>
          </cell>
          <cell r="AC194">
            <v>1903126949.0700002</v>
          </cell>
          <cell r="AD194">
            <v>1742136861.1700001</v>
          </cell>
          <cell r="AE194">
            <v>1686875430.9000001</v>
          </cell>
          <cell r="AF194">
            <v>1710538805.5799999</v>
          </cell>
          <cell r="AG194">
            <v>1630497747.9499998</v>
          </cell>
          <cell r="AH194">
            <v>1564450829.0499997</v>
          </cell>
          <cell r="AI194">
            <v>1540282595.2700002</v>
          </cell>
          <cell r="AJ194">
            <v>1566909840.23</v>
          </cell>
          <cell r="AK194">
            <v>1608842425.9400001</v>
          </cell>
          <cell r="AL194">
            <v>1905628886.3700001</v>
          </cell>
          <cell r="AM194">
            <v>1594798162.8999999</v>
          </cell>
          <cell r="AN194">
            <v>1621559155.6500001</v>
          </cell>
          <cell r="AO194">
            <v>1791381521.1199999</v>
          </cell>
          <cell r="AP194">
            <v>1605892123.1200001</v>
          </cell>
          <cell r="AQ194">
            <v>1574202887.0599999</v>
          </cell>
          <cell r="AR194">
            <v>1577248468.02</v>
          </cell>
          <cell r="AS194">
            <v>1507097125.8799999</v>
          </cell>
          <cell r="AT194">
            <v>1442010658.26</v>
          </cell>
          <cell r="AU194">
            <v>1426466576.47</v>
          </cell>
          <cell r="AV194">
            <v>1389424798.7800002</v>
          </cell>
          <cell r="AW194">
            <v>1402206402.6400001</v>
          </cell>
          <cell r="AX194">
            <v>1693157211.1399999</v>
          </cell>
          <cell r="AY194">
            <v>1417479093.7799997</v>
          </cell>
          <cell r="AZ194">
            <v>1397927842.0500002</v>
          </cell>
          <cell r="BA194">
            <v>1545650785.6100001</v>
          </cell>
          <cell r="BB194">
            <v>1439856318.8299999</v>
          </cell>
          <cell r="BC194">
            <v>1347068724.8899999</v>
          </cell>
          <cell r="BD194">
            <v>1417076582.1600001</v>
          </cell>
          <cell r="BE194">
            <v>1394318293.4499998</v>
          </cell>
          <cell r="BF194">
            <v>1351717729.0600002</v>
          </cell>
          <cell r="BG194">
            <v>1297555835.74</v>
          </cell>
          <cell r="BH194">
            <v>1315652246.95</v>
          </cell>
          <cell r="BI194">
            <v>1333745680.7</v>
          </cell>
          <cell r="BJ194">
            <v>1657608966</v>
          </cell>
          <cell r="BK194">
            <v>1345322585.25</v>
          </cell>
          <cell r="BL194">
            <v>1401179369.4300001</v>
          </cell>
          <cell r="BM194">
            <v>1603328044.8600001</v>
          </cell>
          <cell r="BN194">
            <v>1459391693.1700001</v>
          </cell>
          <cell r="BO194">
            <v>1373909605.22</v>
          </cell>
          <cell r="BP194">
            <v>1458601213.77</v>
          </cell>
          <cell r="BQ194">
            <v>1378092272.9200001</v>
          </cell>
          <cell r="BR194">
            <v>1354669024.21</v>
          </cell>
          <cell r="BS194">
            <v>1382807062.4100001</v>
          </cell>
          <cell r="BT194">
            <v>1363405004.2800002</v>
          </cell>
          <cell r="BU194">
            <v>1427104674.53</v>
          </cell>
          <cell r="BV194">
            <v>1716664678.46</v>
          </cell>
          <cell r="BW194">
            <v>1415417464.9300001</v>
          </cell>
          <cell r="BX194">
            <v>1476550868.8800001</v>
          </cell>
          <cell r="BY194">
            <v>1703208863.25</v>
          </cell>
          <cell r="BZ194">
            <v>1546871526.3400002</v>
          </cell>
          <cell r="CA194">
            <v>1447786931.8999999</v>
          </cell>
          <cell r="CB194">
            <v>1506664998.1700001</v>
          </cell>
          <cell r="CC194">
            <v>1454470298.5799999</v>
          </cell>
          <cell r="CD194">
            <v>1413611387.77</v>
          </cell>
        </row>
        <row r="195">
          <cell r="A195" t="str">
            <v>FTS2TRNS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</row>
        <row r="196">
          <cell r="A196" t="str">
            <v>FTS2WRNT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</row>
        <row r="197">
          <cell r="A197" t="str">
            <v>FTSEVOIL</v>
          </cell>
          <cell r="B197">
            <v>0</v>
          </cell>
          <cell r="C197">
            <v>0</v>
          </cell>
          <cell r="D197">
            <v>1533924.8</v>
          </cell>
          <cell r="E197">
            <v>296461.46999999997</v>
          </cell>
          <cell r="F197">
            <v>745473.98</v>
          </cell>
          <cell r="G197">
            <v>550235.16</v>
          </cell>
          <cell r="H197">
            <v>676918.4</v>
          </cell>
          <cell r="I197">
            <v>947702.26</v>
          </cell>
          <cell r="J197">
            <v>398161.74</v>
          </cell>
          <cell r="K197">
            <v>539052.14</v>
          </cell>
          <cell r="L197">
            <v>599559.30000000005</v>
          </cell>
          <cell r="M197">
            <v>597015.64</v>
          </cell>
          <cell r="N197">
            <v>623784.46</v>
          </cell>
          <cell r="O197">
            <v>503214.52</v>
          </cell>
          <cell r="P197">
            <v>600434.46</v>
          </cell>
          <cell r="Q197">
            <v>0</v>
          </cell>
          <cell r="R197">
            <v>1146311.49</v>
          </cell>
          <cell r="S197">
            <v>613173.61</v>
          </cell>
          <cell r="T197">
            <v>697441.03</v>
          </cell>
          <cell r="U197">
            <v>760412.89</v>
          </cell>
          <cell r="V197">
            <v>664885.31000000006</v>
          </cell>
          <cell r="W197">
            <v>781728.94</v>
          </cell>
          <cell r="X197">
            <v>752804.27</v>
          </cell>
        </row>
        <row r="198">
          <cell r="A198" t="str">
            <v>FTSEVOTC</v>
          </cell>
          <cell r="B198">
            <v>685976.21</v>
          </cell>
          <cell r="C198">
            <v>663633.74</v>
          </cell>
          <cell r="D198">
            <v>684020.44</v>
          </cell>
          <cell r="E198">
            <v>822295.24</v>
          </cell>
          <cell r="F198">
            <v>901386.96</v>
          </cell>
          <cell r="G198">
            <v>985351.38</v>
          </cell>
          <cell r="H198">
            <v>535207.89</v>
          </cell>
          <cell r="I198">
            <v>520238.1</v>
          </cell>
          <cell r="J198">
            <v>1039601.49</v>
          </cell>
          <cell r="K198">
            <v>804803.5</v>
          </cell>
          <cell r="L198">
            <v>809314.5</v>
          </cell>
          <cell r="M198">
            <v>703965.26</v>
          </cell>
          <cell r="N198">
            <v>807492.79</v>
          </cell>
          <cell r="O198">
            <v>798185.9</v>
          </cell>
          <cell r="P198">
            <v>768197.17</v>
          </cell>
          <cell r="Q198">
            <v>802078.61</v>
          </cell>
          <cell r="R198">
            <v>939380.3</v>
          </cell>
          <cell r="S198">
            <v>1025571.88</v>
          </cell>
          <cell r="T198">
            <v>924843.42</v>
          </cell>
          <cell r="U198">
            <v>1020391.12</v>
          </cell>
          <cell r="V198">
            <v>1068361.01</v>
          </cell>
          <cell r="W198">
            <v>889829.18</v>
          </cell>
          <cell r="X198">
            <v>789611.56</v>
          </cell>
          <cell r="Y198">
            <v>654280.42000000004</v>
          </cell>
          <cell r="Z198">
            <v>561032.35</v>
          </cell>
          <cell r="AA198">
            <v>508654.29</v>
          </cell>
          <cell r="AB198">
            <v>858703.7</v>
          </cell>
          <cell r="AC198">
            <v>653402.39</v>
          </cell>
          <cell r="AD198">
            <v>203662.56</v>
          </cell>
          <cell r="AE198">
            <v>1155271.81</v>
          </cell>
          <cell r="AF198">
            <v>791557.78</v>
          </cell>
          <cell r="AG198">
            <v>800208.49</v>
          </cell>
          <cell r="AH198">
            <v>827750.92000000016</v>
          </cell>
          <cell r="AI198">
            <v>921981.55999999982</v>
          </cell>
          <cell r="AJ198">
            <v>742895.13000000035</v>
          </cell>
          <cell r="AK198">
            <v>1657312.4199999992</v>
          </cell>
          <cell r="AL198">
            <v>1412795.9500000004</v>
          </cell>
          <cell r="AM198">
            <v>945520.15000000014</v>
          </cell>
          <cell r="AN198">
            <v>1093761.689999999</v>
          </cell>
          <cell r="AO198">
            <v>882522.99</v>
          </cell>
          <cell r="AP198">
            <v>1864569.05</v>
          </cell>
          <cell r="AQ198">
            <v>1323052.6300000013</v>
          </cell>
          <cell r="AR198">
            <v>1762300.95</v>
          </cell>
          <cell r="AS198">
            <v>1600039.56</v>
          </cell>
          <cell r="AT198">
            <v>958199.4599999995</v>
          </cell>
          <cell r="AU198">
            <v>466078.14000000048</v>
          </cell>
          <cell r="AV198">
            <v>273236.24000000011</v>
          </cell>
          <cell r="AW198">
            <v>2478738.3200000008</v>
          </cell>
          <cell r="AX198">
            <v>212196.21999999916</v>
          </cell>
          <cell r="AY198">
            <v>-26571.810000000085</v>
          </cell>
          <cell r="AZ198">
            <v>13685.230000000103</v>
          </cell>
          <cell r="BA198">
            <v>8671.3100000004324</v>
          </cell>
          <cell r="BB198">
            <v>113909.26999999973</v>
          </cell>
          <cell r="BC198">
            <v>0</v>
          </cell>
          <cell r="BD198">
            <v>162986.41</v>
          </cell>
          <cell r="BE198">
            <v>-12088.099999999991</v>
          </cell>
          <cell r="BF198">
            <v>232824.24</v>
          </cell>
          <cell r="BG198">
            <v>477559.42000000004</v>
          </cell>
          <cell r="BH198">
            <v>213477.64999999997</v>
          </cell>
          <cell r="BI198">
            <v>208952.09999999986</v>
          </cell>
          <cell r="BJ198">
            <v>246849.34000000026</v>
          </cell>
          <cell r="BK198">
            <v>425340.52999999974</v>
          </cell>
          <cell r="BL198">
            <v>397321.95000000024</v>
          </cell>
          <cell r="BM198">
            <v>461134.43999999994</v>
          </cell>
          <cell r="BN198">
            <v>524807.12000000023</v>
          </cell>
          <cell r="BO198">
            <v>589575.08999999985</v>
          </cell>
          <cell r="BP198">
            <v>574391.88000000012</v>
          </cell>
          <cell r="BQ198">
            <v>620659.15</v>
          </cell>
          <cell r="BR198">
            <v>609172.23999999987</v>
          </cell>
          <cell r="BS198">
            <v>529742.03</v>
          </cell>
          <cell r="BT198">
            <v>593602.05999999982</v>
          </cell>
          <cell r="BU198">
            <v>641886.49000000011</v>
          </cell>
          <cell r="BV198">
            <v>960030.36999999965</v>
          </cell>
          <cell r="BW198">
            <v>853871.58000000077</v>
          </cell>
          <cell r="BX198">
            <v>773271.06999999983</v>
          </cell>
          <cell r="BY198">
            <v>1222424.6899999995</v>
          </cell>
          <cell r="BZ198">
            <v>1392279.2599999995</v>
          </cell>
          <cell r="CA198">
            <v>1284551.9900000007</v>
          </cell>
          <cell r="CB198">
            <v>1110241.74</v>
          </cell>
          <cell r="CC198">
            <v>1218442.2400000002</v>
          </cell>
          <cell r="CD198">
            <v>819193.6100000001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</row>
        <row r="199">
          <cell r="A199" t="str">
            <v>FTSEVSOL</v>
          </cell>
          <cell r="B199">
            <v>4413118.79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6832495.1900000004</v>
          </cell>
          <cell r="H199">
            <v>87065.54</v>
          </cell>
          <cell r="I199">
            <v>0</v>
          </cell>
          <cell r="J199">
            <v>0</v>
          </cell>
          <cell r="K199">
            <v>4299196.05</v>
          </cell>
          <cell r="L199">
            <v>0</v>
          </cell>
          <cell r="M199">
            <v>0</v>
          </cell>
          <cell r="N199">
            <v>4242236.21</v>
          </cell>
          <cell r="O199">
            <v>0</v>
          </cell>
          <cell r="P199">
            <v>0</v>
          </cell>
          <cell r="Q199">
            <v>0</v>
          </cell>
          <cell r="R199">
            <v>6656522.0199999996</v>
          </cell>
          <cell r="S199">
            <v>0</v>
          </cell>
          <cell r="T199">
            <v>93895.72</v>
          </cell>
          <cell r="U199">
            <v>0</v>
          </cell>
          <cell r="V199">
            <v>0</v>
          </cell>
          <cell r="W199">
            <v>2240023.4300000002</v>
          </cell>
          <cell r="X199">
            <v>0</v>
          </cell>
        </row>
        <row r="200">
          <cell r="A200" t="str">
            <v>FTSEVSTC</v>
          </cell>
          <cell r="B200">
            <v>9621825.8300000001</v>
          </cell>
          <cell r="C200">
            <v>0</v>
          </cell>
          <cell r="D200">
            <v>843075.3</v>
          </cell>
          <cell r="E200">
            <v>9975857.6099999994</v>
          </cell>
          <cell r="F200">
            <v>6645649</v>
          </cell>
          <cell r="G200">
            <v>4954212</v>
          </cell>
          <cell r="H200">
            <v>6612128.4699999997</v>
          </cell>
          <cell r="I200">
            <v>0</v>
          </cell>
          <cell r="J200">
            <v>4000913.53</v>
          </cell>
          <cell r="K200">
            <v>6531639</v>
          </cell>
          <cell r="L200">
            <v>0</v>
          </cell>
          <cell r="M200">
            <v>9526071.6400000006</v>
          </cell>
          <cell r="N200">
            <v>1110601.3600000001</v>
          </cell>
          <cell r="O200">
            <v>0</v>
          </cell>
          <cell r="P200">
            <v>1118441.44</v>
          </cell>
          <cell r="Q200">
            <v>7330664.3899999997</v>
          </cell>
          <cell r="R200">
            <v>8247621.0899999999</v>
          </cell>
          <cell r="S200">
            <v>1488048</v>
          </cell>
          <cell r="T200">
            <v>7059201.6200000001</v>
          </cell>
          <cell r="U200">
            <v>0</v>
          </cell>
          <cell r="V200">
            <v>8301907.6600000001</v>
          </cell>
          <cell r="W200">
            <v>126205.17</v>
          </cell>
          <cell r="X200">
            <v>0</v>
          </cell>
          <cell r="Y200">
            <v>4388957.1500000004</v>
          </cell>
          <cell r="Z200">
            <v>596798.97</v>
          </cell>
          <cell r="AA200">
            <v>-123093.32</v>
          </cell>
          <cell r="AB200">
            <v>1015553.18</v>
          </cell>
          <cell r="AC200">
            <v>7722651.6799999997</v>
          </cell>
          <cell r="AD200">
            <v>6275185</v>
          </cell>
          <cell r="AE200">
            <v>1144539.92</v>
          </cell>
          <cell r="AF200">
            <v>7178179.5800000001</v>
          </cell>
          <cell r="AG200">
            <v>0</v>
          </cell>
          <cell r="AH200">
            <v>254366.57000000018</v>
          </cell>
          <cell r="AI200">
            <v>8099935.8499999996</v>
          </cell>
          <cell r="AJ200">
            <v>0</v>
          </cell>
          <cell r="AK200">
            <v>1477843.9000000018</v>
          </cell>
          <cell r="AL200">
            <v>6459051.4999999972</v>
          </cell>
          <cell r="AM200">
            <v>0</v>
          </cell>
          <cell r="AN200">
            <v>830134.5500000004</v>
          </cell>
          <cell r="AO200">
            <v>8470744.049999997</v>
          </cell>
          <cell r="AP200">
            <v>10163212.260000002</v>
          </cell>
          <cell r="AQ200">
            <v>296264.92999999953</v>
          </cell>
          <cell r="AR200">
            <v>8473871.25</v>
          </cell>
          <cell r="AS200">
            <v>0</v>
          </cell>
          <cell r="AT200">
            <v>14854184.550000001</v>
          </cell>
          <cell r="AU200">
            <v>2059158.1999999988</v>
          </cell>
          <cell r="AV200">
            <v>810561.9100000005</v>
          </cell>
          <cell r="AW200">
            <v>8289438.0900000008</v>
          </cell>
          <cell r="AX200">
            <v>4638346.8000000007</v>
          </cell>
          <cell r="AY200">
            <v>78051.000000002095</v>
          </cell>
          <cell r="AZ200">
            <v>8750152.4999999981</v>
          </cell>
          <cell r="BA200">
            <v>14012770.959999997</v>
          </cell>
          <cell r="BB200">
            <v>2134254.640000009</v>
          </cell>
          <cell r="BC200">
            <v>9355087.0299999937</v>
          </cell>
          <cell r="BD200">
            <v>4863111.08</v>
          </cell>
          <cell r="BE200">
            <v>257184.99999999977</v>
          </cell>
          <cell r="BF200">
            <v>11487190.000000002</v>
          </cell>
          <cell r="BG200">
            <v>2069770.58</v>
          </cell>
          <cell r="BH200">
            <v>0</v>
          </cell>
          <cell r="BI200">
            <v>11382420.950000001</v>
          </cell>
          <cell r="BJ200">
            <v>1582260.5899999971</v>
          </cell>
          <cell r="BK200">
            <v>211915.31999999925</v>
          </cell>
          <cell r="BL200">
            <v>9316538.709999999</v>
          </cell>
          <cell r="BM200">
            <v>12945268.650000002</v>
          </cell>
          <cell r="BN200">
            <v>1528211.380000002</v>
          </cell>
          <cell r="BO200">
            <v>2910493.3300000015</v>
          </cell>
          <cell r="BP200">
            <v>1418747.6700000002</v>
          </cell>
          <cell r="BQ200">
            <v>0</v>
          </cell>
          <cell r="BR200">
            <v>8634047.4199999999</v>
          </cell>
          <cell r="BS200">
            <v>1317898.67</v>
          </cell>
          <cell r="BT200">
            <v>5538.0899999999401</v>
          </cell>
          <cell r="BU200">
            <v>9963618.8199999966</v>
          </cell>
          <cell r="BV200">
            <v>1112821.7600000028</v>
          </cell>
          <cell r="BW200">
            <v>21646.199999999284</v>
          </cell>
          <cell r="BX200">
            <v>11839208.820000004</v>
          </cell>
          <cell r="BY200">
            <v>6954239.2899999963</v>
          </cell>
          <cell r="BZ200">
            <v>899600.55000000237</v>
          </cell>
          <cell r="CA200">
            <v>6773817.5899999999</v>
          </cell>
          <cell r="CB200">
            <v>946436.41999999993</v>
          </cell>
          <cell r="CC200">
            <v>0</v>
          </cell>
          <cell r="CD200">
            <v>6193117.0000000009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</row>
        <row r="201">
          <cell r="A201" t="str">
            <v>FTSEVTC</v>
          </cell>
          <cell r="B201">
            <v>10307802.039999999</v>
          </cell>
          <cell r="C201">
            <v>663633.74</v>
          </cell>
          <cell r="D201">
            <v>1527095.74</v>
          </cell>
          <cell r="E201">
            <v>6093617.5999999996</v>
          </cell>
          <cell r="F201">
            <v>7547035.96</v>
          </cell>
          <cell r="G201">
            <v>5939563.3799999999</v>
          </cell>
          <cell r="H201">
            <v>7147336.3600000003</v>
          </cell>
          <cell r="I201">
            <v>520238.1</v>
          </cell>
          <cell r="J201">
            <v>5040515.0199999996</v>
          </cell>
          <cell r="K201">
            <v>7336442.5</v>
          </cell>
          <cell r="L201">
            <v>809314.5</v>
          </cell>
          <cell r="M201">
            <v>10230036.9</v>
          </cell>
          <cell r="N201">
            <v>1918094.15</v>
          </cell>
          <cell r="O201">
            <v>798185.9</v>
          </cell>
          <cell r="P201">
            <v>1886638.61</v>
          </cell>
          <cell r="Q201">
            <v>8132743</v>
          </cell>
          <cell r="R201">
            <v>9187001.3900000006</v>
          </cell>
          <cell r="S201">
            <v>2481692.66</v>
          </cell>
          <cell r="T201">
            <v>7984045.04</v>
          </cell>
          <cell r="U201">
            <v>1020391.12</v>
          </cell>
          <cell r="V201">
            <v>9370268.6699999999</v>
          </cell>
          <cell r="W201">
            <v>1016034.35</v>
          </cell>
          <cell r="X201">
            <v>789611.56</v>
          </cell>
          <cell r="BD201">
            <v>5026097.49</v>
          </cell>
          <cell r="BE201">
            <v>245096.89999999918</v>
          </cell>
          <cell r="BF201">
            <v>11720014.240000002</v>
          </cell>
          <cell r="BG201">
            <v>2547329.9999999986</v>
          </cell>
          <cell r="BH201">
            <v>213477.64999999796</v>
          </cell>
          <cell r="BI201">
            <v>11591373.050000001</v>
          </cell>
          <cell r="BJ201">
            <v>1829109.9299999941</v>
          </cell>
          <cell r="BK201">
            <v>637255.85000000254</v>
          </cell>
          <cell r="BL201">
            <v>9713860.660000002</v>
          </cell>
          <cell r="BM201">
            <v>13406403.089999998</v>
          </cell>
          <cell r="BN201">
            <v>2053018.5000000075</v>
          </cell>
          <cell r="BO201">
            <v>3500068.4199999981</v>
          </cell>
          <cell r="BP201">
            <v>1993139.5500000003</v>
          </cell>
          <cell r="BQ201">
            <v>620659.15</v>
          </cell>
          <cell r="BR201">
            <v>9243219.6600000001</v>
          </cell>
          <cell r="BS201">
            <v>1847640.7000000014</v>
          </cell>
          <cell r="BT201">
            <v>599140.14999999839</v>
          </cell>
          <cell r="BU201">
            <v>10605505.309999997</v>
          </cell>
          <cell r="BV201">
            <v>2072852.1300000048</v>
          </cell>
          <cell r="BW201">
            <v>875517.7799999991</v>
          </cell>
          <cell r="BX201">
            <v>12612479.890000006</v>
          </cell>
          <cell r="BY201">
            <v>8176663.9799999939</v>
          </cell>
          <cell r="BZ201">
            <v>2291879.8100000047</v>
          </cell>
          <cell r="CA201">
            <v>8058369.5799999973</v>
          </cell>
          <cell r="CB201">
            <v>2056678.1599999997</v>
          </cell>
          <cell r="CC201">
            <v>1218442.2400000005</v>
          </cell>
          <cell r="CD201">
            <v>7012310.6100000003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</row>
        <row r="202">
          <cell r="A202" t="str">
            <v>FTSEVTOT</v>
          </cell>
          <cell r="B202">
            <v>4413118.79</v>
          </cell>
          <cell r="C202">
            <v>0</v>
          </cell>
          <cell r="D202">
            <v>1533924.8</v>
          </cell>
          <cell r="E202">
            <v>296461.46999999997</v>
          </cell>
          <cell r="F202">
            <v>7577969.1699999999</v>
          </cell>
          <cell r="G202">
            <v>550235.16</v>
          </cell>
          <cell r="H202">
            <v>763983.94</v>
          </cell>
          <cell r="I202">
            <v>947702.26</v>
          </cell>
          <cell r="J202">
            <v>398161.74</v>
          </cell>
          <cell r="K202">
            <v>4838248.1900000004</v>
          </cell>
          <cell r="L202">
            <v>599559.30000000005</v>
          </cell>
          <cell r="M202">
            <v>597015.64</v>
          </cell>
          <cell r="N202">
            <v>4866020.67</v>
          </cell>
          <cell r="O202">
            <v>503214.52</v>
          </cell>
          <cell r="P202">
            <v>600434.46</v>
          </cell>
          <cell r="Q202">
            <v>573553.86</v>
          </cell>
          <cell r="R202">
            <v>7229279.6500000004</v>
          </cell>
          <cell r="S202">
            <v>613173.61</v>
          </cell>
          <cell r="T202">
            <v>791336.75</v>
          </cell>
          <cell r="U202">
            <v>760412.89</v>
          </cell>
          <cell r="V202">
            <v>664885.31000000006</v>
          </cell>
          <cell r="W202">
            <v>3021752.37</v>
          </cell>
          <cell r="X202">
            <v>752804.27</v>
          </cell>
          <cell r="Y202">
            <v>487503.69</v>
          </cell>
          <cell r="Z202">
            <v>2512341.41</v>
          </cell>
          <cell r="AA202">
            <v>540520.15</v>
          </cell>
          <cell r="AB202">
            <v>435910.41</v>
          </cell>
          <cell r="AC202">
            <v>514551.27</v>
          </cell>
          <cell r="AD202">
            <v>6498057.21</v>
          </cell>
          <cell r="AE202">
            <v>466066.22</v>
          </cell>
          <cell r="AF202">
            <v>366261.98</v>
          </cell>
          <cell r="AG202">
            <v>865676.27</v>
          </cell>
          <cell r="AH202">
            <v>584107.2300000001</v>
          </cell>
          <cell r="AI202">
            <v>2751738.2800000003</v>
          </cell>
          <cell r="AJ202">
            <v>611855.37999999977</v>
          </cell>
          <cell r="AK202">
            <v>363403.53000000026</v>
          </cell>
          <cell r="AL202">
            <v>4003844.1999999997</v>
          </cell>
          <cell r="AM202">
            <v>926469.36000000045</v>
          </cell>
          <cell r="AN202">
            <v>1436120.9499999995</v>
          </cell>
          <cell r="AO202">
            <v>3759901.87</v>
          </cell>
          <cell r="AP202">
            <v>4769574.2699999996</v>
          </cell>
          <cell r="AQ202">
            <v>984646.97</v>
          </cell>
          <cell r="AR202">
            <v>1117273.99</v>
          </cell>
          <cell r="AS202">
            <v>973545.84000000008</v>
          </cell>
          <cell r="AT202">
            <v>1299587.76</v>
          </cell>
          <cell r="AU202">
            <v>4939700.7999999989</v>
          </cell>
          <cell r="AV202">
            <v>699989.69000000064</v>
          </cell>
          <cell r="AW202">
            <v>657347.50999999919</v>
          </cell>
          <cell r="AX202">
            <v>3772451.9800000014</v>
          </cell>
          <cell r="AY202">
            <v>1141788.6699999985</v>
          </cell>
          <cell r="AZ202">
            <v>0</v>
          </cell>
          <cell r="BA202">
            <v>0</v>
          </cell>
          <cell r="BB202">
            <v>3215807.9000000013</v>
          </cell>
          <cell r="BC202">
            <v>194555.09999999875</v>
          </cell>
          <cell r="BD202">
            <v>130274.05</v>
          </cell>
          <cell r="BE202">
            <v>98004.38</v>
          </cell>
          <cell r="BF202">
            <v>117701.80999999998</v>
          </cell>
          <cell r="BG202">
            <v>2238403.7000000002</v>
          </cell>
          <cell r="BH202">
            <v>170046.52000000008</v>
          </cell>
          <cell r="BI202">
            <v>161460.08999999982</v>
          </cell>
          <cell r="BJ202">
            <v>3211374.84</v>
          </cell>
          <cell r="BK202">
            <v>150962.68000000014</v>
          </cell>
          <cell r="BL202">
            <v>177926.32000000009</v>
          </cell>
          <cell r="BM202">
            <v>2876363.5999999996</v>
          </cell>
          <cell r="BN202">
            <v>3352663.69</v>
          </cell>
          <cell r="BO202">
            <v>327012.89999999973</v>
          </cell>
          <cell r="BP202">
            <v>3137538.5100000002</v>
          </cell>
          <cell r="BQ202">
            <v>429385.42000000004</v>
          </cell>
          <cell r="BR202">
            <v>415175.53999999992</v>
          </cell>
          <cell r="BS202">
            <v>2516556.44</v>
          </cell>
          <cell r="BT202">
            <v>441337.24000000017</v>
          </cell>
          <cell r="BU202">
            <v>382007.44999999972</v>
          </cell>
          <cell r="BV202">
            <v>2725012.8699999996</v>
          </cell>
          <cell r="BW202">
            <v>459488.3100000011</v>
          </cell>
          <cell r="BX202">
            <v>674446.65000000014</v>
          </cell>
          <cell r="BY202">
            <v>617897.55999999936</v>
          </cell>
          <cell r="BZ202">
            <v>5820937.2200000007</v>
          </cell>
          <cell r="CA202">
            <v>975538.98999999685</v>
          </cell>
          <cell r="CB202">
            <v>3724563.5500000003</v>
          </cell>
          <cell r="CC202">
            <v>900341.19999999972</v>
          </cell>
          <cell r="CD202">
            <v>764931.76000000047</v>
          </cell>
          <cell r="CE202">
            <v>-5389836.5100000007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</row>
        <row r="203">
          <cell r="A203" t="str">
            <v>FTSIFDIE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FTSIFDOC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 t="str">
            <v>FTSIFGR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 t="str">
            <v>FTSIFINT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FTSIFSAL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 t="str">
            <v>FTSIFTOT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 t="str">
            <v>FTSLOTS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1415892.63</v>
          </cell>
          <cell r="Y209">
            <v>2297285.77</v>
          </cell>
          <cell r="Z209">
            <v>5717081.5199999996</v>
          </cell>
          <cell r="AA209">
            <v>6104817.8099999996</v>
          </cell>
          <cell r="AB209">
            <v>7813489.6699999999</v>
          </cell>
          <cell r="AC209">
            <v>7030965.0999999996</v>
          </cell>
          <cell r="AD209">
            <v>10088611.58</v>
          </cell>
          <cell r="AE209">
            <v>7688451.4100000001</v>
          </cell>
          <cell r="AF209">
            <v>8287445.5800000001</v>
          </cell>
          <cell r="AG209">
            <v>10402963.039999999</v>
          </cell>
          <cell r="AH209">
            <v>8561947.7599999998</v>
          </cell>
          <cell r="AI209">
            <v>8441391.4199999981</v>
          </cell>
          <cell r="AJ209">
            <v>10139500.410000004</v>
          </cell>
          <cell r="AK209">
            <v>9016154.4999999981</v>
          </cell>
          <cell r="AL209">
            <v>13753418.979999999</v>
          </cell>
          <cell r="AM209">
            <v>11621418.540000008</v>
          </cell>
          <cell r="AN209">
            <v>11441775.649999997</v>
          </cell>
          <cell r="AO209">
            <v>10699217.67999999</v>
          </cell>
          <cell r="AP209">
            <v>11500802.300000004</v>
          </cell>
          <cell r="AQ209">
            <v>8398327.9300000072</v>
          </cell>
          <cell r="AR209">
            <v>9972956.9199999999</v>
          </cell>
          <cell r="AS209">
            <v>7287061.7400000002</v>
          </cell>
          <cell r="AT209">
            <v>7363442.589999998</v>
          </cell>
          <cell r="AU209">
            <v>9058807.3000000045</v>
          </cell>
          <cell r="AV209">
            <v>5542217.8299999982</v>
          </cell>
          <cell r="AW209">
            <v>8155545.4000000013</v>
          </cell>
          <cell r="AX209">
            <v>10988999.610000001</v>
          </cell>
          <cell r="AY209">
            <v>9903516.9000000004</v>
          </cell>
          <cell r="AZ209">
            <v>10072353.280000001</v>
          </cell>
          <cell r="BA209">
            <v>10674367.009999998</v>
          </cell>
          <cell r="BB209">
            <v>8074967.9000000041</v>
          </cell>
          <cell r="BC209">
            <v>7033336.859999991</v>
          </cell>
          <cell r="BD209">
            <v>8584842.9500000011</v>
          </cell>
          <cell r="BE209">
            <v>6691591.0299999993</v>
          </cell>
          <cell r="BF209">
            <v>6691490.7600000007</v>
          </cell>
          <cell r="BG209">
            <v>9348343.9699999988</v>
          </cell>
          <cell r="BH209">
            <v>9721725.5100000016</v>
          </cell>
          <cell r="BI209">
            <v>11977025.9</v>
          </cell>
          <cell r="BJ209">
            <v>11579922.639999993</v>
          </cell>
          <cell r="BK209">
            <v>14883973.560000001</v>
          </cell>
          <cell r="BL209">
            <v>15281771.04000001</v>
          </cell>
          <cell r="BM209">
            <v>17179503.519999996</v>
          </cell>
          <cell r="BN209">
            <v>12382033.019999994</v>
          </cell>
          <cell r="BO209">
            <v>12102249.270000001</v>
          </cell>
          <cell r="BP209">
            <v>11431001.029999999</v>
          </cell>
          <cell r="BQ209">
            <v>7962875.2200000025</v>
          </cell>
          <cell r="BR209">
            <v>9880998.9399999976</v>
          </cell>
          <cell r="BS209">
            <v>8208267.3400000026</v>
          </cell>
          <cell r="BT209">
            <v>8935017.8999999985</v>
          </cell>
          <cell r="BU209">
            <v>10864985.73</v>
          </cell>
          <cell r="BV209">
            <v>9806344.629999999</v>
          </cell>
          <cell r="BW209">
            <v>12096849.539999994</v>
          </cell>
          <cell r="BX209">
            <v>15030984.560000008</v>
          </cell>
          <cell r="BY209">
            <v>11027633.019999996</v>
          </cell>
          <cell r="BZ209">
            <v>10252468.710000003</v>
          </cell>
          <cell r="CA209">
            <v>12172706.480000002</v>
          </cell>
          <cell r="CB209">
            <v>9678026.0899999999</v>
          </cell>
          <cell r="CC209">
            <v>8871056.5199999996</v>
          </cell>
          <cell r="CD209">
            <v>11689666.200000001</v>
          </cell>
          <cell r="CE209">
            <v>-30238748.810000002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</row>
        <row r="210">
          <cell r="A210" t="str">
            <v>FTSLOTS_EETF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A211" t="str">
            <v>FTSMKLS</v>
          </cell>
          <cell r="B211">
            <v>2373508.7000000002</v>
          </cell>
          <cell r="C211">
            <v>2430180.6800000002</v>
          </cell>
          <cell r="D211">
            <v>2476850.41</v>
          </cell>
          <cell r="E211">
            <v>2083407.21</v>
          </cell>
          <cell r="F211">
            <v>2034552.8</v>
          </cell>
          <cell r="G211">
            <v>2036292.27</v>
          </cell>
          <cell r="H211">
            <v>1836691.16</v>
          </cell>
          <cell r="I211">
            <v>1687893.77</v>
          </cell>
          <cell r="J211">
            <v>2115637.9900000002</v>
          </cell>
          <cell r="K211">
            <v>2008067.67</v>
          </cell>
          <cell r="L211">
            <v>2293562.9</v>
          </cell>
          <cell r="M211">
            <v>2084835.9</v>
          </cell>
          <cell r="N211">
            <v>2069251.81</v>
          </cell>
          <cell r="O211">
            <v>2284879.33</v>
          </cell>
          <cell r="P211">
            <v>2247226.21</v>
          </cell>
          <cell r="Q211">
            <v>3107304.65</v>
          </cell>
          <cell r="R211">
            <v>2829332.4</v>
          </cell>
          <cell r="S211">
            <v>2897785.92</v>
          </cell>
          <cell r="T211">
            <v>2566874.42</v>
          </cell>
          <cell r="U211">
            <v>2825035.61</v>
          </cell>
          <cell r="V211">
            <v>2769315.28</v>
          </cell>
          <cell r="W211">
            <v>2372910.85</v>
          </cell>
          <cell r="X211">
            <v>5156201.87</v>
          </cell>
          <cell r="BD211">
            <v>3461455.86</v>
          </cell>
          <cell r="BE211">
            <v>-3461455.86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</row>
        <row r="212">
          <cell r="A212" t="str">
            <v>FTSVADDL</v>
          </cell>
          <cell r="B212">
            <v>559945.64</v>
          </cell>
          <cell r="C212">
            <v>1167444.1200000001</v>
          </cell>
          <cell r="D212">
            <v>406612.59</v>
          </cell>
          <cell r="E212">
            <v>946161.2</v>
          </cell>
          <cell r="F212">
            <v>991898.96</v>
          </cell>
          <cell r="G212">
            <v>952015.35</v>
          </cell>
          <cell r="H212">
            <v>588046.87</v>
          </cell>
          <cell r="I212">
            <v>778567.28</v>
          </cell>
          <cell r="J212">
            <v>957998.8</v>
          </cell>
          <cell r="K212">
            <v>650975.32999999996</v>
          </cell>
          <cell r="L212">
            <v>1321118.06</v>
          </cell>
          <cell r="M212">
            <v>474546.29</v>
          </cell>
          <cell r="N212">
            <v>707133.47</v>
          </cell>
          <cell r="O212">
            <v>1086424.75</v>
          </cell>
          <cell r="P212">
            <v>484182.55</v>
          </cell>
          <cell r="Q212">
            <v>14624.69</v>
          </cell>
          <cell r="R212">
            <v>2164075.66</v>
          </cell>
          <cell r="S212">
            <v>774882.11</v>
          </cell>
          <cell r="T212">
            <v>555047.41</v>
          </cell>
          <cell r="U212">
            <v>1328204.21</v>
          </cell>
          <cell r="V212">
            <v>379673.32</v>
          </cell>
          <cell r="W212">
            <v>737878.82</v>
          </cell>
          <cell r="X212">
            <v>1328728.83</v>
          </cell>
          <cell r="Y212">
            <v>428191.14</v>
          </cell>
          <cell r="Z212">
            <v>523470.34</v>
          </cell>
          <cell r="AA212">
            <v>1153114.99</v>
          </cell>
          <cell r="AB212">
            <v>585764.78</v>
          </cell>
          <cell r="AC212">
            <v>676669.64</v>
          </cell>
          <cell r="AD212">
            <v>1366715.31</v>
          </cell>
          <cell r="AE212">
            <v>827968.63</v>
          </cell>
          <cell r="AF212">
            <v>434262.19</v>
          </cell>
          <cell r="AG212">
            <v>1459590.57</v>
          </cell>
          <cell r="AH212">
            <v>415225.47</v>
          </cell>
          <cell r="AI212">
            <v>1213502.9400000002</v>
          </cell>
          <cell r="AJ212">
            <v>790029.27000000025</v>
          </cell>
          <cell r="AK212">
            <v>407904.58999999933</v>
          </cell>
          <cell r="AL212">
            <v>1273733.9600000004</v>
          </cell>
          <cell r="AM212">
            <v>551630.38999999966</v>
          </cell>
          <cell r="AN212">
            <v>407010.39999999991</v>
          </cell>
          <cell r="AO212">
            <v>1377255.2300000011</v>
          </cell>
          <cell r="AP212">
            <v>743856.26999999839</v>
          </cell>
          <cell r="AQ212">
            <v>821087.69000000064</v>
          </cell>
          <cell r="AR212">
            <v>524823.26</v>
          </cell>
          <cell r="AS212">
            <v>1437915.03</v>
          </cell>
          <cell r="AT212">
            <v>339914.52999999991</v>
          </cell>
          <cell r="AU212">
            <v>1168128.5300000003</v>
          </cell>
          <cell r="AV212">
            <v>1440811.2099999997</v>
          </cell>
          <cell r="AW212">
            <v>425856.16000000038</v>
          </cell>
          <cell r="AX212">
            <v>712419.69999999984</v>
          </cell>
          <cell r="AY212">
            <v>2476494.0599999996</v>
          </cell>
          <cell r="AZ212">
            <v>462977.01000000123</v>
          </cell>
          <cell r="BA212">
            <v>1093828.8499999996</v>
          </cell>
          <cell r="BB212">
            <v>-1224158.0499999998</v>
          </cell>
          <cell r="BC212">
            <v>733550.80999999878</v>
          </cell>
        </row>
        <row r="213">
          <cell r="A213" t="str">
            <v>FTSVCAG</v>
          </cell>
          <cell r="B213">
            <v>0</v>
          </cell>
          <cell r="C213">
            <v>1543705.09</v>
          </cell>
          <cell r="D213">
            <v>0</v>
          </cell>
          <cell r="E213">
            <v>0</v>
          </cell>
          <cell r="F213">
            <v>1394227.45</v>
          </cell>
          <cell r="G213">
            <v>0</v>
          </cell>
          <cell r="H213">
            <v>0</v>
          </cell>
          <cell r="I213">
            <v>1144356.6299999999</v>
          </cell>
          <cell r="J213">
            <v>0</v>
          </cell>
          <cell r="K213">
            <v>0</v>
          </cell>
          <cell r="L213">
            <v>957321.23</v>
          </cell>
          <cell r="M213">
            <v>0</v>
          </cell>
          <cell r="N213">
            <v>0</v>
          </cell>
          <cell r="O213">
            <v>1666630.81</v>
          </cell>
          <cell r="P213">
            <v>0</v>
          </cell>
          <cell r="Q213">
            <v>0</v>
          </cell>
          <cell r="R213">
            <v>1222831.9099999999</v>
          </cell>
          <cell r="S213">
            <v>0</v>
          </cell>
          <cell r="T213">
            <v>0</v>
          </cell>
          <cell r="U213">
            <v>1213605.52</v>
          </cell>
          <cell r="V213">
            <v>0</v>
          </cell>
          <cell r="W213">
            <v>0</v>
          </cell>
          <cell r="X213">
            <v>989091.86</v>
          </cell>
          <cell r="Y213">
            <v>0</v>
          </cell>
          <cell r="Z213">
            <v>0</v>
          </cell>
          <cell r="AA213">
            <v>1755048.71</v>
          </cell>
          <cell r="AB213">
            <v>465.17</v>
          </cell>
          <cell r="AC213">
            <v>442642.36</v>
          </cell>
          <cell r="AD213">
            <v>908903.39</v>
          </cell>
          <cell r="AE213">
            <v>0</v>
          </cell>
          <cell r="AF213">
            <v>0</v>
          </cell>
          <cell r="AG213">
            <v>1232968.6100000001</v>
          </cell>
          <cell r="AH213">
            <v>0</v>
          </cell>
          <cell r="AI213">
            <v>1038790.3300000005</v>
          </cell>
          <cell r="AJ213">
            <v>0</v>
          </cell>
          <cell r="AK213">
            <v>0</v>
          </cell>
          <cell r="AL213">
            <v>2065441.3900000001</v>
          </cell>
          <cell r="AM213">
            <v>0</v>
          </cell>
          <cell r="AN213">
            <v>-210000.00000000084</v>
          </cell>
          <cell r="AO213">
            <v>1230859.3899999999</v>
          </cell>
          <cell r="AP213">
            <v>218527.62999999963</v>
          </cell>
          <cell r="AQ213">
            <v>-780667.37999999966</v>
          </cell>
          <cell r="AR213">
            <v>472311.53</v>
          </cell>
          <cell r="AS213">
            <v>528212.49</v>
          </cell>
          <cell r="AT213">
            <v>0</v>
          </cell>
          <cell r="AU213">
            <v>900466.62999999966</v>
          </cell>
          <cell r="AV213">
            <v>0</v>
          </cell>
          <cell r="AW213">
            <v>0</v>
          </cell>
          <cell r="AX213">
            <v>1953115.6400000001</v>
          </cell>
          <cell r="AY213">
            <v>1932.8099999995629</v>
          </cell>
          <cell r="AZ213">
            <v>0</v>
          </cell>
          <cell r="BA213">
            <v>1592469.8100000008</v>
          </cell>
          <cell r="BB213">
            <v>-94500.000000000029</v>
          </cell>
          <cell r="BC213">
            <v>0</v>
          </cell>
        </row>
        <row r="214">
          <cell r="A214" t="str">
            <v>FTSVCCIG</v>
          </cell>
          <cell r="B214">
            <v>2764639.17</v>
          </cell>
          <cell r="C214">
            <v>3878493.44</v>
          </cell>
          <cell r="D214">
            <v>2344557.31</v>
          </cell>
          <cell r="E214">
            <v>2497154.27</v>
          </cell>
          <cell r="F214">
            <v>3296089.03</v>
          </cell>
          <cell r="G214">
            <v>6416160.1399999997</v>
          </cell>
          <cell r="H214">
            <v>74895.259999999995</v>
          </cell>
          <cell r="I214">
            <v>4015063.73</v>
          </cell>
          <cell r="J214">
            <v>2157546.19</v>
          </cell>
          <cell r="K214">
            <v>2691729.48</v>
          </cell>
          <cell r="L214">
            <v>4069642.35</v>
          </cell>
          <cell r="M214">
            <v>2487716.9900000002</v>
          </cell>
          <cell r="N214">
            <v>2551909.7000000002</v>
          </cell>
          <cell r="O214">
            <v>3989033.42</v>
          </cell>
          <cell r="P214">
            <v>2338955.77</v>
          </cell>
          <cell r="Q214">
            <v>2234292.39</v>
          </cell>
          <cell r="R214">
            <v>4764448.3899999997</v>
          </cell>
          <cell r="S214">
            <v>5184928.13</v>
          </cell>
          <cell r="T214">
            <v>87280.97</v>
          </cell>
          <cell r="U214">
            <v>3892041.17</v>
          </cell>
          <cell r="V214">
            <v>2386065.4700000002</v>
          </cell>
          <cell r="W214">
            <v>2488359.92</v>
          </cell>
          <cell r="X214">
            <v>3667650.53</v>
          </cell>
          <cell r="Y214">
            <v>2410683.38</v>
          </cell>
          <cell r="Z214">
            <v>2705789.98</v>
          </cell>
          <cell r="AA214">
            <v>3475466.86</v>
          </cell>
          <cell r="AB214">
            <v>2335536.88</v>
          </cell>
          <cell r="AC214">
            <v>2193940.17</v>
          </cell>
          <cell r="AD214">
            <v>4236378.1500000004</v>
          </cell>
          <cell r="AE214">
            <v>4793223.87</v>
          </cell>
          <cell r="AF214">
            <v>47478.05</v>
          </cell>
          <cell r="AG214">
            <v>3330198.1</v>
          </cell>
          <cell r="AH214">
            <v>2398075.91</v>
          </cell>
          <cell r="AI214">
            <v>3461811.31</v>
          </cell>
          <cell r="AJ214">
            <v>2198737.7600000002</v>
          </cell>
          <cell r="AK214">
            <v>2286698.7699999991</v>
          </cell>
          <cell r="AL214">
            <v>3053366.8100000019</v>
          </cell>
          <cell r="AM214">
            <v>2544428.4399999972</v>
          </cell>
          <cell r="AN214">
            <v>2172824.5400000005</v>
          </cell>
          <cell r="AO214">
            <v>2570280.5400000024</v>
          </cell>
          <cell r="AP214">
            <v>3443116.9399999995</v>
          </cell>
          <cell r="AQ214">
            <v>4951794.2400000021</v>
          </cell>
          <cell r="AR214">
            <v>138880.31</v>
          </cell>
          <cell r="AS214">
            <v>4888460.96</v>
          </cell>
          <cell r="AT214">
            <v>23562.890000000003</v>
          </cell>
          <cell r="AU214">
            <v>3441280.1799999997</v>
          </cell>
          <cell r="AV214">
            <v>2486838.2600000007</v>
          </cell>
          <cell r="AW214">
            <v>2064823.0899999992</v>
          </cell>
          <cell r="AX214">
            <v>2288249.1400000015</v>
          </cell>
          <cell r="AY214">
            <v>3613252.4299999974</v>
          </cell>
          <cell r="AZ214">
            <v>2496847.83</v>
          </cell>
          <cell r="BA214">
            <v>3911024.6700000032</v>
          </cell>
          <cell r="BB214">
            <v>2653292.0299999993</v>
          </cell>
          <cell r="BC214">
            <v>4679395.13</v>
          </cell>
          <cell r="BD214">
            <v>214942.08000000002</v>
          </cell>
          <cell r="BE214">
            <v>3513591.4099999997</v>
          </cell>
          <cell r="BF214">
            <v>14166336.090000002</v>
          </cell>
          <cell r="BG214">
            <v>9749258.0499999989</v>
          </cell>
          <cell r="BH214">
            <v>9638382.4299999997</v>
          </cell>
          <cell r="BI214">
            <v>9792129.0600000005</v>
          </cell>
          <cell r="BJ214">
            <v>9858322.6499999985</v>
          </cell>
          <cell r="BK214">
            <v>8594691.7700000051</v>
          </cell>
          <cell r="BL214">
            <v>8171492.2599999942</v>
          </cell>
          <cell r="BM214">
            <v>9789704.0100000091</v>
          </cell>
          <cell r="BN214">
            <v>8686378.8000000007</v>
          </cell>
          <cell r="BO214">
            <v>17073733.339999989</v>
          </cell>
          <cell r="BP214">
            <v>549333.59000000008</v>
          </cell>
          <cell r="BQ214">
            <v>10383640.9</v>
          </cell>
          <cell r="BR214">
            <v>8480736.9900000002</v>
          </cell>
          <cell r="BS214">
            <v>9767215.839999998</v>
          </cell>
          <cell r="BT214">
            <v>7779282.1100000003</v>
          </cell>
          <cell r="BU214">
            <v>8993154.6000000034</v>
          </cell>
          <cell r="BV214">
            <v>9474656.9199999943</v>
          </cell>
          <cell r="BW214">
            <v>9752735.9899999984</v>
          </cell>
          <cell r="BX214">
            <v>6941147.9200000055</v>
          </cell>
          <cell r="BY214">
            <v>9223629.1300000064</v>
          </cell>
          <cell r="BZ214">
            <v>9429409.8199999891</v>
          </cell>
          <cell r="CA214">
            <v>17975547.890000001</v>
          </cell>
          <cell r="CB214">
            <v>353691.76</v>
          </cell>
          <cell r="CC214">
            <v>8603382.9000000004</v>
          </cell>
          <cell r="CD214">
            <v>6472541.4800000004</v>
          </cell>
          <cell r="CE214">
            <v>-15429616.140000001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</row>
        <row r="215">
          <cell r="A215" t="str">
            <v>FTSVCCIT</v>
          </cell>
          <cell r="B215">
            <v>0</v>
          </cell>
          <cell r="C215">
            <v>107450.66</v>
          </cell>
          <cell r="D215">
            <v>0</v>
          </cell>
          <cell r="E215">
            <v>421902.12</v>
          </cell>
          <cell r="F215">
            <v>0</v>
          </cell>
          <cell r="G215">
            <v>0</v>
          </cell>
          <cell r="H215">
            <v>0</v>
          </cell>
          <cell r="I215">
            <v>357209.31</v>
          </cell>
          <cell r="J215">
            <v>0</v>
          </cell>
          <cell r="K215">
            <v>0</v>
          </cell>
          <cell r="L215">
            <v>33298.82</v>
          </cell>
          <cell r="M215">
            <v>0</v>
          </cell>
          <cell r="N215">
            <v>0</v>
          </cell>
          <cell r="O215">
            <v>128502.48</v>
          </cell>
          <cell r="P215">
            <v>0</v>
          </cell>
          <cell r="Q215">
            <v>0</v>
          </cell>
          <cell r="R215">
            <v>457955.33</v>
          </cell>
          <cell r="S215">
            <v>0</v>
          </cell>
          <cell r="T215">
            <v>0</v>
          </cell>
          <cell r="U215">
            <v>391469.27</v>
          </cell>
          <cell r="V215">
            <v>0</v>
          </cell>
          <cell r="W215">
            <v>67902.929999999993</v>
          </cell>
          <cell r="X215">
            <v>0</v>
          </cell>
          <cell r="Y215">
            <v>0</v>
          </cell>
          <cell r="Z215">
            <v>0</v>
          </cell>
          <cell r="AA215">
            <v>170339.34</v>
          </cell>
          <cell r="AB215">
            <v>0</v>
          </cell>
          <cell r="AC215">
            <v>534438.49</v>
          </cell>
          <cell r="AD215">
            <v>0</v>
          </cell>
          <cell r="AE215">
            <v>0</v>
          </cell>
          <cell r="AF215">
            <v>492394.09</v>
          </cell>
          <cell r="AG215">
            <v>0</v>
          </cell>
          <cell r="AH215">
            <v>0</v>
          </cell>
          <cell r="AI215">
            <v>31416.930000000011</v>
          </cell>
          <cell r="AJ215">
            <v>0</v>
          </cell>
          <cell r="AK215">
            <v>0</v>
          </cell>
          <cell r="AL215">
            <v>177165.22999999995</v>
          </cell>
          <cell r="AM215">
            <v>0</v>
          </cell>
          <cell r="AN215">
            <v>0</v>
          </cell>
          <cell r="AO215">
            <v>698935.85000000009</v>
          </cell>
          <cell r="AP215">
            <v>0</v>
          </cell>
          <cell r="AQ215">
            <v>0</v>
          </cell>
          <cell r="AR215">
            <v>704464.88</v>
          </cell>
          <cell r="AS215">
            <v>0</v>
          </cell>
          <cell r="AT215">
            <v>0</v>
          </cell>
          <cell r="AU215">
            <v>62524.809999999983</v>
          </cell>
          <cell r="AV215">
            <v>0</v>
          </cell>
          <cell r="AW215">
            <v>0</v>
          </cell>
          <cell r="AX215">
            <v>163361.30000000005</v>
          </cell>
          <cell r="AY215">
            <v>0</v>
          </cell>
          <cell r="AZ215">
            <v>0</v>
          </cell>
          <cell r="BA215">
            <v>698485.32000000007</v>
          </cell>
          <cell r="BB215">
            <v>0</v>
          </cell>
          <cell r="BC215">
            <v>0</v>
          </cell>
        </row>
        <row r="216">
          <cell r="A216" t="str">
            <v>FTSVCDOC</v>
          </cell>
          <cell r="B216">
            <v>18121251.350000001</v>
          </cell>
          <cell r="C216">
            <v>20330866.91</v>
          </cell>
          <cell r="D216">
            <v>20055143.879999999</v>
          </cell>
          <cell r="E216">
            <v>24115162.02</v>
          </cell>
          <cell r="F216">
            <v>23325392.969999999</v>
          </cell>
          <cell r="G216">
            <v>29615798.420000002</v>
          </cell>
          <cell r="H216">
            <v>23560900.100000001</v>
          </cell>
          <cell r="I216">
            <v>24795009.02</v>
          </cell>
          <cell r="J216">
            <v>24593116.59</v>
          </cell>
          <cell r="K216">
            <v>26893619.489999998</v>
          </cell>
          <cell r="L216">
            <v>20461634.239999998</v>
          </cell>
          <cell r="M216">
            <v>26384971.629999999</v>
          </cell>
          <cell r="N216">
            <v>24067013.27</v>
          </cell>
          <cell r="O216">
            <v>20776144.18</v>
          </cell>
          <cell r="P216">
            <v>23023936.190000001</v>
          </cell>
          <cell r="Q216">
            <v>21611092.140000001</v>
          </cell>
          <cell r="R216">
            <v>22114681.550000001</v>
          </cell>
          <cell r="S216">
            <v>25447286.82</v>
          </cell>
          <cell r="T216">
            <v>17930726.039999999</v>
          </cell>
          <cell r="U216">
            <v>20297524.539999999</v>
          </cell>
          <cell r="V216">
            <v>19067590.77</v>
          </cell>
          <cell r="W216">
            <v>17829170.469999999</v>
          </cell>
          <cell r="X216">
            <v>16755512.470000001</v>
          </cell>
          <cell r="Y216">
            <v>14222804.439999999</v>
          </cell>
          <cell r="Z216">
            <v>20955589.5</v>
          </cell>
          <cell r="AA216">
            <v>15974674.890000001</v>
          </cell>
          <cell r="AB216">
            <v>17896729.879999999</v>
          </cell>
          <cell r="AC216">
            <v>15647948.5</v>
          </cell>
          <cell r="AD216">
            <v>16685449.449999999</v>
          </cell>
          <cell r="AE216">
            <v>14151317.029999999</v>
          </cell>
          <cell r="AF216">
            <v>14658856.789999999</v>
          </cell>
          <cell r="AG216">
            <v>17245503.710000001</v>
          </cell>
          <cell r="AH216">
            <v>10023070.510000004</v>
          </cell>
          <cell r="AI216">
            <v>13360139.789999997</v>
          </cell>
          <cell r="AJ216">
            <v>11042860.109999999</v>
          </cell>
          <cell r="AK216">
            <v>9672202.0800000057</v>
          </cell>
          <cell r="AL216">
            <v>12365731.029999992</v>
          </cell>
          <cell r="AM216">
            <v>9410952.6699999999</v>
          </cell>
          <cell r="AN216">
            <v>8994083.5299999975</v>
          </cell>
          <cell r="AO216">
            <v>9480327.5299999975</v>
          </cell>
          <cell r="AP216">
            <v>9666522.4900000058</v>
          </cell>
          <cell r="AQ216">
            <v>10806905.639999997</v>
          </cell>
          <cell r="AR216">
            <v>8247390.8500000006</v>
          </cell>
          <cell r="AS216">
            <v>8665718.1800000016</v>
          </cell>
          <cell r="AT216">
            <v>7090673.8400000008</v>
          </cell>
          <cell r="AU216">
            <v>8033068.8399999989</v>
          </cell>
          <cell r="AV216">
            <v>4442969.4299999978</v>
          </cell>
          <cell r="AW216">
            <v>5579675.6399999978</v>
          </cell>
          <cell r="AX216">
            <v>6851252.2699999958</v>
          </cell>
          <cell r="AY216">
            <v>4912809.5599999996</v>
          </cell>
          <cell r="AZ216">
            <v>5339549.1799999988</v>
          </cell>
          <cell r="BA216">
            <v>5916809.1000000015</v>
          </cell>
          <cell r="BB216">
            <v>5641435.9799999967</v>
          </cell>
          <cell r="BC216">
            <v>1792464.0600000003</v>
          </cell>
          <cell r="BD216">
            <v>6723886.4100000001</v>
          </cell>
          <cell r="BE216">
            <v>7210451.4799999995</v>
          </cell>
          <cell r="BF216">
            <v>6446061.0000000019</v>
          </cell>
          <cell r="BG216">
            <v>7415868.2400000021</v>
          </cell>
          <cell r="BH216">
            <v>5355210.6500000032</v>
          </cell>
          <cell r="BI216">
            <v>8166664.0500000017</v>
          </cell>
          <cell r="BJ216">
            <v>8032704.7199999979</v>
          </cell>
          <cell r="BK216">
            <v>5384142.5199999977</v>
          </cell>
          <cell r="BL216">
            <v>7181282.009999997</v>
          </cell>
          <cell r="BM216">
            <v>8167076.7899999963</v>
          </cell>
          <cell r="BN216">
            <v>7120356.5600000052</v>
          </cell>
          <cell r="BO216">
            <v>1862072.9699999997</v>
          </cell>
          <cell r="BP216">
            <v>7331495.2000000002</v>
          </cell>
          <cell r="BQ216">
            <v>6885403.4400000004</v>
          </cell>
          <cell r="BR216">
            <v>6870631.4000000004</v>
          </cell>
          <cell r="BS216">
            <v>8009438.6100000003</v>
          </cell>
          <cell r="BT216">
            <v>6320211.4799999977</v>
          </cell>
          <cell r="BU216">
            <v>7386669.6999999983</v>
          </cell>
          <cell r="BV216">
            <v>9426613.8200000003</v>
          </cell>
          <cell r="BW216">
            <v>6479808.0300000012</v>
          </cell>
          <cell r="BX216">
            <v>7095282.5999999978</v>
          </cell>
          <cell r="BY216">
            <v>8888726.5200000051</v>
          </cell>
          <cell r="BZ216">
            <v>8047155.2700000042</v>
          </cell>
          <cell r="CA216">
            <v>1881040.8700000069</v>
          </cell>
          <cell r="CB216">
            <v>7236674.04</v>
          </cell>
          <cell r="CC216">
            <v>7894703.2799999993</v>
          </cell>
          <cell r="CD216">
            <v>7933459.1500000013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</row>
        <row r="217">
          <cell r="A217" t="str">
            <v>FTSVCES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 t="str">
            <v>FTSVCMTF</v>
          </cell>
          <cell r="B218">
            <v>4900348.79</v>
          </cell>
          <cell r="C218">
            <v>5250282.28</v>
          </cell>
          <cell r="D218">
            <v>5069754.1900000004</v>
          </cell>
          <cell r="E218">
            <v>4790916.88</v>
          </cell>
          <cell r="F218">
            <v>5620229.0199999996</v>
          </cell>
          <cell r="G218">
            <v>5346776.4800000004</v>
          </cell>
          <cell r="H218">
            <v>5125663.0999999996</v>
          </cell>
          <cell r="I218">
            <v>3256233.41</v>
          </cell>
          <cell r="J218">
            <v>3360245.16</v>
          </cell>
          <cell r="K218">
            <v>3243564.7</v>
          </cell>
          <cell r="L218">
            <v>3160183.21</v>
          </cell>
          <cell r="M218">
            <v>3134383.46</v>
          </cell>
          <cell r="N218">
            <v>3274056.35</v>
          </cell>
          <cell r="O218">
            <v>3419101.79</v>
          </cell>
          <cell r="P218">
            <v>3363298.65</v>
          </cell>
          <cell r="Q218">
            <v>3231746.69</v>
          </cell>
          <cell r="R218">
            <v>3894055.36</v>
          </cell>
          <cell r="S218">
            <v>3402614.17</v>
          </cell>
          <cell r="T218">
            <v>3248830.25</v>
          </cell>
          <cell r="U218">
            <v>3318431.71</v>
          </cell>
          <cell r="V218">
            <v>-401886.46</v>
          </cell>
          <cell r="W218">
            <v>1713915.83</v>
          </cell>
          <cell r="X218">
            <v>1352205.64</v>
          </cell>
        </row>
        <row r="219">
          <cell r="A219" t="str">
            <v>FTSVCMTR</v>
          </cell>
          <cell r="B219">
            <v>4900348.79</v>
          </cell>
          <cell r="C219">
            <v>5250282.28</v>
          </cell>
          <cell r="D219">
            <v>5069754.1900000004</v>
          </cell>
          <cell r="E219">
            <v>4790916.88</v>
          </cell>
          <cell r="F219">
            <v>5620229.0199999996</v>
          </cell>
          <cell r="G219">
            <v>5346776.4800000004</v>
          </cell>
          <cell r="H219">
            <v>5125663.0999999996</v>
          </cell>
          <cell r="I219">
            <v>3256233.41</v>
          </cell>
          <cell r="J219">
            <v>3360245.16</v>
          </cell>
          <cell r="K219">
            <v>3243564.7</v>
          </cell>
          <cell r="L219">
            <v>3160183.21</v>
          </cell>
          <cell r="M219">
            <v>3134383.46</v>
          </cell>
          <cell r="N219">
            <v>3274056.35</v>
          </cell>
          <cell r="O219">
            <v>3419101.79</v>
          </cell>
          <cell r="P219">
            <v>3363298.65</v>
          </cell>
          <cell r="Q219">
            <v>3231746.69</v>
          </cell>
          <cell r="R219">
            <v>3894055.36</v>
          </cell>
          <cell r="S219">
            <v>3402614.17</v>
          </cell>
          <cell r="T219">
            <v>3248830.25</v>
          </cell>
          <cell r="U219">
            <v>3318431.71</v>
          </cell>
          <cell r="V219">
            <v>-401886.46</v>
          </cell>
          <cell r="W219">
            <v>1713915.83</v>
          </cell>
          <cell r="X219">
            <v>1352205.64</v>
          </cell>
          <cell r="Y219">
            <v>1559161.68</v>
          </cell>
          <cell r="Z219">
            <v>1405089.3</v>
          </cell>
          <cell r="AA219">
            <v>1620537.25</v>
          </cell>
          <cell r="AB219">
            <v>1687529.35</v>
          </cell>
          <cell r="AC219">
            <v>1442924.49</v>
          </cell>
          <cell r="AD219">
            <v>1847778.56</v>
          </cell>
          <cell r="AE219">
            <v>1551080.01</v>
          </cell>
          <cell r="AF219">
            <v>1574583.3</v>
          </cell>
          <cell r="AG219">
            <v>1535129.45</v>
          </cell>
          <cell r="AH219">
            <v>1273321.8999999999</v>
          </cell>
          <cell r="AI219">
            <v>1593867.3899999997</v>
          </cell>
          <cell r="AJ219">
            <v>1415635.6300000006</v>
          </cell>
          <cell r="AK219">
            <v>1410985.59</v>
          </cell>
          <cell r="AL219">
            <v>1475970.5699999994</v>
          </cell>
          <cell r="AM219">
            <v>1589501.9999999995</v>
          </cell>
          <cell r="AN219">
            <v>1510654.0100000014</v>
          </cell>
          <cell r="AO219">
            <v>1698307.3499999985</v>
          </cell>
          <cell r="AP219">
            <v>1528438.7200000004</v>
          </cell>
          <cell r="AQ219">
            <v>1842961.8800000008</v>
          </cell>
          <cell r="AR219">
            <v>1445730.22</v>
          </cell>
          <cell r="AS219">
            <v>3545043.9400000004</v>
          </cell>
          <cell r="AT219">
            <v>2312943.2000000002</v>
          </cell>
          <cell r="AU219">
            <v>2472921.7299999995</v>
          </cell>
          <cell r="AV219">
            <v>2167479.7400000012</v>
          </cell>
          <cell r="AW219">
            <v>2309463.1799999978</v>
          </cell>
          <cell r="AX219">
            <v>2334784.9200000004</v>
          </cell>
          <cell r="AY219">
            <v>2480268.6499999994</v>
          </cell>
          <cell r="AZ219">
            <v>2517723.5499999993</v>
          </cell>
          <cell r="BA219">
            <v>2327540.6900000027</v>
          </cell>
          <cell r="BB219">
            <v>2515502.54</v>
          </cell>
          <cell r="BC219">
            <v>2484533.44</v>
          </cell>
          <cell r="BD219">
            <v>2779428.45</v>
          </cell>
          <cell r="BE219">
            <v>2667665.38</v>
          </cell>
          <cell r="BF219">
            <v>2655936.1799999992</v>
          </cell>
          <cell r="BG219">
            <v>2632072.6200000006</v>
          </cell>
          <cell r="BH219">
            <v>2535876.5200000005</v>
          </cell>
          <cell r="BI219">
            <v>2736732.9999999991</v>
          </cell>
          <cell r="BJ219">
            <v>2507756.3300000029</v>
          </cell>
          <cell r="BK219">
            <v>2849347.2599999984</v>
          </cell>
          <cell r="BL219">
            <v>3214689.6999999974</v>
          </cell>
          <cell r="BM219">
            <v>2517020.4700000021</v>
          </cell>
          <cell r="BN219">
            <v>3236772.8299999959</v>
          </cell>
          <cell r="BO219">
            <v>2985358.2699999991</v>
          </cell>
          <cell r="BP219">
            <v>2682440.8199999998</v>
          </cell>
          <cell r="BQ219">
            <v>2794764.2199999993</v>
          </cell>
          <cell r="BR219">
            <v>2818454.29</v>
          </cell>
          <cell r="BS219">
            <v>2839014.2200000011</v>
          </cell>
          <cell r="BT219">
            <v>2568851.8599999989</v>
          </cell>
          <cell r="BU219">
            <v>2810556.410000002</v>
          </cell>
          <cell r="BV219">
            <v>2007949.619999998</v>
          </cell>
          <cell r="BW219">
            <v>3235714.810000001</v>
          </cell>
          <cell r="BX219">
            <v>2952292.5800000019</v>
          </cell>
          <cell r="BY219">
            <v>2836816.2099999986</v>
          </cell>
          <cell r="BZ219">
            <v>3034525.06</v>
          </cell>
          <cell r="CA219">
            <v>3118547.4999999949</v>
          </cell>
          <cell r="CB219">
            <v>2794036.33</v>
          </cell>
          <cell r="CC219">
            <v>2713828.34</v>
          </cell>
          <cell r="CD219">
            <v>2611789.1199999992</v>
          </cell>
          <cell r="CE219">
            <v>-8119653.7899999991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</row>
        <row r="220">
          <cell r="A220" t="str">
            <v>FTSVCO_A</v>
          </cell>
          <cell r="B220">
            <v>10479241.960000001</v>
          </cell>
          <cell r="C220">
            <v>9457849.4100000001</v>
          </cell>
          <cell r="D220">
            <v>2677919.9700000002</v>
          </cell>
          <cell r="E220">
            <v>6581832.4699999997</v>
          </cell>
          <cell r="F220">
            <v>20216179.120000001</v>
          </cell>
          <cell r="G220">
            <v>10501101.199999999</v>
          </cell>
          <cell r="H220">
            <v>6951916.3899999997</v>
          </cell>
          <cell r="I220">
            <v>16909491.789999999</v>
          </cell>
          <cell r="J220">
            <v>2825265.74</v>
          </cell>
          <cell r="K220">
            <v>12279971.970000001</v>
          </cell>
          <cell r="L220">
            <v>13065334.220000001</v>
          </cell>
          <cell r="M220">
            <v>4108677.41</v>
          </cell>
          <cell r="N220">
            <v>13441113.02</v>
          </cell>
          <cell r="O220">
            <v>9179623.0800000001</v>
          </cell>
          <cell r="P220">
            <v>3147711.1</v>
          </cell>
          <cell r="Q220">
            <v>14654509.460000001</v>
          </cell>
          <cell r="R220">
            <v>15120082.58</v>
          </cell>
          <cell r="S220">
            <v>8339626.5099999998</v>
          </cell>
          <cell r="T220">
            <v>14240954.16</v>
          </cell>
          <cell r="U220">
            <v>11174801.02</v>
          </cell>
          <cell r="V220">
            <v>1934848.66</v>
          </cell>
          <cell r="W220">
            <v>10786278.609999999</v>
          </cell>
          <cell r="X220">
            <v>16545771.25</v>
          </cell>
        </row>
        <row r="221">
          <cell r="A221" t="str">
            <v>FTSVCOTH</v>
          </cell>
          <cell r="B221">
            <v>9919296.3200000003</v>
          </cell>
          <cell r="C221">
            <v>8290405.29</v>
          </cell>
          <cell r="D221">
            <v>2271307.38</v>
          </cell>
          <cell r="E221">
            <v>5635671.2699999996</v>
          </cell>
          <cell r="F221">
            <v>19208751.079999998</v>
          </cell>
          <cell r="G221">
            <v>9564614.9299999997</v>
          </cell>
          <cell r="H221">
            <v>6363869.5199999996</v>
          </cell>
          <cell r="I221">
            <v>15980970.93</v>
          </cell>
          <cell r="J221">
            <v>2017220.52</v>
          </cell>
          <cell r="K221">
            <v>11628996.640000001</v>
          </cell>
          <cell r="L221">
            <v>11744216.16</v>
          </cell>
          <cell r="M221">
            <v>3634131.12</v>
          </cell>
          <cell r="N221">
            <v>12733979.550000001</v>
          </cell>
          <cell r="O221">
            <v>8093198.3300000001</v>
          </cell>
          <cell r="P221">
            <v>2663528.5499999998</v>
          </cell>
          <cell r="Q221">
            <v>13957424.34</v>
          </cell>
          <cell r="R221">
            <v>13638467.35</v>
          </cell>
          <cell r="S221">
            <v>7564744.4000000004</v>
          </cell>
          <cell r="T221">
            <v>13685906.75</v>
          </cell>
          <cell r="U221">
            <v>9846596.8100000005</v>
          </cell>
          <cell r="V221">
            <v>1555175.34</v>
          </cell>
          <cell r="W221">
            <v>10048399.789999999</v>
          </cell>
          <cell r="X221">
            <v>15217042.42</v>
          </cell>
        </row>
        <row r="222">
          <cell r="A222" t="str">
            <v>FTSVCPO</v>
          </cell>
          <cell r="B222">
            <v>0</v>
          </cell>
          <cell r="C222">
            <v>543148.53</v>
          </cell>
          <cell r="D222">
            <v>0</v>
          </cell>
          <cell r="E222">
            <v>0</v>
          </cell>
          <cell r="F222">
            <v>0</v>
          </cell>
          <cell r="G222">
            <v>1789042.23</v>
          </cell>
          <cell r="H222">
            <v>0</v>
          </cell>
          <cell r="I222">
            <v>938364.6</v>
          </cell>
          <cell r="J222">
            <v>52187.01</v>
          </cell>
          <cell r="K222">
            <v>0</v>
          </cell>
          <cell r="L222">
            <v>1189300.51</v>
          </cell>
          <cell r="M222">
            <v>0</v>
          </cell>
          <cell r="N222">
            <v>0</v>
          </cell>
          <cell r="O222">
            <v>951455.27</v>
          </cell>
          <cell r="P222">
            <v>0</v>
          </cell>
          <cell r="Q222">
            <v>0</v>
          </cell>
          <cell r="R222">
            <v>989483.95</v>
          </cell>
          <cell r="S222">
            <v>0</v>
          </cell>
          <cell r="T222">
            <v>0</v>
          </cell>
          <cell r="U222">
            <v>1168282.1299999999</v>
          </cell>
          <cell r="V222">
            <v>0</v>
          </cell>
          <cell r="W222">
            <v>0</v>
          </cell>
          <cell r="X222">
            <v>1384102.22</v>
          </cell>
          <cell r="Y222">
            <v>0</v>
          </cell>
          <cell r="Z222">
            <v>0</v>
          </cell>
          <cell r="AA222">
            <v>1117082.48</v>
          </cell>
          <cell r="AB222">
            <v>0</v>
          </cell>
          <cell r="AC222">
            <v>0</v>
          </cell>
          <cell r="AD222">
            <v>951400.89</v>
          </cell>
          <cell r="AE222">
            <v>0</v>
          </cell>
          <cell r="AF222">
            <v>0</v>
          </cell>
          <cell r="AG222">
            <v>626441.59</v>
          </cell>
          <cell r="AH222">
            <v>0</v>
          </cell>
          <cell r="AI222">
            <v>791152.04</v>
          </cell>
          <cell r="AJ222">
            <v>0</v>
          </cell>
          <cell r="AK222">
            <v>0</v>
          </cell>
          <cell r="AL222">
            <v>712604.69999999972</v>
          </cell>
          <cell r="AM222">
            <v>0</v>
          </cell>
          <cell r="AN222">
            <v>0</v>
          </cell>
          <cell r="AO222">
            <v>0</v>
          </cell>
          <cell r="AP222">
            <v>596322.89000000013</v>
          </cell>
          <cell r="AQ222">
            <v>0</v>
          </cell>
          <cell r="AR222">
            <v>0</v>
          </cell>
          <cell r="AS222">
            <v>700926.39</v>
          </cell>
          <cell r="AT222">
            <v>0</v>
          </cell>
          <cell r="AU222">
            <v>1672981.13</v>
          </cell>
          <cell r="AV222">
            <v>6496.5200000002278</v>
          </cell>
          <cell r="AW222">
            <v>0</v>
          </cell>
          <cell r="AX222">
            <v>0</v>
          </cell>
          <cell r="AY222">
            <v>814977.51999999979</v>
          </cell>
          <cell r="AZ222">
            <v>0</v>
          </cell>
          <cell r="BA222">
            <v>914110.3200000003</v>
          </cell>
          <cell r="BB222">
            <v>-8972.5500000001903</v>
          </cell>
          <cell r="BC222">
            <v>0</v>
          </cell>
        </row>
        <row r="223">
          <cell r="A223" t="str">
            <v>FTSVCRAC</v>
          </cell>
          <cell r="B223">
            <v>0</v>
          </cell>
          <cell r="C223">
            <v>385278.31</v>
          </cell>
          <cell r="D223">
            <v>0</v>
          </cell>
          <cell r="E223">
            <v>0</v>
          </cell>
          <cell r="F223">
            <v>624852.65</v>
          </cell>
          <cell r="G223">
            <v>0</v>
          </cell>
          <cell r="H223">
            <v>0</v>
          </cell>
          <cell r="I223">
            <v>798891.31</v>
          </cell>
          <cell r="J223">
            <v>0</v>
          </cell>
          <cell r="K223">
            <v>0</v>
          </cell>
          <cell r="L223">
            <v>359307.91</v>
          </cell>
          <cell r="M223">
            <v>0</v>
          </cell>
          <cell r="N223">
            <v>0</v>
          </cell>
          <cell r="O223">
            <v>416915.8</v>
          </cell>
          <cell r="P223">
            <v>0</v>
          </cell>
          <cell r="Q223">
            <v>0</v>
          </cell>
          <cell r="R223">
            <v>630083.56000000006</v>
          </cell>
          <cell r="S223">
            <v>0</v>
          </cell>
          <cell r="T223">
            <v>0</v>
          </cell>
          <cell r="U223">
            <v>812960.18</v>
          </cell>
          <cell r="V223">
            <v>0</v>
          </cell>
          <cell r="W223">
            <v>0</v>
          </cell>
          <cell r="X223">
            <v>1014974.79</v>
          </cell>
          <cell r="Y223">
            <v>0</v>
          </cell>
          <cell r="Z223">
            <v>0</v>
          </cell>
          <cell r="AA223">
            <v>745913.32</v>
          </cell>
          <cell r="AB223">
            <v>0</v>
          </cell>
          <cell r="AC223">
            <v>0</v>
          </cell>
          <cell r="AD223">
            <v>642656.56999999995</v>
          </cell>
          <cell r="AE223">
            <v>0</v>
          </cell>
          <cell r="AF223">
            <v>0</v>
          </cell>
          <cell r="AG223">
            <v>804577.3</v>
          </cell>
          <cell r="AH223">
            <v>0</v>
          </cell>
          <cell r="AI223">
            <v>356798.94999999995</v>
          </cell>
          <cell r="AJ223">
            <v>0</v>
          </cell>
          <cell r="AK223">
            <v>0</v>
          </cell>
          <cell r="AL223">
            <v>448366.99999999994</v>
          </cell>
          <cell r="AM223">
            <v>0</v>
          </cell>
          <cell r="AN223">
            <v>0</v>
          </cell>
          <cell r="AO223">
            <v>0</v>
          </cell>
          <cell r="AP223">
            <v>600202.39</v>
          </cell>
          <cell r="AQ223">
            <v>0</v>
          </cell>
          <cell r="AR223">
            <v>0</v>
          </cell>
          <cell r="AS223">
            <v>678084.71000000008</v>
          </cell>
          <cell r="AT223">
            <v>0</v>
          </cell>
          <cell r="AU223">
            <v>325732.64</v>
          </cell>
          <cell r="AV223">
            <v>0</v>
          </cell>
          <cell r="AW223">
            <v>0</v>
          </cell>
          <cell r="AX223">
            <v>0</v>
          </cell>
          <cell r="AY223">
            <v>354558.7699999999</v>
          </cell>
          <cell r="AZ223">
            <v>0</v>
          </cell>
          <cell r="BA223">
            <v>527290.79000000015</v>
          </cell>
          <cell r="BB223">
            <v>0</v>
          </cell>
          <cell r="BC223">
            <v>0</v>
          </cell>
          <cell r="BD223">
            <v>0</v>
          </cell>
          <cell r="BE223">
            <v>573830.46000000008</v>
          </cell>
          <cell r="BF223">
            <v>0</v>
          </cell>
          <cell r="BG223">
            <v>0</v>
          </cell>
          <cell r="BH223">
            <v>1130519.44</v>
          </cell>
          <cell r="BI223">
            <v>0</v>
          </cell>
          <cell r="BJ223">
            <v>873050.65000000014</v>
          </cell>
          <cell r="BK223">
            <v>0</v>
          </cell>
          <cell r="BL223">
            <v>0</v>
          </cell>
          <cell r="BM223">
            <v>490755.49999999965</v>
          </cell>
          <cell r="BN223">
            <v>0</v>
          </cell>
          <cell r="BO223">
            <v>0</v>
          </cell>
          <cell r="BP223">
            <v>0</v>
          </cell>
          <cell r="BQ223">
            <v>585112.06999999995</v>
          </cell>
          <cell r="BR223">
            <v>0</v>
          </cell>
          <cell r="BS223">
            <v>1012069.9499999998</v>
          </cell>
          <cell r="BT223">
            <v>0</v>
          </cell>
          <cell r="BU223">
            <v>0</v>
          </cell>
          <cell r="BV223">
            <v>1030767.9600000004</v>
          </cell>
          <cell r="BW223">
            <v>0</v>
          </cell>
          <cell r="BX223">
            <v>0</v>
          </cell>
          <cell r="BY223">
            <v>429457.83999999956</v>
          </cell>
          <cell r="BZ223">
            <v>0</v>
          </cell>
          <cell r="CA223">
            <v>0</v>
          </cell>
          <cell r="CB223">
            <v>897868.78</v>
          </cell>
          <cell r="CC223">
            <v>0</v>
          </cell>
          <cell r="CD223">
            <v>0</v>
          </cell>
          <cell r="CE223">
            <v>-897868.78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</row>
        <row r="224">
          <cell r="A224" t="str">
            <v>FTSVCREG</v>
          </cell>
          <cell r="B224">
            <v>0</v>
          </cell>
          <cell r="C224">
            <v>8159180.7599999998</v>
          </cell>
          <cell r="D224">
            <v>0</v>
          </cell>
          <cell r="E224">
            <v>8675261.5999999996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9608455.7200000007</v>
          </cell>
          <cell r="K224">
            <v>0</v>
          </cell>
          <cell r="L224">
            <v>10971875.810000001</v>
          </cell>
          <cell r="M224">
            <v>97277.46</v>
          </cell>
          <cell r="N224">
            <v>0</v>
          </cell>
          <cell r="O224">
            <v>7814718.0899999999</v>
          </cell>
          <cell r="P224">
            <v>0</v>
          </cell>
          <cell r="Q224">
            <v>0</v>
          </cell>
          <cell r="R224">
            <v>9049733.8200000003</v>
          </cell>
          <cell r="S224">
            <v>40906.699999999997</v>
          </cell>
          <cell r="T224">
            <v>0</v>
          </cell>
          <cell r="U224">
            <v>10179501.25</v>
          </cell>
          <cell r="V224">
            <v>0</v>
          </cell>
          <cell r="W224">
            <v>0</v>
          </cell>
          <cell r="X224">
            <v>10167413.65</v>
          </cell>
          <cell r="Y224">
            <v>0</v>
          </cell>
          <cell r="Z224">
            <v>0</v>
          </cell>
          <cell r="AA224">
            <v>8592299.8599999994</v>
          </cell>
          <cell r="AB224">
            <v>0</v>
          </cell>
          <cell r="AC224">
            <v>0</v>
          </cell>
          <cell r="AD224">
            <v>8332122.7300000004</v>
          </cell>
          <cell r="AE224">
            <v>0</v>
          </cell>
          <cell r="AF224">
            <v>0</v>
          </cell>
          <cell r="AG224">
            <v>10052745.24</v>
          </cell>
          <cell r="AH224">
            <v>0</v>
          </cell>
          <cell r="AI224">
            <v>6597885.2599999979</v>
          </cell>
          <cell r="AJ224">
            <v>3639721.2100000014</v>
          </cell>
          <cell r="AK224">
            <v>0</v>
          </cell>
          <cell r="AL224">
            <v>9084107.4600000028</v>
          </cell>
          <cell r="AM224">
            <v>0</v>
          </cell>
          <cell r="AN224">
            <v>0</v>
          </cell>
          <cell r="AO224">
            <v>5063669.1599999964</v>
          </cell>
          <cell r="AP224">
            <v>2334232.4600000028</v>
          </cell>
          <cell r="AQ224">
            <v>395620.52000000136</v>
          </cell>
          <cell r="AR224">
            <v>0</v>
          </cell>
          <cell r="AS224">
            <v>9350573.8600000013</v>
          </cell>
          <cell r="AT224">
            <v>0</v>
          </cell>
          <cell r="AU224">
            <v>7481734.4599999981</v>
          </cell>
          <cell r="AV224">
            <v>81.540000000046575</v>
          </cell>
          <cell r="AW224">
            <v>0</v>
          </cell>
          <cell r="AX224">
            <v>0</v>
          </cell>
          <cell r="AY224">
            <v>6792211.0199999996</v>
          </cell>
          <cell r="AZ224">
            <v>-740.21000000001891</v>
          </cell>
          <cell r="BA224">
            <v>0</v>
          </cell>
          <cell r="BB224">
            <v>6703882.6600000011</v>
          </cell>
          <cell r="BC224">
            <v>0</v>
          </cell>
          <cell r="BD224">
            <v>0</v>
          </cell>
          <cell r="BE224">
            <v>9878837.3600000013</v>
          </cell>
          <cell r="BF224">
            <v>0</v>
          </cell>
          <cell r="BG224">
            <v>7581179.0100000016</v>
          </cell>
          <cell r="BH224">
            <v>-939.00000000246564</v>
          </cell>
          <cell r="BI224">
            <v>0</v>
          </cell>
          <cell r="BJ224">
            <v>5421488.9700000025</v>
          </cell>
          <cell r="BK224">
            <v>-250878.10000000132</v>
          </cell>
          <cell r="BL224">
            <v>0</v>
          </cell>
          <cell r="BM224">
            <v>6935908.3599999994</v>
          </cell>
          <cell r="BN224">
            <v>0</v>
          </cell>
          <cell r="BO224">
            <v>0</v>
          </cell>
          <cell r="BP224">
            <v>7437184.9000000004</v>
          </cell>
          <cell r="BQ224">
            <v>0</v>
          </cell>
          <cell r="BR224">
            <v>0</v>
          </cell>
          <cell r="BS224">
            <v>5758827.7199999997</v>
          </cell>
          <cell r="BT224">
            <v>0</v>
          </cell>
          <cell r="BU224">
            <v>0</v>
          </cell>
          <cell r="BV224">
            <v>6013223.4500000002</v>
          </cell>
          <cell r="BW224">
            <v>0</v>
          </cell>
          <cell r="BX224">
            <v>0</v>
          </cell>
          <cell r="BY224">
            <v>0</v>
          </cell>
          <cell r="BZ224">
            <v>5875427.9400000013</v>
          </cell>
          <cell r="CA224">
            <v>0</v>
          </cell>
          <cell r="CB224">
            <v>0</v>
          </cell>
          <cell r="CC224">
            <v>6585710.6400000006</v>
          </cell>
          <cell r="CD224">
            <v>0</v>
          </cell>
          <cell r="CE224">
            <v>-6585710.6400000006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</row>
        <row r="225">
          <cell r="A225" t="str">
            <v>FTSVCTOT</v>
          </cell>
          <cell r="B225">
            <v>36265481.270000003</v>
          </cell>
          <cell r="C225">
            <v>49656255.390000001</v>
          </cell>
          <cell r="D225">
            <v>30147375.350000001</v>
          </cell>
          <cell r="E225">
            <v>47082229.359999999</v>
          </cell>
          <cell r="F225">
            <v>54476970.240000002</v>
          </cell>
          <cell r="G225">
            <v>53668878.469999999</v>
          </cell>
          <cell r="H225">
            <v>35713374.850000001</v>
          </cell>
          <cell r="I225">
            <v>52214619.799999997</v>
          </cell>
          <cell r="J225">
            <v>42596816.409999996</v>
          </cell>
          <cell r="K225">
            <v>45108885.640000001</v>
          </cell>
          <cell r="L225">
            <v>54267898.299999997</v>
          </cell>
          <cell r="M225">
            <v>36213026.950000003</v>
          </cell>
          <cell r="N225">
            <v>43334092.340000004</v>
          </cell>
          <cell r="O225">
            <v>48342124.920000002</v>
          </cell>
          <cell r="P225">
            <v>31873901.710000001</v>
          </cell>
          <cell r="Q225">
            <v>41731640.68</v>
          </cell>
          <cell r="R225">
            <v>58243356.450000003</v>
          </cell>
          <cell r="S225">
            <v>42415362.329999998</v>
          </cell>
          <cell r="T225">
            <v>35507791.420000002</v>
          </cell>
          <cell r="U225">
            <v>52448616.789999999</v>
          </cell>
          <cell r="V225">
            <v>22986618.440000001</v>
          </cell>
          <cell r="W225">
            <v>32885627.760000002</v>
          </cell>
          <cell r="X225">
            <v>51876722.409999996</v>
          </cell>
          <cell r="Y225">
            <v>22269042.390000001</v>
          </cell>
          <cell r="Z225">
            <v>33142161.789999999</v>
          </cell>
          <cell r="AA225">
            <v>46389124.670000002</v>
          </cell>
          <cell r="AB225">
            <v>26021150.449999999</v>
          </cell>
          <cell r="AC225">
            <v>30932460.690000001</v>
          </cell>
          <cell r="AD225">
            <v>50718235.960000001</v>
          </cell>
          <cell r="AE225">
            <v>35291170.82</v>
          </cell>
          <cell r="AF225">
            <v>22040788.549999997</v>
          </cell>
          <cell r="AG225">
            <v>56283292.509999998</v>
          </cell>
          <cell r="AH225">
            <v>16588149.270000003</v>
          </cell>
          <cell r="AI225">
            <v>45202681.049999997</v>
          </cell>
          <cell r="AJ225">
            <v>27082507.579999998</v>
          </cell>
          <cell r="AK225">
            <v>16041044.910000011</v>
          </cell>
          <cell r="AL225">
            <v>45943905.859999999</v>
          </cell>
          <cell r="AM225">
            <v>21072690.489999983</v>
          </cell>
          <cell r="AN225">
            <v>15456472.770000033</v>
          </cell>
          <cell r="AO225">
            <v>44040186.539999977</v>
          </cell>
          <cell r="AP225">
            <v>26294970.550000016</v>
          </cell>
          <cell r="AQ225">
            <v>26588508.660000004</v>
          </cell>
          <cell r="AR225">
            <v>27462057.030000001</v>
          </cell>
          <cell r="AS225">
            <v>37431663.770000003</v>
          </cell>
          <cell r="AT225">
            <v>12061485.439999998</v>
          </cell>
          <cell r="AU225">
            <v>39548066.510000013</v>
          </cell>
          <cell r="AV225">
            <v>18919723.21999998</v>
          </cell>
          <cell r="AW225">
            <v>12579432.130000016</v>
          </cell>
          <cell r="AX225">
            <v>22871327.280000001</v>
          </cell>
          <cell r="AY225">
            <v>31743720.739999987</v>
          </cell>
          <cell r="AZ225">
            <v>13281837.230000008</v>
          </cell>
          <cell r="BA225">
            <v>34967651.480000004</v>
          </cell>
          <cell r="BB225">
            <v>27749122.919999961</v>
          </cell>
          <cell r="BC225">
            <v>26050697.570000011</v>
          </cell>
          <cell r="BD225">
            <v>21064367.359999999</v>
          </cell>
          <cell r="BE225">
            <v>32118467.799999997</v>
          </cell>
          <cell r="BF225">
            <v>25779543.169999998</v>
          </cell>
          <cell r="BG225">
            <v>54465697.430000022</v>
          </cell>
          <cell r="BH225">
            <v>28112919.199999966</v>
          </cell>
          <cell r="BI225">
            <v>23122699.840000026</v>
          </cell>
          <cell r="BJ225">
            <v>55917171.390000023</v>
          </cell>
          <cell r="BK225">
            <v>26712377.949999988</v>
          </cell>
          <cell r="BL225">
            <v>21267481.069999974</v>
          </cell>
          <cell r="BM225">
            <v>64241246.040000021</v>
          </cell>
          <cell r="BN225">
            <v>26682325.880000006</v>
          </cell>
          <cell r="BO225">
            <v>55761005.469999984</v>
          </cell>
          <cell r="BP225">
            <v>47984935.229999997</v>
          </cell>
          <cell r="BQ225">
            <v>48210916.5</v>
          </cell>
          <cell r="BR225">
            <v>20697422.799999997</v>
          </cell>
          <cell r="BS225">
            <v>59676481.080000013</v>
          </cell>
          <cell r="BT225">
            <v>21013004.549999978</v>
          </cell>
          <cell r="BU225">
            <v>21757776.580000013</v>
          </cell>
          <cell r="BV225">
            <v>50732110.860000037</v>
          </cell>
          <cell r="BW225">
            <v>32061419.689999923</v>
          </cell>
          <cell r="BX225">
            <v>16994935.640000053</v>
          </cell>
          <cell r="BY225">
            <v>39777078.23999998</v>
          </cell>
          <cell r="BZ225">
            <v>43685272.310000017</v>
          </cell>
          <cell r="CA225">
            <v>59896276.530000024</v>
          </cell>
          <cell r="CB225">
            <v>39099713.969999999</v>
          </cell>
          <cell r="CC225">
            <v>40335379.840000004</v>
          </cell>
          <cell r="CD225">
            <v>19615325.609999999</v>
          </cell>
          <cell r="CE225">
            <v>-100931460.29000001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</row>
        <row r="226">
          <cell r="A226" t="str">
            <v>FTSVCWC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 t="str">
            <v>FT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 t="str">
            <v>FTSVWCES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11346110.419999998</v>
          </cell>
          <cell r="BE228">
            <v>8274091.7099999972</v>
          </cell>
          <cell r="BF228">
            <v>2511209.8999999901</v>
          </cell>
          <cell r="BG228">
            <v>27087319.51000002</v>
          </cell>
          <cell r="BH228">
            <v>9453869.1599999685</v>
          </cell>
          <cell r="BI228">
            <v>2427173.7300000209</v>
          </cell>
          <cell r="BJ228">
            <v>29223848.07000003</v>
          </cell>
          <cell r="BK228">
            <v>10135074.499999944</v>
          </cell>
          <cell r="BL228">
            <v>2700017.1000000252</v>
          </cell>
          <cell r="BM228">
            <v>36340780.910000034</v>
          </cell>
          <cell r="BN228">
            <v>7638817.6899999389</v>
          </cell>
          <cell r="BO228">
            <v>33839840.89000003</v>
          </cell>
          <cell r="BP228">
            <v>29984480.719999999</v>
          </cell>
          <cell r="BQ228">
            <v>27561995.870000005</v>
          </cell>
          <cell r="BR228">
            <v>2527600.1200000024</v>
          </cell>
          <cell r="BS228">
            <v>32289914.739999995</v>
          </cell>
          <cell r="BT228">
            <v>4344659.1000000015</v>
          </cell>
          <cell r="BU228">
            <v>2567395.8700000127</v>
          </cell>
          <cell r="BV228">
            <v>22778899.090000026</v>
          </cell>
          <cell r="BW228">
            <v>12593160.859999927</v>
          </cell>
          <cell r="BX228">
            <v>6212.5400000354603</v>
          </cell>
          <cell r="BY228">
            <v>18398448.539999947</v>
          </cell>
          <cell r="BZ228">
            <v>17298754.220000006</v>
          </cell>
          <cell r="CA228">
            <v>36921140.270000055</v>
          </cell>
          <cell r="CB228">
            <v>27817443.059999999</v>
          </cell>
          <cell r="CC228">
            <v>14537754.679999989</v>
          </cell>
          <cell r="CD228">
            <v>2597535.8599999938</v>
          </cell>
          <cell r="CE228">
            <v>-69898610.939999983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</row>
        <row r="229">
          <cell r="A229" t="str">
            <v>FTTANABD</v>
          </cell>
          <cell r="B229">
            <v>7163096.1699999999</v>
          </cell>
          <cell r="C229">
            <v>72092420.549999997</v>
          </cell>
          <cell r="D229">
            <v>55712046.539999999</v>
          </cell>
          <cell r="E229">
            <v>56683578.719999999</v>
          </cell>
          <cell r="F229">
            <v>17792978.350000001</v>
          </cell>
          <cell r="G229">
            <v>36968443.229999997</v>
          </cell>
          <cell r="H229">
            <v>33941467.469999999</v>
          </cell>
          <cell r="I229">
            <v>5115693.03</v>
          </cell>
          <cell r="J229">
            <v>5707812.04</v>
          </cell>
          <cell r="K229">
            <v>9539589.0099999998</v>
          </cell>
          <cell r="L229">
            <v>2224423.12</v>
          </cell>
          <cell r="M229">
            <v>2390331.41</v>
          </cell>
          <cell r="N229">
            <v>4968269.49</v>
          </cell>
          <cell r="O229">
            <v>34309861.82</v>
          </cell>
          <cell r="P229">
            <v>32253884.27</v>
          </cell>
          <cell r="Q229">
            <v>30501618.829999998</v>
          </cell>
          <cell r="R229">
            <v>11581957.109999999</v>
          </cell>
          <cell r="S229">
            <v>21954417.530000001</v>
          </cell>
          <cell r="T229">
            <v>19951275.109999999</v>
          </cell>
          <cell r="U229">
            <v>3857349.76</v>
          </cell>
          <cell r="V229">
            <v>7039385.1299999999</v>
          </cell>
          <cell r="W229">
            <v>5226335.43</v>
          </cell>
          <cell r="X229">
            <v>1453370.67</v>
          </cell>
          <cell r="Y229">
            <v>1425476.69</v>
          </cell>
          <cell r="Z229">
            <v>1675667.48</v>
          </cell>
          <cell r="AA229">
            <v>1415298.79</v>
          </cell>
          <cell r="AB229">
            <v>518227.88</v>
          </cell>
          <cell r="AC229">
            <v>1176141.22</v>
          </cell>
          <cell r="AD229">
            <v>473656.29</v>
          </cell>
          <cell r="AE229">
            <v>1647252.74</v>
          </cell>
          <cell r="AF229">
            <v>590285.14999999991</v>
          </cell>
          <cell r="AG229">
            <v>522221.25000000006</v>
          </cell>
          <cell r="AH229">
            <v>649062.93999999983</v>
          </cell>
          <cell r="AI229">
            <v>625254.96</v>
          </cell>
          <cell r="AJ229">
            <v>216620.74000000019</v>
          </cell>
          <cell r="AK229">
            <v>795052.62999999942</v>
          </cell>
          <cell r="AL229">
            <v>400787.88000000018</v>
          </cell>
          <cell r="AM229">
            <v>198555.33000000002</v>
          </cell>
          <cell r="AN229">
            <v>251806.21000000025</v>
          </cell>
          <cell r="AO229">
            <v>197296.83999999991</v>
          </cell>
          <cell r="AP229">
            <v>159215.93000000023</v>
          </cell>
          <cell r="AQ229">
            <v>216011.22999999946</v>
          </cell>
          <cell r="AR229">
            <v>80680.760000000009</v>
          </cell>
          <cell r="AS229">
            <v>26030.559999999994</v>
          </cell>
          <cell r="AT229">
            <v>297436.04000000004</v>
          </cell>
          <cell r="AU229">
            <v>594787.89999999991</v>
          </cell>
          <cell r="AV229">
            <v>45176.840000000055</v>
          </cell>
          <cell r="AW229">
            <v>613255.69000000006</v>
          </cell>
          <cell r="AX229">
            <v>87785.27</v>
          </cell>
          <cell r="AY229">
            <v>285419.97000000038</v>
          </cell>
          <cell r="AZ229">
            <v>160487.68999999959</v>
          </cell>
          <cell r="BA229">
            <v>76423.110000000219</v>
          </cell>
          <cell r="BB229">
            <v>229283.96999999986</v>
          </cell>
          <cell r="BC229">
            <v>111380.65999999958</v>
          </cell>
        </row>
        <row r="230">
          <cell r="A230" t="str">
            <v>FTTANCTC</v>
          </cell>
          <cell r="B230">
            <v>54179548.380000003</v>
          </cell>
          <cell r="C230">
            <v>47148665.649999999</v>
          </cell>
          <cell r="D230">
            <v>64654710.359999999</v>
          </cell>
          <cell r="E230">
            <v>63706836.380000003</v>
          </cell>
          <cell r="F230">
            <v>72292094.819999993</v>
          </cell>
          <cell r="G230">
            <v>75535285.319999993</v>
          </cell>
          <cell r="H230">
            <v>73359224.280000001</v>
          </cell>
          <cell r="I230">
            <v>91354015.5</v>
          </cell>
          <cell r="J230">
            <v>74566663.189999998</v>
          </cell>
          <cell r="K230">
            <v>76462310.640000001</v>
          </cell>
          <cell r="L230">
            <v>77572085.819999993</v>
          </cell>
          <cell r="M230">
            <v>78585774.75</v>
          </cell>
          <cell r="N230">
            <v>75333855.439999998</v>
          </cell>
          <cell r="O230">
            <v>62987248.219999999</v>
          </cell>
          <cell r="P230">
            <v>67798712.620000005</v>
          </cell>
          <cell r="Q230">
            <v>67704383.280000001</v>
          </cell>
          <cell r="R230">
            <v>75673339.25</v>
          </cell>
          <cell r="S230">
            <v>69133001.950000003</v>
          </cell>
          <cell r="T230">
            <v>64889811.020000003</v>
          </cell>
          <cell r="U230">
            <v>73402399.920000002</v>
          </cell>
          <cell r="V230">
            <v>57809448.259999998</v>
          </cell>
          <cell r="W230">
            <v>67323713.700000003</v>
          </cell>
          <cell r="X230">
            <v>57204378.549999997</v>
          </cell>
          <cell r="Y230">
            <v>56814273.950000003</v>
          </cell>
          <cell r="Z230">
            <v>67462123.569999993</v>
          </cell>
          <cell r="AA230">
            <v>52773502.329999998</v>
          </cell>
          <cell r="AB230">
            <v>55722287.530000001</v>
          </cell>
          <cell r="AC230">
            <v>55627224.479999997</v>
          </cell>
          <cell r="AD230">
            <v>62602694.490000002</v>
          </cell>
          <cell r="AE230">
            <v>55065099.140000001</v>
          </cell>
          <cell r="AF230">
            <v>59502825.759999998</v>
          </cell>
          <cell r="AG230">
            <v>50518427.769999996</v>
          </cell>
          <cell r="AH230">
            <v>38145931.070000015</v>
          </cell>
          <cell r="AI230">
            <v>41156184.779999986</v>
          </cell>
          <cell r="AJ230">
            <v>34938893.890000001</v>
          </cell>
          <cell r="AK230">
            <v>34963990.480000004</v>
          </cell>
          <cell r="AL230">
            <v>37355611.43999996</v>
          </cell>
          <cell r="AM230">
            <v>25301580.540000033</v>
          </cell>
          <cell r="AN230">
            <v>28341725.989999987</v>
          </cell>
          <cell r="AO230">
            <v>32987008.189999983</v>
          </cell>
          <cell r="AP230">
            <v>27368026.870000049</v>
          </cell>
          <cell r="AQ230">
            <v>25758457.449999981</v>
          </cell>
          <cell r="AR230">
            <v>24846331.440000001</v>
          </cell>
          <cell r="AS230">
            <v>19788189.719999999</v>
          </cell>
          <cell r="AT230">
            <v>21974407.690000001</v>
          </cell>
          <cell r="AU230">
            <v>17667357.640000004</v>
          </cell>
          <cell r="AV230">
            <v>10962637.919999992</v>
          </cell>
          <cell r="AW230">
            <v>13326562.550000006</v>
          </cell>
          <cell r="AX230">
            <v>13342180.600000005</v>
          </cell>
          <cell r="AY230">
            <v>12958758.190000013</v>
          </cell>
          <cell r="AZ230">
            <v>16192842.579999961</v>
          </cell>
          <cell r="BA230">
            <v>15386957.039999999</v>
          </cell>
          <cell r="BB230">
            <v>14850968.220000027</v>
          </cell>
          <cell r="BC230">
            <v>18685161.449999981</v>
          </cell>
          <cell r="BD230">
            <v>16726332.66</v>
          </cell>
          <cell r="BE230">
            <v>15076818.74</v>
          </cell>
          <cell r="BF230">
            <v>13539752.029999999</v>
          </cell>
          <cell r="BG230">
            <v>12302350.969999999</v>
          </cell>
          <cell r="BH230">
            <v>12809830.359999992</v>
          </cell>
          <cell r="BI230">
            <v>15238532.68000002</v>
          </cell>
          <cell r="BJ230">
            <v>12243288.989999996</v>
          </cell>
          <cell r="BK230">
            <v>10396284.309999999</v>
          </cell>
          <cell r="BL230">
            <v>13825158.729999984</v>
          </cell>
          <cell r="BM230">
            <v>11515174.62000001</v>
          </cell>
          <cell r="BN230">
            <v>11632498.869999979</v>
          </cell>
          <cell r="BO230">
            <v>13405099.460000031</v>
          </cell>
          <cell r="BP230">
            <v>12185857.42</v>
          </cell>
          <cell r="BQ230">
            <v>13573689.460000003</v>
          </cell>
          <cell r="BR230">
            <v>12166236.699999992</v>
          </cell>
          <cell r="BS230">
            <v>13092148.840000007</v>
          </cell>
          <cell r="BT230">
            <v>14526316.419999994</v>
          </cell>
          <cell r="BU230">
            <v>15364162.330000013</v>
          </cell>
          <cell r="BV230">
            <v>15593519.479999984</v>
          </cell>
          <cell r="BW230">
            <v>13079325.910000009</v>
          </cell>
          <cell r="BX230">
            <v>13909559.96000001</v>
          </cell>
          <cell r="BY230">
            <v>12573098.079999994</v>
          </cell>
          <cell r="BZ230">
            <v>12215216.789999999</v>
          </cell>
          <cell r="CA230">
            <v>14189090.579999998</v>
          </cell>
          <cell r="CB230">
            <v>12765964</v>
          </cell>
          <cell r="CC230">
            <v>15192715.710000001</v>
          </cell>
          <cell r="CD230">
            <v>12206829.019999998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</row>
        <row r="231">
          <cell r="A231" t="str">
            <v>FTTANGR</v>
          </cell>
          <cell r="B231">
            <v>61342644.549999997</v>
          </cell>
          <cell r="C231">
            <v>119241086.2</v>
          </cell>
          <cell r="D231">
            <v>120366756.90000001</v>
          </cell>
          <cell r="E231">
            <v>120390415.09999999</v>
          </cell>
          <cell r="F231">
            <v>90085073.170000002</v>
          </cell>
          <cell r="G231">
            <v>112503728.55</v>
          </cell>
          <cell r="H231">
            <v>107300691.75</v>
          </cell>
          <cell r="I231">
            <v>96469708.530000001</v>
          </cell>
          <cell r="J231">
            <v>80274475.230000004</v>
          </cell>
          <cell r="K231">
            <v>86001899.650000006</v>
          </cell>
          <cell r="L231">
            <v>79796508.939999998</v>
          </cell>
          <cell r="M231">
            <v>80976106.159999996</v>
          </cell>
          <cell r="N231">
            <v>80302124.930000007</v>
          </cell>
          <cell r="O231">
            <v>97297110.040000007</v>
          </cell>
          <cell r="P231">
            <v>100052596.89</v>
          </cell>
          <cell r="Q231">
            <v>98206002.109999999</v>
          </cell>
          <cell r="R231">
            <v>87255296.359999999</v>
          </cell>
          <cell r="S231">
            <v>91087419.480000004</v>
          </cell>
          <cell r="T231">
            <v>84841086.129999995</v>
          </cell>
          <cell r="U231">
            <v>77259749.680000007</v>
          </cell>
          <cell r="V231">
            <v>64848833.390000001</v>
          </cell>
          <cell r="W231">
            <v>72550049.129999995</v>
          </cell>
          <cell r="X231">
            <v>58657749.219999999</v>
          </cell>
          <cell r="Y231">
            <v>58239750.640000001</v>
          </cell>
          <cell r="Z231">
            <v>69137791.049999997</v>
          </cell>
          <cell r="AA231">
            <v>54188801.119999997</v>
          </cell>
          <cell r="AB231">
            <v>56240515.409999996</v>
          </cell>
          <cell r="AC231">
            <v>56803365.700000003</v>
          </cell>
          <cell r="AD231">
            <v>63076350.780000001</v>
          </cell>
          <cell r="AE231">
            <v>56712351.880000003</v>
          </cell>
          <cell r="AF231">
            <v>59502825.759999998</v>
          </cell>
          <cell r="AG231">
            <v>50518427.769999996</v>
          </cell>
          <cell r="AH231">
            <v>38145931.070000015</v>
          </cell>
          <cell r="AI231">
            <v>41156184.779999986</v>
          </cell>
          <cell r="AJ231">
            <v>34938893.890000001</v>
          </cell>
          <cell r="AK231">
            <v>34963990.480000004</v>
          </cell>
          <cell r="AL231">
            <v>37355611.43999996</v>
          </cell>
          <cell r="AM231">
            <v>25301580.540000033</v>
          </cell>
          <cell r="AN231">
            <v>28341725.989999987</v>
          </cell>
          <cell r="AO231">
            <v>32987008.189999983</v>
          </cell>
          <cell r="AP231">
            <v>27368026.870000049</v>
          </cell>
          <cell r="AQ231">
            <v>25758457.449999981</v>
          </cell>
          <cell r="AR231">
            <v>24846331.440000001</v>
          </cell>
          <cell r="AS231">
            <v>19788189.719999999</v>
          </cell>
          <cell r="AT231">
            <v>21974407.690000001</v>
          </cell>
          <cell r="AU231">
            <v>17667357.640000004</v>
          </cell>
          <cell r="AV231">
            <v>10962637.919999992</v>
          </cell>
          <cell r="AW231">
            <v>13326562.550000006</v>
          </cell>
          <cell r="AX231">
            <v>13342180.600000005</v>
          </cell>
          <cell r="AY231">
            <v>12958758.190000013</v>
          </cell>
          <cell r="AZ231">
            <v>16192842.579999961</v>
          </cell>
          <cell r="BA231">
            <v>15386957.039999999</v>
          </cell>
          <cell r="BB231">
            <v>14850968.220000027</v>
          </cell>
          <cell r="BC231">
            <v>18685161.449999981</v>
          </cell>
        </row>
        <row r="232">
          <cell r="A232" t="str">
            <v>FTTANTOT</v>
          </cell>
          <cell r="B232">
            <v>61342644.549999997</v>
          </cell>
          <cell r="C232">
            <v>119241086.2</v>
          </cell>
          <cell r="D232">
            <v>120366756.90000001</v>
          </cell>
          <cell r="E232">
            <v>120390415.09999999</v>
          </cell>
          <cell r="F232">
            <v>90085073.170000002</v>
          </cell>
          <cell r="G232">
            <v>112503728.55</v>
          </cell>
          <cell r="H232">
            <v>107300691.75</v>
          </cell>
          <cell r="I232">
            <v>96469708.530000001</v>
          </cell>
          <cell r="J232">
            <v>80274475.230000004</v>
          </cell>
          <cell r="K232">
            <v>86001899.650000006</v>
          </cell>
          <cell r="L232">
            <v>79796508.939999998</v>
          </cell>
          <cell r="M232">
            <v>80976106.159999996</v>
          </cell>
          <cell r="N232">
            <v>80302124.930000007</v>
          </cell>
          <cell r="O232">
            <v>97297110.040000007</v>
          </cell>
          <cell r="P232">
            <v>100052596.89</v>
          </cell>
          <cell r="Q232">
            <v>98206002.109999999</v>
          </cell>
          <cell r="R232">
            <v>87255296.359999999</v>
          </cell>
          <cell r="S232">
            <v>91087419.480000004</v>
          </cell>
          <cell r="T232">
            <v>84841086.129999995</v>
          </cell>
          <cell r="U232">
            <v>77259749.680000007</v>
          </cell>
          <cell r="V232">
            <v>64848833.390000001</v>
          </cell>
          <cell r="W232">
            <v>72550049.129999995</v>
          </cell>
          <cell r="X232">
            <v>58657749.219999999</v>
          </cell>
          <cell r="Y232">
            <v>58239750.640000001</v>
          </cell>
          <cell r="Z232">
            <v>69137791.049999997</v>
          </cell>
          <cell r="AA232">
            <v>54188801.119999997</v>
          </cell>
          <cell r="AB232">
            <v>56240515.409999996</v>
          </cell>
          <cell r="AC232">
            <v>56803365.700000003</v>
          </cell>
          <cell r="AD232">
            <v>63076350.780000001</v>
          </cell>
          <cell r="AE232">
            <v>56712351.880000003</v>
          </cell>
          <cell r="AF232">
            <v>60093110.909999996</v>
          </cell>
          <cell r="AG232">
            <v>51040649.019999996</v>
          </cell>
          <cell r="AH232">
            <v>38794994.01000002</v>
          </cell>
          <cell r="AI232">
            <v>41781439.739999987</v>
          </cell>
          <cell r="AJ232">
            <v>35155514.630000003</v>
          </cell>
          <cell r="AK232">
            <v>35759043.110000007</v>
          </cell>
          <cell r="AL232">
            <v>37756399.319999963</v>
          </cell>
          <cell r="AM232">
            <v>25500135.870000035</v>
          </cell>
          <cell r="AN232">
            <v>28593532.199999988</v>
          </cell>
          <cell r="AO232">
            <v>33184305.029999983</v>
          </cell>
          <cell r="AP232">
            <v>27527242.800000053</v>
          </cell>
          <cell r="AQ232">
            <v>25974468.679999981</v>
          </cell>
          <cell r="AR232">
            <v>24927012.199999999</v>
          </cell>
          <cell r="AS232">
            <v>19814220.279999997</v>
          </cell>
          <cell r="AT232">
            <v>22271843.73</v>
          </cell>
          <cell r="AU232">
            <v>18262145.540000007</v>
          </cell>
          <cell r="AV232">
            <v>11007814.759999992</v>
          </cell>
          <cell r="AW232">
            <v>13939818.240000006</v>
          </cell>
          <cell r="AX232">
            <v>13429965.870000005</v>
          </cell>
          <cell r="AY232">
            <v>13244178.160000011</v>
          </cell>
          <cell r="AZ232">
            <v>16353330.269999962</v>
          </cell>
          <cell r="BA232">
            <v>15463380.149999999</v>
          </cell>
          <cell r="BB232">
            <v>15080252.190000026</v>
          </cell>
          <cell r="BC232">
            <v>18796542.109999981</v>
          </cell>
        </row>
        <row r="233">
          <cell r="A233" t="str">
            <v>FTTOTFU</v>
          </cell>
          <cell r="B233">
            <v>912102</v>
          </cell>
          <cell r="C233">
            <v>979848</v>
          </cell>
          <cell r="D233">
            <v>1005321</v>
          </cell>
          <cell r="E233">
            <v>950085</v>
          </cell>
          <cell r="F233">
            <v>1074466</v>
          </cell>
          <cell r="G233">
            <v>998391</v>
          </cell>
          <cell r="H233">
            <v>988513</v>
          </cell>
          <cell r="I233">
            <v>956980</v>
          </cell>
          <cell r="J233">
            <v>964466</v>
          </cell>
          <cell r="K233">
            <v>995306</v>
          </cell>
          <cell r="L233">
            <v>937127</v>
          </cell>
          <cell r="M233">
            <v>934250</v>
          </cell>
        </row>
        <row r="234">
          <cell r="A234" t="str">
            <v>FTTOTG</v>
          </cell>
          <cell r="B234">
            <v>2228573410.9499998</v>
          </cell>
          <cell r="C234">
            <v>1958246747.5599999</v>
          </cell>
          <cell r="D234">
            <v>2252965766.6399999</v>
          </cell>
          <cell r="E234">
            <v>2704625285.75</v>
          </cell>
          <cell r="F234">
            <v>2375880937.25</v>
          </cell>
          <cell r="G234">
            <v>2498083776.3499999</v>
          </cell>
          <cell r="H234">
            <v>2098169248.8399999</v>
          </cell>
          <cell r="I234">
            <v>1880505084.8900001</v>
          </cell>
          <cell r="J234">
            <v>2269121294.6300001</v>
          </cell>
          <cell r="K234">
            <v>2090733609.1300001</v>
          </cell>
          <cell r="L234">
            <v>2011645494.1199999</v>
          </cell>
          <cell r="M234">
            <v>2394616679.6199999</v>
          </cell>
          <cell r="N234">
            <v>2361663331.9099998</v>
          </cell>
          <cell r="O234">
            <v>2117968216.8599999</v>
          </cell>
          <cell r="P234">
            <v>2422785095.6700001</v>
          </cell>
          <cell r="Q234">
            <v>2613279738.5799999</v>
          </cell>
          <cell r="R234">
            <v>2497662544.1300001</v>
          </cell>
          <cell r="S234">
            <v>2623678402.8000002</v>
          </cell>
          <cell r="T234">
            <v>2101780123.4400001</v>
          </cell>
          <cell r="U234">
            <v>1991881319.8299999</v>
          </cell>
          <cell r="V234">
            <v>2185960931.96</v>
          </cell>
          <cell r="W234">
            <v>2088875431.3599999</v>
          </cell>
          <cell r="X234">
            <v>2122816624.9100001</v>
          </cell>
          <cell r="Y234">
            <v>2321819163.7800002</v>
          </cell>
          <cell r="Z234">
            <v>2292703813.5300002</v>
          </cell>
          <cell r="AA234">
            <v>2059837943.1800001</v>
          </cell>
          <cell r="AB234">
            <v>2301978837.3499999</v>
          </cell>
          <cell r="AC234">
            <v>2512882241.8899999</v>
          </cell>
          <cell r="AD234">
            <v>2306100692.4699998</v>
          </cell>
          <cell r="AE234">
            <v>2484378801.0500002</v>
          </cell>
          <cell r="AF234">
            <v>2019826257.7499998</v>
          </cell>
          <cell r="AG234">
            <v>1899146865.3000004</v>
          </cell>
          <cell r="AH234">
            <v>1962623607.1399999</v>
          </cell>
          <cell r="AI234">
            <v>1963594593.0400002</v>
          </cell>
          <cell r="AJ234">
            <v>1939227604.2599978</v>
          </cell>
          <cell r="AK234">
            <v>2162885172.2800026</v>
          </cell>
          <cell r="AL234">
            <v>2128518129.0399997</v>
          </cell>
          <cell r="AM234">
            <v>1784634003.8199997</v>
          </cell>
          <cell r="AN234">
            <v>2050063606.849999</v>
          </cell>
          <cell r="AO234">
            <v>2382184862.5499988</v>
          </cell>
          <cell r="AP234">
            <v>2102571658.0700028</v>
          </cell>
          <cell r="AQ234">
            <v>2182612653.0199981</v>
          </cell>
          <cell r="AR234">
            <v>1900314633.3900003</v>
          </cell>
          <cell r="AS234">
            <v>1735219474.7199993</v>
          </cell>
          <cell r="AT234">
            <v>1790260745.6699989</v>
          </cell>
          <cell r="AU234">
            <v>1771149698.1400015</v>
          </cell>
          <cell r="AV234">
            <v>1655774254.1000006</v>
          </cell>
          <cell r="AW234">
            <v>1826763443.1200004</v>
          </cell>
          <cell r="AX234">
            <v>1824117148.7799966</v>
          </cell>
          <cell r="AY234">
            <v>1610038829.5300035</v>
          </cell>
          <cell r="AZ234">
            <v>1734043744.9099991</v>
          </cell>
          <cell r="BA234">
            <v>2024578956.7600024</v>
          </cell>
          <cell r="BB234">
            <v>1807899549.2800024</v>
          </cell>
          <cell r="BC234">
            <v>1954684357.7200015</v>
          </cell>
          <cell r="BD234">
            <v>1618344625.04</v>
          </cell>
          <cell r="BE234">
            <v>1581417373.3399997</v>
          </cell>
          <cell r="BF234">
            <v>1783590268.3100021</v>
          </cell>
          <cell r="BG234">
            <v>1639023196.379998</v>
          </cell>
          <cell r="BH234">
            <v>1715654781.799999</v>
          </cell>
          <cell r="BI234">
            <v>1897850931.6800027</v>
          </cell>
          <cell r="BJ234">
            <v>1900431793.5000017</v>
          </cell>
          <cell r="BK234">
            <v>1598759494.8499973</v>
          </cell>
          <cell r="BL234">
            <v>1818106309.750001</v>
          </cell>
          <cell r="BM234">
            <v>2265375231.989994</v>
          </cell>
          <cell r="BN234">
            <v>1857318692.5600095</v>
          </cell>
          <cell r="BO234">
            <v>2385027457.0199909</v>
          </cell>
          <cell r="BP234">
            <v>1739782759.5800006</v>
          </cell>
          <cell r="BQ234">
            <v>1649022007.1799989</v>
          </cell>
          <cell r="BR234">
            <v>1846815912.5500007</v>
          </cell>
          <cell r="BS234">
            <v>1782234186.9600015</v>
          </cell>
          <cell r="BT234">
            <v>1720654128.5999992</v>
          </cell>
          <cell r="BU234">
            <v>1958967188.746412</v>
          </cell>
          <cell r="BV234">
            <v>2016447665.5835879</v>
          </cell>
          <cell r="BW234">
            <v>1638459705.8800027</v>
          </cell>
          <cell r="BX234">
            <v>1969356034.7399926</v>
          </cell>
          <cell r="BY234">
            <v>2349640730.6600032</v>
          </cell>
          <cell r="BZ234">
            <v>2010364392.1800032</v>
          </cell>
          <cell r="CA234">
            <v>2195996044.1799922</v>
          </cell>
          <cell r="CB234">
            <v>1786688916.0699999</v>
          </cell>
          <cell r="CC234">
            <v>1705503906.6500001</v>
          </cell>
          <cell r="CD234">
            <v>1912462323.2608123</v>
          </cell>
          <cell r="CE234">
            <v>-839516310.47841334</v>
          </cell>
          <cell r="CF234">
            <v>-34527326.026000082</v>
          </cell>
          <cell r="CG234">
            <v>-40435625.69763162</v>
          </cell>
          <cell r="CH234">
            <v>-57035931.55893486</v>
          </cell>
          <cell r="CI234">
            <v>-38886107.657881439</v>
          </cell>
          <cell r="CJ234">
            <v>-45947264.770240508</v>
          </cell>
          <cell r="CK234">
            <v>-63742864.941587865</v>
          </cell>
          <cell r="CL234">
            <v>-46918043.972706981</v>
          </cell>
          <cell r="CM234">
            <v>-43348975.359842367</v>
          </cell>
        </row>
        <row r="235">
          <cell r="A235" t="str">
            <v>FTTUTLGR</v>
          </cell>
          <cell r="B235">
            <v>36814141</v>
          </cell>
          <cell r="C235">
            <v>18801460</v>
          </cell>
          <cell r="D235">
            <v>59423982.82</v>
          </cell>
          <cell r="E235">
            <v>20814769</v>
          </cell>
          <cell r="F235">
            <v>52462854.119999997</v>
          </cell>
          <cell r="G235">
            <v>39368683</v>
          </cell>
          <cell r="H235">
            <v>34334629.469999999</v>
          </cell>
          <cell r="I235">
            <v>43389731</v>
          </cell>
          <cell r="J235">
            <v>47759227.75</v>
          </cell>
          <cell r="K235">
            <v>50996278.939999998</v>
          </cell>
          <cell r="L235">
            <v>53380055.619999997</v>
          </cell>
          <cell r="M235">
            <v>49862248.600000001</v>
          </cell>
          <cell r="N235">
            <v>42939676.869999997</v>
          </cell>
          <cell r="O235">
            <v>44895086.920000002</v>
          </cell>
          <cell r="P235">
            <v>45161886</v>
          </cell>
          <cell r="Q235">
            <v>44623790</v>
          </cell>
          <cell r="R235">
            <v>46210457.490000002</v>
          </cell>
          <cell r="S235">
            <v>49341237.759999998</v>
          </cell>
          <cell r="T235">
            <v>45460269.350000001</v>
          </cell>
          <cell r="U235">
            <v>56436331.380000003</v>
          </cell>
          <cell r="V235">
            <v>58148739.340000004</v>
          </cell>
          <cell r="W235">
            <v>61778152.899999999</v>
          </cell>
          <cell r="X235">
            <v>61320200.740000002</v>
          </cell>
          <cell r="Y235">
            <v>56384077.799999997</v>
          </cell>
          <cell r="Z235">
            <v>75934086.150000006</v>
          </cell>
          <cell r="BD235">
            <v>56593033.020000003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</row>
        <row r="236">
          <cell r="A236" t="str">
            <v>FTUTL_GRT</v>
          </cell>
          <cell r="B236">
            <v>36814141</v>
          </cell>
          <cell r="C236">
            <v>18801460</v>
          </cell>
          <cell r="D236">
            <v>59423982.82</v>
          </cell>
          <cell r="E236">
            <v>20814769</v>
          </cell>
          <cell r="F236">
            <v>52462854.119999997</v>
          </cell>
          <cell r="G236">
            <v>39368683</v>
          </cell>
          <cell r="H236">
            <v>34334629.469999999</v>
          </cell>
          <cell r="I236">
            <v>43389731</v>
          </cell>
          <cell r="J236">
            <v>47759227.75</v>
          </cell>
          <cell r="K236">
            <v>50996278.939999998</v>
          </cell>
          <cell r="L236">
            <v>53380055.619999997</v>
          </cell>
          <cell r="M236">
            <v>49862248.600000001</v>
          </cell>
          <cell r="N236">
            <v>42939676.869999997</v>
          </cell>
          <cell r="O236">
            <v>44895086.920000002</v>
          </cell>
          <cell r="P236">
            <v>45161886</v>
          </cell>
          <cell r="Q236">
            <v>44623790</v>
          </cell>
          <cell r="R236">
            <v>46210457.490000002</v>
          </cell>
          <cell r="S236">
            <v>49341237.759999998</v>
          </cell>
          <cell r="T236">
            <v>45436335.530000001</v>
          </cell>
          <cell r="U236">
            <v>56436331.380000003</v>
          </cell>
          <cell r="V236">
            <v>58148739.340000004</v>
          </cell>
          <cell r="W236">
            <v>61778152.899999999</v>
          </cell>
          <cell r="X236">
            <v>61320200.740000002</v>
          </cell>
          <cell r="Y236">
            <v>56384077.799999997</v>
          </cell>
          <cell r="Z236">
            <v>50452008.280000001</v>
          </cell>
          <cell r="AA236">
            <v>47476183.869999997</v>
          </cell>
          <cell r="AB236">
            <v>48538864.460000001</v>
          </cell>
          <cell r="AC236">
            <v>45893255.530000001</v>
          </cell>
          <cell r="AD236">
            <v>46435530.609999999</v>
          </cell>
          <cell r="AE236">
            <v>48300667.590000004</v>
          </cell>
          <cell r="AF236">
            <v>57322593.43</v>
          </cell>
          <cell r="AG236">
            <v>94282223.490000024</v>
          </cell>
          <cell r="AH236">
            <v>63601286.210000008</v>
          </cell>
          <cell r="AI236">
            <v>62084740.769999996</v>
          </cell>
          <cell r="AJ236">
            <v>57362026.469999991</v>
          </cell>
          <cell r="AK236">
            <v>53659415.599999987</v>
          </cell>
          <cell r="AL236">
            <v>47080164.019999981</v>
          </cell>
          <cell r="AM236">
            <v>47761006.889999978</v>
          </cell>
          <cell r="AN236">
            <v>46441586.149999976</v>
          </cell>
          <cell r="AO236">
            <v>46857626.650000043</v>
          </cell>
          <cell r="AP236">
            <v>46227169.119999982</v>
          </cell>
          <cell r="AQ236">
            <v>47427483.70000004</v>
          </cell>
          <cell r="AR236">
            <v>55458661.57</v>
          </cell>
          <cell r="AS236">
            <v>56816592.050000004</v>
          </cell>
          <cell r="AT236">
            <v>60304596.610000007</v>
          </cell>
          <cell r="AU236">
            <v>62177656.200000003</v>
          </cell>
          <cell r="AV236">
            <v>61234740.430000015</v>
          </cell>
          <cell r="AW236">
            <v>51060312.560000002</v>
          </cell>
          <cell r="AX236">
            <v>48367969.119999997</v>
          </cell>
          <cell r="AY236">
            <v>53106453.659999996</v>
          </cell>
          <cell r="AZ236">
            <v>52746677.149999984</v>
          </cell>
          <cell r="BA236">
            <v>51209995.270000033</v>
          </cell>
          <cell r="BB236">
            <v>50054459.04999999</v>
          </cell>
          <cell r="BC236">
            <v>50581485.830000021</v>
          </cell>
          <cell r="BD236">
            <v>56593033.020000003</v>
          </cell>
          <cell r="BE236">
            <v>63269804.32</v>
          </cell>
          <cell r="BF236">
            <v>64071975.100000001</v>
          </cell>
          <cell r="BG236">
            <v>63105964</v>
          </cell>
          <cell r="BH236">
            <v>61461392.859999992</v>
          </cell>
          <cell r="BI236">
            <v>54413707.680000015</v>
          </cell>
          <cell r="BJ236">
            <v>51198088.149999991</v>
          </cell>
          <cell r="BK236">
            <v>54300000.230000027</v>
          </cell>
          <cell r="BL236">
            <v>51718359.55999995</v>
          </cell>
          <cell r="BM236">
            <v>51312377.319999993</v>
          </cell>
          <cell r="BN236">
            <v>46544422.209999993</v>
          </cell>
          <cell r="BO236">
            <v>47966574.400000013</v>
          </cell>
          <cell r="BP236">
            <v>56471222.960000001</v>
          </cell>
          <cell r="BQ236">
            <v>59825815.93999999</v>
          </cell>
          <cell r="BR236">
            <v>63310098.089999996</v>
          </cell>
          <cell r="BS236">
            <v>61994852.29999999</v>
          </cell>
          <cell r="BT236">
            <v>56679570.999999985</v>
          </cell>
          <cell r="BU236">
            <v>47307716.700000018</v>
          </cell>
          <cell r="BV236">
            <v>50710551.319999978</v>
          </cell>
          <cell r="BW236">
            <v>54296402.650000006</v>
          </cell>
          <cell r="BX236">
            <v>48624794.399999984</v>
          </cell>
          <cell r="BY236">
            <v>45345581.210000031</v>
          </cell>
          <cell r="BZ236">
            <v>44760352.600000031</v>
          </cell>
          <cell r="CA236">
            <v>50129883.879999965</v>
          </cell>
          <cell r="CB236">
            <v>57681949.82</v>
          </cell>
          <cell r="CC236">
            <v>56343575.399999991</v>
          </cell>
          <cell r="CD236">
            <v>63072188.699999996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</row>
        <row r="237">
          <cell r="A237" t="str">
            <v>FUPLTOT</v>
          </cell>
          <cell r="B237">
            <v>1189089164.7400002</v>
          </cell>
          <cell r="C237">
            <v>894992833.81000006</v>
          </cell>
          <cell r="D237">
            <v>938944256.13999999</v>
          </cell>
          <cell r="E237">
            <v>1115086778.9399996</v>
          </cell>
          <cell r="F237">
            <v>1006309136.3600003</v>
          </cell>
          <cell r="G237">
            <v>953367536.11000001</v>
          </cell>
          <cell r="H237">
            <v>1030680439.9199997</v>
          </cell>
          <cell r="I237">
            <v>948790460.60000002</v>
          </cell>
          <cell r="J237">
            <v>929388795.54000008</v>
          </cell>
          <cell r="K237">
            <v>963471801.85999978</v>
          </cell>
          <cell r="L237">
            <v>831339389.8499999</v>
          </cell>
          <cell r="M237">
            <v>968994638.96000004</v>
          </cell>
          <cell r="N237">
            <v>1282406967.54</v>
          </cell>
          <cell r="O237">
            <v>967098244.33000016</v>
          </cell>
          <cell r="P237">
            <v>974552856.19999993</v>
          </cell>
          <cell r="Q237">
            <v>1204559423.4899998</v>
          </cell>
          <cell r="R237">
            <v>1010404324.8600001</v>
          </cell>
          <cell r="S237">
            <v>987852223.15999997</v>
          </cell>
          <cell r="T237">
            <v>1030046655.04</v>
          </cell>
          <cell r="U237">
            <v>888313834.65999985</v>
          </cell>
          <cell r="V237">
            <v>882551690.09000003</v>
          </cell>
          <cell r="W237">
            <v>888778119.0599997</v>
          </cell>
          <cell r="X237">
            <v>881867393.21999991</v>
          </cell>
          <cell r="Y237">
            <v>880135455.37000024</v>
          </cell>
          <cell r="Z237">
            <v>1153513388.1700001</v>
          </cell>
          <cell r="AA237">
            <v>882440349.74999952</v>
          </cell>
          <cell r="AB237">
            <v>874120359.78000021</v>
          </cell>
          <cell r="AC237">
            <v>1057840384.1300001</v>
          </cell>
          <cell r="AD237">
            <v>880547427.51999998</v>
          </cell>
          <cell r="AE237">
            <v>850065331.32000005</v>
          </cell>
          <cell r="AF237">
            <v>874484786.40999985</v>
          </cell>
          <cell r="AG237">
            <v>812518935.36999989</v>
          </cell>
          <cell r="AH237">
            <v>753859512.15999973</v>
          </cell>
          <cell r="AI237">
            <v>738778346.46000028</v>
          </cell>
          <cell r="AJ237">
            <v>759683527.37000012</v>
          </cell>
          <cell r="AK237">
            <v>780124817.55000007</v>
          </cell>
          <cell r="AL237">
            <v>1002573175.6500002</v>
          </cell>
          <cell r="AM237">
            <v>780313756.71999979</v>
          </cell>
          <cell r="AN237">
            <v>830657736.4200002</v>
          </cell>
          <cell r="AO237">
            <v>984268921.04999983</v>
          </cell>
          <cell r="AP237">
            <v>813771265.01000011</v>
          </cell>
          <cell r="AQ237">
            <v>780639469.02999985</v>
          </cell>
          <cell r="AR237">
            <v>789897138.37</v>
          </cell>
          <cell r="AS237">
            <v>729116043.17999983</v>
          </cell>
          <cell r="AT237">
            <v>675781934.96000004</v>
          </cell>
          <cell r="AU237">
            <v>664307807.70000005</v>
          </cell>
          <cell r="AV237">
            <v>630502874.22000027</v>
          </cell>
          <cell r="AW237">
            <v>623863520.06000006</v>
          </cell>
          <cell r="AX237">
            <v>858960148.40999985</v>
          </cell>
          <cell r="AY237">
            <v>683885993.40999973</v>
          </cell>
          <cell r="AZ237">
            <v>659865296.01000011</v>
          </cell>
          <cell r="BA237">
            <v>787339671.13000023</v>
          </cell>
          <cell r="BB237">
            <v>695285663.50999987</v>
          </cell>
          <cell r="BC237">
            <v>616901989.96999979</v>
          </cell>
          <cell r="BD237">
            <v>680719844.98000014</v>
          </cell>
          <cell r="BE237">
            <v>655121287.10999978</v>
          </cell>
          <cell r="BF237">
            <v>634747670.59000015</v>
          </cell>
          <cell r="BG237">
            <v>596362390.50999999</v>
          </cell>
          <cell r="BH237">
            <v>605294693.59000003</v>
          </cell>
          <cell r="BI237">
            <v>617927561.35000002</v>
          </cell>
          <cell r="BJ237">
            <v>888274529.74999988</v>
          </cell>
          <cell r="BK237">
            <v>662213331.74000001</v>
          </cell>
          <cell r="BL237">
            <v>726527553.75000012</v>
          </cell>
          <cell r="BM237">
            <v>919399222.18000007</v>
          </cell>
          <cell r="BN237">
            <v>780719344.45000005</v>
          </cell>
          <cell r="BO237">
            <v>703602530.68000007</v>
          </cell>
          <cell r="BP237">
            <v>779700546.86999989</v>
          </cell>
          <cell r="BQ237">
            <v>720004101.66000009</v>
          </cell>
          <cell r="BR237">
            <v>678852561.54000008</v>
          </cell>
          <cell r="BS237">
            <v>726311498.29000008</v>
          </cell>
          <cell r="BT237">
            <v>709527090.9000001</v>
          </cell>
          <cell r="BU237">
            <v>752790739.87</v>
          </cell>
          <cell r="BV237">
            <v>987916708.87000012</v>
          </cell>
          <cell r="BW237">
            <v>731636920.82000005</v>
          </cell>
          <cell r="BX237">
            <v>791876876.1900003</v>
          </cell>
          <cell r="BY237">
            <v>992742262.84000003</v>
          </cell>
          <cell r="BZ237">
            <v>854582851.91000021</v>
          </cell>
          <cell r="CA237">
            <v>762271663.48999989</v>
          </cell>
          <cell r="CB237">
            <v>819865234.71000016</v>
          </cell>
          <cell r="CC237">
            <v>768470247.5999999</v>
          </cell>
          <cell r="CD237">
            <v>734028950.83000004</v>
          </cell>
        </row>
        <row r="238">
          <cell r="A238" t="str">
            <v>PCTSIF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</row>
        <row r="239">
          <cell r="A239" t="str">
            <v>PCTSWMTF</v>
          </cell>
          <cell r="B239">
            <v>1.9754030556997102E-3</v>
          </cell>
          <cell r="C239">
            <v>1.9942441279728034E-3</v>
          </cell>
          <cell r="D239">
            <v>1.9919753584030759E-3</v>
          </cell>
          <cell r="E239">
            <v>1.9934371473904009E-3</v>
          </cell>
          <cell r="F239">
            <v>1.9924889231232841E-3</v>
          </cell>
          <cell r="G239">
            <v>1.994335011901808E-3</v>
          </cell>
          <cell r="H239">
            <v>1.9921894747591254E-3</v>
          </cell>
          <cell r="I239">
            <v>1.9921595827149881E-3</v>
          </cell>
          <cell r="J239">
            <v>1.9871717970704307E-3</v>
          </cell>
          <cell r="K239">
            <v>1.9871881347361688E-3</v>
          </cell>
          <cell r="L239">
            <v>1.9936349347557656E-3</v>
          </cell>
          <cell r="M239">
            <v>1.9935298038336251E-3</v>
          </cell>
          <cell r="N239">
            <v>1.9955909810683808E-3</v>
          </cell>
          <cell r="O239">
            <v>1.9884505778011733E-3</v>
          </cell>
          <cell r="P239">
            <v>1.9911621554349807E-3</v>
          </cell>
          <cell r="Q239">
            <v>1.993041791266293E-3</v>
          </cell>
          <cell r="R239">
            <v>1.9942840595082857E-3</v>
          </cell>
          <cell r="S239">
            <v>1.996180241245702E-3</v>
          </cell>
          <cell r="T239">
            <v>1.9893656546409681E-3</v>
          </cell>
          <cell r="U239">
            <v>1.9903399389661143E-3</v>
          </cell>
          <cell r="V239">
            <v>1.9892998357794105E-3</v>
          </cell>
          <cell r="W239">
            <v>1.9853078074597436E-3</v>
          </cell>
          <cell r="X239">
            <v>1.9912676014775857E-3</v>
          </cell>
          <cell r="Y239">
            <v>1.9922602692821483E-3</v>
          </cell>
          <cell r="Z239">
            <v>1.9915554605095774E-3</v>
          </cell>
          <cell r="AA239">
            <v>1.9909616521902244E-3</v>
          </cell>
          <cell r="AB239">
            <v>1.9913032313151678E-3</v>
          </cell>
          <cell r="AC239">
            <v>1.9919812578507411E-3</v>
          </cell>
          <cell r="AD239">
            <v>1.9862409618675255E-3</v>
          </cell>
          <cell r="AE239">
            <v>1.9916837759818488E-3</v>
          </cell>
          <cell r="AF239">
            <v>1.9839271921616207E-3</v>
          </cell>
          <cell r="AG239">
            <v>1.9878889598440308E-3</v>
          </cell>
          <cell r="AH239">
            <v>1.9851237234326862E-3</v>
          </cell>
          <cell r="AI239">
            <v>1.9859693274865788E-3</v>
          </cell>
          <cell r="AJ239">
            <v>1.9874903391597118E-3</v>
          </cell>
          <cell r="AK239">
            <v>1.9841944709195485E-3</v>
          </cell>
          <cell r="AL239">
            <v>1.9901803337243999E-3</v>
          </cell>
          <cell r="AM239">
            <v>1.9919427262481623E-3</v>
          </cell>
          <cell r="AN239">
            <v>1.9928239040907336E-3</v>
          </cell>
          <cell r="AO239">
            <v>1.9887592800533903E-3</v>
          </cell>
          <cell r="AP239">
            <v>1.9810251564159687E-3</v>
          </cell>
          <cell r="AQ239">
            <v>1.9953155652851079E-3</v>
          </cell>
          <cell r="AR239">
            <v>1.9857879370645884E-3</v>
          </cell>
          <cell r="AS239">
            <v>1.9858643958441213E-3</v>
          </cell>
          <cell r="AT239">
            <v>1.9830183387121564E-3</v>
          </cell>
          <cell r="AU239">
            <v>1.9676758923027815E-3</v>
          </cell>
          <cell r="AV239">
            <v>1.9887740149054441E-3</v>
          </cell>
          <cell r="AW239">
            <v>1.984316228405386E-3</v>
          </cell>
          <cell r="AX239">
            <v>1.9881026735758078E-3</v>
          </cell>
          <cell r="AY239">
            <v>1.9889735228856347E-3</v>
          </cell>
          <cell r="AZ239">
            <v>1.9896352389643743E-3</v>
          </cell>
          <cell r="BA239">
            <v>1.991585907519629E-3</v>
          </cell>
          <cell r="BB239">
            <v>1.991375218960755E-3</v>
          </cell>
          <cell r="BC239">
            <v>1.9858783525266784E-3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</row>
        <row r="240">
          <cell r="A240" t="str">
            <v>FTBEVS_GR</v>
          </cell>
          <cell r="B240">
            <v>2850722.65</v>
          </cell>
          <cell r="C240">
            <v>2993636.53</v>
          </cell>
          <cell r="D240">
            <v>3339133.18</v>
          </cell>
          <cell r="E240">
            <v>3818067.75</v>
          </cell>
          <cell r="F240">
            <v>2989085.6</v>
          </cell>
          <cell r="G240">
            <v>3232213.43</v>
          </cell>
          <cell r="H240">
            <v>2334275.19</v>
          </cell>
          <cell r="I240">
            <v>3134542.52</v>
          </cell>
          <cell r="J240">
            <v>2298545.65</v>
          </cell>
          <cell r="K240">
            <v>2686170.68</v>
          </cell>
          <cell r="L240">
            <v>2416296.59</v>
          </cell>
          <cell r="M240">
            <v>2932183.83</v>
          </cell>
          <cell r="N240">
            <v>3402454.85</v>
          </cell>
          <cell r="O240">
            <v>2954021.28</v>
          </cell>
          <cell r="P240">
            <v>3387137.33</v>
          </cell>
          <cell r="Q240">
            <v>3007621.22</v>
          </cell>
          <cell r="R240">
            <v>4023392.58</v>
          </cell>
          <cell r="S240">
            <v>3056218.79</v>
          </cell>
          <cell r="T240">
            <v>3023147.02</v>
          </cell>
          <cell r="U240">
            <v>2659088.73</v>
          </cell>
          <cell r="V240">
            <v>2326126.54</v>
          </cell>
          <cell r="W240">
            <v>2670110.75</v>
          </cell>
          <cell r="X240">
            <v>2688465.35</v>
          </cell>
        </row>
        <row r="241">
          <cell r="A241" t="str">
            <v>FTBEVS_TOT</v>
          </cell>
          <cell r="B241">
            <v>3904255.66</v>
          </cell>
          <cell r="C241">
            <v>4049827.38</v>
          </cell>
          <cell r="D241">
            <v>4587774.6900000004</v>
          </cell>
          <cell r="E241">
            <v>5247261.8499999996</v>
          </cell>
          <cell r="F241">
            <v>4127175.96</v>
          </cell>
          <cell r="G241">
            <v>4375446.5</v>
          </cell>
          <cell r="H241">
            <v>3232863.78</v>
          </cell>
          <cell r="I241">
            <v>4312719.75</v>
          </cell>
          <cell r="J241">
            <v>3156910.12</v>
          </cell>
          <cell r="K241">
            <v>3690000.68</v>
          </cell>
          <cell r="L241">
            <v>3307018.67</v>
          </cell>
          <cell r="M241">
            <v>4025589.03</v>
          </cell>
          <cell r="N241">
            <v>4672161.8600000003</v>
          </cell>
          <cell r="O241">
            <v>4059255.52</v>
          </cell>
          <cell r="P241">
            <v>4653274.96</v>
          </cell>
          <cell r="Q241">
            <v>4776458.13</v>
          </cell>
          <cell r="R241">
            <v>4943251.5599999996</v>
          </cell>
          <cell r="S241">
            <v>4124392.72</v>
          </cell>
          <cell r="T241">
            <v>4173639.59</v>
          </cell>
          <cell r="U241">
            <v>3652792.82</v>
          </cell>
          <cell r="V241">
            <v>3206179.97</v>
          </cell>
          <cell r="W241">
            <v>3670010.68</v>
          </cell>
          <cell r="X241">
            <v>3714684.76</v>
          </cell>
        </row>
        <row r="242">
          <cell r="A242" t="str">
            <v>FTBEVX_GR</v>
          </cell>
          <cell r="B242">
            <v>60053613.68</v>
          </cell>
          <cell r="C242">
            <v>33888437.789999999</v>
          </cell>
          <cell r="D242">
            <v>39745224.799999997</v>
          </cell>
          <cell r="E242">
            <v>54639921.310000002</v>
          </cell>
          <cell r="F242">
            <v>45130096.020000003</v>
          </cell>
          <cell r="G242">
            <v>46371512.240000002</v>
          </cell>
          <cell r="H242">
            <v>47458168.840000004</v>
          </cell>
          <cell r="I242">
            <v>35287854.119999997</v>
          </cell>
          <cell r="J242">
            <v>45083017.109999999</v>
          </cell>
          <cell r="K242">
            <v>39931764.68</v>
          </cell>
          <cell r="L242">
            <v>38300436.840000004</v>
          </cell>
          <cell r="M242">
            <v>55503219.359999999</v>
          </cell>
          <cell r="N242">
            <v>62002234.740000002</v>
          </cell>
          <cell r="O242">
            <v>39426739.630000003</v>
          </cell>
          <cell r="P242">
            <v>41390650.689999998</v>
          </cell>
          <cell r="Q242">
            <v>50449206.82</v>
          </cell>
          <cell r="R242">
            <v>45344056.479999997</v>
          </cell>
          <cell r="S242">
            <v>49551920.979999997</v>
          </cell>
          <cell r="T242">
            <v>51694655.890000001</v>
          </cell>
          <cell r="U242">
            <v>39050131.590000004</v>
          </cell>
          <cell r="V242">
            <v>48184359.710000001</v>
          </cell>
          <cell r="W242">
            <v>42331425.810000002</v>
          </cell>
          <cell r="X242">
            <v>50776817.549999997</v>
          </cell>
        </row>
        <row r="243">
          <cell r="A243" t="str">
            <v>FTBEVX_TOT</v>
          </cell>
          <cell r="B243">
            <v>64031107.469999999</v>
          </cell>
          <cell r="C243">
            <v>37329799.719999999</v>
          </cell>
          <cell r="D243">
            <v>43313887.990000002</v>
          </cell>
          <cell r="E243">
            <v>55755410.960000001</v>
          </cell>
          <cell r="F243">
            <v>48806798.969999999</v>
          </cell>
          <cell r="G243">
            <v>50099145.200000003</v>
          </cell>
          <cell r="H243">
            <v>51230676.119999997</v>
          </cell>
          <cell r="I243">
            <v>38763118.420000002</v>
          </cell>
          <cell r="J243">
            <v>48754988.479999997</v>
          </cell>
          <cell r="K243">
            <v>43498608.460000001</v>
          </cell>
          <cell r="L243">
            <v>41815484.689999998</v>
          </cell>
          <cell r="M243">
            <v>59387846.270000003</v>
          </cell>
          <cell r="N243">
            <v>66019496.299999997</v>
          </cell>
          <cell r="O243">
            <v>42983276.810000002</v>
          </cell>
          <cell r="P243">
            <v>44987269.240000002</v>
          </cell>
          <cell r="Q243">
            <v>54199509.890000001</v>
          </cell>
          <cell r="R243">
            <v>49016754.530000001</v>
          </cell>
          <cell r="S243">
            <v>53315094.57</v>
          </cell>
          <cell r="T243">
            <v>52749710.560000002</v>
          </cell>
          <cell r="U243">
            <v>39847073.049999997</v>
          </cell>
          <cell r="V243">
            <v>49167713.969999999</v>
          </cell>
          <cell r="W243">
            <v>43770930.200000003</v>
          </cell>
          <cell r="X243">
            <v>51818953.210000001</v>
          </cell>
        </row>
        <row r="244">
          <cell r="A244" t="str">
            <v>FTSVCADDL</v>
          </cell>
          <cell r="B244">
            <v>559945.64</v>
          </cell>
          <cell r="C244">
            <v>1167444.1200000001</v>
          </cell>
          <cell r="D244">
            <v>406612.59</v>
          </cell>
          <cell r="E244">
            <v>946161.2</v>
          </cell>
          <cell r="F244">
            <v>991898.96</v>
          </cell>
          <cell r="G244">
            <v>952015.35</v>
          </cell>
          <cell r="H244">
            <v>588046.87</v>
          </cell>
          <cell r="I244">
            <v>778567.28</v>
          </cell>
          <cell r="J244">
            <v>957998.8</v>
          </cell>
          <cell r="K244">
            <v>650975.32999999996</v>
          </cell>
          <cell r="L244">
            <v>1321118.06</v>
          </cell>
          <cell r="M244">
            <v>474546.29</v>
          </cell>
          <cell r="N244">
            <v>707133.47</v>
          </cell>
          <cell r="O244">
            <v>1086424.75</v>
          </cell>
          <cell r="P244">
            <v>484182.55</v>
          </cell>
          <cell r="Q244">
            <v>14624.69</v>
          </cell>
          <cell r="R244">
            <v>2164075.66</v>
          </cell>
          <cell r="S244">
            <v>774882.11</v>
          </cell>
          <cell r="T244">
            <v>555047.41</v>
          </cell>
          <cell r="U244">
            <v>1328204.21</v>
          </cell>
          <cell r="V244">
            <v>379673.32</v>
          </cell>
          <cell r="W244">
            <v>737878.82000000007</v>
          </cell>
          <cell r="X244">
            <v>1328728.83</v>
          </cell>
        </row>
        <row r="245">
          <cell r="A245" t="str">
            <v>FTALIEN</v>
          </cell>
          <cell r="G245">
            <v>11778031</v>
          </cell>
          <cell r="P245">
            <v>12806110</v>
          </cell>
          <cell r="Q245">
            <v>0</v>
          </cell>
          <cell r="R245">
            <v>0</v>
          </cell>
          <cell r="S245">
            <v>0</v>
          </cell>
        </row>
        <row r="246">
          <cell r="A246" t="str">
            <v>FTARTVGR_FEE</v>
          </cell>
          <cell r="B246">
            <v>10898964.380000001</v>
          </cell>
          <cell r="C246">
            <v>2138164.6</v>
          </cell>
          <cell r="D246">
            <v>2974898.7600000002</v>
          </cell>
          <cell r="E246">
            <v>4348766.5600000005</v>
          </cell>
          <cell r="F246">
            <v>2809935.95</v>
          </cell>
          <cell r="G246">
            <v>11823422.140000001</v>
          </cell>
          <cell r="H246">
            <v>3356202.48</v>
          </cell>
          <cell r="I246">
            <v>2578862.4</v>
          </cell>
          <cell r="J246">
            <v>2819255.64</v>
          </cell>
          <cell r="K246">
            <v>2686578.96</v>
          </cell>
          <cell r="L246">
            <v>2001299.95</v>
          </cell>
          <cell r="M246">
            <v>2452810.3199999998</v>
          </cell>
          <cell r="N246">
            <v>26623654.259999998</v>
          </cell>
          <cell r="O246">
            <v>16440778.350000001</v>
          </cell>
          <cell r="P246">
            <v>2229361.38</v>
          </cell>
          <cell r="Q246">
            <v>2983148.93</v>
          </cell>
          <cell r="R246">
            <v>3010993.69</v>
          </cell>
          <cell r="S246">
            <v>2955070.31</v>
          </cell>
          <cell r="T246">
            <v>2958452.58</v>
          </cell>
          <cell r="U246">
            <v>2639755.37</v>
          </cell>
          <cell r="V246">
            <v>3029926.49</v>
          </cell>
          <cell r="W246">
            <v>3494388.22</v>
          </cell>
          <cell r="X246">
            <v>2883758.71</v>
          </cell>
          <cell r="Y246">
            <v>14120182.26</v>
          </cell>
          <cell r="Z246">
            <v>30109499.149999999</v>
          </cell>
          <cell r="AA246">
            <v>3145464.28</v>
          </cell>
          <cell r="AB246">
            <v>3183469.46</v>
          </cell>
          <cell r="AC246">
            <v>3429268.33</v>
          </cell>
          <cell r="AD246">
            <v>3236998.8</v>
          </cell>
          <cell r="AE246">
            <v>3429103.33</v>
          </cell>
          <cell r="AF246">
            <v>3637453.7600000002</v>
          </cell>
          <cell r="AG246">
            <v>3587812.05</v>
          </cell>
          <cell r="AH246">
            <v>3895952.16</v>
          </cell>
          <cell r="AI246">
            <v>3408085.88</v>
          </cell>
          <cell r="AJ246">
            <v>4411725.8400000008</v>
          </cell>
          <cell r="AK246">
            <v>19426481.289999999</v>
          </cell>
          <cell r="AL246">
            <v>15944594.24</v>
          </cell>
          <cell r="AM246">
            <v>4267552.3899999987</v>
          </cell>
          <cell r="AN246">
            <v>5342475.1800000006</v>
          </cell>
          <cell r="AO246">
            <v>4519739.4499999955</v>
          </cell>
          <cell r="AP246">
            <v>4660104.560000008</v>
          </cell>
          <cell r="AQ246">
            <v>6864350.4100000001</v>
          </cell>
          <cell r="AR246">
            <v>4705434.8199999994</v>
          </cell>
          <cell r="AS246">
            <v>11154576.980000002</v>
          </cell>
          <cell r="AT246">
            <v>14156552.039999999</v>
          </cell>
          <cell r="AU246">
            <v>15534632.060000004</v>
          </cell>
          <cell r="AV246">
            <v>16575281.98</v>
          </cell>
          <cell r="AW246">
            <v>22584105.189999994</v>
          </cell>
          <cell r="AX246">
            <v>38470645.259999998</v>
          </cell>
          <cell r="AY246">
            <v>14671974.31000001</v>
          </cell>
          <cell r="AZ246">
            <v>17130670.979999989</v>
          </cell>
          <cell r="BA246">
            <v>17201731.670000017</v>
          </cell>
          <cell r="BB246">
            <v>16848243.819999993</v>
          </cell>
          <cell r="BC246">
            <v>15209266.579999991</v>
          </cell>
          <cell r="BD246">
            <v>17119032.610000003</v>
          </cell>
          <cell r="BE246">
            <v>17972489.659999996</v>
          </cell>
          <cell r="BF246">
            <v>16183903.370000003</v>
          </cell>
          <cell r="BG246">
            <v>16207358.539999994</v>
          </cell>
          <cell r="BH246">
            <v>16852010.190000001</v>
          </cell>
          <cell r="BI246">
            <v>13660941.739999998</v>
          </cell>
          <cell r="BJ246">
            <v>16137308.279999999</v>
          </cell>
          <cell r="BK246">
            <v>14539102.760000005</v>
          </cell>
          <cell r="BL246">
            <v>16770486.119999986</v>
          </cell>
          <cell r="BM246">
            <v>16749026.77</v>
          </cell>
          <cell r="BN246">
            <v>14840468.940000022</v>
          </cell>
          <cell r="BO246">
            <v>13520121.429999989</v>
          </cell>
          <cell r="BP246">
            <v>15612535.09</v>
          </cell>
          <cell r="BQ246">
            <v>14667534.260000002</v>
          </cell>
          <cell r="BR246">
            <v>15355622.690000001</v>
          </cell>
          <cell r="BS246">
            <v>16255158.850000001</v>
          </cell>
          <cell r="BT246">
            <v>12254870.69999999</v>
          </cell>
          <cell r="BU246">
            <v>12474912.540000005</v>
          </cell>
          <cell r="BV246">
            <v>12397851.279999997</v>
          </cell>
          <cell r="BW246">
            <v>12686740.139999997</v>
          </cell>
          <cell r="BX246">
            <v>13714942.440000001</v>
          </cell>
          <cell r="BY246">
            <v>14679824.560000001</v>
          </cell>
          <cell r="BZ246">
            <v>12508838.340000011</v>
          </cell>
          <cell r="CA246">
            <v>12652272.259999989</v>
          </cell>
          <cell r="CB246">
            <v>13577841.23</v>
          </cell>
          <cell r="CC246">
            <v>11760425.429999998</v>
          </cell>
          <cell r="CD246">
            <v>13441171.630000003</v>
          </cell>
          <cell r="CE246">
            <v>-38779438.289999999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</row>
        <row r="247">
          <cell r="A247" t="str">
            <v>FTARTVGR_TRF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914589.76</v>
          </cell>
          <cell r="O247">
            <v>27801.61</v>
          </cell>
          <cell r="P247">
            <v>0</v>
          </cell>
          <cell r="Q247">
            <v>453165</v>
          </cell>
          <cell r="R247">
            <v>0</v>
          </cell>
          <cell r="S247">
            <v>16000000</v>
          </cell>
          <cell r="T247">
            <v>0</v>
          </cell>
          <cell r="U247">
            <v>0</v>
          </cell>
          <cell r="V247">
            <v>0</v>
          </cell>
          <cell r="W247">
            <v>16000000</v>
          </cell>
          <cell r="X247">
            <v>0</v>
          </cell>
          <cell r="Y247">
            <v>0</v>
          </cell>
          <cell r="Z247">
            <v>0</v>
          </cell>
          <cell r="AA247">
            <v>713570.73</v>
          </cell>
          <cell r="AB247">
            <v>0</v>
          </cell>
          <cell r="AC247">
            <v>0</v>
          </cell>
          <cell r="AD247">
            <v>-63</v>
          </cell>
          <cell r="AE247">
            <v>11500063</v>
          </cell>
          <cell r="AF247">
            <v>0</v>
          </cell>
          <cell r="AG247">
            <v>0</v>
          </cell>
          <cell r="AH247">
            <v>0</v>
          </cell>
          <cell r="AI247">
            <v>15000000</v>
          </cell>
          <cell r="AJ247">
            <v>0</v>
          </cell>
          <cell r="AK247">
            <v>0</v>
          </cell>
          <cell r="AL247">
            <v>0</v>
          </cell>
          <cell r="AM247">
            <v>216326.00000000047</v>
          </cell>
          <cell r="AN247">
            <v>5999999.9999999981</v>
          </cell>
          <cell r="AO247">
            <v>2500000</v>
          </cell>
          <cell r="AP247">
            <v>0</v>
          </cell>
          <cell r="AQ247">
            <v>10000000.000000004</v>
          </cell>
          <cell r="AR247">
            <v>0</v>
          </cell>
          <cell r="AS247">
            <v>6000000</v>
          </cell>
          <cell r="AT247">
            <v>0</v>
          </cell>
          <cell r="AU247">
            <v>11000000</v>
          </cell>
          <cell r="AV247">
            <v>2500000</v>
          </cell>
          <cell r="AW247">
            <v>2500000</v>
          </cell>
          <cell r="AX247">
            <v>0</v>
          </cell>
          <cell r="AY247">
            <v>0</v>
          </cell>
          <cell r="AZ247">
            <v>1199999.9999999993</v>
          </cell>
          <cell r="BA247">
            <v>0</v>
          </cell>
          <cell r="BB247">
            <v>2500000</v>
          </cell>
          <cell r="BC247">
            <v>4199999.9999999991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</row>
        <row r="248">
          <cell r="A248" t="str">
            <v>FTARTVGRFINE</v>
          </cell>
          <cell r="B248">
            <v>2388072.35</v>
          </cell>
          <cell r="C248">
            <v>1945435.79</v>
          </cell>
          <cell r="D248">
            <v>2796879.33</v>
          </cell>
          <cell r="E248">
            <v>2666651.6</v>
          </cell>
          <cell r="F248">
            <v>2030315.91</v>
          </cell>
          <cell r="G248">
            <v>2534839.89</v>
          </cell>
          <cell r="H248">
            <v>2587166.8199999998</v>
          </cell>
          <cell r="I248">
            <v>2081111.46</v>
          </cell>
          <cell r="J248">
            <v>2549901.86</v>
          </cell>
          <cell r="K248">
            <v>2558902.77</v>
          </cell>
          <cell r="L248">
            <v>1973776.14</v>
          </cell>
          <cell r="M248">
            <v>2010926.89</v>
          </cell>
          <cell r="N248">
            <v>2709760.63</v>
          </cell>
          <cell r="O248">
            <v>2653468.67</v>
          </cell>
          <cell r="P248">
            <v>2265753.77</v>
          </cell>
          <cell r="Q248">
            <v>2725374.22</v>
          </cell>
          <cell r="R248">
            <v>2488436.2000000002</v>
          </cell>
          <cell r="S248">
            <v>3011492.43</v>
          </cell>
          <cell r="T248">
            <v>2623486.7000000002</v>
          </cell>
          <cell r="U248">
            <v>2139427.0699999998</v>
          </cell>
          <cell r="V248">
            <v>2411373.54</v>
          </cell>
          <cell r="W248">
            <v>2154183.7000000002</v>
          </cell>
          <cell r="X248">
            <v>2210687.88</v>
          </cell>
          <cell r="AR248">
            <v>2272956.75</v>
          </cell>
          <cell r="AS248">
            <v>1924991.7399999998</v>
          </cell>
          <cell r="AT248">
            <v>2026162.02</v>
          </cell>
          <cell r="AU248">
            <v>2045678.1200000008</v>
          </cell>
          <cell r="AV248">
            <v>2062181.8399999992</v>
          </cell>
          <cell r="AW248">
            <v>1652865.77</v>
          </cell>
          <cell r="AX248">
            <v>2010843.3199999994</v>
          </cell>
          <cell r="AY248">
            <v>1992239.9100000004</v>
          </cell>
          <cell r="AZ248">
            <v>2256043.0399999996</v>
          </cell>
          <cell r="BA248">
            <v>2209309.63</v>
          </cell>
          <cell r="BB248">
            <v>1914852.9200000013</v>
          </cell>
          <cell r="BC248">
            <v>1733449.1300000004</v>
          </cell>
        </row>
        <row r="249">
          <cell r="A249" t="str">
            <v>FTCS_PY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 t="str">
            <v>FTCS_TOT</v>
          </cell>
          <cell r="B250">
            <v>171660720.69</v>
          </cell>
          <cell r="C250">
            <v>27382498.120000001</v>
          </cell>
          <cell r="D250">
            <v>115563735.11</v>
          </cell>
          <cell r="E250">
            <v>111598688.64</v>
          </cell>
          <cell r="F250">
            <v>122587902.53</v>
          </cell>
          <cell r="G250">
            <v>102137489.14</v>
          </cell>
          <cell r="H250">
            <v>109562201.23</v>
          </cell>
          <cell r="I250">
            <v>104449934.22</v>
          </cell>
          <cell r="J250">
            <v>116465178.22</v>
          </cell>
          <cell r="K250">
            <v>111806334.05</v>
          </cell>
          <cell r="L250">
            <v>106445685.06999999</v>
          </cell>
          <cell r="M250">
            <v>184687730.44</v>
          </cell>
          <cell r="N250">
            <v>32798874.620000001</v>
          </cell>
          <cell r="O250">
            <v>104793160.73999999</v>
          </cell>
          <cell r="P250">
            <v>129962718.15000001</v>
          </cell>
          <cell r="Q250">
            <v>111080876.09999999</v>
          </cell>
          <cell r="R250">
            <v>121924871.88</v>
          </cell>
          <cell r="S250">
            <v>95440051.680000007</v>
          </cell>
          <cell r="T250">
            <v>107045611.64</v>
          </cell>
          <cell r="U250">
            <v>117787825.73999999</v>
          </cell>
          <cell r="V250">
            <v>108402082.73999999</v>
          </cell>
          <cell r="W250">
            <v>119770180.54000001</v>
          </cell>
          <cell r="X250">
            <v>106432054.45999999</v>
          </cell>
        </row>
        <row r="251">
          <cell r="A251" t="str">
            <v>FTCSTGRT</v>
          </cell>
          <cell r="B251">
            <v>33708591.960000001</v>
          </cell>
          <cell r="C251">
            <v>3927198.26</v>
          </cell>
          <cell r="D251">
            <v>64262229.789999999</v>
          </cell>
          <cell r="E251">
            <v>4258083.1399999997</v>
          </cell>
          <cell r="F251">
            <v>64895388.140000001</v>
          </cell>
          <cell r="G251">
            <v>41835056.189999998</v>
          </cell>
          <cell r="H251">
            <v>35000000</v>
          </cell>
          <cell r="I251">
            <v>30000000</v>
          </cell>
          <cell r="J251">
            <v>32959208.760000002</v>
          </cell>
          <cell r="K251">
            <v>37679116.020000003</v>
          </cell>
          <cell r="L251">
            <v>35419164.659999996</v>
          </cell>
          <cell r="M251">
            <v>5303966.34</v>
          </cell>
          <cell r="N251">
            <v>65306563.020000003</v>
          </cell>
          <cell r="O251">
            <v>34701451.439999998</v>
          </cell>
          <cell r="P251">
            <v>5505981.3799999999</v>
          </cell>
          <cell r="Q251">
            <v>67588352.209999993</v>
          </cell>
          <cell r="R251">
            <v>35151560.700000003</v>
          </cell>
          <cell r="S251">
            <v>38295544.859999999</v>
          </cell>
          <cell r="T251">
            <v>2729168.02</v>
          </cell>
          <cell r="U251">
            <v>71025049.230000004</v>
          </cell>
          <cell r="V251">
            <v>36791815.159999996</v>
          </cell>
          <cell r="W251">
            <v>34494830.18</v>
          </cell>
          <cell r="X251">
            <v>37313741.450000003</v>
          </cell>
        </row>
        <row r="252">
          <cell r="A252" t="str">
            <v>FTCSTLHC</v>
          </cell>
          <cell r="B252">
            <v>3415951.74</v>
          </cell>
          <cell r="C252">
            <v>3621477.66</v>
          </cell>
          <cell r="D252">
            <v>3769356.24</v>
          </cell>
          <cell r="E252">
            <v>3644005.44</v>
          </cell>
          <cell r="F252">
            <v>3833174.65</v>
          </cell>
          <cell r="G252">
            <v>7435264.46</v>
          </cell>
          <cell r="H252">
            <v>402284.22</v>
          </cell>
          <cell r="I252">
            <v>3857139.85</v>
          </cell>
          <cell r="J252">
            <v>4040735.09</v>
          </cell>
          <cell r="K252">
            <v>4221506.66</v>
          </cell>
          <cell r="L252">
            <v>5831045.96</v>
          </cell>
          <cell r="M252">
            <v>4190829.28</v>
          </cell>
          <cell r="N252">
            <v>3905142.96</v>
          </cell>
          <cell r="O252">
            <v>4018279.04</v>
          </cell>
          <cell r="P252">
            <v>4114169.1</v>
          </cell>
          <cell r="Q252">
            <v>4279082.42</v>
          </cell>
          <cell r="R252">
            <v>4425478.3499999996</v>
          </cell>
          <cell r="S252">
            <v>9085314.3000000007</v>
          </cell>
          <cell r="T252">
            <v>0</v>
          </cell>
          <cell r="U252">
            <v>4407061.76</v>
          </cell>
          <cell r="V252">
            <v>4475220.82</v>
          </cell>
          <cell r="W252">
            <v>4428548.24</v>
          </cell>
          <cell r="X252">
            <v>4666577.3499999996</v>
          </cell>
        </row>
        <row r="253">
          <cell r="A253" t="str">
            <v>FTCSTLOC</v>
          </cell>
          <cell r="B253">
            <v>4586675.9400000004</v>
          </cell>
          <cell r="C253">
            <v>4627691.47</v>
          </cell>
          <cell r="D253">
            <v>5202272.3899999997</v>
          </cell>
          <cell r="E253">
            <v>5232375.8099999996</v>
          </cell>
          <cell r="F253">
            <v>5243085.57</v>
          </cell>
          <cell r="G253">
            <v>9330869.5299999993</v>
          </cell>
          <cell r="H253">
            <v>1157969.46</v>
          </cell>
          <cell r="I253">
            <v>5296149.24</v>
          </cell>
          <cell r="J253">
            <v>5033873.87</v>
          </cell>
          <cell r="K253">
            <v>5586090.1900000004</v>
          </cell>
          <cell r="L253">
            <v>5230132.25</v>
          </cell>
          <cell r="M253">
            <v>5301000.09</v>
          </cell>
          <cell r="N253">
            <v>5338699.74</v>
          </cell>
          <cell r="O253">
            <v>5177517.78</v>
          </cell>
          <cell r="P253">
            <v>5314290.21</v>
          </cell>
          <cell r="Q253">
            <v>5687850.9500000002</v>
          </cell>
          <cell r="R253">
            <v>5227922.79</v>
          </cell>
          <cell r="S253">
            <v>10580686.890000001</v>
          </cell>
          <cell r="T253">
            <v>710757.45</v>
          </cell>
          <cell r="U253">
            <v>5374323.3099999996</v>
          </cell>
          <cell r="V253">
            <v>5566445.2400000002</v>
          </cell>
          <cell r="W253">
            <v>5483456.4699999997</v>
          </cell>
          <cell r="X253">
            <v>5610833.0099999998</v>
          </cell>
        </row>
        <row r="254">
          <cell r="A254" t="str">
            <v>FTEFTCL</v>
          </cell>
          <cell r="B254">
            <v>1333.91</v>
          </cell>
          <cell r="C254">
            <v>-12615.81</v>
          </cell>
          <cell r="D254">
            <v>5407.04</v>
          </cell>
          <cell r="E254">
            <v>-199869.47</v>
          </cell>
          <cell r="F254">
            <v>196133.75</v>
          </cell>
          <cell r="G254">
            <v>2673.77</v>
          </cell>
          <cell r="H254">
            <v>1857.44</v>
          </cell>
          <cell r="I254">
            <v>7366.65</v>
          </cell>
          <cell r="J254">
            <v>1976.75</v>
          </cell>
          <cell r="K254">
            <v>-12698.65</v>
          </cell>
          <cell r="L254">
            <v>18952.45</v>
          </cell>
          <cell r="M254">
            <v>-24153.69</v>
          </cell>
          <cell r="N254">
            <v>10358.620000000001</v>
          </cell>
          <cell r="O254">
            <v>7584.12</v>
          </cell>
          <cell r="P254">
            <v>-3935</v>
          </cell>
          <cell r="Q254">
            <v>13875.39</v>
          </cell>
          <cell r="R254">
            <v>-7054.2</v>
          </cell>
          <cell r="S254">
            <v>14906.79</v>
          </cell>
          <cell r="T254">
            <v>1334.46</v>
          </cell>
          <cell r="U254">
            <v>-1284.96</v>
          </cell>
          <cell r="V254">
            <v>10894.39</v>
          </cell>
          <cell r="W254">
            <v>-4602.0200000000004</v>
          </cell>
          <cell r="X254">
            <v>-5741.87</v>
          </cell>
        </row>
        <row r="255">
          <cell r="A255" t="str">
            <v>FTINS_GR</v>
          </cell>
          <cell r="B255">
            <v>0</v>
          </cell>
          <cell r="C255">
            <v>0</v>
          </cell>
          <cell r="D255">
            <v>0</v>
          </cell>
          <cell r="E255">
            <v>125000000</v>
          </cell>
          <cell r="F255">
            <v>96000000</v>
          </cell>
          <cell r="G255">
            <v>96000000</v>
          </cell>
          <cell r="H255">
            <v>13304054.75</v>
          </cell>
          <cell r="I255">
            <v>0</v>
          </cell>
          <cell r="J255">
            <v>0</v>
          </cell>
          <cell r="K255">
            <v>0</v>
          </cell>
          <cell r="L255">
            <v>115000000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142000000</v>
          </cell>
          <cell r="R255">
            <v>114000000</v>
          </cell>
          <cell r="S255">
            <v>90095945.25</v>
          </cell>
          <cell r="T255">
            <v>0</v>
          </cell>
          <cell r="U255">
            <v>14000000</v>
          </cell>
          <cell r="V255">
            <v>0</v>
          </cell>
          <cell r="W255">
            <v>0</v>
          </cell>
          <cell r="X255">
            <v>130000000</v>
          </cell>
        </row>
        <row r="256">
          <cell r="A256" t="str">
            <v>FTINS_OTH</v>
          </cell>
          <cell r="B256">
            <v>4789932.07</v>
          </cell>
          <cell r="C256">
            <v>20419982.23</v>
          </cell>
          <cell r="D256">
            <v>1900652.91</v>
          </cell>
          <cell r="E256">
            <v>10816869.49</v>
          </cell>
          <cell r="F256">
            <v>17382422.710000001</v>
          </cell>
          <cell r="G256">
            <v>3231244.45</v>
          </cell>
          <cell r="H256">
            <v>10162811.91</v>
          </cell>
          <cell r="I256">
            <v>26237022.879999999</v>
          </cell>
          <cell r="J256">
            <v>1592180.3</v>
          </cell>
          <cell r="K256">
            <v>11131270</v>
          </cell>
          <cell r="L256">
            <v>18191686.07</v>
          </cell>
          <cell r="M256">
            <v>2394927.87</v>
          </cell>
          <cell r="N256">
            <v>9052481.0299999993</v>
          </cell>
          <cell r="O256">
            <v>18476342.510000002</v>
          </cell>
          <cell r="P256">
            <v>2986266.74</v>
          </cell>
          <cell r="Q256">
            <v>4849680.63</v>
          </cell>
          <cell r="R256">
            <v>28831871.09</v>
          </cell>
          <cell r="S256">
            <v>3368345.73</v>
          </cell>
          <cell r="T256">
            <v>7000753.4299999997</v>
          </cell>
          <cell r="U256">
            <v>38767344.729999997</v>
          </cell>
          <cell r="V256">
            <v>2901293.65</v>
          </cell>
          <cell r="W256">
            <v>6706526.96</v>
          </cell>
          <cell r="X256">
            <v>32269303.670000002</v>
          </cell>
        </row>
        <row r="257">
          <cell r="A257" t="str">
            <v>FTINS_PRI</v>
          </cell>
          <cell r="B257">
            <v>2217490.35</v>
          </cell>
          <cell r="C257">
            <v>63619691.359999999</v>
          </cell>
          <cell r="D257">
            <v>99727325.25</v>
          </cell>
          <cell r="E257">
            <v>150503339.38999999</v>
          </cell>
          <cell r="F257">
            <v>1017804.82</v>
          </cell>
          <cell r="G257">
            <v>154235652.75</v>
          </cell>
          <cell r="H257">
            <v>1583490.16</v>
          </cell>
          <cell r="I257">
            <v>658504.77</v>
          </cell>
          <cell r="J257">
            <v>4651044.6399999997</v>
          </cell>
          <cell r="K257">
            <v>154547301.81999999</v>
          </cell>
          <cell r="L257">
            <v>568058.37</v>
          </cell>
          <cell r="M257">
            <v>2054088.27</v>
          </cell>
          <cell r="N257">
            <v>217277.26</v>
          </cell>
          <cell r="O257">
            <v>65424466.200000003</v>
          </cell>
          <cell r="P257">
            <v>121647762.31999999</v>
          </cell>
          <cell r="Q257">
            <v>163406376.12</v>
          </cell>
          <cell r="R257">
            <v>6440106.7999999998</v>
          </cell>
          <cell r="S257">
            <v>157111694.18000001</v>
          </cell>
          <cell r="T257">
            <v>752423.8</v>
          </cell>
          <cell r="U257">
            <v>941213.42</v>
          </cell>
          <cell r="V257">
            <v>3162565.04</v>
          </cell>
          <cell r="W257">
            <v>178002907.44999999</v>
          </cell>
          <cell r="X257">
            <v>9712184.5999999996</v>
          </cell>
        </row>
        <row r="258">
          <cell r="A258" t="str">
            <v>FTINS_TOT</v>
          </cell>
          <cell r="B258">
            <v>5448358.46</v>
          </cell>
          <cell r="C258">
            <v>34190011.909999996</v>
          </cell>
          <cell r="D258">
            <v>152227585.68000001</v>
          </cell>
          <cell r="E258">
            <v>158293714.94999999</v>
          </cell>
          <cell r="F258">
            <v>22005952.329999998</v>
          </cell>
          <cell r="G258">
            <v>157901010.83000001</v>
          </cell>
          <cell r="H258">
            <v>11746302.07</v>
          </cell>
          <cell r="I258">
            <v>26895527.649999999</v>
          </cell>
          <cell r="J258">
            <v>6243224.9400000004</v>
          </cell>
          <cell r="K258">
            <v>165678571.81999999</v>
          </cell>
          <cell r="L258">
            <v>18759744.440000001</v>
          </cell>
          <cell r="M258">
            <v>4449016.1399999997</v>
          </cell>
          <cell r="N258">
            <v>9269758.2899999991</v>
          </cell>
          <cell r="O258">
            <v>83900808.709999993</v>
          </cell>
          <cell r="P258">
            <v>124634029.06</v>
          </cell>
          <cell r="Q258">
            <v>168256056.75</v>
          </cell>
          <cell r="R258">
            <v>35271977.890000001</v>
          </cell>
          <cell r="S258">
            <v>160480039.91</v>
          </cell>
          <cell r="T258">
            <v>7753177.2300000004</v>
          </cell>
          <cell r="U258">
            <v>39708558.149999999</v>
          </cell>
          <cell r="V258">
            <v>6063858.6900000004</v>
          </cell>
          <cell r="W258">
            <v>184709434.41</v>
          </cell>
          <cell r="X258">
            <v>41981488.270000003</v>
          </cell>
        </row>
        <row r="259">
          <cell r="A259" t="str">
            <v>FTINS_TOTG</v>
          </cell>
          <cell r="B259">
            <v>4789932.07</v>
          </cell>
          <cell r="C259">
            <v>20419982.23</v>
          </cell>
          <cell r="D259">
            <v>1900652.91</v>
          </cell>
          <cell r="E259">
            <v>135816869.49000001</v>
          </cell>
          <cell r="F259">
            <v>113382422.70999999</v>
          </cell>
          <cell r="G259">
            <v>99231244.450000003</v>
          </cell>
          <cell r="H259">
            <v>23466866.66</v>
          </cell>
          <cell r="I259">
            <v>26237022.879999999</v>
          </cell>
          <cell r="J259">
            <v>1592180.3</v>
          </cell>
          <cell r="K259">
            <v>11131270</v>
          </cell>
          <cell r="L259">
            <v>133191686.06999999</v>
          </cell>
          <cell r="M259">
            <v>2394927.87</v>
          </cell>
          <cell r="N259">
            <v>9052481.0299999993</v>
          </cell>
          <cell r="O259">
            <v>18476342.510000002</v>
          </cell>
          <cell r="P259">
            <v>2986266.74</v>
          </cell>
          <cell r="Q259">
            <v>146849680.63</v>
          </cell>
          <cell r="R259">
            <v>142831871.09</v>
          </cell>
          <cell r="S259">
            <v>93464290.980000004</v>
          </cell>
          <cell r="T259">
            <v>7000753.4299999997</v>
          </cell>
          <cell r="U259">
            <v>52767344.729999997</v>
          </cell>
          <cell r="V259">
            <v>2901293.65</v>
          </cell>
          <cell r="W259">
            <v>6706526.96</v>
          </cell>
          <cell r="X259">
            <v>162269303.66999999</v>
          </cell>
        </row>
        <row r="260">
          <cell r="A260" t="str">
            <v>FTINSOTHTOT</v>
          </cell>
          <cell r="B260">
            <v>6327519.25</v>
          </cell>
          <cell r="C260">
            <v>26974877.449999999</v>
          </cell>
          <cell r="D260">
            <v>2510770.0299999998</v>
          </cell>
          <cell r="E260">
            <v>14289127.460000001</v>
          </cell>
          <cell r="F260">
            <v>22962249.289999999</v>
          </cell>
          <cell r="G260">
            <v>4268486.72</v>
          </cell>
          <cell r="H260">
            <v>13425114.810000001</v>
          </cell>
          <cell r="I260">
            <v>34659211.200000003</v>
          </cell>
          <cell r="J260">
            <v>2103276.4900000002</v>
          </cell>
          <cell r="K260">
            <v>14704451.779999999</v>
          </cell>
          <cell r="L260">
            <v>24031289.390000001</v>
          </cell>
          <cell r="M260">
            <v>3163709.21</v>
          </cell>
          <cell r="N260">
            <v>11958363.32</v>
          </cell>
          <cell r="O260">
            <v>24407321.68</v>
          </cell>
          <cell r="P260">
            <v>3944870.2</v>
          </cell>
          <cell r="Q260">
            <v>6406447.3300000001</v>
          </cell>
          <cell r="R260">
            <v>38087015.969999999</v>
          </cell>
          <cell r="S260">
            <v>4449598.0599999996</v>
          </cell>
          <cell r="T260">
            <v>9248023.0299999993</v>
          </cell>
          <cell r="U260">
            <v>51211816.020000003</v>
          </cell>
          <cell r="V260">
            <v>3832620.41</v>
          </cell>
          <cell r="W260">
            <v>8859348.6899999995</v>
          </cell>
          <cell r="X260">
            <v>42627878.030000001</v>
          </cell>
        </row>
        <row r="261">
          <cell r="A261" t="str">
            <v>FTLCS_ADM</v>
          </cell>
          <cell r="B261">
            <v>-299690.3</v>
          </cell>
          <cell r="C261">
            <v>-299690.23</v>
          </cell>
          <cell r="D261">
            <v>-299690.27</v>
          </cell>
          <cell r="E261">
            <v>-299690.18</v>
          </cell>
          <cell r="F261">
            <v>-299690.28999999998</v>
          </cell>
          <cell r="G261">
            <v>-299690.31</v>
          </cell>
          <cell r="H261">
            <v>-299690.33</v>
          </cell>
          <cell r="I261">
            <v>-299690.28000000003</v>
          </cell>
          <cell r="J261">
            <v>-299670.24</v>
          </cell>
          <cell r="K261">
            <v>-299710.31</v>
          </cell>
          <cell r="L261">
            <v>-299690.28000000003</v>
          </cell>
          <cell r="M261">
            <v>-299690.21000000002</v>
          </cell>
          <cell r="N261">
            <v>-299690.33</v>
          </cell>
          <cell r="O261">
            <v>-299690.23999999999</v>
          </cell>
          <cell r="P261">
            <v>-299690.27</v>
          </cell>
          <cell r="Q261">
            <v>-299690.31</v>
          </cell>
          <cell r="R261">
            <v>-299690.36</v>
          </cell>
          <cell r="S261">
            <v>-299690.23999999999</v>
          </cell>
          <cell r="T261">
            <v>-299690.11</v>
          </cell>
          <cell r="U261">
            <v>-299690.19</v>
          </cell>
          <cell r="V261">
            <v>-299690.21999999997</v>
          </cell>
          <cell r="W261">
            <v>-299690.32</v>
          </cell>
          <cell r="X261">
            <v>-299690.26</v>
          </cell>
        </row>
        <row r="262">
          <cell r="A262" t="str">
            <v>FTLCS_LOC</v>
          </cell>
          <cell r="B262">
            <v>-61983754.060000002</v>
          </cell>
          <cell r="C262">
            <v>-62042353.119999997</v>
          </cell>
          <cell r="D262">
            <v>-62787584.390000001</v>
          </cell>
          <cell r="E262">
            <v>-62283804.229999997</v>
          </cell>
          <cell r="F262">
            <v>-63691912.159999996</v>
          </cell>
          <cell r="G262">
            <v>-67478792.379999995</v>
          </cell>
          <cell r="H262">
            <v>-62722769.289999999</v>
          </cell>
          <cell r="I262">
            <v>-64791345.369999997</v>
          </cell>
          <cell r="J262">
            <v>-61303918.289999999</v>
          </cell>
          <cell r="K262">
            <v>-68230929.290000007</v>
          </cell>
          <cell r="L262">
            <v>-63509397.75</v>
          </cell>
          <cell r="M262">
            <v>-64314451.039999999</v>
          </cell>
          <cell r="N262">
            <v>-64297741.130000003</v>
          </cell>
          <cell r="O262">
            <v>-63134885.68</v>
          </cell>
          <cell r="P262">
            <v>-64042835.130000003</v>
          </cell>
          <cell r="Q262">
            <v>-69756501.670000002</v>
          </cell>
          <cell r="R262">
            <v>-62961075.509999998</v>
          </cell>
          <cell r="S262">
            <v>-67468973.340000004</v>
          </cell>
          <cell r="T262">
            <v>-68913834</v>
          </cell>
          <cell r="U262">
            <v>-65817216.649999999</v>
          </cell>
          <cell r="V262">
            <v>-66775110.57</v>
          </cell>
          <cell r="W262">
            <v>-65764588.979999997</v>
          </cell>
          <cell r="X262">
            <v>-67645187.769999996</v>
          </cell>
        </row>
        <row r="263">
          <cell r="A263" t="str">
            <v>FTRF_CST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5247.66</v>
          </cell>
          <cell r="G263">
            <v>16014.73</v>
          </cell>
          <cell r="H263">
            <v>0</v>
          </cell>
          <cell r="I263">
            <v>279673</v>
          </cell>
          <cell r="J263">
            <v>158270.42000000001</v>
          </cell>
          <cell r="K263">
            <v>61768.43</v>
          </cell>
          <cell r="L263">
            <v>53264.69</v>
          </cell>
          <cell r="M263">
            <v>70695.199999999997</v>
          </cell>
          <cell r="N263">
            <v>0</v>
          </cell>
          <cell r="O263">
            <v>0</v>
          </cell>
          <cell r="P263">
            <v>78935.98</v>
          </cell>
          <cell r="Q263">
            <v>28281.39</v>
          </cell>
          <cell r="R263">
            <v>0</v>
          </cell>
          <cell r="S263">
            <v>0</v>
          </cell>
          <cell r="T263">
            <v>100933.03</v>
          </cell>
          <cell r="U263">
            <v>11288.11</v>
          </cell>
          <cell r="V263">
            <v>105075.06</v>
          </cell>
          <cell r="W263">
            <v>3347.08</v>
          </cell>
          <cell r="X263">
            <v>0</v>
          </cell>
        </row>
        <row r="264">
          <cell r="A264" t="str">
            <v>FTCS_LOC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 t="str">
            <v>FTLCS_PY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 t="str">
            <v>FTRF_LCS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 t="str">
            <v>FTARTVTOT</v>
          </cell>
          <cell r="B267">
            <v>10898964.380000001</v>
          </cell>
          <cell r="C267">
            <v>2138164.6</v>
          </cell>
          <cell r="D267">
            <v>2974898.7600000002</v>
          </cell>
          <cell r="E267">
            <v>4348766.5600000005</v>
          </cell>
          <cell r="F267">
            <v>2809935.95</v>
          </cell>
          <cell r="G267">
            <v>11823422.140000001</v>
          </cell>
          <cell r="H267">
            <v>3356202.48</v>
          </cell>
          <cell r="I267">
            <v>2578862.4</v>
          </cell>
          <cell r="J267">
            <v>2819255.64</v>
          </cell>
          <cell r="K267">
            <v>2686578.96</v>
          </cell>
          <cell r="L267">
            <v>2001299.95</v>
          </cell>
          <cell r="M267">
            <v>2452810.3199999998</v>
          </cell>
          <cell r="N267">
            <v>27538244.02</v>
          </cell>
          <cell r="O267">
            <v>16468579.960000001</v>
          </cell>
          <cell r="P267">
            <v>2229361.38</v>
          </cell>
          <cell r="Q267">
            <v>3436313.93</v>
          </cell>
          <cell r="R267">
            <v>3010993.69</v>
          </cell>
          <cell r="S267">
            <v>18955070.309999999</v>
          </cell>
          <cell r="T267">
            <v>2958452.58</v>
          </cell>
          <cell r="U267">
            <v>2639755.37</v>
          </cell>
          <cell r="V267">
            <v>3029926.49</v>
          </cell>
          <cell r="W267">
            <v>19494388.219999999</v>
          </cell>
          <cell r="X267">
            <v>2883758.71</v>
          </cell>
          <cell r="Y267">
            <v>14120182.26</v>
          </cell>
          <cell r="Z267">
            <v>30109499.149999999</v>
          </cell>
          <cell r="AA267">
            <v>3859035.01</v>
          </cell>
          <cell r="AB267">
            <v>3183469.46</v>
          </cell>
          <cell r="AC267">
            <v>3429268.33</v>
          </cell>
          <cell r="AD267">
            <v>3236935.8</v>
          </cell>
          <cell r="AE267">
            <v>14929166.33</v>
          </cell>
          <cell r="AF267">
            <v>3637453.7600000002</v>
          </cell>
          <cell r="AG267">
            <v>3587812.05</v>
          </cell>
          <cell r="AH267">
            <v>3895952.16</v>
          </cell>
          <cell r="AI267">
            <v>18408085.880000003</v>
          </cell>
          <cell r="AJ267">
            <v>4411725.8400000008</v>
          </cell>
          <cell r="AK267">
            <v>19426481.289999999</v>
          </cell>
          <cell r="AL267">
            <v>15944594.24</v>
          </cell>
          <cell r="AM267">
            <v>4483878.3899999997</v>
          </cell>
          <cell r="AN267">
            <v>11342475.18</v>
          </cell>
          <cell r="AO267">
            <v>7019739.4499999955</v>
          </cell>
          <cell r="AP267">
            <v>4660104.560000008</v>
          </cell>
          <cell r="AQ267">
            <v>16864350.410000004</v>
          </cell>
          <cell r="AR267">
            <v>6978391.5699999994</v>
          </cell>
          <cell r="AS267">
            <v>19079568.720000003</v>
          </cell>
          <cell r="AT267">
            <v>16182714.059999999</v>
          </cell>
          <cell r="AU267">
            <v>28580310.180000003</v>
          </cell>
          <cell r="AV267">
            <v>21137463.82</v>
          </cell>
          <cell r="AW267">
            <v>26736970.959999993</v>
          </cell>
          <cell r="AX267">
            <v>40481488.579999998</v>
          </cell>
          <cell r="AY267">
            <v>16664214.220000012</v>
          </cell>
          <cell r="AZ267">
            <v>20586714.019999988</v>
          </cell>
          <cell r="BA267">
            <v>19411041.300000016</v>
          </cell>
          <cell r="BB267">
            <v>21263096.739999995</v>
          </cell>
          <cell r="BC267">
            <v>21142715.70999999</v>
          </cell>
          <cell r="BD267">
            <v>17119032.610000003</v>
          </cell>
          <cell r="BE267">
            <v>17972489.659999996</v>
          </cell>
          <cell r="BF267">
            <v>16183903.370000003</v>
          </cell>
          <cell r="BG267">
            <v>16207358.539999994</v>
          </cell>
          <cell r="BH267">
            <v>16852010.190000001</v>
          </cell>
          <cell r="BI267">
            <v>13660941.739999998</v>
          </cell>
          <cell r="BJ267">
            <v>16137308.279999999</v>
          </cell>
          <cell r="BK267">
            <v>14539102.760000005</v>
          </cell>
          <cell r="BL267">
            <v>16770486.119999986</v>
          </cell>
          <cell r="BM267">
            <v>16749026.77</v>
          </cell>
          <cell r="BN267">
            <v>14840468.940000022</v>
          </cell>
          <cell r="BO267">
            <v>13520121.429999989</v>
          </cell>
          <cell r="BP267">
            <v>15612535.09</v>
          </cell>
          <cell r="BQ267">
            <v>14667534.260000002</v>
          </cell>
          <cell r="BR267">
            <v>15355622.690000001</v>
          </cell>
          <cell r="BS267">
            <v>16255158.850000001</v>
          </cell>
          <cell r="BT267">
            <v>-61890850.890000001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</row>
        <row r="268">
          <cell r="A268" t="str">
            <v>FET2KC82</v>
          </cell>
          <cell r="B268">
            <v>1649004751.6400001</v>
          </cell>
          <cell r="C268">
            <v>1584850350.3599999</v>
          </cell>
          <cell r="D268">
            <v>1570012288.74</v>
          </cell>
          <cell r="E268">
            <v>1616283236.5599999</v>
          </cell>
          <cell r="F268">
            <v>1591048867.6500001</v>
          </cell>
          <cell r="G268">
            <v>1603528001.1099999</v>
          </cell>
          <cell r="H268">
            <v>1575347791.1600001</v>
          </cell>
          <cell r="I268">
            <v>1613154763.51</v>
          </cell>
          <cell r="J268">
            <v>1570114418.8099999</v>
          </cell>
          <cell r="K268">
            <v>1574141979.26</v>
          </cell>
          <cell r="L268">
            <v>1594618798.3499999</v>
          </cell>
          <cell r="M268">
            <v>1700417456.29</v>
          </cell>
          <cell r="N268">
            <v>1769665546.8099999</v>
          </cell>
          <cell r="O268">
            <v>1754754320.51</v>
          </cell>
          <cell r="P268">
            <v>1769560447.6500001</v>
          </cell>
          <cell r="Q268">
            <v>1744623732.6099999</v>
          </cell>
          <cell r="R268">
            <v>1700144602.8299999</v>
          </cell>
          <cell r="S268">
            <v>1769488883.4100001</v>
          </cell>
          <cell r="T268">
            <v>1729549547.46</v>
          </cell>
          <cell r="U268">
            <v>1722026936.6600001</v>
          </cell>
          <cell r="V268">
            <v>1693821047.1600001</v>
          </cell>
          <cell r="W268">
            <v>1726495922.8199999</v>
          </cell>
          <cell r="X268">
            <v>1771294817.9000001</v>
          </cell>
          <cell r="Y268">
            <v>1839883322.3499999</v>
          </cell>
          <cell r="Z268">
            <v>1936952987.3099999</v>
          </cell>
          <cell r="AA268">
            <v>1874688125.3299999</v>
          </cell>
          <cell r="AB268">
            <v>1863788336.3800001</v>
          </cell>
          <cell r="AC268">
            <v>1920292411.8900001</v>
          </cell>
          <cell r="AD268">
            <v>1895571566.76</v>
          </cell>
          <cell r="AE268">
            <v>1879634916.0999999</v>
          </cell>
          <cell r="AF268">
            <v>1826212536.0799999</v>
          </cell>
          <cell r="AG268">
            <v>1898315418.54</v>
          </cell>
          <cell r="AH268">
            <v>1822967949.8</v>
          </cell>
          <cell r="AI268">
            <v>1820070848.98</v>
          </cell>
          <cell r="AJ268">
            <v>1915736797.49</v>
          </cell>
        </row>
        <row r="269">
          <cell r="A269" t="str">
            <v>FTS2KC82</v>
          </cell>
          <cell r="B269">
            <v>98604217.930000007</v>
          </cell>
          <cell r="C269">
            <v>94768028.519999996</v>
          </cell>
          <cell r="D269">
            <v>93880768.819999993</v>
          </cell>
          <cell r="E269">
            <v>96647595.670000002</v>
          </cell>
          <cell r="F269">
            <v>95138676.299999997</v>
          </cell>
          <cell r="G269">
            <v>95884881.060000002</v>
          </cell>
          <cell r="H269">
            <v>94199811.590000004</v>
          </cell>
          <cell r="I269">
            <v>96460524.870000005</v>
          </cell>
          <cell r="J269">
            <v>93886875.810000002</v>
          </cell>
          <cell r="K269">
            <v>94127708.620000005</v>
          </cell>
          <cell r="L269">
            <v>95352144.590000004</v>
          </cell>
          <cell r="M269">
            <v>101678502.3</v>
          </cell>
          <cell r="N269">
            <v>105819274.97</v>
          </cell>
          <cell r="O269">
            <v>104927640.3</v>
          </cell>
          <cell r="P269">
            <v>105812990.44</v>
          </cell>
          <cell r="Q269">
            <v>104321869.64</v>
          </cell>
          <cell r="R269">
            <v>101662186.7</v>
          </cell>
          <cell r="S269">
            <v>105808711.17</v>
          </cell>
          <cell r="T269">
            <v>103420490.65000001</v>
          </cell>
          <cell r="U269">
            <v>102970667.11</v>
          </cell>
          <cell r="V269">
            <v>101284062.09999999</v>
          </cell>
          <cell r="W269">
            <v>103237895.5</v>
          </cell>
          <cell r="X269">
            <v>105916699.19</v>
          </cell>
          <cell r="Y269">
            <v>110018031.12</v>
          </cell>
          <cell r="Z269">
            <v>115822428.22</v>
          </cell>
          <cell r="AA269">
            <v>112099226.08</v>
          </cell>
          <cell r="AB269">
            <v>111447460.12</v>
          </cell>
          <cell r="AC269">
            <v>114826189.12</v>
          </cell>
          <cell r="AD269">
            <v>113347976.52</v>
          </cell>
          <cell r="AE269">
            <v>112395025.37</v>
          </cell>
          <cell r="AF269">
            <v>109200570.05</v>
          </cell>
          <cell r="AG269">
            <v>113512048.43000001</v>
          </cell>
          <cell r="AH269">
            <v>109006556.12</v>
          </cell>
          <cell r="AI269">
            <v>108833320.5</v>
          </cell>
          <cell r="AJ269">
            <v>114553780.69</v>
          </cell>
        </row>
        <row r="270">
          <cell r="A270" t="str">
            <v>FTHSMVLF</v>
          </cell>
          <cell r="BD270">
            <v>1346138.9</v>
          </cell>
          <cell r="BE270">
            <v>1694239.1199999999</v>
          </cell>
          <cell r="BF270">
            <v>14972783.999999998</v>
          </cell>
          <cell r="BG270">
            <v>30423120.450000003</v>
          </cell>
          <cell r="BH270">
            <v>31669042.650000002</v>
          </cell>
          <cell r="BI270">
            <v>55307255.830000006</v>
          </cell>
          <cell r="BJ270">
            <v>50264200.359999992</v>
          </cell>
          <cell r="BK270">
            <v>35614482.060000032</v>
          </cell>
          <cell r="BL270">
            <v>42956026.589999966</v>
          </cell>
          <cell r="BM270">
            <v>36625414.29999999</v>
          </cell>
          <cell r="BN270">
            <v>39671188.82</v>
          </cell>
          <cell r="BO270">
            <v>45599110.890000023</v>
          </cell>
          <cell r="BP270">
            <v>54307103.169999994</v>
          </cell>
          <cell r="BQ270">
            <v>32392736.469999995</v>
          </cell>
          <cell r="BR270">
            <v>32395044.460000008</v>
          </cell>
          <cell r="BS270">
            <v>31654582.299999986</v>
          </cell>
          <cell r="BT270">
            <v>35627347.680000015</v>
          </cell>
          <cell r="BU270">
            <v>55098294.289999984</v>
          </cell>
          <cell r="BV270">
            <v>54329792.690000035</v>
          </cell>
          <cell r="BW270">
            <v>36594383.520000011</v>
          </cell>
          <cell r="BX270">
            <v>46704842.419999979</v>
          </cell>
          <cell r="BY270">
            <v>39841907.339999974</v>
          </cell>
          <cell r="BZ270">
            <v>41978482.610000014</v>
          </cell>
          <cell r="CA270">
            <v>42996998.700000003</v>
          </cell>
          <cell r="CB270">
            <v>59626609.759999998</v>
          </cell>
          <cell r="CC270">
            <v>39792898.209999993</v>
          </cell>
          <cell r="CD270">
            <v>36476851.749999993</v>
          </cell>
          <cell r="CE270">
            <v>-135896359.72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</row>
        <row r="271">
          <cell r="A271" t="str">
            <v>FTHSMVOTH</v>
          </cell>
          <cell r="BD271">
            <v>578383.0900000002</v>
          </cell>
          <cell r="BE271">
            <v>614313.58000000031</v>
          </cell>
          <cell r="BF271">
            <v>569989.91999999981</v>
          </cell>
          <cell r="BG271">
            <v>601022.63000000012</v>
          </cell>
          <cell r="BH271">
            <v>638403.93999999994</v>
          </cell>
          <cell r="BI271">
            <v>553884.52000000048</v>
          </cell>
          <cell r="BJ271">
            <v>-2296941.6399999964</v>
          </cell>
          <cell r="BK271">
            <v>632297.7899999955</v>
          </cell>
          <cell r="BL271">
            <v>827741.3600000001</v>
          </cell>
          <cell r="BM271">
            <v>739899.86999999988</v>
          </cell>
          <cell r="BN271">
            <v>642872.92999999982</v>
          </cell>
          <cell r="BO271">
            <v>602383.20000000019</v>
          </cell>
          <cell r="BP271">
            <v>654376.57999999996</v>
          </cell>
          <cell r="BQ271">
            <v>765941.92</v>
          </cell>
          <cell r="BR271">
            <v>1546309.2399999998</v>
          </cell>
          <cell r="BS271">
            <v>1576194.5500000003</v>
          </cell>
          <cell r="BT271">
            <v>1797461.2499999995</v>
          </cell>
          <cell r="BU271">
            <v>1959212.72</v>
          </cell>
          <cell r="BV271">
            <v>1921154.5799999996</v>
          </cell>
          <cell r="BW271">
            <v>2350058.6700000009</v>
          </cell>
          <cell r="BX271">
            <v>3771013.9299999988</v>
          </cell>
          <cell r="BY271">
            <v>3519958.05</v>
          </cell>
          <cell r="BZ271">
            <v>3114404.1500000022</v>
          </cell>
          <cell r="CA271">
            <v>3546614.3499999987</v>
          </cell>
          <cell r="CB271">
            <v>3350932.74</v>
          </cell>
          <cell r="CC271">
            <v>4015796.5300000003</v>
          </cell>
          <cell r="CD271">
            <v>3972964.4000000004</v>
          </cell>
          <cell r="CE271">
            <v>-11339693.67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</row>
        <row r="272">
          <cell r="A272" t="str">
            <v>FTHSMVTOT</v>
          </cell>
          <cell r="BD272">
            <v>13964706.620000001</v>
          </cell>
          <cell r="BE272">
            <v>12049416.919999998</v>
          </cell>
          <cell r="BF272">
            <v>39997888.950000003</v>
          </cell>
          <cell r="BG272">
            <v>66211632.319999993</v>
          </cell>
          <cell r="BH272">
            <v>63226249.990000017</v>
          </cell>
          <cell r="BI272">
            <v>90454989.410000026</v>
          </cell>
          <cell r="BJ272">
            <v>77099643.669999972</v>
          </cell>
          <cell r="BK272">
            <v>70744861.050000057</v>
          </cell>
          <cell r="BL272">
            <v>85493601.149999842</v>
          </cell>
          <cell r="BM272">
            <v>72270676.270000085</v>
          </cell>
          <cell r="BN272">
            <v>73010258.469999939</v>
          </cell>
          <cell r="BO272">
            <v>81485192.820000187</v>
          </cell>
          <cell r="BP272">
            <v>92673995.75999999</v>
          </cell>
          <cell r="BQ272">
            <v>69022013.24000001</v>
          </cell>
          <cell r="BR272">
            <v>68195008.010000005</v>
          </cell>
          <cell r="BS272">
            <v>68240533.039999977</v>
          </cell>
          <cell r="BT272">
            <v>71908985.909999952</v>
          </cell>
          <cell r="BU272">
            <v>91906678.170000076</v>
          </cell>
          <cell r="BV272">
            <v>92404260.850000009</v>
          </cell>
          <cell r="BW272">
            <v>75908091.770000055</v>
          </cell>
          <cell r="BX272">
            <v>95326360.599999934</v>
          </cell>
          <cell r="BY272">
            <v>79131977.899999931</v>
          </cell>
          <cell r="BZ272">
            <v>79878997.649999976</v>
          </cell>
          <cell r="CA272">
            <v>80940708.25000006</v>
          </cell>
          <cell r="CB272">
            <v>93071097.650000006</v>
          </cell>
          <cell r="CC272">
            <v>82296556.890000001</v>
          </cell>
          <cell r="CD272">
            <v>75212873.799999982</v>
          </cell>
          <cell r="CE272">
            <v>-250580528.34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</row>
        <row r="273">
          <cell r="A273" t="str">
            <v>FTOTHNOP</v>
          </cell>
          <cell r="BD273">
            <v>12740227.17999999</v>
          </cell>
          <cell r="BE273">
            <v>9652098.1700000018</v>
          </cell>
          <cell r="BF273">
            <v>9996323.8800000343</v>
          </cell>
          <cell r="BG273">
            <v>27447120.15999997</v>
          </cell>
          <cell r="BH273">
            <v>17448563.509999987</v>
          </cell>
          <cell r="BI273">
            <v>10472415.210000008</v>
          </cell>
          <cell r="BJ273">
            <v>31456630.870000027</v>
          </cell>
          <cell r="BK273">
            <v>10889788.380000027</v>
          </cell>
          <cell r="BL273">
            <v>14328507.679999916</v>
          </cell>
          <cell r="BM273">
            <v>31884922.510000139</v>
          </cell>
          <cell r="BN273">
            <v>9701553.0800000541</v>
          </cell>
          <cell r="BO273">
            <v>11748255.029999996</v>
          </cell>
          <cell r="BP273">
            <v>14254042.930000002</v>
          </cell>
          <cell r="BQ273">
            <v>11581409.640000001</v>
          </cell>
          <cell r="BR273">
            <v>12962102.110000003</v>
          </cell>
          <cell r="BS273">
            <v>22143781.289999992</v>
          </cell>
          <cell r="BT273">
            <v>7901805.0700000087</v>
          </cell>
          <cell r="BU273">
            <v>16237076.870000023</v>
          </cell>
          <cell r="BV273">
            <v>16256599.669999957</v>
          </cell>
          <cell r="BW273">
            <v>12336301.000000034</v>
          </cell>
          <cell r="BX273">
            <v>11604243.170000004</v>
          </cell>
          <cell r="BY273">
            <v>18709820.089999896</v>
          </cell>
          <cell r="BZ273">
            <v>9421623.6900000758</v>
          </cell>
          <cell r="CA273">
            <v>18202428.429999996</v>
          </cell>
          <cell r="CB273">
            <v>17071231.390000001</v>
          </cell>
          <cell r="CC273">
            <v>25091391.900000006</v>
          </cell>
          <cell r="CD273">
            <v>16990963.120000005</v>
          </cell>
          <cell r="CE273">
            <v>-59153586.410000011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</row>
        <row r="274">
          <cell r="A274" t="str">
            <v>FTOTHTOT</v>
          </cell>
          <cell r="BD274">
            <v>15847567.489999995</v>
          </cell>
          <cell r="BE274">
            <v>12733582.999999998</v>
          </cell>
          <cell r="BF274">
            <v>11874625.250000037</v>
          </cell>
          <cell r="BG274">
            <v>32135051.719999984</v>
          </cell>
          <cell r="BH274">
            <v>19802449.829999942</v>
          </cell>
          <cell r="BI274">
            <v>13418536.899999993</v>
          </cell>
          <cell r="BJ274">
            <v>37433973.170000061</v>
          </cell>
          <cell r="BK274">
            <v>16644434.760000082</v>
          </cell>
          <cell r="BL274">
            <v>19778914.229999829</v>
          </cell>
          <cell r="BM274">
            <v>34426099.480000176</v>
          </cell>
          <cell r="BN274">
            <v>14719625.960000144</v>
          </cell>
          <cell r="BO274">
            <v>18058674.969999969</v>
          </cell>
          <cell r="BP274">
            <v>15803512.530000011</v>
          </cell>
          <cell r="BQ274">
            <v>17899919.54000001</v>
          </cell>
          <cell r="BR274">
            <v>15819139.929999992</v>
          </cell>
          <cell r="BS274">
            <v>25076648.919999983</v>
          </cell>
          <cell r="BT274">
            <v>10588735.290000016</v>
          </cell>
          <cell r="BU274">
            <v>18408532.650000013</v>
          </cell>
          <cell r="BV274">
            <v>21122554.419999972</v>
          </cell>
          <cell r="BW274">
            <v>14869212.370000014</v>
          </cell>
          <cell r="BX274">
            <v>15669089.740000004</v>
          </cell>
          <cell r="BY274">
            <v>21182632.729999911</v>
          </cell>
          <cell r="BZ274">
            <v>12348282.200000085</v>
          </cell>
          <cell r="CA274">
            <v>21491440.609999985</v>
          </cell>
          <cell r="CB274">
            <v>18509700.220000003</v>
          </cell>
          <cell r="CC274">
            <v>28861093.949999999</v>
          </cell>
          <cell r="CD274">
            <v>19949642.970000006</v>
          </cell>
          <cell r="CE274">
            <v>-67320437.140000015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</row>
        <row r="275">
          <cell r="A275" t="str">
            <v>FTCIGSUR</v>
          </cell>
          <cell r="BD275">
            <v>59050031.920000002</v>
          </cell>
          <cell r="BE275">
            <v>77009765.669999972</v>
          </cell>
          <cell r="BF275">
            <v>118293042.34</v>
          </cell>
          <cell r="BG275">
            <v>71019649.810000002</v>
          </cell>
          <cell r="BH275">
            <v>86352051.660000026</v>
          </cell>
          <cell r="BI275">
            <v>81205760.719999999</v>
          </cell>
          <cell r="BJ275">
            <v>75334055.569999978</v>
          </cell>
          <cell r="BK275">
            <v>73837293.580000058</v>
          </cell>
          <cell r="BL275">
            <v>75784588.460000008</v>
          </cell>
          <cell r="BM275">
            <v>77222279.009999961</v>
          </cell>
          <cell r="BN275">
            <v>74951977.960000023</v>
          </cell>
          <cell r="BO275">
            <v>83533186.519999951</v>
          </cell>
          <cell r="BP275">
            <v>86196484.540000007</v>
          </cell>
          <cell r="BQ275">
            <v>75583284.520000011</v>
          </cell>
          <cell r="BR275">
            <v>75685166.289999977</v>
          </cell>
          <cell r="BS275">
            <v>68400275.040000021</v>
          </cell>
          <cell r="BT275">
            <v>79932246.009999976</v>
          </cell>
          <cell r="BU275">
            <v>80289228.690000013</v>
          </cell>
          <cell r="BV275">
            <v>87044974.579999968</v>
          </cell>
          <cell r="BW275">
            <v>61252619.159999996</v>
          </cell>
          <cell r="BX275">
            <v>62526771.840000041</v>
          </cell>
          <cell r="BY275">
            <v>88016631.729999974</v>
          </cell>
          <cell r="BZ275">
            <v>78596795.150000051</v>
          </cell>
          <cell r="CA275">
            <v>80660160.329999939</v>
          </cell>
          <cell r="CB275">
            <v>76543703.820000008</v>
          </cell>
          <cell r="CC275">
            <v>71956350.040000007</v>
          </cell>
          <cell r="CD275">
            <v>69036514.090000004</v>
          </cell>
          <cell r="CE275">
            <v>-217536567.95000002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</row>
        <row r="276">
          <cell r="A276" t="str">
            <v>FTOTPSUR</v>
          </cell>
          <cell r="BD276">
            <v>2539493.4</v>
          </cell>
          <cell r="BE276">
            <v>7760031.1499999994</v>
          </cell>
          <cell r="BF276">
            <v>6894857.8600000003</v>
          </cell>
          <cell r="BG276">
            <v>4972997.580000001</v>
          </cell>
          <cell r="BH276">
            <v>4916085.5999999987</v>
          </cell>
          <cell r="BI276">
            <v>4152297.7300000009</v>
          </cell>
          <cell r="BJ276">
            <v>5878169.3599999975</v>
          </cell>
          <cell r="BK276">
            <v>4924963.8100000015</v>
          </cell>
          <cell r="BL276">
            <v>4781185.049999998</v>
          </cell>
          <cell r="BM276">
            <v>6730440.2200000053</v>
          </cell>
          <cell r="BN276">
            <v>5210886.9899999984</v>
          </cell>
          <cell r="BO276">
            <v>4355760.4499999983</v>
          </cell>
          <cell r="BP276">
            <v>5427194.4100000001</v>
          </cell>
          <cell r="BQ276">
            <v>5157269.26</v>
          </cell>
          <cell r="BR276">
            <v>5345684.8099999996</v>
          </cell>
          <cell r="BS276">
            <v>4157820.0599999987</v>
          </cell>
          <cell r="BT276">
            <v>4867641.0200000005</v>
          </cell>
          <cell r="BU276">
            <v>5386852.25</v>
          </cell>
          <cell r="BV276">
            <v>4800271.1300000027</v>
          </cell>
          <cell r="BW276">
            <v>5694482.5899999999</v>
          </cell>
          <cell r="BX276">
            <v>5498108.1399999997</v>
          </cell>
          <cell r="BY276">
            <v>6718110.0800000029</v>
          </cell>
          <cell r="BZ276">
            <v>4952764.0899999952</v>
          </cell>
          <cell r="CA276">
            <v>5689436.620000002</v>
          </cell>
          <cell r="CB276">
            <v>5416676.2800000003</v>
          </cell>
          <cell r="CC276">
            <v>4881897.93</v>
          </cell>
          <cell r="CD276">
            <v>5362716.6499999994</v>
          </cell>
          <cell r="CE276">
            <v>-15661290.859999999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</row>
        <row r="277">
          <cell r="A277" t="str">
            <v>FTSURTOT</v>
          </cell>
          <cell r="BD277">
            <v>61589525.32</v>
          </cell>
          <cell r="BE277">
            <v>84769796.819999978</v>
          </cell>
          <cell r="BF277">
            <v>125187900.19999997</v>
          </cell>
          <cell r="BG277">
            <v>75992647.390000001</v>
          </cell>
          <cell r="BH277">
            <v>91268137.260000065</v>
          </cell>
          <cell r="BI277">
            <v>85358058.449999988</v>
          </cell>
          <cell r="BJ277">
            <v>81212224.929999933</v>
          </cell>
          <cell r="BK277">
            <v>78762257.39000006</v>
          </cell>
          <cell r="BL277">
            <v>80565773.510000095</v>
          </cell>
          <cell r="BM277">
            <v>83952719.229999959</v>
          </cell>
          <cell r="BN277">
            <v>80162864.949999973</v>
          </cell>
          <cell r="BO277">
            <v>87888946.970000014</v>
          </cell>
          <cell r="BP277">
            <v>91623678.950000003</v>
          </cell>
          <cell r="BQ277">
            <v>80740553.780000001</v>
          </cell>
          <cell r="BR277">
            <v>81030851.099999979</v>
          </cell>
          <cell r="BS277">
            <v>72558095.100000054</v>
          </cell>
          <cell r="BT277">
            <v>84799887.029999927</v>
          </cell>
          <cell r="BU277">
            <v>85676080.940000013</v>
          </cell>
          <cell r="BV277">
            <v>91845245.709999979</v>
          </cell>
          <cell r="BW277">
            <v>66947101.75</v>
          </cell>
          <cell r="BX277">
            <v>68024879.980000034</v>
          </cell>
          <cell r="BY277">
            <v>94734741.809999943</v>
          </cell>
          <cell r="BZ277">
            <v>83549559.240000129</v>
          </cell>
          <cell r="CA277">
            <v>86349596.949999869</v>
          </cell>
          <cell r="CB277">
            <v>81960380.100000009</v>
          </cell>
          <cell r="CC277">
            <v>76838247.969999999</v>
          </cell>
          <cell r="CD277">
            <v>74399230.74000001</v>
          </cell>
          <cell r="CE277">
            <v>-233197858.81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</row>
        <row r="278">
          <cell r="A278" t="str">
            <v>FTSUR_HLTH</v>
          </cell>
          <cell r="BD278">
            <v>0</v>
          </cell>
          <cell r="BE278">
            <v>61619525.32</v>
          </cell>
          <cell r="BF278">
            <v>92717868.539999977</v>
          </cell>
          <cell r="BG278">
            <v>95486050.690000013</v>
          </cell>
          <cell r="BH278">
            <v>70023635.600000009</v>
          </cell>
          <cell r="BI278">
            <v>83911486.279999956</v>
          </cell>
          <cell r="BJ278">
            <v>78501951.770000011</v>
          </cell>
          <cell r="BK278">
            <v>75076671.340000078</v>
          </cell>
          <cell r="BL278">
            <v>72060767.919999987</v>
          </cell>
          <cell r="BM278">
            <v>74529732.340000004</v>
          </cell>
          <cell r="BN278">
            <v>76595086.469999954</v>
          </cell>
          <cell r="BO278">
            <v>149209541.33999997</v>
          </cell>
          <cell r="BP278">
            <v>4895312.25</v>
          </cell>
          <cell r="BQ278">
            <v>84639691.75</v>
          </cell>
          <cell r="BR278">
            <v>74277200.420000002</v>
          </cell>
          <cell r="BS278">
            <v>74161809.320000008</v>
          </cell>
          <cell r="BT278">
            <v>67133743.169999972</v>
          </cell>
          <cell r="BU278">
            <v>79383623.030000031</v>
          </cell>
          <cell r="BV278">
            <v>77146720.599999979</v>
          </cell>
          <cell r="BW278">
            <v>85041971.060000032</v>
          </cell>
          <cell r="BX278">
            <v>61035480.129999995</v>
          </cell>
          <cell r="BY278">
            <v>63808379.510000005</v>
          </cell>
          <cell r="BZ278">
            <v>87011462.390000015</v>
          </cell>
          <cell r="CA278">
            <v>153203856.84999996</v>
          </cell>
          <cell r="CB278">
            <v>2917393.83</v>
          </cell>
          <cell r="CC278">
            <v>75383277.470000014</v>
          </cell>
          <cell r="CD278">
            <v>52326089.590000011</v>
          </cell>
          <cell r="CE278">
            <v>-130626760.89000002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</row>
        <row r="279">
          <cell r="A279" t="str">
            <v>FTINDGAM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287500000</v>
          </cell>
          <cell r="BP279">
            <v>0</v>
          </cell>
          <cell r="BQ279">
            <v>12500000</v>
          </cell>
          <cell r="BR279">
            <v>12500000</v>
          </cell>
          <cell r="BS279">
            <v>12500000</v>
          </cell>
          <cell r="BT279">
            <v>12500000</v>
          </cell>
          <cell r="BU279">
            <v>15416666.669999998</v>
          </cell>
          <cell r="BV279">
            <v>12500000</v>
          </cell>
          <cell r="BW279">
            <v>12500000</v>
          </cell>
          <cell r="BX279">
            <v>11750000</v>
          </cell>
          <cell r="BY279">
            <v>12500000</v>
          </cell>
          <cell r="BZ279">
            <v>12500000</v>
          </cell>
          <cell r="CA279">
            <v>12500000.000000015</v>
          </cell>
          <cell r="CB279">
            <v>12500000</v>
          </cell>
          <cell r="CC279">
            <v>12500000</v>
          </cell>
          <cell r="CD279">
            <v>12500000</v>
          </cell>
          <cell r="CE279">
            <v>-37500000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</row>
        <row r="280">
          <cell r="A280" t="str">
            <v>FTCS_GRT_REF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</row>
        <row r="281">
          <cell r="A281" t="str">
            <v>FTCS_GRT_NET</v>
          </cell>
          <cell r="CB281">
            <v>36092114.780000001</v>
          </cell>
          <cell r="CC281">
            <v>35083443.099999994</v>
          </cell>
          <cell r="CD281">
            <v>35292503.590000011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</row>
        <row r="282">
          <cell r="A282" t="str">
            <v>FTLOCCST</v>
          </cell>
          <cell r="CB282">
            <v>71615661.950000003</v>
          </cell>
          <cell r="CC282">
            <v>69534251.86999999</v>
          </cell>
          <cell r="CD282">
            <v>70091249.420000002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</row>
        <row r="283">
          <cell r="A283" t="str">
            <v>FTLOCCST_REF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</row>
        <row r="284">
          <cell r="A284" t="str">
            <v>FTLOCCST_NET</v>
          </cell>
          <cell r="CB284">
            <v>71615661.950000003</v>
          </cell>
          <cell r="CC284">
            <v>69534251.86999999</v>
          </cell>
          <cell r="CD284">
            <v>70091249.420000002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</sheetPr>
  <dimension ref="A1:IL5724"/>
  <sheetViews>
    <sheetView zoomScaleNormal="100" workbookViewId="0">
      <pane xSplit="3" ySplit="8" topLeftCell="D19" activePane="bottomRight" state="frozen"/>
      <selection activeCell="B1" sqref="B1"/>
      <selection pane="topRight" activeCell="D1" sqref="D1"/>
      <selection pane="bottomLeft" activeCell="B9" sqref="B9"/>
      <selection pane="bottomRight" activeCell="D19" sqref="D19"/>
    </sheetView>
  </sheetViews>
  <sheetFormatPr defaultColWidth="11.6640625" defaultRowHeight="12.75"/>
  <cols>
    <col min="1" max="1" width="2.77734375" style="202" customWidth="1"/>
    <col min="2" max="2" width="3.21875" style="204" bestFit="1" customWidth="1"/>
    <col min="3" max="3" width="36.88671875" style="202" customWidth="1"/>
    <col min="4" max="17" width="9.33203125" style="205" customWidth="1"/>
    <col min="18" max="18" width="10.6640625" style="205" customWidth="1"/>
    <col min="19" max="19" width="8.88671875" style="205" customWidth="1"/>
    <col min="20" max="20" width="7.6640625" style="203" customWidth="1"/>
    <col min="21" max="21" width="11.88671875" style="202" customWidth="1"/>
    <col min="22" max="27" width="11.6640625" style="202" customWidth="1"/>
    <col min="28" max="16384" width="11.6640625" style="202"/>
  </cols>
  <sheetData>
    <row r="1" spans="1:21" s="60" customFormat="1" ht="15" customHeight="1">
      <c r="B1" s="61"/>
      <c r="C1" s="55" t="s">
        <v>2895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56"/>
      <c r="Q1" s="56"/>
      <c r="R1" s="207"/>
      <c r="S1" s="207"/>
      <c r="T1" s="208"/>
      <c r="U1" s="60" t="s">
        <v>1144</v>
      </c>
    </row>
    <row r="2" spans="1:21" s="57" customFormat="1" ht="15.75" customHeight="1">
      <c r="B2" s="55"/>
      <c r="C2" s="506" t="s">
        <v>2162</v>
      </c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206"/>
      <c r="Q2" s="206"/>
      <c r="R2" s="206"/>
      <c r="S2" s="206"/>
      <c r="T2" s="59"/>
      <c r="U2" s="209">
        <v>1</v>
      </c>
    </row>
    <row r="3" spans="1:21" s="57" customFormat="1">
      <c r="B3" s="55"/>
      <c r="C3" s="506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8" t="s">
        <v>13</v>
      </c>
      <c r="P3" s="56"/>
      <c r="Q3" s="56"/>
      <c r="R3" s="58"/>
      <c r="S3" s="58"/>
      <c r="T3" s="59"/>
      <c r="U3" s="209">
        <v>1</v>
      </c>
    </row>
    <row r="4" spans="1:21" s="60" customFormat="1" ht="15.6" customHeight="1">
      <c r="B4" s="61"/>
      <c r="C4" s="60" t="s">
        <v>0</v>
      </c>
      <c r="D4" s="518" t="s">
        <v>1113</v>
      </c>
      <c r="E4" s="518" t="s">
        <v>1114</v>
      </c>
      <c r="F4" s="518" t="s">
        <v>1123</v>
      </c>
      <c r="G4" s="518" t="s">
        <v>1115</v>
      </c>
      <c r="H4" s="518" t="s">
        <v>1116</v>
      </c>
      <c r="I4" s="518" t="s">
        <v>1117</v>
      </c>
      <c r="J4" s="518" t="s">
        <v>1118</v>
      </c>
      <c r="K4" s="518" t="s">
        <v>1119</v>
      </c>
      <c r="L4" s="518" t="s">
        <v>1120</v>
      </c>
      <c r="M4" s="518" t="s">
        <v>1121</v>
      </c>
      <c r="N4" s="518" t="s">
        <v>11</v>
      </c>
      <c r="O4" s="518" t="s">
        <v>1122</v>
      </c>
      <c r="P4" s="518" t="s">
        <v>14</v>
      </c>
      <c r="Q4" s="518" t="s">
        <v>2209</v>
      </c>
      <c r="R4" s="518" t="s">
        <v>2211</v>
      </c>
      <c r="S4" s="518" t="s">
        <v>1038</v>
      </c>
      <c r="T4" s="519" t="s">
        <v>733</v>
      </c>
      <c r="U4" s="209">
        <v>1</v>
      </c>
    </row>
    <row r="5" spans="1:21" s="212" customFormat="1" ht="15.75" hidden="1" customHeight="1" thickBot="1">
      <c r="A5" s="212" t="s">
        <v>15</v>
      </c>
      <c r="B5" s="213"/>
      <c r="C5" s="214" t="s">
        <v>94</v>
      </c>
      <c r="D5" s="217">
        <v>8.2180624083369805E-2</v>
      </c>
      <c r="E5" s="217">
        <v>7.727054444286123E-2</v>
      </c>
      <c r="F5" s="217">
        <v>7.9853221165264693E-2</v>
      </c>
      <c r="G5" s="217">
        <v>7.989272764604835E-2</v>
      </c>
      <c r="H5" s="217">
        <v>7.890130845756585E-2</v>
      </c>
      <c r="I5" s="217">
        <v>8.800125890085285E-2</v>
      </c>
      <c r="J5" s="217">
        <v>8.6602967728586E-2</v>
      </c>
      <c r="K5" s="217">
        <v>7.2611362304848048E-2</v>
      </c>
      <c r="L5" s="217">
        <v>8.3410890404609139E-2</v>
      </c>
      <c r="M5" s="217">
        <v>9.6923900229118898E-2</v>
      </c>
      <c r="N5" s="217">
        <v>8.5547284266261431E-2</v>
      </c>
      <c r="O5" s="218">
        <v>8.8803910370613734E-2</v>
      </c>
      <c r="P5" s="516">
        <f t="shared" ref="P5:P35" si="0">SUM(D5:O5)</f>
        <v>1</v>
      </c>
      <c r="Q5" s="215"/>
      <c r="R5" s="216"/>
      <c r="S5" s="216"/>
      <c r="T5" s="67"/>
      <c r="U5" s="209">
        <v>2</v>
      </c>
    </row>
    <row r="6" spans="1:21" s="212" customFormat="1" ht="15.75" hidden="1" customHeight="1" thickBot="1">
      <c r="A6" s="212" t="s">
        <v>15</v>
      </c>
      <c r="B6" s="213"/>
      <c r="C6" s="214" t="s">
        <v>95</v>
      </c>
      <c r="D6" s="217">
        <v>8.788082094706777E-2</v>
      </c>
      <c r="E6" s="217">
        <v>8.0245928375397305E-2</v>
      </c>
      <c r="F6" s="217">
        <v>8.2791334274012668E-2</v>
      </c>
      <c r="G6" s="217">
        <v>8.1907536129965958E-2</v>
      </c>
      <c r="H6" s="217">
        <v>7.6571951926585877E-2</v>
      </c>
      <c r="I6" s="217">
        <v>8.4479416322281578E-2</v>
      </c>
      <c r="J6" s="217">
        <v>8.4357037367249393E-2</v>
      </c>
      <c r="K6" s="217">
        <v>7.4456898668060864E-2</v>
      </c>
      <c r="L6" s="217">
        <v>8.019155627348358E-2</v>
      </c>
      <c r="M6" s="217">
        <v>9.36274749801983E-2</v>
      </c>
      <c r="N6" s="217">
        <v>8.3607047900869022E-2</v>
      </c>
      <c r="O6" s="218">
        <v>8.9882996834827797E-2</v>
      </c>
      <c r="P6" s="219">
        <f t="shared" si="0"/>
        <v>1</v>
      </c>
      <c r="Q6" s="215"/>
      <c r="R6" s="216"/>
      <c r="S6" s="216"/>
      <c r="T6" s="67"/>
      <c r="U6" s="209">
        <v>2</v>
      </c>
    </row>
    <row r="7" spans="1:21" s="212" customFormat="1" ht="15.75" hidden="1" customHeight="1" thickBot="1">
      <c r="A7" s="212" t="s">
        <v>15</v>
      </c>
      <c r="B7" s="213"/>
      <c r="C7" s="214" t="s">
        <v>96</v>
      </c>
      <c r="D7" s="217">
        <v>7.3358050377851286E-2</v>
      </c>
      <c r="E7" s="217">
        <v>7.1684172546551392E-2</v>
      </c>
      <c r="F7" s="217">
        <v>8.0848481053840029E-2</v>
      </c>
      <c r="G7" s="217">
        <v>7.4295390703657482E-2</v>
      </c>
      <c r="H7" s="217">
        <v>7.776902889962331E-2</v>
      </c>
      <c r="I7" s="217">
        <v>8.6027810209537953E-2</v>
      </c>
      <c r="J7" s="217">
        <v>8.6144798264953915E-2</v>
      </c>
      <c r="K7" s="217">
        <v>7.2470274717686883E-2</v>
      </c>
      <c r="L7" s="217">
        <v>8.2413060975583763E-2</v>
      </c>
      <c r="M7" s="217">
        <v>0.1026873434877639</v>
      </c>
      <c r="N7" s="217">
        <v>8.4190521665417059E-2</v>
      </c>
      <c r="O7" s="218">
        <v>0.10811106709753322</v>
      </c>
      <c r="P7" s="219">
        <f t="shared" si="0"/>
        <v>1.0000000000000002</v>
      </c>
      <c r="Q7" s="215"/>
      <c r="R7" s="216"/>
      <c r="S7" s="216"/>
      <c r="T7" s="67"/>
      <c r="U7" s="209">
        <v>2</v>
      </c>
    </row>
    <row r="8" spans="1:21" s="61" customFormat="1" ht="15.75" hidden="1" customHeight="1" thickBot="1">
      <c r="A8" s="61" t="s">
        <v>15</v>
      </c>
      <c r="B8" s="213"/>
      <c r="C8" s="38" t="s">
        <v>98</v>
      </c>
      <c r="D8" s="195">
        <f t="shared" ref="D8:D15" si="1">D30/$P30</f>
        <v>7.607599423939794E-2</v>
      </c>
      <c r="E8" s="195">
        <f t="shared" ref="E8:O8" si="2">E30/$P30</f>
        <v>7.2107272030417835E-2</v>
      </c>
      <c r="F8" s="195">
        <f t="shared" si="2"/>
        <v>8.0756264511035791E-2</v>
      </c>
      <c r="G8" s="195">
        <f t="shared" si="2"/>
        <v>7.7932280334332402E-2</v>
      </c>
      <c r="H8" s="195">
        <f t="shared" si="2"/>
        <v>7.5239550946562136E-2</v>
      </c>
      <c r="I8" s="195">
        <f t="shared" si="2"/>
        <v>8.5660336467651532E-2</v>
      </c>
      <c r="J8" s="195">
        <f t="shared" si="2"/>
        <v>8.817380224414742E-2</v>
      </c>
      <c r="K8" s="195">
        <f t="shared" si="2"/>
        <v>7.164541116392234E-2</v>
      </c>
      <c r="L8" s="195">
        <f t="shared" si="2"/>
        <v>8.6114612602766538E-2</v>
      </c>
      <c r="M8" s="195">
        <f t="shared" si="2"/>
        <v>0.1027434337454276</v>
      </c>
      <c r="N8" s="195">
        <f t="shared" si="2"/>
        <v>8.7907797152500619E-2</v>
      </c>
      <c r="O8" s="220">
        <f t="shared" si="2"/>
        <v>9.5643244561837898E-2</v>
      </c>
      <c r="P8" s="221">
        <f t="shared" si="0"/>
        <v>1</v>
      </c>
      <c r="Q8" s="222"/>
      <c r="R8" s="66"/>
      <c r="S8" s="66"/>
      <c r="T8" s="67"/>
      <c r="U8" s="209">
        <v>2</v>
      </c>
    </row>
    <row r="9" spans="1:21" s="61" customFormat="1" ht="15.75" hidden="1" customHeight="1" thickBot="1">
      <c r="A9" s="61" t="s">
        <v>15</v>
      </c>
      <c r="B9" s="213"/>
      <c r="C9" s="38" t="s">
        <v>97</v>
      </c>
      <c r="D9" s="223">
        <f t="shared" si="1"/>
        <v>7.4678576804404193E-2</v>
      </c>
      <c r="E9" s="224">
        <f t="shared" ref="E9:O9" si="3">E31/$P31</f>
        <v>7.1285271508329806E-2</v>
      </c>
      <c r="F9" s="224">
        <f t="shared" si="3"/>
        <v>7.9856186312361424E-2</v>
      </c>
      <c r="G9" s="224">
        <f t="shared" si="3"/>
        <v>7.3158795613701311E-2</v>
      </c>
      <c r="H9" s="224">
        <f t="shared" si="3"/>
        <v>7.5522852722575723E-2</v>
      </c>
      <c r="I9" s="224">
        <f t="shared" si="3"/>
        <v>8.4443564318373951E-2</v>
      </c>
      <c r="J9" s="224">
        <f t="shared" si="3"/>
        <v>8.9281960617341061E-2</v>
      </c>
      <c r="K9" s="224">
        <f t="shared" si="3"/>
        <v>7.4288773343240355E-2</v>
      </c>
      <c r="L9" s="224">
        <f t="shared" si="3"/>
        <v>8.8488984830645268E-2</v>
      </c>
      <c r="M9" s="224">
        <f t="shared" si="3"/>
        <v>0.10451338584494962</v>
      </c>
      <c r="N9" s="224">
        <f t="shared" si="3"/>
        <v>8.7014002758889542E-2</v>
      </c>
      <c r="O9" s="225">
        <f t="shared" si="3"/>
        <v>9.7467645325187632E-2</v>
      </c>
      <c r="P9" s="226">
        <f t="shared" si="0"/>
        <v>0.99999999999999989</v>
      </c>
      <c r="Q9" s="227">
        <f t="shared" ref="Q9:Q15" si="4">(P31/P30-1)</f>
        <v>4.6177858927379578E-2</v>
      </c>
      <c r="R9" s="66"/>
      <c r="S9" s="66"/>
      <c r="T9" s="67"/>
      <c r="U9" s="209">
        <v>2</v>
      </c>
    </row>
    <row r="10" spans="1:21" s="61" customFormat="1" ht="15.75" hidden="1" customHeight="1" thickBot="1">
      <c r="A10" s="61" t="s">
        <v>15</v>
      </c>
      <c r="B10" s="213"/>
      <c r="C10" s="38" t="s">
        <v>431</v>
      </c>
      <c r="D10" s="194">
        <f t="shared" si="1"/>
        <v>7.7441349795192363E-2</v>
      </c>
      <c r="E10" s="195">
        <f t="shared" ref="E10:O10" si="5">E32/$P32</f>
        <v>7.0507039028578147E-2</v>
      </c>
      <c r="F10" s="195">
        <f t="shared" si="5"/>
        <v>7.8570608820285229E-2</v>
      </c>
      <c r="G10" s="195">
        <f t="shared" si="5"/>
        <v>7.3725426985084372E-2</v>
      </c>
      <c r="H10" s="195">
        <f t="shared" si="5"/>
        <v>7.5968592445808197E-2</v>
      </c>
      <c r="I10" s="195">
        <f t="shared" si="5"/>
        <v>8.6125290731376619E-2</v>
      </c>
      <c r="J10" s="195">
        <f t="shared" si="5"/>
        <v>8.6911015689327673E-2</v>
      </c>
      <c r="K10" s="195">
        <f t="shared" si="5"/>
        <v>7.5572923312599335E-2</v>
      </c>
      <c r="L10" s="195">
        <f t="shared" si="5"/>
        <v>8.4246332797662762E-2</v>
      </c>
      <c r="M10" s="195">
        <f t="shared" si="5"/>
        <v>0.10082648980002161</v>
      </c>
      <c r="N10" s="195">
        <f t="shared" si="5"/>
        <v>8.5590494896731303E-2</v>
      </c>
      <c r="O10" s="220">
        <f t="shared" si="5"/>
        <v>0.10451443569733221</v>
      </c>
      <c r="P10" s="221">
        <f t="shared" si="0"/>
        <v>1</v>
      </c>
      <c r="Q10" s="227">
        <f t="shared" si="4"/>
        <v>7.0210408601903307E-2</v>
      </c>
      <c r="R10" s="66"/>
      <c r="S10" s="66"/>
      <c r="T10" s="67"/>
      <c r="U10" s="209">
        <v>2</v>
      </c>
    </row>
    <row r="11" spans="1:21" s="61" customFormat="1" ht="15.75" hidden="1" customHeight="1" thickBot="1">
      <c r="A11" s="61" t="s">
        <v>15</v>
      </c>
      <c r="B11" s="213"/>
      <c r="C11" s="38" t="s">
        <v>553</v>
      </c>
      <c r="D11" s="196">
        <f t="shared" si="1"/>
        <v>7.7458662877766607E-2</v>
      </c>
      <c r="E11" s="197">
        <f t="shared" ref="E11:O11" si="6">E33/$P33</f>
        <v>7.1791473863220198E-2</v>
      </c>
      <c r="F11" s="197">
        <f t="shared" si="6"/>
        <v>8.0985960002427942E-2</v>
      </c>
      <c r="G11" s="197">
        <f t="shared" si="6"/>
        <v>7.3200717699266185E-2</v>
      </c>
      <c r="H11" s="197">
        <f t="shared" si="6"/>
        <v>7.5637792339895565E-2</v>
      </c>
      <c r="I11" s="197">
        <f t="shared" si="6"/>
        <v>8.6394091726329184E-2</v>
      </c>
      <c r="J11" s="197">
        <f t="shared" si="6"/>
        <v>8.9693064195589201E-2</v>
      </c>
      <c r="K11" s="197">
        <f t="shared" si="6"/>
        <v>7.3632912664035655E-2</v>
      </c>
      <c r="L11" s="197">
        <f t="shared" si="6"/>
        <v>8.6252412120869759E-2</v>
      </c>
      <c r="M11" s="197">
        <f t="shared" si="6"/>
        <v>0.10160095742276339</v>
      </c>
      <c r="N11" s="197">
        <f t="shared" si="6"/>
        <v>8.6972114725980126E-2</v>
      </c>
      <c r="O11" s="228">
        <f t="shared" si="6"/>
        <v>9.6379840361856053E-2</v>
      </c>
      <c r="P11" s="229">
        <f t="shared" si="0"/>
        <v>0.99999999999999989</v>
      </c>
      <c r="Q11" s="230">
        <f t="shared" si="4"/>
        <v>3.7985874239350848E-2</v>
      </c>
      <c r="R11" s="66"/>
      <c r="S11" s="66"/>
      <c r="T11" s="67"/>
      <c r="U11" s="209">
        <v>2</v>
      </c>
    </row>
    <row r="12" spans="1:21" s="61" customFormat="1" ht="15.75" hidden="1" customHeight="1" thickBot="1">
      <c r="A12" s="61" t="s">
        <v>15</v>
      </c>
      <c r="B12" s="213"/>
      <c r="C12" s="42" t="s">
        <v>650</v>
      </c>
      <c r="D12" s="196">
        <f t="shared" si="1"/>
        <v>7.7871432756359396E-2</v>
      </c>
      <c r="E12" s="231">
        <f t="shared" ref="E12:O12" si="7">E34/$P34</f>
        <v>7.146369018652636E-2</v>
      </c>
      <c r="F12" s="231">
        <f t="shared" si="7"/>
        <v>8.066681713199228E-2</v>
      </c>
      <c r="G12" s="231">
        <f t="shared" si="7"/>
        <v>7.2944238013483875E-2</v>
      </c>
      <c r="H12" s="231">
        <f t="shared" si="7"/>
        <v>7.4768254010083413E-2</v>
      </c>
      <c r="I12" s="231">
        <f t="shared" si="7"/>
        <v>8.6398731929750353E-2</v>
      </c>
      <c r="J12" s="231">
        <f t="shared" si="7"/>
        <v>9.0360959191998408E-2</v>
      </c>
      <c r="K12" s="231">
        <f t="shared" si="7"/>
        <v>7.4923256286813164E-2</v>
      </c>
      <c r="L12" s="231">
        <f t="shared" si="7"/>
        <v>8.586722402316431E-2</v>
      </c>
      <c r="M12" s="231">
        <f t="shared" si="7"/>
        <v>0.10249316794043227</v>
      </c>
      <c r="N12" s="231">
        <f t="shared" si="7"/>
        <v>8.4060716143945655E-2</v>
      </c>
      <c r="O12" s="231">
        <f t="shared" si="7"/>
        <v>9.8181512385450614E-2</v>
      </c>
      <c r="P12" s="229">
        <f t="shared" si="0"/>
        <v>1</v>
      </c>
      <c r="Q12" s="230">
        <f t="shared" si="4"/>
        <v>5.6299428793808115E-2</v>
      </c>
      <c r="R12" s="66"/>
      <c r="S12" s="66"/>
      <c r="T12" s="232"/>
      <c r="U12" s="209">
        <v>2</v>
      </c>
    </row>
    <row r="13" spans="1:21" s="61" customFormat="1" ht="15.75" hidden="1" customHeight="1" thickBot="1">
      <c r="A13" s="61" t="s">
        <v>15</v>
      </c>
      <c r="B13" s="62"/>
      <c r="C13" s="42" t="s">
        <v>734</v>
      </c>
      <c r="D13" s="223">
        <f t="shared" si="1"/>
        <v>7.7721867325570793E-2</v>
      </c>
      <c r="E13" s="233">
        <f t="shared" ref="E13:O13" si="8">E35/$P35</f>
        <v>7.4071917406852789E-2</v>
      </c>
      <c r="F13" s="233">
        <f t="shared" si="8"/>
        <v>7.8566425489424219E-2</v>
      </c>
      <c r="G13" s="233">
        <f t="shared" si="8"/>
        <v>7.4083574965879403E-2</v>
      </c>
      <c r="H13" s="233">
        <f t="shared" si="8"/>
        <v>7.5770306251610089E-2</v>
      </c>
      <c r="I13" s="233">
        <f t="shared" si="8"/>
        <v>8.5633370494999098E-2</v>
      </c>
      <c r="J13" s="233">
        <f t="shared" si="8"/>
        <v>8.9465061453610772E-2</v>
      </c>
      <c r="K13" s="233">
        <f t="shared" si="8"/>
        <v>7.4858430104481788E-2</v>
      </c>
      <c r="L13" s="233">
        <f t="shared" si="8"/>
        <v>8.804148759669235E-2</v>
      </c>
      <c r="M13" s="233">
        <f t="shared" si="8"/>
        <v>0.10093391479942611</v>
      </c>
      <c r="N13" s="233">
        <f t="shared" si="8"/>
        <v>8.5636475022434197E-2</v>
      </c>
      <c r="O13" s="233">
        <f t="shared" si="8"/>
        <v>9.5217169089018477E-2</v>
      </c>
      <c r="P13" s="226">
        <f t="shared" si="0"/>
        <v>1.0000000000000002</v>
      </c>
      <c r="Q13" s="234">
        <f t="shared" si="4"/>
        <v>2.469859385058637E-2</v>
      </c>
      <c r="R13" s="66"/>
      <c r="S13" s="66"/>
      <c r="T13" s="67"/>
      <c r="U13" s="209">
        <v>2</v>
      </c>
    </row>
    <row r="14" spans="1:21" s="61" customFormat="1" ht="15.75" hidden="1" customHeight="1" thickBot="1">
      <c r="A14" s="61" t="s">
        <v>15</v>
      </c>
      <c r="B14" s="62"/>
      <c r="C14" s="42" t="s">
        <v>814</v>
      </c>
      <c r="D14" s="235">
        <f t="shared" si="1"/>
        <v>7.7119727603729232E-2</v>
      </c>
      <c r="E14" s="236">
        <f t="shared" ref="E14:O14" si="9">E36/$P36</f>
        <v>7.2379860673078431E-2</v>
      </c>
      <c r="F14" s="236">
        <f t="shared" si="9"/>
        <v>8.2695591060420487E-2</v>
      </c>
      <c r="G14" s="236">
        <f t="shared" si="9"/>
        <v>7.2628794778849481E-2</v>
      </c>
      <c r="H14" s="236">
        <f t="shared" si="9"/>
        <v>7.5437688503452074E-2</v>
      </c>
      <c r="I14" s="236">
        <f t="shared" si="9"/>
        <v>8.7798624977039469E-2</v>
      </c>
      <c r="J14" s="236">
        <f t="shared" si="9"/>
        <v>9.1686996503012388E-2</v>
      </c>
      <c r="K14" s="236">
        <f t="shared" si="9"/>
        <v>7.3860759879548016E-2</v>
      </c>
      <c r="L14" s="236">
        <f t="shared" si="9"/>
        <v>8.0258979424460641E-2</v>
      </c>
      <c r="M14" s="236">
        <f t="shared" si="9"/>
        <v>0.10020552014117215</v>
      </c>
      <c r="N14" s="236">
        <f t="shared" si="9"/>
        <v>9.0531567268898799E-2</v>
      </c>
      <c r="O14" s="236">
        <f t="shared" si="9"/>
        <v>9.5395889186338984E-2</v>
      </c>
      <c r="P14" s="71">
        <f>SUM(D14:O14)</f>
        <v>1</v>
      </c>
      <c r="Q14" s="237">
        <f t="shared" si="4"/>
        <v>4.0168882836916886E-2</v>
      </c>
      <c r="R14" s="66"/>
      <c r="S14" s="66"/>
      <c r="T14" s="67"/>
      <c r="U14" s="209">
        <v>2</v>
      </c>
    </row>
    <row r="15" spans="1:21" s="61" customFormat="1" ht="15.6" hidden="1" customHeight="1" thickBot="1">
      <c r="A15" s="61" t="s">
        <v>15</v>
      </c>
      <c r="B15" s="62"/>
      <c r="C15" s="42" t="s">
        <v>893</v>
      </c>
      <c r="D15" s="235">
        <f t="shared" si="1"/>
        <v>7.5435171913970922E-2</v>
      </c>
      <c r="E15" s="236">
        <f t="shared" ref="E15:O15" si="10">E37/$P37</f>
        <v>7.6080312111488774E-2</v>
      </c>
      <c r="F15" s="236">
        <f t="shared" si="10"/>
        <v>7.5819594054409425E-2</v>
      </c>
      <c r="G15" s="236">
        <f t="shared" si="10"/>
        <v>6.8862148032701076E-2</v>
      </c>
      <c r="H15" s="236">
        <f t="shared" si="10"/>
        <v>7.7215522484932436E-2</v>
      </c>
      <c r="I15" s="236">
        <f t="shared" si="10"/>
        <v>8.514645652914124E-2</v>
      </c>
      <c r="J15" s="236">
        <f t="shared" si="10"/>
        <v>9.1477521040195936E-2</v>
      </c>
      <c r="K15" s="236">
        <f t="shared" si="10"/>
        <v>7.5651003701425232E-2</v>
      </c>
      <c r="L15" s="236">
        <f t="shared" si="10"/>
        <v>7.867227756553459E-2</v>
      </c>
      <c r="M15" s="236">
        <f t="shared" si="10"/>
        <v>0.10672370104013613</v>
      </c>
      <c r="N15" s="236">
        <f t="shared" si="10"/>
        <v>9.2653264835142787E-2</v>
      </c>
      <c r="O15" s="236">
        <f t="shared" si="10"/>
        <v>9.6263026690921558E-2</v>
      </c>
      <c r="P15" s="71">
        <f>SUM(D15:O15)</f>
        <v>1</v>
      </c>
      <c r="Q15" s="237">
        <f t="shared" si="4"/>
        <v>5.5477433135996845E-2</v>
      </c>
      <c r="R15" s="66"/>
      <c r="S15" s="66"/>
      <c r="T15" s="67"/>
      <c r="U15" s="209">
        <v>2</v>
      </c>
    </row>
    <row r="16" spans="1:21" s="61" customFormat="1" ht="15.6" hidden="1" customHeight="1" thickBot="1">
      <c r="A16" s="61" t="s">
        <v>15</v>
      </c>
      <c r="B16" s="62"/>
      <c r="C16" s="42" t="s">
        <v>1028</v>
      </c>
      <c r="D16" s="235">
        <f>D39/$P39</f>
        <v>7.8135598315323421E-2</v>
      </c>
      <c r="E16" s="236">
        <f t="shared" ref="E16:O16" si="11">E39/$P39</f>
        <v>7.3709433435902916E-2</v>
      </c>
      <c r="F16" s="236">
        <f t="shared" si="11"/>
        <v>7.9741476317531562E-2</v>
      </c>
      <c r="G16" s="236">
        <f t="shared" si="11"/>
        <v>7.2959385405397162E-2</v>
      </c>
      <c r="H16" s="236">
        <f t="shared" si="11"/>
        <v>7.5992686455921638E-2</v>
      </c>
      <c r="I16" s="236">
        <f t="shared" si="11"/>
        <v>8.4873222478569862E-2</v>
      </c>
      <c r="J16" s="236">
        <f t="shared" si="11"/>
        <v>8.867676329728548E-2</v>
      </c>
      <c r="K16" s="236">
        <f t="shared" si="11"/>
        <v>7.2151130823438631E-2</v>
      </c>
      <c r="L16" s="236">
        <f t="shared" si="11"/>
        <v>7.7570574252721874E-2</v>
      </c>
      <c r="M16" s="236">
        <f t="shared" si="11"/>
        <v>0.10856604142253064</v>
      </c>
      <c r="N16" s="236">
        <f t="shared" si="11"/>
        <v>9.2569256488195389E-2</v>
      </c>
      <c r="O16" s="236">
        <f t="shared" si="11"/>
        <v>9.5054431307181358E-2</v>
      </c>
      <c r="P16" s="71">
        <f>SUM(D16:O16)</f>
        <v>0.99999999999999989</v>
      </c>
      <c r="Q16" s="237">
        <f>(P39/P37-1)</f>
        <v>7.0480535235501351E-2</v>
      </c>
      <c r="R16" s="66"/>
      <c r="S16" s="66"/>
      <c r="T16" s="67"/>
      <c r="U16" s="209">
        <v>2</v>
      </c>
    </row>
    <row r="17" spans="1:21" s="61" customFormat="1" ht="15.6" hidden="1" customHeight="1" thickBot="1">
      <c r="A17" s="61" t="s">
        <v>15</v>
      </c>
      <c r="B17" s="62">
        <v>1</v>
      </c>
      <c r="C17" s="42" t="s">
        <v>1124</v>
      </c>
      <c r="D17" s="235">
        <f t="shared" ref="D17:O17" si="12">D40/$P40</f>
        <v>8.433365086465093E-2</v>
      </c>
      <c r="E17" s="236">
        <f t="shared" si="12"/>
        <v>8.0990160851472301E-2</v>
      </c>
      <c r="F17" s="236">
        <f t="shared" si="12"/>
        <v>8.9532044016538664E-2</v>
      </c>
      <c r="G17" s="236">
        <f t="shared" si="12"/>
        <v>7.7297161936671827E-2</v>
      </c>
      <c r="H17" s="236">
        <f t="shared" si="12"/>
        <v>8.2537842332225081E-2</v>
      </c>
      <c r="I17" s="236">
        <f t="shared" si="12"/>
        <v>8.9603121702902383E-2</v>
      </c>
      <c r="J17" s="236">
        <f t="shared" si="12"/>
        <v>9.6837140896471066E-2</v>
      </c>
      <c r="K17" s="236">
        <f t="shared" si="12"/>
        <v>8.0830361098687464E-2</v>
      </c>
      <c r="L17" s="236">
        <f t="shared" si="12"/>
        <v>8.230533988087925E-2</v>
      </c>
      <c r="M17" s="236">
        <f t="shared" si="12"/>
        <v>8.1982577616076191E-2</v>
      </c>
      <c r="N17" s="236">
        <f t="shared" si="12"/>
        <v>6.7751278291334982E-2</v>
      </c>
      <c r="O17" s="236">
        <f t="shared" si="12"/>
        <v>8.5999320512089722E-2</v>
      </c>
      <c r="P17" s="71">
        <f t="shared" ref="P17:P26" si="13">SUM(D17:O17)</f>
        <v>0.99999999999999989</v>
      </c>
      <c r="Q17" s="237">
        <f>(P40/P39-1)</f>
        <v>-4.5284755678314026E-2</v>
      </c>
      <c r="R17" s="66"/>
      <c r="S17" s="66"/>
      <c r="T17" s="67"/>
      <c r="U17" s="209">
        <v>2</v>
      </c>
    </row>
    <row r="18" spans="1:21" s="61" customFormat="1" ht="15.6" hidden="1" customHeight="1">
      <c r="A18" s="61" t="s">
        <v>15</v>
      </c>
      <c r="B18" s="408">
        <v>1</v>
      </c>
      <c r="C18" s="508" t="s">
        <v>1125</v>
      </c>
      <c r="D18" s="455">
        <f t="shared" ref="D18:O18" si="14">D41/$P41</f>
        <v>7.4915964265167029E-2</v>
      </c>
      <c r="E18" s="281">
        <f t="shared" si="14"/>
        <v>6.7793226969618411E-2</v>
      </c>
      <c r="F18" s="281">
        <f t="shared" si="14"/>
        <v>7.3719167071879019E-2</v>
      </c>
      <c r="G18" s="281">
        <f t="shared" si="14"/>
        <v>6.8201732660930339E-2</v>
      </c>
      <c r="H18" s="281">
        <f t="shared" si="14"/>
        <v>7.4372064926924872E-2</v>
      </c>
      <c r="I18" s="281">
        <f t="shared" si="14"/>
        <v>8.2891137010869323E-2</v>
      </c>
      <c r="J18" s="281">
        <f t="shared" si="14"/>
        <v>8.5247467440991348E-2</v>
      </c>
      <c r="K18" s="281">
        <f t="shared" si="14"/>
        <v>7.2671388777325624E-2</v>
      </c>
      <c r="L18" s="281">
        <f t="shared" si="14"/>
        <v>7.4507756554826596E-2</v>
      </c>
      <c r="M18" s="281">
        <f t="shared" si="14"/>
        <v>0.11459650361617052</v>
      </c>
      <c r="N18" s="281">
        <f t="shared" si="14"/>
        <v>9.8817225071508807E-2</v>
      </c>
      <c r="O18" s="281">
        <f t="shared" si="14"/>
        <v>0.11226636563378793</v>
      </c>
      <c r="P18" s="221">
        <f t="shared" si="13"/>
        <v>0.99999999999999967</v>
      </c>
      <c r="Q18" s="515">
        <f t="shared" ref="Q18:Q26" si="15">(P41/P40-1)</f>
        <v>0.14047222205988041</v>
      </c>
      <c r="R18" s="66"/>
      <c r="S18" s="66"/>
      <c r="T18" s="67"/>
      <c r="U18" s="209">
        <v>2</v>
      </c>
    </row>
    <row r="19" spans="1:21" s="61" customFormat="1" ht="15.6" customHeight="1">
      <c r="A19" s="81" t="s">
        <v>15</v>
      </c>
      <c r="B19" s="513">
        <v>1</v>
      </c>
      <c r="C19" s="514" t="s">
        <v>1126</v>
      </c>
      <c r="D19" s="236">
        <f t="shared" ref="D19:O19" si="16">D42/$P42</f>
        <v>7.1689869805186199E-2</v>
      </c>
      <c r="E19" s="236">
        <f t="shared" si="16"/>
        <v>6.7777636663077803E-2</v>
      </c>
      <c r="F19" s="236">
        <f t="shared" si="16"/>
        <v>7.2796358180441084E-2</v>
      </c>
      <c r="G19" s="236">
        <f t="shared" si="16"/>
        <v>7.217512175207455E-2</v>
      </c>
      <c r="H19" s="236">
        <f t="shared" si="16"/>
        <v>7.5992863464816304E-2</v>
      </c>
      <c r="I19" s="236">
        <f t="shared" si="16"/>
        <v>8.5811278976337793E-2</v>
      </c>
      <c r="J19" s="236">
        <f t="shared" si="16"/>
        <v>9.1737375442393923E-2</v>
      </c>
      <c r="K19" s="236">
        <f t="shared" si="16"/>
        <v>7.5439021484380267E-2</v>
      </c>
      <c r="L19" s="236">
        <f t="shared" si="16"/>
        <v>7.8763727454625898E-2</v>
      </c>
      <c r="M19" s="236">
        <f t="shared" si="16"/>
        <v>0.1116647219494888</v>
      </c>
      <c r="N19" s="236">
        <f t="shared" si="16"/>
        <v>9.5261011509996413E-2</v>
      </c>
      <c r="O19" s="236">
        <f t="shared" si="16"/>
        <v>0.10089101331718095</v>
      </c>
      <c r="P19" s="321">
        <f t="shared" si="13"/>
        <v>1</v>
      </c>
      <c r="Q19" s="520">
        <f>(P42/P41-1)</f>
        <v>0.22322118390996093</v>
      </c>
      <c r="R19" s="522"/>
      <c r="S19" s="279"/>
      <c r="T19" s="521"/>
      <c r="U19" s="209">
        <v>1</v>
      </c>
    </row>
    <row r="20" spans="1:21" s="61" customFormat="1" ht="15.6" customHeight="1">
      <c r="A20" s="81" t="s">
        <v>15</v>
      </c>
      <c r="B20" s="513">
        <v>2</v>
      </c>
      <c r="C20" s="510" t="s">
        <v>1127</v>
      </c>
      <c r="D20" s="177">
        <f t="shared" ref="D20:O20" si="17">D43/$P43</f>
        <v>7.3456081617905719E-2</v>
      </c>
      <c r="E20" s="177">
        <f t="shared" si="17"/>
        <v>7.2101704722276214E-2</v>
      </c>
      <c r="F20" s="177">
        <f t="shared" si="17"/>
        <v>8.5272938826061212E-2</v>
      </c>
      <c r="G20" s="177">
        <f t="shared" si="17"/>
        <v>6.8019806167306462E-2</v>
      </c>
      <c r="H20" s="177">
        <f t="shared" si="17"/>
        <v>7.6804060155536813E-2</v>
      </c>
      <c r="I20" s="177">
        <f t="shared" si="17"/>
        <v>8.756545016651221E-2</v>
      </c>
      <c r="J20" s="177">
        <f t="shared" si="17"/>
        <v>8.8541872832119714E-2</v>
      </c>
      <c r="K20" s="177">
        <f t="shared" si="17"/>
        <v>7.373821541211277E-2</v>
      </c>
      <c r="L20" s="177">
        <f t="shared" si="17"/>
        <v>7.736618455057985E-2</v>
      </c>
      <c r="M20" s="177">
        <f t="shared" si="17"/>
        <v>0.11026567576026067</v>
      </c>
      <c r="N20" s="177">
        <f t="shared" si="17"/>
        <v>8.9224489206412794E-2</v>
      </c>
      <c r="O20" s="177">
        <f t="shared" si="17"/>
        <v>9.7643520582915616E-2</v>
      </c>
      <c r="P20" s="517">
        <f t="shared" si="13"/>
        <v>1</v>
      </c>
      <c r="Q20" s="520">
        <f t="shared" si="15"/>
        <v>6.3641849052368027E-2</v>
      </c>
      <c r="R20" s="66"/>
      <c r="S20" s="66"/>
      <c r="T20" s="67"/>
      <c r="U20" s="209">
        <v>1</v>
      </c>
    </row>
    <row r="21" spans="1:21" s="61" customFormat="1" ht="15.75" customHeight="1">
      <c r="A21" s="81" t="s">
        <v>15</v>
      </c>
      <c r="B21" s="513">
        <v>3</v>
      </c>
      <c r="C21" s="510" t="s">
        <v>1128</v>
      </c>
      <c r="D21" s="236">
        <f t="shared" ref="D21:O21" si="18">D44/$P44</f>
        <v>7.2035709848961751E-2</v>
      </c>
      <c r="E21" s="236">
        <f t="shared" si="18"/>
        <v>7.2393925161259975E-2</v>
      </c>
      <c r="F21" s="236">
        <f t="shared" si="18"/>
        <v>8.1757992760300907E-2</v>
      </c>
      <c r="G21" s="236">
        <f t="shared" si="18"/>
        <v>7.1094511568908933E-2</v>
      </c>
      <c r="H21" s="236">
        <f t="shared" si="18"/>
        <v>7.7093298288352083E-2</v>
      </c>
      <c r="I21" s="236">
        <f t="shared" si="18"/>
        <v>8.7202252330384838E-2</v>
      </c>
      <c r="J21" s="236">
        <f t="shared" si="18"/>
        <v>8.5301920908844572E-2</v>
      </c>
      <c r="K21" s="236">
        <f t="shared" si="18"/>
        <v>7.2896170608260188E-2</v>
      </c>
      <c r="L21" s="236">
        <f t="shared" si="18"/>
        <v>7.7415618751565246E-2</v>
      </c>
      <c r="M21" s="236">
        <f t="shared" si="18"/>
        <v>0.11388799318450409</v>
      </c>
      <c r="N21" s="236">
        <f t="shared" si="18"/>
        <v>9.2108790722369535E-2</v>
      </c>
      <c r="O21" s="236">
        <f t="shared" si="18"/>
        <v>9.6811815866287759E-2</v>
      </c>
      <c r="P21" s="321">
        <f t="shared" si="13"/>
        <v>0.99999999999999978</v>
      </c>
      <c r="Q21" s="520">
        <f t="shared" si="15"/>
        <v>2.2795317105831714E-2</v>
      </c>
      <c r="R21" s="66"/>
      <c r="S21" s="66"/>
      <c r="T21" s="67"/>
      <c r="U21" s="209">
        <v>1</v>
      </c>
    </row>
    <row r="22" spans="1:21" s="61" customFormat="1" ht="15.75" customHeight="1">
      <c r="A22" s="81" t="s">
        <v>15</v>
      </c>
      <c r="B22" s="513">
        <v>4</v>
      </c>
      <c r="C22" s="510" t="s">
        <v>1129</v>
      </c>
      <c r="D22" s="236">
        <f t="shared" ref="D22:O22" si="19">D45/$P45</f>
        <v>7.3022440657803209E-2</v>
      </c>
      <c r="E22" s="236">
        <f t="shared" si="19"/>
        <v>7.2882435112184049E-2</v>
      </c>
      <c r="F22" s="236">
        <f t="shared" si="19"/>
        <v>8.3488757567309918E-2</v>
      </c>
      <c r="G22" s="236">
        <f t="shared" si="19"/>
        <v>6.9110954061199895E-2</v>
      </c>
      <c r="H22" s="236">
        <f t="shared" si="19"/>
        <v>7.6627039202850744E-2</v>
      </c>
      <c r="I22" s="236">
        <f t="shared" si="19"/>
        <v>8.9121620735059068E-2</v>
      </c>
      <c r="J22" s="236">
        <f t="shared" si="19"/>
        <v>8.4035134304156614E-2</v>
      </c>
      <c r="K22" s="236">
        <f t="shared" si="19"/>
        <v>7.5285736957460436E-2</v>
      </c>
      <c r="L22" s="236">
        <f t="shared" si="19"/>
        <v>7.5970605974466532E-2</v>
      </c>
      <c r="M22" s="236">
        <f t="shared" si="19"/>
        <v>0.11174522108408998</v>
      </c>
      <c r="N22" s="236">
        <f t="shared" si="19"/>
        <v>9.2005645185519971E-2</v>
      </c>
      <c r="O22" s="236">
        <f t="shared" si="19"/>
        <v>9.670440915789974E-2</v>
      </c>
      <c r="P22" s="321">
        <f t="shared" si="13"/>
        <v>1.0000000000000002</v>
      </c>
      <c r="Q22" s="520">
        <f t="shared" si="15"/>
        <v>2.9044785616747726E-2</v>
      </c>
      <c r="R22" s="66"/>
      <c r="S22" s="66"/>
      <c r="T22" s="67"/>
      <c r="U22" s="209">
        <v>1</v>
      </c>
    </row>
    <row r="23" spans="1:21" s="61" customFormat="1" ht="15.75" customHeight="1">
      <c r="A23" s="81" t="s">
        <v>15</v>
      </c>
      <c r="B23" s="513">
        <v>5</v>
      </c>
      <c r="C23" s="510" t="s">
        <v>1130</v>
      </c>
      <c r="D23" s="236">
        <f t="shared" ref="D23:O23" si="20">D46/$P46</f>
        <v>7.4044934671490648E-2</v>
      </c>
      <c r="E23" s="236">
        <f t="shared" si="20"/>
        <v>7.5628155508678033E-2</v>
      </c>
      <c r="F23" s="236">
        <f t="shared" si="20"/>
        <v>8.0314090289916817E-2</v>
      </c>
      <c r="G23" s="236">
        <f t="shared" si="20"/>
        <v>7.3540775489582308E-2</v>
      </c>
      <c r="H23" s="236">
        <f t="shared" si="20"/>
        <v>7.8435867006459645E-2</v>
      </c>
      <c r="I23" s="236">
        <f t="shared" si="20"/>
        <v>8.8506023033719808E-2</v>
      </c>
      <c r="J23" s="236">
        <f t="shared" si="20"/>
        <v>8.4598241011726347E-2</v>
      </c>
      <c r="K23" s="236">
        <f t="shared" si="20"/>
        <v>7.5559708856672764E-2</v>
      </c>
      <c r="L23" s="236">
        <f t="shared" si="20"/>
        <v>7.6369966445165471E-2</v>
      </c>
      <c r="M23" s="236">
        <f t="shared" si="20"/>
        <v>0.10949009491612118</v>
      </c>
      <c r="N23" s="236">
        <f t="shared" si="20"/>
        <v>8.6747743091472096E-2</v>
      </c>
      <c r="O23" s="236">
        <f t="shared" si="20"/>
        <v>9.6764399678994834E-2</v>
      </c>
      <c r="P23" s="321">
        <f t="shared" si="13"/>
        <v>1</v>
      </c>
      <c r="Q23" s="520">
        <f t="shared" si="15"/>
        <v>2.4655092599300987E-2</v>
      </c>
      <c r="R23" s="66"/>
      <c r="S23" s="66"/>
      <c r="T23" s="67"/>
      <c r="U23" s="209">
        <v>1</v>
      </c>
    </row>
    <row r="24" spans="1:21" s="61" customFormat="1" ht="15.75" customHeight="1">
      <c r="A24" s="81" t="s">
        <v>15</v>
      </c>
      <c r="B24" s="513">
        <v>6</v>
      </c>
      <c r="C24" s="510" t="s">
        <v>1131</v>
      </c>
      <c r="D24" s="236">
        <f t="shared" ref="D24:O24" si="21">D47/$P47</f>
        <v>7.174580393266386E-2</v>
      </c>
      <c r="E24" s="236">
        <f t="shared" si="21"/>
        <v>7.0327768010438538E-2</v>
      </c>
      <c r="F24" s="236">
        <f t="shared" si="21"/>
        <v>8.124170567521713E-2</v>
      </c>
      <c r="G24" s="236">
        <f t="shared" si="21"/>
        <v>6.8421079625952008E-2</v>
      </c>
      <c r="H24" s="236">
        <f t="shared" si="21"/>
        <v>7.3709461470290949E-2</v>
      </c>
      <c r="I24" s="236">
        <f t="shared" si="21"/>
        <v>8.5352140868042548E-2</v>
      </c>
      <c r="J24" s="236">
        <f t="shared" si="21"/>
        <v>8.6852304435172903E-2</v>
      </c>
      <c r="K24" s="236">
        <f t="shared" si="21"/>
        <v>7.4867195525970487E-2</v>
      </c>
      <c r="L24" s="236">
        <f t="shared" si="21"/>
        <v>7.8484119512442649E-2</v>
      </c>
      <c r="M24" s="236">
        <f t="shared" si="21"/>
        <v>0.11480417579681802</v>
      </c>
      <c r="N24" s="236">
        <f t="shared" si="21"/>
        <v>9.4379376776378865E-2</v>
      </c>
      <c r="O24" s="236">
        <f t="shared" si="21"/>
        <v>9.9814868370612028E-2</v>
      </c>
      <c r="P24" s="321">
        <f t="shared" si="13"/>
        <v>0.99999999999999989</v>
      </c>
      <c r="Q24" s="520">
        <f t="shared" si="15"/>
        <v>1.3951030064605074E-2</v>
      </c>
      <c r="R24" s="66"/>
      <c r="S24" s="66"/>
      <c r="T24" s="67"/>
      <c r="U24" s="209">
        <v>1</v>
      </c>
    </row>
    <row r="25" spans="1:21" s="61" customFormat="1" ht="15.75" hidden="1" customHeight="1" thickBot="1">
      <c r="A25" s="61" t="s">
        <v>15</v>
      </c>
      <c r="B25" s="409"/>
      <c r="C25" s="410" t="s">
        <v>1132</v>
      </c>
      <c r="D25" s="68" t="e">
        <f t="shared" ref="D25:O25" si="22">D48/$P48</f>
        <v>#DIV/0!</v>
      </c>
      <c r="E25" s="68" t="e">
        <f t="shared" si="22"/>
        <v>#DIV/0!</v>
      </c>
      <c r="F25" s="68" t="e">
        <f t="shared" si="22"/>
        <v>#DIV/0!</v>
      </c>
      <c r="G25" s="68" t="e">
        <f t="shared" si="22"/>
        <v>#DIV/0!</v>
      </c>
      <c r="H25" s="68" t="e">
        <f t="shared" si="22"/>
        <v>#DIV/0!</v>
      </c>
      <c r="I25" s="68" t="e">
        <f t="shared" si="22"/>
        <v>#DIV/0!</v>
      </c>
      <c r="J25" s="68" t="e">
        <f t="shared" si="22"/>
        <v>#DIV/0!</v>
      </c>
      <c r="K25" s="68" t="e">
        <f t="shared" si="22"/>
        <v>#DIV/0!</v>
      </c>
      <c r="L25" s="68" t="e">
        <f t="shared" si="22"/>
        <v>#DIV/0!</v>
      </c>
      <c r="M25" s="68" t="e">
        <f t="shared" si="22"/>
        <v>#DIV/0!</v>
      </c>
      <c r="N25" s="68" t="e">
        <f t="shared" si="22"/>
        <v>#DIV/0!</v>
      </c>
      <c r="O25" s="68" t="e">
        <f t="shared" si="22"/>
        <v>#DIV/0!</v>
      </c>
      <c r="P25" s="69" t="e">
        <f t="shared" si="13"/>
        <v>#DIV/0!</v>
      </c>
      <c r="Q25" s="72">
        <f t="shared" si="15"/>
        <v>-1</v>
      </c>
      <c r="R25" s="66"/>
      <c r="S25" s="66"/>
      <c r="T25" s="67"/>
      <c r="U25" s="209">
        <v>2</v>
      </c>
    </row>
    <row r="26" spans="1:21" s="61" customFormat="1" ht="15.75" hidden="1" customHeight="1" thickBot="1">
      <c r="A26" s="61" t="s">
        <v>15</v>
      </c>
      <c r="B26" s="213"/>
      <c r="C26" s="38" t="s">
        <v>1133</v>
      </c>
      <c r="D26" s="68" t="e">
        <f t="shared" ref="D26:O26" si="23">D49/$P49</f>
        <v>#DIV/0!</v>
      </c>
      <c r="E26" s="68" t="e">
        <f t="shared" si="23"/>
        <v>#DIV/0!</v>
      </c>
      <c r="F26" s="68" t="e">
        <f t="shared" si="23"/>
        <v>#DIV/0!</v>
      </c>
      <c r="G26" s="68" t="e">
        <f t="shared" si="23"/>
        <v>#DIV/0!</v>
      </c>
      <c r="H26" s="68" t="e">
        <f t="shared" si="23"/>
        <v>#DIV/0!</v>
      </c>
      <c r="I26" s="68" t="e">
        <f t="shared" si="23"/>
        <v>#DIV/0!</v>
      </c>
      <c r="J26" s="68" t="e">
        <f t="shared" si="23"/>
        <v>#DIV/0!</v>
      </c>
      <c r="K26" s="68" t="e">
        <f t="shared" si="23"/>
        <v>#DIV/0!</v>
      </c>
      <c r="L26" s="68" t="e">
        <f t="shared" si="23"/>
        <v>#DIV/0!</v>
      </c>
      <c r="M26" s="68" t="e">
        <f t="shared" si="23"/>
        <v>#DIV/0!</v>
      </c>
      <c r="N26" s="68" t="e">
        <f t="shared" si="23"/>
        <v>#DIV/0!</v>
      </c>
      <c r="O26" s="68" t="e">
        <f t="shared" si="23"/>
        <v>#DIV/0!</v>
      </c>
      <c r="P26" s="71" t="e">
        <f t="shared" si="13"/>
        <v>#DIV/0!</v>
      </c>
      <c r="Q26" s="72" t="e">
        <f t="shared" si="15"/>
        <v>#DIV/0!</v>
      </c>
      <c r="R26" s="66"/>
      <c r="S26" s="66"/>
      <c r="T26" s="67"/>
      <c r="U26" s="209">
        <v>2</v>
      </c>
    </row>
    <row r="27" spans="1:21" s="61" customFormat="1" ht="15.75" hidden="1" customHeight="1" thickBot="1">
      <c r="B27" s="213"/>
      <c r="C27" s="39"/>
      <c r="D27" s="194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221"/>
      <c r="Q27" s="558"/>
      <c r="R27" s="66"/>
      <c r="S27" s="66"/>
      <c r="T27" s="67"/>
      <c r="U27" s="209"/>
    </row>
    <row r="28" spans="1:21" s="61" customFormat="1" ht="15.75" hidden="1" customHeight="1" thickBot="1">
      <c r="B28" s="213"/>
      <c r="C28" s="39"/>
      <c r="D28" s="194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221"/>
      <c r="Q28" s="558"/>
      <c r="R28" s="66"/>
      <c r="S28" s="66"/>
      <c r="T28" s="67"/>
      <c r="U28" s="209"/>
    </row>
    <row r="29" spans="1:21" s="61" customFormat="1" ht="15.75" hidden="1" customHeight="1" thickBot="1">
      <c r="B29" s="213"/>
      <c r="C29" s="39"/>
      <c r="D29" s="194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221"/>
      <c r="Q29" s="558"/>
      <c r="R29" s="66"/>
      <c r="S29" s="66"/>
      <c r="T29" s="67"/>
      <c r="U29" s="209"/>
    </row>
    <row r="30" spans="1:21" s="61" customFormat="1" ht="15.75" hidden="1" customHeight="1" thickBot="1">
      <c r="A30" s="61" t="s">
        <v>15</v>
      </c>
      <c r="B30" s="213"/>
      <c r="C30" s="39" t="s">
        <v>98</v>
      </c>
      <c r="D30" s="238">
        <f t="shared" ref="D30:O30" si="24">D275+D471+D667+D716+D765+D863+D1108+D1304+D1353+D1402+D1598+D1647+D1794+D1843+D2431+D2627+D3754</f>
        <v>1739.7827595800002</v>
      </c>
      <c r="E30" s="200">
        <f t="shared" si="24"/>
        <v>1649.0220071799999</v>
      </c>
      <c r="F30" s="200">
        <f t="shared" si="24"/>
        <v>1846.8159125500003</v>
      </c>
      <c r="G30" s="200">
        <f t="shared" si="24"/>
        <v>1782.2341869599998</v>
      </c>
      <c r="H30" s="200">
        <f t="shared" si="24"/>
        <v>1720.6541286000001</v>
      </c>
      <c r="I30" s="200">
        <f t="shared" si="24"/>
        <v>1958.9671887464183</v>
      </c>
      <c r="J30" s="200">
        <f t="shared" si="24"/>
        <v>2016.447665583582</v>
      </c>
      <c r="K30" s="200">
        <f t="shared" si="24"/>
        <v>1638.4597058800005</v>
      </c>
      <c r="L30" s="200">
        <f t="shared" si="24"/>
        <v>1969.3560347400003</v>
      </c>
      <c r="M30" s="200">
        <f t="shared" si="24"/>
        <v>2349.6407306600004</v>
      </c>
      <c r="N30" s="200">
        <f t="shared" si="24"/>
        <v>2010.3643921799999</v>
      </c>
      <c r="O30" s="200">
        <f t="shared" si="24"/>
        <v>2187.2664251400001</v>
      </c>
      <c r="P30" s="239">
        <f t="shared" si="0"/>
        <v>22869.0111378</v>
      </c>
      <c r="Q30" s="128"/>
      <c r="R30" s="66"/>
      <c r="S30" s="66"/>
      <c r="T30" s="67"/>
      <c r="U30" s="209">
        <v>2</v>
      </c>
    </row>
    <row r="31" spans="1:21" s="61" customFormat="1" ht="15.75" hidden="1" customHeight="1" thickBot="1">
      <c r="A31" s="61" t="s">
        <v>15</v>
      </c>
      <c r="B31" s="213"/>
      <c r="C31" s="38" t="s">
        <v>97</v>
      </c>
      <c r="D31" s="73">
        <f t="shared" ref="D31:O31" si="25">D276+D472+D668+D717+D766+D864+D1109+D1305+D1354+D1403+D1599+D1648+D1795+D1844+D2432+D2628+D3755</f>
        <v>1786.6889160699998</v>
      </c>
      <c r="E31" s="97">
        <f t="shared" si="25"/>
        <v>1705.5039066499999</v>
      </c>
      <c r="F31" s="97">
        <f t="shared" si="25"/>
        <v>1910.5634985199999</v>
      </c>
      <c r="G31" s="97">
        <f t="shared" si="25"/>
        <v>1750.3280703700002</v>
      </c>
      <c r="H31" s="97">
        <f t="shared" si="25"/>
        <v>1806.88826225</v>
      </c>
      <c r="I31" s="97">
        <f t="shared" si="25"/>
        <v>2020.3167609399998</v>
      </c>
      <c r="J31" s="97">
        <f t="shared" si="25"/>
        <v>2136.0756493499998</v>
      </c>
      <c r="K31" s="97">
        <f t="shared" si="25"/>
        <v>1777.3628475600001</v>
      </c>
      <c r="L31" s="97">
        <f t="shared" si="25"/>
        <v>2117.1036615400003</v>
      </c>
      <c r="M31" s="97">
        <f t="shared" si="25"/>
        <v>2500.4883068299996</v>
      </c>
      <c r="N31" s="97">
        <f t="shared" si="25"/>
        <v>2081.8146371399998</v>
      </c>
      <c r="O31" s="97">
        <f t="shared" si="25"/>
        <v>2331.9185907099995</v>
      </c>
      <c r="P31" s="74">
        <f t="shared" si="0"/>
        <v>23925.053107930002</v>
      </c>
      <c r="Q31" s="240"/>
      <c r="R31" s="241"/>
      <c r="S31" s="241"/>
      <c r="T31" s="242"/>
      <c r="U31" s="209">
        <v>2</v>
      </c>
    </row>
    <row r="32" spans="1:21" s="61" customFormat="1" ht="15.75" hidden="1" customHeight="1" thickBot="1">
      <c r="A32" s="61" t="s">
        <v>15</v>
      </c>
      <c r="B32" s="213"/>
      <c r="C32" s="38" t="s">
        <v>431</v>
      </c>
      <c r="D32" s="73">
        <f t="shared" ref="D32:O32" si="26">D277+D473+D669+D718+D767+D865+D1110+D1306+D1355+D1404+D1600+D1649+D1796+D1845+D2433+D2629+D3756</f>
        <v>1982.8734376800003</v>
      </c>
      <c r="E32" s="96">
        <f t="shared" si="26"/>
        <v>1805.3215140100001</v>
      </c>
      <c r="F32" s="96">
        <f t="shared" si="26"/>
        <v>2011.7879353099997</v>
      </c>
      <c r="G32" s="96">
        <f t="shared" si="26"/>
        <v>1887.72782547</v>
      </c>
      <c r="H32" s="96">
        <f t="shared" si="26"/>
        <v>1945.1637201200001</v>
      </c>
      <c r="I32" s="96">
        <f t="shared" si="26"/>
        <v>2205.22436341</v>
      </c>
      <c r="J32" s="96">
        <f t="shared" si="26"/>
        <v>2225.3427259199998</v>
      </c>
      <c r="K32" s="96">
        <f t="shared" si="26"/>
        <v>1935.0326749299998</v>
      </c>
      <c r="L32" s="96">
        <f t="shared" si="26"/>
        <v>2157.11394453</v>
      </c>
      <c r="M32" s="96">
        <f t="shared" si="26"/>
        <v>2581.6462260500002</v>
      </c>
      <c r="N32" s="96">
        <f t="shared" si="26"/>
        <v>2191.5310011700003</v>
      </c>
      <c r="O32" s="96">
        <f t="shared" si="26"/>
        <v>2676.0754938600003</v>
      </c>
      <c r="P32" s="74">
        <f t="shared" si="0"/>
        <v>25604.840862460005</v>
      </c>
      <c r="Q32" s="80"/>
      <c r="R32" s="97">
        <f t="shared" ref="R32:S34" si="27">R277+R473+R669+R718+R767+R865+R1110+R1306+R1355+R1404+R1600+R1649+R1796+R1845+R2433+R2629+R3756</f>
        <v>0</v>
      </c>
      <c r="S32" s="96">
        <f t="shared" si="27"/>
        <v>0</v>
      </c>
      <c r="T32" s="115">
        <f>R32-S32</f>
        <v>0</v>
      </c>
      <c r="U32" s="209">
        <v>2</v>
      </c>
    </row>
    <row r="33" spans="1:23" s="61" customFormat="1" ht="15.75" hidden="1" customHeight="1" thickBot="1">
      <c r="A33" s="61" t="s">
        <v>15</v>
      </c>
      <c r="B33" s="213"/>
      <c r="C33" s="38" t="s">
        <v>553</v>
      </c>
      <c r="D33" s="73">
        <f t="shared" ref="D33:O33" si="28">D278+D474+D670+D719+D768+D866+D1111+D1307+D1356+D1405+D1601+D1650+D1797+D1846+D2434+D2630+D3757</f>
        <v>2058.6547565300002</v>
      </c>
      <c r="E33" s="73">
        <f t="shared" si="28"/>
        <v>1908.0352494600002</v>
      </c>
      <c r="F33" s="73">
        <f t="shared" si="28"/>
        <v>2152.4013658000003</v>
      </c>
      <c r="G33" s="73">
        <f t="shared" si="28"/>
        <v>1945.48937555</v>
      </c>
      <c r="H33" s="73">
        <f t="shared" si="28"/>
        <v>2010.2606369499999</v>
      </c>
      <c r="I33" s="73">
        <f t="shared" si="28"/>
        <v>2296.1357872799999</v>
      </c>
      <c r="J33" s="73">
        <f t="shared" si="28"/>
        <v>2383.8141064399997</v>
      </c>
      <c r="K33" s="73">
        <f t="shared" si="28"/>
        <v>1956.9760212899998</v>
      </c>
      <c r="L33" s="73">
        <f t="shared" si="28"/>
        <v>2292.3703027900001</v>
      </c>
      <c r="M33" s="73">
        <f t="shared" si="28"/>
        <v>2700.2956996099997</v>
      </c>
      <c r="N33" s="73">
        <f t="shared" si="28"/>
        <v>2311.4981722400003</v>
      </c>
      <c r="O33" s="73">
        <f t="shared" si="28"/>
        <v>2561.5316534400004</v>
      </c>
      <c r="P33" s="74">
        <f t="shared" si="0"/>
        <v>26577.463127380004</v>
      </c>
      <c r="Q33" s="80"/>
      <c r="R33" s="97">
        <f t="shared" si="27"/>
        <v>0</v>
      </c>
      <c r="S33" s="73">
        <f t="shared" si="27"/>
        <v>0</v>
      </c>
      <c r="T33" s="115">
        <f>R33-S33</f>
        <v>0</v>
      </c>
      <c r="U33" s="209">
        <v>2</v>
      </c>
    </row>
    <row r="34" spans="1:23" s="61" customFormat="1" ht="15.75" hidden="1" customHeight="1" thickBot="1">
      <c r="A34" s="61" t="s">
        <v>15</v>
      </c>
      <c r="B34" s="213"/>
      <c r="C34" s="38" t="s">
        <v>650</v>
      </c>
      <c r="D34" s="73">
        <f t="shared" ref="D34:O34" si="29">D279+D475+D671+D720+D769+D867+D1112+D1308+D1357+D1406+D1602+D1651+D1798+D1847+D2435+D2631+D3758</f>
        <v>2186.1438455500002</v>
      </c>
      <c r="E34" s="73">
        <f t="shared" si="29"/>
        <v>2006.2544241400001</v>
      </c>
      <c r="F34" s="73">
        <f t="shared" si="29"/>
        <v>2264.6207931600002</v>
      </c>
      <c r="G34" s="73">
        <f t="shared" si="29"/>
        <v>2047.8189672000001</v>
      </c>
      <c r="H34" s="73">
        <f t="shared" si="29"/>
        <v>2099.0259529199998</v>
      </c>
      <c r="I34" s="73">
        <f t="shared" si="29"/>
        <v>2425.5371884899996</v>
      </c>
      <c r="J34" s="73">
        <f t="shared" si="29"/>
        <v>2536.7718022299996</v>
      </c>
      <c r="K34" s="73">
        <f t="shared" si="29"/>
        <v>2103.3774494999998</v>
      </c>
      <c r="L34" s="73">
        <f t="shared" si="29"/>
        <v>2410.6157635499999</v>
      </c>
      <c r="M34" s="73">
        <f t="shared" si="29"/>
        <v>2877.3685082299999</v>
      </c>
      <c r="N34" s="73">
        <f t="shared" si="29"/>
        <v>2359.9002965</v>
      </c>
      <c r="O34" s="73">
        <f t="shared" si="29"/>
        <v>2756.3241287700002</v>
      </c>
      <c r="P34" s="74">
        <f t="shared" si="0"/>
        <v>28073.759120239996</v>
      </c>
      <c r="Q34" s="80"/>
      <c r="R34" s="97">
        <f t="shared" si="27"/>
        <v>0</v>
      </c>
      <c r="S34" s="73">
        <f t="shared" si="27"/>
        <v>0</v>
      </c>
      <c r="T34" s="115">
        <f>R34-S34</f>
        <v>0</v>
      </c>
      <c r="U34" s="209">
        <v>2</v>
      </c>
    </row>
    <row r="35" spans="1:23" s="61" customFormat="1" ht="15.75" hidden="1" customHeight="1" thickBot="1">
      <c r="A35" s="61" t="s">
        <v>15</v>
      </c>
      <c r="B35" s="213"/>
      <c r="C35" s="38" t="s">
        <v>734</v>
      </c>
      <c r="D35" s="243">
        <f t="shared" ref="D35:O35" si="30">D280+D476+D672+D721+D770+D868+D1113+D1309+D1358+D1505+D1603+D1652+D1799+D1848+D2436+D2632+D3759</f>
        <v>2235.8359545800004</v>
      </c>
      <c r="E35" s="243">
        <f t="shared" si="30"/>
        <v>2130.8373288199996</v>
      </c>
      <c r="F35" s="243">
        <f t="shared" si="30"/>
        <v>2260.1314787800002</v>
      </c>
      <c r="G35" s="243">
        <f t="shared" si="30"/>
        <v>2131.1726834699998</v>
      </c>
      <c r="H35" s="243">
        <f t="shared" si="30"/>
        <v>2179.6951210299999</v>
      </c>
      <c r="I35" s="243">
        <f t="shared" si="30"/>
        <v>2463.4272856900002</v>
      </c>
      <c r="J35" s="243">
        <f t="shared" si="30"/>
        <v>2573.65408166</v>
      </c>
      <c r="K35" s="243">
        <f t="shared" si="30"/>
        <v>2153.4630508800001</v>
      </c>
      <c r="L35" s="243">
        <f t="shared" si="30"/>
        <v>2532.70193109</v>
      </c>
      <c r="M35" s="243">
        <f t="shared" si="30"/>
        <v>2903.5802086400008</v>
      </c>
      <c r="N35" s="243">
        <f t="shared" si="30"/>
        <v>2463.5165940699994</v>
      </c>
      <c r="O35" s="243">
        <f t="shared" si="30"/>
        <v>2739.1257759</v>
      </c>
      <c r="P35" s="244">
        <f t="shared" si="0"/>
        <v>28767.141494609998</v>
      </c>
      <c r="Q35" s="80"/>
      <c r="R35" s="97">
        <f>R280+R476+R672+R721+R770+R868+R1113+R1309+R1358+R1505+R1603+R1652+R1799+R1848+R2436+R2632+R3759</f>
        <v>0</v>
      </c>
      <c r="S35" s="73">
        <f>S280+S476+S672+S721+S770+S868+S1113+S1309+S1358+S1505+S1603+S1652+S1799+S1848+S2436+S2632+S3759</f>
        <v>0</v>
      </c>
      <c r="T35" s="245">
        <f>T280+T476+T672+T721+T770+T868+T1113+T1309+T1358+T1505+T1603+T1652+T1799+T1848+T2436+T2632+T3759</f>
        <v>0</v>
      </c>
      <c r="U35" s="209">
        <v>2</v>
      </c>
    </row>
    <row r="36" spans="1:23" s="61" customFormat="1" ht="15.75" hidden="1" customHeight="1" thickBot="1">
      <c r="A36" s="61" t="s">
        <v>15</v>
      </c>
      <c r="B36" s="213"/>
      <c r="C36" s="42" t="s">
        <v>814</v>
      </c>
      <c r="D36" s="243">
        <f t="shared" ref="D36:O36" si="31">D281+D477+D673+D722+D771+D869+D1114+D1310+D1359+D1506+D1604+D1653+D1800+D1849+D2437+D2633+D3760</f>
        <v>2307.6293495999998</v>
      </c>
      <c r="E36" s="246">
        <f t="shared" si="31"/>
        <v>2165.7998024500002</v>
      </c>
      <c r="F36" s="246">
        <f t="shared" si="31"/>
        <v>2474.4741578200001</v>
      </c>
      <c r="G36" s="246">
        <f t="shared" si="31"/>
        <v>2173.2485793899996</v>
      </c>
      <c r="H36" s="246">
        <f t="shared" si="31"/>
        <v>2257.29822272</v>
      </c>
      <c r="I36" s="246">
        <f t="shared" si="31"/>
        <v>2627.1706364499992</v>
      </c>
      <c r="J36" s="246">
        <f t="shared" si="31"/>
        <v>2743.5211544600002</v>
      </c>
      <c r="K36" s="246">
        <f t="shared" si="31"/>
        <v>2210.1122835599999</v>
      </c>
      <c r="L36" s="246">
        <f t="shared" si="31"/>
        <v>2401.5641943200003</v>
      </c>
      <c r="M36" s="246">
        <f t="shared" si="31"/>
        <v>2998.4182576199996</v>
      </c>
      <c r="N36" s="246">
        <f t="shared" si="31"/>
        <v>2708.9476089499994</v>
      </c>
      <c r="O36" s="246">
        <f t="shared" si="31"/>
        <v>2854.5011835199998</v>
      </c>
      <c r="P36" s="244">
        <f t="shared" ref="P36:P42" si="32">SUM(D36:O36)</f>
        <v>29922.685430859994</v>
      </c>
      <c r="Q36" s="80"/>
      <c r="R36" s="97">
        <f>R281+R477+R673+R722+R771+R869+R1114+R1310+R1359+R1506+R1604+R1653+R1800+R1849+R2437+R2633+R3760</f>
        <v>0</v>
      </c>
      <c r="S36" s="73">
        <f>S281+S477+S673+S722+S771+S869+S1114+S1310+S1359+S1506+S1604+S1653+S1800+S1849+S2437+S2633+S3760</f>
        <v>0</v>
      </c>
      <c r="T36" s="76">
        <f>S36-R36</f>
        <v>0</v>
      </c>
      <c r="U36" s="209">
        <v>2</v>
      </c>
    </row>
    <row r="37" spans="1:23" s="61" customFormat="1" ht="15.75" hidden="1" customHeight="1">
      <c r="A37" s="61" t="s">
        <v>15</v>
      </c>
      <c r="B37" s="512"/>
      <c r="C37" s="509" t="s">
        <v>893</v>
      </c>
      <c r="D37" s="243">
        <f t="shared" ref="D37:O37" si="33">D282+D478+D674+D723+D772+D870+D1115+D1311+D1360+D1507+D1605+D1654+D1801+D1850+D2438+D2634+D3761</f>
        <v>2382.4478532000003</v>
      </c>
      <c r="E37" s="246">
        <f t="shared" si="33"/>
        <v>2402.8231349100001</v>
      </c>
      <c r="F37" s="246">
        <f t="shared" si="33"/>
        <v>2394.5889497199996</v>
      </c>
      <c r="G37" s="246">
        <f t="shared" si="33"/>
        <v>2174.8538855900001</v>
      </c>
      <c r="H37" s="246">
        <f t="shared" si="33"/>
        <v>2438.6761653799995</v>
      </c>
      <c r="I37" s="246">
        <f t="shared" si="33"/>
        <v>2689.1566283799998</v>
      </c>
      <c r="J37" s="246">
        <f t="shared" si="33"/>
        <v>2889.1088611400005</v>
      </c>
      <c r="K37" s="246">
        <f t="shared" si="33"/>
        <v>2389.2644079399997</v>
      </c>
      <c r="L37" s="246">
        <f t="shared" si="33"/>
        <v>2484.6844520500008</v>
      </c>
      <c r="M37" s="246">
        <f t="shared" si="33"/>
        <v>3370.6246831200001</v>
      </c>
      <c r="N37" s="246">
        <f t="shared" si="33"/>
        <v>2926.24204728</v>
      </c>
      <c r="O37" s="246">
        <f t="shared" si="33"/>
        <v>3040.2481423899999</v>
      </c>
      <c r="P37" s="244">
        <f t="shared" si="32"/>
        <v>31582.719211099997</v>
      </c>
      <c r="Q37" s="80"/>
      <c r="R37" s="284">
        <f>R282+R478+R674+R723+R772+R870+R1115+R1311+R1360+R1507+R1605+R1654+R1801+R1850+R2438+R2634+R3761</f>
        <v>31368.799999999996</v>
      </c>
      <c r="S37" s="243">
        <f>S282+S478+S674+S723+S772+S870+S1115+S1311+S1360+S1507+S1605+S1654+S1801+S1850+S2438+S2634+S3761</f>
        <v>31368.799999999996</v>
      </c>
      <c r="T37" s="524">
        <f>T282+T478+T674+T723+T772+T870+T1115+T1311+T1360+T1507+T1605+T1654+T1801+T1850+T2438+T2634+T3761</f>
        <v>0</v>
      </c>
      <c r="U37" s="209">
        <v>2</v>
      </c>
    </row>
    <row r="38" spans="1:23" s="61" customFormat="1" ht="15.6" customHeight="1">
      <c r="A38" s="81" t="s">
        <v>15</v>
      </c>
      <c r="B38" s="513">
        <v>7</v>
      </c>
      <c r="C38" s="510" t="s">
        <v>2868</v>
      </c>
      <c r="D38" s="279">
        <f t="shared" ref="D38:O38" si="34">D283+D479+D675+D724+D773+D871+D1116+D1312+D1361+D1410+D1606+D1655+D1802+D1851+D2439+D2635+D3762</f>
        <v>3757.6214656242246</v>
      </c>
      <c r="E38" s="279">
        <f t="shared" si="34"/>
        <v>3744.4550956802941</v>
      </c>
      <c r="F38" s="279">
        <f t="shared" si="34"/>
        <v>4316.5474788164438</v>
      </c>
      <c r="G38" s="279">
        <f t="shared" si="34"/>
        <v>3592.6966769260966</v>
      </c>
      <c r="H38" s="279">
        <f t="shared" si="34"/>
        <v>3869.7635127451067</v>
      </c>
      <c r="I38" s="279">
        <f t="shared" si="34"/>
        <v>4479.422068039732</v>
      </c>
      <c r="J38" s="279">
        <f t="shared" si="34"/>
        <v>4559.9896844919786</v>
      </c>
      <c r="K38" s="279">
        <f t="shared" si="34"/>
        <v>3937.0971711229945</v>
      </c>
      <c r="L38" s="279">
        <f t="shared" si="34"/>
        <v>4115.0252459893054</v>
      </c>
      <c r="M38" s="279">
        <f t="shared" si="34"/>
        <v>6047.5046577540097</v>
      </c>
      <c r="N38" s="279">
        <f t="shared" si="34"/>
        <v>4946.4027860962569</v>
      </c>
      <c r="O38" s="279">
        <f t="shared" si="34"/>
        <v>5228.4741567135588</v>
      </c>
      <c r="P38" s="511">
        <f t="shared" si="32"/>
        <v>52595.000000000007</v>
      </c>
      <c r="Q38" s="81"/>
      <c r="R38" s="279">
        <f>R283+R479+R675+R724+R773+R871+R1116+R1312+R1361+R1410+R1606+R1655+R1802+R1851+R2439+R2635+R3762</f>
        <v>52594.999999999993</v>
      </c>
      <c r="S38" s="279">
        <f>S283+S479+S675+S724+S773+S871+S1116+S1312+S1361+S1410+S1606+S1655+S1802+S1851+S2439+S2635+S3762</f>
        <v>52594.999999999993</v>
      </c>
      <c r="T38" s="527">
        <f>T283+T479+T675+T724+T773+T871+T1116+T1312+T1361+T1412+T1606+T1655+T1802+T1851+T2439+T2635+T3762</f>
        <v>0</v>
      </c>
      <c r="U38" s="209">
        <v>1</v>
      </c>
    </row>
    <row r="39" spans="1:23" s="61" customFormat="1" ht="15.75" hidden="1" customHeight="1" thickBot="1">
      <c r="A39" s="61" t="s">
        <v>15</v>
      </c>
      <c r="B39" s="409"/>
      <c r="C39" s="503" t="s">
        <v>1028</v>
      </c>
      <c r="D39" s="77">
        <f t="shared" ref="D39:O39" si="35">D284+D480+D676+D725+D774+D872+D1117+D1313+D1362+D1509+D1607+D1656+D1803+D1852+D2440+D2636+D3763</f>
        <v>2641.6619217800003</v>
      </c>
      <c r="E39" s="199">
        <f t="shared" si="35"/>
        <v>2492.0191024558399</v>
      </c>
      <c r="F39" s="199">
        <f t="shared" si="35"/>
        <v>2695.9545471763995</v>
      </c>
      <c r="G39" s="199">
        <f t="shared" si="35"/>
        <v>2466.660963983576</v>
      </c>
      <c r="H39" s="199">
        <f t="shared" si="35"/>
        <v>2569.2128872456051</v>
      </c>
      <c r="I39" s="199">
        <f t="shared" si="35"/>
        <v>2869.4521426148794</v>
      </c>
      <c r="J39" s="199">
        <f t="shared" si="35"/>
        <v>2998.0448604717094</v>
      </c>
      <c r="K39" s="199">
        <f t="shared" si="35"/>
        <v>2439.3349384804819</v>
      </c>
      <c r="L39" s="199">
        <f t="shared" si="35"/>
        <v>2622.5592005716667</v>
      </c>
      <c r="M39" s="199">
        <f t="shared" si="35"/>
        <v>3670.4752226623077</v>
      </c>
      <c r="N39" s="199">
        <f t="shared" si="35"/>
        <v>3129.6449411637141</v>
      </c>
      <c r="O39" s="199">
        <f t="shared" si="35"/>
        <v>3213.6654366846947</v>
      </c>
      <c r="P39" s="78">
        <f t="shared" si="32"/>
        <v>33808.686165290877</v>
      </c>
      <c r="Q39" s="75"/>
      <c r="R39" s="450">
        <f t="shared" ref="R39:T40" si="36">R284+R480+R676+R725+R774+R872+R1117+R1313+R1362+R1509+R1607+R1656+R1803+R1852+R2440+R2636+R3763</f>
        <v>33304.228871160005</v>
      </c>
      <c r="S39" s="77">
        <f t="shared" si="36"/>
        <v>33304.228871160005</v>
      </c>
      <c r="T39" s="525">
        <f t="shared" si="36"/>
        <v>0</v>
      </c>
      <c r="U39" s="209">
        <v>2</v>
      </c>
    </row>
    <row r="40" spans="1:23" s="61" customFormat="1" ht="15.75" hidden="1" customHeight="1" thickBot="1">
      <c r="A40" s="61" t="s">
        <v>15</v>
      </c>
      <c r="B40" s="62"/>
      <c r="C40" s="42" t="s">
        <v>1124</v>
      </c>
      <c r="D40" s="238">
        <f t="shared" ref="D40:O40" si="37">D285+D481+D677+D726+D775+D873+D1118+D1314+D1363+D1510+D1608+D1657+D1804+D1853+D2441+D2637+D3764</f>
        <v>2722.0935899505366</v>
      </c>
      <c r="E40" s="248">
        <f t="shared" si="37"/>
        <v>2614.1735291014684</v>
      </c>
      <c r="F40" s="248">
        <f t="shared" si="37"/>
        <v>2889.8855986174785</v>
      </c>
      <c r="G40" s="248">
        <f t="shared" si="37"/>
        <v>2494.9721359374698</v>
      </c>
      <c r="H40" s="248">
        <f t="shared" si="37"/>
        <v>2664.1290782191481</v>
      </c>
      <c r="I40" s="248">
        <f t="shared" si="37"/>
        <v>2892.1798205852874</v>
      </c>
      <c r="J40" s="248">
        <f t="shared" si="37"/>
        <v>3125.6770909453253</v>
      </c>
      <c r="K40" s="248">
        <f t="shared" si="37"/>
        <v>2609.0155657230134</v>
      </c>
      <c r="L40" s="248">
        <f t="shared" si="37"/>
        <v>2656.6244412685669</v>
      </c>
      <c r="M40" s="248">
        <f t="shared" si="37"/>
        <v>2646.2064280189284</v>
      </c>
      <c r="N40" s="248">
        <f t="shared" si="37"/>
        <v>2186.8532721746678</v>
      </c>
      <c r="O40" s="248">
        <f t="shared" si="37"/>
        <v>2775.857521948989</v>
      </c>
      <c r="P40" s="249">
        <f t="shared" si="32"/>
        <v>32277.668072490884</v>
      </c>
      <c r="Q40" s="75"/>
      <c r="R40" s="250">
        <f t="shared" si="36"/>
        <v>34232.999999999993</v>
      </c>
      <c r="S40" s="97">
        <f t="shared" si="36"/>
        <v>34232.999999999993</v>
      </c>
      <c r="T40" s="247">
        <f t="shared" si="36"/>
        <v>0</v>
      </c>
      <c r="U40" s="209">
        <v>2</v>
      </c>
    </row>
    <row r="41" spans="1:23" s="61" customFormat="1" ht="15.75" hidden="1" customHeight="1" thickBot="1">
      <c r="A41" s="61" t="s">
        <v>15</v>
      </c>
      <c r="B41" s="62"/>
      <c r="C41" s="42" t="s">
        <v>1125</v>
      </c>
      <c r="D41" s="77">
        <f t="shared" ref="D41:O41" si="38">D286+D482+D678+D727+D776+D874+D1119+D1315+D1364+D1511+D1609+D1658+D1805+D1854+D2442+D2638+D3765</f>
        <v>2757.7902819112419</v>
      </c>
      <c r="E41" s="77">
        <f t="shared" si="38"/>
        <v>2495.5896163128687</v>
      </c>
      <c r="F41" s="77">
        <f t="shared" si="38"/>
        <v>2713.7340423441174</v>
      </c>
      <c r="G41" s="77">
        <f t="shared" si="38"/>
        <v>2510.627439514582</v>
      </c>
      <c r="H41" s="77">
        <f t="shared" si="38"/>
        <v>2737.7683770468389</v>
      </c>
      <c r="I41" s="77">
        <f t="shared" si="38"/>
        <v>3051.3706170293131</v>
      </c>
      <c r="J41" s="77">
        <f t="shared" si="38"/>
        <v>3138.1113434539434</v>
      </c>
      <c r="K41" s="77">
        <f t="shared" si="38"/>
        <v>2675.1634542637285</v>
      </c>
      <c r="L41" s="77">
        <f t="shared" si="38"/>
        <v>2742.7634279206363</v>
      </c>
      <c r="M41" s="77">
        <f t="shared" si="38"/>
        <v>4218.5017187401336</v>
      </c>
      <c r="N41" s="77">
        <f t="shared" si="38"/>
        <v>3637.6383279678703</v>
      </c>
      <c r="O41" s="77">
        <f t="shared" si="38"/>
        <v>4132.7251830396535</v>
      </c>
      <c r="P41" s="78">
        <f t="shared" si="32"/>
        <v>36811.783829544933</v>
      </c>
      <c r="Q41" s="79"/>
      <c r="R41" s="73">
        <f t="shared" ref="R41:T43" si="39">R286+R482+R678+R727+R776+R874+R1119+R1315+R1364+R1413+R1609+R1658+R1805+R1854+R2442+R2638+R3765</f>
        <v>34498</v>
      </c>
      <c r="S41" s="97">
        <f t="shared" si="39"/>
        <v>34498</v>
      </c>
      <c r="T41" s="251">
        <f t="shared" si="39"/>
        <v>0</v>
      </c>
      <c r="U41" s="209">
        <v>2</v>
      </c>
    </row>
    <row r="42" spans="1:23" s="61" customFormat="1" ht="15.6" hidden="1" customHeight="1" thickBot="1">
      <c r="A42" s="61" t="s">
        <v>15</v>
      </c>
      <c r="B42" s="62"/>
      <c r="C42" s="42" t="s">
        <v>1126</v>
      </c>
      <c r="D42" s="77">
        <f t="shared" ref="D42:O42" si="40">D287+D483+D679+D728+D777+D875+D1120+D1316+D1365+D1414+D1610+D1659+D1806+D1855+D2443+D2639+D3766</f>
        <v>3228.1198352289948</v>
      </c>
      <c r="E42" s="77">
        <f t="shared" si="40"/>
        <v>3051.956069826721</v>
      </c>
      <c r="F42" s="77">
        <f t="shared" si="40"/>
        <v>3277.9438491561646</v>
      </c>
      <c r="G42" s="77">
        <f t="shared" si="40"/>
        <v>3249.9702227257294</v>
      </c>
      <c r="H42" s="77">
        <f t="shared" si="40"/>
        <v>3421.8791379207632</v>
      </c>
      <c r="I42" s="77">
        <f t="shared" si="40"/>
        <v>3863.9921163568001</v>
      </c>
      <c r="J42" s="77">
        <f t="shared" si="40"/>
        <v>4130.8380403282272</v>
      </c>
      <c r="K42" s="77">
        <f t="shared" si="40"/>
        <v>3396.9402129724194</v>
      </c>
      <c r="L42" s="77">
        <f t="shared" si="40"/>
        <v>3546.6482444979247</v>
      </c>
      <c r="M42" s="77">
        <f t="shared" si="40"/>
        <v>5028.1456055092231</v>
      </c>
      <c r="N42" s="77">
        <f t="shared" si="40"/>
        <v>4289.5036860166092</v>
      </c>
      <c r="O42" s="77">
        <f t="shared" si="40"/>
        <v>4543.0167772739278</v>
      </c>
      <c r="P42" s="78">
        <f t="shared" si="32"/>
        <v>45028.953797813505</v>
      </c>
      <c r="Q42" s="79"/>
      <c r="R42" s="73">
        <f t="shared" si="39"/>
        <v>41364.082794790003</v>
      </c>
      <c r="S42" s="97">
        <f t="shared" si="39"/>
        <v>41364.082794790003</v>
      </c>
      <c r="T42" s="251">
        <f t="shared" si="39"/>
        <v>0</v>
      </c>
      <c r="U42" s="209">
        <v>2</v>
      </c>
    </row>
    <row r="43" spans="1:23" s="61" customFormat="1" ht="15.6" hidden="1" customHeight="1" thickBot="1">
      <c r="A43" s="61" t="s">
        <v>15</v>
      </c>
      <c r="B43" s="62"/>
      <c r="C43" s="42" t="s">
        <v>1127</v>
      </c>
      <c r="D43" s="77">
        <f t="shared" ref="D43:O43" si="41">D288+D484+D680+D729+D778+D876+D1121+D1317+D1366+D1415+D1611+D1660+D1807+D1856+D2444+D2640+D3767</f>
        <v>3518.1554995200008</v>
      </c>
      <c r="E43" s="77">
        <f t="shared" si="41"/>
        <v>3453.2880519400001</v>
      </c>
      <c r="F43" s="77">
        <f t="shared" si="41"/>
        <v>4084.1200903100007</v>
      </c>
      <c r="G43" s="77">
        <f t="shared" si="41"/>
        <v>3257.7868281700003</v>
      </c>
      <c r="H43" s="77">
        <f t="shared" si="41"/>
        <v>3678.5058591500001</v>
      </c>
      <c r="I43" s="77">
        <f t="shared" si="41"/>
        <v>4193.9191866200008</v>
      </c>
      <c r="J43" s="77">
        <f t="shared" si="41"/>
        <v>4240.6846374200013</v>
      </c>
      <c r="K43" s="77">
        <f t="shared" si="41"/>
        <v>3531.6682072199992</v>
      </c>
      <c r="L43" s="77">
        <f t="shared" si="41"/>
        <v>3705.4286269900012</v>
      </c>
      <c r="M43" s="77">
        <f t="shared" si="41"/>
        <v>5281.1392200600003</v>
      </c>
      <c r="N43" s="77">
        <f t="shared" si="41"/>
        <v>4273.3783300099994</v>
      </c>
      <c r="O43" s="77">
        <f t="shared" si="41"/>
        <v>4676.605140990001</v>
      </c>
      <c r="P43" s="78">
        <f t="shared" ref="P43:P49" si="42">SUM(D43:O43)</f>
        <v>47894.679678400003</v>
      </c>
      <c r="Q43" s="79"/>
      <c r="R43" s="77">
        <f t="shared" si="39"/>
        <v>46854.819382579997</v>
      </c>
      <c r="S43" s="77">
        <f t="shared" si="39"/>
        <v>46854.819382579997</v>
      </c>
      <c r="T43" s="251">
        <f t="shared" si="39"/>
        <v>0</v>
      </c>
      <c r="U43" s="209">
        <v>2</v>
      </c>
    </row>
    <row r="44" spans="1:23" s="61" customFormat="1" ht="15.75" hidden="1" customHeight="1" thickBot="1">
      <c r="A44" s="61" t="s">
        <v>15</v>
      </c>
      <c r="B44" s="62">
        <f>+B38+1</f>
        <v>8</v>
      </c>
      <c r="C44" s="42" t="s">
        <v>1128</v>
      </c>
      <c r="D44" s="77">
        <f t="shared" ref="D44:O44" si="43">D289+D485+D681+D730+D779+D877+D1122+D1318+D1367+D1612+D1661+D1808+D1857+D2445+D2641+D3768</f>
        <v>3528.7739933100006</v>
      </c>
      <c r="E44" s="77">
        <f t="shared" si="43"/>
        <v>3546.3216912600001</v>
      </c>
      <c r="F44" s="77">
        <f t="shared" si="43"/>
        <v>4005.0341587900011</v>
      </c>
      <c r="G44" s="77">
        <f t="shared" si="43"/>
        <v>3482.6680269752169</v>
      </c>
      <c r="H44" s="77">
        <f t="shared" si="43"/>
        <v>3776.5273171990293</v>
      </c>
      <c r="I44" s="77">
        <f t="shared" si="43"/>
        <v>4271.7291302704298</v>
      </c>
      <c r="J44" s="77">
        <f t="shared" si="43"/>
        <v>4178.638632334596</v>
      </c>
      <c r="K44" s="77">
        <f t="shared" si="43"/>
        <v>3570.9249147910618</v>
      </c>
      <c r="L44" s="77">
        <f t="shared" si="43"/>
        <v>3792.3166537722791</v>
      </c>
      <c r="M44" s="77">
        <f t="shared" si="43"/>
        <v>5578.9689494610702</v>
      </c>
      <c r="N44" s="77">
        <f t="shared" si="43"/>
        <v>4512.0830479470278</v>
      </c>
      <c r="O44" s="77">
        <f t="shared" si="43"/>
        <v>4742.4675732406431</v>
      </c>
      <c r="P44" s="78">
        <f t="shared" si="42"/>
        <v>48986.454089351362</v>
      </c>
      <c r="Q44" s="79"/>
      <c r="R44" s="77">
        <f>R289+R485+R681+R730+R779+R877+R1122+R1318+R1367+R1612+R1661+R1808+R1857+R2445+R2641+R3768</f>
        <v>47862.000000000007</v>
      </c>
      <c r="S44" s="77">
        <f>S289+S485+S681+S730+S779+S877+S1122+S1318+S1367+S1612+S1661+S1808+S1857+S2445+S2641+S3768</f>
        <v>47862.000000000007</v>
      </c>
      <c r="T44" s="251">
        <f>T289+T485+T681+T730+T779+T877+T1122+T1318+T1367+T1416+T1612+T1661+T1808+T1857+T2445+T2641+T3768</f>
        <v>0</v>
      </c>
      <c r="U44" s="209">
        <v>2</v>
      </c>
    </row>
    <row r="45" spans="1:23" s="61" customFormat="1" ht="15.75" hidden="1" customHeight="1">
      <c r="A45" s="61" t="s">
        <v>15</v>
      </c>
      <c r="B45" s="408">
        <v>8</v>
      </c>
      <c r="C45" s="508" t="s">
        <v>1129</v>
      </c>
      <c r="D45" s="238">
        <f t="shared" ref="D45:O45" si="44">D290+D486+D682+D731+D780+D878+D1123+D1319+D1368+D1417+D1613+D1662+D1809+D1858+D2446+D2642+D3769</f>
        <v>3681.006842539447</v>
      </c>
      <c r="E45" s="238">
        <f t="shared" si="44"/>
        <v>3673.9492672684055</v>
      </c>
      <c r="F45" s="238">
        <f t="shared" si="44"/>
        <v>4208.6060820749108</v>
      </c>
      <c r="G45" s="238">
        <f t="shared" si="44"/>
        <v>3483.8317166891511</v>
      </c>
      <c r="H45" s="238">
        <f t="shared" si="44"/>
        <v>3862.7119702974551</v>
      </c>
      <c r="I45" s="238">
        <f t="shared" si="44"/>
        <v>4492.5545187033067</v>
      </c>
      <c r="J45" s="238">
        <f t="shared" si="44"/>
        <v>4236.1485264087287</v>
      </c>
      <c r="K45" s="238">
        <f t="shared" si="44"/>
        <v>3795.0979231810002</v>
      </c>
      <c r="L45" s="238">
        <f t="shared" si="44"/>
        <v>3829.6216602011941</v>
      </c>
      <c r="M45" s="238">
        <f t="shared" si="44"/>
        <v>5632.9933610300805</v>
      </c>
      <c r="N45" s="238">
        <f t="shared" si="44"/>
        <v>4637.9360430753386</v>
      </c>
      <c r="O45" s="238">
        <f t="shared" si="44"/>
        <v>4874.7972350322179</v>
      </c>
      <c r="P45" s="249">
        <f t="shared" si="42"/>
        <v>50409.255146501229</v>
      </c>
      <c r="Q45" s="79"/>
      <c r="R45" s="238">
        <f t="shared" ref="R45:S49" si="45">R290+R486+R682+R731+R780+R878+R1123+R1319+R1368+R1417+R1613+R1662+R1809+R1858+R2446+R2642+R3769</f>
        <v>49991.1</v>
      </c>
      <c r="S45" s="238">
        <f t="shared" si="45"/>
        <v>49991.1</v>
      </c>
      <c r="T45" s="524">
        <f>T308+T499+T695+T744+T793+T891+T1136+T1332+T1381+T1577+T1626+T1675+T1822+T1871+T2459+T2655+T3880</f>
        <v>0</v>
      </c>
      <c r="U45" s="209">
        <v>2</v>
      </c>
      <c r="W45" s="81"/>
    </row>
    <row r="46" spans="1:23" s="61" customFormat="1" ht="15.75" customHeight="1">
      <c r="A46" s="81" t="s">
        <v>15</v>
      </c>
      <c r="B46" s="513">
        <v>8</v>
      </c>
      <c r="C46" s="510" t="s">
        <v>1130</v>
      </c>
      <c r="D46" s="279">
        <f t="shared" ref="D46:O46" si="46">D291+D487+D683+D732+D781+D879+D1124+D1320+D1369+D1418+D1614+D1663+D1810+D1859+D2447+D2643+D3770</f>
        <v>3824.5763701453025</v>
      </c>
      <c r="E46" s="279">
        <f t="shared" si="46"/>
        <v>3906.3530511497893</v>
      </c>
      <c r="F46" s="279">
        <f t="shared" si="46"/>
        <v>4148.3914230638129</v>
      </c>
      <c r="G46" s="279">
        <f t="shared" si="46"/>
        <v>3798.5354896654549</v>
      </c>
      <c r="H46" s="279">
        <f t="shared" si="46"/>
        <v>4051.3772462043544</v>
      </c>
      <c r="I46" s="279">
        <f t="shared" si="46"/>
        <v>4571.5219523399992</v>
      </c>
      <c r="J46" s="279">
        <f t="shared" si="46"/>
        <v>4369.676804561791</v>
      </c>
      <c r="K46" s="279">
        <f t="shared" si="46"/>
        <v>3902.817637835748</v>
      </c>
      <c r="L46" s="279">
        <f t="shared" si="46"/>
        <v>3944.6691438223315</v>
      </c>
      <c r="M46" s="279">
        <f t="shared" si="46"/>
        <v>5655.3933316169832</v>
      </c>
      <c r="N46" s="279">
        <f t="shared" si="46"/>
        <v>4480.7031009350267</v>
      </c>
      <c r="O46" s="279">
        <f t="shared" si="46"/>
        <v>4998.0844486594096</v>
      </c>
      <c r="P46" s="511">
        <f t="shared" si="42"/>
        <v>51652.100000000006</v>
      </c>
      <c r="Q46" s="523"/>
      <c r="R46" s="279">
        <f t="shared" si="45"/>
        <v>51652.100000000013</v>
      </c>
      <c r="S46" s="279">
        <f t="shared" si="45"/>
        <v>51652.100000000013</v>
      </c>
      <c r="T46" s="527">
        <f>T309+T500+T696+T745+T794+T892+T1137+T1333+T1382+T1578+T1627+T1676+T1823+T1872+T2460+T2656+T3881</f>
        <v>0</v>
      </c>
      <c r="U46" s="209">
        <v>1</v>
      </c>
    </row>
    <row r="47" spans="1:23" s="61" customFormat="1" ht="15.75" customHeight="1">
      <c r="A47" s="81" t="s">
        <v>15</v>
      </c>
      <c r="B47" s="513">
        <v>9</v>
      </c>
      <c r="C47" s="510" t="s">
        <v>1131</v>
      </c>
      <c r="D47" s="279">
        <f t="shared" ref="D47:O47" si="47">D292+D488+D684+D733+D782+D880+D1125+D1321+D1370+D1419+D1615+D1664+D1811+D1860+D2448+D2644+D3771</f>
        <v>3757.5214656242247</v>
      </c>
      <c r="E47" s="279">
        <f t="shared" si="47"/>
        <v>3683.2550956802943</v>
      </c>
      <c r="F47" s="279">
        <f t="shared" si="47"/>
        <v>4254.847478816444</v>
      </c>
      <c r="G47" s="279">
        <f t="shared" si="47"/>
        <v>3583.3966769260965</v>
      </c>
      <c r="H47" s="279">
        <f t="shared" si="47"/>
        <v>3860.3635127451066</v>
      </c>
      <c r="I47" s="279">
        <f t="shared" si="47"/>
        <v>4470.1220680397319</v>
      </c>
      <c r="J47" s="279">
        <f t="shared" si="47"/>
        <v>4548.6896844919793</v>
      </c>
      <c r="K47" s="279">
        <f t="shared" si="47"/>
        <v>3920.9971711229941</v>
      </c>
      <c r="L47" s="279">
        <f t="shared" si="47"/>
        <v>4110.425245989305</v>
      </c>
      <c r="M47" s="279">
        <f t="shared" si="47"/>
        <v>6012.604657754011</v>
      </c>
      <c r="N47" s="279">
        <f t="shared" si="47"/>
        <v>4942.9027860962569</v>
      </c>
      <c r="O47" s="279">
        <f t="shared" si="47"/>
        <v>5227.5741567135519</v>
      </c>
      <c r="P47" s="511">
        <f t="shared" si="42"/>
        <v>52372.7</v>
      </c>
      <c r="Q47" s="523"/>
      <c r="R47" s="279">
        <f t="shared" si="45"/>
        <v>52372.7</v>
      </c>
      <c r="S47" s="279">
        <f t="shared" si="45"/>
        <v>52372.7</v>
      </c>
      <c r="T47" s="527">
        <f>T310+T501+T697+T746+T795+T893+T1138+T1334+T1383+T1579+T1628+T1677+T1824+T1873+T2461+T2657+T3882</f>
        <v>0</v>
      </c>
      <c r="U47" s="209">
        <v>1</v>
      </c>
    </row>
    <row r="48" spans="1:23" s="61" customFormat="1" ht="15.75" hidden="1" customHeight="1" thickBot="1">
      <c r="A48" s="61" t="s">
        <v>15</v>
      </c>
      <c r="B48" s="409"/>
      <c r="C48" s="503" t="s">
        <v>1132</v>
      </c>
      <c r="D48" s="77">
        <f t="shared" ref="D48:O48" si="48">D293+D489+D685+D734+D783+D881+D1126+D1322+D1371+D1420+D1616+D1665+D1812+D1861+D2449+D2645+D3772</f>
        <v>0</v>
      </c>
      <c r="E48" s="77">
        <f t="shared" si="48"/>
        <v>0</v>
      </c>
      <c r="F48" s="77">
        <f t="shared" si="48"/>
        <v>0</v>
      </c>
      <c r="G48" s="77">
        <f t="shared" si="48"/>
        <v>0</v>
      </c>
      <c r="H48" s="77">
        <f t="shared" si="48"/>
        <v>0</v>
      </c>
      <c r="I48" s="77">
        <f t="shared" si="48"/>
        <v>0</v>
      </c>
      <c r="J48" s="77">
        <f t="shared" si="48"/>
        <v>0</v>
      </c>
      <c r="K48" s="77">
        <f t="shared" si="48"/>
        <v>0</v>
      </c>
      <c r="L48" s="77">
        <f t="shared" si="48"/>
        <v>0</v>
      </c>
      <c r="M48" s="77">
        <f t="shared" si="48"/>
        <v>0</v>
      </c>
      <c r="N48" s="77">
        <f t="shared" si="48"/>
        <v>0</v>
      </c>
      <c r="O48" s="77">
        <f t="shared" si="48"/>
        <v>0</v>
      </c>
      <c r="P48" s="78">
        <f t="shared" si="42"/>
        <v>0</v>
      </c>
      <c r="Q48" s="80"/>
      <c r="R48" s="77">
        <f t="shared" si="45"/>
        <v>0</v>
      </c>
      <c r="S48" s="77">
        <f t="shared" si="45"/>
        <v>0</v>
      </c>
      <c r="T48" s="526">
        <f>T326+T502+T698+T747+T796+T894+T1139+T1335+T1384+T1580+T1629+T1678+T1825+T1874+T2462+T2658+T3883</f>
        <v>0</v>
      </c>
      <c r="U48" s="209">
        <v>2</v>
      </c>
    </row>
    <row r="49" spans="1:21" s="61" customFormat="1" ht="15.75" hidden="1" customHeight="1" thickBot="1">
      <c r="A49" s="61" t="s">
        <v>15</v>
      </c>
      <c r="B49" s="213"/>
      <c r="C49" s="42" t="s">
        <v>1133</v>
      </c>
      <c r="D49" s="77">
        <f t="shared" ref="D49:O49" si="49">D294+D490+D686+D735+D784+D882+D1127+D1323+D1372+D1421+D1617+D1666+D1813+D1862+D2450+D2646+D3773</f>
        <v>0</v>
      </c>
      <c r="E49" s="77">
        <f t="shared" si="49"/>
        <v>0</v>
      </c>
      <c r="F49" s="77">
        <f t="shared" si="49"/>
        <v>0</v>
      </c>
      <c r="G49" s="77">
        <f t="shared" si="49"/>
        <v>0</v>
      </c>
      <c r="H49" s="77">
        <f t="shared" si="49"/>
        <v>0</v>
      </c>
      <c r="I49" s="77">
        <f t="shared" si="49"/>
        <v>0</v>
      </c>
      <c r="J49" s="77">
        <f t="shared" si="49"/>
        <v>0</v>
      </c>
      <c r="K49" s="77">
        <f t="shared" si="49"/>
        <v>0</v>
      </c>
      <c r="L49" s="77">
        <f t="shared" si="49"/>
        <v>0</v>
      </c>
      <c r="M49" s="77">
        <f t="shared" si="49"/>
        <v>0</v>
      </c>
      <c r="N49" s="77">
        <f t="shared" si="49"/>
        <v>0</v>
      </c>
      <c r="O49" s="77">
        <f t="shared" si="49"/>
        <v>0</v>
      </c>
      <c r="P49" s="78">
        <f t="shared" si="42"/>
        <v>0</v>
      </c>
      <c r="Q49" s="80"/>
      <c r="R49" s="77">
        <f t="shared" si="45"/>
        <v>0</v>
      </c>
      <c r="S49" s="77">
        <f t="shared" si="45"/>
        <v>0</v>
      </c>
      <c r="T49" s="76">
        <f>T327+T503+T699+T748+T797+T895+T1140+T1336+T1385+T1581+T1630+T1679+T1826+T1875+T2463+T2659+T3884</f>
        <v>0</v>
      </c>
      <c r="U49" s="209">
        <v>2</v>
      </c>
    </row>
    <row r="50" spans="1:21" s="61" customFormat="1" ht="15.75" hidden="1" customHeight="1">
      <c r="B50" s="422"/>
      <c r="C50" s="505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128"/>
      <c r="Q50" s="523"/>
      <c r="R50" s="66"/>
      <c r="S50" s="66"/>
      <c r="T50" s="95"/>
      <c r="U50" s="209"/>
    </row>
    <row r="51" spans="1:21" s="61" customFormat="1" ht="15.75" hidden="1" customHeight="1">
      <c r="B51" s="422"/>
      <c r="C51" s="505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128"/>
      <c r="Q51" s="523"/>
      <c r="R51" s="66"/>
      <c r="S51" s="66"/>
      <c r="T51" s="95"/>
      <c r="U51" s="209"/>
    </row>
    <row r="52" spans="1:21" s="61" customFormat="1" ht="15.75" hidden="1" customHeight="1">
      <c r="B52" s="422"/>
      <c r="C52" s="50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128"/>
      <c r="Q52" s="523"/>
      <c r="R52" s="66"/>
      <c r="S52" s="66"/>
      <c r="T52" s="95"/>
      <c r="U52" s="209"/>
    </row>
    <row r="53" spans="1:21" s="81" customFormat="1" ht="15.6" customHeight="1">
      <c r="B53" s="82"/>
      <c r="C53" s="505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4"/>
      <c r="R53" s="83"/>
      <c r="S53" s="83"/>
      <c r="T53" s="67"/>
      <c r="U53" s="209">
        <v>1</v>
      </c>
    </row>
    <row r="54" spans="1:21" s="61" customFormat="1" ht="15.75" hidden="1" customHeight="1" thickBot="1">
      <c r="A54" s="61" t="s">
        <v>16</v>
      </c>
      <c r="B54" s="213"/>
      <c r="C54" s="38" t="s">
        <v>99</v>
      </c>
      <c r="D54" s="252">
        <v>8.3006796438814631E-2</v>
      </c>
      <c r="E54" s="253">
        <v>7.4051314217006059E-2</v>
      </c>
      <c r="F54" s="252">
        <v>9.5562330986475721E-2</v>
      </c>
      <c r="G54" s="252">
        <v>0.2697751710461096</v>
      </c>
      <c r="H54" s="252">
        <v>0.11285086850866782</v>
      </c>
      <c r="I54" s="252">
        <v>5.7952108128778185E-2</v>
      </c>
      <c r="J54" s="252">
        <v>6.4023935919924418E-2</v>
      </c>
      <c r="K54" s="252">
        <v>3.3351606296719002E-2</v>
      </c>
      <c r="L54" s="252">
        <v>5.1160141372537792E-2</v>
      </c>
      <c r="M54" s="252">
        <v>5.0764597298256782E-2</v>
      </c>
      <c r="N54" s="252">
        <v>7.4716402177175525E-2</v>
      </c>
      <c r="O54" s="254">
        <v>3.2784727609534464E-2</v>
      </c>
      <c r="P54" s="226">
        <f>SUM(D54:O54)</f>
        <v>0.99999999999999978</v>
      </c>
      <c r="Q54" s="222"/>
      <c r="R54" s="85"/>
      <c r="S54" s="85"/>
      <c r="T54" s="67"/>
      <c r="U54" s="209">
        <v>2</v>
      </c>
    </row>
    <row r="55" spans="1:21" s="61" customFormat="1" ht="15.75" hidden="1" customHeight="1" thickBot="1">
      <c r="A55" s="61" t="s">
        <v>16</v>
      </c>
      <c r="B55" s="213"/>
      <c r="C55" s="38" t="s">
        <v>100</v>
      </c>
      <c r="D55" s="255">
        <v>0.12186342512918703</v>
      </c>
      <c r="E55" s="256">
        <v>3.3380105807560449E-2</v>
      </c>
      <c r="F55" s="255">
        <v>5.9653732154843001E-2</v>
      </c>
      <c r="G55" s="255">
        <v>0.35557772249057534</v>
      </c>
      <c r="H55" s="255">
        <v>6.5374568322549911E-2</v>
      </c>
      <c r="I55" s="255">
        <v>5.8243439562984015E-2</v>
      </c>
      <c r="J55" s="255">
        <v>4.1190034978333227E-2</v>
      </c>
      <c r="K55" s="255">
        <v>4.4444831502756355E-2</v>
      </c>
      <c r="L55" s="255">
        <v>6.5023779588802275E-2</v>
      </c>
      <c r="M55" s="255">
        <v>5.0337133794216851E-2</v>
      </c>
      <c r="N55" s="255">
        <v>5.2857825951601524E-2</v>
      </c>
      <c r="O55" s="257">
        <v>5.2053400716590037E-2</v>
      </c>
      <c r="P55" s="71">
        <f t="shared" ref="P55:P61" si="50">SUM(D55:O55)</f>
        <v>1</v>
      </c>
      <c r="Q55" s="222"/>
      <c r="R55" s="85"/>
      <c r="S55" s="85"/>
      <c r="T55" s="67"/>
      <c r="U55" s="209">
        <v>2</v>
      </c>
    </row>
    <row r="56" spans="1:21" s="61" customFormat="1" ht="15.75" hidden="1" customHeight="1" thickBot="1">
      <c r="A56" s="61" t="s">
        <v>16</v>
      </c>
      <c r="B56" s="213"/>
      <c r="C56" s="38" t="s">
        <v>101</v>
      </c>
      <c r="D56" s="258">
        <v>0.10025637440751628</v>
      </c>
      <c r="E56" s="259">
        <v>5.8634350035582879E-2</v>
      </c>
      <c r="F56" s="258">
        <v>9.8332369097177671E-2</v>
      </c>
      <c r="G56" s="258">
        <v>6.1167567370114584E-2</v>
      </c>
      <c r="H56" s="258">
        <v>0.2207946203704097</v>
      </c>
      <c r="I56" s="258">
        <v>0.2335551001776951</v>
      </c>
      <c r="J56" s="258">
        <v>4.6258108477241239E-2</v>
      </c>
      <c r="K56" s="258">
        <v>4.865728803663355E-2</v>
      </c>
      <c r="L56" s="258">
        <v>3.381765958663302E-2</v>
      </c>
      <c r="M56" s="258">
        <v>2.7215955173178766E-2</v>
      </c>
      <c r="N56" s="258">
        <v>3.3098725965901583E-2</v>
      </c>
      <c r="O56" s="260">
        <v>3.8211881301915621E-2</v>
      </c>
      <c r="P56" s="221">
        <f t="shared" si="50"/>
        <v>1</v>
      </c>
      <c r="Q56" s="222"/>
      <c r="R56" s="85"/>
      <c r="S56" s="85"/>
      <c r="T56" s="67"/>
      <c r="U56" s="209">
        <v>2</v>
      </c>
    </row>
    <row r="57" spans="1:21" s="61" customFormat="1" ht="15.75" hidden="1" customHeight="1" thickBot="1">
      <c r="A57" s="61" t="s">
        <v>16</v>
      </c>
      <c r="B57" s="213"/>
      <c r="C57" s="38" t="s">
        <v>102</v>
      </c>
      <c r="D57" s="196">
        <f t="shared" ref="D57:D64" si="51">D79/$P79</f>
        <v>0.15220172073247085</v>
      </c>
      <c r="E57" s="261">
        <f t="shared" ref="E57:O57" si="52">E79/$P79</f>
        <v>4.8242957882413361E-2</v>
      </c>
      <c r="F57" s="197">
        <f t="shared" si="52"/>
        <v>0.11665994457717108</v>
      </c>
      <c r="G57" s="197">
        <f t="shared" si="52"/>
        <v>9.5806030296685232E-2</v>
      </c>
      <c r="H57" s="197">
        <f t="shared" si="52"/>
        <v>0.29553395346500971</v>
      </c>
      <c r="I57" s="197">
        <f t="shared" si="52"/>
        <v>6.9596648169731865E-2</v>
      </c>
      <c r="J57" s="197">
        <f t="shared" si="52"/>
        <v>3.8595450482593351E-2</v>
      </c>
      <c r="K57" s="197">
        <f t="shared" si="52"/>
        <v>3.3703406837209876E-2</v>
      </c>
      <c r="L57" s="197">
        <f t="shared" si="52"/>
        <v>4.6635794756637726E-2</v>
      </c>
      <c r="M57" s="197">
        <f t="shared" si="52"/>
        <v>2.3021151541623985E-2</v>
      </c>
      <c r="N57" s="197">
        <f t="shared" si="52"/>
        <v>4.7414592948585486E-2</v>
      </c>
      <c r="O57" s="228">
        <f t="shared" si="52"/>
        <v>3.258834830986751E-2</v>
      </c>
      <c r="P57" s="229">
        <f t="shared" si="50"/>
        <v>1</v>
      </c>
      <c r="Q57" s="222"/>
      <c r="R57" s="85"/>
      <c r="S57" s="85"/>
      <c r="T57" s="67"/>
      <c r="U57" s="209">
        <v>2</v>
      </c>
    </row>
    <row r="58" spans="1:21" s="61" customFormat="1" ht="15.75" hidden="1" customHeight="1" thickBot="1">
      <c r="A58" s="61" t="s">
        <v>16</v>
      </c>
      <c r="B58" s="213"/>
      <c r="C58" s="39" t="s">
        <v>103</v>
      </c>
      <c r="D58" s="196">
        <f t="shared" si="51"/>
        <v>0.16156629199776501</v>
      </c>
      <c r="E58" s="261">
        <f t="shared" ref="E58:O59" si="53">E80/$P80</f>
        <v>4.0765096987474929E-2</v>
      </c>
      <c r="F58" s="197">
        <f t="shared" si="53"/>
        <v>4.9163965849388397E-2</v>
      </c>
      <c r="G58" s="197">
        <f t="shared" si="53"/>
        <v>0.1367938520711641</v>
      </c>
      <c r="H58" s="197">
        <f t="shared" si="53"/>
        <v>0.19178962781013348</v>
      </c>
      <c r="I58" s="197">
        <f t="shared" si="53"/>
        <v>5.5638605878715428E-2</v>
      </c>
      <c r="J58" s="197">
        <f t="shared" si="53"/>
        <v>7.1158301929684975E-2</v>
      </c>
      <c r="K58" s="197">
        <f t="shared" si="53"/>
        <v>8.4864962271046743E-2</v>
      </c>
      <c r="L58" s="197">
        <f t="shared" si="53"/>
        <v>5.1620030899344277E-2</v>
      </c>
      <c r="M58" s="197">
        <f t="shared" si="53"/>
        <v>3.693006740223416E-2</v>
      </c>
      <c r="N58" s="197">
        <f t="shared" si="53"/>
        <v>6.5222750978994229E-2</v>
      </c>
      <c r="O58" s="228">
        <f t="shared" si="53"/>
        <v>5.4486445924054279E-2</v>
      </c>
      <c r="P58" s="229">
        <f t="shared" si="50"/>
        <v>1.0000000000000002</v>
      </c>
      <c r="Q58" s="227">
        <f>(P80/P79-1)</f>
        <v>-6.1083466735456393E-2</v>
      </c>
      <c r="R58" s="85"/>
      <c r="S58" s="85"/>
      <c r="T58" s="67"/>
      <c r="U58" s="209">
        <v>2</v>
      </c>
    </row>
    <row r="59" spans="1:21" s="61" customFormat="1" ht="15.75" hidden="1" customHeight="1" thickBot="1">
      <c r="A59" s="61" t="s">
        <v>16</v>
      </c>
      <c r="B59" s="213"/>
      <c r="C59" s="38" t="s">
        <v>432</v>
      </c>
      <c r="D59" s="196">
        <f t="shared" si="51"/>
        <v>0.15243861612856149</v>
      </c>
      <c r="E59" s="261">
        <f t="shared" si="53"/>
        <v>3.3150127789637163E-2</v>
      </c>
      <c r="F59" s="197">
        <f t="shared" si="53"/>
        <v>3.4865201592791176E-2</v>
      </c>
      <c r="G59" s="197">
        <f t="shared" si="53"/>
        <v>5.6271779552944275E-2</v>
      </c>
      <c r="H59" s="197">
        <f t="shared" si="53"/>
        <v>0.30283749463165299</v>
      </c>
      <c r="I59" s="197">
        <f t="shared" si="53"/>
        <v>0.12921026228840771</v>
      </c>
      <c r="J59" s="197">
        <f t="shared" si="53"/>
        <v>3.5727196184283577E-2</v>
      </c>
      <c r="K59" s="197">
        <f t="shared" si="53"/>
        <v>7.5043618185781938E-2</v>
      </c>
      <c r="L59" s="197">
        <f t="shared" si="53"/>
        <v>2.2641199601698862E-2</v>
      </c>
      <c r="M59" s="197">
        <f t="shared" si="53"/>
        <v>4.5702396959808635E-2</v>
      </c>
      <c r="N59" s="197">
        <f t="shared" si="53"/>
        <v>7.4798982643546827E-2</v>
      </c>
      <c r="O59" s="228">
        <f t="shared" si="53"/>
        <v>3.7313124440885463E-2</v>
      </c>
      <c r="P59" s="229">
        <f t="shared" si="50"/>
        <v>1</v>
      </c>
      <c r="Q59" s="227">
        <f t="shared" ref="Q59:Q64" si="54">(P81/P80-1)</f>
        <v>-5.2050431557654653E-2</v>
      </c>
      <c r="R59" s="85"/>
      <c r="S59" s="85"/>
      <c r="T59" s="67"/>
      <c r="U59" s="209">
        <v>2</v>
      </c>
    </row>
    <row r="60" spans="1:21" s="61" customFormat="1" ht="15.75" hidden="1" customHeight="1" thickBot="1">
      <c r="A60" s="61" t="s">
        <v>16</v>
      </c>
      <c r="B60" s="213"/>
      <c r="C60" s="38" t="s">
        <v>554</v>
      </c>
      <c r="D60" s="196">
        <f t="shared" si="51"/>
        <v>0.14045672047286534</v>
      </c>
      <c r="E60" s="261">
        <f t="shared" ref="E60:O60" si="55">E82/$P82</f>
        <v>6.7494316257493414E-2</v>
      </c>
      <c r="F60" s="197">
        <f t="shared" si="55"/>
        <v>5.1714483026496845E-2</v>
      </c>
      <c r="G60" s="197">
        <f t="shared" si="55"/>
        <v>0.17798975639094972</v>
      </c>
      <c r="H60" s="197">
        <f t="shared" si="55"/>
        <v>9.8474939857816995E-2</v>
      </c>
      <c r="I60" s="197">
        <f t="shared" si="55"/>
        <v>5.7223761974168556E-2</v>
      </c>
      <c r="J60" s="197">
        <f t="shared" si="55"/>
        <v>8.7689332083979804E-2</v>
      </c>
      <c r="K60" s="197">
        <f t="shared" si="55"/>
        <v>3.7132557981177233E-2</v>
      </c>
      <c r="L60" s="197">
        <f t="shared" si="55"/>
        <v>3.6592529352141551E-2</v>
      </c>
      <c r="M60" s="197">
        <f t="shared" si="55"/>
        <v>6.4031046283666029E-2</v>
      </c>
      <c r="N60" s="197">
        <f t="shared" si="55"/>
        <v>0.1143232759915955</v>
      </c>
      <c r="O60" s="228">
        <f t="shared" si="55"/>
        <v>6.6877280327649169E-2</v>
      </c>
      <c r="P60" s="229">
        <f>SUM(D60:O60)</f>
        <v>1</v>
      </c>
      <c r="Q60" s="230">
        <f t="shared" si="54"/>
        <v>0.30719502569758328</v>
      </c>
      <c r="R60" s="85"/>
      <c r="S60" s="85"/>
      <c r="T60" s="67"/>
      <c r="U60" s="209">
        <v>2</v>
      </c>
    </row>
    <row r="61" spans="1:21" s="61" customFormat="1" ht="15.75" hidden="1" customHeight="1" thickBot="1">
      <c r="A61" s="61" t="s">
        <v>16</v>
      </c>
      <c r="B61" s="213"/>
      <c r="C61" s="38" t="s">
        <v>651</v>
      </c>
      <c r="D61" s="196">
        <f t="shared" si="51"/>
        <v>0.12616037070714192</v>
      </c>
      <c r="E61" s="261">
        <f t="shared" ref="E61:O64" si="56">E83/$P83</f>
        <v>6.8611088562940403E-2</v>
      </c>
      <c r="F61" s="197">
        <f t="shared" si="56"/>
        <v>5.7046105296828062E-2</v>
      </c>
      <c r="G61" s="197">
        <f t="shared" si="56"/>
        <v>0.18058475105175428</v>
      </c>
      <c r="H61" s="197">
        <f t="shared" si="56"/>
        <v>9.721769727372577E-2</v>
      </c>
      <c r="I61" s="197">
        <f t="shared" si="56"/>
        <v>5.7664729211080804E-2</v>
      </c>
      <c r="J61" s="197">
        <f t="shared" si="56"/>
        <v>4.7929125880651534E-2</v>
      </c>
      <c r="K61" s="197">
        <f t="shared" si="56"/>
        <v>0.12982847970231559</v>
      </c>
      <c r="L61" s="197">
        <f t="shared" si="56"/>
        <v>0.10473184119035139</v>
      </c>
      <c r="M61" s="197">
        <f t="shared" si="56"/>
        <v>5.5564158168909382E-2</v>
      </c>
      <c r="N61" s="197">
        <f t="shared" si="56"/>
        <v>3.5297324565244703E-2</v>
      </c>
      <c r="O61" s="228">
        <f t="shared" si="56"/>
        <v>3.9364328389056027E-2</v>
      </c>
      <c r="P61" s="229">
        <f t="shared" si="50"/>
        <v>0.99999999999999989</v>
      </c>
      <c r="Q61" s="230">
        <f t="shared" si="54"/>
        <v>3.4860449666276772E-2</v>
      </c>
      <c r="R61" s="85"/>
      <c r="S61" s="85"/>
      <c r="T61" s="232"/>
      <c r="U61" s="209">
        <v>2</v>
      </c>
    </row>
    <row r="62" spans="1:21" s="61" customFormat="1" ht="15.75" hidden="1" customHeight="1" thickBot="1">
      <c r="A62" s="61" t="s">
        <v>16</v>
      </c>
      <c r="B62" s="62"/>
      <c r="C62" s="42" t="s">
        <v>735</v>
      </c>
      <c r="D62" s="223">
        <f t="shared" si="51"/>
        <v>0.11300441095434341</v>
      </c>
      <c r="E62" s="262">
        <f t="shared" si="56"/>
        <v>5.3606038142918033E-2</v>
      </c>
      <c r="F62" s="233">
        <f t="shared" si="56"/>
        <v>3.6547224767834556E-2</v>
      </c>
      <c r="G62" s="233">
        <f t="shared" si="56"/>
        <v>0.16139686924212149</v>
      </c>
      <c r="H62" s="233">
        <f t="shared" si="56"/>
        <v>0.14114108583225551</v>
      </c>
      <c r="I62" s="233">
        <f t="shared" si="56"/>
        <v>0.11725632912377996</v>
      </c>
      <c r="J62" s="233">
        <f t="shared" si="56"/>
        <v>7.0387640543849758E-2</v>
      </c>
      <c r="K62" s="233">
        <f t="shared" si="56"/>
        <v>4.6171301977281559E-2</v>
      </c>
      <c r="L62" s="233">
        <f t="shared" si="56"/>
        <v>0.11779819710318283</v>
      </c>
      <c r="M62" s="233">
        <f t="shared" si="56"/>
        <v>6.746192955483038E-2</v>
      </c>
      <c r="N62" s="233">
        <f t="shared" si="56"/>
        <v>4.2168634731363494E-2</v>
      </c>
      <c r="O62" s="233">
        <f t="shared" si="56"/>
        <v>3.3060338026239103E-2</v>
      </c>
      <c r="P62" s="263">
        <f>SUM(D62:O62)</f>
        <v>1</v>
      </c>
      <c r="Q62" s="264">
        <f t="shared" si="54"/>
        <v>0.12491401858081952</v>
      </c>
      <c r="R62" s="85"/>
      <c r="S62" s="66"/>
      <c r="T62" s="67"/>
      <c r="U62" s="209">
        <v>2</v>
      </c>
    </row>
    <row r="63" spans="1:21" s="61" customFormat="1" ht="15.75" hidden="1" customHeight="1" thickBot="1">
      <c r="A63" s="61" t="s">
        <v>16</v>
      </c>
      <c r="B63" s="62"/>
      <c r="C63" s="42" t="s">
        <v>815</v>
      </c>
      <c r="D63" s="235">
        <f t="shared" si="51"/>
        <v>0.13407305636903341</v>
      </c>
      <c r="E63" s="265">
        <f t="shared" si="56"/>
        <v>5.835574162202084E-2</v>
      </c>
      <c r="F63" s="236">
        <f t="shared" si="56"/>
        <v>4.0454502721063004E-2</v>
      </c>
      <c r="G63" s="236">
        <f t="shared" si="56"/>
        <v>8.9791276575636902E-2</v>
      </c>
      <c r="H63" s="236">
        <f t="shared" si="56"/>
        <v>0.12494042555140719</v>
      </c>
      <c r="I63" s="236">
        <f t="shared" si="56"/>
        <v>9.6808944156473217E-2</v>
      </c>
      <c r="J63" s="236">
        <f t="shared" si="56"/>
        <v>5.5471913367162624E-2</v>
      </c>
      <c r="K63" s="236">
        <f t="shared" si="56"/>
        <v>0.12463620945479036</v>
      </c>
      <c r="L63" s="236">
        <f t="shared" si="56"/>
        <v>5.7008179298216909E-2</v>
      </c>
      <c r="M63" s="236">
        <f t="shared" si="56"/>
        <v>5.8980678837551474E-2</v>
      </c>
      <c r="N63" s="236">
        <f t="shared" si="56"/>
        <v>9.2527772298917607E-2</v>
      </c>
      <c r="O63" s="236">
        <f t="shared" si="56"/>
        <v>6.6951299747726442E-2</v>
      </c>
      <c r="P63" s="266">
        <f>SUM(D63:O63)</f>
        <v>0.99999999999999989</v>
      </c>
      <c r="Q63" s="72">
        <f t="shared" si="54"/>
        <v>-0.25694924186962853</v>
      </c>
      <c r="R63" s="85"/>
      <c r="S63" s="85"/>
      <c r="T63" s="67"/>
      <c r="U63" s="209">
        <v>2</v>
      </c>
    </row>
    <row r="64" spans="1:21" s="61" customFormat="1" ht="15.6" hidden="1" customHeight="1" thickBot="1">
      <c r="A64" s="61" t="s">
        <v>16</v>
      </c>
      <c r="B64" s="62"/>
      <c r="C64" s="42" t="s">
        <v>894</v>
      </c>
      <c r="D64" s="235">
        <f t="shared" si="51"/>
        <v>0.11399820342066276</v>
      </c>
      <c r="E64" s="265">
        <f t="shared" si="56"/>
        <v>6.4268737501703171E-2</v>
      </c>
      <c r="F64" s="236">
        <f t="shared" si="56"/>
        <v>5.7814708725051414E-2</v>
      </c>
      <c r="G64" s="236">
        <f t="shared" si="56"/>
        <v>6.3377225930148426E-2</v>
      </c>
      <c r="H64" s="236">
        <f t="shared" si="56"/>
        <v>4.6528479514934523E-2</v>
      </c>
      <c r="I64" s="236">
        <f t="shared" si="56"/>
        <v>0.17791126985352465</v>
      </c>
      <c r="J64" s="236">
        <f t="shared" si="56"/>
        <v>0.11330734060021737</v>
      </c>
      <c r="K64" s="236">
        <f t="shared" si="56"/>
        <v>8.8442538913133834E-2</v>
      </c>
      <c r="L64" s="236">
        <f t="shared" si="56"/>
        <v>4.4888944686212157E-2</v>
      </c>
      <c r="M64" s="236">
        <f t="shared" si="56"/>
        <v>0.11727381497280912</v>
      </c>
      <c r="N64" s="236">
        <f t="shared" si="56"/>
        <v>6.9364339363720967E-2</v>
      </c>
      <c r="O64" s="236">
        <f t="shared" si="56"/>
        <v>4.2824396517881586E-2</v>
      </c>
      <c r="P64" s="266">
        <f>SUM(D64:O64)</f>
        <v>1</v>
      </c>
      <c r="Q64" s="72">
        <f t="shared" si="54"/>
        <v>0.1106540302615644</v>
      </c>
      <c r="R64" s="85"/>
      <c r="S64" s="85"/>
      <c r="T64" s="67"/>
      <c r="U64" s="209">
        <v>2</v>
      </c>
    </row>
    <row r="65" spans="1:21" s="61" customFormat="1" ht="15.6" hidden="1" customHeight="1" thickBot="1">
      <c r="A65" s="61" t="s">
        <v>16</v>
      </c>
      <c r="B65" s="62"/>
      <c r="C65" s="42" t="s">
        <v>1029</v>
      </c>
      <c r="D65" s="235">
        <f t="shared" ref="D65:O65" si="57">D88/$P88</f>
        <v>8.8530616958644864E-2</v>
      </c>
      <c r="E65" s="265">
        <f t="shared" si="57"/>
        <v>6.7783991646951897E-2</v>
      </c>
      <c r="F65" s="236">
        <f t="shared" si="57"/>
        <v>2.7960488459920368E-2</v>
      </c>
      <c r="G65" s="236">
        <f t="shared" si="57"/>
        <v>9.3289751012169603E-2</v>
      </c>
      <c r="H65" s="236">
        <f t="shared" si="57"/>
        <v>7.0002431824538983E-2</v>
      </c>
      <c r="I65" s="236">
        <f t="shared" si="57"/>
        <v>6.3437853146404433E-2</v>
      </c>
      <c r="J65" s="236">
        <f t="shared" si="57"/>
        <v>0.22261598705469487</v>
      </c>
      <c r="K65" s="236">
        <f t="shared" si="57"/>
        <v>6.0552487699128119E-2</v>
      </c>
      <c r="L65" s="236">
        <f t="shared" si="57"/>
        <v>6.8392688290624476E-2</v>
      </c>
      <c r="M65" s="236">
        <f t="shared" si="57"/>
        <v>5.5066614314440786E-2</v>
      </c>
      <c r="N65" s="236">
        <f t="shared" si="57"/>
        <v>8.4792099395386372E-2</v>
      </c>
      <c r="O65" s="236">
        <f t="shared" si="57"/>
        <v>9.7574990197095313E-2</v>
      </c>
      <c r="P65" s="266">
        <f>SUM(D65:O65)</f>
        <v>1.0000000000000002</v>
      </c>
      <c r="Q65" s="72">
        <f>(P88/P86-1)</f>
        <v>8.3119654879143301E-2</v>
      </c>
      <c r="R65" s="85"/>
      <c r="S65" s="85"/>
      <c r="T65" s="67"/>
      <c r="U65" s="209">
        <v>2</v>
      </c>
    </row>
    <row r="66" spans="1:21" s="61" customFormat="1" ht="15.6" hidden="1" customHeight="1" thickBot="1">
      <c r="A66" s="61" t="s">
        <v>16</v>
      </c>
      <c r="B66" s="62">
        <f>+B45+1</f>
        <v>9</v>
      </c>
      <c r="C66" s="42" t="s">
        <v>1134</v>
      </c>
      <c r="D66" s="235">
        <f t="shared" ref="D66:D72" si="58">D89/$P89</f>
        <v>4.8127244984185913E-2</v>
      </c>
      <c r="E66" s="265">
        <f t="shared" ref="E66:O66" si="59">E89/$P89</f>
        <v>3.5596425838776771E-2</v>
      </c>
      <c r="F66" s="236">
        <f t="shared" si="59"/>
        <v>2.6420473202211074E-2</v>
      </c>
      <c r="G66" s="236">
        <f t="shared" si="59"/>
        <v>2.5251010575437834E-2</v>
      </c>
      <c r="H66" s="236">
        <f t="shared" si="59"/>
        <v>2.4046985821945397E-2</v>
      </c>
      <c r="I66" s="236">
        <f t="shared" si="59"/>
        <v>5.2075996999129133E-2</v>
      </c>
      <c r="J66" s="236">
        <f t="shared" si="59"/>
        <v>0.10288103002479847</v>
      </c>
      <c r="K66" s="236">
        <f t="shared" si="59"/>
        <v>4.8984993616505608E-2</v>
      </c>
      <c r="L66" s="236">
        <f t="shared" si="59"/>
        <v>1.8941720668105528E-2</v>
      </c>
      <c r="M66" s="236">
        <f t="shared" si="59"/>
        <v>0.59248071700504334</v>
      </c>
      <c r="N66" s="236">
        <f t="shared" si="59"/>
        <v>1.1069638554657618E-2</v>
      </c>
      <c r="O66" s="236">
        <f t="shared" si="59"/>
        <v>1.4123762709203206E-2</v>
      </c>
      <c r="P66" s="266">
        <f t="shared" ref="P66:P75" si="60">SUM(D66:O66)</f>
        <v>0.99999999999999978</v>
      </c>
      <c r="Q66" s="72">
        <f>(P89/P88-1)</f>
        <v>1.3084340174490583</v>
      </c>
      <c r="R66" s="85"/>
      <c r="S66" s="85"/>
      <c r="T66" s="67"/>
      <c r="U66" s="209">
        <v>2</v>
      </c>
    </row>
    <row r="67" spans="1:21" s="61" customFormat="1" ht="15.6" hidden="1" customHeight="1">
      <c r="A67" s="61" t="s">
        <v>16</v>
      </c>
      <c r="B67" s="408">
        <f>+B66+1</f>
        <v>10</v>
      </c>
      <c r="C67" s="508" t="s">
        <v>1135</v>
      </c>
      <c r="D67" s="455">
        <f t="shared" si="58"/>
        <v>0.10948327847400699</v>
      </c>
      <c r="E67" s="528">
        <f t="shared" ref="E67:O67" si="61">E90/$P90</f>
        <v>6.0755974089451867E-2</v>
      </c>
      <c r="F67" s="281">
        <f t="shared" si="61"/>
        <v>8.206774359037565E-2</v>
      </c>
      <c r="G67" s="281">
        <f t="shared" si="61"/>
        <v>6.0574681863572705E-2</v>
      </c>
      <c r="H67" s="281">
        <f t="shared" si="61"/>
        <v>7.4957292400241127E-2</v>
      </c>
      <c r="I67" s="281">
        <f t="shared" si="61"/>
        <v>9.7948740406638091E-2</v>
      </c>
      <c r="J67" s="281">
        <f t="shared" si="61"/>
        <v>0.25757921378628545</v>
      </c>
      <c r="K67" s="281">
        <f t="shared" si="61"/>
        <v>6.3654103966819642E-2</v>
      </c>
      <c r="L67" s="281">
        <f t="shared" si="61"/>
        <v>3.7408916411090787E-2</v>
      </c>
      <c r="M67" s="281">
        <f t="shared" si="61"/>
        <v>4.9718999299117425E-2</v>
      </c>
      <c r="N67" s="281">
        <f t="shared" si="61"/>
        <v>4.3672658551605792E-2</v>
      </c>
      <c r="O67" s="281">
        <f t="shared" si="61"/>
        <v>6.2178397160794451E-2</v>
      </c>
      <c r="P67" s="529">
        <f t="shared" si="60"/>
        <v>0.99999999999999989</v>
      </c>
      <c r="Q67" s="533">
        <f t="shared" ref="Q67:Q75" si="62">(P90/P89-1)</f>
        <v>-0.41761078466683521</v>
      </c>
      <c r="R67" s="85"/>
      <c r="S67" s="85"/>
      <c r="T67" s="67"/>
      <c r="U67" s="209">
        <v>2</v>
      </c>
    </row>
    <row r="68" spans="1:21" s="61" customFormat="1" ht="15.6" customHeight="1">
      <c r="A68" s="61" t="s">
        <v>16</v>
      </c>
      <c r="B68" s="513">
        <v>10</v>
      </c>
      <c r="C68" s="510" t="s">
        <v>1136</v>
      </c>
      <c r="D68" s="236">
        <f t="shared" si="58"/>
        <v>6.2630768384010715E-2</v>
      </c>
      <c r="E68" s="265">
        <f t="shared" ref="E68:O68" si="63">E91/$P91</f>
        <v>1.9400352435334871E-2</v>
      </c>
      <c r="F68" s="236">
        <f t="shared" si="63"/>
        <v>2.6950405671540743E-2</v>
      </c>
      <c r="G68" s="236">
        <f t="shared" si="63"/>
        <v>1.5457980665030702E-2</v>
      </c>
      <c r="H68" s="236">
        <f t="shared" si="63"/>
        <v>3.3662647365948768E-2</v>
      </c>
      <c r="I68" s="236">
        <f t="shared" si="63"/>
        <v>9.3123725547171202E-2</v>
      </c>
      <c r="J68" s="236">
        <f t="shared" si="63"/>
        <v>6.4770367241637317E-2</v>
      </c>
      <c r="K68" s="236">
        <f t="shared" si="63"/>
        <v>1.4494822524160905E-2</v>
      </c>
      <c r="L68" s="236">
        <f t="shared" si="63"/>
        <v>1.5001609972516049E-2</v>
      </c>
      <c r="M68" s="236">
        <f t="shared" si="63"/>
        <v>0.62061557196717776</v>
      </c>
      <c r="N68" s="236">
        <f t="shared" si="63"/>
        <v>2.0029335227249409E-2</v>
      </c>
      <c r="O68" s="236">
        <f t="shared" si="63"/>
        <v>1.3862412998221637E-2</v>
      </c>
      <c r="P68" s="321">
        <f t="shared" si="60"/>
        <v>1</v>
      </c>
      <c r="Q68" s="520">
        <f t="shared" si="62"/>
        <v>0.87113684354483767</v>
      </c>
      <c r="R68" s="85"/>
      <c r="S68" s="85"/>
      <c r="T68" s="67"/>
      <c r="U68" s="209">
        <v>1</v>
      </c>
    </row>
    <row r="69" spans="1:21" s="61" customFormat="1" ht="15.6" customHeight="1">
      <c r="A69" s="61" t="s">
        <v>16</v>
      </c>
      <c r="B69" s="513">
        <v>11</v>
      </c>
      <c r="C69" s="510" t="s">
        <v>1137</v>
      </c>
      <c r="D69" s="236">
        <f t="shared" si="58"/>
        <v>0.33661283575344908</v>
      </c>
      <c r="E69" s="265">
        <f t="shared" ref="E69:O69" si="64">E92/$P92</f>
        <v>2.8388029819245549E-2</v>
      </c>
      <c r="F69" s="236">
        <f t="shared" si="64"/>
        <v>3.1111838446373205E-2</v>
      </c>
      <c r="G69" s="236">
        <f t="shared" si="64"/>
        <v>4.3419334137597292E-2</v>
      </c>
      <c r="H69" s="236">
        <f t="shared" si="64"/>
        <v>9.4167015435540596E-2</v>
      </c>
      <c r="I69" s="236">
        <f t="shared" si="64"/>
        <v>0.19572991634524484</v>
      </c>
      <c r="J69" s="236">
        <f t="shared" si="64"/>
        <v>0.10979234633554373</v>
      </c>
      <c r="K69" s="236">
        <f t="shared" si="64"/>
        <v>3.3590540032485891E-2</v>
      </c>
      <c r="L69" s="236">
        <f t="shared" si="64"/>
        <v>3.0368215794081211E-2</v>
      </c>
      <c r="M69" s="236">
        <f t="shared" si="64"/>
        <v>3.5796425717828664E-2</v>
      </c>
      <c r="N69" s="236">
        <f t="shared" si="64"/>
        <v>3.8193932324060674E-2</v>
      </c>
      <c r="O69" s="236">
        <f t="shared" si="64"/>
        <v>2.2829569858549299E-2</v>
      </c>
      <c r="P69" s="321">
        <f t="shared" si="60"/>
        <v>1</v>
      </c>
      <c r="Q69" s="520">
        <f t="shared" si="62"/>
        <v>-0.42925658480188444</v>
      </c>
      <c r="R69" s="85"/>
      <c r="S69" s="85"/>
      <c r="T69" s="67"/>
      <c r="U69" s="209">
        <v>1</v>
      </c>
    </row>
    <row r="70" spans="1:21" s="61" customFormat="1" ht="15.75" customHeight="1">
      <c r="A70" s="61" t="s">
        <v>16</v>
      </c>
      <c r="B70" s="513">
        <v>12</v>
      </c>
      <c r="C70" s="510" t="s">
        <v>1138</v>
      </c>
      <c r="D70" s="236">
        <f t="shared" si="58"/>
        <v>0.3368186182715775</v>
      </c>
      <c r="E70" s="265">
        <f t="shared" ref="E70:O70" si="65">E93/$P93</f>
        <v>2.8962729150185849E-2</v>
      </c>
      <c r="F70" s="236">
        <f t="shared" si="65"/>
        <v>4.5292599657731893E-2</v>
      </c>
      <c r="G70" s="236">
        <f t="shared" si="65"/>
        <v>7.2380189981064422E-2</v>
      </c>
      <c r="H70" s="236">
        <f t="shared" si="65"/>
        <v>5.6625100852103927E-2</v>
      </c>
      <c r="I70" s="236">
        <f t="shared" si="65"/>
        <v>7.2091362937643316E-2</v>
      </c>
      <c r="J70" s="236">
        <f t="shared" si="65"/>
        <v>0.11341803245573684</v>
      </c>
      <c r="K70" s="236">
        <f t="shared" si="65"/>
        <v>5.13117775757925E-2</v>
      </c>
      <c r="L70" s="236">
        <f t="shared" si="65"/>
        <v>5.7091848808058197E-2</v>
      </c>
      <c r="M70" s="236">
        <f t="shared" si="65"/>
        <v>7.0838452185367981E-2</v>
      </c>
      <c r="N70" s="236">
        <f t="shared" si="65"/>
        <v>4.9684643104249575E-2</v>
      </c>
      <c r="O70" s="236">
        <f t="shared" si="65"/>
        <v>4.5484645020488094E-2</v>
      </c>
      <c r="P70" s="321">
        <f t="shared" si="60"/>
        <v>1</v>
      </c>
      <c r="Q70" s="520">
        <f t="shared" si="62"/>
        <v>0.13675282292459534</v>
      </c>
      <c r="R70" s="85"/>
      <c r="S70" s="85"/>
      <c r="T70" s="67"/>
      <c r="U70" s="209">
        <v>1</v>
      </c>
    </row>
    <row r="71" spans="1:21" s="61" customFormat="1" ht="15.75" customHeight="1">
      <c r="A71" s="61" t="s">
        <v>16</v>
      </c>
      <c r="B71" s="513">
        <v>13</v>
      </c>
      <c r="C71" s="510" t="s">
        <v>1139</v>
      </c>
      <c r="D71" s="236">
        <f t="shared" si="58"/>
        <v>0.34549268103794489</v>
      </c>
      <c r="E71" s="265">
        <f t="shared" ref="E71:O71" si="66">E94/$P94</f>
        <v>4.7601289955305492E-2</v>
      </c>
      <c r="F71" s="236">
        <f t="shared" si="66"/>
        <v>4.4966279516576224E-2</v>
      </c>
      <c r="G71" s="236">
        <f t="shared" si="66"/>
        <v>4.9146380848189182E-2</v>
      </c>
      <c r="H71" s="236">
        <f t="shared" si="66"/>
        <v>2.3600033041776103E-2</v>
      </c>
      <c r="I71" s="236">
        <f t="shared" si="66"/>
        <v>0.11291682124066844</v>
      </c>
      <c r="J71" s="236">
        <f t="shared" si="66"/>
        <v>7.042393997342182E-2</v>
      </c>
      <c r="K71" s="236">
        <f t="shared" si="66"/>
        <v>6.5872223148097209E-2</v>
      </c>
      <c r="L71" s="236">
        <f t="shared" si="66"/>
        <v>4.8827716056750486E-2</v>
      </c>
      <c r="M71" s="236">
        <f t="shared" si="66"/>
        <v>5.0594366945638819E-2</v>
      </c>
      <c r="N71" s="236">
        <f t="shared" si="66"/>
        <v>0.10715673750113937</v>
      </c>
      <c r="O71" s="236">
        <f t="shared" si="66"/>
        <v>3.340153073449207E-2</v>
      </c>
      <c r="P71" s="321">
        <f t="shared" si="60"/>
        <v>1.0000000000000002</v>
      </c>
      <c r="Q71" s="520">
        <f t="shared" si="62"/>
        <v>0.13780247620143382</v>
      </c>
      <c r="R71" s="85"/>
      <c r="S71" s="85"/>
      <c r="T71" s="67"/>
      <c r="U71" s="209">
        <v>1</v>
      </c>
    </row>
    <row r="72" spans="1:21" s="61" customFormat="1" ht="15.75" customHeight="1">
      <c r="A72" s="61" t="s">
        <v>16</v>
      </c>
      <c r="B72" s="513">
        <v>14</v>
      </c>
      <c r="C72" s="510" t="s">
        <v>1140</v>
      </c>
      <c r="D72" s="236">
        <f t="shared" si="58"/>
        <v>0.11639933287691845</v>
      </c>
      <c r="E72" s="265">
        <f t="shared" ref="E72:O72" si="67">E95/$P95</f>
        <v>4.8410860773397534E-2</v>
      </c>
      <c r="F72" s="236">
        <f t="shared" si="67"/>
        <v>4.7215558576587435E-2</v>
      </c>
      <c r="G72" s="236">
        <f t="shared" si="67"/>
        <v>4.7058049172434571E-2</v>
      </c>
      <c r="H72" s="236">
        <f t="shared" si="67"/>
        <v>2.9957268371953054E-2</v>
      </c>
      <c r="I72" s="236">
        <f t="shared" si="67"/>
        <v>0.27095638019861579</v>
      </c>
      <c r="J72" s="236">
        <f t="shared" si="67"/>
        <v>0.13752633162804695</v>
      </c>
      <c r="K72" s="236">
        <f t="shared" si="67"/>
        <v>6.4851038218477278E-2</v>
      </c>
      <c r="L72" s="236">
        <f t="shared" si="67"/>
        <v>5.4920252783629261E-2</v>
      </c>
      <c r="M72" s="236">
        <f t="shared" si="67"/>
        <v>5.7779115257297627E-2</v>
      </c>
      <c r="N72" s="236">
        <f t="shared" si="67"/>
        <v>8.4261209750225705E-2</v>
      </c>
      <c r="O72" s="236">
        <f t="shared" si="67"/>
        <v>4.066460239241651E-2</v>
      </c>
      <c r="P72" s="321">
        <f t="shared" si="60"/>
        <v>1</v>
      </c>
      <c r="Q72" s="520">
        <f t="shared" si="62"/>
        <v>-9.3619549563175086E-2</v>
      </c>
      <c r="R72" s="85"/>
      <c r="S72" s="85"/>
      <c r="T72" s="67"/>
      <c r="U72" s="209">
        <v>1</v>
      </c>
    </row>
    <row r="73" spans="1:21" s="61" customFormat="1" ht="15.75" customHeight="1">
      <c r="A73" s="61" t="s">
        <v>16</v>
      </c>
      <c r="B73" s="513">
        <v>15</v>
      </c>
      <c r="C73" s="510" t="s">
        <v>1141</v>
      </c>
      <c r="D73" s="236">
        <f t="shared" ref="D73:O75" si="68">D96/$P96</f>
        <v>0.11458948611931483</v>
      </c>
      <c r="E73" s="265">
        <f t="shared" si="68"/>
        <v>5.1584957668832455E-2</v>
      </c>
      <c r="F73" s="236">
        <f t="shared" si="68"/>
        <v>5.3356960031502268E-2</v>
      </c>
      <c r="G73" s="236">
        <f t="shared" si="68"/>
        <v>6.1232526087812565E-2</v>
      </c>
      <c r="H73" s="236">
        <f t="shared" si="68"/>
        <v>8.5253002559558963E-2</v>
      </c>
      <c r="I73" s="236">
        <f t="shared" si="68"/>
        <v>0.16341799566843868</v>
      </c>
      <c r="J73" s="236">
        <f t="shared" si="68"/>
        <v>0.13014372908052765</v>
      </c>
      <c r="K73" s="236">
        <f t="shared" si="68"/>
        <v>7.1273872809608202E-2</v>
      </c>
      <c r="L73" s="236">
        <f t="shared" si="68"/>
        <v>6.1232526087812558E-2</v>
      </c>
      <c r="M73" s="236">
        <f t="shared" si="68"/>
        <v>6.497341996455995E-2</v>
      </c>
      <c r="N73" s="236">
        <f t="shared" si="68"/>
        <v>9.1159677101791708E-2</v>
      </c>
      <c r="O73" s="236">
        <f t="shared" si="68"/>
        <v>5.1781846820240174E-2</v>
      </c>
      <c r="P73" s="321">
        <f t="shared" si="60"/>
        <v>1</v>
      </c>
      <c r="Q73" s="520">
        <f t="shared" si="62"/>
        <v>-0.2357809208546493</v>
      </c>
      <c r="R73" s="85"/>
      <c r="S73" s="85"/>
      <c r="T73" s="67"/>
      <c r="U73" s="209">
        <v>1</v>
      </c>
    </row>
    <row r="74" spans="1:21" s="61" customFormat="1" ht="15.75" hidden="1" customHeight="1" thickBot="1">
      <c r="A74" s="61" t="s">
        <v>16</v>
      </c>
      <c r="B74" s="409"/>
      <c r="C74" s="410" t="s">
        <v>1142</v>
      </c>
      <c r="D74" s="68" t="e">
        <f t="shared" si="68"/>
        <v>#DIV/0!</v>
      </c>
      <c r="E74" s="86" t="e">
        <f t="shared" si="68"/>
        <v>#DIV/0!</v>
      </c>
      <c r="F74" s="87" t="e">
        <f t="shared" si="68"/>
        <v>#DIV/0!</v>
      </c>
      <c r="G74" s="87" t="e">
        <f t="shared" si="68"/>
        <v>#DIV/0!</v>
      </c>
      <c r="H74" s="87" t="e">
        <f t="shared" si="68"/>
        <v>#DIV/0!</v>
      </c>
      <c r="I74" s="87" t="e">
        <f t="shared" si="68"/>
        <v>#DIV/0!</v>
      </c>
      <c r="J74" s="87" t="e">
        <f t="shared" si="68"/>
        <v>#DIV/0!</v>
      </c>
      <c r="K74" s="87" t="e">
        <f t="shared" si="68"/>
        <v>#DIV/0!</v>
      </c>
      <c r="L74" s="87" t="e">
        <f t="shared" si="68"/>
        <v>#DIV/0!</v>
      </c>
      <c r="M74" s="87" t="e">
        <f t="shared" si="68"/>
        <v>#DIV/0!</v>
      </c>
      <c r="N74" s="87" t="e">
        <f t="shared" si="68"/>
        <v>#DIV/0!</v>
      </c>
      <c r="O74" s="88" t="e">
        <f t="shared" si="68"/>
        <v>#DIV/0!</v>
      </c>
      <c r="P74" s="69" t="e">
        <f t="shared" si="60"/>
        <v>#DIV/0!</v>
      </c>
      <c r="Q74" s="70">
        <f t="shared" si="62"/>
        <v>-1</v>
      </c>
      <c r="R74" s="85"/>
      <c r="S74" s="85"/>
      <c r="T74" s="67"/>
      <c r="U74" s="209">
        <v>2</v>
      </c>
    </row>
    <row r="75" spans="1:21" s="61" customFormat="1" ht="15.75" hidden="1" customHeight="1" thickBot="1">
      <c r="A75" s="61" t="s">
        <v>16</v>
      </c>
      <c r="B75" s="213"/>
      <c r="C75" s="38" t="s">
        <v>1143</v>
      </c>
      <c r="D75" s="68" t="e">
        <f t="shared" si="68"/>
        <v>#DIV/0!</v>
      </c>
      <c r="E75" s="86" t="e">
        <f t="shared" si="68"/>
        <v>#DIV/0!</v>
      </c>
      <c r="F75" s="87" t="e">
        <f t="shared" si="68"/>
        <v>#DIV/0!</v>
      </c>
      <c r="G75" s="87" t="e">
        <f t="shared" si="68"/>
        <v>#DIV/0!</v>
      </c>
      <c r="H75" s="87" t="e">
        <f t="shared" si="68"/>
        <v>#DIV/0!</v>
      </c>
      <c r="I75" s="87" t="e">
        <f t="shared" si="68"/>
        <v>#DIV/0!</v>
      </c>
      <c r="J75" s="87" t="e">
        <f t="shared" si="68"/>
        <v>#DIV/0!</v>
      </c>
      <c r="K75" s="87" t="e">
        <f t="shared" si="68"/>
        <v>#DIV/0!</v>
      </c>
      <c r="L75" s="87" t="e">
        <f t="shared" si="68"/>
        <v>#DIV/0!</v>
      </c>
      <c r="M75" s="87" t="e">
        <f t="shared" si="68"/>
        <v>#DIV/0!</v>
      </c>
      <c r="N75" s="87" t="e">
        <f t="shared" si="68"/>
        <v>#DIV/0!</v>
      </c>
      <c r="O75" s="88" t="e">
        <f t="shared" si="68"/>
        <v>#DIV/0!</v>
      </c>
      <c r="P75" s="71" t="e">
        <f t="shared" si="60"/>
        <v>#DIV/0!</v>
      </c>
      <c r="Q75" s="72" t="e">
        <f t="shared" si="62"/>
        <v>#DIV/0!</v>
      </c>
      <c r="R75" s="85"/>
      <c r="S75" s="85"/>
      <c r="T75" s="67"/>
      <c r="U75" s="209">
        <v>2</v>
      </c>
    </row>
    <row r="76" spans="1:21" s="61" customFormat="1" ht="15.75" hidden="1" customHeight="1" thickBot="1">
      <c r="B76" s="213"/>
      <c r="C76" s="39"/>
      <c r="D76" s="194"/>
      <c r="E76" s="636"/>
      <c r="F76" s="195"/>
      <c r="G76" s="195"/>
      <c r="H76" s="195"/>
      <c r="I76" s="195"/>
      <c r="J76" s="195"/>
      <c r="K76" s="195"/>
      <c r="L76" s="195"/>
      <c r="M76" s="195"/>
      <c r="N76" s="195"/>
      <c r="O76" s="220"/>
      <c r="P76" s="221"/>
      <c r="Q76" s="558"/>
      <c r="R76" s="85"/>
      <c r="S76" s="85"/>
      <c r="T76" s="67"/>
      <c r="U76" s="209"/>
    </row>
    <row r="77" spans="1:21" s="61" customFormat="1" ht="15.75" hidden="1" customHeight="1" thickBot="1">
      <c r="B77" s="213"/>
      <c r="C77" s="39"/>
      <c r="D77" s="194"/>
      <c r="E77" s="636"/>
      <c r="F77" s="195"/>
      <c r="G77" s="195"/>
      <c r="H77" s="195"/>
      <c r="I77" s="195"/>
      <c r="J77" s="195"/>
      <c r="K77" s="195"/>
      <c r="L77" s="195"/>
      <c r="M77" s="195"/>
      <c r="N77" s="195"/>
      <c r="O77" s="220"/>
      <c r="P77" s="221"/>
      <c r="Q77" s="558"/>
      <c r="R77" s="85"/>
      <c r="S77" s="85"/>
      <c r="T77" s="67"/>
      <c r="U77" s="209"/>
    </row>
    <row r="78" spans="1:21" s="61" customFormat="1" ht="15.75" hidden="1" customHeight="1" thickBot="1">
      <c r="B78" s="213"/>
      <c r="C78" s="39"/>
      <c r="D78" s="194"/>
      <c r="E78" s="636"/>
      <c r="F78" s="195"/>
      <c r="G78" s="195"/>
      <c r="H78" s="195"/>
      <c r="I78" s="195"/>
      <c r="J78" s="195"/>
      <c r="K78" s="195"/>
      <c r="L78" s="195"/>
      <c r="M78" s="195"/>
      <c r="N78" s="195"/>
      <c r="O78" s="220"/>
      <c r="P78" s="221"/>
      <c r="Q78" s="558"/>
      <c r="R78" s="85"/>
      <c r="S78" s="85"/>
      <c r="T78" s="67"/>
      <c r="U78" s="209"/>
    </row>
    <row r="79" spans="1:21" s="61" customFormat="1" ht="15.75" hidden="1" customHeight="1" thickBot="1">
      <c r="A79" s="61" t="s">
        <v>16</v>
      </c>
      <c r="B79" s="213"/>
      <c r="C79" s="39" t="s">
        <v>102</v>
      </c>
      <c r="D79" s="267">
        <f t="shared" ref="D79:P79" si="69">D2088</f>
        <v>49.639999000000003</v>
      </c>
      <c r="E79" s="268">
        <f t="shared" si="69"/>
        <v>15.734252999999999</v>
      </c>
      <c r="F79" s="268">
        <f t="shared" si="69"/>
        <v>38.048186999999999</v>
      </c>
      <c r="G79" s="268">
        <f t="shared" si="69"/>
        <v>31.246764000000006</v>
      </c>
      <c r="H79" s="268">
        <f t="shared" si="69"/>
        <v>96.387248999999997</v>
      </c>
      <c r="I79" s="268">
        <f t="shared" si="69"/>
        <v>22.69867600000002</v>
      </c>
      <c r="J79" s="268">
        <f t="shared" si="69"/>
        <v>12.587755999999994</v>
      </c>
      <c r="K79" s="268">
        <f t="shared" si="69"/>
        <v>10.992234999999999</v>
      </c>
      <c r="L79" s="268">
        <f t="shared" si="69"/>
        <v>15.210082999999997</v>
      </c>
      <c r="M79" s="268">
        <f t="shared" si="69"/>
        <v>7.5082590000000149</v>
      </c>
      <c r="N79" s="268">
        <f t="shared" si="69"/>
        <v>15.464084999999994</v>
      </c>
      <c r="O79" s="268">
        <f t="shared" si="69"/>
        <v>10.628563000000016</v>
      </c>
      <c r="P79" s="269">
        <f t="shared" si="69"/>
        <v>326.14610900000002</v>
      </c>
      <c r="Q79" s="128"/>
      <c r="R79" s="85"/>
      <c r="S79" s="85"/>
      <c r="T79" s="67"/>
      <c r="U79" s="209">
        <v>2</v>
      </c>
    </row>
    <row r="80" spans="1:21" s="61" customFormat="1" ht="15.75" hidden="1" customHeight="1" thickBot="1">
      <c r="A80" s="61" t="s">
        <v>16</v>
      </c>
      <c r="B80" s="213"/>
      <c r="C80" s="38" t="s">
        <v>103</v>
      </c>
      <c r="D80" s="91">
        <f t="shared" ref="D80:O80" si="70">D2089</f>
        <v>49.475471999999996</v>
      </c>
      <c r="E80" s="94">
        <f t="shared" si="70"/>
        <v>12.48325</v>
      </c>
      <c r="F80" s="94">
        <f t="shared" si="70"/>
        <v>15.055185</v>
      </c>
      <c r="G80" s="94">
        <f t="shared" si="70"/>
        <v>41.889556999999996</v>
      </c>
      <c r="H80" s="94">
        <f t="shared" si="70"/>
        <v>58.730581999999991</v>
      </c>
      <c r="I80" s="94">
        <f t="shared" si="70"/>
        <v>17.037875</v>
      </c>
      <c r="J80" s="94">
        <f t="shared" si="70"/>
        <v>21.790378</v>
      </c>
      <c r="K80" s="94">
        <f t="shared" si="70"/>
        <v>25.987685999999997</v>
      </c>
      <c r="L80" s="94">
        <f t="shared" si="70"/>
        <v>15.807290999999999</v>
      </c>
      <c r="M80" s="94">
        <f t="shared" si="70"/>
        <v>11.308872000000001</v>
      </c>
      <c r="N80" s="94">
        <f t="shared" si="70"/>
        <v>19.972770000000004</v>
      </c>
      <c r="O80" s="94">
        <f t="shared" si="70"/>
        <v>16.685056000000003</v>
      </c>
      <c r="P80" s="74">
        <f t="shared" ref="P80:P85" si="71">SUM(D80:O80)</f>
        <v>306.223974</v>
      </c>
      <c r="Q80" s="240"/>
      <c r="R80" s="270"/>
      <c r="S80" s="270"/>
      <c r="T80" s="242"/>
      <c r="U80" s="209">
        <v>2</v>
      </c>
    </row>
    <row r="81" spans="1:21" s="61" customFormat="1" ht="15.75" hidden="1" customHeight="1" thickBot="1">
      <c r="A81" s="61" t="s">
        <v>16</v>
      </c>
      <c r="B81" s="213"/>
      <c r="C81" s="38" t="s">
        <v>432</v>
      </c>
      <c r="D81" s="91">
        <f t="shared" ref="D81:O81" si="72">D2090</f>
        <v>44.250625999999997</v>
      </c>
      <c r="E81" s="94">
        <f t="shared" si="72"/>
        <v>9.6229809999999993</v>
      </c>
      <c r="F81" s="94">
        <f t="shared" si="72"/>
        <v>10.120841</v>
      </c>
      <c r="G81" s="94">
        <f t="shared" si="72"/>
        <v>16.334847</v>
      </c>
      <c r="H81" s="94">
        <f t="shared" si="72"/>
        <v>87.909147000000004</v>
      </c>
      <c r="I81" s="94">
        <f t="shared" si="72"/>
        <v>37.507786000000003</v>
      </c>
      <c r="J81" s="94">
        <f t="shared" si="72"/>
        <v>10.371065</v>
      </c>
      <c r="K81" s="94">
        <f t="shared" si="72"/>
        <v>21.784027999999999</v>
      </c>
      <c r="L81" s="94">
        <f t="shared" si="72"/>
        <v>6.5723979999999997</v>
      </c>
      <c r="M81" s="94">
        <f t="shared" si="72"/>
        <v>13.266715000000001</v>
      </c>
      <c r="N81" s="94">
        <f t="shared" si="72"/>
        <v>21.713014000000001</v>
      </c>
      <c r="O81" s="94">
        <f t="shared" si="72"/>
        <v>10.831436</v>
      </c>
      <c r="P81" s="74">
        <f t="shared" si="71"/>
        <v>290.28488399999998</v>
      </c>
      <c r="Q81" s="80"/>
      <c r="R81" s="92">
        <f t="shared" ref="R81:S86" si="73">R2090</f>
        <v>0</v>
      </c>
      <c r="S81" s="94">
        <f t="shared" si="73"/>
        <v>0</v>
      </c>
      <c r="T81" s="115">
        <f t="shared" ref="T81:T86" si="74">R81-S81</f>
        <v>0</v>
      </c>
      <c r="U81" s="209">
        <v>2</v>
      </c>
    </row>
    <row r="82" spans="1:21" s="61" customFormat="1" ht="15.75" hidden="1" customHeight="1" thickBot="1">
      <c r="A82" s="61" t="s">
        <v>16</v>
      </c>
      <c r="B82" s="213"/>
      <c r="C82" s="38" t="s">
        <v>554</v>
      </c>
      <c r="D82" s="91">
        <f t="shared" ref="D82:O82" si="75">D2091</f>
        <v>53.297560569999987</v>
      </c>
      <c r="E82" s="94">
        <f t="shared" si="75"/>
        <v>25.611322810000001</v>
      </c>
      <c r="F82" s="94">
        <f t="shared" si="75"/>
        <v>19.623523760000001</v>
      </c>
      <c r="G82" s="94">
        <f t="shared" si="75"/>
        <v>67.539807209999992</v>
      </c>
      <c r="H82" s="94">
        <f t="shared" si="75"/>
        <v>37.367197909999994</v>
      </c>
      <c r="I82" s="94">
        <f t="shared" si="75"/>
        <v>21.714068999999999</v>
      </c>
      <c r="J82" s="94">
        <f t="shared" si="75"/>
        <v>33.274502440000006</v>
      </c>
      <c r="K82" s="94">
        <f t="shared" si="75"/>
        <v>14.0902817</v>
      </c>
      <c r="L82" s="94">
        <f t="shared" si="75"/>
        <v>13.885362999999998</v>
      </c>
      <c r="M82" s="94">
        <f t="shared" si="75"/>
        <v>24.297154000000003</v>
      </c>
      <c r="N82" s="94">
        <f t="shared" si="75"/>
        <v>43.380990999999995</v>
      </c>
      <c r="O82" s="94">
        <f t="shared" si="75"/>
        <v>25.377182999999999</v>
      </c>
      <c r="P82" s="74">
        <f t="shared" si="71"/>
        <v>379.45895639999992</v>
      </c>
      <c r="Q82" s="80"/>
      <c r="R82" s="92">
        <f t="shared" si="73"/>
        <v>0</v>
      </c>
      <c r="S82" s="94">
        <f t="shared" si="73"/>
        <v>0</v>
      </c>
      <c r="T82" s="115">
        <f t="shared" si="74"/>
        <v>0</v>
      </c>
      <c r="U82" s="209">
        <v>2</v>
      </c>
    </row>
    <row r="83" spans="1:21" s="61" customFormat="1" ht="15.75" hidden="1" customHeight="1" thickBot="1">
      <c r="A83" s="61" t="s">
        <v>16</v>
      </c>
      <c r="B83" s="213"/>
      <c r="C83" s="38" t="s">
        <v>651</v>
      </c>
      <c r="D83" s="91">
        <f t="shared" ref="D83:O83" si="76">D2092</f>
        <v>49.541545850000006</v>
      </c>
      <c r="E83" s="94">
        <f t="shared" si="76"/>
        <v>26.942687079999999</v>
      </c>
      <c r="F83" s="94">
        <f t="shared" si="76"/>
        <v>22.401267730000001</v>
      </c>
      <c r="G83" s="94">
        <f t="shared" si="76"/>
        <v>70.913296099999997</v>
      </c>
      <c r="H83" s="94">
        <f t="shared" si="76"/>
        <v>38.176132330000002</v>
      </c>
      <c r="I83" s="94">
        <f t="shared" si="76"/>
        <v>22.644193340000001</v>
      </c>
      <c r="J83" s="94">
        <f t="shared" si="76"/>
        <v>18.821147830000001</v>
      </c>
      <c r="K83" s="94">
        <f t="shared" si="76"/>
        <v>50.981964809999994</v>
      </c>
      <c r="L83" s="94">
        <f t="shared" si="76"/>
        <v>41.126839459999999</v>
      </c>
      <c r="M83" s="94">
        <f t="shared" si="76"/>
        <v>21.81932626</v>
      </c>
      <c r="N83" s="94">
        <f t="shared" si="76"/>
        <v>13.860802830000001</v>
      </c>
      <c r="O83" s="94">
        <f t="shared" si="76"/>
        <v>15.457862630000001</v>
      </c>
      <c r="P83" s="74">
        <f t="shared" si="71"/>
        <v>392.68706625000004</v>
      </c>
      <c r="Q83" s="80"/>
      <c r="R83" s="92">
        <f t="shared" si="73"/>
        <v>0</v>
      </c>
      <c r="S83" s="94">
        <f t="shared" si="73"/>
        <v>0</v>
      </c>
      <c r="T83" s="115">
        <f t="shared" si="74"/>
        <v>0</v>
      </c>
      <c r="U83" s="209">
        <v>2</v>
      </c>
    </row>
    <row r="84" spans="1:21" s="61" customFormat="1" ht="15.75" hidden="1" customHeight="1" thickBot="1">
      <c r="A84" s="61" t="s">
        <v>16</v>
      </c>
      <c r="B84" s="213"/>
      <c r="C84" s="38" t="s">
        <v>735</v>
      </c>
      <c r="D84" s="271">
        <f t="shared" ref="D84:O84" si="77">D2093</f>
        <v>49.918476479999995</v>
      </c>
      <c r="E84" s="272">
        <f t="shared" si="77"/>
        <v>23.679887639999997</v>
      </c>
      <c r="F84" s="272">
        <f t="shared" si="77"/>
        <v>16.144341309999998</v>
      </c>
      <c r="G84" s="272">
        <f t="shared" si="77"/>
        <v>71.295321600000008</v>
      </c>
      <c r="H84" s="272">
        <f t="shared" si="77"/>
        <v>62.347548330000002</v>
      </c>
      <c r="I84" s="272">
        <f t="shared" si="77"/>
        <v>51.796715350000014</v>
      </c>
      <c r="J84" s="272">
        <f t="shared" si="77"/>
        <v>31.092979020000008</v>
      </c>
      <c r="K84" s="272">
        <f t="shared" si="77"/>
        <v>20.395673340000009</v>
      </c>
      <c r="L84" s="272">
        <f t="shared" si="77"/>
        <v>52.036079670000014</v>
      </c>
      <c r="M84" s="272">
        <f t="shared" si="77"/>
        <v>29.800577830000016</v>
      </c>
      <c r="N84" s="272">
        <f t="shared" si="77"/>
        <v>18.627538369999996</v>
      </c>
      <c r="O84" s="272">
        <f t="shared" si="77"/>
        <v>14.60404680000002</v>
      </c>
      <c r="P84" s="244">
        <f t="shared" si="71"/>
        <v>441.73918574000004</v>
      </c>
      <c r="Q84" s="80"/>
      <c r="R84" s="92">
        <f t="shared" si="73"/>
        <v>0</v>
      </c>
      <c r="S84" s="94">
        <f t="shared" si="73"/>
        <v>0</v>
      </c>
      <c r="T84" s="115">
        <f t="shared" si="74"/>
        <v>0</v>
      </c>
      <c r="U84" s="209">
        <v>2</v>
      </c>
    </row>
    <row r="85" spans="1:21" s="61" customFormat="1" ht="15.75" hidden="1" customHeight="1" thickBot="1">
      <c r="A85" s="61" t="s">
        <v>16</v>
      </c>
      <c r="B85" s="213"/>
      <c r="C85" s="42" t="s">
        <v>815</v>
      </c>
      <c r="D85" s="271">
        <f t="shared" ref="D85:O85" si="78">D2094</f>
        <v>44.007420969999998</v>
      </c>
      <c r="E85" s="272">
        <f t="shared" si="78"/>
        <v>19.154375659999999</v>
      </c>
      <c r="F85" s="272">
        <f t="shared" si="78"/>
        <v>13.278569009999998</v>
      </c>
      <c r="G85" s="272">
        <f t="shared" si="78"/>
        <v>29.472607060000005</v>
      </c>
      <c r="H85" s="272">
        <f t="shared" si="78"/>
        <v>41.009775210000008</v>
      </c>
      <c r="I85" s="272">
        <f t="shared" si="78"/>
        <v>31.776048630000009</v>
      </c>
      <c r="J85" s="272">
        <f t="shared" si="78"/>
        <v>18.207803340000005</v>
      </c>
      <c r="K85" s="272">
        <f t="shared" si="78"/>
        <v>40.909920950000014</v>
      </c>
      <c r="L85" s="272">
        <f t="shared" si="78"/>
        <v>18.712059029999999</v>
      </c>
      <c r="M85" s="272">
        <f t="shared" si="78"/>
        <v>19.359501699999996</v>
      </c>
      <c r="N85" s="272">
        <f t="shared" si="78"/>
        <v>30.370819739999991</v>
      </c>
      <c r="O85" s="272">
        <f t="shared" si="78"/>
        <v>21.97573556</v>
      </c>
      <c r="P85" s="244">
        <f t="shared" si="71"/>
        <v>328.23463686000002</v>
      </c>
      <c r="Q85" s="80"/>
      <c r="R85" s="92">
        <f t="shared" si="73"/>
        <v>0</v>
      </c>
      <c r="S85" s="94">
        <f t="shared" si="73"/>
        <v>0</v>
      </c>
      <c r="T85" s="76">
        <f>S85-R85</f>
        <v>0</v>
      </c>
      <c r="U85" s="209">
        <v>2</v>
      </c>
    </row>
    <row r="86" spans="1:21" s="61" customFormat="1" ht="15.75" hidden="1" customHeight="1">
      <c r="A86" s="61" t="s">
        <v>16</v>
      </c>
      <c r="B86" s="512"/>
      <c r="C86" s="509" t="s">
        <v>894</v>
      </c>
      <c r="D86" s="271">
        <f t="shared" ref="D86:O86" si="79">D2095</f>
        <v>41.558628989999995</v>
      </c>
      <c r="E86" s="272">
        <f t="shared" si="79"/>
        <v>23.42949746</v>
      </c>
      <c r="F86" s="272">
        <f t="shared" si="79"/>
        <v>21.076648209999998</v>
      </c>
      <c r="G86" s="272">
        <f t="shared" si="79"/>
        <v>23.104492349999994</v>
      </c>
      <c r="H86" s="272">
        <f t="shared" si="79"/>
        <v>16.962195540000003</v>
      </c>
      <c r="I86" s="272">
        <f t="shared" si="79"/>
        <v>64.858464739999988</v>
      </c>
      <c r="J86" s="272">
        <f t="shared" si="79"/>
        <v>41.306771410000003</v>
      </c>
      <c r="K86" s="272">
        <f t="shared" si="79"/>
        <v>32.242180590000018</v>
      </c>
      <c r="L86" s="272">
        <f t="shared" si="79"/>
        <v>16.36449472000001</v>
      </c>
      <c r="M86" s="272">
        <f t="shared" si="79"/>
        <v>42.752769960000002</v>
      </c>
      <c r="N86" s="272">
        <f t="shared" si="79"/>
        <v>25.287125220000007</v>
      </c>
      <c r="O86" s="272">
        <f t="shared" si="79"/>
        <v>15.611853110000018</v>
      </c>
      <c r="P86" s="244">
        <f>SUM(D86:O86)</f>
        <v>364.55512230000005</v>
      </c>
      <c r="Q86" s="80"/>
      <c r="R86" s="534">
        <f t="shared" si="73"/>
        <v>355.8</v>
      </c>
      <c r="S86" s="272">
        <f t="shared" si="73"/>
        <v>355.8</v>
      </c>
      <c r="T86" s="358">
        <f t="shared" si="74"/>
        <v>0</v>
      </c>
      <c r="U86" s="209">
        <v>2</v>
      </c>
    </row>
    <row r="87" spans="1:21" s="61" customFormat="1" ht="15.6" customHeight="1">
      <c r="A87" s="61" t="s">
        <v>16</v>
      </c>
      <c r="B87" s="513">
        <v>16</v>
      </c>
      <c r="C87" s="510" t="s">
        <v>2868</v>
      </c>
      <c r="D87" s="541">
        <f t="shared" ref="D87:O90" si="80">D2096</f>
        <v>58.199999999999996</v>
      </c>
      <c r="E87" s="541">
        <f t="shared" si="80"/>
        <v>26.200000000000003</v>
      </c>
      <c r="F87" s="541">
        <f t="shared" si="80"/>
        <v>25.8</v>
      </c>
      <c r="G87" s="541">
        <f t="shared" si="80"/>
        <v>29.8</v>
      </c>
      <c r="H87" s="541">
        <f t="shared" si="80"/>
        <v>42</v>
      </c>
      <c r="I87" s="541">
        <f t="shared" si="80"/>
        <v>81.8</v>
      </c>
      <c r="J87" s="541">
        <f t="shared" si="80"/>
        <v>64.900000000000006</v>
      </c>
      <c r="K87" s="541">
        <f t="shared" si="80"/>
        <v>35</v>
      </c>
      <c r="L87" s="541">
        <f t="shared" si="80"/>
        <v>29.9</v>
      </c>
      <c r="M87" s="541">
        <f t="shared" si="80"/>
        <v>31.8</v>
      </c>
      <c r="N87" s="541">
        <f t="shared" si="80"/>
        <v>44.300000000000004</v>
      </c>
      <c r="O87" s="541">
        <f t="shared" si="80"/>
        <v>24.299999999999997</v>
      </c>
      <c r="P87" s="511">
        <f>SUM(D87:O87)</f>
        <v>494.00000000000006</v>
      </c>
      <c r="Q87" s="81"/>
      <c r="R87" s="541">
        <f t="shared" ref="R87:S91" si="81">R2096</f>
        <v>494</v>
      </c>
      <c r="S87" s="541">
        <f t="shared" si="81"/>
        <v>494</v>
      </c>
      <c r="T87" s="527">
        <f>R87-S87</f>
        <v>0</v>
      </c>
      <c r="U87" s="209">
        <v>1</v>
      </c>
    </row>
    <row r="88" spans="1:21" s="61" customFormat="1" ht="15.75" hidden="1" customHeight="1" thickBot="1">
      <c r="A88" s="61" t="s">
        <v>16</v>
      </c>
      <c r="B88" s="409"/>
      <c r="C88" s="503" t="s">
        <v>1029</v>
      </c>
      <c r="D88" s="89">
        <f t="shared" si="80"/>
        <v>34.956917730000001</v>
      </c>
      <c r="E88" s="90">
        <f t="shared" si="80"/>
        <v>26.76497127</v>
      </c>
      <c r="F88" s="90">
        <f t="shared" si="80"/>
        <v>11.040389509999997</v>
      </c>
      <c r="G88" s="90">
        <f t="shared" si="80"/>
        <v>36.836094260000003</v>
      </c>
      <c r="H88" s="90">
        <f t="shared" si="80"/>
        <v>27.6409375</v>
      </c>
      <c r="I88" s="90">
        <f t="shared" si="80"/>
        <v>25.048868850000002</v>
      </c>
      <c r="J88" s="90">
        <f t="shared" si="80"/>
        <v>87.901440339999994</v>
      </c>
      <c r="K88" s="90">
        <f t="shared" si="80"/>
        <v>23.909562629999989</v>
      </c>
      <c r="L88" s="90">
        <f t="shared" si="80"/>
        <v>27.005319290000006</v>
      </c>
      <c r="M88" s="90">
        <f t="shared" si="80"/>
        <v>21.74342811999999</v>
      </c>
      <c r="N88" s="90">
        <f t="shared" si="80"/>
        <v>33.480738580000008</v>
      </c>
      <c r="O88" s="90">
        <f t="shared" si="80"/>
        <v>38.528150169999989</v>
      </c>
      <c r="P88" s="78">
        <f>SUM(D88:O88)</f>
        <v>394.85681824999995</v>
      </c>
      <c r="Q88" s="75"/>
      <c r="R88" s="538">
        <f t="shared" si="81"/>
        <v>397.59999999999997</v>
      </c>
      <c r="S88" s="90">
        <f t="shared" si="81"/>
        <v>397.59999999999997</v>
      </c>
      <c r="T88" s="539">
        <f>R88-S88</f>
        <v>0</v>
      </c>
      <c r="U88" s="209">
        <v>2</v>
      </c>
    </row>
    <row r="89" spans="1:21" s="61" customFormat="1" ht="15.75" hidden="1" customHeight="1" thickBot="1">
      <c r="A89" s="61" t="s">
        <v>16</v>
      </c>
      <c r="B89" s="62"/>
      <c r="C89" s="42" t="s">
        <v>1134</v>
      </c>
      <c r="D89" s="274">
        <f t="shared" si="80"/>
        <v>43.868027659999996</v>
      </c>
      <c r="E89" s="275">
        <f t="shared" si="80"/>
        <v>32.446174589999998</v>
      </c>
      <c r="F89" s="275">
        <f t="shared" si="80"/>
        <v>24.082285400000007</v>
      </c>
      <c r="G89" s="275">
        <f t="shared" si="80"/>
        <v>23.01631914999999</v>
      </c>
      <c r="H89" s="275">
        <f t="shared" si="80"/>
        <v>21.918849489999999</v>
      </c>
      <c r="I89" s="275">
        <f t="shared" si="80"/>
        <v>47.467318719999987</v>
      </c>
      <c r="J89" s="275">
        <f t="shared" si="80"/>
        <v>93.776152620000033</v>
      </c>
      <c r="K89" s="275">
        <f t="shared" si="80"/>
        <v>44.649866319999994</v>
      </c>
      <c r="L89" s="275">
        <f t="shared" si="80"/>
        <v>17.265395649999981</v>
      </c>
      <c r="M89" s="275">
        <f t="shared" si="80"/>
        <v>540.04671345999998</v>
      </c>
      <c r="N89" s="275">
        <f t="shared" si="80"/>
        <v>10.089985629999944</v>
      </c>
      <c r="O89" s="275">
        <f t="shared" si="80"/>
        <v>12.873822579999967</v>
      </c>
      <c r="P89" s="249">
        <f>SUM(D89:O89)</f>
        <v>911.50091126999996</v>
      </c>
      <c r="Q89" s="75"/>
      <c r="R89" s="276">
        <f t="shared" si="81"/>
        <v>983.7</v>
      </c>
      <c r="S89" s="92">
        <f t="shared" si="81"/>
        <v>983.7</v>
      </c>
      <c r="T89" s="273">
        <f>R89-S89</f>
        <v>0</v>
      </c>
      <c r="U89" s="209">
        <v>2</v>
      </c>
    </row>
    <row r="90" spans="1:21" s="61" customFormat="1" ht="15.75" hidden="1" customHeight="1" thickBot="1">
      <c r="A90" s="61" t="s">
        <v>16</v>
      </c>
      <c r="B90" s="62"/>
      <c r="C90" s="42" t="s">
        <v>1135</v>
      </c>
      <c r="D90" s="91">
        <f t="shared" si="80"/>
        <v>58.119012310000002</v>
      </c>
      <c r="E90" s="94">
        <f t="shared" ref="E90:O90" si="82">E2099</f>
        <v>32.252205589999996</v>
      </c>
      <c r="F90" s="94">
        <f t="shared" si="82"/>
        <v>43.565522209999997</v>
      </c>
      <c r="G90" s="94">
        <f t="shared" si="82"/>
        <v>32.15596691999999</v>
      </c>
      <c r="H90" s="94">
        <f t="shared" si="82"/>
        <v>39.790951279999987</v>
      </c>
      <c r="I90" s="94">
        <f t="shared" si="82"/>
        <v>51.995922380000017</v>
      </c>
      <c r="J90" s="94">
        <f t="shared" si="82"/>
        <v>136.73548787999999</v>
      </c>
      <c r="K90" s="94">
        <f t="shared" si="82"/>
        <v>33.790672909999969</v>
      </c>
      <c r="L90" s="94">
        <f t="shared" si="82"/>
        <v>19.858459700000012</v>
      </c>
      <c r="M90" s="94">
        <f t="shared" si="82"/>
        <v>26.393246279999982</v>
      </c>
      <c r="N90" s="94">
        <f t="shared" si="82"/>
        <v>23.183556569999997</v>
      </c>
      <c r="O90" s="94">
        <f t="shared" si="82"/>
        <v>33.007296459999971</v>
      </c>
      <c r="P90" s="74">
        <f t="shared" ref="P90:P98" si="83">SUM(D90:O90)</f>
        <v>530.84830048999993</v>
      </c>
      <c r="Q90" s="79"/>
      <c r="R90" s="91">
        <f t="shared" si="81"/>
        <v>546.20000000000005</v>
      </c>
      <c r="S90" s="92">
        <f t="shared" si="81"/>
        <v>546.20000000000005</v>
      </c>
      <c r="T90" s="93">
        <f t="shared" ref="T90:T98" si="84">R90-S90</f>
        <v>0</v>
      </c>
      <c r="U90" s="209">
        <v>2</v>
      </c>
    </row>
    <row r="91" spans="1:21" s="61" customFormat="1" ht="15.6" hidden="1" customHeight="1" thickBot="1">
      <c r="A91" s="61" t="s">
        <v>16</v>
      </c>
      <c r="B91" s="62"/>
      <c r="C91" s="42" t="s">
        <v>1136</v>
      </c>
      <c r="D91" s="89">
        <f t="shared" ref="D91:O91" si="85">D2100</f>
        <v>62.210504240000006</v>
      </c>
      <c r="E91" s="89">
        <f t="shared" si="85"/>
        <v>19.27017245</v>
      </c>
      <c r="F91" s="89">
        <f t="shared" si="85"/>
        <v>26.769563419999997</v>
      </c>
      <c r="G91" s="89">
        <f t="shared" si="85"/>
        <v>15.354254729999994</v>
      </c>
      <c r="H91" s="89">
        <f t="shared" si="85"/>
        <v>33.436764719999999</v>
      </c>
      <c r="I91" s="89">
        <f t="shared" si="85"/>
        <v>92.498847970000014</v>
      </c>
      <c r="J91" s="89">
        <f t="shared" si="85"/>
        <v>64.335745989999992</v>
      </c>
      <c r="K91" s="89">
        <f t="shared" si="85"/>
        <v>14.397559560000005</v>
      </c>
      <c r="L91" s="89">
        <f t="shared" si="85"/>
        <v>14.900946370000012</v>
      </c>
      <c r="M91" s="89">
        <f t="shared" si="85"/>
        <v>616.45112565999989</v>
      </c>
      <c r="N91" s="89">
        <f t="shared" si="85"/>
        <v>19.894934650000025</v>
      </c>
      <c r="O91" s="89">
        <f t="shared" si="85"/>
        <v>13.769393620000056</v>
      </c>
      <c r="P91" s="78">
        <f t="shared" si="83"/>
        <v>993.28981337999994</v>
      </c>
      <c r="Q91" s="79"/>
      <c r="R91" s="91">
        <f t="shared" si="81"/>
        <v>1174.3</v>
      </c>
      <c r="S91" s="92">
        <f t="shared" si="81"/>
        <v>1174.3</v>
      </c>
      <c r="T91" s="93">
        <f t="shared" si="84"/>
        <v>0</v>
      </c>
      <c r="U91" s="209">
        <v>2</v>
      </c>
    </row>
    <row r="92" spans="1:21" s="61" customFormat="1" ht="15.6" hidden="1" customHeight="1" thickBot="1">
      <c r="A92" s="61" t="s">
        <v>16</v>
      </c>
      <c r="B92" s="62"/>
      <c r="C92" s="42" t="s">
        <v>1137</v>
      </c>
      <c r="D92" s="89">
        <f t="shared" ref="D92:O92" si="86">D2101</f>
        <v>190.83040137999998</v>
      </c>
      <c r="E92" s="89">
        <f t="shared" si="86"/>
        <v>16.09356076000001</v>
      </c>
      <c r="F92" s="89">
        <f t="shared" si="86"/>
        <v>17.63772496999999</v>
      </c>
      <c r="G92" s="89">
        <f t="shared" si="86"/>
        <v>24.61501191000001</v>
      </c>
      <c r="H92" s="89">
        <f t="shared" si="86"/>
        <v>53.384563639999989</v>
      </c>
      <c r="I92" s="89">
        <f t="shared" si="86"/>
        <v>110.96195548999998</v>
      </c>
      <c r="J92" s="89">
        <f t="shared" si="86"/>
        <v>62.242776549999995</v>
      </c>
      <c r="K92" s="89">
        <f t="shared" si="86"/>
        <v>19.042934659999993</v>
      </c>
      <c r="L92" s="89">
        <f t="shared" si="86"/>
        <v>17.216155159999992</v>
      </c>
      <c r="M92" s="89">
        <f t="shared" si="86"/>
        <v>20.293481300000025</v>
      </c>
      <c r="N92" s="89">
        <f t="shared" si="86"/>
        <v>21.652660450000006</v>
      </c>
      <c r="O92" s="89">
        <f t="shared" si="86"/>
        <v>12.942394100000012</v>
      </c>
      <c r="P92" s="78">
        <f t="shared" si="83"/>
        <v>566.91362036999999</v>
      </c>
      <c r="Q92" s="79"/>
      <c r="R92" s="91">
        <f t="shared" ref="R92:S94" si="87">R2101</f>
        <v>611</v>
      </c>
      <c r="S92" s="94">
        <f t="shared" si="87"/>
        <v>611</v>
      </c>
      <c r="T92" s="93">
        <f t="shared" si="84"/>
        <v>0</v>
      </c>
      <c r="U92" s="209">
        <v>2</v>
      </c>
    </row>
    <row r="93" spans="1:21" s="61" customFormat="1" ht="15.75" hidden="1" customHeight="1" thickBot="1">
      <c r="A93" s="61" t="s">
        <v>16</v>
      </c>
      <c r="B93" s="62">
        <f>+B87+1</f>
        <v>17</v>
      </c>
      <c r="C93" s="42" t="s">
        <v>1138</v>
      </c>
      <c r="D93" s="89">
        <f t="shared" ref="D93:O93" si="88">D2102</f>
        <v>217.05961208999997</v>
      </c>
      <c r="E93" s="89">
        <f t="shared" si="88"/>
        <v>18.664760239999993</v>
      </c>
      <c r="F93" s="89">
        <f t="shared" si="88"/>
        <v>29.188392740000015</v>
      </c>
      <c r="G93" s="89">
        <f t="shared" si="88"/>
        <v>46.644737280000015</v>
      </c>
      <c r="H93" s="89">
        <f t="shared" si="88"/>
        <v>36.491517269999989</v>
      </c>
      <c r="I93" s="89">
        <f t="shared" si="88"/>
        <v>46.458605389999988</v>
      </c>
      <c r="J93" s="89">
        <f t="shared" si="88"/>
        <v>73.091191499999979</v>
      </c>
      <c r="K93" s="89">
        <f t="shared" si="88"/>
        <v>33.067395720000007</v>
      </c>
      <c r="L93" s="89">
        <f t="shared" si="88"/>
        <v>36.792308630000008</v>
      </c>
      <c r="M93" s="89">
        <f t="shared" si="88"/>
        <v>45.651178759999993</v>
      </c>
      <c r="N93" s="89">
        <f t="shared" si="88"/>
        <v>32.018804109999991</v>
      </c>
      <c r="O93" s="89">
        <f t="shared" si="88"/>
        <v>29.312154580000005</v>
      </c>
      <c r="P93" s="74">
        <f t="shared" si="83"/>
        <v>644.44065830999989</v>
      </c>
      <c r="Q93" s="79"/>
      <c r="R93" s="91">
        <f t="shared" si="87"/>
        <v>605.70000000000005</v>
      </c>
      <c r="S93" s="94">
        <f t="shared" si="87"/>
        <v>605.70000000000005</v>
      </c>
      <c r="T93" s="93">
        <f t="shared" si="84"/>
        <v>0</v>
      </c>
      <c r="U93" s="209">
        <v>2</v>
      </c>
    </row>
    <row r="94" spans="1:21" s="501" customFormat="1" ht="15.75" hidden="1" customHeight="1">
      <c r="A94" s="501" t="s">
        <v>16</v>
      </c>
      <c r="B94" s="530">
        <v>17</v>
      </c>
      <c r="C94" s="508" t="s">
        <v>1139</v>
      </c>
      <c r="D94" s="531">
        <f t="shared" ref="D94:O94" si="89">D2103</f>
        <v>253.33118748000001</v>
      </c>
      <c r="E94" s="531">
        <f t="shared" si="89"/>
        <v>34.903463869999982</v>
      </c>
      <c r="F94" s="531">
        <f t="shared" si="89"/>
        <v>32.971352540000005</v>
      </c>
      <c r="G94" s="531">
        <f t="shared" si="89"/>
        <v>36.036395859999992</v>
      </c>
      <c r="H94" s="531">
        <f t="shared" si="89"/>
        <v>17.304634</v>
      </c>
      <c r="I94" s="531">
        <f t="shared" si="89"/>
        <v>82.795827469999992</v>
      </c>
      <c r="J94" s="531">
        <f t="shared" si="89"/>
        <v>51.638084739999996</v>
      </c>
      <c r="K94" s="531">
        <f t="shared" si="89"/>
        <v>48.30055578000001</v>
      </c>
      <c r="L94" s="531">
        <f t="shared" si="89"/>
        <v>35.802736119999985</v>
      </c>
      <c r="M94" s="531">
        <f t="shared" si="89"/>
        <v>37.098126130000011</v>
      </c>
      <c r="N94" s="531">
        <f t="shared" si="89"/>
        <v>78.572268090000051</v>
      </c>
      <c r="O94" s="531">
        <f t="shared" si="89"/>
        <v>24.491544709999989</v>
      </c>
      <c r="P94" s="532">
        <f t="shared" si="83"/>
        <v>733.24617678999994</v>
      </c>
      <c r="Q94" s="502"/>
      <c r="R94" s="535">
        <f t="shared" si="87"/>
        <v>706.90000000000009</v>
      </c>
      <c r="S94" s="536">
        <f t="shared" si="87"/>
        <v>706.90000000000009</v>
      </c>
      <c r="T94" s="537">
        <f t="shared" si="84"/>
        <v>0</v>
      </c>
      <c r="U94" s="209">
        <v>2</v>
      </c>
    </row>
    <row r="95" spans="1:21" s="61" customFormat="1" ht="15.75" customHeight="1">
      <c r="A95" s="61" t="s">
        <v>16</v>
      </c>
      <c r="B95" s="513">
        <v>17</v>
      </c>
      <c r="C95" s="510" t="s">
        <v>1140</v>
      </c>
      <c r="D95" s="541">
        <f t="shared" ref="D95:O95" si="90">D2104</f>
        <v>77.358996629999993</v>
      </c>
      <c r="E95" s="541">
        <f t="shared" si="90"/>
        <v>32.173858069999994</v>
      </c>
      <c r="F95" s="541">
        <f t="shared" si="90"/>
        <v>31.379460230000003</v>
      </c>
      <c r="G95" s="541">
        <f t="shared" si="90"/>
        <v>31.27477948000001</v>
      </c>
      <c r="H95" s="541">
        <f t="shared" si="90"/>
        <v>19.909600559999998</v>
      </c>
      <c r="I95" s="541">
        <f t="shared" si="90"/>
        <v>180.07761028000002</v>
      </c>
      <c r="J95" s="541">
        <f t="shared" si="90"/>
        <v>91.399999999999991</v>
      </c>
      <c r="K95" s="541">
        <f t="shared" si="90"/>
        <v>43.099999999999994</v>
      </c>
      <c r="L95" s="541">
        <f t="shared" si="90"/>
        <v>36.5</v>
      </c>
      <c r="M95" s="541">
        <f t="shared" si="90"/>
        <v>38.4</v>
      </c>
      <c r="N95" s="541">
        <f t="shared" si="90"/>
        <v>56</v>
      </c>
      <c r="O95" s="541">
        <f t="shared" si="90"/>
        <v>27.02569475000001</v>
      </c>
      <c r="P95" s="511">
        <f t="shared" si="83"/>
        <v>664.59999999999991</v>
      </c>
      <c r="Q95" s="523"/>
      <c r="R95" s="541">
        <f>R2104</f>
        <v>664.6</v>
      </c>
      <c r="S95" s="541">
        <f>S2104</f>
        <v>664.6</v>
      </c>
      <c r="T95" s="527">
        <f t="shared" si="84"/>
        <v>0</v>
      </c>
      <c r="U95" s="209">
        <v>1</v>
      </c>
    </row>
    <row r="96" spans="1:21" s="61" customFormat="1" ht="15.75" customHeight="1">
      <c r="A96" s="61" t="s">
        <v>16</v>
      </c>
      <c r="B96" s="513">
        <v>18</v>
      </c>
      <c r="C96" s="510" t="s">
        <v>1141</v>
      </c>
      <c r="D96" s="541">
        <f t="shared" ref="D96:O96" si="91">D2105</f>
        <v>58.199999999999996</v>
      </c>
      <c r="E96" s="541">
        <f t="shared" si="91"/>
        <v>26.200000000000003</v>
      </c>
      <c r="F96" s="541">
        <f t="shared" si="91"/>
        <v>27.1</v>
      </c>
      <c r="G96" s="541">
        <f t="shared" si="91"/>
        <v>31.1</v>
      </c>
      <c r="H96" s="541">
        <f t="shared" si="91"/>
        <v>43.3</v>
      </c>
      <c r="I96" s="541">
        <f t="shared" si="91"/>
        <v>83</v>
      </c>
      <c r="J96" s="541">
        <f t="shared" si="91"/>
        <v>66.099999999999994</v>
      </c>
      <c r="K96" s="541">
        <f t="shared" si="91"/>
        <v>36.200000000000003</v>
      </c>
      <c r="L96" s="541">
        <f t="shared" si="91"/>
        <v>31.099999999999998</v>
      </c>
      <c r="M96" s="541">
        <f t="shared" si="91"/>
        <v>33</v>
      </c>
      <c r="N96" s="541">
        <f t="shared" si="91"/>
        <v>46.300000000000004</v>
      </c>
      <c r="O96" s="541">
        <f t="shared" si="91"/>
        <v>26.299999999999983</v>
      </c>
      <c r="P96" s="511">
        <f t="shared" si="83"/>
        <v>507.9</v>
      </c>
      <c r="Q96" s="523"/>
      <c r="R96" s="541">
        <f>R2105</f>
        <v>507.9</v>
      </c>
      <c r="S96" s="541">
        <f>S2105</f>
        <v>507.9</v>
      </c>
      <c r="T96" s="527">
        <f t="shared" si="84"/>
        <v>0</v>
      </c>
      <c r="U96" s="209">
        <v>1</v>
      </c>
    </row>
    <row r="97" spans="1:21" s="61" customFormat="1" ht="15.75" hidden="1" customHeight="1" thickBot="1">
      <c r="A97" s="61" t="s">
        <v>16</v>
      </c>
      <c r="B97" s="409"/>
      <c r="C97" s="503" t="s">
        <v>1142</v>
      </c>
      <c r="D97" s="89">
        <f t="shared" ref="D97:O97" si="92">D2106</f>
        <v>0</v>
      </c>
      <c r="E97" s="89">
        <f t="shared" si="92"/>
        <v>0</v>
      </c>
      <c r="F97" s="89">
        <f t="shared" si="92"/>
        <v>0</v>
      </c>
      <c r="G97" s="89">
        <f t="shared" si="92"/>
        <v>0</v>
      </c>
      <c r="H97" s="89">
        <f t="shared" si="92"/>
        <v>0</v>
      </c>
      <c r="I97" s="89">
        <f t="shared" si="92"/>
        <v>0</v>
      </c>
      <c r="J97" s="89">
        <f t="shared" si="92"/>
        <v>0</v>
      </c>
      <c r="K97" s="89">
        <f t="shared" si="92"/>
        <v>0</v>
      </c>
      <c r="L97" s="89">
        <f t="shared" si="92"/>
        <v>0</v>
      </c>
      <c r="M97" s="89">
        <f t="shared" si="92"/>
        <v>0</v>
      </c>
      <c r="N97" s="89">
        <f t="shared" si="92"/>
        <v>0</v>
      </c>
      <c r="O97" s="89">
        <f t="shared" si="92"/>
        <v>0</v>
      </c>
      <c r="P97" s="78">
        <f t="shared" si="83"/>
        <v>0</v>
      </c>
      <c r="Q97" s="80"/>
      <c r="R97" s="538">
        <f t="shared" ref="R97:S98" si="93">R2119</f>
        <v>0</v>
      </c>
      <c r="S97" s="90">
        <f t="shared" si="93"/>
        <v>0</v>
      </c>
      <c r="T97" s="393">
        <f t="shared" si="84"/>
        <v>0</v>
      </c>
      <c r="U97" s="209">
        <v>2</v>
      </c>
    </row>
    <row r="98" spans="1:21" s="61" customFormat="1" ht="15.75" hidden="1" customHeight="1" thickBot="1">
      <c r="A98" s="61" t="s">
        <v>16</v>
      </c>
      <c r="B98" s="213"/>
      <c r="C98" s="42" t="s">
        <v>1143</v>
      </c>
      <c r="D98" s="89">
        <f t="shared" ref="D98:O98" si="94">D2107</f>
        <v>0</v>
      </c>
      <c r="E98" s="89">
        <f t="shared" si="94"/>
        <v>0</v>
      </c>
      <c r="F98" s="89">
        <f t="shared" si="94"/>
        <v>0</v>
      </c>
      <c r="G98" s="89">
        <f t="shared" si="94"/>
        <v>0</v>
      </c>
      <c r="H98" s="89">
        <f t="shared" si="94"/>
        <v>0</v>
      </c>
      <c r="I98" s="89">
        <f t="shared" si="94"/>
        <v>0</v>
      </c>
      <c r="J98" s="89">
        <f t="shared" si="94"/>
        <v>0</v>
      </c>
      <c r="K98" s="89">
        <f t="shared" si="94"/>
        <v>0</v>
      </c>
      <c r="L98" s="89">
        <f t="shared" si="94"/>
        <v>0</v>
      </c>
      <c r="M98" s="89">
        <f t="shared" si="94"/>
        <v>0</v>
      </c>
      <c r="N98" s="89">
        <f t="shared" si="94"/>
        <v>0</v>
      </c>
      <c r="O98" s="89">
        <f t="shared" si="94"/>
        <v>0</v>
      </c>
      <c r="P98" s="78">
        <f t="shared" si="83"/>
        <v>0</v>
      </c>
      <c r="Q98" s="80"/>
      <c r="R98" s="92">
        <f t="shared" si="93"/>
        <v>0</v>
      </c>
      <c r="S98" s="94">
        <f t="shared" si="93"/>
        <v>0</v>
      </c>
      <c r="T98" s="93">
        <f t="shared" si="84"/>
        <v>0</v>
      </c>
      <c r="U98" s="209">
        <v>2</v>
      </c>
    </row>
    <row r="99" spans="1:21" s="61" customFormat="1" ht="15.75" hidden="1" customHeight="1">
      <c r="B99" s="422"/>
      <c r="C99" s="50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128"/>
      <c r="Q99" s="523"/>
      <c r="R99" s="85"/>
      <c r="S99" s="85"/>
      <c r="T99" s="95"/>
      <c r="U99" s="209"/>
    </row>
    <row r="100" spans="1:21" s="61" customFormat="1" ht="15.75" hidden="1" customHeight="1">
      <c r="B100" s="422"/>
      <c r="C100" s="50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128"/>
      <c r="Q100" s="523"/>
      <c r="R100" s="85"/>
      <c r="S100" s="85"/>
      <c r="T100" s="95"/>
      <c r="U100" s="209"/>
    </row>
    <row r="101" spans="1:21" s="61" customFormat="1" ht="15.75" hidden="1" customHeight="1">
      <c r="B101" s="422"/>
      <c r="C101" s="50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128"/>
      <c r="Q101" s="523"/>
      <c r="R101" s="85"/>
      <c r="S101" s="85"/>
      <c r="T101" s="95"/>
      <c r="U101" s="209"/>
    </row>
    <row r="102" spans="1:21" s="81" customFormat="1" ht="15.6" customHeight="1">
      <c r="B102" s="82"/>
      <c r="C102" s="505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4"/>
      <c r="R102" s="83"/>
      <c r="S102" s="83"/>
      <c r="T102" s="95"/>
      <c r="U102" s="209">
        <v>1</v>
      </c>
    </row>
    <row r="103" spans="1:21" s="61" customFormat="1" ht="15.75" hidden="1" customHeight="1" thickBot="1">
      <c r="A103" s="61" t="s">
        <v>17</v>
      </c>
      <c r="B103" s="213"/>
      <c r="C103" s="38" t="s">
        <v>104</v>
      </c>
      <c r="D103" s="233">
        <v>8.2164663251026129E-2</v>
      </c>
      <c r="E103" s="277">
        <v>7.7332736785139397E-2</v>
      </c>
      <c r="F103" s="233">
        <v>7.9549736708937377E-2</v>
      </c>
      <c r="G103" s="233">
        <v>7.6224386743398306E-2</v>
      </c>
      <c r="H103" s="233">
        <v>7.8245436553178963E-2</v>
      </c>
      <c r="I103" s="233">
        <v>8.8581778757735333E-2</v>
      </c>
      <c r="J103" s="233">
        <v>8.7039172279374508E-2</v>
      </c>
      <c r="K103" s="233">
        <v>7.3369821940261773E-2</v>
      </c>
      <c r="L103" s="233">
        <v>8.4033942961217495E-2</v>
      </c>
      <c r="M103" s="233">
        <v>9.7815652283427243E-2</v>
      </c>
      <c r="N103" s="233">
        <v>8.5756526190199925E-2</v>
      </c>
      <c r="O103" s="278">
        <v>8.988614554610351E-2</v>
      </c>
      <c r="P103" s="226">
        <f t="shared" ref="P103:P133" si="95">SUM(D103:O103)</f>
        <v>0.99999999999999989</v>
      </c>
      <c r="Q103" s="222"/>
      <c r="R103" s="66"/>
      <c r="S103" s="66"/>
      <c r="T103" s="95"/>
      <c r="U103" s="209">
        <v>2</v>
      </c>
    </row>
    <row r="104" spans="1:21" s="61" customFormat="1" ht="15.75" hidden="1" customHeight="1" thickBot="1">
      <c r="A104" s="61" t="s">
        <v>17</v>
      </c>
      <c r="B104" s="213"/>
      <c r="C104" s="38" t="s">
        <v>105</v>
      </c>
      <c r="D104" s="236">
        <v>8.6914011175450348E-2</v>
      </c>
      <c r="E104" s="279">
        <v>8.1579267485332688E-2</v>
      </c>
      <c r="F104" s="236">
        <v>8.3449602242551088E-2</v>
      </c>
      <c r="G104" s="236">
        <v>7.4121581617597548E-2</v>
      </c>
      <c r="H104" s="236">
        <v>7.6890519033065222E-2</v>
      </c>
      <c r="I104" s="236">
        <v>8.5225833476272467E-2</v>
      </c>
      <c r="J104" s="236">
        <v>8.5585144533415203E-2</v>
      </c>
      <c r="K104" s="236">
        <v>7.531074611442938E-2</v>
      </c>
      <c r="L104" s="236">
        <v>8.0623081610207981E-2</v>
      </c>
      <c r="M104" s="236">
        <v>9.4859091152136102E-2</v>
      </c>
      <c r="N104" s="236">
        <v>8.4481867502417624E-2</v>
      </c>
      <c r="O104" s="280">
        <v>9.095925405712442E-2</v>
      </c>
      <c r="P104" s="71">
        <f t="shared" si="95"/>
        <v>1</v>
      </c>
      <c r="Q104" s="222"/>
      <c r="R104" s="66"/>
      <c r="S104" s="66"/>
      <c r="T104" s="95"/>
      <c r="U104" s="209">
        <v>2</v>
      </c>
    </row>
    <row r="105" spans="1:21" s="61" customFormat="1" ht="15.75" hidden="1" customHeight="1" thickBot="1">
      <c r="A105" s="61" t="s">
        <v>17</v>
      </c>
      <c r="B105" s="213"/>
      <c r="C105" s="38" t="s">
        <v>106</v>
      </c>
      <c r="D105" s="281">
        <v>7.2685963889731184E-2</v>
      </c>
      <c r="E105" s="282">
        <v>7.201023782007232E-2</v>
      </c>
      <c r="F105" s="281">
        <v>8.0411625400648667E-2</v>
      </c>
      <c r="G105" s="281">
        <v>7.4623404920125813E-2</v>
      </c>
      <c r="H105" s="281">
        <v>7.4195365076669573E-2</v>
      </c>
      <c r="I105" s="281">
        <v>8.2341666117169046E-2</v>
      </c>
      <c r="J105" s="281">
        <v>8.7141414456825009E-2</v>
      </c>
      <c r="K105" s="281">
        <v>7.3065270397435156E-2</v>
      </c>
      <c r="L105" s="281">
        <v>8.3627274642660801E-2</v>
      </c>
      <c r="M105" s="281">
        <v>0.10457308552395754</v>
      </c>
      <c r="N105" s="281">
        <v>8.5467110701431592E-2</v>
      </c>
      <c r="O105" s="283">
        <v>0.10985758105327337</v>
      </c>
      <c r="P105" s="221">
        <f t="shared" si="95"/>
        <v>1</v>
      </c>
      <c r="Q105" s="222"/>
      <c r="R105" s="66"/>
      <c r="S105" s="66"/>
      <c r="T105" s="95"/>
      <c r="U105" s="209">
        <v>2</v>
      </c>
    </row>
    <row r="106" spans="1:21" s="61" customFormat="1" ht="15.75" hidden="1" customHeight="1" thickBot="1">
      <c r="A106" s="61" t="s">
        <v>17</v>
      </c>
      <c r="B106" s="213"/>
      <c r="C106" s="38" t="s">
        <v>107</v>
      </c>
      <c r="D106" s="196">
        <f t="shared" ref="D106:E113" si="96">D128/$P128</f>
        <v>7.4974620946393955E-2</v>
      </c>
      <c r="E106" s="284">
        <f t="shared" ref="E106:O106" si="97">E128/$P128</f>
        <v>7.2452536627148623E-2</v>
      </c>
      <c r="F106" s="197">
        <f t="shared" si="97"/>
        <v>8.0236816537701844E-2</v>
      </c>
      <c r="G106" s="197">
        <f t="shared" si="97"/>
        <v>7.7673686140736664E-2</v>
      </c>
      <c r="H106" s="197">
        <f t="shared" si="97"/>
        <v>7.2052371228097767E-2</v>
      </c>
      <c r="I106" s="197">
        <f t="shared" si="97"/>
        <v>8.589274301526037E-2</v>
      </c>
      <c r="J106" s="197">
        <f t="shared" si="97"/>
        <v>8.8891092903387328E-2</v>
      </c>
      <c r="K106" s="197">
        <f t="shared" si="97"/>
        <v>7.2194349245351175E-2</v>
      </c>
      <c r="L106" s="197">
        <f t="shared" si="97"/>
        <v>8.6685785025259643E-2</v>
      </c>
      <c r="M106" s="197">
        <f t="shared" si="97"/>
        <v>0.10389684135835313</v>
      </c>
      <c r="N106" s="197">
        <f t="shared" si="97"/>
        <v>8.8493645534025195E-2</v>
      </c>
      <c r="O106" s="228">
        <f t="shared" si="97"/>
        <v>9.6555511438284405E-2</v>
      </c>
      <c r="P106" s="229">
        <f t="shared" si="95"/>
        <v>1</v>
      </c>
      <c r="Q106" s="222"/>
      <c r="R106" s="66"/>
      <c r="S106" s="66"/>
      <c r="T106" s="95"/>
      <c r="U106" s="209">
        <v>2</v>
      </c>
    </row>
    <row r="107" spans="1:21" s="61" customFormat="1" ht="15.75" hidden="1" customHeight="1" thickBot="1">
      <c r="A107" s="61" t="s">
        <v>17</v>
      </c>
      <c r="B107" s="213"/>
      <c r="C107" s="39" t="s">
        <v>108</v>
      </c>
      <c r="D107" s="196">
        <f t="shared" si="96"/>
        <v>7.3552056040507893E-2</v>
      </c>
      <c r="E107" s="197">
        <f t="shared" ref="E107:O108" si="98">E129/$P129</f>
        <v>7.1680973135872544E-2</v>
      </c>
      <c r="F107" s="197">
        <f t="shared" si="98"/>
        <v>8.0254118558187884E-2</v>
      </c>
      <c r="G107" s="197">
        <f t="shared" si="98"/>
        <v>7.233375133383374E-2</v>
      </c>
      <c r="H107" s="197">
        <f t="shared" si="98"/>
        <v>7.4015425165113585E-2</v>
      </c>
      <c r="I107" s="197">
        <f t="shared" si="98"/>
        <v>8.4817027744282139E-2</v>
      </c>
      <c r="J107" s="197">
        <f t="shared" si="98"/>
        <v>8.9516938344445282E-2</v>
      </c>
      <c r="K107" s="197">
        <f t="shared" si="98"/>
        <v>7.4151650432325397E-2</v>
      </c>
      <c r="L107" s="197">
        <f t="shared" si="98"/>
        <v>8.896699995688398E-2</v>
      </c>
      <c r="M107" s="197">
        <f t="shared" si="98"/>
        <v>0.10538962032009157</v>
      </c>
      <c r="N107" s="197">
        <f t="shared" si="98"/>
        <v>8.7296531739502234E-2</v>
      </c>
      <c r="O107" s="228">
        <f t="shared" si="98"/>
        <v>9.8024907228953823E-2</v>
      </c>
      <c r="P107" s="229">
        <f t="shared" si="95"/>
        <v>1</v>
      </c>
      <c r="Q107" s="227">
        <f t="shared" ref="Q107:Q113" si="99">(P129/P128-1)</f>
        <v>4.7729696458519433E-2</v>
      </c>
      <c r="R107" s="66"/>
      <c r="S107" s="66"/>
      <c r="T107" s="95"/>
      <c r="U107" s="209">
        <v>2</v>
      </c>
    </row>
    <row r="108" spans="1:21" s="61" customFormat="1" ht="15.75" hidden="1" customHeight="1" thickBot="1">
      <c r="A108" s="61" t="s">
        <v>17</v>
      </c>
      <c r="B108" s="213"/>
      <c r="C108" s="38" t="s">
        <v>433</v>
      </c>
      <c r="D108" s="196">
        <f t="shared" si="96"/>
        <v>7.6581347637681749E-2</v>
      </c>
      <c r="E108" s="197">
        <f t="shared" si="96"/>
        <v>7.0935414965917196E-2</v>
      </c>
      <c r="F108" s="197">
        <f t="shared" si="98"/>
        <v>7.9071783681025493E-2</v>
      </c>
      <c r="G108" s="197">
        <f t="shared" si="98"/>
        <v>7.3925569939380195E-2</v>
      </c>
      <c r="H108" s="197">
        <f t="shared" si="98"/>
        <v>7.3367061018187574E-2</v>
      </c>
      <c r="I108" s="197">
        <f t="shared" si="98"/>
        <v>8.5631230476825138E-2</v>
      </c>
      <c r="J108" s="197">
        <f t="shared" si="98"/>
        <v>8.7497946351684217E-2</v>
      </c>
      <c r="K108" s="197">
        <f t="shared" si="98"/>
        <v>7.5578992914510174E-2</v>
      </c>
      <c r="L108" s="197">
        <f t="shared" si="98"/>
        <v>8.495276584585891E-2</v>
      </c>
      <c r="M108" s="197">
        <f t="shared" si="98"/>
        <v>0.10145860402352774</v>
      </c>
      <c r="N108" s="197">
        <f t="shared" si="98"/>
        <v>8.571424239146383E-2</v>
      </c>
      <c r="O108" s="228">
        <f t="shared" si="98"/>
        <v>0.10528504075393777</v>
      </c>
      <c r="P108" s="229">
        <f t="shared" si="95"/>
        <v>0.99999999999999989</v>
      </c>
      <c r="Q108" s="227">
        <f t="shared" si="99"/>
        <v>7.1795550698742217E-2</v>
      </c>
      <c r="R108" s="66"/>
      <c r="S108" s="66"/>
      <c r="T108" s="95"/>
      <c r="U108" s="209">
        <v>2</v>
      </c>
    </row>
    <row r="109" spans="1:21" s="61" customFormat="1" ht="15.75" hidden="1" customHeight="1" thickBot="1">
      <c r="A109" s="61" t="s">
        <v>17</v>
      </c>
      <c r="B109" s="213"/>
      <c r="C109" s="38" t="s">
        <v>555</v>
      </c>
      <c r="D109" s="196">
        <f t="shared" si="96"/>
        <v>7.6546182024864712E-2</v>
      </c>
      <c r="E109" s="197">
        <f t="shared" si="96"/>
        <v>7.185371505266018E-2</v>
      </c>
      <c r="F109" s="197">
        <f t="shared" ref="F109:O109" si="100">F131/$P131</f>
        <v>8.1409935967661107E-2</v>
      </c>
      <c r="G109" s="197">
        <f t="shared" si="100"/>
        <v>7.1682925007708731E-2</v>
      </c>
      <c r="H109" s="197">
        <f t="shared" si="100"/>
        <v>7.5307012937474424E-2</v>
      </c>
      <c r="I109" s="197">
        <f t="shared" si="100"/>
        <v>8.6816602647900074E-2</v>
      </c>
      <c r="J109" s="197">
        <f t="shared" si="100"/>
        <v>8.9722086791776845E-2</v>
      </c>
      <c r="K109" s="197">
        <f t="shared" si="100"/>
        <v>7.4161593643158857E-2</v>
      </c>
      <c r="L109" s="197">
        <f t="shared" si="100"/>
        <v>8.6971699253102594E-2</v>
      </c>
      <c r="M109" s="197">
        <f t="shared" si="100"/>
        <v>0.10214513014599223</v>
      </c>
      <c r="N109" s="197">
        <f t="shared" si="100"/>
        <v>8.6575953131286021E-2</v>
      </c>
      <c r="O109" s="228">
        <f t="shared" si="100"/>
        <v>9.6807163396414139E-2</v>
      </c>
      <c r="P109" s="229">
        <f t="shared" si="95"/>
        <v>0.99999999999999989</v>
      </c>
      <c r="Q109" s="230">
        <f t="shared" si="99"/>
        <v>3.4898822372066096E-2</v>
      </c>
      <c r="R109" s="66"/>
      <c r="S109" s="66"/>
      <c r="T109" s="95"/>
      <c r="U109" s="209">
        <v>2</v>
      </c>
    </row>
    <row r="110" spans="1:21" s="61" customFormat="1" ht="15.75" hidden="1" customHeight="1" thickBot="1">
      <c r="A110" s="61" t="s">
        <v>17</v>
      </c>
      <c r="B110" s="213"/>
      <c r="C110" s="38" t="s">
        <v>657</v>
      </c>
      <c r="D110" s="196">
        <f t="shared" si="96"/>
        <v>7.7186399989592397E-2</v>
      </c>
      <c r="E110" s="197">
        <f t="shared" si="96"/>
        <v>7.1504157541279131E-2</v>
      </c>
      <c r="F110" s="197">
        <f t="shared" ref="F110:O113" si="101">F132/$P132</f>
        <v>8.100190343266718E-2</v>
      </c>
      <c r="G110" s="197">
        <f t="shared" si="101"/>
        <v>7.1417236559486702E-2</v>
      </c>
      <c r="H110" s="197">
        <f t="shared" si="101"/>
        <v>7.4449783468301223E-2</v>
      </c>
      <c r="I110" s="197">
        <f t="shared" si="101"/>
        <v>8.6806355998905113E-2</v>
      </c>
      <c r="J110" s="197">
        <f t="shared" si="101"/>
        <v>9.096290235757172E-2</v>
      </c>
      <c r="K110" s="197">
        <f t="shared" si="101"/>
        <v>7.4144364087017495E-2</v>
      </c>
      <c r="L110" s="197">
        <f t="shared" si="101"/>
        <v>8.5599608261864898E-2</v>
      </c>
      <c r="M110" s="197">
        <f t="shared" si="101"/>
        <v>0.10315890860008783</v>
      </c>
      <c r="N110" s="197">
        <f t="shared" si="101"/>
        <v>8.4752479567778788E-2</v>
      </c>
      <c r="O110" s="228">
        <f t="shared" si="101"/>
        <v>9.9015900135447504E-2</v>
      </c>
      <c r="P110" s="229">
        <f t="shared" si="95"/>
        <v>0.99999999999999989</v>
      </c>
      <c r="Q110" s="230">
        <f t="shared" si="99"/>
        <v>5.660995674826319E-2</v>
      </c>
      <c r="R110" s="66"/>
      <c r="S110" s="66"/>
      <c r="T110" s="285"/>
      <c r="U110" s="209">
        <v>2</v>
      </c>
    </row>
    <row r="111" spans="1:21" s="61" customFormat="1" ht="15.75" hidden="1" customHeight="1" thickBot="1">
      <c r="A111" s="61" t="s">
        <v>17</v>
      </c>
      <c r="B111" s="62"/>
      <c r="C111" s="42" t="s">
        <v>736</v>
      </c>
      <c r="D111" s="223">
        <f t="shared" si="96"/>
        <v>7.717163040665756E-2</v>
      </c>
      <c r="E111" s="233">
        <f t="shared" si="96"/>
        <v>7.439108607188788E-2</v>
      </c>
      <c r="F111" s="233">
        <f t="shared" si="101"/>
        <v>7.9221721654675448E-2</v>
      </c>
      <c r="G111" s="233">
        <f t="shared" si="101"/>
        <v>7.2721910157122691E-2</v>
      </c>
      <c r="H111" s="233">
        <f t="shared" si="101"/>
        <v>7.4750838473950296E-2</v>
      </c>
      <c r="I111" s="233">
        <f t="shared" si="101"/>
        <v>8.5140205390297555E-2</v>
      </c>
      <c r="J111" s="233">
        <f t="shared" si="101"/>
        <v>8.9762576888230333E-2</v>
      </c>
      <c r="K111" s="233">
        <f t="shared" si="101"/>
        <v>7.5305810462294398E-2</v>
      </c>
      <c r="L111" s="233">
        <f t="shared" si="101"/>
        <v>8.7577426945960379E-2</v>
      </c>
      <c r="M111" s="233">
        <f t="shared" si="101"/>
        <v>0.10145591577035032</v>
      </c>
      <c r="N111" s="233">
        <f t="shared" si="101"/>
        <v>8.6314362953792592E-2</v>
      </c>
      <c r="O111" s="233">
        <f t="shared" si="101"/>
        <v>9.6186514824780647E-2</v>
      </c>
      <c r="P111" s="263">
        <f t="shared" si="95"/>
        <v>1</v>
      </c>
      <c r="Q111" s="264">
        <f t="shared" si="99"/>
        <v>2.3276925605456134E-2</v>
      </c>
      <c r="R111" s="66"/>
      <c r="S111" s="66"/>
      <c r="T111" s="95"/>
      <c r="U111" s="209">
        <v>2</v>
      </c>
    </row>
    <row r="112" spans="1:21" s="61" customFormat="1" ht="15.75" hidden="1" customHeight="1" thickBot="1">
      <c r="A112" s="61" t="s">
        <v>17</v>
      </c>
      <c r="B112" s="62"/>
      <c r="C112" s="42" t="s">
        <v>816</v>
      </c>
      <c r="D112" s="235">
        <f t="shared" si="96"/>
        <v>7.6488053263314107E-2</v>
      </c>
      <c r="E112" s="236">
        <f t="shared" si="96"/>
        <v>7.2535403401546253E-2</v>
      </c>
      <c r="F112" s="236">
        <f t="shared" si="101"/>
        <v>8.3164090658137346E-2</v>
      </c>
      <c r="G112" s="236">
        <f t="shared" si="101"/>
        <v>7.2438444195241855E-2</v>
      </c>
      <c r="H112" s="236">
        <f t="shared" si="101"/>
        <v>7.4888649326086909E-2</v>
      </c>
      <c r="I112" s="236">
        <f t="shared" si="101"/>
        <v>8.7698690740569241E-2</v>
      </c>
      <c r="J112" s="236">
        <f t="shared" si="101"/>
        <v>9.2088661151047038E-2</v>
      </c>
      <c r="K112" s="236">
        <f t="shared" si="101"/>
        <v>7.3297604936456068E-2</v>
      </c>
      <c r="L112" s="236">
        <f t="shared" si="101"/>
        <v>8.0516856078069271E-2</v>
      </c>
      <c r="M112" s="236">
        <f t="shared" si="101"/>
        <v>0.10066274845431418</v>
      </c>
      <c r="N112" s="236">
        <f t="shared" si="101"/>
        <v>9.0509427184675334E-2</v>
      </c>
      <c r="O112" s="236">
        <f t="shared" si="101"/>
        <v>9.5711370610542593E-2</v>
      </c>
      <c r="P112" s="266">
        <f>SUM(D112:O112)</f>
        <v>1.0000000000000002</v>
      </c>
      <c r="Q112" s="72">
        <f t="shared" si="99"/>
        <v>4.480248757958849E-2</v>
      </c>
      <c r="R112" s="66"/>
      <c r="S112" s="66"/>
      <c r="T112" s="95"/>
      <c r="U112" s="209">
        <v>2</v>
      </c>
    </row>
    <row r="113" spans="1:21" s="61" customFormat="1" ht="15.6" hidden="1" customHeight="1" thickBot="1">
      <c r="A113" s="61" t="s">
        <v>17</v>
      </c>
      <c r="B113" s="62"/>
      <c r="C113" s="42" t="s">
        <v>895</v>
      </c>
      <c r="D113" s="235">
        <f t="shared" si="96"/>
        <v>7.4984845923397214E-2</v>
      </c>
      <c r="E113" s="236">
        <f t="shared" si="96"/>
        <v>7.6218243669993524E-2</v>
      </c>
      <c r="F113" s="236">
        <f t="shared" si="101"/>
        <v>7.6029848992994892E-2</v>
      </c>
      <c r="G113" s="236">
        <f t="shared" si="101"/>
        <v>6.8926199090995677E-2</v>
      </c>
      <c r="H113" s="236">
        <f t="shared" si="101"/>
        <v>7.7573875355111829E-2</v>
      </c>
      <c r="I113" s="236">
        <f t="shared" si="101"/>
        <v>8.4063180530898285E-2</v>
      </c>
      <c r="J113" s="236">
        <f t="shared" si="101"/>
        <v>9.1222599818151826E-2</v>
      </c>
      <c r="K113" s="236">
        <f t="shared" si="101"/>
        <v>7.5501628495687811E-2</v>
      </c>
      <c r="L113" s="236">
        <f t="shared" si="101"/>
        <v>7.9066787858147899E-2</v>
      </c>
      <c r="M113" s="236">
        <f t="shared" si="101"/>
        <v>0.10660050039117853</v>
      </c>
      <c r="N113" s="236">
        <f t="shared" si="101"/>
        <v>9.2925225000683578E-2</v>
      </c>
      <c r="O113" s="236">
        <f t="shared" si="101"/>
        <v>9.6887064872758957E-2</v>
      </c>
      <c r="P113" s="266">
        <f>SUM(D113:O113)</f>
        <v>1</v>
      </c>
      <c r="Q113" s="72">
        <f t="shared" si="99"/>
        <v>5.4865464681277398E-2</v>
      </c>
      <c r="R113" s="66"/>
      <c r="S113" s="66"/>
      <c r="T113" s="95"/>
      <c r="U113" s="209">
        <v>2</v>
      </c>
    </row>
    <row r="114" spans="1:21" s="61" customFormat="1" ht="15.6" hidden="1" customHeight="1" thickBot="1">
      <c r="A114" s="61" t="s">
        <v>17</v>
      </c>
      <c r="B114" s="62"/>
      <c r="C114" s="42" t="s">
        <v>1030</v>
      </c>
      <c r="D114" s="235">
        <f t="shared" ref="D114:O114" si="102">D137/$P137</f>
        <v>7.801275863883736E-2</v>
      </c>
      <c r="E114" s="236">
        <f t="shared" si="102"/>
        <v>7.3779455374041486E-2</v>
      </c>
      <c r="F114" s="236">
        <f t="shared" si="102"/>
        <v>8.0353380924421805E-2</v>
      </c>
      <c r="G114" s="236">
        <f t="shared" si="102"/>
        <v>7.2719138069661585E-2</v>
      </c>
      <c r="H114" s="236">
        <f t="shared" si="102"/>
        <v>7.6063474298275438E-2</v>
      </c>
      <c r="I114" s="236">
        <f t="shared" si="102"/>
        <v>8.5126527828417828E-2</v>
      </c>
      <c r="J114" s="236">
        <f t="shared" si="102"/>
        <v>8.7093981055165443E-2</v>
      </c>
      <c r="K114" s="236">
        <f t="shared" si="102"/>
        <v>7.2288193932025083E-2</v>
      </c>
      <c r="L114" s="236">
        <f t="shared" si="102"/>
        <v>7.7679030868442758E-2</v>
      </c>
      <c r="M114" s="236">
        <f t="shared" si="102"/>
        <v>0.10919825311388438</v>
      </c>
      <c r="N114" s="236">
        <f t="shared" si="102"/>
        <v>9.2661160456244146E-2</v>
      </c>
      <c r="O114" s="236">
        <f t="shared" si="102"/>
        <v>9.5024645440582658E-2</v>
      </c>
      <c r="P114" s="266">
        <f>SUM(D114:O114)</f>
        <v>1</v>
      </c>
      <c r="Q114" s="72">
        <f>(P137/P135-1)</f>
        <v>7.0332939887025603E-2</v>
      </c>
      <c r="R114" s="66"/>
      <c r="S114" s="66"/>
      <c r="T114" s="95"/>
      <c r="U114" s="209">
        <v>2</v>
      </c>
    </row>
    <row r="115" spans="1:21" s="61" customFormat="1" ht="15.6" hidden="1" customHeight="1" thickBot="1">
      <c r="A115" s="61" t="s">
        <v>17</v>
      </c>
      <c r="B115" s="62">
        <f>+B94+1</f>
        <v>18</v>
      </c>
      <c r="C115" s="42" t="s">
        <v>1145</v>
      </c>
      <c r="D115" s="235">
        <f t="shared" ref="D115:O115" si="103">D138/$P138</f>
        <v>8.5385809127540555E-2</v>
      </c>
      <c r="E115" s="236">
        <f t="shared" si="103"/>
        <v>8.2309302926350233E-2</v>
      </c>
      <c r="F115" s="236">
        <f t="shared" si="103"/>
        <v>9.1366066452664138E-2</v>
      </c>
      <c r="G115" s="236">
        <f t="shared" si="103"/>
        <v>7.8809623250482366E-2</v>
      </c>
      <c r="H115" s="236">
        <f t="shared" si="103"/>
        <v>8.4237586796891389E-2</v>
      </c>
      <c r="I115" s="236">
        <f t="shared" si="103"/>
        <v>9.0693660058737025E-2</v>
      </c>
      <c r="J115" s="236">
        <f t="shared" si="103"/>
        <v>9.6661505460373026E-2</v>
      </c>
      <c r="K115" s="236">
        <f t="shared" si="103"/>
        <v>8.1755787572714039E-2</v>
      </c>
      <c r="L115" s="236">
        <f t="shared" si="103"/>
        <v>8.4146686844215432E-2</v>
      </c>
      <c r="M115" s="236">
        <f t="shared" si="103"/>
        <v>6.714750016262265E-2</v>
      </c>
      <c r="N115" s="236">
        <f t="shared" si="103"/>
        <v>6.9398446911163522E-2</v>
      </c>
      <c r="O115" s="236">
        <f t="shared" si="103"/>
        <v>8.8088024436245596E-2</v>
      </c>
      <c r="P115" s="266">
        <f t="shared" ref="P115:P124" si="104">SUM(D115:O115)</f>
        <v>0.99999999999999989</v>
      </c>
      <c r="Q115" s="72">
        <f>(P138/P137-1)</f>
        <v>-6.1281877169859111E-2</v>
      </c>
      <c r="R115" s="66"/>
      <c r="S115" s="66"/>
      <c r="T115" s="95"/>
      <c r="U115" s="209">
        <v>2</v>
      </c>
    </row>
    <row r="116" spans="1:21" s="61" customFormat="1" ht="15.6" hidden="1" customHeight="1">
      <c r="A116" s="61" t="s">
        <v>17</v>
      </c>
      <c r="B116" s="408">
        <f>+B115+1</f>
        <v>19</v>
      </c>
      <c r="C116" s="509" t="s">
        <v>1146</v>
      </c>
      <c r="D116" s="455">
        <f t="shared" ref="D116:O116" si="105">D139/$P139</f>
        <v>7.4410188994141549E-2</v>
      </c>
      <c r="E116" s="281">
        <f t="shared" si="105"/>
        <v>6.7896193270709615E-2</v>
      </c>
      <c r="F116" s="281">
        <f t="shared" si="105"/>
        <v>7.3597014001906352E-2</v>
      </c>
      <c r="G116" s="281">
        <f t="shared" si="105"/>
        <v>6.8313328651896058E-2</v>
      </c>
      <c r="H116" s="281">
        <f t="shared" si="105"/>
        <v>7.4363502109977636E-2</v>
      </c>
      <c r="I116" s="281">
        <f t="shared" si="105"/>
        <v>8.2670820112874938E-2</v>
      </c>
      <c r="J116" s="281">
        <f t="shared" si="105"/>
        <v>8.2725977481213131E-2</v>
      </c>
      <c r="K116" s="281">
        <f t="shared" si="105"/>
        <v>7.2803326122570164E-2</v>
      </c>
      <c r="L116" s="281">
        <f t="shared" si="105"/>
        <v>7.5050572112178512E-2</v>
      </c>
      <c r="M116" s="281">
        <f t="shared" si="105"/>
        <v>0.11554576560196358</v>
      </c>
      <c r="N116" s="281">
        <f t="shared" si="105"/>
        <v>9.9624078560579019E-2</v>
      </c>
      <c r="O116" s="281">
        <f t="shared" si="105"/>
        <v>0.11299923297998941</v>
      </c>
      <c r="P116" s="529">
        <f t="shared" si="104"/>
        <v>0.99999999999999989</v>
      </c>
      <c r="Q116" s="533">
        <f t="shared" ref="Q116:Q124" si="106">(P139/P138-1)</f>
        <v>0.15669011590011395</v>
      </c>
      <c r="R116" s="66"/>
      <c r="S116" s="66"/>
      <c r="T116" s="95"/>
      <c r="U116" s="209">
        <v>2</v>
      </c>
    </row>
    <row r="117" spans="1:21" s="61" customFormat="1" ht="15.6" customHeight="1">
      <c r="A117" s="61" t="s">
        <v>17</v>
      </c>
      <c r="B117" s="513">
        <v>19</v>
      </c>
      <c r="C117" s="510" t="s">
        <v>1147</v>
      </c>
      <c r="D117" s="236">
        <f t="shared" ref="D117:O117" si="107">D140/$P140</f>
        <v>7.189421129446659E-2</v>
      </c>
      <c r="E117" s="236">
        <f t="shared" si="107"/>
        <v>6.8868858170249639E-2</v>
      </c>
      <c r="F117" s="236">
        <f t="shared" si="107"/>
        <v>7.3830481740560241E-2</v>
      </c>
      <c r="G117" s="236">
        <f t="shared" si="107"/>
        <v>7.3454461119041095E-2</v>
      </c>
      <c r="H117" s="236">
        <f t="shared" si="107"/>
        <v>7.6947684367801708E-2</v>
      </c>
      <c r="I117" s="236">
        <f t="shared" si="107"/>
        <v>8.5646335881752869E-2</v>
      </c>
      <c r="J117" s="236">
        <f t="shared" si="107"/>
        <v>9.2345656370157722E-2</v>
      </c>
      <c r="K117" s="236">
        <f t="shared" si="107"/>
        <v>7.6813708420705076E-2</v>
      </c>
      <c r="L117" s="236">
        <f t="shared" si="107"/>
        <v>8.0201976729052799E-2</v>
      </c>
      <c r="M117" s="236">
        <f t="shared" si="107"/>
        <v>0.1001845795128409</v>
      </c>
      <c r="N117" s="236">
        <f t="shared" si="107"/>
        <v>9.6957973720480387E-2</v>
      </c>
      <c r="O117" s="236">
        <f t="shared" si="107"/>
        <v>0.10285407267289087</v>
      </c>
      <c r="P117" s="321">
        <f t="shared" si="104"/>
        <v>1</v>
      </c>
      <c r="Q117" s="520">
        <f t="shared" si="106"/>
        <v>0.21374113821206042</v>
      </c>
      <c r="R117" s="66"/>
      <c r="S117" s="66"/>
      <c r="T117" s="95"/>
      <c r="U117" s="209">
        <v>1</v>
      </c>
    </row>
    <row r="118" spans="1:21" s="61" customFormat="1" ht="15.6" customHeight="1">
      <c r="A118" s="61" t="s">
        <v>17</v>
      </c>
      <c r="B118" s="513">
        <v>20</v>
      </c>
      <c r="C118" s="510" t="s">
        <v>1148</v>
      </c>
      <c r="D118" s="236">
        <f t="shared" ref="D118:O118" si="108">D141/$P141</f>
        <v>7.030386970008827E-2</v>
      </c>
      <c r="E118" s="236">
        <f t="shared" si="108"/>
        <v>7.2625327106408372E-2</v>
      </c>
      <c r="F118" s="236">
        <f t="shared" si="108"/>
        <v>8.5921705249175806E-2</v>
      </c>
      <c r="G118" s="236">
        <f t="shared" si="108"/>
        <v>6.8314481868755675E-2</v>
      </c>
      <c r="H118" s="236">
        <f t="shared" si="108"/>
        <v>7.6596078738749879E-2</v>
      </c>
      <c r="I118" s="236">
        <f t="shared" si="108"/>
        <v>8.6269806737207161E-2</v>
      </c>
      <c r="J118" s="236">
        <f t="shared" si="108"/>
        <v>8.8287324944656978E-2</v>
      </c>
      <c r="K118" s="236">
        <f t="shared" si="108"/>
        <v>7.4219122623558093E-2</v>
      </c>
      <c r="L118" s="236">
        <f t="shared" si="108"/>
        <v>7.7929147708086885E-2</v>
      </c>
      <c r="M118" s="236">
        <f t="shared" si="108"/>
        <v>0.11115770248503846</v>
      </c>
      <c r="N118" s="236">
        <f t="shared" si="108"/>
        <v>8.9835756548213797E-2</v>
      </c>
      <c r="O118" s="236">
        <f t="shared" si="108"/>
        <v>9.8539676290060746E-2</v>
      </c>
      <c r="P118" s="321">
        <f t="shared" si="104"/>
        <v>1.0000000000000002</v>
      </c>
      <c r="Q118" s="520">
        <f t="shared" si="106"/>
        <v>7.4759905397594029E-2</v>
      </c>
      <c r="R118" s="66"/>
      <c r="S118" s="66"/>
      <c r="T118" s="95"/>
      <c r="U118" s="209">
        <v>1</v>
      </c>
    </row>
    <row r="119" spans="1:21" s="61" customFormat="1" ht="15.75" customHeight="1">
      <c r="A119" s="61" t="s">
        <v>17</v>
      </c>
      <c r="B119" s="513">
        <v>21</v>
      </c>
      <c r="C119" s="510" t="s">
        <v>1149</v>
      </c>
      <c r="D119" s="236">
        <f t="shared" ref="D119:O119" si="109">D142/$P142</f>
        <v>6.8505925719127864E-2</v>
      </c>
      <c r="E119" s="236">
        <f t="shared" si="109"/>
        <v>7.2972900395473023E-2</v>
      </c>
      <c r="F119" s="236">
        <f t="shared" si="109"/>
        <v>8.2244107844648293E-2</v>
      </c>
      <c r="G119" s="236">
        <f t="shared" si="109"/>
        <v>7.1077372368790886E-2</v>
      </c>
      <c r="H119" s="236">
        <f t="shared" si="109"/>
        <v>7.7366156981940659E-2</v>
      </c>
      <c r="I119" s="236">
        <f t="shared" si="109"/>
        <v>8.7403693495465798E-2</v>
      </c>
      <c r="J119" s="236">
        <f t="shared" si="109"/>
        <v>8.4927108935813247E-2</v>
      </c>
      <c r="K119" s="236">
        <f t="shared" si="109"/>
        <v>7.3183909150116896E-2</v>
      </c>
      <c r="L119" s="236">
        <f t="shared" si="109"/>
        <v>7.7686552102333065E-2</v>
      </c>
      <c r="M119" s="236">
        <f t="shared" si="109"/>
        <v>0.1144618806288283</v>
      </c>
      <c r="N119" s="236">
        <f t="shared" si="109"/>
        <v>9.2674341134502486E-2</v>
      </c>
      <c r="O119" s="236">
        <f t="shared" si="109"/>
        <v>9.7496051242959458E-2</v>
      </c>
      <c r="P119" s="321">
        <f t="shared" si="104"/>
        <v>1</v>
      </c>
      <c r="Q119" s="520">
        <f>(P142/P141-1)</f>
        <v>2.1430281999107237E-2</v>
      </c>
      <c r="R119" s="66"/>
      <c r="S119" s="66"/>
      <c r="T119" s="95"/>
      <c r="U119" s="209">
        <v>1</v>
      </c>
    </row>
    <row r="120" spans="1:21" s="61" customFormat="1" ht="15.75" customHeight="1">
      <c r="A120" s="61" t="s">
        <v>17</v>
      </c>
      <c r="B120" s="513">
        <v>22</v>
      </c>
      <c r="C120" s="510" t="s">
        <v>1150</v>
      </c>
      <c r="D120" s="236">
        <f t="shared" ref="D120:O120" si="110">D143/$P143</f>
        <v>6.9000624771393987E-2</v>
      </c>
      <c r="E120" s="236">
        <f t="shared" si="110"/>
        <v>7.3255599209212388E-2</v>
      </c>
      <c r="F120" s="236">
        <f t="shared" si="110"/>
        <v>8.4057371277167309E-2</v>
      </c>
      <c r="G120" s="236">
        <f t="shared" si="110"/>
        <v>6.9405642529200812E-2</v>
      </c>
      <c r="H120" s="236">
        <f t="shared" si="110"/>
        <v>7.7409748006167331E-2</v>
      </c>
      <c r="I120" s="236">
        <f t="shared" si="110"/>
        <v>8.8770390027146748E-2</v>
      </c>
      <c r="J120" s="236">
        <f t="shared" si="110"/>
        <v>8.4236043282384765E-2</v>
      </c>
      <c r="K120" s="236">
        <f t="shared" si="110"/>
        <v>7.5424685781128681E-2</v>
      </c>
      <c r="L120" s="236">
        <f t="shared" si="110"/>
        <v>7.6371250484200223E-2</v>
      </c>
      <c r="M120" s="236">
        <f t="shared" si="110"/>
        <v>0.11264784250908813</v>
      </c>
      <c r="N120" s="236">
        <f t="shared" si="110"/>
        <v>9.1782006436251798E-2</v>
      </c>
      <c r="O120" s="236">
        <f t="shared" si="110"/>
        <v>9.7638795686657842E-2</v>
      </c>
      <c r="P120" s="321">
        <f t="shared" si="104"/>
        <v>1</v>
      </c>
      <c r="Q120" s="520">
        <f t="shared" si="106"/>
        <v>2.7594951968080261E-2</v>
      </c>
      <c r="R120" s="66"/>
      <c r="S120" s="66"/>
      <c r="T120" s="95"/>
      <c r="U120" s="209">
        <v>1</v>
      </c>
    </row>
    <row r="121" spans="1:21" s="61" customFormat="1" ht="15.75" customHeight="1">
      <c r="A121" s="61" t="s">
        <v>17</v>
      </c>
      <c r="B121" s="513">
        <v>23</v>
      </c>
      <c r="C121" s="510" t="s">
        <v>1151</v>
      </c>
      <c r="D121" s="236">
        <f t="shared" ref="D121:O121" si="111">D144/$P144</f>
        <v>7.3492863417804394E-2</v>
      </c>
      <c r="E121" s="236">
        <f t="shared" si="111"/>
        <v>7.5982921168517556E-2</v>
      </c>
      <c r="F121" s="236">
        <f t="shared" si="111"/>
        <v>8.0745515328929873E-2</v>
      </c>
      <c r="G121" s="236">
        <f t="shared" si="111"/>
        <v>7.388596636794223E-2</v>
      </c>
      <c r="H121" s="236">
        <f t="shared" si="111"/>
        <v>7.9067764562772327E-2</v>
      </c>
      <c r="I121" s="236">
        <f t="shared" si="111"/>
        <v>8.6127861575091905E-2</v>
      </c>
      <c r="J121" s="236">
        <f t="shared" si="111"/>
        <v>8.3908346252744112E-2</v>
      </c>
      <c r="K121" s="236">
        <f t="shared" si="111"/>
        <v>7.5699291744756023E-2</v>
      </c>
      <c r="L121" s="236">
        <f t="shared" si="111"/>
        <v>7.6649554181364668E-2</v>
      </c>
      <c r="M121" s="236">
        <f t="shared" si="111"/>
        <v>0.11016412516042133</v>
      </c>
      <c r="N121" s="236">
        <f t="shared" si="111"/>
        <v>8.6780153977642091E-2</v>
      </c>
      <c r="O121" s="236">
        <f t="shared" si="111"/>
        <v>9.7495636262013408E-2</v>
      </c>
      <c r="P121" s="321">
        <f t="shared" si="104"/>
        <v>0.99999999999999978</v>
      </c>
      <c r="Q121" s="520">
        <f>(P144/P143-1)</f>
        <v>2.640089366052778E-2</v>
      </c>
      <c r="R121" s="66"/>
      <c r="S121" s="66"/>
      <c r="T121" s="95"/>
      <c r="U121" s="209">
        <v>1</v>
      </c>
    </row>
    <row r="122" spans="1:21" s="61" customFormat="1" ht="15.75" customHeight="1">
      <c r="A122" s="61" t="s">
        <v>17</v>
      </c>
      <c r="B122" s="513">
        <v>24</v>
      </c>
      <c r="C122" s="510" t="s">
        <v>1152</v>
      </c>
      <c r="D122" s="236">
        <f t="shared" ref="D122:O122" si="112">D145/$P145</f>
        <v>7.1326245654552312E-2</v>
      </c>
      <c r="E122" s="236">
        <f t="shared" si="112"/>
        <v>7.05113120204897E-2</v>
      </c>
      <c r="F122" s="236">
        <f t="shared" si="112"/>
        <v>8.1514774544902191E-2</v>
      </c>
      <c r="G122" s="236">
        <f t="shared" si="112"/>
        <v>6.8491475469414642E-2</v>
      </c>
      <c r="H122" s="236">
        <f t="shared" si="112"/>
        <v>7.3596418240215067E-2</v>
      </c>
      <c r="I122" s="236">
        <f t="shared" si="112"/>
        <v>8.4587659993670697E-2</v>
      </c>
      <c r="J122" s="236">
        <f t="shared" si="112"/>
        <v>8.6428361518640362E-2</v>
      </c>
      <c r="K122" s="236">
        <f t="shared" si="112"/>
        <v>7.4902384104884118E-2</v>
      </c>
      <c r="L122" s="236">
        <f t="shared" si="112"/>
        <v>7.8653060379858877E-2</v>
      </c>
      <c r="M122" s="236">
        <f t="shared" si="112"/>
        <v>0.11529215687236836</v>
      </c>
      <c r="N122" s="236">
        <f t="shared" si="112"/>
        <v>9.4410906551191873E-2</v>
      </c>
      <c r="O122" s="236">
        <f t="shared" si="112"/>
        <v>0.10028524464981166</v>
      </c>
      <c r="P122" s="321">
        <f t="shared" si="104"/>
        <v>1</v>
      </c>
      <c r="Q122" s="520">
        <f t="shared" si="106"/>
        <v>1.7206177984800064E-2</v>
      </c>
      <c r="R122" s="66"/>
      <c r="S122" s="66"/>
      <c r="T122" s="95"/>
      <c r="U122" s="209">
        <v>1</v>
      </c>
    </row>
    <row r="123" spans="1:21" s="61" customFormat="1" ht="15.75" hidden="1" customHeight="1" thickBot="1">
      <c r="A123" s="61" t="s">
        <v>17</v>
      </c>
      <c r="B123" s="409"/>
      <c r="C123" s="410" t="s">
        <v>1153</v>
      </c>
      <c r="D123" s="68" t="e">
        <f t="shared" ref="D123:O123" si="113">D146/$P146</f>
        <v>#DIV/0!</v>
      </c>
      <c r="E123" s="87" t="e">
        <f t="shared" si="113"/>
        <v>#DIV/0!</v>
      </c>
      <c r="F123" s="87" t="e">
        <f t="shared" si="113"/>
        <v>#DIV/0!</v>
      </c>
      <c r="G123" s="87" t="e">
        <f t="shared" si="113"/>
        <v>#DIV/0!</v>
      </c>
      <c r="H123" s="87" t="e">
        <f t="shared" si="113"/>
        <v>#DIV/0!</v>
      </c>
      <c r="I123" s="87" t="e">
        <f t="shared" si="113"/>
        <v>#DIV/0!</v>
      </c>
      <c r="J123" s="87" t="e">
        <f t="shared" si="113"/>
        <v>#DIV/0!</v>
      </c>
      <c r="K123" s="87" t="e">
        <f t="shared" si="113"/>
        <v>#DIV/0!</v>
      </c>
      <c r="L123" s="87" t="e">
        <f t="shared" si="113"/>
        <v>#DIV/0!</v>
      </c>
      <c r="M123" s="87" t="e">
        <f t="shared" si="113"/>
        <v>#DIV/0!</v>
      </c>
      <c r="N123" s="87" t="e">
        <f t="shared" si="113"/>
        <v>#DIV/0!</v>
      </c>
      <c r="O123" s="88" t="e">
        <f t="shared" si="113"/>
        <v>#DIV/0!</v>
      </c>
      <c r="P123" s="69" t="e">
        <f t="shared" si="104"/>
        <v>#DIV/0!</v>
      </c>
      <c r="Q123" s="70">
        <f t="shared" si="106"/>
        <v>-1</v>
      </c>
      <c r="R123" s="66"/>
      <c r="S123" s="66"/>
      <c r="T123" s="95"/>
      <c r="U123" s="209">
        <v>2</v>
      </c>
    </row>
    <row r="124" spans="1:21" s="61" customFormat="1" ht="15.75" hidden="1" customHeight="1" thickBot="1">
      <c r="A124" s="61" t="s">
        <v>17</v>
      </c>
      <c r="B124" s="213"/>
      <c r="C124" s="38" t="s">
        <v>1154</v>
      </c>
      <c r="D124" s="68" t="e">
        <f t="shared" ref="D124:O124" si="114">D147/$P147</f>
        <v>#DIV/0!</v>
      </c>
      <c r="E124" s="87" t="e">
        <f t="shared" si="114"/>
        <v>#DIV/0!</v>
      </c>
      <c r="F124" s="87" t="e">
        <f t="shared" si="114"/>
        <v>#DIV/0!</v>
      </c>
      <c r="G124" s="87" t="e">
        <f t="shared" si="114"/>
        <v>#DIV/0!</v>
      </c>
      <c r="H124" s="87" t="e">
        <f t="shared" si="114"/>
        <v>#DIV/0!</v>
      </c>
      <c r="I124" s="87" t="e">
        <f t="shared" si="114"/>
        <v>#DIV/0!</v>
      </c>
      <c r="J124" s="87" t="e">
        <f t="shared" si="114"/>
        <v>#DIV/0!</v>
      </c>
      <c r="K124" s="87" t="e">
        <f t="shared" si="114"/>
        <v>#DIV/0!</v>
      </c>
      <c r="L124" s="87" t="e">
        <f t="shared" si="114"/>
        <v>#DIV/0!</v>
      </c>
      <c r="M124" s="87" t="e">
        <f t="shared" si="114"/>
        <v>#DIV/0!</v>
      </c>
      <c r="N124" s="87" t="e">
        <f t="shared" si="114"/>
        <v>#DIV/0!</v>
      </c>
      <c r="O124" s="88" t="e">
        <f t="shared" si="114"/>
        <v>#DIV/0!</v>
      </c>
      <c r="P124" s="71" t="e">
        <f t="shared" si="104"/>
        <v>#DIV/0!</v>
      </c>
      <c r="Q124" s="72" t="e">
        <f t="shared" si="106"/>
        <v>#DIV/0!</v>
      </c>
      <c r="R124" s="66"/>
      <c r="S124" s="66"/>
      <c r="T124" s="95"/>
      <c r="U124" s="209">
        <v>2</v>
      </c>
    </row>
    <row r="125" spans="1:21" s="61" customFormat="1" ht="15.75" hidden="1" customHeight="1" thickBot="1">
      <c r="B125" s="213"/>
      <c r="C125" s="39"/>
      <c r="D125" s="194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220"/>
      <c r="P125" s="221"/>
      <c r="Q125" s="558"/>
      <c r="R125" s="66"/>
      <c r="S125" s="66"/>
      <c r="T125" s="95"/>
      <c r="U125" s="209"/>
    </row>
    <row r="126" spans="1:21" s="61" customFormat="1" ht="15.75" hidden="1" customHeight="1" thickBot="1">
      <c r="B126" s="213"/>
      <c r="C126" s="39"/>
      <c r="D126" s="194"/>
      <c r="E126" s="195"/>
      <c r="F126" s="195"/>
      <c r="G126" s="195"/>
      <c r="H126" s="195"/>
      <c r="I126" s="195"/>
      <c r="J126" s="195"/>
      <c r="K126" s="195"/>
      <c r="L126" s="195"/>
      <c r="M126" s="195"/>
      <c r="N126" s="195"/>
      <c r="O126" s="220"/>
      <c r="P126" s="221"/>
      <c r="Q126" s="558"/>
      <c r="R126" s="66"/>
      <c r="S126" s="66"/>
      <c r="T126" s="95"/>
      <c r="U126" s="209"/>
    </row>
    <row r="127" spans="1:21" s="61" customFormat="1" ht="15.75" hidden="1" customHeight="1" thickBot="1">
      <c r="B127" s="213"/>
      <c r="C127" s="39"/>
      <c r="D127" s="194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220"/>
      <c r="P127" s="221"/>
      <c r="Q127" s="558"/>
      <c r="R127" s="66"/>
      <c r="S127" s="66"/>
      <c r="T127" s="95"/>
      <c r="U127" s="209"/>
    </row>
    <row r="128" spans="1:21" s="61" customFormat="1" ht="15.75" hidden="1" customHeight="1" thickBot="1">
      <c r="A128" s="61" t="s">
        <v>17</v>
      </c>
      <c r="B128" s="213"/>
      <c r="C128" s="39" t="s">
        <v>107</v>
      </c>
      <c r="D128" s="286">
        <f t="shared" ref="D128:O128" si="115">D30-D79</f>
        <v>1690.1427605800002</v>
      </c>
      <c r="E128" s="282">
        <f t="shared" si="115"/>
        <v>1633.2877541799999</v>
      </c>
      <c r="F128" s="282">
        <f t="shared" si="115"/>
        <v>1808.7677255500003</v>
      </c>
      <c r="G128" s="282">
        <f t="shared" si="115"/>
        <v>1750.9874229599998</v>
      </c>
      <c r="H128" s="282">
        <f t="shared" si="115"/>
        <v>1624.2668796000003</v>
      </c>
      <c r="I128" s="282">
        <f t="shared" si="115"/>
        <v>1936.2685127464183</v>
      </c>
      <c r="J128" s="282">
        <f t="shared" si="115"/>
        <v>2003.8599095835821</v>
      </c>
      <c r="K128" s="282">
        <f t="shared" si="115"/>
        <v>1627.4674708800005</v>
      </c>
      <c r="L128" s="282">
        <f t="shared" si="115"/>
        <v>1954.1459517400003</v>
      </c>
      <c r="M128" s="282">
        <f t="shared" si="115"/>
        <v>2342.1324716600002</v>
      </c>
      <c r="N128" s="282">
        <f t="shared" si="115"/>
        <v>1994.9003071799998</v>
      </c>
      <c r="O128" s="282">
        <f t="shared" si="115"/>
        <v>2176.6378621399999</v>
      </c>
      <c r="P128" s="239">
        <f t="shared" si="95"/>
        <v>22542.865028799999</v>
      </c>
      <c r="Q128" s="128"/>
      <c r="R128" s="66"/>
      <c r="S128" s="66"/>
      <c r="T128" s="95"/>
      <c r="U128" s="209">
        <v>2</v>
      </c>
    </row>
    <row r="129" spans="1:21" s="61" customFormat="1" ht="15.75" hidden="1" customHeight="1" thickBot="1">
      <c r="A129" s="61" t="s">
        <v>17</v>
      </c>
      <c r="B129" s="213"/>
      <c r="C129" s="38" t="s">
        <v>108</v>
      </c>
      <c r="D129" s="73">
        <f t="shared" ref="D129:O129" si="116">D31-D80</f>
        <v>1737.2134440699997</v>
      </c>
      <c r="E129" s="96">
        <f t="shared" si="116"/>
        <v>1693.0206566499999</v>
      </c>
      <c r="F129" s="96">
        <f t="shared" si="116"/>
        <v>1895.50831352</v>
      </c>
      <c r="G129" s="96">
        <f t="shared" si="116"/>
        <v>1708.4385133700002</v>
      </c>
      <c r="H129" s="96">
        <f t="shared" si="116"/>
        <v>1748.1576802500001</v>
      </c>
      <c r="I129" s="96">
        <f t="shared" si="116"/>
        <v>2003.2788859399998</v>
      </c>
      <c r="J129" s="96">
        <f t="shared" si="116"/>
        <v>2114.2852713499997</v>
      </c>
      <c r="K129" s="96">
        <f t="shared" si="116"/>
        <v>1751.3751615600002</v>
      </c>
      <c r="L129" s="96">
        <f t="shared" si="116"/>
        <v>2101.2963705400002</v>
      </c>
      <c r="M129" s="96">
        <f t="shared" si="116"/>
        <v>2489.1794348299995</v>
      </c>
      <c r="N129" s="96">
        <f t="shared" si="116"/>
        <v>2061.84186714</v>
      </c>
      <c r="O129" s="96">
        <f t="shared" si="116"/>
        <v>2315.2335347099997</v>
      </c>
      <c r="P129" s="74">
        <f t="shared" si="95"/>
        <v>23618.829133929998</v>
      </c>
      <c r="Q129" s="240"/>
      <c r="R129" s="241"/>
      <c r="S129" s="241"/>
      <c r="T129" s="287"/>
      <c r="U129" s="209">
        <v>2</v>
      </c>
    </row>
    <row r="130" spans="1:21" s="61" customFormat="1" ht="15.75" hidden="1" customHeight="1" thickBot="1">
      <c r="A130" s="61" t="s">
        <v>17</v>
      </c>
      <c r="B130" s="213"/>
      <c r="C130" s="38" t="s">
        <v>433</v>
      </c>
      <c r="D130" s="73">
        <f t="shared" ref="D130:O130" si="117">D32-D81</f>
        <v>1938.6228116800003</v>
      </c>
      <c r="E130" s="96">
        <f t="shared" si="117"/>
        <v>1795.6985330100001</v>
      </c>
      <c r="F130" s="96">
        <f t="shared" si="117"/>
        <v>2001.6670943099998</v>
      </c>
      <c r="G130" s="96">
        <f t="shared" si="117"/>
        <v>1871.3929784699999</v>
      </c>
      <c r="H130" s="96">
        <f t="shared" si="117"/>
        <v>1857.25457312</v>
      </c>
      <c r="I130" s="96">
        <f t="shared" si="117"/>
        <v>2167.7165774099999</v>
      </c>
      <c r="J130" s="96">
        <f t="shared" si="117"/>
        <v>2214.97166092</v>
      </c>
      <c r="K130" s="96">
        <f t="shared" si="117"/>
        <v>1913.2486469299997</v>
      </c>
      <c r="L130" s="96">
        <f t="shared" si="117"/>
        <v>2150.5415465300002</v>
      </c>
      <c r="M130" s="96">
        <f t="shared" si="117"/>
        <v>2568.37951105</v>
      </c>
      <c r="N130" s="96">
        <f t="shared" si="117"/>
        <v>2169.8179871700004</v>
      </c>
      <c r="O130" s="96">
        <f t="shared" si="117"/>
        <v>2665.2440578600003</v>
      </c>
      <c r="P130" s="74">
        <f t="shared" si="95"/>
        <v>25314.555978460001</v>
      </c>
      <c r="Q130" s="80"/>
      <c r="R130" s="97">
        <f t="shared" ref="R130:S147" si="118">R32-R81</f>
        <v>0</v>
      </c>
      <c r="S130" s="96">
        <f t="shared" si="118"/>
        <v>0</v>
      </c>
      <c r="T130" s="93">
        <f t="shared" ref="T130:T135" si="119">R130-S130</f>
        <v>0</v>
      </c>
      <c r="U130" s="209">
        <v>2</v>
      </c>
    </row>
    <row r="131" spans="1:21" s="61" customFormat="1" ht="15.75" hidden="1" customHeight="1" thickBot="1">
      <c r="A131" s="61" t="s">
        <v>17</v>
      </c>
      <c r="B131" s="213"/>
      <c r="C131" s="38" t="s">
        <v>555</v>
      </c>
      <c r="D131" s="73">
        <f t="shared" ref="D131:O131" si="120">D33-D82</f>
        <v>2005.3571959600001</v>
      </c>
      <c r="E131" s="96">
        <f t="shared" si="120"/>
        <v>1882.4239266500001</v>
      </c>
      <c r="F131" s="96">
        <f t="shared" si="120"/>
        <v>2132.7778420400005</v>
      </c>
      <c r="G131" s="96">
        <f t="shared" si="120"/>
        <v>1877.94956834</v>
      </c>
      <c r="H131" s="96">
        <f t="shared" si="120"/>
        <v>1972.89343904</v>
      </c>
      <c r="I131" s="96">
        <f t="shared" si="120"/>
        <v>2274.4217182799998</v>
      </c>
      <c r="J131" s="96">
        <f t="shared" si="120"/>
        <v>2350.5396039999996</v>
      </c>
      <c r="K131" s="96">
        <f t="shared" si="120"/>
        <v>1942.8857395899997</v>
      </c>
      <c r="L131" s="96">
        <f t="shared" si="120"/>
        <v>2278.4849397900002</v>
      </c>
      <c r="M131" s="96">
        <f t="shared" si="120"/>
        <v>2675.9985456099998</v>
      </c>
      <c r="N131" s="96">
        <f t="shared" si="120"/>
        <v>2268.1171812400003</v>
      </c>
      <c r="O131" s="96">
        <f t="shared" si="120"/>
        <v>2536.1544704400003</v>
      </c>
      <c r="P131" s="74">
        <f t="shared" si="95"/>
        <v>26198.004170980003</v>
      </c>
      <c r="Q131" s="80"/>
      <c r="R131" s="97">
        <f t="shared" si="118"/>
        <v>0</v>
      </c>
      <c r="S131" s="96">
        <f t="shared" si="118"/>
        <v>0</v>
      </c>
      <c r="T131" s="93">
        <f t="shared" si="119"/>
        <v>0</v>
      </c>
      <c r="U131" s="209">
        <v>2</v>
      </c>
    </row>
    <row r="132" spans="1:21" s="61" customFormat="1" ht="15.75" hidden="1" customHeight="1" thickBot="1">
      <c r="A132" s="61" t="s">
        <v>17</v>
      </c>
      <c r="B132" s="213"/>
      <c r="C132" s="38" t="s">
        <v>657</v>
      </c>
      <c r="D132" s="73">
        <f t="shared" ref="D132:O132" si="121">D34-D83</f>
        <v>2136.6022997</v>
      </c>
      <c r="E132" s="96">
        <f t="shared" si="121"/>
        <v>1979.31173706</v>
      </c>
      <c r="F132" s="96">
        <f t="shared" si="121"/>
        <v>2242.21952543</v>
      </c>
      <c r="G132" s="96">
        <f t="shared" si="121"/>
        <v>1976.9056711000001</v>
      </c>
      <c r="H132" s="96">
        <f t="shared" si="121"/>
        <v>2060.8498205899996</v>
      </c>
      <c r="I132" s="96">
        <f t="shared" si="121"/>
        <v>2402.8929951499995</v>
      </c>
      <c r="J132" s="96">
        <f t="shared" si="121"/>
        <v>2517.9506543999996</v>
      </c>
      <c r="K132" s="96">
        <f t="shared" si="121"/>
        <v>2052.3954846899996</v>
      </c>
      <c r="L132" s="96">
        <f t="shared" si="121"/>
        <v>2369.4889240899997</v>
      </c>
      <c r="M132" s="96">
        <f t="shared" si="121"/>
        <v>2855.5491819700001</v>
      </c>
      <c r="N132" s="96">
        <f t="shared" si="121"/>
        <v>2346.03949367</v>
      </c>
      <c r="O132" s="96">
        <f t="shared" si="121"/>
        <v>2740.8662661400003</v>
      </c>
      <c r="P132" s="74">
        <f t="shared" si="95"/>
        <v>27681.072053989999</v>
      </c>
      <c r="Q132" s="80"/>
      <c r="R132" s="97">
        <f t="shared" si="118"/>
        <v>0</v>
      </c>
      <c r="S132" s="96">
        <f t="shared" si="118"/>
        <v>0</v>
      </c>
      <c r="T132" s="93">
        <f t="shared" si="119"/>
        <v>0</v>
      </c>
      <c r="U132" s="209">
        <v>2</v>
      </c>
    </row>
    <row r="133" spans="1:21" s="61" customFormat="1" ht="15.75" hidden="1" customHeight="1" thickBot="1">
      <c r="A133" s="61" t="s">
        <v>17</v>
      </c>
      <c r="B133" s="213"/>
      <c r="C133" s="38" t="s">
        <v>736</v>
      </c>
      <c r="D133" s="73">
        <f t="shared" ref="D133:O133" si="122">D35-D84</f>
        <v>2185.9174781000002</v>
      </c>
      <c r="E133" s="96">
        <f t="shared" si="122"/>
        <v>2107.1574411799998</v>
      </c>
      <c r="F133" s="96">
        <f t="shared" si="122"/>
        <v>2243.9871374700001</v>
      </c>
      <c r="G133" s="96">
        <f t="shared" si="122"/>
        <v>2059.8773618699997</v>
      </c>
      <c r="H133" s="96">
        <f t="shared" si="122"/>
        <v>2117.3475727</v>
      </c>
      <c r="I133" s="96">
        <f t="shared" si="122"/>
        <v>2411.6305703400003</v>
      </c>
      <c r="J133" s="96">
        <f t="shared" si="122"/>
        <v>2542.5611026400002</v>
      </c>
      <c r="K133" s="96">
        <f t="shared" si="122"/>
        <v>2133.0673775400001</v>
      </c>
      <c r="L133" s="96">
        <f t="shared" si="122"/>
        <v>2480.6658514199999</v>
      </c>
      <c r="M133" s="96">
        <f t="shared" si="122"/>
        <v>2873.779630810001</v>
      </c>
      <c r="N133" s="96">
        <f t="shared" si="122"/>
        <v>2444.8890556999995</v>
      </c>
      <c r="O133" s="96">
        <f t="shared" si="122"/>
        <v>2724.5217290999999</v>
      </c>
      <c r="P133" s="74">
        <f t="shared" si="95"/>
        <v>28325.402308869998</v>
      </c>
      <c r="Q133" s="80"/>
      <c r="R133" s="97">
        <f t="shared" si="118"/>
        <v>0</v>
      </c>
      <c r="S133" s="96">
        <f t="shared" si="118"/>
        <v>0</v>
      </c>
      <c r="T133" s="93">
        <f t="shared" si="119"/>
        <v>0</v>
      </c>
      <c r="U133" s="209">
        <v>2</v>
      </c>
    </row>
    <row r="134" spans="1:21" s="61" customFormat="1" ht="15.75" hidden="1" customHeight="1" thickBot="1">
      <c r="A134" s="61" t="s">
        <v>17</v>
      </c>
      <c r="B134" s="213"/>
      <c r="C134" s="38" t="s">
        <v>816</v>
      </c>
      <c r="D134" s="243">
        <f t="shared" ref="D134:O134" si="123">D36-D85</f>
        <v>2263.6219286299997</v>
      </c>
      <c r="E134" s="246">
        <f t="shared" si="123"/>
        <v>2146.6454267900003</v>
      </c>
      <c r="F134" s="246">
        <f t="shared" si="123"/>
        <v>2461.1955888100001</v>
      </c>
      <c r="G134" s="246">
        <f t="shared" si="123"/>
        <v>2143.7759723299996</v>
      </c>
      <c r="H134" s="246">
        <f t="shared" si="123"/>
        <v>2216.28844751</v>
      </c>
      <c r="I134" s="246">
        <f t="shared" si="123"/>
        <v>2595.3945878199993</v>
      </c>
      <c r="J134" s="246">
        <f t="shared" si="123"/>
        <v>2725.3133511200003</v>
      </c>
      <c r="K134" s="246">
        <f t="shared" si="123"/>
        <v>2169.2023626099999</v>
      </c>
      <c r="L134" s="246">
        <f t="shared" si="123"/>
        <v>2382.8521352900002</v>
      </c>
      <c r="M134" s="246">
        <f t="shared" si="123"/>
        <v>2979.0587559199998</v>
      </c>
      <c r="N134" s="246">
        <f t="shared" si="123"/>
        <v>2678.5767892099993</v>
      </c>
      <c r="O134" s="246">
        <f t="shared" si="123"/>
        <v>2832.5254479599998</v>
      </c>
      <c r="P134" s="244">
        <f>SUM(D134:O134)</f>
        <v>29594.450793999993</v>
      </c>
      <c r="Q134" s="80"/>
      <c r="R134" s="97">
        <f t="shared" si="118"/>
        <v>0</v>
      </c>
      <c r="S134" s="96">
        <f t="shared" si="118"/>
        <v>0</v>
      </c>
      <c r="T134" s="76">
        <f>S134-R134</f>
        <v>0</v>
      </c>
      <c r="U134" s="209">
        <v>2</v>
      </c>
    </row>
    <row r="135" spans="1:21" s="61" customFormat="1" ht="15.75" hidden="1" customHeight="1">
      <c r="A135" s="61" t="s">
        <v>17</v>
      </c>
      <c r="B135" s="512"/>
      <c r="C135" s="39" t="s">
        <v>895</v>
      </c>
      <c r="D135" s="243">
        <f t="shared" ref="D135:O135" si="124">D37-D86</f>
        <v>2340.8892242100001</v>
      </c>
      <c r="E135" s="246">
        <f t="shared" si="124"/>
        <v>2379.3936374499999</v>
      </c>
      <c r="F135" s="246">
        <f t="shared" si="124"/>
        <v>2373.5123015099998</v>
      </c>
      <c r="G135" s="246">
        <f t="shared" si="124"/>
        <v>2151.7493932400002</v>
      </c>
      <c r="H135" s="246">
        <f t="shared" si="124"/>
        <v>2421.7139698399997</v>
      </c>
      <c r="I135" s="246">
        <f t="shared" si="124"/>
        <v>2624.29816364</v>
      </c>
      <c r="J135" s="246">
        <f t="shared" si="124"/>
        <v>2847.8020897300007</v>
      </c>
      <c r="K135" s="246">
        <f t="shared" si="124"/>
        <v>2357.0222273499999</v>
      </c>
      <c r="L135" s="246">
        <f t="shared" si="124"/>
        <v>2468.3199573300008</v>
      </c>
      <c r="M135" s="246">
        <f t="shared" si="124"/>
        <v>3327.8719131600001</v>
      </c>
      <c r="N135" s="246">
        <f t="shared" si="124"/>
        <v>2900.9549220600002</v>
      </c>
      <c r="O135" s="246">
        <f t="shared" si="124"/>
        <v>3024.6362892799998</v>
      </c>
      <c r="P135" s="244">
        <f>SUM(D135:O135)</f>
        <v>31218.1640888</v>
      </c>
      <c r="Q135" s="80"/>
      <c r="R135" s="284">
        <f t="shared" si="118"/>
        <v>31012.999999999996</v>
      </c>
      <c r="S135" s="246">
        <f t="shared" si="118"/>
        <v>31012.999999999996</v>
      </c>
      <c r="T135" s="358">
        <f t="shared" si="119"/>
        <v>0</v>
      </c>
      <c r="U135" s="209">
        <v>2</v>
      </c>
    </row>
    <row r="136" spans="1:21" s="61" customFormat="1" ht="15.6" customHeight="1">
      <c r="A136" s="61" t="s">
        <v>17</v>
      </c>
      <c r="B136" s="513">
        <v>25</v>
      </c>
      <c r="C136" s="510" t="s">
        <v>2868</v>
      </c>
      <c r="D136" s="279">
        <f t="shared" ref="D136:O136" si="125">D38-D87</f>
        <v>3699.4214656242248</v>
      </c>
      <c r="E136" s="279">
        <f t="shared" si="125"/>
        <v>3718.2550956802943</v>
      </c>
      <c r="F136" s="279">
        <f t="shared" si="125"/>
        <v>4290.7474788164436</v>
      </c>
      <c r="G136" s="279">
        <f t="shared" si="125"/>
        <v>3562.8966769260965</v>
      </c>
      <c r="H136" s="279">
        <f t="shared" si="125"/>
        <v>3827.7635127451067</v>
      </c>
      <c r="I136" s="279">
        <f t="shared" si="125"/>
        <v>4397.6220680397319</v>
      </c>
      <c r="J136" s="279">
        <f t="shared" si="125"/>
        <v>4495.0896844919789</v>
      </c>
      <c r="K136" s="279">
        <f t="shared" si="125"/>
        <v>3902.0971711229945</v>
      </c>
      <c r="L136" s="279">
        <f t="shared" si="125"/>
        <v>4085.1252459893053</v>
      </c>
      <c r="M136" s="279">
        <f t="shared" si="125"/>
        <v>6015.7046577540095</v>
      </c>
      <c r="N136" s="279">
        <f t="shared" si="125"/>
        <v>4902.1027860962568</v>
      </c>
      <c r="O136" s="279">
        <f t="shared" si="125"/>
        <v>5204.1741567135587</v>
      </c>
      <c r="P136" s="511">
        <f>SUM(D136:O136)</f>
        <v>52101.000000000007</v>
      </c>
      <c r="Q136" s="81"/>
      <c r="R136" s="279">
        <f t="shared" si="118"/>
        <v>52100.999999999993</v>
      </c>
      <c r="S136" s="279">
        <f t="shared" si="118"/>
        <v>52100.999999999993</v>
      </c>
      <c r="T136" s="527">
        <f>R136-S136</f>
        <v>0</v>
      </c>
      <c r="U136" s="209">
        <v>1</v>
      </c>
    </row>
    <row r="137" spans="1:21" s="61" customFormat="1" ht="15.75" hidden="1" customHeight="1" thickBot="1">
      <c r="A137" s="61" t="s">
        <v>17</v>
      </c>
      <c r="B137" s="409"/>
      <c r="C137" s="410" t="s">
        <v>1030</v>
      </c>
      <c r="D137" s="77">
        <f t="shared" ref="D137:O137" si="126">D39-D88</f>
        <v>2606.7050040500003</v>
      </c>
      <c r="E137" s="199">
        <f t="shared" si="126"/>
        <v>2465.2541311858399</v>
      </c>
      <c r="F137" s="199">
        <f t="shared" si="126"/>
        <v>2684.9141576663997</v>
      </c>
      <c r="G137" s="199">
        <f t="shared" si="126"/>
        <v>2429.8248697235758</v>
      </c>
      <c r="H137" s="199">
        <f t="shared" si="126"/>
        <v>2541.5719497456053</v>
      </c>
      <c r="I137" s="199">
        <f t="shared" si="126"/>
        <v>2844.4032737648795</v>
      </c>
      <c r="J137" s="199">
        <f t="shared" si="126"/>
        <v>2910.1434201317093</v>
      </c>
      <c r="K137" s="199">
        <f t="shared" si="126"/>
        <v>2415.4253758504819</v>
      </c>
      <c r="L137" s="199">
        <f t="shared" si="126"/>
        <v>2595.5538812816667</v>
      </c>
      <c r="M137" s="199">
        <f t="shared" si="126"/>
        <v>3648.7317945423079</v>
      </c>
      <c r="N137" s="199">
        <f t="shared" si="126"/>
        <v>3096.1642025837141</v>
      </c>
      <c r="O137" s="199">
        <f t="shared" si="126"/>
        <v>3175.1372865146946</v>
      </c>
      <c r="P137" s="78">
        <f>SUM(D137:O137)</f>
        <v>33413.829347040875</v>
      </c>
      <c r="Q137" s="75"/>
      <c r="R137" s="171">
        <f t="shared" si="118"/>
        <v>32906.628871160006</v>
      </c>
      <c r="S137" s="199">
        <f t="shared" si="118"/>
        <v>32906.628871160006</v>
      </c>
      <c r="T137" s="539">
        <f>R137-S137</f>
        <v>0</v>
      </c>
      <c r="U137" s="209">
        <v>2</v>
      </c>
    </row>
    <row r="138" spans="1:21" s="61" customFormat="1" ht="15.75" hidden="1" customHeight="1" thickBot="1">
      <c r="A138" s="61" t="s">
        <v>17</v>
      </c>
      <c r="B138" s="62"/>
      <c r="C138" s="38" t="s">
        <v>1145</v>
      </c>
      <c r="D138" s="73">
        <f t="shared" ref="D138:O138" si="127">D40-D89</f>
        <v>2678.2255622905368</v>
      </c>
      <c r="E138" s="96">
        <f t="shared" si="127"/>
        <v>2581.7273545114685</v>
      </c>
      <c r="F138" s="96">
        <f t="shared" si="127"/>
        <v>2865.8033132174787</v>
      </c>
      <c r="G138" s="96">
        <f t="shared" si="127"/>
        <v>2471.9558167874698</v>
      </c>
      <c r="H138" s="96">
        <f t="shared" si="127"/>
        <v>2642.2102287291482</v>
      </c>
      <c r="I138" s="96">
        <f t="shared" si="127"/>
        <v>2844.7125018652873</v>
      </c>
      <c r="J138" s="96">
        <f t="shared" si="127"/>
        <v>3031.9009383253251</v>
      </c>
      <c r="K138" s="96">
        <f t="shared" si="127"/>
        <v>2564.3656994030134</v>
      </c>
      <c r="L138" s="96">
        <f t="shared" si="127"/>
        <v>2639.3590456185671</v>
      </c>
      <c r="M138" s="96">
        <f t="shared" si="127"/>
        <v>2106.1597145589285</v>
      </c>
      <c r="N138" s="96">
        <f t="shared" si="127"/>
        <v>2176.7632865446681</v>
      </c>
      <c r="O138" s="96">
        <f t="shared" si="127"/>
        <v>2762.9836993689892</v>
      </c>
      <c r="P138" s="74">
        <f t="shared" ref="P138:P147" si="128">SUM(D138:O138)</f>
        <v>31366.167161220881</v>
      </c>
      <c r="Q138" s="75"/>
      <c r="R138" s="250">
        <f t="shared" si="118"/>
        <v>33249.299999999996</v>
      </c>
      <c r="S138" s="97">
        <f t="shared" si="118"/>
        <v>33249.299999999996</v>
      </c>
      <c r="T138" s="273">
        <f t="shared" ref="T138:T147" si="129">R138-S138</f>
        <v>0</v>
      </c>
      <c r="U138" s="209">
        <v>2</v>
      </c>
    </row>
    <row r="139" spans="1:21" s="61" customFormat="1" ht="15.75" hidden="1" customHeight="1" thickBot="1">
      <c r="A139" s="61" t="s">
        <v>17</v>
      </c>
      <c r="B139" s="62"/>
      <c r="C139" s="38" t="s">
        <v>1146</v>
      </c>
      <c r="D139" s="73">
        <f t="shared" ref="D139:O139" si="130">D41-D90</f>
        <v>2699.6712696012419</v>
      </c>
      <c r="E139" s="73">
        <f t="shared" si="130"/>
        <v>2463.3374107228688</v>
      </c>
      <c r="F139" s="73">
        <f t="shared" si="130"/>
        <v>2670.1685201341174</v>
      </c>
      <c r="G139" s="73">
        <f t="shared" si="130"/>
        <v>2478.4714725945819</v>
      </c>
      <c r="H139" s="73">
        <f t="shared" si="130"/>
        <v>2697.9774257668387</v>
      </c>
      <c r="I139" s="73">
        <f t="shared" si="130"/>
        <v>2999.3746946493129</v>
      </c>
      <c r="J139" s="73">
        <f t="shared" si="130"/>
        <v>3001.3758555739432</v>
      </c>
      <c r="K139" s="73">
        <f t="shared" si="130"/>
        <v>2641.3727813537284</v>
      </c>
      <c r="L139" s="73">
        <f t="shared" si="130"/>
        <v>2722.9049682206364</v>
      </c>
      <c r="M139" s="73">
        <f t="shared" si="130"/>
        <v>4192.1084724601333</v>
      </c>
      <c r="N139" s="73">
        <f t="shared" si="130"/>
        <v>3614.4547713978704</v>
      </c>
      <c r="O139" s="73">
        <f t="shared" si="130"/>
        <v>4099.7178865796532</v>
      </c>
      <c r="P139" s="78">
        <f t="shared" si="128"/>
        <v>36280.935529054928</v>
      </c>
      <c r="Q139" s="79"/>
      <c r="R139" s="73">
        <f t="shared" si="118"/>
        <v>33951.800000000003</v>
      </c>
      <c r="S139" s="97">
        <f t="shared" si="118"/>
        <v>33951.800000000003</v>
      </c>
      <c r="T139" s="93">
        <f t="shared" si="129"/>
        <v>0</v>
      </c>
      <c r="U139" s="209">
        <v>2</v>
      </c>
    </row>
    <row r="140" spans="1:21" s="61" customFormat="1" ht="15.6" hidden="1" customHeight="1" thickBot="1">
      <c r="A140" s="61" t="s">
        <v>17</v>
      </c>
      <c r="B140" s="62"/>
      <c r="C140" s="38" t="s">
        <v>1147</v>
      </c>
      <c r="D140" s="73">
        <f t="shared" ref="D140:O140" si="131">D42-D91</f>
        <v>3165.909330988995</v>
      </c>
      <c r="E140" s="73">
        <f t="shared" si="131"/>
        <v>3032.6858973767212</v>
      </c>
      <c r="F140" s="73">
        <f t="shared" si="131"/>
        <v>3251.1742857361646</v>
      </c>
      <c r="G140" s="73">
        <f t="shared" si="131"/>
        <v>3234.6159679957295</v>
      </c>
      <c r="H140" s="73">
        <f t="shared" si="131"/>
        <v>3388.4423732007631</v>
      </c>
      <c r="I140" s="73">
        <f t="shared" si="131"/>
        <v>3771.4932683868001</v>
      </c>
      <c r="J140" s="73">
        <f t="shared" si="131"/>
        <v>4066.5022943382273</v>
      </c>
      <c r="K140" s="73">
        <f t="shared" si="131"/>
        <v>3382.5426534124194</v>
      </c>
      <c r="L140" s="73">
        <f t="shared" si="131"/>
        <v>3531.7472981279248</v>
      </c>
      <c r="M140" s="73">
        <f t="shared" si="131"/>
        <v>4411.6944798492232</v>
      </c>
      <c r="N140" s="73">
        <f t="shared" si="131"/>
        <v>4269.6087513666089</v>
      </c>
      <c r="O140" s="73">
        <f t="shared" si="131"/>
        <v>4529.2473836539275</v>
      </c>
      <c r="P140" s="74">
        <f t="shared" si="128"/>
        <v>44035.663984433508</v>
      </c>
      <c r="Q140" s="79"/>
      <c r="R140" s="73">
        <f t="shared" si="118"/>
        <v>40189.78279479</v>
      </c>
      <c r="S140" s="96">
        <f t="shared" si="118"/>
        <v>40189.78279479</v>
      </c>
      <c r="T140" s="93">
        <f t="shared" si="129"/>
        <v>0</v>
      </c>
      <c r="U140" s="209">
        <v>2</v>
      </c>
    </row>
    <row r="141" spans="1:21" s="61" customFormat="1" ht="15.6" hidden="1" customHeight="1" thickBot="1">
      <c r="A141" s="61" t="s">
        <v>17</v>
      </c>
      <c r="B141" s="62"/>
      <c r="C141" s="38" t="s">
        <v>1148</v>
      </c>
      <c r="D141" s="73">
        <f t="shared" ref="D141:O141" si="132">D43-D92</f>
        <v>3327.325098140001</v>
      </c>
      <c r="E141" s="73">
        <f t="shared" si="132"/>
        <v>3437.1944911800001</v>
      </c>
      <c r="F141" s="73">
        <f t="shared" si="132"/>
        <v>4066.4823653400008</v>
      </c>
      <c r="G141" s="73">
        <f t="shared" si="132"/>
        <v>3233.1718162600005</v>
      </c>
      <c r="H141" s="73">
        <f t="shared" si="132"/>
        <v>3625.12129551</v>
      </c>
      <c r="I141" s="73">
        <f t="shared" si="132"/>
        <v>4082.9572311300008</v>
      </c>
      <c r="J141" s="73">
        <f t="shared" si="132"/>
        <v>4178.4418608700016</v>
      </c>
      <c r="K141" s="73">
        <f t="shared" si="132"/>
        <v>3512.6252725599993</v>
      </c>
      <c r="L141" s="73">
        <f t="shared" si="132"/>
        <v>3688.212471830001</v>
      </c>
      <c r="M141" s="73">
        <f t="shared" si="132"/>
        <v>5260.8457387600001</v>
      </c>
      <c r="N141" s="73">
        <f t="shared" si="132"/>
        <v>4251.725669559999</v>
      </c>
      <c r="O141" s="73">
        <f t="shared" si="132"/>
        <v>4663.6627468900006</v>
      </c>
      <c r="P141" s="74">
        <f t="shared" si="128"/>
        <v>47327.76605803</v>
      </c>
      <c r="Q141" s="79"/>
      <c r="R141" s="73">
        <f t="shared" si="118"/>
        <v>46243.819382579997</v>
      </c>
      <c r="S141" s="96">
        <f t="shared" si="118"/>
        <v>46243.819382579997</v>
      </c>
      <c r="T141" s="93">
        <f t="shared" si="129"/>
        <v>0</v>
      </c>
      <c r="U141" s="209">
        <v>2</v>
      </c>
    </row>
    <row r="142" spans="1:21" s="61" customFormat="1" ht="15.75" hidden="1" customHeight="1" thickBot="1">
      <c r="A142" s="61" t="s">
        <v>17</v>
      </c>
      <c r="B142" s="62">
        <f>+B136+1</f>
        <v>26</v>
      </c>
      <c r="C142" s="38" t="s">
        <v>1149</v>
      </c>
      <c r="D142" s="73">
        <f t="shared" ref="D142:O142" si="133">D44-D93</f>
        <v>3311.7143812200006</v>
      </c>
      <c r="E142" s="73">
        <f t="shared" si="133"/>
        <v>3527.6569310200002</v>
      </c>
      <c r="F142" s="73">
        <f t="shared" si="133"/>
        <v>3975.8457660500012</v>
      </c>
      <c r="G142" s="73">
        <f t="shared" si="133"/>
        <v>3436.023289695217</v>
      </c>
      <c r="H142" s="73">
        <f t="shared" si="133"/>
        <v>3740.0357999290295</v>
      </c>
      <c r="I142" s="73">
        <f t="shared" si="133"/>
        <v>4225.2705248804295</v>
      </c>
      <c r="J142" s="73">
        <f t="shared" si="133"/>
        <v>4105.5474408345963</v>
      </c>
      <c r="K142" s="73">
        <f t="shared" si="133"/>
        <v>3537.8575190710617</v>
      </c>
      <c r="L142" s="73">
        <f t="shared" si="133"/>
        <v>3755.5243451422789</v>
      </c>
      <c r="M142" s="73">
        <f t="shared" si="133"/>
        <v>5533.31777070107</v>
      </c>
      <c r="N142" s="73">
        <f t="shared" si="133"/>
        <v>4480.0642438370278</v>
      </c>
      <c r="O142" s="73">
        <f t="shared" si="133"/>
        <v>4713.1554186606427</v>
      </c>
      <c r="P142" s="74">
        <f t="shared" si="128"/>
        <v>48342.013431041356</v>
      </c>
      <c r="Q142" s="79"/>
      <c r="R142" s="73">
        <f t="shared" si="118"/>
        <v>47256.30000000001</v>
      </c>
      <c r="S142" s="96">
        <f t="shared" si="118"/>
        <v>47256.30000000001</v>
      </c>
      <c r="T142" s="93">
        <f t="shared" si="129"/>
        <v>0</v>
      </c>
      <c r="U142" s="209">
        <v>2</v>
      </c>
    </row>
    <row r="143" spans="1:21" s="61" customFormat="1" ht="15.75" hidden="1" customHeight="1">
      <c r="A143" s="61" t="s">
        <v>17</v>
      </c>
      <c r="B143" s="408">
        <v>26</v>
      </c>
      <c r="C143" s="542" t="s">
        <v>1150</v>
      </c>
      <c r="D143" s="243">
        <f t="shared" ref="D143:O143" si="134">D45-D94</f>
        <v>3427.6756550594469</v>
      </c>
      <c r="E143" s="243">
        <f t="shared" si="134"/>
        <v>3639.0458033984055</v>
      </c>
      <c r="F143" s="243">
        <f t="shared" si="134"/>
        <v>4175.6347295349105</v>
      </c>
      <c r="G143" s="243">
        <f t="shared" si="134"/>
        <v>3447.795320829151</v>
      </c>
      <c r="H143" s="243">
        <f t="shared" si="134"/>
        <v>3845.407336297455</v>
      </c>
      <c r="I143" s="243">
        <f t="shared" si="134"/>
        <v>4409.7586912333063</v>
      </c>
      <c r="J143" s="243">
        <f t="shared" si="134"/>
        <v>4184.5104416687291</v>
      </c>
      <c r="K143" s="243">
        <f t="shared" si="134"/>
        <v>3746.797367401</v>
      </c>
      <c r="L143" s="243">
        <f t="shared" si="134"/>
        <v>3793.8189240811939</v>
      </c>
      <c r="M143" s="243">
        <f t="shared" si="134"/>
        <v>5595.8952349000801</v>
      </c>
      <c r="N143" s="243">
        <f t="shared" si="134"/>
        <v>4559.3637749853388</v>
      </c>
      <c r="O143" s="243">
        <f t="shared" si="134"/>
        <v>4850.3056903222177</v>
      </c>
      <c r="P143" s="244">
        <f t="shared" si="128"/>
        <v>49676.008969711234</v>
      </c>
      <c r="Q143" s="79"/>
      <c r="R143" s="284">
        <f t="shared" si="118"/>
        <v>49284.2</v>
      </c>
      <c r="S143" s="246">
        <f t="shared" si="118"/>
        <v>49284.2</v>
      </c>
      <c r="T143" s="358">
        <f t="shared" si="129"/>
        <v>0</v>
      </c>
      <c r="U143" s="209">
        <v>2</v>
      </c>
    </row>
    <row r="144" spans="1:21" s="61" customFormat="1" ht="15.75" customHeight="1">
      <c r="A144" s="61" t="s">
        <v>17</v>
      </c>
      <c r="B144" s="513">
        <v>26</v>
      </c>
      <c r="C144" s="510" t="s">
        <v>1151</v>
      </c>
      <c r="D144" s="279">
        <f t="shared" ref="D144:O144" si="135">D46-D95</f>
        <v>3747.2173735153024</v>
      </c>
      <c r="E144" s="279">
        <f t="shared" si="135"/>
        <v>3874.1791930797895</v>
      </c>
      <c r="F144" s="279">
        <f t="shared" si="135"/>
        <v>4117.0119628338125</v>
      </c>
      <c r="G144" s="279">
        <f t="shared" si="135"/>
        <v>3767.2607101854546</v>
      </c>
      <c r="H144" s="279">
        <f t="shared" si="135"/>
        <v>4031.4676456443544</v>
      </c>
      <c r="I144" s="279">
        <f t="shared" si="135"/>
        <v>4391.4443420599991</v>
      </c>
      <c r="J144" s="279">
        <f t="shared" si="135"/>
        <v>4278.2768045617913</v>
      </c>
      <c r="K144" s="279">
        <f t="shared" si="135"/>
        <v>3859.7176378357481</v>
      </c>
      <c r="L144" s="279">
        <f t="shared" si="135"/>
        <v>3908.1691438223315</v>
      </c>
      <c r="M144" s="279">
        <f t="shared" si="135"/>
        <v>5616.9933316169836</v>
      </c>
      <c r="N144" s="279">
        <f t="shared" si="135"/>
        <v>4424.7031009350267</v>
      </c>
      <c r="O144" s="279">
        <f t="shared" si="135"/>
        <v>4971.0587539094095</v>
      </c>
      <c r="P144" s="511">
        <f t="shared" si="128"/>
        <v>50987.500000000007</v>
      </c>
      <c r="Q144" s="523"/>
      <c r="R144" s="279">
        <f t="shared" si="118"/>
        <v>50987.500000000015</v>
      </c>
      <c r="S144" s="279">
        <f t="shared" si="118"/>
        <v>50987.500000000015</v>
      </c>
      <c r="T144" s="527">
        <f t="shared" si="129"/>
        <v>0</v>
      </c>
      <c r="U144" s="209">
        <v>1</v>
      </c>
    </row>
    <row r="145" spans="1:21" s="61" customFormat="1" ht="15.75" customHeight="1">
      <c r="A145" s="61" t="s">
        <v>17</v>
      </c>
      <c r="B145" s="513">
        <v>27</v>
      </c>
      <c r="C145" s="510" t="s">
        <v>1152</v>
      </c>
      <c r="D145" s="279">
        <f t="shared" ref="D145:O145" si="136">D47-D96</f>
        <v>3699.3214656242249</v>
      </c>
      <c r="E145" s="279">
        <f t="shared" si="136"/>
        <v>3657.0550956802945</v>
      </c>
      <c r="F145" s="279">
        <f t="shared" si="136"/>
        <v>4227.7474788164436</v>
      </c>
      <c r="G145" s="279">
        <f t="shared" si="136"/>
        <v>3552.2966769260966</v>
      </c>
      <c r="H145" s="279">
        <f t="shared" si="136"/>
        <v>3817.0635127451064</v>
      </c>
      <c r="I145" s="279">
        <f t="shared" si="136"/>
        <v>4387.1220680397319</v>
      </c>
      <c r="J145" s="279">
        <f t="shared" si="136"/>
        <v>4482.5896844919789</v>
      </c>
      <c r="K145" s="279">
        <f t="shared" si="136"/>
        <v>3884.7971711229943</v>
      </c>
      <c r="L145" s="279">
        <f t="shared" si="136"/>
        <v>4079.3252459893051</v>
      </c>
      <c r="M145" s="279">
        <f t="shared" si="136"/>
        <v>5979.604657754011</v>
      </c>
      <c r="N145" s="279">
        <f t="shared" si="136"/>
        <v>4896.6027860962568</v>
      </c>
      <c r="O145" s="279">
        <f t="shared" si="136"/>
        <v>5201.2741567135517</v>
      </c>
      <c r="P145" s="511">
        <f t="shared" si="128"/>
        <v>51864.800000000003</v>
      </c>
      <c r="Q145" s="523"/>
      <c r="R145" s="279">
        <f t="shared" si="118"/>
        <v>51864.799999999996</v>
      </c>
      <c r="S145" s="279">
        <f t="shared" si="118"/>
        <v>51864.799999999996</v>
      </c>
      <c r="T145" s="527">
        <f t="shared" si="129"/>
        <v>0</v>
      </c>
      <c r="U145" s="209">
        <v>1</v>
      </c>
    </row>
    <row r="146" spans="1:21" s="61" customFormat="1" ht="15.75" hidden="1" customHeight="1" thickBot="1">
      <c r="A146" s="61" t="s">
        <v>17</v>
      </c>
      <c r="B146" s="409"/>
      <c r="C146" s="410" t="s">
        <v>1153</v>
      </c>
      <c r="D146" s="77">
        <f t="shared" ref="D146:O146" si="137">D48-D97</f>
        <v>0</v>
      </c>
      <c r="E146" s="77">
        <f t="shared" si="137"/>
        <v>0</v>
      </c>
      <c r="F146" s="77">
        <f t="shared" si="137"/>
        <v>0</v>
      </c>
      <c r="G146" s="77">
        <f t="shared" si="137"/>
        <v>0</v>
      </c>
      <c r="H146" s="77">
        <f t="shared" si="137"/>
        <v>0</v>
      </c>
      <c r="I146" s="77">
        <f t="shared" si="137"/>
        <v>0</v>
      </c>
      <c r="J146" s="77">
        <f t="shared" si="137"/>
        <v>0</v>
      </c>
      <c r="K146" s="77">
        <f t="shared" si="137"/>
        <v>0</v>
      </c>
      <c r="L146" s="77">
        <f t="shared" si="137"/>
        <v>0</v>
      </c>
      <c r="M146" s="77">
        <f t="shared" si="137"/>
        <v>0</v>
      </c>
      <c r="N146" s="77">
        <f t="shared" si="137"/>
        <v>0</v>
      </c>
      <c r="O146" s="77">
        <f t="shared" si="137"/>
        <v>0</v>
      </c>
      <c r="P146" s="78">
        <f t="shared" si="128"/>
        <v>0</v>
      </c>
      <c r="Q146" s="80"/>
      <c r="R146" s="171">
        <f t="shared" si="118"/>
        <v>0</v>
      </c>
      <c r="S146" s="199">
        <f t="shared" si="118"/>
        <v>0</v>
      </c>
      <c r="T146" s="393">
        <f t="shared" si="129"/>
        <v>0</v>
      </c>
      <c r="U146" s="209">
        <v>2</v>
      </c>
    </row>
    <row r="147" spans="1:21" s="61" customFormat="1" ht="15.75" hidden="1" customHeight="1" thickBot="1">
      <c r="A147" s="61" t="s">
        <v>17</v>
      </c>
      <c r="B147" s="213"/>
      <c r="C147" s="38" t="s">
        <v>1154</v>
      </c>
      <c r="D147" s="73">
        <f t="shared" ref="D147:O147" si="138">D49-D98</f>
        <v>0</v>
      </c>
      <c r="E147" s="73">
        <f t="shared" si="138"/>
        <v>0</v>
      </c>
      <c r="F147" s="73">
        <f t="shared" si="138"/>
        <v>0</v>
      </c>
      <c r="G147" s="73">
        <f t="shared" si="138"/>
        <v>0</v>
      </c>
      <c r="H147" s="73">
        <f t="shared" si="138"/>
        <v>0</v>
      </c>
      <c r="I147" s="73">
        <f t="shared" si="138"/>
        <v>0</v>
      </c>
      <c r="J147" s="73">
        <f t="shared" si="138"/>
        <v>0</v>
      </c>
      <c r="K147" s="73">
        <f t="shared" si="138"/>
        <v>0</v>
      </c>
      <c r="L147" s="73">
        <f t="shared" si="138"/>
        <v>0</v>
      </c>
      <c r="M147" s="73">
        <f t="shared" si="138"/>
        <v>0</v>
      </c>
      <c r="N147" s="73">
        <f t="shared" si="138"/>
        <v>0</v>
      </c>
      <c r="O147" s="73">
        <f t="shared" si="138"/>
        <v>0</v>
      </c>
      <c r="P147" s="74">
        <f t="shared" si="128"/>
        <v>0</v>
      </c>
      <c r="Q147" s="80"/>
      <c r="R147" s="97">
        <f t="shared" si="118"/>
        <v>0</v>
      </c>
      <c r="S147" s="96">
        <f t="shared" si="118"/>
        <v>0</v>
      </c>
      <c r="T147" s="93">
        <f t="shared" si="129"/>
        <v>0</v>
      </c>
      <c r="U147" s="209">
        <v>2</v>
      </c>
    </row>
    <row r="148" spans="1:21" s="61" customFormat="1" ht="15.75" hidden="1" customHeight="1">
      <c r="B148" s="422"/>
      <c r="C148" s="505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128"/>
      <c r="Q148" s="523"/>
      <c r="R148" s="66"/>
      <c r="S148" s="66"/>
      <c r="T148" s="95"/>
      <c r="U148" s="209"/>
    </row>
    <row r="149" spans="1:21" s="61" customFormat="1" ht="15.75" hidden="1" customHeight="1">
      <c r="B149" s="422"/>
      <c r="C149" s="505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128"/>
      <c r="Q149" s="523"/>
      <c r="R149" s="66"/>
      <c r="S149" s="66"/>
      <c r="T149" s="95"/>
      <c r="U149" s="209"/>
    </row>
    <row r="150" spans="1:21" s="61" customFormat="1" ht="15.75" hidden="1" customHeight="1">
      <c r="B150" s="422"/>
      <c r="C150" s="505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128"/>
      <c r="Q150" s="523"/>
      <c r="R150" s="66"/>
      <c r="S150" s="66"/>
      <c r="T150" s="95"/>
      <c r="U150" s="209"/>
    </row>
    <row r="151" spans="1:21" s="81" customFormat="1" ht="15.6" customHeight="1">
      <c r="B151" s="82"/>
      <c r="C151" s="505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4"/>
      <c r="R151" s="83"/>
      <c r="S151" s="83"/>
      <c r="T151" s="95"/>
      <c r="U151" s="209">
        <v>1</v>
      </c>
    </row>
    <row r="152" spans="1:21" s="60" customFormat="1" ht="15.75" hidden="1" customHeight="1" thickBot="1">
      <c r="A152" s="60" t="s">
        <v>18</v>
      </c>
      <c r="B152" s="213"/>
      <c r="C152" s="43" t="s">
        <v>109</v>
      </c>
      <c r="D152" s="288">
        <v>4.5499999999999999E-2</v>
      </c>
      <c r="E152" s="288">
        <v>4.4900000000000002E-2</v>
      </c>
      <c r="F152" s="288">
        <v>4.87E-2</v>
      </c>
      <c r="G152" s="288">
        <v>4.2599999999999999E-2</v>
      </c>
      <c r="H152" s="288">
        <v>5.5199999999999999E-2</v>
      </c>
      <c r="I152" s="288">
        <v>0.2429</v>
      </c>
      <c r="J152" s="288">
        <v>0.19939999999999999</v>
      </c>
      <c r="K152" s="288">
        <v>5.3400000000000003E-2</v>
      </c>
      <c r="L152" s="288">
        <v>6.6799999999999998E-2</v>
      </c>
      <c r="M152" s="288">
        <v>5.6500000000000002E-2</v>
      </c>
      <c r="N152" s="288">
        <v>5.8299999999999998E-2</v>
      </c>
      <c r="O152" s="289">
        <v>8.5800000000000001E-2</v>
      </c>
      <c r="P152" s="290">
        <f t="shared" ref="P152:P163" si="139">SUM(D152:O152)</f>
        <v>1</v>
      </c>
      <c r="Q152" s="291"/>
      <c r="R152" s="83"/>
      <c r="S152" s="83"/>
      <c r="T152" s="67"/>
      <c r="U152" s="209">
        <v>2</v>
      </c>
    </row>
    <row r="153" spans="1:21" s="60" customFormat="1" ht="15.75" hidden="1" customHeight="1" thickBot="1">
      <c r="A153" s="60" t="s">
        <v>18</v>
      </c>
      <c r="B153" s="213"/>
      <c r="C153" s="43" t="s">
        <v>110</v>
      </c>
      <c r="D153" s="172">
        <v>3.0599999999999999E-2</v>
      </c>
      <c r="E153" s="172">
        <v>5.7299999999999997E-2</v>
      </c>
      <c r="F153" s="172">
        <v>7.0900000000000005E-2</v>
      </c>
      <c r="G153" s="172">
        <v>7.6999999999999999E-2</v>
      </c>
      <c r="H153" s="172">
        <v>8.1600000000000006E-2</v>
      </c>
      <c r="I153" s="172">
        <v>0.1061</v>
      </c>
      <c r="J153" s="172">
        <v>0.17730000000000001</v>
      </c>
      <c r="K153" s="172">
        <v>7.2999999999999995E-2</v>
      </c>
      <c r="L153" s="172">
        <v>8.4900000000000003E-2</v>
      </c>
      <c r="M153" s="172">
        <v>8.5000000000000006E-2</v>
      </c>
      <c r="N153" s="172">
        <v>8.2199999999999995E-2</v>
      </c>
      <c r="O153" s="292">
        <v>7.4099999999999999E-2</v>
      </c>
      <c r="P153" s="107">
        <f t="shared" si="139"/>
        <v>1</v>
      </c>
      <c r="Q153" s="291"/>
      <c r="R153" s="83"/>
      <c r="S153" s="83"/>
      <c r="T153" s="67"/>
      <c r="U153" s="209">
        <v>2</v>
      </c>
    </row>
    <row r="154" spans="1:21" s="60" customFormat="1" ht="15.75" hidden="1" customHeight="1" thickBot="1">
      <c r="A154" s="60" t="s">
        <v>18</v>
      </c>
      <c r="B154" s="213"/>
      <c r="C154" s="43" t="s">
        <v>111</v>
      </c>
      <c r="D154" s="293">
        <v>8.9839047154604543E-2</v>
      </c>
      <c r="E154" s="293">
        <v>9.4317908192265668E-2</v>
      </c>
      <c r="F154" s="293">
        <v>8.4931578268837321E-2</v>
      </c>
      <c r="G154" s="293">
        <v>8.5054668759500768E-2</v>
      </c>
      <c r="H154" s="293">
        <v>8.8437739012478353E-2</v>
      </c>
      <c r="I154" s="293">
        <v>7.1691316741767985E-2</v>
      </c>
      <c r="J154" s="293">
        <v>8.4687051689383397E-2</v>
      </c>
      <c r="K154" s="293">
        <v>7.6299821853150929E-2</v>
      </c>
      <c r="L154" s="293">
        <v>8.8009908483977092E-2</v>
      </c>
      <c r="M154" s="293">
        <v>8.7897291865942861E-2</v>
      </c>
      <c r="N154" s="293">
        <v>7.7881362765691103E-2</v>
      </c>
      <c r="O154" s="294">
        <v>7.095230521239998E-2</v>
      </c>
      <c r="P154" s="295">
        <f t="shared" si="139"/>
        <v>1</v>
      </c>
      <c r="Q154" s="291"/>
      <c r="R154" s="83"/>
      <c r="S154" s="83"/>
      <c r="T154" s="67"/>
      <c r="U154" s="209">
        <v>2</v>
      </c>
    </row>
    <row r="155" spans="1:21" s="60" customFormat="1" ht="15.75" hidden="1" customHeight="1" thickBot="1">
      <c r="A155" s="60" t="s">
        <v>18</v>
      </c>
      <c r="B155" s="213"/>
      <c r="C155" s="43" t="s">
        <v>112</v>
      </c>
      <c r="D155" s="153">
        <f t="shared" ref="D155:D162" si="140">D177/$P177</f>
        <v>9.4336835018620155E-2</v>
      </c>
      <c r="E155" s="296">
        <f t="shared" ref="E155:O155" si="141">E177/$P177</f>
        <v>8.8687930340857965E-2</v>
      </c>
      <c r="F155" s="296">
        <f t="shared" si="141"/>
        <v>9.2801097046691483E-2</v>
      </c>
      <c r="G155" s="296">
        <f t="shared" si="141"/>
        <v>9.8178228855179142E-2</v>
      </c>
      <c r="H155" s="296">
        <f t="shared" si="141"/>
        <v>7.4265819759272156E-2</v>
      </c>
      <c r="I155" s="296">
        <f t="shared" si="141"/>
        <v>7.5581157629694348E-2</v>
      </c>
      <c r="J155" s="296">
        <f t="shared" si="141"/>
        <v>7.5120510719904596E-2</v>
      </c>
      <c r="K155" s="296">
        <f t="shared" si="141"/>
        <v>7.6847393470481001E-2</v>
      </c>
      <c r="L155" s="296">
        <f t="shared" si="141"/>
        <v>8.2993649217320761E-2</v>
      </c>
      <c r="M155" s="296">
        <f t="shared" si="141"/>
        <v>8.8761397718829585E-2</v>
      </c>
      <c r="N155" s="296">
        <f t="shared" si="141"/>
        <v>7.5784624422036456E-2</v>
      </c>
      <c r="O155" s="297">
        <f t="shared" si="141"/>
        <v>7.6641355801112448E-2</v>
      </c>
      <c r="P155" s="155">
        <f t="shared" si="139"/>
        <v>1</v>
      </c>
      <c r="Q155" s="291"/>
      <c r="R155" s="83"/>
      <c r="S155" s="83"/>
      <c r="T155" s="67"/>
      <c r="U155" s="209">
        <v>2</v>
      </c>
    </row>
    <row r="156" spans="1:21" s="60" customFormat="1" ht="15.75" hidden="1" customHeight="1" thickBot="1">
      <c r="A156" s="60" t="s">
        <v>18</v>
      </c>
      <c r="B156" s="213"/>
      <c r="C156" s="44" t="s">
        <v>113</v>
      </c>
      <c r="D156" s="153">
        <f t="shared" si="140"/>
        <v>8.2865078574557188E-2</v>
      </c>
      <c r="E156" s="296">
        <f t="shared" ref="E156:O156" si="142">E178/$P178</f>
        <v>7.2284390915351507E-2</v>
      </c>
      <c r="F156" s="296">
        <f t="shared" si="142"/>
        <v>8.2156424922367188E-2</v>
      </c>
      <c r="G156" s="296">
        <f t="shared" si="142"/>
        <v>7.9332462433362991E-2</v>
      </c>
      <c r="H156" s="296">
        <f t="shared" si="142"/>
        <v>7.9478753495447807E-2</v>
      </c>
      <c r="I156" s="296">
        <f t="shared" si="142"/>
        <v>7.5183029968655737E-2</v>
      </c>
      <c r="J156" s="296">
        <f t="shared" si="142"/>
        <v>7.7885645496770378E-2</v>
      </c>
      <c r="K156" s="296">
        <f t="shared" si="142"/>
        <v>7.9647671613648136E-2</v>
      </c>
      <c r="L156" s="296">
        <f t="shared" si="142"/>
        <v>9.3283605967223904E-2</v>
      </c>
      <c r="M156" s="296">
        <f t="shared" si="142"/>
        <v>9.2407077517040762E-2</v>
      </c>
      <c r="N156" s="296">
        <f t="shared" si="142"/>
        <v>8.3733104602881442E-2</v>
      </c>
      <c r="O156" s="297">
        <f t="shared" si="142"/>
        <v>0.10174275449269289</v>
      </c>
      <c r="P156" s="155">
        <f t="shared" si="139"/>
        <v>0.99999999999999989</v>
      </c>
      <c r="Q156" s="157">
        <f>(P178/P177-1)</f>
        <v>-1.1265390230387307E-2</v>
      </c>
      <c r="R156" s="83"/>
      <c r="S156" s="83"/>
      <c r="T156" s="67"/>
      <c r="U156" s="209">
        <v>2</v>
      </c>
    </row>
    <row r="157" spans="1:21" s="60" customFormat="1" ht="15.75" hidden="1" customHeight="1" thickBot="1">
      <c r="A157" s="60" t="s">
        <v>18</v>
      </c>
      <c r="B157" s="213"/>
      <c r="C157" s="43" t="s">
        <v>434</v>
      </c>
      <c r="D157" s="153">
        <f t="shared" si="140"/>
        <v>7.7641589788122287E-2</v>
      </c>
      <c r="E157" s="296">
        <f t="shared" ref="E157:O157" si="143">E179/$P179</f>
        <v>9.0241301514903727E-2</v>
      </c>
      <c r="F157" s="296">
        <f t="shared" si="143"/>
        <v>9.817575728718432E-2</v>
      </c>
      <c r="G157" s="296">
        <f t="shared" si="143"/>
        <v>7.959125906388996E-2</v>
      </c>
      <c r="H157" s="296">
        <f t="shared" si="143"/>
        <v>9.1573834041859148E-2</v>
      </c>
      <c r="I157" s="296">
        <f t="shared" si="143"/>
        <v>7.8278878836323645E-2</v>
      </c>
      <c r="J157" s="296">
        <f t="shared" si="143"/>
        <v>7.793436675200352E-2</v>
      </c>
      <c r="K157" s="296">
        <f t="shared" si="143"/>
        <v>8.6614432876658834E-2</v>
      </c>
      <c r="L157" s="296">
        <f t="shared" si="143"/>
        <v>8.1646484064002781E-2</v>
      </c>
      <c r="M157" s="296">
        <f t="shared" si="143"/>
        <v>8.7032194754113598E-2</v>
      </c>
      <c r="N157" s="296">
        <f t="shared" si="143"/>
        <v>6.9855667314267289E-2</v>
      </c>
      <c r="O157" s="297">
        <f t="shared" si="143"/>
        <v>8.141423370667103E-2</v>
      </c>
      <c r="P157" s="155">
        <f t="shared" si="139"/>
        <v>1.0000000000000002</v>
      </c>
      <c r="Q157" s="157">
        <f t="shared" ref="Q157:Q162" si="144">(P179/P178-1)</f>
        <v>0.71898056346907135</v>
      </c>
      <c r="R157" s="83"/>
      <c r="S157" s="83"/>
      <c r="T157" s="67"/>
      <c r="U157" s="209">
        <v>2</v>
      </c>
    </row>
    <row r="158" spans="1:21" s="60" customFormat="1" ht="15.75" hidden="1" customHeight="1" thickBot="1">
      <c r="A158" s="60" t="s">
        <v>18</v>
      </c>
      <c r="B158" s="213"/>
      <c r="C158" s="43" t="s">
        <v>556</v>
      </c>
      <c r="D158" s="153">
        <f t="shared" si="140"/>
        <v>0.10504739521127475</v>
      </c>
      <c r="E158" s="296">
        <f t="shared" ref="E158:O158" si="145">E180/$P180</f>
        <v>7.7461741339583737E-2</v>
      </c>
      <c r="F158" s="296">
        <f t="shared" si="145"/>
        <v>7.7138101951931271E-2</v>
      </c>
      <c r="G158" s="296">
        <f t="shared" si="145"/>
        <v>8.1773642019965231E-2</v>
      </c>
      <c r="H158" s="296">
        <f t="shared" si="145"/>
        <v>8.5164944498763162E-2</v>
      </c>
      <c r="I158" s="296">
        <f t="shared" si="145"/>
        <v>8.1878951571937891E-2</v>
      </c>
      <c r="J158" s="296">
        <f t="shared" si="145"/>
        <v>8.2530588744614872E-2</v>
      </c>
      <c r="K158" s="296">
        <f t="shared" si="145"/>
        <v>7.4955520476197232E-2</v>
      </c>
      <c r="L158" s="296">
        <f t="shared" si="145"/>
        <v>9.0085775020244188E-2</v>
      </c>
      <c r="M158" s="296">
        <f t="shared" si="145"/>
        <v>8.5080918634348163E-2</v>
      </c>
      <c r="N158" s="296">
        <f t="shared" si="145"/>
        <v>8.0787166754943657E-2</v>
      </c>
      <c r="O158" s="297">
        <f t="shared" si="145"/>
        <v>7.8095253776195778E-2</v>
      </c>
      <c r="P158" s="155">
        <f t="shared" si="139"/>
        <v>0.99999999999999989</v>
      </c>
      <c r="Q158" s="156">
        <f t="shared" si="144"/>
        <v>-0.38909545422207759</v>
      </c>
      <c r="R158" s="83"/>
      <c r="S158" s="83"/>
      <c r="T158" s="67"/>
      <c r="U158" s="209">
        <v>2</v>
      </c>
    </row>
    <row r="159" spans="1:21" s="60" customFormat="1" ht="15.75" hidden="1" customHeight="1" thickBot="1">
      <c r="A159" s="60" t="s">
        <v>18</v>
      </c>
      <c r="B159" s="213"/>
      <c r="C159" s="43" t="s">
        <v>648</v>
      </c>
      <c r="D159" s="153">
        <f t="shared" si="140"/>
        <v>8.622318749128631E-2</v>
      </c>
      <c r="E159" s="296">
        <f t="shared" ref="E159:O162" si="146">E181/$P181</f>
        <v>9.0441025710232645E-2</v>
      </c>
      <c r="F159" s="296">
        <f t="shared" si="146"/>
        <v>8.5217210563272319E-2</v>
      </c>
      <c r="G159" s="296">
        <f t="shared" si="146"/>
        <v>8.5555716831842446E-2</v>
      </c>
      <c r="H159" s="296">
        <f t="shared" si="146"/>
        <v>8.9102432506863713E-2</v>
      </c>
      <c r="I159" s="296">
        <f t="shared" si="146"/>
        <v>7.3186041764104648E-2</v>
      </c>
      <c r="J159" s="296">
        <f t="shared" si="146"/>
        <v>7.9614504442651987E-2</v>
      </c>
      <c r="K159" s="296">
        <f t="shared" si="146"/>
        <v>7.5487514072603387E-2</v>
      </c>
      <c r="L159" s="296">
        <f t="shared" si="146"/>
        <v>8.6853590434504246E-2</v>
      </c>
      <c r="M159" s="296">
        <f t="shared" si="146"/>
        <v>8.82256055586291E-2</v>
      </c>
      <c r="N159" s="296">
        <f t="shared" si="146"/>
        <v>8.4545870072456397E-2</v>
      </c>
      <c r="O159" s="297">
        <f t="shared" si="146"/>
        <v>7.5547300551552704E-2</v>
      </c>
      <c r="P159" s="155">
        <f t="shared" si="139"/>
        <v>0.99999999999999989</v>
      </c>
      <c r="Q159" s="156">
        <f t="shared" si="144"/>
        <v>-0.13014062248047875</v>
      </c>
      <c r="R159" s="83"/>
      <c r="S159" s="83"/>
      <c r="T159" s="232"/>
      <c r="U159" s="209">
        <v>2</v>
      </c>
    </row>
    <row r="160" spans="1:21" s="60" customFormat="1" ht="15.75" hidden="1" customHeight="1" thickBot="1">
      <c r="A160" s="60" t="s">
        <v>18</v>
      </c>
      <c r="B160" s="62"/>
      <c r="C160" s="45" t="s">
        <v>737</v>
      </c>
      <c r="D160" s="298">
        <f t="shared" si="140"/>
        <v>8.8364445613702811E-2</v>
      </c>
      <c r="E160" s="299">
        <f t="shared" si="146"/>
        <v>8.8689298210755857E-2</v>
      </c>
      <c r="F160" s="299">
        <f t="shared" si="146"/>
        <v>8.2677266868929969E-2</v>
      </c>
      <c r="G160" s="299">
        <f t="shared" si="146"/>
        <v>8.0340643988388069E-2</v>
      </c>
      <c r="H160" s="299">
        <f t="shared" si="146"/>
        <v>8.1157193946429285E-2</v>
      </c>
      <c r="I160" s="299">
        <f t="shared" si="146"/>
        <v>6.7185018062882268E-2</v>
      </c>
      <c r="J160" s="299">
        <f t="shared" si="146"/>
        <v>8.6459240332544915E-2</v>
      </c>
      <c r="K160" s="299">
        <f t="shared" si="146"/>
        <v>7.3622854296532758E-2</v>
      </c>
      <c r="L160" s="299">
        <f t="shared" si="146"/>
        <v>9.1243963439863962E-2</v>
      </c>
      <c r="M160" s="299">
        <f t="shared" si="146"/>
        <v>9.5058122291400829E-2</v>
      </c>
      <c r="N160" s="299">
        <f t="shared" si="146"/>
        <v>8.3421733837624801E-2</v>
      </c>
      <c r="O160" s="299">
        <f t="shared" si="146"/>
        <v>8.1780219110944477E-2</v>
      </c>
      <c r="P160" s="300">
        <f t="shared" si="139"/>
        <v>1</v>
      </c>
      <c r="Q160" s="301">
        <f t="shared" si="144"/>
        <v>-8.1358015965785513E-2</v>
      </c>
      <c r="R160" s="83"/>
      <c r="S160" s="83"/>
      <c r="T160" s="67"/>
      <c r="U160" s="209">
        <v>2</v>
      </c>
    </row>
    <row r="161" spans="1:21" s="60" customFormat="1" ht="15.75" hidden="1" customHeight="1" thickBot="1">
      <c r="A161" s="60" t="s">
        <v>18</v>
      </c>
      <c r="B161" s="62"/>
      <c r="C161" s="45" t="s">
        <v>817</v>
      </c>
      <c r="D161" s="130">
        <f t="shared" si="140"/>
        <v>8.7799690709911143E-2</v>
      </c>
      <c r="E161" s="119">
        <f t="shared" si="146"/>
        <v>8.1837975843537344E-2</v>
      </c>
      <c r="F161" s="119">
        <f t="shared" si="146"/>
        <v>8.88948515042082E-2</v>
      </c>
      <c r="G161" s="119">
        <f t="shared" si="146"/>
        <v>8.6604316534994161E-2</v>
      </c>
      <c r="H161" s="119">
        <f t="shared" si="146"/>
        <v>7.4994230501560913E-2</v>
      </c>
      <c r="I161" s="119">
        <f t="shared" si="146"/>
        <v>7.4665919766177688E-2</v>
      </c>
      <c r="J161" s="119">
        <f t="shared" si="146"/>
        <v>7.5731620182720158E-2</v>
      </c>
      <c r="K161" s="119">
        <f t="shared" si="146"/>
        <v>7.7254866949416551E-2</v>
      </c>
      <c r="L161" s="119">
        <f t="shared" si="146"/>
        <v>8.5614959204848406E-2</v>
      </c>
      <c r="M161" s="119">
        <f t="shared" si="146"/>
        <v>9.6249041333835356E-2</v>
      </c>
      <c r="N161" s="119">
        <f t="shared" si="146"/>
        <v>8.1964640583955806E-2</v>
      </c>
      <c r="O161" s="119">
        <f t="shared" si="146"/>
        <v>8.838788688483426E-2</v>
      </c>
      <c r="P161" s="175">
        <f t="shared" si="139"/>
        <v>0.99999999999999989</v>
      </c>
      <c r="Q161" s="176">
        <f t="shared" si="144"/>
        <v>-8.8039461099578165E-2</v>
      </c>
      <c r="R161" s="83"/>
      <c r="S161" s="83"/>
      <c r="T161" s="67"/>
      <c r="U161" s="209">
        <v>2</v>
      </c>
    </row>
    <row r="162" spans="1:21" s="60" customFormat="1" ht="15.6" hidden="1" customHeight="1" thickBot="1">
      <c r="A162" s="60" t="s">
        <v>18</v>
      </c>
      <c r="B162" s="62"/>
      <c r="C162" s="45" t="s">
        <v>896</v>
      </c>
      <c r="D162" s="130">
        <f t="shared" si="140"/>
        <v>9.4927648245910573E-2</v>
      </c>
      <c r="E162" s="119">
        <f t="shared" si="146"/>
        <v>8.4274162152900609E-2</v>
      </c>
      <c r="F162" s="119">
        <f t="shared" si="146"/>
        <v>0.10254136425705515</v>
      </c>
      <c r="G162" s="119">
        <f t="shared" si="146"/>
        <v>6.807506657238617E-2</v>
      </c>
      <c r="H162" s="119">
        <f t="shared" si="146"/>
        <v>7.627908740917512E-2</v>
      </c>
      <c r="I162" s="119">
        <f t="shared" si="146"/>
        <v>6.7855350219813496E-2</v>
      </c>
      <c r="J162" s="119">
        <f t="shared" si="146"/>
        <v>6.5385056864086619E-2</v>
      </c>
      <c r="K162" s="119">
        <f t="shared" si="146"/>
        <v>7.7377231640465505E-2</v>
      </c>
      <c r="L162" s="119">
        <f t="shared" si="146"/>
        <v>8.5979824119355799E-2</v>
      </c>
      <c r="M162" s="119">
        <f t="shared" si="146"/>
        <v>9.124553872503928E-2</v>
      </c>
      <c r="N162" s="119">
        <f t="shared" si="146"/>
        <v>8.8518089337103631E-2</v>
      </c>
      <c r="O162" s="119">
        <f t="shared" si="146"/>
        <v>9.7541580456708063E-2</v>
      </c>
      <c r="P162" s="175">
        <f t="shared" si="139"/>
        <v>0.99999999999999978</v>
      </c>
      <c r="Q162" s="176">
        <f t="shared" si="144"/>
        <v>-0.17862184270544179</v>
      </c>
      <c r="R162" s="83"/>
      <c r="S162" s="83"/>
      <c r="T162" s="67"/>
      <c r="U162" s="209">
        <v>2</v>
      </c>
    </row>
    <row r="163" spans="1:21" s="60" customFormat="1" ht="15.6" hidden="1" customHeight="1" thickBot="1">
      <c r="A163" s="60" t="s">
        <v>18</v>
      </c>
      <c r="B163" s="62"/>
      <c r="C163" s="45" t="s">
        <v>1031</v>
      </c>
      <c r="D163" s="130">
        <f t="shared" ref="D163:O163" si="147">D186/$P186</f>
        <v>8.813116598089149E-2</v>
      </c>
      <c r="E163" s="119">
        <f t="shared" si="147"/>
        <v>8.5700807048862432E-2</v>
      </c>
      <c r="F163" s="119">
        <f t="shared" si="147"/>
        <v>9.3759639909174824E-2</v>
      </c>
      <c r="G163" s="119">
        <f t="shared" si="147"/>
        <v>7.0443845477026271E-2</v>
      </c>
      <c r="H163" s="119">
        <f t="shared" si="147"/>
        <v>8.4812928993638986E-2</v>
      </c>
      <c r="I163" s="119">
        <f t="shared" si="147"/>
        <v>7.4246676185385996E-2</v>
      </c>
      <c r="J163" s="119">
        <f t="shared" si="147"/>
        <v>7.5662224460029487E-2</v>
      </c>
      <c r="K163" s="119">
        <f t="shared" si="147"/>
        <v>8.0090350774697214E-2</v>
      </c>
      <c r="L163" s="119">
        <f t="shared" si="147"/>
        <v>8.6099722184918126E-2</v>
      </c>
      <c r="M163" s="119">
        <f t="shared" si="147"/>
        <v>9.2170764013293618E-2</v>
      </c>
      <c r="N163" s="119">
        <f t="shared" si="147"/>
        <v>8.4293380235580001E-2</v>
      </c>
      <c r="O163" s="119">
        <f t="shared" si="147"/>
        <v>8.4588494736501568E-2</v>
      </c>
      <c r="P163" s="175">
        <f t="shared" si="139"/>
        <v>0.99999999999999989</v>
      </c>
      <c r="Q163" s="176">
        <f>(P186/P184-1)</f>
        <v>5.9516173869851086E-2</v>
      </c>
      <c r="R163" s="83"/>
      <c r="S163" s="83"/>
      <c r="T163" s="67"/>
      <c r="U163" s="209">
        <v>2</v>
      </c>
    </row>
    <row r="164" spans="1:21" s="60" customFormat="1" ht="15.6" hidden="1" customHeight="1" thickBot="1">
      <c r="A164" s="60" t="s">
        <v>18</v>
      </c>
      <c r="B164" s="62">
        <f>+B143+1</f>
        <v>27</v>
      </c>
      <c r="C164" s="45" t="s">
        <v>1155</v>
      </c>
      <c r="D164" s="130">
        <f t="shared" ref="D164:D170" si="148">D187/$P187</f>
        <v>8.5494440569315641E-2</v>
      </c>
      <c r="E164" s="119">
        <f t="shared" ref="E164:O164" si="149">E187/$P187</f>
        <v>9.4822535894482377E-2</v>
      </c>
      <c r="F164" s="119">
        <f t="shared" si="149"/>
        <v>9.5264896306491709E-2</v>
      </c>
      <c r="G164" s="119">
        <f t="shared" si="149"/>
        <v>8.5932191061537974E-2</v>
      </c>
      <c r="H164" s="119">
        <f t="shared" si="149"/>
        <v>0.10268085115317607</v>
      </c>
      <c r="I164" s="119">
        <f t="shared" si="149"/>
        <v>8.6621182287123719E-2</v>
      </c>
      <c r="J164" s="119">
        <f t="shared" si="149"/>
        <v>9.2451023564404822E-2</v>
      </c>
      <c r="K164" s="119">
        <f t="shared" si="149"/>
        <v>8.6279444532915611E-2</v>
      </c>
      <c r="L164" s="119">
        <f t="shared" si="149"/>
        <v>9.3105396933468171E-2</v>
      </c>
      <c r="M164" s="119">
        <f t="shared" si="149"/>
        <v>9.1565058620491052E-2</v>
      </c>
      <c r="N164" s="119">
        <f t="shared" si="149"/>
        <v>4.3918911344671858E-2</v>
      </c>
      <c r="O164" s="119">
        <f t="shared" si="149"/>
        <v>4.1864067731921015E-2</v>
      </c>
      <c r="P164" s="175">
        <f t="shared" ref="P164:P173" si="150">SUM(D164:O164)</f>
        <v>0.99999999999999989</v>
      </c>
      <c r="Q164" s="176">
        <f>(P187/P186-1)</f>
        <v>-0.13520080185534489</v>
      </c>
      <c r="R164" s="83"/>
      <c r="S164" s="83"/>
      <c r="T164" s="67"/>
      <c r="U164" s="209">
        <v>2</v>
      </c>
    </row>
    <row r="165" spans="1:21" s="60" customFormat="1" ht="15.6" hidden="1" customHeight="1">
      <c r="A165" s="60" t="s">
        <v>18</v>
      </c>
      <c r="B165" s="408">
        <f>+B164+1</f>
        <v>28</v>
      </c>
      <c r="C165" s="544" t="s">
        <v>1156</v>
      </c>
      <c r="D165" s="460">
        <f t="shared" si="148"/>
        <v>6.4621371076500386E-2</v>
      </c>
      <c r="E165" s="346">
        <f t="shared" ref="E165:O165" si="151">E188/$P188</f>
        <v>6.6696137318750737E-2</v>
      </c>
      <c r="F165" s="346">
        <f t="shared" si="151"/>
        <v>8.3276133937620303E-2</v>
      </c>
      <c r="G165" s="346">
        <f t="shared" si="151"/>
        <v>7.7595960251221174E-2</v>
      </c>
      <c r="H165" s="346">
        <f t="shared" si="151"/>
        <v>8.5493059772075053E-2</v>
      </c>
      <c r="I165" s="346">
        <f t="shared" si="151"/>
        <v>7.6057043449280728E-2</v>
      </c>
      <c r="J165" s="346">
        <f t="shared" si="151"/>
        <v>8.0360679560179851E-2</v>
      </c>
      <c r="K165" s="346">
        <f t="shared" si="151"/>
        <v>8.0717884466334572E-2</v>
      </c>
      <c r="L165" s="346">
        <f t="shared" si="151"/>
        <v>8.5160237419344045E-2</v>
      </c>
      <c r="M165" s="346">
        <f t="shared" si="151"/>
        <v>0.11056401249950701</v>
      </c>
      <c r="N165" s="346">
        <f t="shared" si="151"/>
        <v>9.9227859156903422E-2</v>
      </c>
      <c r="O165" s="346">
        <f t="shared" si="151"/>
        <v>9.0229621092282747E-2</v>
      </c>
      <c r="P165" s="545">
        <f t="shared" si="150"/>
        <v>1</v>
      </c>
      <c r="Q165" s="548">
        <f t="shared" ref="Q165:Q173" si="152">(P188/P187-1)</f>
        <v>-0.18928707397976496</v>
      </c>
      <c r="R165" s="83"/>
      <c r="S165" s="83"/>
      <c r="T165" s="67"/>
      <c r="U165" s="209">
        <v>2</v>
      </c>
    </row>
    <row r="166" spans="1:21" s="60" customFormat="1" ht="15.6" customHeight="1">
      <c r="A166" s="60" t="s">
        <v>18</v>
      </c>
      <c r="B166" s="513">
        <v>28</v>
      </c>
      <c r="C166" s="550" t="s">
        <v>1157</v>
      </c>
      <c r="D166" s="119">
        <f t="shared" si="148"/>
        <v>7.9393576104553429E-2</v>
      </c>
      <c r="E166" s="119">
        <f t="shared" ref="E166:O166" si="153">E189/$P189</f>
        <v>7.7812674228418893E-2</v>
      </c>
      <c r="F166" s="119">
        <f t="shared" si="153"/>
        <v>7.8514970486379482E-2</v>
      </c>
      <c r="G166" s="119">
        <f t="shared" si="153"/>
        <v>7.9949945188131838E-2</v>
      </c>
      <c r="H166" s="119">
        <f t="shared" si="153"/>
        <v>7.9082694459947547E-2</v>
      </c>
      <c r="I166" s="119">
        <f t="shared" si="153"/>
        <v>7.7850236649307875E-2</v>
      </c>
      <c r="J166" s="119">
        <f t="shared" si="153"/>
        <v>7.8383163561262126E-2</v>
      </c>
      <c r="K166" s="119">
        <f t="shared" si="153"/>
        <v>8.1223162499788226E-2</v>
      </c>
      <c r="L166" s="119">
        <f t="shared" si="153"/>
        <v>8.2680215527744114E-2</v>
      </c>
      <c r="M166" s="119">
        <f t="shared" si="153"/>
        <v>0.10484036061458757</v>
      </c>
      <c r="N166" s="119">
        <f t="shared" si="153"/>
        <v>9.1020755638847414E-2</v>
      </c>
      <c r="O166" s="119">
        <f t="shared" si="153"/>
        <v>8.9248245041031488E-2</v>
      </c>
      <c r="P166" s="175">
        <f t="shared" si="150"/>
        <v>0.99999999999999978</v>
      </c>
      <c r="Q166" s="556">
        <f t="shared" si="152"/>
        <v>0.14808065144673099</v>
      </c>
      <c r="R166" s="83"/>
      <c r="S166" s="83"/>
      <c r="T166" s="67"/>
      <c r="U166" s="209">
        <v>1</v>
      </c>
    </row>
    <row r="167" spans="1:21" s="60" customFormat="1" ht="15.6" customHeight="1">
      <c r="A167" s="60" t="s">
        <v>18</v>
      </c>
      <c r="B167" s="513">
        <v>29</v>
      </c>
      <c r="C167" s="550" t="s">
        <v>1158</v>
      </c>
      <c r="D167" s="119">
        <f t="shared" si="148"/>
        <v>8.3557269772758708E-2</v>
      </c>
      <c r="E167" s="119">
        <f t="shared" ref="E167:O167" si="154">E190/$P190</f>
        <v>7.7686460550428924E-2</v>
      </c>
      <c r="F167" s="119">
        <f t="shared" si="154"/>
        <v>9.1305207151028439E-2</v>
      </c>
      <c r="G167" s="119">
        <f t="shared" si="154"/>
        <v>7.5334370593973909E-2</v>
      </c>
      <c r="H167" s="119">
        <f t="shared" si="154"/>
        <v>7.9106103575567036E-2</v>
      </c>
      <c r="I167" s="119">
        <f t="shared" si="154"/>
        <v>7.0744253677509555E-2</v>
      </c>
      <c r="J167" s="119">
        <f t="shared" si="154"/>
        <v>7.2160949439982927E-2</v>
      </c>
      <c r="K167" s="119">
        <f t="shared" si="154"/>
        <v>7.8810168734837649E-2</v>
      </c>
      <c r="L167" s="119">
        <f t="shared" si="154"/>
        <v>8.1537445392315139E-2</v>
      </c>
      <c r="M167" s="119">
        <f t="shared" si="154"/>
        <v>0.10658693309389332</v>
      </c>
      <c r="N167" s="119">
        <f t="shared" si="154"/>
        <v>8.9271151386379713E-2</v>
      </c>
      <c r="O167" s="119">
        <f t="shared" si="154"/>
        <v>9.3899686631324669E-2</v>
      </c>
      <c r="P167" s="175">
        <f t="shared" si="150"/>
        <v>0.99999999999999989</v>
      </c>
      <c r="Q167" s="556">
        <f t="shared" si="152"/>
        <v>0.10159954630730805</v>
      </c>
      <c r="R167" s="83"/>
      <c r="S167" s="83"/>
      <c r="T167" s="67"/>
      <c r="U167" s="209">
        <v>1</v>
      </c>
    </row>
    <row r="168" spans="1:21" s="60" customFormat="1" ht="15.75" customHeight="1">
      <c r="A168" s="60" t="s">
        <v>18</v>
      </c>
      <c r="B168" s="513">
        <v>30</v>
      </c>
      <c r="C168" s="550" t="s">
        <v>1159</v>
      </c>
      <c r="D168" s="119">
        <f t="shared" si="148"/>
        <v>0.10285002301902985</v>
      </c>
      <c r="E168" s="119">
        <f t="shared" ref="E168:O168" si="155">E191/$P191</f>
        <v>8.195958542281627E-2</v>
      </c>
      <c r="F168" s="119">
        <f t="shared" si="155"/>
        <v>8.6832743355539851E-2</v>
      </c>
      <c r="G168" s="119">
        <f t="shared" si="155"/>
        <v>7.9307300977263157E-2</v>
      </c>
      <c r="H168" s="119">
        <f t="shared" si="155"/>
        <v>8.2588220925725736E-2</v>
      </c>
      <c r="I168" s="119">
        <f t="shared" si="155"/>
        <v>7.4003772890567435E-2</v>
      </c>
      <c r="J168" s="119">
        <f t="shared" si="155"/>
        <v>7.2214951904028254E-2</v>
      </c>
      <c r="K168" s="119">
        <f t="shared" si="155"/>
        <v>8.323442781903552E-2</v>
      </c>
      <c r="L168" s="119">
        <f t="shared" si="155"/>
        <v>8.8416788754927561E-2</v>
      </c>
      <c r="M168" s="119">
        <f t="shared" si="155"/>
        <v>8.8707101380927883E-2</v>
      </c>
      <c r="N168" s="119">
        <f t="shared" si="155"/>
        <v>9.2739098995613889E-2</v>
      </c>
      <c r="O168" s="119">
        <f t="shared" si="155"/>
        <v>6.7145984554524599E-2</v>
      </c>
      <c r="P168" s="175">
        <f t="shared" si="150"/>
        <v>1</v>
      </c>
      <c r="Q168" s="556">
        <f t="shared" si="152"/>
        <v>-0.15022940555617115</v>
      </c>
      <c r="R168" s="83"/>
      <c r="S168" s="83"/>
      <c r="T168" s="67"/>
      <c r="U168" s="209">
        <v>1</v>
      </c>
    </row>
    <row r="169" spans="1:21" s="60" customFormat="1" ht="15.75" customHeight="1">
      <c r="A169" s="60" t="s">
        <v>18</v>
      </c>
      <c r="B169" s="513">
        <v>31</v>
      </c>
      <c r="C169" s="550" t="s">
        <v>1160</v>
      </c>
      <c r="D169" s="119">
        <f t="shared" si="148"/>
        <v>8.452554919518239E-2</v>
      </c>
      <c r="E169" s="119">
        <f t="shared" ref="E169:O169" si="156">E192/$P192</f>
        <v>7.9616171117878137E-2</v>
      </c>
      <c r="F169" s="119">
        <f t="shared" si="156"/>
        <v>8.5272495422481262E-2</v>
      </c>
      <c r="G169" s="119">
        <f t="shared" si="156"/>
        <v>7.9582391581583437E-2</v>
      </c>
      <c r="H169" s="119">
        <f t="shared" si="156"/>
        <v>7.7186361308465623E-2</v>
      </c>
      <c r="I169" s="119">
        <f t="shared" si="156"/>
        <v>7.1820277831957602E-2</v>
      </c>
      <c r="J169" s="119">
        <f t="shared" si="156"/>
        <v>7.6634547410621423E-2</v>
      </c>
      <c r="K169" s="119">
        <f t="shared" si="156"/>
        <v>8.5354132157176646E-2</v>
      </c>
      <c r="L169" s="119">
        <f t="shared" si="156"/>
        <v>0.10367340251678653</v>
      </c>
      <c r="M169" s="119">
        <f t="shared" si="156"/>
        <v>0.11421681287173303</v>
      </c>
      <c r="N169" s="119">
        <f t="shared" si="156"/>
        <v>0.12978781197805281</v>
      </c>
      <c r="O169" s="119">
        <f t="shared" si="156"/>
        <v>1.2330046608081097E-2</v>
      </c>
      <c r="P169" s="175">
        <f t="shared" si="150"/>
        <v>1</v>
      </c>
      <c r="Q169" s="556">
        <f t="shared" si="152"/>
        <v>-0.36708898461605233</v>
      </c>
      <c r="R169" s="83"/>
      <c r="S169" s="83"/>
      <c r="T169" s="67"/>
      <c r="U169" s="209">
        <v>1</v>
      </c>
    </row>
    <row r="170" spans="1:21" s="60" customFormat="1" ht="15.75" customHeight="1">
      <c r="A170" s="60" t="s">
        <v>18</v>
      </c>
      <c r="B170" s="513">
        <v>32</v>
      </c>
      <c r="C170" s="550" t="s">
        <v>1161</v>
      </c>
      <c r="D170" s="119">
        <f t="shared" si="148"/>
        <v>8.920172877813505E-2</v>
      </c>
      <c r="E170" s="119">
        <f t="shared" ref="E170:O170" si="157">E193/$P193</f>
        <v>8.6233419935691322E-2</v>
      </c>
      <c r="F170" s="119">
        <f t="shared" si="157"/>
        <v>7.09002967845659E-2</v>
      </c>
      <c r="G170" s="119">
        <f t="shared" si="157"/>
        <v>0.12161101302250807</v>
      </c>
      <c r="H170" s="119">
        <f t="shared" si="157"/>
        <v>4.8929921864951743E-2</v>
      </c>
      <c r="I170" s="119">
        <f t="shared" si="157"/>
        <v>7.2847922025723447E-2</v>
      </c>
      <c r="J170" s="119">
        <f t="shared" si="157"/>
        <v>7.2347266881028938E-2</v>
      </c>
      <c r="K170" s="119">
        <f t="shared" si="157"/>
        <v>8.0385852090032156E-2</v>
      </c>
      <c r="L170" s="119">
        <f t="shared" si="157"/>
        <v>8.5209003215434079E-2</v>
      </c>
      <c r="M170" s="119">
        <f t="shared" si="157"/>
        <v>9.1639871382636656E-2</v>
      </c>
      <c r="N170" s="119">
        <f t="shared" si="157"/>
        <v>9.1639871382636656E-2</v>
      </c>
      <c r="O170" s="119">
        <f t="shared" si="157"/>
        <v>8.9053832636655963E-2</v>
      </c>
      <c r="P170" s="175">
        <f t="shared" si="150"/>
        <v>1</v>
      </c>
      <c r="Q170" s="556">
        <f t="shared" si="152"/>
        <v>0.18400457439063267</v>
      </c>
      <c r="R170" s="83"/>
      <c r="S170" s="83"/>
      <c r="T170" s="67"/>
      <c r="U170" s="209">
        <v>1</v>
      </c>
    </row>
    <row r="171" spans="1:21" s="60" customFormat="1" ht="15.75" customHeight="1">
      <c r="A171" s="60" t="s">
        <v>18</v>
      </c>
      <c r="B171" s="513">
        <v>33</v>
      </c>
      <c r="C171" s="550" t="s">
        <v>1162</v>
      </c>
      <c r="D171" s="119">
        <f t="shared" ref="D171:O173" si="158">D194/$P194</f>
        <v>8.4905660377358499E-2</v>
      </c>
      <c r="E171" s="119">
        <f t="shared" si="158"/>
        <v>8.3333333333333329E-2</v>
      </c>
      <c r="F171" s="119">
        <f t="shared" si="158"/>
        <v>8.8050314465408799E-2</v>
      </c>
      <c r="G171" s="119">
        <f t="shared" si="158"/>
        <v>7.8616352201257858E-2</v>
      </c>
      <c r="H171" s="119">
        <f t="shared" si="158"/>
        <v>8.0188679245283015E-2</v>
      </c>
      <c r="I171" s="119">
        <f t="shared" si="158"/>
        <v>7.2327044025157231E-2</v>
      </c>
      <c r="J171" s="119">
        <f t="shared" si="158"/>
        <v>7.2327044025157231E-2</v>
      </c>
      <c r="K171" s="119">
        <f t="shared" si="158"/>
        <v>8.1761006289308172E-2</v>
      </c>
      <c r="L171" s="119">
        <f t="shared" si="158"/>
        <v>8.6477987421383642E-2</v>
      </c>
      <c r="M171" s="119">
        <f t="shared" si="158"/>
        <v>9.2767295597484284E-2</v>
      </c>
      <c r="N171" s="119">
        <f t="shared" si="158"/>
        <v>9.2767295597484284E-2</v>
      </c>
      <c r="O171" s="119">
        <f t="shared" si="158"/>
        <v>8.6477987421383642E-2</v>
      </c>
      <c r="P171" s="175">
        <f t="shared" si="150"/>
        <v>1</v>
      </c>
      <c r="Q171" s="556">
        <f t="shared" si="152"/>
        <v>2.2508038585209E-2</v>
      </c>
      <c r="R171" s="83"/>
      <c r="S171" s="83"/>
      <c r="T171" s="67"/>
      <c r="U171" s="209">
        <v>1</v>
      </c>
    </row>
    <row r="172" spans="1:21" s="60" customFormat="1" ht="15.75" hidden="1" customHeight="1" thickBot="1">
      <c r="A172" s="60" t="s">
        <v>18</v>
      </c>
      <c r="B172" s="409"/>
      <c r="C172" s="457" t="s">
        <v>1163</v>
      </c>
      <c r="D172" s="102" t="e">
        <f t="shared" si="158"/>
        <v>#DIV/0!</v>
      </c>
      <c r="E172" s="103" t="e">
        <f t="shared" si="158"/>
        <v>#DIV/0!</v>
      </c>
      <c r="F172" s="103" t="e">
        <f t="shared" si="158"/>
        <v>#DIV/0!</v>
      </c>
      <c r="G172" s="103" t="e">
        <f t="shared" si="158"/>
        <v>#DIV/0!</v>
      </c>
      <c r="H172" s="103" t="e">
        <f t="shared" si="158"/>
        <v>#DIV/0!</v>
      </c>
      <c r="I172" s="103" t="e">
        <f t="shared" si="158"/>
        <v>#DIV/0!</v>
      </c>
      <c r="J172" s="103" t="e">
        <f t="shared" si="158"/>
        <v>#DIV/0!</v>
      </c>
      <c r="K172" s="103" t="e">
        <f t="shared" si="158"/>
        <v>#DIV/0!</v>
      </c>
      <c r="L172" s="103" t="e">
        <f t="shared" si="158"/>
        <v>#DIV/0!</v>
      </c>
      <c r="M172" s="103" t="e">
        <f t="shared" si="158"/>
        <v>#DIV/0!</v>
      </c>
      <c r="N172" s="103" t="e">
        <f t="shared" si="158"/>
        <v>#DIV/0!</v>
      </c>
      <c r="O172" s="104" t="e">
        <f t="shared" si="158"/>
        <v>#DIV/0!</v>
      </c>
      <c r="P172" s="105" t="e">
        <f t="shared" si="150"/>
        <v>#DIV/0!</v>
      </c>
      <c r="Q172" s="106">
        <f t="shared" si="152"/>
        <v>-1</v>
      </c>
      <c r="R172" s="83"/>
      <c r="S172" s="83"/>
      <c r="T172" s="67"/>
      <c r="U172" s="209">
        <v>2</v>
      </c>
    </row>
    <row r="173" spans="1:21" s="60" customFormat="1" ht="15.75" hidden="1" customHeight="1" thickBot="1">
      <c r="A173" s="60" t="s">
        <v>18</v>
      </c>
      <c r="B173" s="213"/>
      <c r="C173" s="43" t="s">
        <v>1164</v>
      </c>
      <c r="D173" s="102" t="e">
        <f>D196/$P196</f>
        <v>#DIV/0!</v>
      </c>
      <c r="E173" s="103" t="e">
        <f t="shared" si="158"/>
        <v>#DIV/0!</v>
      </c>
      <c r="F173" s="103" t="e">
        <f t="shared" si="158"/>
        <v>#DIV/0!</v>
      </c>
      <c r="G173" s="103" t="e">
        <f t="shared" si="158"/>
        <v>#DIV/0!</v>
      </c>
      <c r="H173" s="103" t="e">
        <f t="shared" si="158"/>
        <v>#DIV/0!</v>
      </c>
      <c r="I173" s="103" t="e">
        <f t="shared" si="158"/>
        <v>#DIV/0!</v>
      </c>
      <c r="J173" s="103" t="e">
        <f t="shared" si="158"/>
        <v>#DIV/0!</v>
      </c>
      <c r="K173" s="103" t="e">
        <f t="shared" si="158"/>
        <v>#DIV/0!</v>
      </c>
      <c r="L173" s="103" t="e">
        <f t="shared" si="158"/>
        <v>#DIV/0!</v>
      </c>
      <c r="M173" s="103" t="e">
        <f t="shared" si="158"/>
        <v>#DIV/0!</v>
      </c>
      <c r="N173" s="103" t="e">
        <f t="shared" si="158"/>
        <v>#DIV/0!</v>
      </c>
      <c r="O173" s="104" t="e">
        <f t="shared" si="158"/>
        <v>#DIV/0!</v>
      </c>
      <c r="P173" s="107" t="e">
        <f t="shared" si="150"/>
        <v>#DIV/0!</v>
      </c>
      <c r="Q173" s="108" t="e">
        <f t="shared" si="152"/>
        <v>#DIV/0!</v>
      </c>
      <c r="R173" s="83"/>
      <c r="S173" s="83"/>
      <c r="T173" s="67"/>
      <c r="U173" s="209">
        <v>2</v>
      </c>
    </row>
    <row r="174" spans="1:21" s="60" customFormat="1" ht="15.75" hidden="1" customHeight="1" thickBot="1">
      <c r="A174" s="60" t="s">
        <v>18</v>
      </c>
      <c r="B174" s="213"/>
      <c r="C174" s="43" t="s">
        <v>2492</v>
      </c>
      <c r="D174" s="102" t="e">
        <f t="shared" ref="D174:O174" si="159">D197/$P197</f>
        <v>#DIV/0!</v>
      </c>
      <c r="E174" s="103" t="e">
        <f t="shared" si="159"/>
        <v>#DIV/0!</v>
      </c>
      <c r="F174" s="103" t="e">
        <f t="shared" si="159"/>
        <v>#DIV/0!</v>
      </c>
      <c r="G174" s="103" t="e">
        <f t="shared" si="159"/>
        <v>#DIV/0!</v>
      </c>
      <c r="H174" s="103" t="e">
        <f t="shared" si="159"/>
        <v>#DIV/0!</v>
      </c>
      <c r="I174" s="103" t="e">
        <f t="shared" si="159"/>
        <v>#DIV/0!</v>
      </c>
      <c r="J174" s="103" t="e">
        <f t="shared" si="159"/>
        <v>#DIV/0!</v>
      </c>
      <c r="K174" s="103" t="e">
        <f t="shared" si="159"/>
        <v>#DIV/0!</v>
      </c>
      <c r="L174" s="103" t="e">
        <f t="shared" si="159"/>
        <v>#DIV/0!</v>
      </c>
      <c r="M174" s="103" t="e">
        <f t="shared" si="159"/>
        <v>#DIV/0!</v>
      </c>
      <c r="N174" s="103" t="e">
        <f t="shared" si="159"/>
        <v>#DIV/0!</v>
      </c>
      <c r="O174" s="104" t="e">
        <f t="shared" si="159"/>
        <v>#DIV/0!</v>
      </c>
      <c r="P174" s="107" t="e">
        <f t="shared" ref="P174:P176" si="160">SUM(D174:O174)</f>
        <v>#DIV/0!</v>
      </c>
      <c r="Q174" s="108" t="e">
        <f t="shared" ref="Q174:Q176" si="161">(P197/P196-1)</f>
        <v>#DIV/0!</v>
      </c>
      <c r="R174" s="83"/>
      <c r="S174" s="83"/>
      <c r="T174" s="67"/>
      <c r="U174" s="209">
        <v>2</v>
      </c>
    </row>
    <row r="175" spans="1:21" s="60" customFormat="1" ht="15.75" hidden="1" customHeight="1" thickBot="1">
      <c r="A175" s="60" t="s">
        <v>18</v>
      </c>
      <c r="B175" s="213"/>
      <c r="C175" s="43" t="s">
        <v>2493</v>
      </c>
      <c r="D175" s="102" t="e">
        <f t="shared" ref="D175:O175" si="162">D198/$P198</f>
        <v>#DIV/0!</v>
      </c>
      <c r="E175" s="103" t="e">
        <f t="shared" si="162"/>
        <v>#DIV/0!</v>
      </c>
      <c r="F175" s="103" t="e">
        <f t="shared" si="162"/>
        <v>#DIV/0!</v>
      </c>
      <c r="G175" s="103" t="e">
        <f t="shared" si="162"/>
        <v>#DIV/0!</v>
      </c>
      <c r="H175" s="103" t="e">
        <f t="shared" si="162"/>
        <v>#DIV/0!</v>
      </c>
      <c r="I175" s="103" t="e">
        <f t="shared" si="162"/>
        <v>#DIV/0!</v>
      </c>
      <c r="J175" s="103" t="e">
        <f t="shared" si="162"/>
        <v>#DIV/0!</v>
      </c>
      <c r="K175" s="103" t="e">
        <f t="shared" si="162"/>
        <v>#DIV/0!</v>
      </c>
      <c r="L175" s="103" t="e">
        <f t="shared" si="162"/>
        <v>#DIV/0!</v>
      </c>
      <c r="M175" s="103" t="e">
        <f t="shared" si="162"/>
        <v>#DIV/0!</v>
      </c>
      <c r="N175" s="103" t="e">
        <f t="shared" si="162"/>
        <v>#DIV/0!</v>
      </c>
      <c r="O175" s="104" t="e">
        <f t="shared" si="162"/>
        <v>#DIV/0!</v>
      </c>
      <c r="P175" s="107" t="e">
        <f t="shared" si="160"/>
        <v>#DIV/0!</v>
      </c>
      <c r="Q175" s="108" t="e">
        <f t="shared" si="161"/>
        <v>#DIV/0!</v>
      </c>
      <c r="R175" s="83"/>
      <c r="S175" s="83"/>
      <c r="T175" s="67"/>
      <c r="U175" s="209">
        <v>2</v>
      </c>
    </row>
    <row r="176" spans="1:21" s="60" customFormat="1" ht="15.75" hidden="1" customHeight="1" thickBot="1">
      <c r="A176" s="60" t="s">
        <v>18</v>
      </c>
      <c r="B176" s="213"/>
      <c r="C176" s="43" t="s">
        <v>2494</v>
      </c>
      <c r="D176" s="102" t="e">
        <f>D199/$P199</f>
        <v>#DIV/0!</v>
      </c>
      <c r="E176" s="103" t="e">
        <f t="shared" ref="E176:O176" si="163">E199/$P199</f>
        <v>#DIV/0!</v>
      </c>
      <c r="F176" s="103" t="e">
        <f t="shared" si="163"/>
        <v>#DIV/0!</v>
      </c>
      <c r="G176" s="103" t="e">
        <f t="shared" si="163"/>
        <v>#DIV/0!</v>
      </c>
      <c r="H176" s="103" t="e">
        <f t="shared" si="163"/>
        <v>#DIV/0!</v>
      </c>
      <c r="I176" s="103" t="e">
        <f t="shared" si="163"/>
        <v>#DIV/0!</v>
      </c>
      <c r="J176" s="103" t="e">
        <f t="shared" si="163"/>
        <v>#DIV/0!</v>
      </c>
      <c r="K176" s="103" t="e">
        <f t="shared" si="163"/>
        <v>#DIV/0!</v>
      </c>
      <c r="L176" s="103" t="e">
        <f t="shared" si="163"/>
        <v>#DIV/0!</v>
      </c>
      <c r="M176" s="103" t="e">
        <f t="shared" si="163"/>
        <v>#DIV/0!</v>
      </c>
      <c r="N176" s="103" t="e">
        <f t="shared" si="163"/>
        <v>#DIV/0!</v>
      </c>
      <c r="O176" s="104" t="e">
        <f t="shared" si="163"/>
        <v>#DIV/0!</v>
      </c>
      <c r="P176" s="107" t="e">
        <f t="shared" si="160"/>
        <v>#DIV/0!</v>
      </c>
      <c r="Q176" s="108" t="e">
        <f t="shared" si="161"/>
        <v>#DIV/0!</v>
      </c>
      <c r="R176" s="83"/>
      <c r="S176" s="83"/>
      <c r="T176" s="67"/>
      <c r="U176" s="209">
        <v>2</v>
      </c>
    </row>
    <row r="177" spans="1:21" s="60" customFormat="1" ht="15.75" hidden="1" customHeight="1" thickBot="1">
      <c r="A177" s="60" t="s">
        <v>18</v>
      </c>
      <c r="B177" s="213"/>
      <c r="C177" s="44" t="s">
        <v>112</v>
      </c>
      <c r="D177" s="302">
        <f>15.61253509+0.169</f>
        <v>15.78153509</v>
      </c>
      <c r="E177" s="303">
        <f>14.66753426+0.169</f>
        <v>14.836534260000001</v>
      </c>
      <c r="F177" s="303">
        <f>15.35562269+0.169</f>
        <v>15.524622690000001</v>
      </c>
      <c r="G177" s="303">
        <f>16.25515885+0.169</f>
        <v>16.424158850000001</v>
      </c>
      <c r="H177" s="303">
        <f>12.2548707+0.169</f>
        <v>12.4238707</v>
      </c>
      <c r="I177" s="303">
        <f>12.47491254+0.169</f>
        <v>12.643912540000001</v>
      </c>
      <c r="J177" s="303">
        <f>12.39785128+0.169</f>
        <v>12.56685128</v>
      </c>
      <c r="K177" s="303">
        <f>12.68674014+0.169</f>
        <v>12.85574014</v>
      </c>
      <c r="L177" s="303">
        <f>13.71494244+0.169</f>
        <v>13.88394244</v>
      </c>
      <c r="M177" s="303">
        <f>14.67982456+0.169</f>
        <v>14.848824560000001</v>
      </c>
      <c r="N177" s="303">
        <f>12.50883834+0.169112</f>
        <v>12.677950340000001</v>
      </c>
      <c r="O177" s="84">
        <f>12.65227226+0.169</f>
        <v>12.821272260000001</v>
      </c>
      <c r="P177" s="304">
        <f t="shared" ref="P177:P186" si="164">SUM(D177:O177)</f>
        <v>167.28921514999999</v>
      </c>
      <c r="Q177" s="84"/>
      <c r="R177" s="83"/>
      <c r="S177" s="83"/>
      <c r="T177" s="67"/>
      <c r="U177" s="209">
        <v>2</v>
      </c>
    </row>
    <row r="178" spans="1:21" s="60" customFormat="1" ht="15.75" hidden="1" customHeight="1" thickBot="1">
      <c r="A178" s="60" t="s">
        <v>18</v>
      </c>
      <c r="B178" s="213"/>
      <c r="C178" s="43" t="s">
        <v>113</v>
      </c>
      <c r="D178" s="109">
        <v>13.706268229999999</v>
      </c>
      <c r="E178" s="110">
        <v>11.95617343</v>
      </c>
      <c r="F178" s="110">
        <v>13.58905363</v>
      </c>
      <c r="G178" s="110">
        <v>13.121957139999999</v>
      </c>
      <c r="H178" s="110">
        <v>13.146154360000001</v>
      </c>
      <c r="I178" s="110">
        <v>12.435621769999999</v>
      </c>
      <c r="J178" s="110">
        <v>12.88264691</v>
      </c>
      <c r="K178" s="110">
        <v>13.174094200000001</v>
      </c>
      <c r="L178" s="110">
        <v>15.42954097</v>
      </c>
      <c r="M178" s="110">
        <v>15.284559099999999</v>
      </c>
      <c r="N178" s="110">
        <v>13.849843760000001</v>
      </c>
      <c r="O178" s="111">
        <v>16.828723360000001</v>
      </c>
      <c r="P178" s="112">
        <f t="shared" si="164"/>
        <v>165.40463686000001</v>
      </c>
      <c r="Q178" s="240"/>
      <c r="R178" s="305"/>
      <c r="S178" s="305"/>
      <c r="T178" s="242"/>
      <c r="U178" s="209">
        <v>2</v>
      </c>
    </row>
    <row r="179" spans="1:21" s="60" customFormat="1" ht="15.75" hidden="1" customHeight="1" thickBot="1">
      <c r="A179" s="60" t="s">
        <v>18</v>
      </c>
      <c r="B179" s="213"/>
      <c r="C179" s="43" t="s">
        <v>434</v>
      </c>
      <c r="D179" s="109">
        <v>22.07562793</v>
      </c>
      <c r="E179" s="110">
        <v>25.658070649999999</v>
      </c>
      <c r="F179" s="110">
        <v>27.91405348</v>
      </c>
      <c r="G179" s="110">
        <v>22.629972240000001</v>
      </c>
      <c r="H179" s="110">
        <v>26.036946100000002</v>
      </c>
      <c r="I179" s="110">
        <v>22.25682664</v>
      </c>
      <c r="J179" s="110">
        <v>22.158872429999999</v>
      </c>
      <c r="K179" s="110">
        <v>24.626852679999999</v>
      </c>
      <c r="L179" s="110">
        <v>23.214328930000001</v>
      </c>
      <c r="M179" s="110">
        <v>24.745633810000001</v>
      </c>
      <c r="N179" s="110">
        <v>19.86187718</v>
      </c>
      <c r="O179" s="111">
        <v>23.148293800000001</v>
      </c>
      <c r="P179" s="112">
        <f t="shared" si="164"/>
        <v>284.32735586999996</v>
      </c>
      <c r="Q179" s="80"/>
      <c r="R179" s="110"/>
      <c r="S179" s="114"/>
      <c r="T179" s="115">
        <f t="shared" ref="T179:T185" si="165">R179-S179</f>
        <v>0</v>
      </c>
      <c r="U179" s="209">
        <v>2</v>
      </c>
    </row>
    <row r="180" spans="1:21" s="60" customFormat="1" ht="15.75" hidden="1" customHeight="1" thickBot="1">
      <c r="A180" s="60" t="s">
        <v>18</v>
      </c>
      <c r="B180" s="213"/>
      <c r="C180" s="43" t="s">
        <v>556</v>
      </c>
      <c r="D180" s="109">
        <v>18.24640419</v>
      </c>
      <c r="E180" s="110">
        <v>13.45486234</v>
      </c>
      <c r="F180" s="110">
        <v>13.39864719</v>
      </c>
      <c r="G180" s="110">
        <v>14.20382601</v>
      </c>
      <c r="H180" s="110">
        <v>14.79288465</v>
      </c>
      <c r="I180" s="110">
        <v>14.222117949999999</v>
      </c>
      <c r="J180" s="110">
        <v>14.335305290000001</v>
      </c>
      <c r="K180" s="110">
        <v>13.019539610000001</v>
      </c>
      <c r="L180" s="110">
        <v>15.64761753</v>
      </c>
      <c r="M180" s="110">
        <v>14.778289620000001</v>
      </c>
      <c r="N180" s="110">
        <v>14.032478340000001</v>
      </c>
      <c r="O180" s="111">
        <v>13.564901470000001</v>
      </c>
      <c r="P180" s="112">
        <f t="shared" si="164"/>
        <v>173.69687419000002</v>
      </c>
      <c r="Q180" s="80"/>
      <c r="R180" s="110"/>
      <c r="S180" s="114"/>
      <c r="T180" s="115">
        <f t="shared" si="165"/>
        <v>0</v>
      </c>
      <c r="U180" s="209">
        <v>2</v>
      </c>
    </row>
    <row r="181" spans="1:21" s="60" customFormat="1" ht="15.75" hidden="1" customHeight="1" thickBot="1">
      <c r="A181" s="60" t="s">
        <v>18</v>
      </c>
      <c r="B181" s="213"/>
      <c r="C181" s="43" t="s">
        <v>648</v>
      </c>
      <c r="D181" s="109">
        <v>13.027621330000001</v>
      </c>
      <c r="E181" s="110">
        <v>13.66490233</v>
      </c>
      <c r="F181" s="110">
        <v>12.875626410000001</v>
      </c>
      <c r="G181" s="110">
        <v>12.926771949999999</v>
      </c>
      <c r="H181" s="110">
        <v>13.4626518</v>
      </c>
      <c r="I181" s="110">
        <v>11.057814799999999</v>
      </c>
      <c r="J181" s="110">
        <v>12.029103149999999</v>
      </c>
      <c r="K181" s="110">
        <v>11.40554852</v>
      </c>
      <c r="L181" s="110">
        <v>13.12287008</v>
      </c>
      <c r="M181" s="110">
        <v>13.330170389999999</v>
      </c>
      <c r="N181" s="110">
        <v>12.77419233</v>
      </c>
      <c r="O181" s="111">
        <v>11.41458177</v>
      </c>
      <c r="P181" s="112">
        <f t="shared" si="164"/>
        <v>151.09185486000001</v>
      </c>
      <c r="Q181" s="80"/>
      <c r="R181" s="110"/>
      <c r="S181" s="114"/>
      <c r="T181" s="115">
        <f t="shared" si="165"/>
        <v>0</v>
      </c>
      <c r="U181" s="209">
        <v>2</v>
      </c>
    </row>
    <row r="182" spans="1:21" s="60" customFormat="1" ht="15.75" hidden="1" customHeight="1" thickBot="1">
      <c r="A182" s="60" t="s">
        <v>18</v>
      </c>
      <c r="B182" s="213"/>
      <c r="C182" s="43" t="s">
        <v>737</v>
      </c>
      <c r="D182" s="151">
        <v>12.264925079999999</v>
      </c>
      <c r="E182" s="152">
        <v>12.310014400000002</v>
      </c>
      <c r="F182" s="152">
        <v>11.475548530000001</v>
      </c>
      <c r="G182" s="152">
        <v>11.151226860000001</v>
      </c>
      <c r="H182" s="152">
        <v>11.264563439999996</v>
      </c>
      <c r="I182" s="152">
        <v>9.3252349099999989</v>
      </c>
      <c r="J182" s="152">
        <v>12.000483880000004</v>
      </c>
      <c r="K182" s="152">
        <v>10.218802209999993</v>
      </c>
      <c r="L182" s="152">
        <v>12.66460020000001</v>
      </c>
      <c r="M182" s="152">
        <v>13.194002859999998</v>
      </c>
      <c r="N182" s="152">
        <v>11.578880040000001</v>
      </c>
      <c r="O182" s="111">
        <v>11.351038909999986</v>
      </c>
      <c r="P182" s="112">
        <f t="shared" si="164"/>
        <v>138.79932131999999</v>
      </c>
      <c r="Q182" s="80"/>
      <c r="R182" s="110"/>
      <c r="S182" s="114"/>
      <c r="T182" s="115">
        <f t="shared" si="165"/>
        <v>0</v>
      </c>
      <c r="U182" s="209">
        <v>2</v>
      </c>
    </row>
    <row r="183" spans="1:21" s="60" customFormat="1" ht="15.75" hidden="1" customHeight="1" thickBot="1">
      <c r="A183" s="60" t="s">
        <v>18</v>
      </c>
      <c r="B183" s="213"/>
      <c r="C183" s="43" t="s">
        <v>817</v>
      </c>
      <c r="D183" s="306">
        <v>11.11364129</v>
      </c>
      <c r="E183" s="307">
        <v>10.359010380000001</v>
      </c>
      <c r="F183" s="307">
        <v>11.252266199999998</v>
      </c>
      <c r="G183" s="307">
        <v>10.962331419999998</v>
      </c>
      <c r="H183" s="307">
        <v>9.4927324900000016</v>
      </c>
      <c r="I183" s="307">
        <v>9.4511750799999987</v>
      </c>
      <c r="J183" s="307">
        <v>9.5860709099999966</v>
      </c>
      <c r="K183" s="307">
        <v>9.7788827300000065</v>
      </c>
      <c r="L183" s="307">
        <v>10.83709906</v>
      </c>
      <c r="M183" s="307">
        <v>12.183155900000003</v>
      </c>
      <c r="N183" s="307">
        <v>10.375043539999993</v>
      </c>
      <c r="O183" s="308">
        <v>11.18809487</v>
      </c>
      <c r="P183" s="309">
        <f t="shared" si="164"/>
        <v>126.57950387</v>
      </c>
      <c r="Q183" s="80"/>
      <c r="R183" s="110"/>
      <c r="S183" s="109"/>
      <c r="T183" s="52">
        <f>S183-R183</f>
        <v>0</v>
      </c>
      <c r="U183" s="209">
        <v>2</v>
      </c>
    </row>
    <row r="184" spans="1:21" s="60" customFormat="1" ht="15.75" hidden="1" customHeight="1">
      <c r="A184" s="60" t="s">
        <v>18</v>
      </c>
      <c r="B184" s="512"/>
      <c r="C184" s="44" t="s">
        <v>896</v>
      </c>
      <c r="D184" s="306">
        <v>9.8695933799999995</v>
      </c>
      <c r="E184" s="307">
        <v>8.7619542700000022</v>
      </c>
      <c r="F184" s="307">
        <v>10.661188689999999</v>
      </c>
      <c r="G184" s="307">
        <v>7.0777401399999995</v>
      </c>
      <c r="H184" s="307">
        <v>7.9307092299999979</v>
      </c>
      <c r="I184" s="307">
        <v>7.0548963100000037</v>
      </c>
      <c r="J184" s="307">
        <v>6.7980607999999938</v>
      </c>
      <c r="K184" s="307">
        <v>8.0448828900000038</v>
      </c>
      <c r="L184" s="307">
        <v>8.9392913300000032</v>
      </c>
      <c r="M184" s="307">
        <v>9.4867657799999989</v>
      </c>
      <c r="N184" s="307">
        <v>9.203193849999991</v>
      </c>
      <c r="O184" s="308">
        <v>10.141362970000003</v>
      </c>
      <c r="P184" s="309">
        <f t="shared" si="164"/>
        <v>103.96963964</v>
      </c>
      <c r="Q184" s="80"/>
      <c r="R184" s="307">
        <v>108.4</v>
      </c>
      <c r="S184" s="342">
        <v>108.4</v>
      </c>
      <c r="T184" s="355">
        <f t="shared" si="165"/>
        <v>0</v>
      </c>
      <c r="U184" s="209">
        <v>2</v>
      </c>
    </row>
    <row r="185" spans="1:21" s="60" customFormat="1" ht="15.6" customHeight="1">
      <c r="A185" s="60" t="s">
        <v>18</v>
      </c>
      <c r="B185" s="513">
        <v>34</v>
      </c>
      <c r="C185" s="550" t="s">
        <v>2827</v>
      </c>
      <c r="D185" s="551">
        <v>5.4</v>
      </c>
      <c r="E185" s="551">
        <v>5.3</v>
      </c>
      <c r="F185" s="551">
        <v>5.6</v>
      </c>
      <c r="G185" s="551">
        <v>5</v>
      </c>
      <c r="H185" s="551">
        <v>5.0999999999999996</v>
      </c>
      <c r="I185" s="551">
        <v>4.5999999999999996</v>
      </c>
      <c r="J185" s="551">
        <v>4.5999999999999996</v>
      </c>
      <c r="K185" s="551">
        <v>5.2</v>
      </c>
      <c r="L185" s="551">
        <v>5.5</v>
      </c>
      <c r="M185" s="551">
        <v>5.9</v>
      </c>
      <c r="N185" s="551">
        <v>5.9</v>
      </c>
      <c r="O185" s="551">
        <f>(R185)-SUM(D185:N185)</f>
        <v>5.5</v>
      </c>
      <c r="P185" s="552">
        <f t="shared" ref="P185" si="166">SUM(D185:O185)</f>
        <v>63.6</v>
      </c>
      <c r="Q185" s="173"/>
      <c r="R185" s="551">
        <v>63.6</v>
      </c>
      <c r="S185" s="551">
        <v>63.6</v>
      </c>
      <c r="T185" s="521">
        <f t="shared" si="165"/>
        <v>0</v>
      </c>
      <c r="U185" s="209">
        <v>1</v>
      </c>
    </row>
    <row r="186" spans="1:21" s="60" customFormat="1" ht="15.75" hidden="1" customHeight="1" thickBot="1">
      <c r="A186" s="60" t="s">
        <v>18</v>
      </c>
      <c r="B186" s="409"/>
      <c r="C186" s="457" t="s">
        <v>1031</v>
      </c>
      <c r="D186" s="312">
        <v>9.7083102199999995</v>
      </c>
      <c r="E186" s="313">
        <v>9.4405879200000005</v>
      </c>
      <c r="F186" s="313">
        <v>10.328328920000001</v>
      </c>
      <c r="G186" s="313">
        <v>7.7599189499999959</v>
      </c>
      <c r="H186" s="313">
        <v>9.3427814800000064</v>
      </c>
      <c r="I186" s="313">
        <v>8.1788293299999992</v>
      </c>
      <c r="J186" s="313">
        <v>8.3347626099999985</v>
      </c>
      <c r="K186" s="313">
        <v>8.8225539999999967</v>
      </c>
      <c r="L186" s="313">
        <v>9.4845314200000104</v>
      </c>
      <c r="M186" s="313">
        <v>10.153302299999993</v>
      </c>
      <c r="N186" s="313">
        <v>9.2855492799999979</v>
      </c>
      <c r="O186" s="305">
        <v>9.3180583600000091</v>
      </c>
      <c r="P186" s="314">
        <f t="shared" si="164"/>
        <v>110.15751479000001</v>
      </c>
      <c r="Q186" s="75"/>
      <c r="R186" s="416">
        <v>108</v>
      </c>
      <c r="S186" s="343">
        <v>108</v>
      </c>
      <c r="T186" s="549">
        <f>R186-S186</f>
        <v>0</v>
      </c>
      <c r="U186" s="209">
        <v>2</v>
      </c>
    </row>
    <row r="187" spans="1:21" s="60" customFormat="1" ht="15.75" hidden="1" customHeight="1" thickBot="1">
      <c r="A187" s="60" t="s">
        <v>18</v>
      </c>
      <c r="B187" s="62"/>
      <c r="C187" s="43" t="s">
        <v>1155</v>
      </c>
      <c r="D187" s="109">
        <v>8.1445535400000004</v>
      </c>
      <c r="E187" s="110">
        <v>9.0331864300000007</v>
      </c>
      <c r="F187" s="110">
        <v>9.0753275099999975</v>
      </c>
      <c r="G187" s="110">
        <v>8.1862554599999982</v>
      </c>
      <c r="H187" s="110">
        <v>9.7818020000000061</v>
      </c>
      <c r="I187" s="110">
        <v>8.2518916099999942</v>
      </c>
      <c r="J187" s="110">
        <v>8.8072663699999936</v>
      </c>
      <c r="K187" s="110">
        <v>8.2193362600000057</v>
      </c>
      <c r="L187" s="110">
        <v>8.8696046799999948</v>
      </c>
      <c r="M187" s="110">
        <v>8.7228656900000061</v>
      </c>
      <c r="N187" s="110">
        <v>4.1838968999999935</v>
      </c>
      <c r="O187" s="111">
        <v>3.9881440099999992</v>
      </c>
      <c r="P187" s="112">
        <f t="shared" ref="P187:P196" si="167">SUM(D187:O187)</f>
        <v>95.26413045999999</v>
      </c>
      <c r="Q187" s="75"/>
      <c r="R187" s="311">
        <v>105.5</v>
      </c>
      <c r="S187" s="110">
        <v>105.5</v>
      </c>
      <c r="T187" s="310">
        <f t="shared" ref="T187:T196" si="168">R187-S187</f>
        <v>0</v>
      </c>
      <c r="U187" s="209">
        <v>2</v>
      </c>
    </row>
    <row r="188" spans="1:21" s="60" customFormat="1" ht="15.75" hidden="1" customHeight="1" thickBot="1">
      <c r="A188" s="60" t="s">
        <v>18</v>
      </c>
      <c r="B188" s="62"/>
      <c r="C188" s="43" t="s">
        <v>1156</v>
      </c>
      <c r="D188" s="312">
        <v>4.99082881</v>
      </c>
      <c r="E188" s="313">
        <v>5.1510668699999993</v>
      </c>
      <c r="F188" s="313">
        <v>6.4315708800000007</v>
      </c>
      <c r="G188" s="313">
        <v>5.992880490000001</v>
      </c>
      <c r="H188" s="313">
        <v>6.6027881899999983</v>
      </c>
      <c r="I188" s="313">
        <v>5.8740270800000012</v>
      </c>
      <c r="J188" s="313">
        <v>6.2064049099999963</v>
      </c>
      <c r="K188" s="313">
        <v>6.2339925100000002</v>
      </c>
      <c r="L188" s="313">
        <v>6.5770837000000029</v>
      </c>
      <c r="M188" s="313">
        <v>8.5390645499999991</v>
      </c>
      <c r="N188" s="313">
        <v>7.663552320000008</v>
      </c>
      <c r="O188" s="305">
        <v>6.9686016399999886</v>
      </c>
      <c r="P188" s="314">
        <f t="shared" si="167"/>
        <v>77.231861949999995</v>
      </c>
      <c r="Q188" s="79"/>
      <c r="R188" s="109">
        <v>78.3</v>
      </c>
      <c r="S188" s="110">
        <v>78.3</v>
      </c>
      <c r="T188" s="115">
        <f t="shared" si="168"/>
        <v>0</v>
      </c>
      <c r="U188" s="209">
        <v>2</v>
      </c>
    </row>
    <row r="189" spans="1:21" s="60" customFormat="1" ht="15.6" hidden="1" customHeight="1" thickBot="1">
      <c r="A189" s="60" t="s">
        <v>18</v>
      </c>
      <c r="B189" s="62"/>
      <c r="C189" s="43" t="s">
        <v>1157</v>
      </c>
      <c r="D189" s="109">
        <v>7.03970187</v>
      </c>
      <c r="E189" s="110">
        <v>6.8995258199999991</v>
      </c>
      <c r="F189" s="110">
        <v>6.9617973100000015</v>
      </c>
      <c r="G189" s="110">
        <v>7.0890342299999993</v>
      </c>
      <c r="H189" s="110">
        <v>7.0121364900000032</v>
      </c>
      <c r="I189" s="110">
        <v>6.9028564199999991</v>
      </c>
      <c r="J189" s="110">
        <v>6.9501101999999975</v>
      </c>
      <c r="K189" s="110">
        <v>7.2019283799999982</v>
      </c>
      <c r="L189" s="110">
        <v>7.331122950000001</v>
      </c>
      <c r="M189" s="110">
        <v>9.2960276999999962</v>
      </c>
      <c r="N189" s="110">
        <v>8.0706653499999987</v>
      </c>
      <c r="O189" s="111">
        <v>7.9134996599999994</v>
      </c>
      <c r="P189" s="112">
        <f t="shared" si="167"/>
        <v>88.668406379999993</v>
      </c>
      <c r="Q189" s="113"/>
      <c r="R189" s="109">
        <v>100</v>
      </c>
      <c r="S189" s="114">
        <v>100</v>
      </c>
      <c r="T189" s="115">
        <f t="shared" si="168"/>
        <v>0</v>
      </c>
      <c r="U189" s="209">
        <v>2</v>
      </c>
    </row>
    <row r="190" spans="1:21" s="60" customFormat="1" ht="15.6" hidden="1" customHeight="1" thickBot="1">
      <c r="A190" s="60" t="s">
        <v>18</v>
      </c>
      <c r="B190" s="62"/>
      <c r="C190" s="43" t="s">
        <v>1158</v>
      </c>
      <c r="D190" s="109">
        <v>8.1616298100000009</v>
      </c>
      <c r="E190" s="110">
        <v>7.5881863299999992</v>
      </c>
      <c r="F190" s="110">
        <v>8.9184256799999986</v>
      </c>
      <c r="G190" s="110">
        <v>7.3584410600000041</v>
      </c>
      <c r="H190" s="110">
        <v>7.7268529099999981</v>
      </c>
      <c r="I190" s="110">
        <v>6.9100918600000014</v>
      </c>
      <c r="J190" s="110">
        <v>7.0484705599999984</v>
      </c>
      <c r="K190" s="110">
        <v>7.6979468600000018</v>
      </c>
      <c r="L190" s="110">
        <v>7.9643392700000035</v>
      </c>
      <c r="M190" s="110">
        <v>10.411099989999997</v>
      </c>
      <c r="N190" s="110">
        <v>8.7197450599999939</v>
      </c>
      <c r="O190" s="111">
        <v>9.1718468500000085</v>
      </c>
      <c r="P190" s="112">
        <f t="shared" si="167"/>
        <v>97.677076240000005</v>
      </c>
      <c r="Q190" s="113"/>
      <c r="R190" s="109">
        <v>96.2</v>
      </c>
      <c r="S190" s="114">
        <v>96.2</v>
      </c>
      <c r="T190" s="115">
        <f t="shared" si="168"/>
        <v>0</v>
      </c>
      <c r="U190" s="209">
        <v>2</v>
      </c>
    </row>
    <row r="191" spans="1:21" s="60" customFormat="1" ht="15.75" hidden="1" customHeight="1" thickBot="1">
      <c r="A191" s="60" t="s">
        <v>18</v>
      </c>
      <c r="B191" s="62">
        <f>+B185+1</f>
        <v>35</v>
      </c>
      <c r="C191" s="43" t="s">
        <v>1159</v>
      </c>
      <c r="D191" s="109">
        <v>8.5368714800000003</v>
      </c>
      <c r="E191" s="110">
        <v>6.8029002500000004</v>
      </c>
      <c r="F191" s="110">
        <v>7.2073874999999976</v>
      </c>
      <c r="G191" s="110">
        <v>6.5827524000000004</v>
      </c>
      <c r="H191" s="110">
        <v>6.8550789500000029</v>
      </c>
      <c r="I191" s="110">
        <v>6.1425430899999967</v>
      </c>
      <c r="J191" s="110">
        <v>5.9940653900000038</v>
      </c>
      <c r="K191" s="110">
        <v>6.908716130000002</v>
      </c>
      <c r="L191" s="110">
        <v>7.3388681899999995</v>
      </c>
      <c r="M191" s="110">
        <v>7.3629650399999989</v>
      </c>
      <c r="N191" s="110">
        <v>7.6976333700000055</v>
      </c>
      <c r="O191" s="111">
        <v>5.5733253499999904</v>
      </c>
      <c r="P191" s="112">
        <f t="shared" si="167"/>
        <v>83.003107139999997</v>
      </c>
      <c r="Q191" s="79"/>
      <c r="R191" s="109">
        <v>86.2</v>
      </c>
      <c r="S191" s="114">
        <v>86.2</v>
      </c>
      <c r="T191" s="115">
        <f t="shared" si="168"/>
        <v>0</v>
      </c>
      <c r="U191" s="209">
        <v>2</v>
      </c>
    </row>
    <row r="192" spans="1:21" s="60" customFormat="1" ht="15.75" hidden="1" customHeight="1">
      <c r="A192" s="60" t="s">
        <v>18</v>
      </c>
      <c r="B192" s="408">
        <v>35</v>
      </c>
      <c r="C192" s="546" t="s">
        <v>1160</v>
      </c>
      <c r="D192" s="306">
        <v>4.4404297699999997</v>
      </c>
      <c r="E192" s="307">
        <v>4.1825225600000007</v>
      </c>
      <c r="F192" s="307">
        <v>4.4796695299999989</v>
      </c>
      <c r="G192" s="307">
        <v>4.1807480000000012</v>
      </c>
      <c r="H192" s="307">
        <v>4.0548759499999996</v>
      </c>
      <c r="I192" s="307">
        <v>3.7729763699999985</v>
      </c>
      <c r="J192" s="307">
        <v>4.0258871900000024</v>
      </c>
      <c r="K192" s="307">
        <v>4.4839582</v>
      </c>
      <c r="L192" s="307">
        <v>5.4463350699999964</v>
      </c>
      <c r="M192" s="307">
        <v>6.0002181700000037</v>
      </c>
      <c r="N192" s="307">
        <v>6.8182185100000012</v>
      </c>
      <c r="O192" s="308">
        <v>0.64774149999999509</v>
      </c>
      <c r="P192" s="547">
        <f t="shared" si="167"/>
        <v>52.533580819999997</v>
      </c>
      <c r="Q192" s="79"/>
      <c r="R192" s="307">
        <v>50.8</v>
      </c>
      <c r="S192" s="342">
        <v>50.8</v>
      </c>
      <c r="T192" s="355">
        <f t="shared" si="168"/>
        <v>0</v>
      </c>
      <c r="U192" s="209">
        <v>2</v>
      </c>
    </row>
    <row r="193" spans="1:21" s="60" customFormat="1" ht="15.75" customHeight="1">
      <c r="A193" s="60" t="s">
        <v>18</v>
      </c>
      <c r="B193" s="513">
        <v>35</v>
      </c>
      <c r="C193" s="550" t="s">
        <v>1161</v>
      </c>
      <c r="D193" s="551">
        <v>5.54834753</v>
      </c>
      <c r="E193" s="551">
        <v>5.3637187200000005</v>
      </c>
      <c r="F193" s="551">
        <v>4.4099984599999988</v>
      </c>
      <c r="G193" s="551">
        <v>7.564205010000002</v>
      </c>
      <c r="H193" s="551">
        <v>3.0434411399999988</v>
      </c>
      <c r="I193" s="551">
        <v>4.5311407499999987</v>
      </c>
      <c r="J193" s="553">
        <v>4.5</v>
      </c>
      <c r="K193" s="553">
        <v>5</v>
      </c>
      <c r="L193" s="553">
        <v>5.3</v>
      </c>
      <c r="M193" s="553">
        <v>5.7</v>
      </c>
      <c r="N193" s="553">
        <v>5.7</v>
      </c>
      <c r="O193" s="554">
        <f>(R193)-SUM(D193:N193)</f>
        <v>5.5391483900000011</v>
      </c>
      <c r="P193" s="555">
        <f t="shared" si="167"/>
        <v>62.2</v>
      </c>
      <c r="Q193" s="523"/>
      <c r="R193" s="553">
        <v>62.2</v>
      </c>
      <c r="S193" s="551">
        <v>62.2</v>
      </c>
      <c r="T193" s="521">
        <f t="shared" si="168"/>
        <v>0</v>
      </c>
      <c r="U193" s="209">
        <v>1</v>
      </c>
    </row>
    <row r="194" spans="1:21" s="60" customFormat="1" ht="15.75" customHeight="1">
      <c r="A194" s="60" t="s">
        <v>18</v>
      </c>
      <c r="B194" s="513">
        <v>36</v>
      </c>
      <c r="C194" s="550" t="s">
        <v>1162</v>
      </c>
      <c r="D194" s="553">
        <v>5.4</v>
      </c>
      <c r="E194" s="553">
        <v>5.3</v>
      </c>
      <c r="F194" s="553">
        <v>5.6</v>
      </c>
      <c r="G194" s="553">
        <v>5</v>
      </c>
      <c r="H194" s="553">
        <v>5.0999999999999996</v>
      </c>
      <c r="I194" s="553">
        <v>4.5999999999999996</v>
      </c>
      <c r="J194" s="553">
        <v>4.5999999999999996</v>
      </c>
      <c r="K194" s="553">
        <v>5.2</v>
      </c>
      <c r="L194" s="553">
        <v>5.5</v>
      </c>
      <c r="M194" s="553">
        <v>5.9</v>
      </c>
      <c r="N194" s="553">
        <v>5.9</v>
      </c>
      <c r="O194" s="551">
        <f>(R194)-SUM(D194:N194)</f>
        <v>5.5</v>
      </c>
      <c r="P194" s="552">
        <f t="shared" si="167"/>
        <v>63.6</v>
      </c>
      <c r="Q194" s="523"/>
      <c r="R194" s="553">
        <v>63.6</v>
      </c>
      <c r="S194" s="551">
        <v>63.6</v>
      </c>
      <c r="T194" s="521">
        <f t="shared" si="168"/>
        <v>0</v>
      </c>
      <c r="U194" s="209">
        <v>1</v>
      </c>
    </row>
    <row r="195" spans="1:21" s="60" customFormat="1" ht="15.75" hidden="1" customHeight="1" thickBot="1">
      <c r="A195" s="60" t="s">
        <v>18</v>
      </c>
      <c r="B195" s="409"/>
      <c r="C195" s="457" t="s">
        <v>1163</v>
      </c>
      <c r="D195" s="444"/>
      <c r="E195" s="402"/>
      <c r="F195" s="402"/>
      <c r="G195" s="402"/>
      <c r="H195" s="402"/>
      <c r="I195" s="402"/>
      <c r="J195" s="402"/>
      <c r="K195" s="402"/>
      <c r="L195" s="402"/>
      <c r="M195" s="402"/>
      <c r="N195" s="402"/>
      <c r="O195" s="305">
        <f>(R195)-SUM(D195:N195)</f>
        <v>0</v>
      </c>
      <c r="P195" s="314">
        <f t="shared" si="167"/>
        <v>0</v>
      </c>
      <c r="Q195" s="80"/>
      <c r="R195" s="402"/>
      <c r="S195" s="420"/>
      <c r="T195" s="403">
        <f t="shared" si="168"/>
        <v>0</v>
      </c>
      <c r="U195" s="209">
        <v>2</v>
      </c>
    </row>
    <row r="196" spans="1:21" s="60" customFormat="1" ht="15.75" hidden="1" customHeight="1" thickBot="1">
      <c r="A196" s="60" t="s">
        <v>18</v>
      </c>
      <c r="B196" s="213"/>
      <c r="C196" s="43" t="s">
        <v>1164</v>
      </c>
      <c r="D196" s="117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1">
        <f>(R196)-SUM(D196:N196)</f>
        <v>0</v>
      </c>
      <c r="P196" s="112">
        <f t="shared" si="167"/>
        <v>0</v>
      </c>
      <c r="Q196" s="80"/>
      <c r="R196" s="116"/>
      <c r="S196" s="120"/>
      <c r="T196" s="115">
        <f t="shared" si="168"/>
        <v>0</v>
      </c>
      <c r="U196" s="209">
        <v>2</v>
      </c>
    </row>
    <row r="197" spans="1:21" s="60" customFormat="1" ht="15.75" hidden="1" customHeight="1" thickBot="1">
      <c r="A197" s="60" t="s">
        <v>18</v>
      </c>
      <c r="B197" s="213"/>
      <c r="C197" s="43" t="s">
        <v>2492</v>
      </c>
      <c r="D197" s="117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1">
        <f t="shared" ref="O197:O199" si="169">(R197)-SUM(D197:N197)</f>
        <v>0</v>
      </c>
      <c r="P197" s="112">
        <f t="shared" ref="P197:P199" si="170">SUM(D197:O197)</f>
        <v>0</v>
      </c>
      <c r="Q197" s="80"/>
      <c r="R197" s="116"/>
      <c r="S197" s="487"/>
      <c r="T197" s="115">
        <f t="shared" ref="T197:T199" si="171">R197-S197</f>
        <v>0</v>
      </c>
      <c r="U197" s="209">
        <v>2</v>
      </c>
    </row>
    <row r="198" spans="1:21" s="60" customFormat="1" ht="15.75" hidden="1" customHeight="1" thickBot="1">
      <c r="A198" s="60" t="s">
        <v>18</v>
      </c>
      <c r="B198" s="213"/>
      <c r="C198" s="43" t="s">
        <v>2493</v>
      </c>
      <c r="D198" s="117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1">
        <f t="shared" si="169"/>
        <v>0</v>
      </c>
      <c r="P198" s="112">
        <f t="shared" si="170"/>
        <v>0</v>
      </c>
      <c r="Q198" s="80"/>
      <c r="R198" s="116"/>
      <c r="S198" s="487"/>
      <c r="T198" s="115">
        <f t="shared" si="171"/>
        <v>0</v>
      </c>
      <c r="U198" s="209">
        <v>2</v>
      </c>
    </row>
    <row r="199" spans="1:21" s="60" customFormat="1" ht="15.75" hidden="1" customHeight="1" thickBot="1">
      <c r="A199" s="60" t="s">
        <v>18</v>
      </c>
      <c r="B199" s="213"/>
      <c r="C199" s="43" t="s">
        <v>2494</v>
      </c>
      <c r="D199" s="117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1">
        <f t="shared" si="169"/>
        <v>0</v>
      </c>
      <c r="P199" s="112">
        <f t="shared" si="170"/>
        <v>0</v>
      </c>
      <c r="Q199" s="80"/>
      <c r="R199" s="116"/>
      <c r="S199" s="487"/>
      <c r="T199" s="115">
        <f t="shared" si="171"/>
        <v>0</v>
      </c>
      <c r="U199" s="209">
        <v>2</v>
      </c>
    </row>
    <row r="200" spans="1:21" s="118" customFormat="1" ht="15.6" customHeight="1">
      <c r="B200" s="82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4"/>
      <c r="R200" s="83"/>
      <c r="S200" s="83"/>
      <c r="T200" s="67"/>
      <c r="U200" s="209">
        <v>1</v>
      </c>
    </row>
    <row r="201" spans="1:21" s="60" customFormat="1" ht="15.75" hidden="1" customHeight="1" thickBot="1">
      <c r="A201" s="60" t="s">
        <v>18</v>
      </c>
      <c r="B201" s="213"/>
      <c r="C201" s="43" t="s">
        <v>2163</v>
      </c>
      <c r="D201" s="288">
        <v>0</v>
      </c>
      <c r="E201" s="288">
        <v>0</v>
      </c>
      <c r="F201" s="288">
        <v>0</v>
      </c>
      <c r="G201" s="288">
        <v>0.44490000000000002</v>
      </c>
      <c r="H201" s="288">
        <v>0</v>
      </c>
      <c r="I201" s="288">
        <v>0</v>
      </c>
      <c r="J201" s="288">
        <v>0</v>
      </c>
      <c r="K201" s="288">
        <v>6.4000000000000003E-3</v>
      </c>
      <c r="L201" s="288">
        <v>0.17799999999999999</v>
      </c>
      <c r="M201" s="288">
        <v>7.4099999999999999E-2</v>
      </c>
      <c r="N201" s="288">
        <v>0</v>
      </c>
      <c r="O201" s="289">
        <v>0.29659999999999997</v>
      </c>
      <c r="P201" s="290">
        <f t="shared" ref="P201:P212" si="172">SUM(D201:O201)</f>
        <v>1</v>
      </c>
      <c r="Q201" s="291"/>
      <c r="R201" s="83"/>
      <c r="S201" s="83"/>
      <c r="T201" s="67"/>
      <c r="U201" s="209">
        <v>2</v>
      </c>
    </row>
    <row r="202" spans="1:21" s="60" customFormat="1" ht="15.75" hidden="1" customHeight="1" thickBot="1">
      <c r="A202" s="60" t="s">
        <v>18</v>
      </c>
      <c r="B202" s="213"/>
      <c r="C202" s="43" t="s">
        <v>2164</v>
      </c>
      <c r="D202" s="172">
        <v>0</v>
      </c>
      <c r="E202" s="172">
        <v>0.20069999999999999</v>
      </c>
      <c r="F202" s="172">
        <v>0</v>
      </c>
      <c r="G202" s="172">
        <v>0.3679</v>
      </c>
      <c r="H202" s="172">
        <v>8.3599999999999994E-2</v>
      </c>
      <c r="I202" s="172">
        <v>8.3599999999999994E-2</v>
      </c>
      <c r="J202" s="172">
        <v>0</v>
      </c>
      <c r="K202" s="172">
        <v>0</v>
      </c>
      <c r="L202" s="172">
        <v>4.0099999999999997E-2</v>
      </c>
      <c r="M202" s="172">
        <v>0</v>
      </c>
      <c r="N202" s="172">
        <v>8.3599999999999994E-2</v>
      </c>
      <c r="O202" s="292">
        <v>0.14050000000000001</v>
      </c>
      <c r="P202" s="107">
        <f t="shared" si="172"/>
        <v>1</v>
      </c>
      <c r="Q202" s="291"/>
      <c r="R202" s="83"/>
      <c r="S202" s="83"/>
      <c r="T202" s="67"/>
      <c r="U202" s="209">
        <v>2</v>
      </c>
    </row>
    <row r="203" spans="1:21" s="60" customFormat="1" ht="15.75" hidden="1" customHeight="1" thickBot="1">
      <c r="A203" s="60" t="s">
        <v>18</v>
      </c>
      <c r="B203" s="213"/>
      <c r="C203" s="43" t="s">
        <v>2165</v>
      </c>
      <c r="D203" s="293">
        <v>0</v>
      </c>
      <c r="E203" s="293">
        <v>0</v>
      </c>
      <c r="F203" s="293">
        <v>0</v>
      </c>
      <c r="G203" s="293">
        <v>0</v>
      </c>
      <c r="H203" s="293">
        <v>0</v>
      </c>
      <c r="I203" s="293">
        <v>0</v>
      </c>
      <c r="J203" s="293">
        <v>0</v>
      </c>
      <c r="K203" s="293">
        <v>0</v>
      </c>
      <c r="L203" s="293">
        <v>0</v>
      </c>
      <c r="M203" s="293">
        <v>0</v>
      </c>
      <c r="N203" s="293">
        <v>0</v>
      </c>
      <c r="O203" s="294">
        <v>0</v>
      </c>
      <c r="P203" s="295">
        <f t="shared" si="172"/>
        <v>0</v>
      </c>
      <c r="Q203" s="291"/>
      <c r="R203" s="83"/>
      <c r="S203" s="83"/>
      <c r="T203" s="67"/>
      <c r="U203" s="209">
        <v>2</v>
      </c>
    </row>
    <row r="204" spans="1:21" s="60" customFormat="1" ht="15.75" hidden="1" customHeight="1" thickBot="1">
      <c r="A204" s="60" t="s">
        <v>18</v>
      </c>
      <c r="B204" s="213"/>
      <c r="C204" s="43" t="s">
        <v>2166</v>
      </c>
      <c r="D204" s="153">
        <v>0</v>
      </c>
      <c r="E204" s="296">
        <v>0</v>
      </c>
      <c r="F204" s="296">
        <v>0</v>
      </c>
      <c r="G204" s="296">
        <v>0</v>
      </c>
      <c r="H204" s="296">
        <v>0</v>
      </c>
      <c r="I204" s="296">
        <v>0</v>
      </c>
      <c r="J204" s="296">
        <v>0</v>
      </c>
      <c r="K204" s="296">
        <v>0</v>
      </c>
      <c r="L204" s="296">
        <v>0</v>
      </c>
      <c r="M204" s="296">
        <v>0</v>
      </c>
      <c r="N204" s="296">
        <v>0</v>
      </c>
      <c r="O204" s="296">
        <v>0</v>
      </c>
      <c r="P204" s="155">
        <f t="shared" si="172"/>
        <v>0</v>
      </c>
      <c r="Q204" s="291"/>
      <c r="R204" s="83"/>
      <c r="S204" s="83"/>
      <c r="T204" s="67"/>
      <c r="U204" s="209">
        <v>2</v>
      </c>
    </row>
    <row r="205" spans="1:21" s="60" customFormat="1" ht="15.75" hidden="1" customHeight="1" thickBot="1">
      <c r="A205" s="60" t="s">
        <v>18</v>
      </c>
      <c r="B205" s="213"/>
      <c r="C205" s="44" t="s">
        <v>2167</v>
      </c>
      <c r="D205" s="153">
        <v>0</v>
      </c>
      <c r="E205" s="296">
        <v>0</v>
      </c>
      <c r="F205" s="296">
        <v>0</v>
      </c>
      <c r="G205" s="296">
        <v>0</v>
      </c>
      <c r="H205" s="296">
        <v>0</v>
      </c>
      <c r="I205" s="296">
        <v>0</v>
      </c>
      <c r="J205" s="296">
        <v>0</v>
      </c>
      <c r="K205" s="296">
        <v>0</v>
      </c>
      <c r="L205" s="296">
        <v>0</v>
      </c>
      <c r="M205" s="296">
        <v>0</v>
      </c>
      <c r="N205" s="296">
        <v>0</v>
      </c>
      <c r="O205" s="296">
        <v>0</v>
      </c>
      <c r="P205" s="155">
        <f t="shared" si="172"/>
        <v>0</v>
      </c>
      <c r="Q205" s="157" t="e">
        <f>(P227/P226-1)</f>
        <v>#DIV/0!</v>
      </c>
      <c r="R205" s="83"/>
      <c r="S205" s="83"/>
      <c r="T205" s="67"/>
      <c r="U205" s="209">
        <v>2</v>
      </c>
    </row>
    <row r="206" spans="1:21" s="60" customFormat="1" ht="15.75" hidden="1" customHeight="1" thickBot="1">
      <c r="A206" s="60" t="s">
        <v>18</v>
      </c>
      <c r="B206" s="213"/>
      <c r="C206" s="43" t="s">
        <v>2168</v>
      </c>
      <c r="D206" s="153">
        <v>0</v>
      </c>
      <c r="E206" s="296">
        <v>0</v>
      </c>
      <c r="F206" s="296">
        <v>0</v>
      </c>
      <c r="G206" s="296">
        <v>0</v>
      </c>
      <c r="H206" s="296">
        <v>0</v>
      </c>
      <c r="I206" s="296">
        <v>0</v>
      </c>
      <c r="J206" s="296">
        <v>0</v>
      </c>
      <c r="K206" s="296">
        <v>0</v>
      </c>
      <c r="L206" s="296">
        <v>0</v>
      </c>
      <c r="M206" s="296">
        <v>0</v>
      </c>
      <c r="N206" s="296">
        <v>0</v>
      </c>
      <c r="O206" s="297">
        <v>0</v>
      </c>
      <c r="P206" s="155">
        <f t="shared" si="172"/>
        <v>0</v>
      </c>
      <c r="Q206" s="157" t="e">
        <f>(P228/P227-1)</f>
        <v>#DIV/0!</v>
      </c>
      <c r="R206" s="83"/>
      <c r="S206" s="83"/>
      <c r="T206" s="67"/>
      <c r="U206" s="209">
        <v>2</v>
      </c>
    </row>
    <row r="207" spans="1:21" s="60" customFormat="1" ht="15.75" hidden="1" customHeight="1" thickBot="1">
      <c r="A207" s="60" t="s">
        <v>18</v>
      </c>
      <c r="B207" s="213"/>
      <c r="C207" s="43" t="s">
        <v>2169</v>
      </c>
      <c r="D207" s="153">
        <v>0</v>
      </c>
      <c r="E207" s="296">
        <v>0</v>
      </c>
      <c r="F207" s="296">
        <v>0</v>
      </c>
      <c r="G207" s="296">
        <v>0</v>
      </c>
      <c r="H207" s="296">
        <v>0</v>
      </c>
      <c r="I207" s="296">
        <v>0</v>
      </c>
      <c r="J207" s="296">
        <v>0</v>
      </c>
      <c r="K207" s="296">
        <v>0</v>
      </c>
      <c r="L207" s="296">
        <v>0</v>
      </c>
      <c r="M207" s="296">
        <v>0</v>
      </c>
      <c r="N207" s="296">
        <v>0</v>
      </c>
      <c r="O207" s="297">
        <v>0</v>
      </c>
      <c r="P207" s="155">
        <f t="shared" si="172"/>
        <v>0</v>
      </c>
      <c r="Q207" s="156" t="e">
        <f>(P229/P228-1)</f>
        <v>#DIV/0!</v>
      </c>
      <c r="R207" s="83"/>
      <c r="S207" s="83"/>
      <c r="T207" s="67"/>
      <c r="U207" s="209">
        <v>2</v>
      </c>
    </row>
    <row r="208" spans="1:21" s="60" customFormat="1" ht="15.75" hidden="1" customHeight="1" thickBot="1">
      <c r="A208" s="60" t="s">
        <v>18</v>
      </c>
      <c r="B208" s="213"/>
      <c r="C208" s="43" t="s">
        <v>2170</v>
      </c>
      <c r="D208" s="153">
        <v>0</v>
      </c>
      <c r="E208" s="296">
        <v>0</v>
      </c>
      <c r="F208" s="296">
        <v>0</v>
      </c>
      <c r="G208" s="296">
        <v>0</v>
      </c>
      <c r="H208" s="296">
        <v>0</v>
      </c>
      <c r="I208" s="296">
        <v>0</v>
      </c>
      <c r="J208" s="296">
        <v>0</v>
      </c>
      <c r="K208" s="296">
        <v>0</v>
      </c>
      <c r="L208" s="296">
        <v>0</v>
      </c>
      <c r="M208" s="296">
        <v>0</v>
      </c>
      <c r="N208" s="296">
        <v>0</v>
      </c>
      <c r="O208" s="297">
        <v>0</v>
      </c>
      <c r="P208" s="155">
        <f t="shared" si="172"/>
        <v>0</v>
      </c>
      <c r="Q208" s="156">
        <v>0</v>
      </c>
      <c r="R208" s="83"/>
      <c r="S208" s="83"/>
      <c r="T208" s="232"/>
      <c r="U208" s="209">
        <v>2</v>
      </c>
    </row>
    <row r="209" spans="1:21" s="60" customFormat="1" ht="15.75" hidden="1" customHeight="1" thickBot="1">
      <c r="A209" s="60" t="s">
        <v>18</v>
      </c>
      <c r="B209" s="62"/>
      <c r="C209" s="45" t="s">
        <v>2171</v>
      </c>
      <c r="D209" s="298">
        <v>0</v>
      </c>
      <c r="E209" s="299">
        <v>0</v>
      </c>
      <c r="F209" s="299">
        <v>0</v>
      </c>
      <c r="G209" s="299">
        <v>0</v>
      </c>
      <c r="H209" s="299">
        <v>0</v>
      </c>
      <c r="I209" s="299">
        <v>0</v>
      </c>
      <c r="J209" s="299">
        <v>0</v>
      </c>
      <c r="K209" s="299">
        <v>0</v>
      </c>
      <c r="L209" s="299">
        <v>0</v>
      </c>
      <c r="M209" s="299">
        <v>0</v>
      </c>
      <c r="N209" s="299">
        <v>0</v>
      </c>
      <c r="O209" s="299">
        <v>0</v>
      </c>
      <c r="P209" s="300">
        <f t="shared" si="172"/>
        <v>0</v>
      </c>
      <c r="Q209" s="301">
        <v>0</v>
      </c>
      <c r="R209" s="83"/>
      <c r="S209" s="83"/>
      <c r="T209" s="67"/>
      <c r="U209" s="209">
        <v>2</v>
      </c>
    </row>
    <row r="210" spans="1:21" s="60" customFormat="1" ht="15.75" hidden="1" customHeight="1" thickBot="1">
      <c r="A210" s="60" t="s">
        <v>18</v>
      </c>
      <c r="B210" s="62"/>
      <c r="C210" s="45" t="s">
        <v>2172</v>
      </c>
      <c r="D210" s="130">
        <v>0</v>
      </c>
      <c r="E210" s="119">
        <v>0</v>
      </c>
      <c r="F210" s="119">
        <v>0</v>
      </c>
      <c r="G210" s="119">
        <v>0</v>
      </c>
      <c r="H210" s="119">
        <v>0</v>
      </c>
      <c r="I210" s="119">
        <v>0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75">
        <f t="shared" si="172"/>
        <v>0</v>
      </c>
      <c r="Q210" s="176">
        <v>0</v>
      </c>
      <c r="R210" s="83"/>
      <c r="S210" s="83"/>
      <c r="T210" s="67"/>
      <c r="U210" s="209">
        <v>2</v>
      </c>
    </row>
    <row r="211" spans="1:21" s="60" customFormat="1" ht="15.6" hidden="1" customHeight="1" thickBot="1">
      <c r="A211" s="60" t="s">
        <v>18</v>
      </c>
      <c r="B211" s="62"/>
      <c r="C211" s="45" t="s">
        <v>2173</v>
      </c>
      <c r="D211" s="130">
        <v>0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75">
        <f t="shared" si="172"/>
        <v>0</v>
      </c>
      <c r="Q211" s="176">
        <v>0</v>
      </c>
      <c r="R211" s="83"/>
      <c r="S211" s="83"/>
      <c r="T211" s="67"/>
      <c r="U211" s="209">
        <v>2</v>
      </c>
    </row>
    <row r="212" spans="1:21" s="60" customFormat="1" ht="15.6" hidden="1" customHeight="1" thickBot="1">
      <c r="A212" s="60" t="s">
        <v>18</v>
      </c>
      <c r="B212" s="62"/>
      <c r="C212" s="45" t="s">
        <v>2174</v>
      </c>
      <c r="D212" s="130">
        <f t="shared" ref="D212:O215" si="173">D235/$P235</f>
        <v>0</v>
      </c>
      <c r="E212" s="119">
        <f t="shared" si="173"/>
        <v>-6.4531752211101759E-2</v>
      </c>
      <c r="F212" s="119">
        <f t="shared" si="173"/>
        <v>0</v>
      </c>
      <c r="G212" s="119">
        <f t="shared" si="173"/>
        <v>0</v>
      </c>
      <c r="H212" s="119">
        <f t="shared" si="173"/>
        <v>0</v>
      </c>
      <c r="I212" s="119">
        <f t="shared" si="173"/>
        <v>0</v>
      </c>
      <c r="J212" s="119">
        <f t="shared" si="173"/>
        <v>0</v>
      </c>
      <c r="K212" s="119">
        <f t="shared" si="173"/>
        <v>1.0645317522111017</v>
      </c>
      <c r="L212" s="119">
        <f t="shared" si="173"/>
        <v>0</v>
      </c>
      <c r="M212" s="119">
        <f t="shared" si="173"/>
        <v>0</v>
      </c>
      <c r="N212" s="119">
        <f t="shared" si="173"/>
        <v>0</v>
      </c>
      <c r="O212" s="119">
        <f t="shared" si="173"/>
        <v>0</v>
      </c>
      <c r="P212" s="175">
        <f t="shared" si="172"/>
        <v>1</v>
      </c>
      <c r="Q212" s="176">
        <v>1</v>
      </c>
      <c r="R212" s="83"/>
      <c r="S212" s="83"/>
      <c r="T212" s="67"/>
      <c r="U212" s="209">
        <v>2</v>
      </c>
    </row>
    <row r="213" spans="1:21" s="60" customFormat="1" ht="15.6" hidden="1" customHeight="1" thickBot="1">
      <c r="A213" s="60" t="s">
        <v>18</v>
      </c>
      <c r="B213" s="62">
        <f>+B192+1</f>
        <v>36</v>
      </c>
      <c r="C213" s="45" t="s">
        <v>2175</v>
      </c>
      <c r="D213" s="130">
        <f t="shared" si="173"/>
        <v>0</v>
      </c>
      <c r="E213" s="119">
        <f t="shared" si="173"/>
        <v>0</v>
      </c>
      <c r="F213" s="119">
        <f t="shared" si="173"/>
        <v>0</v>
      </c>
      <c r="G213" s="119">
        <f t="shared" si="173"/>
        <v>0</v>
      </c>
      <c r="H213" s="119">
        <f t="shared" si="173"/>
        <v>0</v>
      </c>
      <c r="I213" s="119">
        <f t="shared" si="173"/>
        <v>0</v>
      </c>
      <c r="J213" s="119">
        <f t="shared" si="173"/>
        <v>1</v>
      </c>
      <c r="K213" s="119">
        <f t="shared" si="173"/>
        <v>0</v>
      </c>
      <c r="L213" s="119">
        <f t="shared" si="173"/>
        <v>0</v>
      </c>
      <c r="M213" s="119">
        <f t="shared" si="173"/>
        <v>0</v>
      </c>
      <c r="N213" s="119">
        <f t="shared" si="173"/>
        <v>0</v>
      </c>
      <c r="O213" s="119">
        <f t="shared" si="173"/>
        <v>0</v>
      </c>
      <c r="P213" s="175">
        <f t="shared" ref="P213:P222" si="174">SUM(D213:O213)</f>
        <v>1</v>
      </c>
      <c r="Q213" s="176">
        <f>(P236/P235-1)</f>
        <v>-0.5992055002962704</v>
      </c>
      <c r="R213" s="83"/>
      <c r="S213" s="83"/>
      <c r="T213" s="67"/>
      <c r="U213" s="209">
        <v>2</v>
      </c>
    </row>
    <row r="214" spans="1:21" s="60" customFormat="1" ht="15.6" hidden="1" customHeight="1">
      <c r="A214" s="60" t="s">
        <v>18</v>
      </c>
      <c r="B214" s="408">
        <f>+B213+1</f>
        <v>37</v>
      </c>
      <c r="C214" s="544" t="s">
        <v>2176</v>
      </c>
      <c r="D214" s="460">
        <v>0</v>
      </c>
      <c r="E214" s="346">
        <v>0</v>
      </c>
      <c r="F214" s="346">
        <v>0</v>
      </c>
      <c r="G214" s="346">
        <v>0</v>
      </c>
      <c r="H214" s="346">
        <v>0</v>
      </c>
      <c r="I214" s="346">
        <v>0</v>
      </c>
      <c r="J214" s="346">
        <v>0</v>
      </c>
      <c r="K214" s="346">
        <v>0</v>
      </c>
      <c r="L214" s="346">
        <v>0</v>
      </c>
      <c r="M214" s="346">
        <v>0</v>
      </c>
      <c r="N214" s="346">
        <v>0</v>
      </c>
      <c r="O214" s="346">
        <v>0</v>
      </c>
      <c r="P214" s="545">
        <f t="shared" si="174"/>
        <v>0</v>
      </c>
      <c r="Q214" s="548">
        <f t="shared" ref="Q214:Q222" si="175">(P237/P236-1)</f>
        <v>-1</v>
      </c>
      <c r="R214" s="83"/>
      <c r="S214" s="83"/>
      <c r="T214" s="67"/>
      <c r="U214" s="209">
        <v>2</v>
      </c>
    </row>
    <row r="215" spans="1:21" s="60" customFormat="1" ht="15.6" customHeight="1">
      <c r="A215" s="60" t="s">
        <v>18</v>
      </c>
      <c r="B215" s="513">
        <v>37</v>
      </c>
      <c r="C215" s="550" t="s">
        <v>2177</v>
      </c>
      <c r="D215" s="119">
        <v>0</v>
      </c>
      <c r="E215" s="119">
        <v>0</v>
      </c>
      <c r="F215" s="119">
        <v>0</v>
      </c>
      <c r="G215" s="119">
        <v>0</v>
      </c>
      <c r="H215" s="119">
        <v>0</v>
      </c>
      <c r="I215" s="119">
        <v>0</v>
      </c>
      <c r="J215" s="119">
        <f t="shared" si="173"/>
        <v>0</v>
      </c>
      <c r="K215" s="119">
        <f t="shared" si="173"/>
        <v>1</v>
      </c>
      <c r="L215" s="119">
        <v>0</v>
      </c>
      <c r="M215" s="119">
        <v>0</v>
      </c>
      <c r="N215" s="119">
        <v>0</v>
      </c>
      <c r="O215" s="119">
        <v>0</v>
      </c>
      <c r="P215" s="175">
        <f t="shared" si="174"/>
        <v>1</v>
      </c>
      <c r="Q215" s="556">
        <v>1</v>
      </c>
      <c r="R215" s="83"/>
      <c r="S215" s="83"/>
      <c r="T215" s="67"/>
      <c r="U215" s="209">
        <v>1</v>
      </c>
    </row>
    <row r="216" spans="1:21" s="60" customFormat="1" ht="15.6" customHeight="1">
      <c r="A216" s="60" t="s">
        <v>18</v>
      </c>
      <c r="B216" s="513">
        <f>+B215+1</f>
        <v>38</v>
      </c>
      <c r="C216" s="550" t="s">
        <v>2178</v>
      </c>
      <c r="D216" s="119">
        <v>0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f>K239/$P239</f>
        <v>1</v>
      </c>
      <c r="L216" s="119">
        <v>0</v>
      </c>
      <c r="M216" s="119">
        <v>0</v>
      </c>
      <c r="N216" s="119">
        <v>0</v>
      </c>
      <c r="O216" s="119">
        <v>0</v>
      </c>
      <c r="P216" s="175">
        <f t="shared" si="174"/>
        <v>1</v>
      </c>
      <c r="Q216" s="556">
        <f t="shared" si="175"/>
        <v>-0.77679042169568846</v>
      </c>
      <c r="R216" s="83"/>
      <c r="S216" s="83"/>
      <c r="T216" s="67"/>
      <c r="U216" s="209">
        <v>1</v>
      </c>
    </row>
    <row r="217" spans="1:21" s="60" customFormat="1" ht="15.75" customHeight="1">
      <c r="A217" s="60" t="s">
        <v>18</v>
      </c>
      <c r="B217" s="513">
        <f>+B216+1</f>
        <v>39</v>
      </c>
      <c r="C217" s="550" t="s">
        <v>2179</v>
      </c>
      <c r="D217" s="119">
        <v>0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f>K240/$P240</f>
        <v>1</v>
      </c>
      <c r="L217" s="119">
        <v>0</v>
      </c>
      <c r="M217" s="119">
        <v>0</v>
      </c>
      <c r="N217" s="119">
        <v>0</v>
      </c>
      <c r="O217" s="119">
        <v>0</v>
      </c>
      <c r="P217" s="175">
        <f t="shared" si="174"/>
        <v>1</v>
      </c>
      <c r="Q217" s="556">
        <f t="shared" si="175"/>
        <v>4.2253350905851583</v>
      </c>
      <c r="R217" s="83"/>
      <c r="S217" s="83"/>
      <c r="T217" s="67"/>
      <c r="U217" s="209">
        <v>1</v>
      </c>
    </row>
    <row r="218" spans="1:21" s="60" customFormat="1" ht="15.75" customHeight="1">
      <c r="A218" s="60" t="s">
        <v>18</v>
      </c>
      <c r="B218" s="513">
        <f>+B217+1</f>
        <v>40</v>
      </c>
      <c r="C218" s="550" t="s">
        <v>2180</v>
      </c>
      <c r="D218" s="119">
        <v>0</v>
      </c>
      <c r="E218" s="119">
        <v>0</v>
      </c>
      <c r="F218" s="119">
        <v>0</v>
      </c>
      <c r="G218" s="119">
        <v>0</v>
      </c>
      <c r="H218" s="119">
        <v>0</v>
      </c>
      <c r="I218" s="119">
        <v>0</v>
      </c>
      <c r="J218" s="119">
        <f t="shared" ref="J218:L218" si="176">J241/$P241</f>
        <v>0</v>
      </c>
      <c r="K218" s="119">
        <f t="shared" si="176"/>
        <v>0</v>
      </c>
      <c r="L218" s="119">
        <f t="shared" si="176"/>
        <v>1</v>
      </c>
      <c r="M218" s="119">
        <v>0</v>
      </c>
      <c r="N218" s="119">
        <v>0</v>
      </c>
      <c r="O218" s="119">
        <v>0</v>
      </c>
      <c r="P218" s="175">
        <f t="shared" si="174"/>
        <v>1</v>
      </c>
      <c r="Q218" s="556">
        <f t="shared" si="175"/>
        <v>-0.23601697912911268</v>
      </c>
      <c r="R218" s="83"/>
      <c r="S218" s="83"/>
      <c r="T218" s="67"/>
      <c r="U218" s="209">
        <v>1</v>
      </c>
    </row>
    <row r="219" spans="1:21" s="60" customFormat="1" ht="15.75" customHeight="1">
      <c r="A219" s="60" t="s">
        <v>18</v>
      </c>
      <c r="B219" s="513">
        <v>41</v>
      </c>
      <c r="C219" s="550" t="s">
        <v>2181</v>
      </c>
      <c r="D219" s="119">
        <v>0</v>
      </c>
      <c r="E219" s="119">
        <v>0</v>
      </c>
      <c r="F219" s="119">
        <v>0</v>
      </c>
      <c r="G219" s="119">
        <v>0</v>
      </c>
      <c r="H219" s="119">
        <v>0</v>
      </c>
      <c r="I219" s="119">
        <v>0</v>
      </c>
      <c r="J219" s="119">
        <f>J242/$P242</f>
        <v>0</v>
      </c>
      <c r="K219" s="119">
        <f>K242/$P242</f>
        <v>1</v>
      </c>
      <c r="L219" s="119">
        <v>0</v>
      </c>
      <c r="M219" s="119">
        <v>0</v>
      </c>
      <c r="N219" s="119">
        <v>0</v>
      </c>
      <c r="O219" s="119">
        <v>0</v>
      </c>
      <c r="P219" s="175">
        <f t="shared" si="174"/>
        <v>1</v>
      </c>
      <c r="Q219" s="556">
        <f t="shared" si="175"/>
        <v>4.0569205432021693E-3</v>
      </c>
      <c r="R219" s="83"/>
      <c r="S219" s="83"/>
      <c r="T219" s="67"/>
      <c r="U219" s="209">
        <v>1</v>
      </c>
    </row>
    <row r="220" spans="1:21" s="60" customFormat="1" ht="15.75" customHeight="1">
      <c r="A220" s="60" t="s">
        <v>18</v>
      </c>
      <c r="B220" s="513">
        <v>42</v>
      </c>
      <c r="C220" s="550" t="s">
        <v>2182</v>
      </c>
      <c r="D220" s="119">
        <v>0</v>
      </c>
      <c r="E220" s="119">
        <v>0</v>
      </c>
      <c r="F220" s="119">
        <v>0</v>
      </c>
      <c r="G220" s="119">
        <v>0</v>
      </c>
      <c r="H220" s="119">
        <v>0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75">
        <f t="shared" si="174"/>
        <v>0</v>
      </c>
      <c r="Q220" s="556">
        <f t="shared" si="175"/>
        <v>-1</v>
      </c>
      <c r="R220" s="83"/>
      <c r="S220" s="83"/>
      <c r="T220" s="67"/>
      <c r="U220" s="209">
        <v>1</v>
      </c>
    </row>
    <row r="221" spans="1:21" s="60" customFormat="1" ht="15.75" hidden="1" customHeight="1" thickBot="1">
      <c r="A221" s="60" t="s">
        <v>18</v>
      </c>
      <c r="B221" s="409"/>
      <c r="C221" s="457" t="s">
        <v>2183</v>
      </c>
      <c r="D221" s="102">
        <v>0</v>
      </c>
      <c r="E221" s="103">
        <v>0</v>
      </c>
      <c r="F221" s="103">
        <v>0</v>
      </c>
      <c r="G221" s="103">
        <v>0</v>
      </c>
      <c r="H221" s="103">
        <v>0</v>
      </c>
      <c r="I221" s="103">
        <v>0</v>
      </c>
      <c r="J221" s="103">
        <v>0</v>
      </c>
      <c r="K221" s="103">
        <v>0</v>
      </c>
      <c r="L221" s="103">
        <v>0</v>
      </c>
      <c r="M221" s="103">
        <v>0</v>
      </c>
      <c r="N221" s="103">
        <v>0</v>
      </c>
      <c r="O221" s="104">
        <v>0</v>
      </c>
      <c r="P221" s="105">
        <f t="shared" si="174"/>
        <v>0</v>
      </c>
      <c r="Q221" s="106" t="e">
        <f t="shared" si="175"/>
        <v>#DIV/0!</v>
      </c>
      <c r="R221" s="83"/>
      <c r="S221" s="83"/>
      <c r="T221" s="67"/>
      <c r="U221" s="209">
        <v>2</v>
      </c>
    </row>
    <row r="222" spans="1:21" s="60" customFormat="1" ht="15.75" hidden="1" customHeight="1" thickBot="1">
      <c r="A222" s="60" t="s">
        <v>18</v>
      </c>
      <c r="B222" s="213"/>
      <c r="C222" s="43" t="s">
        <v>2184</v>
      </c>
      <c r="D222" s="102">
        <v>0</v>
      </c>
      <c r="E222" s="103">
        <v>0</v>
      </c>
      <c r="F222" s="103">
        <v>0</v>
      </c>
      <c r="G222" s="103">
        <v>0</v>
      </c>
      <c r="H222" s="103">
        <v>0</v>
      </c>
      <c r="I222" s="103">
        <v>0</v>
      </c>
      <c r="J222" s="103">
        <v>0</v>
      </c>
      <c r="K222" s="103">
        <v>0</v>
      </c>
      <c r="L222" s="103">
        <v>0</v>
      </c>
      <c r="M222" s="103">
        <v>0</v>
      </c>
      <c r="N222" s="103">
        <v>0</v>
      </c>
      <c r="O222" s="104">
        <v>0</v>
      </c>
      <c r="P222" s="107">
        <f t="shared" si="174"/>
        <v>0</v>
      </c>
      <c r="Q222" s="108" t="e">
        <f t="shared" si="175"/>
        <v>#DIV/0!</v>
      </c>
      <c r="R222" s="83"/>
      <c r="S222" s="83"/>
      <c r="T222" s="67"/>
      <c r="U222" s="209">
        <v>2</v>
      </c>
    </row>
    <row r="223" spans="1:21" s="60" customFormat="1" ht="15.75" hidden="1" customHeight="1" thickBot="1">
      <c r="A223" s="60" t="s">
        <v>18</v>
      </c>
      <c r="B223" s="213"/>
      <c r="C223" s="43" t="s">
        <v>2184</v>
      </c>
      <c r="D223" s="102">
        <v>0</v>
      </c>
      <c r="E223" s="103">
        <v>0</v>
      </c>
      <c r="F223" s="103">
        <v>0</v>
      </c>
      <c r="G223" s="103">
        <v>0</v>
      </c>
      <c r="H223" s="103">
        <v>0</v>
      </c>
      <c r="I223" s="103">
        <v>0</v>
      </c>
      <c r="J223" s="103">
        <v>0</v>
      </c>
      <c r="K223" s="103">
        <v>0</v>
      </c>
      <c r="L223" s="103">
        <v>0</v>
      </c>
      <c r="M223" s="103">
        <v>0</v>
      </c>
      <c r="N223" s="103">
        <v>0</v>
      </c>
      <c r="O223" s="104">
        <v>0</v>
      </c>
      <c r="P223" s="107">
        <f t="shared" ref="P223:P225" si="177">SUM(D223:O223)</f>
        <v>0</v>
      </c>
      <c r="Q223" s="108" t="e">
        <f t="shared" ref="Q223:Q225" si="178">(P246/P245-1)</f>
        <v>#DIV/0!</v>
      </c>
      <c r="R223" s="83"/>
      <c r="S223" s="83"/>
      <c r="T223" s="67"/>
      <c r="U223" s="209">
        <v>2</v>
      </c>
    </row>
    <row r="224" spans="1:21" s="60" customFormat="1" ht="15.75" hidden="1" customHeight="1" thickBot="1">
      <c r="A224" s="60" t="s">
        <v>18</v>
      </c>
      <c r="B224" s="213"/>
      <c r="C224" s="43" t="s">
        <v>2184</v>
      </c>
      <c r="D224" s="102">
        <v>0</v>
      </c>
      <c r="E224" s="103">
        <v>0</v>
      </c>
      <c r="F224" s="103">
        <v>0</v>
      </c>
      <c r="G224" s="103">
        <v>0</v>
      </c>
      <c r="H224" s="103">
        <v>0</v>
      </c>
      <c r="I224" s="103">
        <v>0</v>
      </c>
      <c r="J224" s="103">
        <v>0</v>
      </c>
      <c r="K224" s="103">
        <v>0</v>
      </c>
      <c r="L224" s="103">
        <v>0</v>
      </c>
      <c r="M224" s="103">
        <v>0</v>
      </c>
      <c r="N224" s="103">
        <v>0</v>
      </c>
      <c r="O224" s="104">
        <v>0</v>
      </c>
      <c r="P224" s="107">
        <f t="shared" si="177"/>
        <v>0</v>
      </c>
      <c r="Q224" s="108" t="e">
        <f t="shared" si="178"/>
        <v>#DIV/0!</v>
      </c>
      <c r="R224" s="83"/>
      <c r="S224" s="83"/>
      <c r="T224" s="67"/>
      <c r="U224" s="209">
        <v>2</v>
      </c>
    </row>
    <row r="225" spans="1:21" s="60" customFormat="1" ht="15.75" hidden="1" customHeight="1" thickBot="1">
      <c r="A225" s="60" t="s">
        <v>18</v>
      </c>
      <c r="B225" s="213"/>
      <c r="C225" s="43" t="s">
        <v>2184</v>
      </c>
      <c r="D225" s="102">
        <v>0</v>
      </c>
      <c r="E225" s="103">
        <v>0</v>
      </c>
      <c r="F225" s="103">
        <v>0</v>
      </c>
      <c r="G225" s="103">
        <v>0</v>
      </c>
      <c r="H225" s="103">
        <v>0</v>
      </c>
      <c r="I225" s="103">
        <v>0</v>
      </c>
      <c r="J225" s="103">
        <v>0</v>
      </c>
      <c r="K225" s="103">
        <v>0</v>
      </c>
      <c r="L225" s="103">
        <v>0</v>
      </c>
      <c r="M225" s="103">
        <v>0</v>
      </c>
      <c r="N225" s="103">
        <v>0</v>
      </c>
      <c r="O225" s="104">
        <v>0</v>
      </c>
      <c r="P225" s="107">
        <f t="shared" si="177"/>
        <v>0</v>
      </c>
      <c r="Q225" s="108" t="e">
        <f t="shared" si="178"/>
        <v>#DIV/0!</v>
      </c>
      <c r="R225" s="83"/>
      <c r="S225" s="83"/>
      <c r="T225" s="67"/>
      <c r="U225" s="209">
        <v>2</v>
      </c>
    </row>
    <row r="226" spans="1:21" s="60" customFormat="1" ht="15.75" hidden="1" customHeight="1" thickBot="1">
      <c r="A226" s="60" t="s">
        <v>18</v>
      </c>
      <c r="B226" s="213"/>
      <c r="C226" s="44" t="s">
        <v>2166</v>
      </c>
      <c r="D226" s="302">
        <v>0</v>
      </c>
      <c r="E226" s="303">
        <v>0</v>
      </c>
      <c r="F226" s="303">
        <v>0</v>
      </c>
      <c r="G226" s="303">
        <v>0</v>
      </c>
      <c r="H226" s="303">
        <v>0</v>
      </c>
      <c r="I226" s="303">
        <v>0</v>
      </c>
      <c r="J226" s="303">
        <v>0</v>
      </c>
      <c r="K226" s="303">
        <v>0</v>
      </c>
      <c r="L226" s="303">
        <v>0</v>
      </c>
      <c r="M226" s="303">
        <v>0</v>
      </c>
      <c r="N226" s="303">
        <v>0</v>
      </c>
      <c r="O226" s="84">
        <v>0</v>
      </c>
      <c r="P226" s="304">
        <f t="shared" ref="P226:P235" si="179">SUM(D226:O226)</f>
        <v>0</v>
      </c>
      <c r="Q226" s="84"/>
      <c r="R226" s="83"/>
      <c r="S226" s="83"/>
      <c r="T226" s="67"/>
      <c r="U226" s="209">
        <v>2</v>
      </c>
    </row>
    <row r="227" spans="1:21" s="60" customFormat="1" ht="15.75" hidden="1" customHeight="1" thickBot="1">
      <c r="A227" s="60" t="s">
        <v>18</v>
      </c>
      <c r="B227" s="213"/>
      <c r="C227" s="43" t="s">
        <v>2167</v>
      </c>
      <c r="D227" s="109">
        <v>0</v>
      </c>
      <c r="E227" s="110">
        <v>0</v>
      </c>
      <c r="F227" s="110">
        <v>0</v>
      </c>
      <c r="G227" s="110">
        <v>0</v>
      </c>
      <c r="H227" s="110">
        <v>0</v>
      </c>
      <c r="I227" s="110">
        <v>0</v>
      </c>
      <c r="J227" s="110">
        <v>0</v>
      </c>
      <c r="K227" s="110">
        <v>0</v>
      </c>
      <c r="L227" s="110">
        <v>0</v>
      </c>
      <c r="M227" s="110">
        <v>0</v>
      </c>
      <c r="N227" s="110">
        <v>0</v>
      </c>
      <c r="O227" s="111">
        <v>0</v>
      </c>
      <c r="P227" s="112">
        <f t="shared" si="179"/>
        <v>0</v>
      </c>
      <c r="Q227" s="240"/>
      <c r="R227" s="315"/>
      <c r="S227" s="315"/>
      <c r="T227" s="242"/>
      <c r="U227" s="209">
        <v>2</v>
      </c>
    </row>
    <row r="228" spans="1:21" s="60" customFormat="1" ht="15.75" hidden="1" customHeight="1" thickBot="1">
      <c r="A228" s="60" t="s">
        <v>18</v>
      </c>
      <c r="B228" s="213"/>
      <c r="C228" s="43" t="s">
        <v>2168</v>
      </c>
      <c r="D228" s="109">
        <v>0</v>
      </c>
      <c r="E228" s="110">
        <v>0</v>
      </c>
      <c r="F228" s="110">
        <v>0</v>
      </c>
      <c r="G228" s="110">
        <v>0</v>
      </c>
      <c r="H228" s="110">
        <v>0</v>
      </c>
      <c r="I228" s="110">
        <v>0</v>
      </c>
      <c r="J228" s="110">
        <v>0</v>
      </c>
      <c r="K228" s="110">
        <v>0</v>
      </c>
      <c r="L228" s="110">
        <v>0</v>
      </c>
      <c r="M228" s="110">
        <v>0</v>
      </c>
      <c r="N228" s="110">
        <v>0</v>
      </c>
      <c r="O228" s="111">
        <f>(R228)-SUM(D228:N228)</f>
        <v>0</v>
      </c>
      <c r="P228" s="112">
        <f t="shared" si="179"/>
        <v>0</v>
      </c>
      <c r="Q228" s="80"/>
      <c r="R228" s="114"/>
      <c r="S228" s="114"/>
      <c r="T228" s="115">
        <f t="shared" ref="T228:T234" si="180">R228-S228</f>
        <v>0</v>
      </c>
      <c r="U228" s="209">
        <v>2</v>
      </c>
    </row>
    <row r="229" spans="1:21" s="60" customFormat="1" ht="15.75" hidden="1" customHeight="1" thickBot="1">
      <c r="A229" s="60" t="s">
        <v>18</v>
      </c>
      <c r="B229" s="213"/>
      <c r="C229" s="43" t="s">
        <v>2169</v>
      </c>
      <c r="D229" s="109">
        <v>0</v>
      </c>
      <c r="E229" s="110">
        <v>0</v>
      </c>
      <c r="F229" s="110">
        <v>0</v>
      </c>
      <c r="G229" s="110">
        <v>0</v>
      </c>
      <c r="H229" s="110">
        <v>0</v>
      </c>
      <c r="I229" s="110">
        <v>0</v>
      </c>
      <c r="J229" s="110">
        <v>0</v>
      </c>
      <c r="K229" s="110">
        <v>0</v>
      </c>
      <c r="L229" s="110">
        <v>0</v>
      </c>
      <c r="M229" s="110">
        <v>0</v>
      </c>
      <c r="N229" s="110">
        <v>0</v>
      </c>
      <c r="O229" s="111">
        <f>(R229)-SUM(D229:N229)</f>
        <v>0</v>
      </c>
      <c r="P229" s="112">
        <f t="shared" si="179"/>
        <v>0</v>
      </c>
      <c r="Q229" s="80"/>
      <c r="R229" s="114"/>
      <c r="S229" s="114"/>
      <c r="T229" s="115">
        <f t="shared" si="180"/>
        <v>0</v>
      </c>
      <c r="U229" s="209">
        <v>2</v>
      </c>
    </row>
    <row r="230" spans="1:21" s="60" customFormat="1" ht="15.75" hidden="1" customHeight="1" thickBot="1">
      <c r="A230" s="60" t="s">
        <v>18</v>
      </c>
      <c r="B230" s="213"/>
      <c r="C230" s="43" t="s">
        <v>2170</v>
      </c>
      <c r="D230" s="109">
        <v>0</v>
      </c>
      <c r="E230" s="110">
        <v>0</v>
      </c>
      <c r="F230" s="110">
        <v>0</v>
      </c>
      <c r="G230" s="110">
        <v>0</v>
      </c>
      <c r="H230" s="110">
        <v>0</v>
      </c>
      <c r="I230" s="110">
        <v>0</v>
      </c>
      <c r="J230" s="110">
        <v>0</v>
      </c>
      <c r="K230" s="110">
        <v>0</v>
      </c>
      <c r="L230" s="110">
        <v>0</v>
      </c>
      <c r="M230" s="110">
        <v>0</v>
      </c>
      <c r="N230" s="110">
        <v>0</v>
      </c>
      <c r="O230" s="111">
        <v>0</v>
      </c>
      <c r="P230" s="112">
        <f t="shared" si="179"/>
        <v>0</v>
      </c>
      <c r="Q230" s="80"/>
      <c r="R230" s="114"/>
      <c r="S230" s="114"/>
      <c r="T230" s="115">
        <f t="shared" si="180"/>
        <v>0</v>
      </c>
      <c r="U230" s="209">
        <v>2</v>
      </c>
    </row>
    <row r="231" spans="1:21" s="60" customFormat="1" ht="15.75" hidden="1" customHeight="1" thickBot="1">
      <c r="A231" s="60" t="s">
        <v>18</v>
      </c>
      <c r="B231" s="213"/>
      <c r="C231" s="43" t="s">
        <v>2171</v>
      </c>
      <c r="D231" s="109">
        <v>0</v>
      </c>
      <c r="E231" s="110">
        <v>0</v>
      </c>
      <c r="F231" s="110">
        <v>0</v>
      </c>
      <c r="G231" s="110">
        <v>0</v>
      </c>
      <c r="H231" s="110">
        <v>0</v>
      </c>
      <c r="I231" s="110">
        <v>0</v>
      </c>
      <c r="J231" s="110">
        <v>0</v>
      </c>
      <c r="K231" s="110">
        <v>0</v>
      </c>
      <c r="L231" s="110">
        <v>0</v>
      </c>
      <c r="M231" s="110">
        <v>0</v>
      </c>
      <c r="N231" s="110">
        <v>0</v>
      </c>
      <c r="O231" s="111">
        <f>(R231)-SUM(D231:N231)</f>
        <v>0</v>
      </c>
      <c r="P231" s="112">
        <f t="shared" si="179"/>
        <v>0</v>
      </c>
      <c r="Q231" s="80"/>
      <c r="R231" s="114"/>
      <c r="S231" s="114"/>
      <c r="T231" s="115">
        <f t="shared" si="180"/>
        <v>0</v>
      </c>
      <c r="U231" s="209">
        <v>2</v>
      </c>
    </row>
    <row r="232" spans="1:21" s="60" customFormat="1" ht="15.75" hidden="1" customHeight="1" thickBot="1">
      <c r="A232" s="60" t="s">
        <v>18</v>
      </c>
      <c r="B232" s="213"/>
      <c r="C232" s="43" t="s">
        <v>2172</v>
      </c>
      <c r="D232" s="306">
        <v>0</v>
      </c>
      <c r="E232" s="307">
        <v>0</v>
      </c>
      <c r="F232" s="307">
        <v>0</v>
      </c>
      <c r="G232" s="307">
        <v>0</v>
      </c>
      <c r="H232" s="307">
        <v>0</v>
      </c>
      <c r="I232" s="307">
        <v>0</v>
      </c>
      <c r="J232" s="307">
        <v>0</v>
      </c>
      <c r="K232" s="307">
        <v>0</v>
      </c>
      <c r="L232" s="307">
        <v>0</v>
      </c>
      <c r="M232" s="307">
        <v>0</v>
      </c>
      <c r="N232" s="307">
        <v>0</v>
      </c>
      <c r="O232" s="308">
        <f>(R232)-SUM(D232:N232)</f>
        <v>0</v>
      </c>
      <c r="P232" s="309">
        <f t="shared" si="179"/>
        <v>0</v>
      </c>
      <c r="Q232" s="80"/>
      <c r="R232" s="109"/>
      <c r="S232" s="109"/>
      <c r="T232" s="52">
        <f>S232-R232</f>
        <v>0</v>
      </c>
      <c r="U232" s="209">
        <v>2</v>
      </c>
    </row>
    <row r="233" spans="1:21" s="60" customFormat="1" ht="15.75" hidden="1" customHeight="1">
      <c r="A233" s="60" t="s">
        <v>18</v>
      </c>
      <c r="B233" s="512"/>
      <c r="C233" s="44" t="s">
        <v>2173</v>
      </c>
      <c r="D233" s="306">
        <v>0</v>
      </c>
      <c r="E233" s="307">
        <v>0</v>
      </c>
      <c r="F233" s="307">
        <v>0</v>
      </c>
      <c r="G233" s="307">
        <v>0</v>
      </c>
      <c r="H233" s="307">
        <v>0</v>
      </c>
      <c r="I233" s="307">
        <v>0</v>
      </c>
      <c r="J233" s="307">
        <v>0</v>
      </c>
      <c r="K233" s="307">
        <v>0</v>
      </c>
      <c r="L233" s="307">
        <v>0</v>
      </c>
      <c r="M233" s="307">
        <v>0</v>
      </c>
      <c r="N233" s="307">
        <v>0</v>
      </c>
      <c r="O233" s="308">
        <f>(R233)-SUM(D233:N233)</f>
        <v>0</v>
      </c>
      <c r="P233" s="309">
        <f t="shared" si="179"/>
        <v>0</v>
      </c>
      <c r="Q233" s="80"/>
      <c r="R233" s="342">
        <v>0</v>
      </c>
      <c r="S233" s="342">
        <v>0</v>
      </c>
      <c r="T233" s="355">
        <f t="shared" si="180"/>
        <v>0</v>
      </c>
      <c r="U233" s="209">
        <v>2</v>
      </c>
    </row>
    <row r="234" spans="1:21" s="60" customFormat="1" ht="15.6" customHeight="1">
      <c r="A234" s="60" t="s">
        <v>18</v>
      </c>
      <c r="B234" s="513">
        <v>43</v>
      </c>
      <c r="C234" s="550" t="s">
        <v>2868</v>
      </c>
      <c r="D234" s="551">
        <v>0</v>
      </c>
      <c r="E234" s="551">
        <v>0</v>
      </c>
      <c r="F234" s="551">
        <v>0</v>
      </c>
      <c r="G234" s="551">
        <v>0</v>
      </c>
      <c r="H234" s="551">
        <v>0</v>
      </c>
      <c r="I234" s="551">
        <v>0</v>
      </c>
      <c r="J234" s="551">
        <v>0</v>
      </c>
      <c r="K234" s="551">
        <v>13.3</v>
      </c>
      <c r="L234" s="551">
        <v>0</v>
      </c>
      <c r="M234" s="551">
        <v>0</v>
      </c>
      <c r="N234" s="551">
        <v>0</v>
      </c>
      <c r="O234" s="551">
        <f t="shared" ref="O234" si="181">(R234)-SUM(D234:N234)</f>
        <v>0</v>
      </c>
      <c r="P234" s="552">
        <f t="shared" ref="P234" si="182">SUM(D234:O234)</f>
        <v>13.3</v>
      </c>
      <c r="Q234" s="173"/>
      <c r="R234" s="551">
        <v>13.3</v>
      </c>
      <c r="S234" s="551">
        <v>13.3</v>
      </c>
      <c r="T234" s="521">
        <f t="shared" si="180"/>
        <v>0</v>
      </c>
      <c r="U234" s="209">
        <v>1</v>
      </c>
    </row>
    <row r="235" spans="1:21" s="60" customFormat="1" ht="15.75" hidden="1" customHeight="1" thickBot="1">
      <c r="A235" s="60" t="s">
        <v>18</v>
      </c>
      <c r="B235" s="409"/>
      <c r="C235" s="457" t="s">
        <v>2174</v>
      </c>
      <c r="D235" s="312">
        <v>0</v>
      </c>
      <c r="E235" s="313">
        <v>-1.5</v>
      </c>
      <c r="F235" s="313">
        <v>0</v>
      </c>
      <c r="G235" s="313">
        <v>0</v>
      </c>
      <c r="H235" s="313">
        <v>0</v>
      </c>
      <c r="I235" s="313">
        <v>0</v>
      </c>
      <c r="J235" s="313">
        <v>0</v>
      </c>
      <c r="K235" s="313">
        <v>24.74437116</v>
      </c>
      <c r="L235" s="313">
        <v>0</v>
      </c>
      <c r="M235" s="313">
        <v>0</v>
      </c>
      <c r="N235" s="313">
        <v>0</v>
      </c>
      <c r="O235" s="305">
        <v>0</v>
      </c>
      <c r="P235" s="314">
        <f t="shared" si="179"/>
        <v>23.24437116</v>
      </c>
      <c r="Q235" s="75"/>
      <c r="R235" s="557">
        <v>23.24437116</v>
      </c>
      <c r="S235" s="343">
        <v>23.24437116</v>
      </c>
      <c r="T235" s="549">
        <f>R235-S235</f>
        <v>0</v>
      </c>
      <c r="U235" s="209">
        <v>2</v>
      </c>
    </row>
    <row r="236" spans="1:21" s="60" customFormat="1" ht="15.75" hidden="1" customHeight="1" thickBot="1">
      <c r="A236" s="60" t="s">
        <v>18</v>
      </c>
      <c r="B236" s="62"/>
      <c r="C236" s="43" t="s">
        <v>2175</v>
      </c>
      <c r="D236" s="109">
        <v>0</v>
      </c>
      <c r="E236" s="110">
        <v>0</v>
      </c>
      <c r="F236" s="110">
        <v>0</v>
      </c>
      <c r="G236" s="110">
        <v>0</v>
      </c>
      <c r="H236" s="110">
        <v>0</v>
      </c>
      <c r="I236" s="110">
        <v>0</v>
      </c>
      <c r="J236" s="110">
        <v>9.3162161099999992</v>
      </c>
      <c r="K236" s="110">
        <v>0</v>
      </c>
      <c r="L236" s="110">
        <v>0</v>
      </c>
      <c r="M236" s="110">
        <v>0</v>
      </c>
      <c r="N236" s="110">
        <v>0</v>
      </c>
      <c r="O236" s="111">
        <v>0</v>
      </c>
      <c r="P236" s="112">
        <f t="shared" ref="P236:P245" si="183">SUM(D236:O236)</f>
        <v>9.3162161099999992</v>
      </c>
      <c r="Q236" s="75"/>
      <c r="R236" s="311">
        <v>9.3000000000000007</v>
      </c>
      <c r="S236" s="110">
        <v>9.3000000000000007</v>
      </c>
      <c r="T236" s="310">
        <f t="shared" ref="T236:T245" si="184">R236-S236</f>
        <v>0</v>
      </c>
      <c r="U236" s="209">
        <v>2</v>
      </c>
    </row>
    <row r="237" spans="1:21" s="60" customFormat="1" ht="15.75" hidden="1" customHeight="1" thickBot="1">
      <c r="A237" s="60" t="s">
        <v>18</v>
      </c>
      <c r="B237" s="62"/>
      <c r="C237" s="43" t="s">
        <v>2176</v>
      </c>
      <c r="D237" s="312">
        <v>0</v>
      </c>
      <c r="E237" s="313">
        <v>0</v>
      </c>
      <c r="F237" s="313">
        <v>0</v>
      </c>
      <c r="G237" s="313">
        <v>0</v>
      </c>
      <c r="H237" s="313">
        <v>0</v>
      </c>
      <c r="I237" s="313">
        <v>0</v>
      </c>
      <c r="J237" s="313">
        <v>0</v>
      </c>
      <c r="K237" s="313">
        <v>0</v>
      </c>
      <c r="L237" s="313">
        <v>0</v>
      </c>
      <c r="M237" s="313">
        <v>0</v>
      </c>
      <c r="N237" s="313">
        <v>0</v>
      </c>
      <c r="O237" s="305">
        <v>0</v>
      </c>
      <c r="P237" s="314">
        <f t="shared" si="183"/>
        <v>0</v>
      </c>
      <c r="Q237" s="79"/>
      <c r="R237" s="109">
        <v>0</v>
      </c>
      <c r="S237" s="110">
        <v>0</v>
      </c>
      <c r="T237" s="115">
        <f t="shared" si="184"/>
        <v>0</v>
      </c>
      <c r="U237" s="209">
        <v>2</v>
      </c>
    </row>
    <row r="238" spans="1:21" s="60" customFormat="1" ht="15.6" hidden="1" customHeight="1" thickBot="1">
      <c r="A238" s="60" t="s">
        <v>18</v>
      </c>
      <c r="B238" s="62"/>
      <c r="C238" s="43" t="s">
        <v>2177</v>
      </c>
      <c r="D238" s="109">
        <v>0</v>
      </c>
      <c r="E238" s="110">
        <v>0</v>
      </c>
      <c r="F238" s="110">
        <v>0</v>
      </c>
      <c r="G238" s="110">
        <v>0</v>
      </c>
      <c r="H238" s="110">
        <v>0</v>
      </c>
      <c r="I238" s="110">
        <v>0</v>
      </c>
      <c r="J238" s="110">
        <v>0</v>
      </c>
      <c r="K238" s="110">
        <v>12.183090890000001</v>
      </c>
      <c r="L238" s="110">
        <v>0</v>
      </c>
      <c r="M238" s="110">
        <v>0</v>
      </c>
      <c r="N238" s="110">
        <v>0</v>
      </c>
      <c r="O238" s="111">
        <v>0</v>
      </c>
      <c r="P238" s="112">
        <f t="shared" si="183"/>
        <v>12.183090890000001</v>
      </c>
      <c r="Q238" s="113"/>
      <c r="R238" s="109">
        <v>12.2</v>
      </c>
      <c r="S238" s="114">
        <v>12.2</v>
      </c>
      <c r="T238" s="115">
        <f t="shared" si="184"/>
        <v>0</v>
      </c>
      <c r="U238" s="209">
        <v>2</v>
      </c>
    </row>
    <row r="239" spans="1:21" s="60" customFormat="1" ht="15.6" hidden="1" customHeight="1" thickBot="1">
      <c r="A239" s="60" t="s">
        <v>18</v>
      </c>
      <c r="B239" s="62"/>
      <c r="C239" s="43" t="s">
        <v>2178</v>
      </c>
      <c r="D239" s="109">
        <v>0</v>
      </c>
      <c r="E239" s="110">
        <v>0</v>
      </c>
      <c r="F239" s="110">
        <v>0</v>
      </c>
      <c r="G239" s="110">
        <v>0</v>
      </c>
      <c r="H239" s="110">
        <v>0</v>
      </c>
      <c r="I239" s="110">
        <v>0</v>
      </c>
      <c r="J239" s="110">
        <v>0</v>
      </c>
      <c r="K239" s="110">
        <v>2.71938258</v>
      </c>
      <c r="L239" s="110">
        <v>0</v>
      </c>
      <c r="M239" s="110">
        <v>0</v>
      </c>
      <c r="N239" s="110">
        <v>0</v>
      </c>
      <c r="O239" s="111">
        <f t="shared" ref="O239:O245" si="185">(R239)-SUM(D239:N239)</f>
        <v>0</v>
      </c>
      <c r="P239" s="112">
        <f t="shared" si="183"/>
        <v>2.71938258</v>
      </c>
      <c r="Q239" s="113"/>
      <c r="R239" s="109">
        <v>2.71938258</v>
      </c>
      <c r="S239" s="114">
        <v>2.71938258</v>
      </c>
      <c r="T239" s="115">
        <f t="shared" si="184"/>
        <v>0</v>
      </c>
      <c r="U239" s="209">
        <v>2</v>
      </c>
    </row>
    <row r="240" spans="1:21" s="60" customFormat="1" ht="15.75" hidden="1" customHeight="1" thickBot="1">
      <c r="A240" s="60" t="s">
        <v>18</v>
      </c>
      <c r="B240" s="62">
        <f>+B234+1</f>
        <v>44</v>
      </c>
      <c r="C240" s="43" t="s">
        <v>2179</v>
      </c>
      <c r="D240" s="109">
        <v>0</v>
      </c>
      <c r="E240" s="110">
        <v>0</v>
      </c>
      <c r="F240" s="110">
        <v>0</v>
      </c>
      <c r="G240" s="110">
        <v>0</v>
      </c>
      <c r="H240" s="110">
        <v>0</v>
      </c>
      <c r="I240" s="110">
        <v>0</v>
      </c>
      <c r="J240" s="110">
        <v>0</v>
      </c>
      <c r="K240" s="110">
        <v>14.209685220000001</v>
      </c>
      <c r="L240" s="110">
        <v>0</v>
      </c>
      <c r="M240" s="110">
        <v>0</v>
      </c>
      <c r="N240" s="110">
        <v>0</v>
      </c>
      <c r="O240" s="111">
        <v>0</v>
      </c>
      <c r="P240" s="112">
        <f t="shared" si="183"/>
        <v>14.209685220000001</v>
      </c>
      <c r="Q240" s="79"/>
      <c r="R240" s="117">
        <v>14.2</v>
      </c>
      <c r="S240" s="114">
        <v>14.2</v>
      </c>
      <c r="T240" s="115">
        <f t="shared" si="184"/>
        <v>0</v>
      </c>
      <c r="U240" s="209">
        <v>2</v>
      </c>
    </row>
    <row r="241" spans="1:21" s="60" customFormat="1" ht="15.75" hidden="1" customHeight="1">
      <c r="A241" s="60" t="s">
        <v>18</v>
      </c>
      <c r="B241" s="408">
        <v>44</v>
      </c>
      <c r="C241" s="546" t="s">
        <v>2180</v>
      </c>
      <c r="D241" s="306">
        <v>0</v>
      </c>
      <c r="E241" s="307">
        <v>0</v>
      </c>
      <c r="F241" s="307">
        <v>0</v>
      </c>
      <c r="G241" s="307">
        <v>0</v>
      </c>
      <c r="H241" s="307">
        <v>0</v>
      </c>
      <c r="I241" s="307">
        <v>0</v>
      </c>
      <c r="J241" s="307">
        <v>0</v>
      </c>
      <c r="K241" s="307">
        <v>0</v>
      </c>
      <c r="L241" s="307">
        <v>10.85595824</v>
      </c>
      <c r="M241" s="307">
        <v>0</v>
      </c>
      <c r="N241" s="307">
        <v>0</v>
      </c>
      <c r="O241" s="308">
        <v>0</v>
      </c>
      <c r="P241" s="309">
        <f t="shared" si="183"/>
        <v>10.85595824</v>
      </c>
      <c r="Q241" s="79"/>
      <c r="R241" s="342">
        <v>10.199999999999999</v>
      </c>
      <c r="S241" s="342">
        <v>10.199999999999999</v>
      </c>
      <c r="T241" s="355">
        <f t="shared" si="184"/>
        <v>0</v>
      </c>
      <c r="U241" s="209">
        <v>2</v>
      </c>
    </row>
    <row r="242" spans="1:21" s="60" customFormat="1" ht="15.75" customHeight="1">
      <c r="A242" s="60" t="s">
        <v>18</v>
      </c>
      <c r="B242" s="513">
        <v>44</v>
      </c>
      <c r="C242" s="550" t="s">
        <v>2181</v>
      </c>
      <c r="D242" s="551">
        <v>0</v>
      </c>
      <c r="E242" s="551">
        <v>0</v>
      </c>
      <c r="F242" s="551">
        <v>0</v>
      </c>
      <c r="G242" s="551">
        <v>0</v>
      </c>
      <c r="H242" s="551">
        <v>0</v>
      </c>
      <c r="I242" s="551">
        <v>0</v>
      </c>
      <c r="J242" s="553">
        <v>0</v>
      </c>
      <c r="K242" s="553">
        <v>10.9</v>
      </c>
      <c r="L242" s="553">
        <v>0</v>
      </c>
      <c r="M242" s="553">
        <v>0</v>
      </c>
      <c r="N242" s="553">
        <v>0</v>
      </c>
      <c r="O242" s="551">
        <f t="shared" si="185"/>
        <v>0</v>
      </c>
      <c r="P242" s="552">
        <f t="shared" si="183"/>
        <v>10.9</v>
      </c>
      <c r="Q242" s="523"/>
      <c r="R242" s="553">
        <v>10.9</v>
      </c>
      <c r="S242" s="551">
        <v>10.9</v>
      </c>
      <c r="T242" s="521">
        <f t="shared" si="184"/>
        <v>0</v>
      </c>
      <c r="U242" s="209">
        <v>1</v>
      </c>
    </row>
    <row r="243" spans="1:21" s="60" customFormat="1" ht="15.75" customHeight="1">
      <c r="A243" s="60" t="s">
        <v>18</v>
      </c>
      <c r="B243" s="513">
        <v>45</v>
      </c>
      <c r="C243" s="550" t="s">
        <v>2182</v>
      </c>
      <c r="D243" s="553">
        <v>0</v>
      </c>
      <c r="E243" s="553">
        <v>0</v>
      </c>
      <c r="F243" s="553">
        <v>0</v>
      </c>
      <c r="G243" s="553">
        <v>0</v>
      </c>
      <c r="H243" s="553">
        <v>0</v>
      </c>
      <c r="I243" s="553">
        <v>0</v>
      </c>
      <c r="J243" s="553">
        <v>0</v>
      </c>
      <c r="K243" s="553">
        <v>0</v>
      </c>
      <c r="L243" s="553">
        <v>0</v>
      </c>
      <c r="M243" s="553">
        <v>0</v>
      </c>
      <c r="N243" s="553">
        <v>0</v>
      </c>
      <c r="O243" s="551">
        <f t="shared" si="185"/>
        <v>0</v>
      </c>
      <c r="P243" s="552">
        <f t="shared" si="183"/>
        <v>0</v>
      </c>
      <c r="Q243" s="523"/>
      <c r="R243" s="553">
        <v>0</v>
      </c>
      <c r="S243" s="551">
        <v>0</v>
      </c>
      <c r="T243" s="521">
        <f t="shared" si="184"/>
        <v>0</v>
      </c>
      <c r="U243" s="209">
        <v>1</v>
      </c>
    </row>
    <row r="244" spans="1:21" s="60" customFormat="1" ht="15.75" hidden="1" customHeight="1" thickBot="1">
      <c r="A244" s="60" t="s">
        <v>18</v>
      </c>
      <c r="B244" s="409"/>
      <c r="C244" s="457" t="s">
        <v>2183</v>
      </c>
      <c r="D244" s="444"/>
      <c r="E244" s="402"/>
      <c r="F244" s="402"/>
      <c r="G244" s="402"/>
      <c r="H244" s="402"/>
      <c r="I244" s="402"/>
      <c r="J244" s="402"/>
      <c r="K244" s="402"/>
      <c r="L244" s="402"/>
      <c r="M244" s="402"/>
      <c r="N244" s="402"/>
      <c r="O244" s="305">
        <f t="shared" si="185"/>
        <v>0</v>
      </c>
      <c r="P244" s="314">
        <f t="shared" si="183"/>
        <v>0</v>
      </c>
      <c r="Q244" s="80"/>
      <c r="R244" s="420"/>
      <c r="S244" s="420"/>
      <c r="T244" s="403">
        <f t="shared" si="184"/>
        <v>0</v>
      </c>
      <c r="U244" s="209">
        <v>2</v>
      </c>
    </row>
    <row r="245" spans="1:21" s="60" customFormat="1" ht="15.75" hidden="1" customHeight="1" thickBot="1">
      <c r="A245" s="60" t="s">
        <v>18</v>
      </c>
      <c r="B245" s="213"/>
      <c r="C245" s="43" t="s">
        <v>2184</v>
      </c>
      <c r="D245" s="117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1">
        <f t="shared" si="185"/>
        <v>0</v>
      </c>
      <c r="P245" s="112">
        <f t="shared" si="183"/>
        <v>0</v>
      </c>
      <c r="Q245" s="80"/>
      <c r="R245" s="120"/>
      <c r="S245" s="120"/>
      <c r="T245" s="115">
        <f t="shared" si="184"/>
        <v>0</v>
      </c>
      <c r="U245" s="209">
        <v>2</v>
      </c>
    </row>
    <row r="246" spans="1:21" s="60" customFormat="1" ht="15.75" hidden="1" customHeight="1" thickBot="1">
      <c r="A246" s="60" t="s">
        <v>18</v>
      </c>
      <c r="B246" s="213"/>
      <c r="C246" s="43" t="s">
        <v>2495</v>
      </c>
      <c r="D246" s="117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1">
        <f t="shared" ref="O246:O248" si="186">(R246)-SUM(D246:N246)</f>
        <v>0</v>
      </c>
      <c r="P246" s="112">
        <f t="shared" ref="P246:P248" si="187">SUM(D246:O246)</f>
        <v>0</v>
      </c>
      <c r="Q246" s="80"/>
      <c r="R246" s="487"/>
      <c r="S246" s="487"/>
      <c r="T246" s="115">
        <f t="shared" ref="T246:T248" si="188">R246-S246</f>
        <v>0</v>
      </c>
      <c r="U246" s="209">
        <v>2</v>
      </c>
    </row>
    <row r="247" spans="1:21" s="60" customFormat="1" ht="15.75" hidden="1" customHeight="1" thickBot="1">
      <c r="A247" s="60" t="s">
        <v>18</v>
      </c>
      <c r="B247" s="213"/>
      <c r="C247" s="43" t="s">
        <v>2496</v>
      </c>
      <c r="D247" s="117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1">
        <f t="shared" si="186"/>
        <v>0</v>
      </c>
      <c r="P247" s="112">
        <f t="shared" si="187"/>
        <v>0</v>
      </c>
      <c r="Q247" s="80"/>
      <c r="R247" s="487"/>
      <c r="S247" s="487"/>
      <c r="T247" s="115">
        <f t="shared" si="188"/>
        <v>0</v>
      </c>
      <c r="U247" s="209">
        <v>2</v>
      </c>
    </row>
    <row r="248" spans="1:21" s="60" customFormat="1" ht="15.75" hidden="1" customHeight="1" thickBot="1">
      <c r="A248" s="60" t="s">
        <v>18</v>
      </c>
      <c r="B248" s="213"/>
      <c r="C248" s="43" t="s">
        <v>2497</v>
      </c>
      <c r="D248" s="117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1">
        <f t="shared" si="186"/>
        <v>0</v>
      </c>
      <c r="P248" s="112">
        <f t="shared" si="187"/>
        <v>0</v>
      </c>
      <c r="Q248" s="80"/>
      <c r="R248" s="487"/>
      <c r="S248" s="487"/>
      <c r="T248" s="115">
        <f t="shared" si="188"/>
        <v>0</v>
      </c>
      <c r="U248" s="209">
        <v>2</v>
      </c>
    </row>
    <row r="249" spans="1:21" s="118" customFormat="1" ht="15.6" customHeight="1">
      <c r="B249" s="82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4"/>
      <c r="R249" s="83"/>
      <c r="S249" s="83"/>
      <c r="T249" s="67"/>
      <c r="U249" s="209">
        <v>1</v>
      </c>
    </row>
    <row r="250" spans="1:21" s="61" customFormat="1" ht="15.75" hidden="1" customHeight="1" thickBot="1">
      <c r="A250" s="61" t="s">
        <v>18</v>
      </c>
      <c r="B250" s="213"/>
      <c r="C250" s="54" t="s">
        <v>628</v>
      </c>
      <c r="D250" s="224">
        <v>3.1996559345608543E-2</v>
      </c>
      <c r="E250" s="224">
        <v>3.1559890174030533E-2</v>
      </c>
      <c r="F250" s="224">
        <v>3.4270419012856893E-2</v>
      </c>
      <c r="G250" s="224">
        <v>0.16192519579918416</v>
      </c>
      <c r="H250" s="224">
        <v>3.8807379274043256E-2</v>
      </c>
      <c r="I250" s="224">
        <v>0.17088342628768946</v>
      </c>
      <c r="J250" s="224">
        <v>0.14025529656267249</v>
      </c>
      <c r="K250" s="224">
        <v>3.9442063176667472E-2</v>
      </c>
      <c r="L250" s="224">
        <v>9.9773139170561409E-2</v>
      </c>
      <c r="M250" s="224">
        <v>6.1748553994713684E-2</v>
      </c>
      <c r="N250" s="224">
        <v>4.0992222018179335E-2</v>
      </c>
      <c r="O250" s="225">
        <v>0.14834585518379287</v>
      </c>
      <c r="P250" s="226">
        <f t="shared" ref="P250:P261" si="189">SUM(D250:O250)</f>
        <v>1.0000000000000002</v>
      </c>
      <c r="Q250" s="222"/>
      <c r="R250" s="66"/>
      <c r="S250" s="66"/>
      <c r="T250" s="95"/>
      <c r="U250" s="209">
        <v>2</v>
      </c>
    </row>
    <row r="251" spans="1:21" s="61" customFormat="1" ht="15.75" hidden="1" customHeight="1" thickBot="1">
      <c r="A251" s="61" t="s">
        <v>18</v>
      </c>
      <c r="B251" s="213"/>
      <c r="C251" s="54" t="s">
        <v>629</v>
      </c>
      <c r="D251" s="178">
        <v>2.7022401015264593E-2</v>
      </c>
      <c r="E251" s="178">
        <v>7.3881746528324785E-2</v>
      </c>
      <c r="F251" s="178">
        <v>6.2664266465729507E-2</v>
      </c>
      <c r="G251" s="178">
        <v>0.11067143410879263</v>
      </c>
      <c r="H251" s="178">
        <v>8.1850526451568345E-2</v>
      </c>
      <c r="I251" s="178">
        <v>0.10353347816144456</v>
      </c>
      <c r="J251" s="178">
        <v>0.15675632516901225</v>
      </c>
      <c r="K251" s="178">
        <v>6.4528777833702824E-2</v>
      </c>
      <c r="L251" s="178">
        <v>7.9717859947347397E-2</v>
      </c>
      <c r="M251" s="178">
        <v>7.5165306628453193E-2</v>
      </c>
      <c r="N251" s="178">
        <v>8.2337014363704622E-2</v>
      </c>
      <c r="O251" s="316">
        <v>8.1870863326655455E-2</v>
      </c>
      <c r="P251" s="71">
        <f t="shared" si="189"/>
        <v>1.0000000000000002</v>
      </c>
      <c r="Q251" s="222"/>
      <c r="R251" s="66"/>
      <c r="S251" s="66"/>
      <c r="T251" s="95"/>
      <c r="U251" s="209">
        <v>2</v>
      </c>
    </row>
    <row r="252" spans="1:21" s="61" customFormat="1" ht="15.75" hidden="1" customHeight="1" thickBot="1">
      <c r="A252" s="61" t="s">
        <v>18</v>
      </c>
      <c r="B252" s="213"/>
      <c r="C252" s="54" t="s">
        <v>630</v>
      </c>
      <c r="D252" s="317">
        <v>8.9839047154604543E-2</v>
      </c>
      <c r="E252" s="317">
        <v>9.4317908192265668E-2</v>
      </c>
      <c r="F252" s="317">
        <v>8.4931578268837321E-2</v>
      </c>
      <c r="G252" s="317">
        <v>8.5054668759500768E-2</v>
      </c>
      <c r="H252" s="317">
        <v>8.8437739012478353E-2</v>
      </c>
      <c r="I252" s="317">
        <v>7.1691316741767985E-2</v>
      </c>
      <c r="J252" s="317">
        <v>8.4687051689383397E-2</v>
      </c>
      <c r="K252" s="317">
        <v>7.6299821853150929E-2</v>
      </c>
      <c r="L252" s="317">
        <v>8.8009908483977092E-2</v>
      </c>
      <c r="M252" s="317">
        <v>8.7897291865942861E-2</v>
      </c>
      <c r="N252" s="317">
        <v>7.7881362765691103E-2</v>
      </c>
      <c r="O252" s="318">
        <v>7.095230521239998E-2</v>
      </c>
      <c r="P252" s="221">
        <f t="shared" si="189"/>
        <v>1</v>
      </c>
      <c r="Q252" s="222"/>
      <c r="R252" s="66"/>
      <c r="S252" s="66"/>
      <c r="T252" s="95"/>
      <c r="U252" s="209">
        <v>2</v>
      </c>
    </row>
    <row r="253" spans="1:21" s="61" customFormat="1" ht="15.75" hidden="1" customHeight="1" thickBot="1">
      <c r="A253" s="61" t="s">
        <v>18</v>
      </c>
      <c r="B253" s="213"/>
      <c r="C253" s="54" t="s">
        <v>631</v>
      </c>
      <c r="D253" s="196">
        <f t="shared" ref="D253:D260" si="190">D275/$P275</f>
        <v>9.4336835018620155E-2</v>
      </c>
      <c r="E253" s="197">
        <f t="shared" ref="E253:O253" si="191">E275/$P275</f>
        <v>8.8687930340857965E-2</v>
      </c>
      <c r="F253" s="197">
        <f t="shared" si="191"/>
        <v>9.2801097046691483E-2</v>
      </c>
      <c r="G253" s="197">
        <f t="shared" si="191"/>
        <v>9.8178228855179142E-2</v>
      </c>
      <c r="H253" s="197">
        <f t="shared" si="191"/>
        <v>7.4265819759272156E-2</v>
      </c>
      <c r="I253" s="197">
        <f t="shared" si="191"/>
        <v>7.5581157629694348E-2</v>
      </c>
      <c r="J253" s="197">
        <f t="shared" si="191"/>
        <v>7.5120510719904596E-2</v>
      </c>
      <c r="K253" s="197">
        <f t="shared" si="191"/>
        <v>7.6847393470481001E-2</v>
      </c>
      <c r="L253" s="197">
        <f t="shared" si="191"/>
        <v>8.2993649217320761E-2</v>
      </c>
      <c r="M253" s="197">
        <f t="shared" si="191"/>
        <v>8.8761397718829585E-2</v>
      </c>
      <c r="N253" s="197">
        <f t="shared" si="191"/>
        <v>7.5784624422036456E-2</v>
      </c>
      <c r="O253" s="228">
        <f t="shared" si="191"/>
        <v>7.6641355801112448E-2</v>
      </c>
      <c r="P253" s="229">
        <f t="shared" si="189"/>
        <v>1</v>
      </c>
      <c r="Q253" s="222"/>
      <c r="R253" s="66"/>
      <c r="S253" s="66"/>
      <c r="T253" s="95"/>
      <c r="U253" s="209">
        <v>2</v>
      </c>
    </row>
    <row r="254" spans="1:21" s="61" customFormat="1" ht="15.75" hidden="1" customHeight="1" thickBot="1">
      <c r="A254" s="61" t="s">
        <v>18</v>
      </c>
      <c r="B254" s="213"/>
      <c r="C254" s="164" t="s">
        <v>632</v>
      </c>
      <c r="D254" s="196">
        <f t="shared" si="190"/>
        <v>8.2865078574557188E-2</v>
      </c>
      <c r="E254" s="197">
        <f t="shared" ref="E254:O254" si="192">E276/$P276</f>
        <v>7.2284390915351507E-2</v>
      </c>
      <c r="F254" s="197">
        <f t="shared" si="192"/>
        <v>8.2156424922367188E-2</v>
      </c>
      <c r="G254" s="197">
        <f t="shared" si="192"/>
        <v>7.9332462433362991E-2</v>
      </c>
      <c r="H254" s="197">
        <f t="shared" si="192"/>
        <v>7.9478753495447807E-2</v>
      </c>
      <c r="I254" s="197">
        <f t="shared" si="192"/>
        <v>7.5183029968655737E-2</v>
      </c>
      <c r="J254" s="197">
        <f t="shared" si="192"/>
        <v>7.7885645496770378E-2</v>
      </c>
      <c r="K254" s="197">
        <f t="shared" si="192"/>
        <v>7.9647671613648136E-2</v>
      </c>
      <c r="L254" s="197">
        <f t="shared" si="192"/>
        <v>9.3283605967223904E-2</v>
      </c>
      <c r="M254" s="197">
        <f t="shared" si="192"/>
        <v>9.2407077517040762E-2</v>
      </c>
      <c r="N254" s="197">
        <f t="shared" si="192"/>
        <v>8.3733104602881442E-2</v>
      </c>
      <c r="O254" s="228">
        <f t="shared" si="192"/>
        <v>0.10174275449269289</v>
      </c>
      <c r="P254" s="229">
        <f t="shared" si="189"/>
        <v>0.99999999999999989</v>
      </c>
      <c r="Q254" s="227">
        <f>(P276/P275-1)</f>
        <v>-1.1265390230387307E-2</v>
      </c>
      <c r="R254" s="66"/>
      <c r="S254" s="66"/>
      <c r="T254" s="95"/>
      <c r="U254" s="209">
        <v>2</v>
      </c>
    </row>
    <row r="255" spans="1:21" s="61" customFormat="1" ht="15.75" hidden="1" customHeight="1" thickBot="1">
      <c r="A255" s="61" t="s">
        <v>18</v>
      </c>
      <c r="B255" s="213"/>
      <c r="C255" s="53" t="s">
        <v>633</v>
      </c>
      <c r="D255" s="196">
        <f t="shared" si="190"/>
        <v>7.7641589788122287E-2</v>
      </c>
      <c r="E255" s="197">
        <f t="shared" ref="E255:O255" si="193">E277/$P277</f>
        <v>9.0241301514903727E-2</v>
      </c>
      <c r="F255" s="197">
        <f t="shared" si="193"/>
        <v>9.817575728718432E-2</v>
      </c>
      <c r="G255" s="197">
        <f t="shared" si="193"/>
        <v>7.959125906388996E-2</v>
      </c>
      <c r="H255" s="197">
        <f t="shared" si="193"/>
        <v>9.1573834041859148E-2</v>
      </c>
      <c r="I255" s="197">
        <f t="shared" si="193"/>
        <v>7.8278878836323645E-2</v>
      </c>
      <c r="J255" s="197">
        <f t="shared" si="193"/>
        <v>7.793436675200352E-2</v>
      </c>
      <c r="K255" s="197">
        <f t="shared" si="193"/>
        <v>8.6614432876658834E-2</v>
      </c>
      <c r="L255" s="197">
        <f t="shared" si="193"/>
        <v>8.1646484064002781E-2</v>
      </c>
      <c r="M255" s="197">
        <f t="shared" si="193"/>
        <v>8.7032194754113598E-2</v>
      </c>
      <c r="N255" s="197">
        <f t="shared" si="193"/>
        <v>6.9855667314267289E-2</v>
      </c>
      <c r="O255" s="228">
        <f t="shared" si="193"/>
        <v>8.141423370667103E-2</v>
      </c>
      <c r="P255" s="229">
        <f t="shared" si="189"/>
        <v>1.0000000000000002</v>
      </c>
      <c r="Q255" s="227">
        <f t="shared" ref="Q255:Q260" si="194">(P277/P276-1)</f>
        <v>0.71898056346907135</v>
      </c>
      <c r="R255" s="66"/>
      <c r="S255" s="66"/>
      <c r="T255" s="95"/>
      <c r="U255" s="209">
        <v>2</v>
      </c>
    </row>
    <row r="256" spans="1:21" s="61" customFormat="1" ht="15.75" hidden="1" customHeight="1" thickBot="1">
      <c r="A256" s="61" t="s">
        <v>18</v>
      </c>
      <c r="B256" s="213"/>
      <c r="C256" s="53" t="s">
        <v>634</v>
      </c>
      <c r="D256" s="196">
        <f t="shared" si="190"/>
        <v>0.10504739521127475</v>
      </c>
      <c r="E256" s="197">
        <f t="shared" ref="E256:O260" si="195">E278/$P278</f>
        <v>7.7461741339583737E-2</v>
      </c>
      <c r="F256" s="197">
        <f t="shared" si="195"/>
        <v>7.7138101951931271E-2</v>
      </c>
      <c r="G256" s="197">
        <f t="shared" si="195"/>
        <v>8.1773642019965231E-2</v>
      </c>
      <c r="H256" s="197">
        <f t="shared" si="195"/>
        <v>8.5164944498763162E-2</v>
      </c>
      <c r="I256" s="197">
        <f t="shared" si="195"/>
        <v>8.1878951571937891E-2</v>
      </c>
      <c r="J256" s="197">
        <f t="shared" si="195"/>
        <v>8.2530588744614872E-2</v>
      </c>
      <c r="K256" s="197">
        <f t="shared" si="195"/>
        <v>7.4955520476197232E-2</v>
      </c>
      <c r="L256" s="197">
        <f t="shared" si="195"/>
        <v>9.0085775020244188E-2</v>
      </c>
      <c r="M256" s="197">
        <f t="shared" si="195"/>
        <v>8.5080918634348163E-2</v>
      </c>
      <c r="N256" s="197">
        <f t="shared" si="195"/>
        <v>8.0787166754943657E-2</v>
      </c>
      <c r="O256" s="228">
        <f t="shared" si="195"/>
        <v>7.8095253776195778E-2</v>
      </c>
      <c r="P256" s="229">
        <f t="shared" si="189"/>
        <v>0.99999999999999989</v>
      </c>
      <c r="Q256" s="230">
        <f t="shared" si="194"/>
        <v>-0.38909545422207759</v>
      </c>
      <c r="R256" s="66"/>
      <c r="S256" s="66"/>
      <c r="T256" s="95"/>
      <c r="U256" s="209">
        <v>2</v>
      </c>
    </row>
    <row r="257" spans="1:21" s="61" customFormat="1" ht="15.75" hidden="1" customHeight="1" thickBot="1">
      <c r="A257" s="61" t="s">
        <v>18</v>
      </c>
      <c r="B257" s="213"/>
      <c r="C257" s="53" t="s">
        <v>649</v>
      </c>
      <c r="D257" s="196">
        <f t="shared" si="190"/>
        <v>8.622318749128631E-2</v>
      </c>
      <c r="E257" s="197">
        <f t="shared" si="195"/>
        <v>9.0441025710232645E-2</v>
      </c>
      <c r="F257" s="197">
        <f t="shared" si="195"/>
        <v>8.5217210563272319E-2</v>
      </c>
      <c r="G257" s="197">
        <f t="shared" si="195"/>
        <v>8.5555716831842446E-2</v>
      </c>
      <c r="H257" s="197">
        <f t="shared" si="195"/>
        <v>8.9102432506863713E-2</v>
      </c>
      <c r="I257" s="197">
        <f t="shared" si="195"/>
        <v>7.3186041764104648E-2</v>
      </c>
      <c r="J257" s="197">
        <f t="shared" si="195"/>
        <v>7.9614504442651987E-2</v>
      </c>
      <c r="K257" s="197">
        <f t="shared" si="195"/>
        <v>7.5487514072603387E-2</v>
      </c>
      <c r="L257" s="197">
        <f t="shared" si="195"/>
        <v>8.6853590434504246E-2</v>
      </c>
      <c r="M257" s="197">
        <f t="shared" si="195"/>
        <v>8.82256055586291E-2</v>
      </c>
      <c r="N257" s="197">
        <f t="shared" si="195"/>
        <v>8.4545870072456397E-2</v>
      </c>
      <c r="O257" s="228">
        <f t="shared" si="195"/>
        <v>7.5547300551552704E-2</v>
      </c>
      <c r="P257" s="229">
        <f t="shared" si="189"/>
        <v>0.99999999999999989</v>
      </c>
      <c r="Q257" s="230">
        <f t="shared" si="194"/>
        <v>-0.13014062248047875</v>
      </c>
      <c r="R257" s="66"/>
      <c r="S257" s="66"/>
      <c r="T257" s="285"/>
      <c r="U257" s="209">
        <v>2</v>
      </c>
    </row>
    <row r="258" spans="1:21" s="61" customFormat="1" ht="15.75" hidden="1" customHeight="1" thickBot="1">
      <c r="A258" s="61" t="s">
        <v>18</v>
      </c>
      <c r="B258" s="62"/>
      <c r="C258" s="53" t="s">
        <v>738</v>
      </c>
      <c r="D258" s="223">
        <f t="shared" si="190"/>
        <v>8.8364445613702811E-2</v>
      </c>
      <c r="E258" s="233">
        <f t="shared" si="195"/>
        <v>8.8689298210755857E-2</v>
      </c>
      <c r="F258" s="233">
        <f t="shared" si="195"/>
        <v>8.2677266868929969E-2</v>
      </c>
      <c r="G258" s="233">
        <f t="shared" si="195"/>
        <v>8.0340643988388069E-2</v>
      </c>
      <c r="H258" s="233">
        <f t="shared" si="195"/>
        <v>8.1157193946429285E-2</v>
      </c>
      <c r="I258" s="233">
        <f t="shared" si="195"/>
        <v>6.7185018062882268E-2</v>
      </c>
      <c r="J258" s="233">
        <f t="shared" si="195"/>
        <v>8.6459240332544915E-2</v>
      </c>
      <c r="K258" s="233">
        <f t="shared" si="195"/>
        <v>7.3622854296532758E-2</v>
      </c>
      <c r="L258" s="233">
        <f t="shared" si="195"/>
        <v>9.1243963439863962E-2</v>
      </c>
      <c r="M258" s="233">
        <f t="shared" si="195"/>
        <v>9.5058122291400829E-2</v>
      </c>
      <c r="N258" s="233">
        <f t="shared" si="195"/>
        <v>8.3421733837624801E-2</v>
      </c>
      <c r="O258" s="233">
        <f t="shared" si="195"/>
        <v>8.1780219110944477E-2</v>
      </c>
      <c r="P258" s="319">
        <f t="shared" si="189"/>
        <v>1</v>
      </c>
      <c r="Q258" s="320">
        <f t="shared" si="194"/>
        <v>-8.1358015965785513E-2</v>
      </c>
      <c r="R258" s="66"/>
      <c r="S258" s="66"/>
      <c r="T258" s="95"/>
      <c r="U258" s="209">
        <v>2</v>
      </c>
    </row>
    <row r="259" spans="1:21" s="61" customFormat="1" ht="15.75" hidden="1" customHeight="1" thickBot="1">
      <c r="A259" s="61" t="s">
        <v>18</v>
      </c>
      <c r="B259" s="62"/>
      <c r="C259" s="53" t="s">
        <v>818</v>
      </c>
      <c r="D259" s="235">
        <f t="shared" si="190"/>
        <v>8.7799690709911143E-2</v>
      </c>
      <c r="E259" s="236">
        <f t="shared" si="195"/>
        <v>8.1837975843537344E-2</v>
      </c>
      <c r="F259" s="236">
        <f t="shared" si="195"/>
        <v>8.88948515042082E-2</v>
      </c>
      <c r="G259" s="236">
        <f t="shared" si="195"/>
        <v>8.6604316534994161E-2</v>
      </c>
      <c r="H259" s="236">
        <f t="shared" si="195"/>
        <v>7.4994230501560913E-2</v>
      </c>
      <c r="I259" s="236">
        <f t="shared" si="195"/>
        <v>7.4665919766177688E-2</v>
      </c>
      <c r="J259" s="236">
        <f t="shared" si="195"/>
        <v>7.5731620182720158E-2</v>
      </c>
      <c r="K259" s="236">
        <f t="shared" si="195"/>
        <v>7.7254866949416551E-2</v>
      </c>
      <c r="L259" s="236">
        <f t="shared" si="195"/>
        <v>8.5614959204848406E-2</v>
      </c>
      <c r="M259" s="236">
        <f t="shared" si="195"/>
        <v>9.6249041333835356E-2</v>
      </c>
      <c r="N259" s="236">
        <f t="shared" si="195"/>
        <v>8.1964640583955806E-2</v>
      </c>
      <c r="O259" s="236">
        <f t="shared" si="195"/>
        <v>8.838788688483426E-2</v>
      </c>
      <c r="P259" s="321">
        <f t="shared" si="189"/>
        <v>0.99999999999999989</v>
      </c>
      <c r="Q259" s="322">
        <f t="shared" si="194"/>
        <v>-8.8039461099578165E-2</v>
      </c>
      <c r="R259" s="66"/>
      <c r="S259" s="66"/>
      <c r="T259" s="95"/>
      <c r="U259" s="209">
        <v>2</v>
      </c>
    </row>
    <row r="260" spans="1:21" s="61" customFormat="1" ht="15.6" hidden="1" customHeight="1" thickBot="1">
      <c r="A260" s="61" t="s">
        <v>18</v>
      </c>
      <c r="B260" s="62"/>
      <c r="C260" s="53" t="s">
        <v>897</v>
      </c>
      <c r="D260" s="235">
        <f t="shared" si="190"/>
        <v>9.4927648245910573E-2</v>
      </c>
      <c r="E260" s="236">
        <f t="shared" si="195"/>
        <v>8.4274162152900609E-2</v>
      </c>
      <c r="F260" s="236">
        <f t="shared" si="195"/>
        <v>0.10254136425705515</v>
      </c>
      <c r="G260" s="236">
        <f t="shared" si="195"/>
        <v>6.807506657238617E-2</v>
      </c>
      <c r="H260" s="236">
        <f t="shared" si="195"/>
        <v>7.627908740917512E-2</v>
      </c>
      <c r="I260" s="236">
        <f t="shared" si="195"/>
        <v>6.7855350219813496E-2</v>
      </c>
      <c r="J260" s="236">
        <f t="shared" si="195"/>
        <v>6.5385056864086619E-2</v>
      </c>
      <c r="K260" s="236">
        <f t="shared" si="195"/>
        <v>7.7377231640465505E-2</v>
      </c>
      <c r="L260" s="236">
        <f t="shared" si="195"/>
        <v>8.5979824119355799E-2</v>
      </c>
      <c r="M260" s="236">
        <f t="shared" si="195"/>
        <v>9.124553872503928E-2</v>
      </c>
      <c r="N260" s="236">
        <f t="shared" si="195"/>
        <v>8.8518089337103631E-2</v>
      </c>
      <c r="O260" s="236">
        <f t="shared" si="195"/>
        <v>9.7541580456708063E-2</v>
      </c>
      <c r="P260" s="321">
        <f t="shared" si="189"/>
        <v>0.99999999999999978</v>
      </c>
      <c r="Q260" s="322">
        <f t="shared" si="194"/>
        <v>-0.17862184270544179</v>
      </c>
      <c r="R260" s="66"/>
      <c r="S260" s="66"/>
      <c r="T260" s="95"/>
      <c r="U260" s="209">
        <v>2</v>
      </c>
    </row>
    <row r="261" spans="1:21" s="61" customFormat="1" ht="15.6" hidden="1" customHeight="1" thickBot="1">
      <c r="A261" s="61" t="s">
        <v>18</v>
      </c>
      <c r="B261" s="62"/>
      <c r="C261" s="53" t="s">
        <v>1032</v>
      </c>
      <c r="D261" s="235">
        <f t="shared" ref="D261:O261" si="196">D284/$P284</f>
        <v>7.2774909821280515E-2</v>
      </c>
      <c r="E261" s="236">
        <f t="shared" si="196"/>
        <v>5.952380555531419E-2</v>
      </c>
      <c r="F261" s="236">
        <f t="shared" si="196"/>
        <v>7.7422660455273726E-2</v>
      </c>
      <c r="G261" s="236">
        <f t="shared" si="196"/>
        <v>5.8169484597155319E-2</v>
      </c>
      <c r="H261" s="236">
        <f t="shared" si="196"/>
        <v>7.0034853056738261E-2</v>
      </c>
      <c r="I261" s="236">
        <f t="shared" si="196"/>
        <v>6.1309697923352328E-2</v>
      </c>
      <c r="J261" s="236">
        <f t="shared" si="196"/>
        <v>6.2478596540411192E-2</v>
      </c>
      <c r="K261" s="236">
        <f t="shared" si="196"/>
        <v>0.25162256830897523</v>
      </c>
      <c r="L261" s="236">
        <f t="shared" si="196"/>
        <v>7.109743128785212E-2</v>
      </c>
      <c r="M261" s="236">
        <f t="shared" si="196"/>
        <v>7.6110635375916086E-2</v>
      </c>
      <c r="N261" s="236">
        <f t="shared" si="196"/>
        <v>6.9605832135538837E-2</v>
      </c>
      <c r="O261" s="236">
        <f t="shared" si="196"/>
        <v>6.9849524942192237E-2</v>
      </c>
      <c r="P261" s="321">
        <f t="shared" si="189"/>
        <v>1.0000000000000002</v>
      </c>
      <c r="Q261" s="322">
        <f>(P284/P282-1)</f>
        <v>0.28308500839197492</v>
      </c>
      <c r="R261" s="66"/>
      <c r="S261" s="66"/>
      <c r="T261" s="95"/>
      <c r="U261" s="209">
        <v>2</v>
      </c>
    </row>
    <row r="262" spans="1:21" s="61" customFormat="1" ht="15.6" hidden="1" customHeight="1" thickBot="1">
      <c r="A262" s="61" t="s">
        <v>18</v>
      </c>
      <c r="B262" s="62">
        <f>+B241+1</f>
        <v>45</v>
      </c>
      <c r="C262" s="53" t="s">
        <v>1165</v>
      </c>
      <c r="D262" s="235">
        <f t="shared" ref="D262:D268" si="197">D285/$P285</f>
        <v>7.7878433253694673E-2</v>
      </c>
      <c r="E262" s="236">
        <f>E285/$P285</f>
        <v>8.6375564111883227E-2</v>
      </c>
      <c r="F262" s="236">
        <f t="shared" ref="F262:O262" si="198">F285/$P285</f>
        <v>8.677851821733544E-2</v>
      </c>
      <c r="G262" s="236">
        <f t="shared" si="198"/>
        <v>7.8277188099779307E-2</v>
      </c>
      <c r="H262" s="236">
        <f t="shared" si="198"/>
        <v>9.3533845706397986E-2</v>
      </c>
      <c r="I262" s="236">
        <f t="shared" si="198"/>
        <v>7.8904802677017896E-2</v>
      </c>
      <c r="J262" s="236">
        <f t="shared" si="198"/>
        <v>0.17329721189888378</v>
      </c>
      <c r="K262" s="236">
        <f t="shared" si="198"/>
        <v>7.8593507571697141E-2</v>
      </c>
      <c r="L262" s="236">
        <f t="shared" si="198"/>
        <v>8.4811391154294924E-2</v>
      </c>
      <c r="M262" s="236">
        <f t="shared" si="198"/>
        <v>8.34082691068673E-2</v>
      </c>
      <c r="N262" s="236">
        <f t="shared" si="198"/>
        <v>4.0006531219511081E-2</v>
      </c>
      <c r="O262" s="236">
        <f t="shared" si="198"/>
        <v>3.8134736982637252E-2</v>
      </c>
      <c r="P262" s="321">
        <f t="shared" ref="P262:P271" si="199">SUM(D262:O262)</f>
        <v>1</v>
      </c>
      <c r="Q262" s="322">
        <f>(P285/P284-1)</f>
        <v>-0.21605046416512086</v>
      </c>
      <c r="R262" s="66"/>
      <c r="S262" s="66"/>
      <c r="T262" s="95"/>
      <c r="U262" s="209">
        <v>2</v>
      </c>
    </row>
    <row r="263" spans="1:21" s="61" customFormat="1" ht="15.6" hidden="1" customHeight="1">
      <c r="A263" s="61" t="s">
        <v>18</v>
      </c>
      <c r="B263" s="408">
        <f>+B262+1</f>
        <v>46</v>
      </c>
      <c r="C263" s="559" t="s">
        <v>1166</v>
      </c>
      <c r="D263" s="455">
        <f t="shared" si="197"/>
        <v>6.4621371076500386E-2</v>
      </c>
      <c r="E263" s="281">
        <f t="shared" ref="E263:O263" si="200">E286/$P286</f>
        <v>6.6696137318750737E-2</v>
      </c>
      <c r="F263" s="281">
        <f t="shared" si="200"/>
        <v>8.3276133937620303E-2</v>
      </c>
      <c r="G263" s="281">
        <f t="shared" si="200"/>
        <v>7.7595960251221174E-2</v>
      </c>
      <c r="H263" s="281">
        <f t="shared" si="200"/>
        <v>8.5493059772075053E-2</v>
      </c>
      <c r="I263" s="281">
        <f t="shared" si="200"/>
        <v>7.6057043449280728E-2</v>
      </c>
      <c r="J263" s="281">
        <f t="shared" si="200"/>
        <v>8.0360679560179851E-2</v>
      </c>
      <c r="K263" s="281">
        <f t="shared" si="200"/>
        <v>8.0717884466334572E-2</v>
      </c>
      <c r="L263" s="281">
        <f t="shared" si="200"/>
        <v>8.5160237419344045E-2</v>
      </c>
      <c r="M263" s="281">
        <f t="shared" si="200"/>
        <v>0.11056401249950701</v>
      </c>
      <c r="N263" s="281">
        <f t="shared" si="200"/>
        <v>9.9227859156903422E-2</v>
      </c>
      <c r="O263" s="281">
        <f t="shared" si="200"/>
        <v>9.0229621092282747E-2</v>
      </c>
      <c r="P263" s="560">
        <f t="shared" si="199"/>
        <v>1</v>
      </c>
      <c r="Q263" s="401">
        <f t="shared" ref="Q263:Q271" si="201">(P286/P285-1)</f>
        <v>-0.26150692282985033</v>
      </c>
      <c r="R263" s="66"/>
      <c r="S263" s="66"/>
      <c r="T263" s="95"/>
      <c r="U263" s="209">
        <v>2</v>
      </c>
    </row>
    <row r="264" spans="1:21" s="61" customFormat="1" ht="15.6" customHeight="1">
      <c r="A264" s="61" t="s">
        <v>18</v>
      </c>
      <c r="B264" s="513">
        <v>46</v>
      </c>
      <c r="C264" s="561" t="s">
        <v>1167</v>
      </c>
      <c r="D264" s="236">
        <f t="shared" si="197"/>
        <v>6.9802651032074253E-2</v>
      </c>
      <c r="E264" s="236">
        <f t="shared" ref="E264:O264" si="202">E287/$P287</f>
        <v>6.8412725708261554E-2</v>
      </c>
      <c r="F264" s="236">
        <f t="shared" si="202"/>
        <v>6.9030182976479282E-2</v>
      </c>
      <c r="G264" s="236">
        <f t="shared" si="202"/>
        <v>7.0291809461402538E-2</v>
      </c>
      <c r="H264" s="236">
        <f t="shared" si="202"/>
        <v>6.9529324599188494E-2</v>
      </c>
      <c r="I264" s="236">
        <f t="shared" si="202"/>
        <v>6.8445750503035627E-2</v>
      </c>
      <c r="J264" s="236">
        <f t="shared" si="202"/>
        <v>6.8914298628538317E-2</v>
      </c>
      <c r="K264" s="236">
        <f t="shared" si="202"/>
        <v>0.19221349999497137</v>
      </c>
      <c r="L264" s="236">
        <f t="shared" si="202"/>
        <v>7.2692256916851619E-2</v>
      </c>
      <c r="M264" s="236">
        <f t="shared" si="202"/>
        <v>9.2175405934853266E-2</v>
      </c>
      <c r="N264" s="236">
        <f t="shared" si="202"/>
        <v>8.0025240759620878E-2</v>
      </c>
      <c r="O264" s="236">
        <f t="shared" si="202"/>
        <v>7.8466853484722668E-2</v>
      </c>
      <c r="P264" s="321">
        <f t="shared" si="199"/>
        <v>1</v>
      </c>
      <c r="Q264" s="520">
        <f t="shared" si="201"/>
        <v>0.30582760435442302</v>
      </c>
      <c r="R264" s="66"/>
      <c r="S264" s="66"/>
      <c r="T264" s="95"/>
      <c r="U264" s="209">
        <v>1</v>
      </c>
    </row>
    <row r="265" spans="1:21" s="61" customFormat="1" ht="15.6" customHeight="1">
      <c r="A265" s="61" t="s">
        <v>18</v>
      </c>
      <c r="B265" s="513">
        <f>+B264+1</f>
        <v>47</v>
      </c>
      <c r="C265" s="561" t="s">
        <v>1168</v>
      </c>
      <c r="D265" s="236">
        <f t="shared" si="197"/>
        <v>8.1294000863446E-2</v>
      </c>
      <c r="E265" s="236">
        <f t="shared" ref="E265:O265" si="203">E288/$P288</f>
        <v>7.558221095830478E-2</v>
      </c>
      <c r="F265" s="236">
        <f t="shared" si="203"/>
        <v>8.8832074206818101E-2</v>
      </c>
      <c r="G265" s="236">
        <f t="shared" si="203"/>
        <v>7.3293830743501556E-2</v>
      </c>
      <c r="H265" s="236">
        <f t="shared" si="203"/>
        <v>7.696340090892459E-2</v>
      </c>
      <c r="I265" s="236">
        <f t="shared" si="203"/>
        <v>6.8828043749919993E-2</v>
      </c>
      <c r="J265" s="236">
        <f t="shared" si="203"/>
        <v>7.0206366268726103E-2</v>
      </c>
      <c r="K265" s="236">
        <f t="shared" si="203"/>
        <v>0.10376192111195023</v>
      </c>
      <c r="L265" s="236">
        <f t="shared" si="203"/>
        <v>7.9328886333323786E-2</v>
      </c>
      <c r="M265" s="236">
        <f t="shared" si="203"/>
        <v>0.10369987260871395</v>
      </c>
      <c r="N265" s="236">
        <f t="shared" si="203"/>
        <v>8.6853113770014076E-2</v>
      </c>
      <c r="O265" s="236">
        <f t="shared" si="203"/>
        <v>9.13562784763568E-2</v>
      </c>
      <c r="P265" s="321">
        <f t="shared" si="199"/>
        <v>1</v>
      </c>
      <c r="Q265" s="520">
        <f t="shared" si="201"/>
        <v>-4.5119652391651943E-3</v>
      </c>
      <c r="R265" s="66"/>
      <c r="S265" s="66"/>
      <c r="T265" s="95"/>
      <c r="U265" s="209">
        <v>1</v>
      </c>
    </row>
    <row r="266" spans="1:21" s="61" customFormat="1" ht="15.75" customHeight="1">
      <c r="A266" s="61" t="s">
        <v>18</v>
      </c>
      <c r="B266" s="513">
        <f>+B265+1</f>
        <v>48</v>
      </c>
      <c r="C266" s="561" t="s">
        <v>1169</v>
      </c>
      <c r="D266" s="236">
        <f t="shared" si="197"/>
        <v>8.7816338495721E-2</v>
      </c>
      <c r="E266" s="236">
        <f t="shared" ref="E266:O266" si="204">E289/$P289</f>
        <v>6.9979475795812859E-2</v>
      </c>
      <c r="F266" s="236">
        <f t="shared" si="204"/>
        <v>7.414031965370857E-2</v>
      </c>
      <c r="G266" s="236">
        <f t="shared" si="204"/>
        <v>6.7714878260287437E-2</v>
      </c>
      <c r="H266" s="236">
        <f t="shared" si="204"/>
        <v>7.0516223056469388E-2</v>
      </c>
      <c r="I266" s="236">
        <f t="shared" si="204"/>
        <v>6.3186571858288271E-2</v>
      </c>
      <c r="J266" s="236">
        <f t="shared" si="204"/>
        <v>6.1659224516488358E-2</v>
      </c>
      <c r="K266" s="236">
        <f t="shared" si="204"/>
        <v>0.21723891308248811</v>
      </c>
      <c r="L266" s="236">
        <f t="shared" si="204"/>
        <v>7.5492823648379351E-2</v>
      </c>
      <c r="M266" s="236">
        <f t="shared" si="204"/>
        <v>7.5740701005000938E-2</v>
      </c>
      <c r="N266" s="236">
        <f t="shared" si="204"/>
        <v>7.9183337739070436E-2</v>
      </c>
      <c r="O266" s="236">
        <f t="shared" si="204"/>
        <v>5.733119288828533E-2</v>
      </c>
      <c r="P266" s="321">
        <f t="shared" si="199"/>
        <v>1</v>
      </c>
      <c r="Q266" s="520">
        <f t="shared" si="201"/>
        <v>-3.1710943766532496E-2</v>
      </c>
      <c r="R266" s="66"/>
      <c r="S266" s="66"/>
      <c r="T266" s="95"/>
      <c r="U266" s="209">
        <v>1</v>
      </c>
    </row>
    <row r="267" spans="1:21" s="61" customFormat="1" ht="15.75" customHeight="1">
      <c r="A267" s="61" t="s">
        <v>18</v>
      </c>
      <c r="B267" s="513">
        <f>+B266+1</f>
        <v>49</v>
      </c>
      <c r="C267" s="561" t="s">
        <v>1170</v>
      </c>
      <c r="D267" s="236">
        <f t="shared" si="197"/>
        <v>7.0049882612287284E-2</v>
      </c>
      <c r="E267" s="236">
        <f t="shared" ref="E267:O267" si="205">E290/$P290</f>
        <v>6.5981274229508502E-2</v>
      </c>
      <c r="F267" s="236">
        <f t="shared" si="205"/>
        <v>7.0668908410264103E-2</v>
      </c>
      <c r="G267" s="236">
        <f t="shared" si="205"/>
        <v>6.5953279705075696E-2</v>
      </c>
      <c r="H267" s="236">
        <f t="shared" si="205"/>
        <v>6.3967588503237804E-2</v>
      </c>
      <c r="I267" s="236">
        <f t="shared" si="205"/>
        <v>5.9520489120906357E-2</v>
      </c>
      <c r="J267" s="236">
        <f t="shared" si="205"/>
        <v>6.3510277085141537E-2</v>
      </c>
      <c r="K267" s="236">
        <f t="shared" si="205"/>
        <v>7.0736564210631125E-2</v>
      </c>
      <c r="L267" s="236">
        <f t="shared" si="205"/>
        <v>0.257176397742369</v>
      </c>
      <c r="M267" s="236">
        <f t="shared" si="205"/>
        <v>9.4656283339126776E-2</v>
      </c>
      <c r="N267" s="236">
        <f t="shared" si="205"/>
        <v>0.10756062610814009</v>
      </c>
      <c r="O267" s="236">
        <f t="shared" si="205"/>
        <v>1.0218428933311683E-2</v>
      </c>
      <c r="P267" s="321">
        <f t="shared" si="199"/>
        <v>1</v>
      </c>
      <c r="Q267" s="520">
        <f t="shared" si="201"/>
        <v>-0.34793006639234447</v>
      </c>
      <c r="R267" s="66"/>
      <c r="S267" s="66"/>
      <c r="T267" s="95"/>
      <c r="U267" s="209">
        <v>1</v>
      </c>
    </row>
    <row r="268" spans="1:21" s="61" customFormat="1" ht="15.75" customHeight="1">
      <c r="A268" s="61" t="s">
        <v>18</v>
      </c>
      <c r="B268" s="513">
        <v>50</v>
      </c>
      <c r="C268" s="561" t="s">
        <v>1171</v>
      </c>
      <c r="D268" s="236">
        <f t="shared" si="197"/>
        <v>7.5900787004103978E-2</v>
      </c>
      <c r="E268" s="236">
        <f t="shared" ref="E268:O268" si="206">E291/$P291</f>
        <v>7.3375085088919295E-2</v>
      </c>
      <c r="F268" s="236">
        <f t="shared" si="206"/>
        <v>6.0328296306429538E-2</v>
      </c>
      <c r="G268" s="236">
        <f t="shared" si="206"/>
        <v>0.10347749671682629</v>
      </c>
      <c r="H268" s="236">
        <f t="shared" si="206"/>
        <v>4.1633941723666197E-2</v>
      </c>
      <c r="I268" s="236">
        <f t="shared" si="206"/>
        <v>6.198550957592338E-2</v>
      </c>
      <c r="J268" s="236">
        <f t="shared" si="206"/>
        <v>6.1559507523939815E-2</v>
      </c>
      <c r="K268" s="236">
        <f t="shared" si="206"/>
        <v>0.21751025991792067</v>
      </c>
      <c r="L268" s="236">
        <f t="shared" si="206"/>
        <v>7.2503419972640218E-2</v>
      </c>
      <c r="M268" s="236">
        <f t="shared" si="206"/>
        <v>7.7975376196990437E-2</v>
      </c>
      <c r="N268" s="236">
        <f t="shared" si="206"/>
        <v>7.7975376196990437E-2</v>
      </c>
      <c r="O268" s="236">
        <f t="shared" si="206"/>
        <v>7.577494377564982E-2</v>
      </c>
      <c r="P268" s="321">
        <f t="shared" si="199"/>
        <v>1</v>
      </c>
      <c r="Q268" s="520">
        <f t="shared" si="201"/>
        <v>0.15318712020935776</v>
      </c>
      <c r="R268" s="66"/>
      <c r="S268" s="66"/>
      <c r="T268" s="95"/>
      <c r="U268" s="209">
        <v>1</v>
      </c>
    </row>
    <row r="269" spans="1:21" s="61" customFormat="1" ht="15.75" customHeight="1">
      <c r="A269" s="61" t="s">
        <v>18</v>
      </c>
      <c r="B269" s="513">
        <v>51</v>
      </c>
      <c r="C269" s="561" t="s">
        <v>1172</v>
      </c>
      <c r="D269" s="236">
        <f t="shared" ref="D269:O271" si="207">D292/$P292</f>
        <v>8.4905660377358499E-2</v>
      </c>
      <c r="E269" s="236">
        <f t="shared" si="207"/>
        <v>8.3333333333333329E-2</v>
      </c>
      <c r="F269" s="236">
        <f t="shared" si="207"/>
        <v>8.8050314465408799E-2</v>
      </c>
      <c r="G269" s="236">
        <f t="shared" si="207"/>
        <v>7.8616352201257858E-2</v>
      </c>
      <c r="H269" s="236">
        <f t="shared" si="207"/>
        <v>8.0188679245283015E-2</v>
      </c>
      <c r="I269" s="236">
        <f t="shared" si="207"/>
        <v>7.2327044025157231E-2</v>
      </c>
      <c r="J269" s="236">
        <f t="shared" si="207"/>
        <v>7.2327044025157231E-2</v>
      </c>
      <c r="K269" s="236">
        <f t="shared" si="207"/>
        <v>8.1761006289308172E-2</v>
      </c>
      <c r="L269" s="236">
        <f t="shared" si="207"/>
        <v>8.6477987421383642E-2</v>
      </c>
      <c r="M269" s="236">
        <f t="shared" si="207"/>
        <v>9.2767295597484284E-2</v>
      </c>
      <c r="N269" s="236">
        <f t="shared" si="207"/>
        <v>9.2767295597484284E-2</v>
      </c>
      <c r="O269" s="236">
        <f t="shared" si="207"/>
        <v>8.6477987421383642E-2</v>
      </c>
      <c r="P269" s="321">
        <f t="shared" si="199"/>
        <v>1</v>
      </c>
      <c r="Q269" s="520">
        <f t="shared" si="201"/>
        <v>-0.12995896032831733</v>
      </c>
      <c r="R269" s="66"/>
      <c r="S269" s="66"/>
      <c r="T269" s="95"/>
      <c r="U269" s="209">
        <v>1</v>
      </c>
    </row>
    <row r="270" spans="1:21" s="61" customFormat="1" ht="15.75" hidden="1" customHeight="1" thickBot="1">
      <c r="A270" s="61" t="s">
        <v>18</v>
      </c>
      <c r="B270" s="409"/>
      <c r="C270" s="169" t="s">
        <v>1173</v>
      </c>
      <c r="D270" s="68" t="e">
        <f t="shared" si="207"/>
        <v>#DIV/0!</v>
      </c>
      <c r="E270" s="87" t="e">
        <f t="shared" si="207"/>
        <v>#DIV/0!</v>
      </c>
      <c r="F270" s="87" t="e">
        <f t="shared" si="207"/>
        <v>#DIV/0!</v>
      </c>
      <c r="G270" s="87" t="e">
        <f t="shared" si="207"/>
        <v>#DIV/0!</v>
      </c>
      <c r="H270" s="87" t="e">
        <f t="shared" si="207"/>
        <v>#DIV/0!</v>
      </c>
      <c r="I270" s="87" t="e">
        <f t="shared" si="207"/>
        <v>#DIV/0!</v>
      </c>
      <c r="J270" s="87" t="e">
        <f t="shared" si="207"/>
        <v>#DIV/0!</v>
      </c>
      <c r="K270" s="87" t="e">
        <f t="shared" si="207"/>
        <v>#DIV/0!</v>
      </c>
      <c r="L270" s="87" t="e">
        <f t="shared" si="207"/>
        <v>#DIV/0!</v>
      </c>
      <c r="M270" s="87" t="e">
        <f t="shared" si="207"/>
        <v>#DIV/0!</v>
      </c>
      <c r="N270" s="87" t="e">
        <f t="shared" si="207"/>
        <v>#DIV/0!</v>
      </c>
      <c r="O270" s="88" t="e">
        <f t="shared" si="207"/>
        <v>#DIV/0!</v>
      </c>
      <c r="P270" s="69" t="e">
        <f t="shared" si="199"/>
        <v>#DIV/0!</v>
      </c>
      <c r="Q270" s="70">
        <f t="shared" si="201"/>
        <v>-1</v>
      </c>
      <c r="R270" s="66"/>
      <c r="S270" s="66"/>
      <c r="T270" s="95"/>
      <c r="U270" s="209">
        <v>2</v>
      </c>
    </row>
    <row r="271" spans="1:21" s="61" customFormat="1" ht="15.75" hidden="1" customHeight="1" thickBot="1">
      <c r="A271" s="61" t="s">
        <v>18</v>
      </c>
      <c r="B271" s="213"/>
      <c r="C271" s="53" t="s">
        <v>1174</v>
      </c>
      <c r="D271" s="68" t="e">
        <f t="shared" si="207"/>
        <v>#DIV/0!</v>
      </c>
      <c r="E271" s="87" t="e">
        <f t="shared" si="207"/>
        <v>#DIV/0!</v>
      </c>
      <c r="F271" s="87" t="e">
        <f t="shared" si="207"/>
        <v>#DIV/0!</v>
      </c>
      <c r="G271" s="87" t="e">
        <f t="shared" si="207"/>
        <v>#DIV/0!</v>
      </c>
      <c r="H271" s="87" t="e">
        <f t="shared" si="207"/>
        <v>#DIV/0!</v>
      </c>
      <c r="I271" s="87" t="e">
        <f t="shared" si="207"/>
        <v>#DIV/0!</v>
      </c>
      <c r="J271" s="87" t="e">
        <f t="shared" si="207"/>
        <v>#DIV/0!</v>
      </c>
      <c r="K271" s="87" t="e">
        <f t="shared" si="207"/>
        <v>#DIV/0!</v>
      </c>
      <c r="L271" s="87" t="e">
        <f t="shared" si="207"/>
        <v>#DIV/0!</v>
      </c>
      <c r="M271" s="87" t="e">
        <f t="shared" si="207"/>
        <v>#DIV/0!</v>
      </c>
      <c r="N271" s="87" t="e">
        <f t="shared" si="207"/>
        <v>#DIV/0!</v>
      </c>
      <c r="O271" s="88" t="e">
        <f t="shared" si="207"/>
        <v>#DIV/0!</v>
      </c>
      <c r="P271" s="71" t="e">
        <f t="shared" si="199"/>
        <v>#DIV/0!</v>
      </c>
      <c r="Q271" s="72" t="e">
        <f t="shared" si="201"/>
        <v>#DIV/0!</v>
      </c>
      <c r="R271" s="66"/>
      <c r="S271" s="66"/>
      <c r="T271" s="95"/>
      <c r="U271" s="209">
        <v>2</v>
      </c>
    </row>
    <row r="272" spans="1:21" s="61" customFormat="1" ht="15.75" hidden="1" customHeight="1" thickBot="1">
      <c r="A272" s="61" t="s">
        <v>18</v>
      </c>
      <c r="B272" s="213"/>
      <c r="C272" s="53" t="s">
        <v>2498</v>
      </c>
      <c r="D272" s="68" t="e">
        <f t="shared" ref="D272:O272" si="208">D295/$P295</f>
        <v>#DIV/0!</v>
      </c>
      <c r="E272" s="87" t="e">
        <f t="shared" si="208"/>
        <v>#DIV/0!</v>
      </c>
      <c r="F272" s="87" t="e">
        <f t="shared" si="208"/>
        <v>#DIV/0!</v>
      </c>
      <c r="G272" s="87" t="e">
        <f t="shared" si="208"/>
        <v>#DIV/0!</v>
      </c>
      <c r="H272" s="87" t="e">
        <f t="shared" si="208"/>
        <v>#DIV/0!</v>
      </c>
      <c r="I272" s="87" t="e">
        <f t="shared" si="208"/>
        <v>#DIV/0!</v>
      </c>
      <c r="J272" s="87" t="e">
        <f t="shared" si="208"/>
        <v>#DIV/0!</v>
      </c>
      <c r="K272" s="87" t="e">
        <f t="shared" si="208"/>
        <v>#DIV/0!</v>
      </c>
      <c r="L272" s="87" t="e">
        <f t="shared" si="208"/>
        <v>#DIV/0!</v>
      </c>
      <c r="M272" s="87" t="e">
        <f t="shared" si="208"/>
        <v>#DIV/0!</v>
      </c>
      <c r="N272" s="87" t="e">
        <f t="shared" si="208"/>
        <v>#DIV/0!</v>
      </c>
      <c r="O272" s="88" t="e">
        <f t="shared" si="208"/>
        <v>#DIV/0!</v>
      </c>
      <c r="P272" s="71" t="e">
        <f t="shared" ref="P272:P274" si="209">SUM(D272:O272)</f>
        <v>#DIV/0!</v>
      </c>
      <c r="Q272" s="72" t="e">
        <f t="shared" ref="Q272:Q274" si="210">(P295/P294-1)</f>
        <v>#DIV/0!</v>
      </c>
      <c r="R272" s="66"/>
      <c r="S272" s="66"/>
      <c r="T272" s="95"/>
      <c r="U272" s="209">
        <v>2</v>
      </c>
    </row>
    <row r="273" spans="1:21" s="61" customFormat="1" ht="15.75" hidden="1" customHeight="1" thickBot="1">
      <c r="A273" s="61" t="s">
        <v>18</v>
      </c>
      <c r="B273" s="213"/>
      <c r="C273" s="53" t="s">
        <v>2499</v>
      </c>
      <c r="D273" s="68" t="e">
        <f t="shared" ref="D273:O273" si="211">D296/$P296</f>
        <v>#DIV/0!</v>
      </c>
      <c r="E273" s="87" t="e">
        <f t="shared" si="211"/>
        <v>#DIV/0!</v>
      </c>
      <c r="F273" s="87" t="e">
        <f t="shared" si="211"/>
        <v>#DIV/0!</v>
      </c>
      <c r="G273" s="87" t="e">
        <f t="shared" si="211"/>
        <v>#DIV/0!</v>
      </c>
      <c r="H273" s="87" t="e">
        <f t="shared" si="211"/>
        <v>#DIV/0!</v>
      </c>
      <c r="I273" s="87" t="e">
        <f t="shared" si="211"/>
        <v>#DIV/0!</v>
      </c>
      <c r="J273" s="87" t="e">
        <f t="shared" si="211"/>
        <v>#DIV/0!</v>
      </c>
      <c r="K273" s="87" t="e">
        <f t="shared" si="211"/>
        <v>#DIV/0!</v>
      </c>
      <c r="L273" s="87" t="e">
        <f t="shared" si="211"/>
        <v>#DIV/0!</v>
      </c>
      <c r="M273" s="87" t="e">
        <f t="shared" si="211"/>
        <v>#DIV/0!</v>
      </c>
      <c r="N273" s="87" t="e">
        <f t="shared" si="211"/>
        <v>#DIV/0!</v>
      </c>
      <c r="O273" s="88" t="e">
        <f t="shared" si="211"/>
        <v>#DIV/0!</v>
      </c>
      <c r="P273" s="71" t="e">
        <f t="shared" si="209"/>
        <v>#DIV/0!</v>
      </c>
      <c r="Q273" s="72" t="e">
        <f t="shared" si="210"/>
        <v>#DIV/0!</v>
      </c>
      <c r="R273" s="66"/>
      <c r="S273" s="66"/>
      <c r="T273" s="95"/>
      <c r="U273" s="209">
        <v>2</v>
      </c>
    </row>
    <row r="274" spans="1:21" s="61" customFormat="1" ht="15.75" hidden="1" customHeight="1" thickBot="1">
      <c r="A274" s="61" t="s">
        <v>18</v>
      </c>
      <c r="B274" s="213"/>
      <c r="C274" s="53" t="s">
        <v>2500</v>
      </c>
      <c r="D274" s="68" t="e">
        <f t="shared" ref="D274:O274" si="212">D297/$P297</f>
        <v>#DIV/0!</v>
      </c>
      <c r="E274" s="87" t="e">
        <f>E297/$P297</f>
        <v>#DIV/0!</v>
      </c>
      <c r="F274" s="87" t="e">
        <f t="shared" si="212"/>
        <v>#DIV/0!</v>
      </c>
      <c r="G274" s="87" t="e">
        <f t="shared" si="212"/>
        <v>#DIV/0!</v>
      </c>
      <c r="H274" s="87" t="e">
        <f t="shared" si="212"/>
        <v>#DIV/0!</v>
      </c>
      <c r="I274" s="87" t="e">
        <f t="shared" si="212"/>
        <v>#DIV/0!</v>
      </c>
      <c r="J274" s="87" t="e">
        <f t="shared" si="212"/>
        <v>#DIV/0!</v>
      </c>
      <c r="K274" s="87" t="e">
        <f t="shared" si="212"/>
        <v>#DIV/0!</v>
      </c>
      <c r="L274" s="87" t="e">
        <f t="shared" si="212"/>
        <v>#DIV/0!</v>
      </c>
      <c r="M274" s="87" t="e">
        <f t="shared" si="212"/>
        <v>#DIV/0!</v>
      </c>
      <c r="N274" s="87" t="e">
        <f t="shared" si="212"/>
        <v>#DIV/0!</v>
      </c>
      <c r="O274" s="88" t="e">
        <f t="shared" si="212"/>
        <v>#DIV/0!</v>
      </c>
      <c r="P274" s="71" t="e">
        <f t="shared" si="209"/>
        <v>#DIV/0!</v>
      </c>
      <c r="Q274" s="72" t="e">
        <f t="shared" si="210"/>
        <v>#DIV/0!</v>
      </c>
      <c r="R274" s="66"/>
      <c r="S274" s="66"/>
      <c r="T274" s="95"/>
      <c r="U274" s="209">
        <v>2</v>
      </c>
    </row>
    <row r="275" spans="1:21" s="61" customFormat="1" ht="15.75" hidden="1" customHeight="1" thickBot="1">
      <c r="A275" s="61" t="s">
        <v>18</v>
      </c>
      <c r="B275" s="213"/>
      <c r="C275" s="164" t="s">
        <v>631</v>
      </c>
      <c r="D275" s="323">
        <f t="shared" ref="D275:O275" si="213">D226+D177</f>
        <v>15.78153509</v>
      </c>
      <c r="E275" s="324">
        <f t="shared" si="213"/>
        <v>14.836534260000001</v>
      </c>
      <c r="F275" s="324">
        <f t="shared" si="213"/>
        <v>15.524622690000001</v>
      </c>
      <c r="G275" s="324">
        <f t="shared" si="213"/>
        <v>16.424158850000001</v>
      </c>
      <c r="H275" s="324">
        <f t="shared" si="213"/>
        <v>12.4238707</v>
      </c>
      <c r="I275" s="324">
        <f t="shared" si="213"/>
        <v>12.643912540000001</v>
      </c>
      <c r="J275" s="324">
        <f t="shared" si="213"/>
        <v>12.56685128</v>
      </c>
      <c r="K275" s="324">
        <f t="shared" si="213"/>
        <v>12.85574014</v>
      </c>
      <c r="L275" s="324">
        <f t="shared" si="213"/>
        <v>13.88394244</v>
      </c>
      <c r="M275" s="324">
        <f t="shared" si="213"/>
        <v>14.848824560000001</v>
      </c>
      <c r="N275" s="324">
        <f t="shared" si="213"/>
        <v>12.677950340000001</v>
      </c>
      <c r="O275" s="324">
        <f t="shared" si="213"/>
        <v>12.821272260000001</v>
      </c>
      <c r="P275" s="239">
        <f t="shared" ref="P275:P284" si="214">SUM(D275:O275)</f>
        <v>167.28921514999999</v>
      </c>
      <c r="Q275" s="128"/>
      <c r="R275" s="66"/>
      <c r="S275" s="66"/>
      <c r="T275" s="95"/>
      <c r="U275" s="209">
        <v>2</v>
      </c>
    </row>
    <row r="276" spans="1:21" s="61" customFormat="1" ht="15.75" hidden="1" customHeight="1" thickBot="1">
      <c r="A276" s="61" t="s">
        <v>18</v>
      </c>
      <c r="B276" s="213"/>
      <c r="C276" s="53" t="s">
        <v>632</v>
      </c>
      <c r="D276" s="123">
        <f t="shared" ref="D276:O276" si="215">D227+D178</f>
        <v>13.706268229999999</v>
      </c>
      <c r="E276" s="124">
        <f t="shared" si="215"/>
        <v>11.95617343</v>
      </c>
      <c r="F276" s="124">
        <f t="shared" si="215"/>
        <v>13.58905363</v>
      </c>
      <c r="G276" s="124">
        <f t="shared" si="215"/>
        <v>13.121957139999999</v>
      </c>
      <c r="H276" s="124">
        <f t="shared" si="215"/>
        <v>13.146154360000001</v>
      </c>
      <c r="I276" s="124">
        <f t="shared" si="215"/>
        <v>12.435621769999999</v>
      </c>
      <c r="J276" s="124">
        <f t="shared" si="215"/>
        <v>12.88264691</v>
      </c>
      <c r="K276" s="124">
        <f t="shared" si="215"/>
        <v>13.174094200000001</v>
      </c>
      <c r="L276" s="124">
        <f t="shared" si="215"/>
        <v>15.42954097</v>
      </c>
      <c r="M276" s="124">
        <f t="shared" si="215"/>
        <v>15.284559099999999</v>
      </c>
      <c r="N276" s="124">
        <f t="shared" si="215"/>
        <v>13.849843760000001</v>
      </c>
      <c r="O276" s="124">
        <f t="shared" si="215"/>
        <v>16.828723360000001</v>
      </c>
      <c r="P276" s="125">
        <f t="shared" si="214"/>
        <v>165.40463686000001</v>
      </c>
      <c r="Q276" s="325"/>
      <c r="R276" s="326"/>
      <c r="S276" s="326"/>
      <c r="T276" s="287"/>
      <c r="U276" s="209">
        <v>2</v>
      </c>
    </row>
    <row r="277" spans="1:21" s="61" customFormat="1" ht="15.75" hidden="1" customHeight="1" thickBot="1">
      <c r="A277" s="61" t="s">
        <v>18</v>
      </c>
      <c r="B277" s="213"/>
      <c r="C277" s="53" t="s">
        <v>633</v>
      </c>
      <c r="D277" s="123">
        <f t="shared" ref="D277:O277" si="216">D228+D179</f>
        <v>22.07562793</v>
      </c>
      <c r="E277" s="124">
        <f t="shared" si="216"/>
        <v>25.658070649999999</v>
      </c>
      <c r="F277" s="124">
        <f t="shared" si="216"/>
        <v>27.91405348</v>
      </c>
      <c r="G277" s="124">
        <f t="shared" si="216"/>
        <v>22.629972240000001</v>
      </c>
      <c r="H277" s="124">
        <f t="shared" si="216"/>
        <v>26.036946100000002</v>
      </c>
      <c r="I277" s="124">
        <f t="shared" si="216"/>
        <v>22.25682664</v>
      </c>
      <c r="J277" s="124">
        <f t="shared" si="216"/>
        <v>22.158872429999999</v>
      </c>
      <c r="K277" s="124">
        <f t="shared" si="216"/>
        <v>24.626852679999999</v>
      </c>
      <c r="L277" s="124">
        <f t="shared" si="216"/>
        <v>23.214328930000001</v>
      </c>
      <c r="M277" s="124">
        <f t="shared" si="216"/>
        <v>24.745633810000001</v>
      </c>
      <c r="N277" s="124">
        <f t="shared" si="216"/>
        <v>19.86187718</v>
      </c>
      <c r="O277" s="124">
        <f t="shared" si="216"/>
        <v>23.148293800000001</v>
      </c>
      <c r="P277" s="125">
        <f t="shared" si="214"/>
        <v>284.32735586999996</v>
      </c>
      <c r="Q277" s="127"/>
      <c r="R277" s="123">
        <f t="shared" ref="R277:S294" si="217">R228+R179</f>
        <v>0</v>
      </c>
      <c r="S277" s="123">
        <f t="shared" si="217"/>
        <v>0</v>
      </c>
      <c r="T277" s="93">
        <f t="shared" ref="T277:T282" si="218">R277-S277</f>
        <v>0</v>
      </c>
      <c r="U277" s="209">
        <v>2</v>
      </c>
    </row>
    <row r="278" spans="1:21" s="61" customFormat="1" ht="15.75" hidden="1" customHeight="1" thickBot="1">
      <c r="A278" s="61" t="s">
        <v>18</v>
      </c>
      <c r="B278" s="213"/>
      <c r="C278" s="53" t="s">
        <v>634</v>
      </c>
      <c r="D278" s="123">
        <f t="shared" ref="D278:O278" si="219">D229+D180</f>
        <v>18.24640419</v>
      </c>
      <c r="E278" s="124">
        <f t="shared" si="219"/>
        <v>13.45486234</v>
      </c>
      <c r="F278" s="124">
        <f t="shared" si="219"/>
        <v>13.39864719</v>
      </c>
      <c r="G278" s="124">
        <f t="shared" si="219"/>
        <v>14.20382601</v>
      </c>
      <c r="H278" s="124">
        <f t="shared" si="219"/>
        <v>14.79288465</v>
      </c>
      <c r="I278" s="124">
        <f t="shared" si="219"/>
        <v>14.222117949999999</v>
      </c>
      <c r="J278" s="124">
        <f t="shared" si="219"/>
        <v>14.335305290000001</v>
      </c>
      <c r="K278" s="124">
        <f t="shared" si="219"/>
        <v>13.019539610000001</v>
      </c>
      <c r="L278" s="124">
        <f t="shared" si="219"/>
        <v>15.64761753</v>
      </c>
      <c r="M278" s="124">
        <f t="shared" si="219"/>
        <v>14.778289620000001</v>
      </c>
      <c r="N278" s="124">
        <f t="shared" si="219"/>
        <v>14.032478340000001</v>
      </c>
      <c r="O278" s="124">
        <f t="shared" si="219"/>
        <v>13.564901470000001</v>
      </c>
      <c r="P278" s="125">
        <f t="shared" si="214"/>
        <v>173.69687419000002</v>
      </c>
      <c r="Q278" s="127"/>
      <c r="R278" s="123">
        <f t="shared" si="217"/>
        <v>0</v>
      </c>
      <c r="S278" s="123">
        <f t="shared" si="217"/>
        <v>0</v>
      </c>
      <c r="T278" s="93">
        <f t="shared" si="218"/>
        <v>0</v>
      </c>
      <c r="U278" s="209">
        <v>2</v>
      </c>
    </row>
    <row r="279" spans="1:21" s="61" customFormat="1" ht="15.75" hidden="1" customHeight="1" thickBot="1">
      <c r="A279" s="61" t="s">
        <v>18</v>
      </c>
      <c r="B279" s="213"/>
      <c r="C279" s="53" t="s">
        <v>649</v>
      </c>
      <c r="D279" s="123">
        <f t="shared" ref="D279:O279" si="220">D230+D181</f>
        <v>13.027621330000001</v>
      </c>
      <c r="E279" s="124">
        <f t="shared" si="220"/>
        <v>13.66490233</v>
      </c>
      <c r="F279" s="124">
        <f t="shared" si="220"/>
        <v>12.875626410000001</v>
      </c>
      <c r="G279" s="124">
        <f t="shared" si="220"/>
        <v>12.926771949999999</v>
      </c>
      <c r="H279" s="124">
        <f t="shared" si="220"/>
        <v>13.4626518</v>
      </c>
      <c r="I279" s="124">
        <f t="shared" si="220"/>
        <v>11.057814799999999</v>
      </c>
      <c r="J279" s="124">
        <f t="shared" si="220"/>
        <v>12.029103149999999</v>
      </c>
      <c r="K279" s="124">
        <f t="shared" si="220"/>
        <v>11.40554852</v>
      </c>
      <c r="L279" s="124">
        <f t="shared" si="220"/>
        <v>13.12287008</v>
      </c>
      <c r="M279" s="124">
        <f t="shared" si="220"/>
        <v>13.330170389999999</v>
      </c>
      <c r="N279" s="124">
        <f t="shared" si="220"/>
        <v>12.77419233</v>
      </c>
      <c r="O279" s="124">
        <f t="shared" si="220"/>
        <v>11.41458177</v>
      </c>
      <c r="P279" s="125">
        <f t="shared" si="214"/>
        <v>151.09185486000001</v>
      </c>
      <c r="Q279" s="127"/>
      <c r="R279" s="123">
        <f t="shared" si="217"/>
        <v>0</v>
      </c>
      <c r="S279" s="123">
        <f t="shared" si="217"/>
        <v>0</v>
      </c>
      <c r="T279" s="93">
        <f t="shared" si="218"/>
        <v>0</v>
      </c>
      <c r="U279" s="209">
        <v>2</v>
      </c>
    </row>
    <row r="280" spans="1:21" s="61" customFormat="1" ht="15.75" hidden="1" customHeight="1" thickBot="1">
      <c r="A280" s="61" t="s">
        <v>18</v>
      </c>
      <c r="B280" s="213"/>
      <c r="C280" s="53" t="s">
        <v>738</v>
      </c>
      <c r="D280" s="123">
        <f t="shared" ref="D280:O280" si="221">D231+D182</f>
        <v>12.264925079999999</v>
      </c>
      <c r="E280" s="124">
        <f t="shared" si="221"/>
        <v>12.310014400000002</v>
      </c>
      <c r="F280" s="124">
        <f t="shared" si="221"/>
        <v>11.475548530000001</v>
      </c>
      <c r="G280" s="124">
        <f t="shared" si="221"/>
        <v>11.151226860000001</v>
      </c>
      <c r="H280" s="124">
        <f t="shared" si="221"/>
        <v>11.264563439999996</v>
      </c>
      <c r="I280" s="124">
        <f t="shared" si="221"/>
        <v>9.3252349099999989</v>
      </c>
      <c r="J280" s="124">
        <f t="shared" si="221"/>
        <v>12.000483880000004</v>
      </c>
      <c r="K280" s="124">
        <f t="shared" si="221"/>
        <v>10.218802209999993</v>
      </c>
      <c r="L280" s="124">
        <f t="shared" si="221"/>
        <v>12.66460020000001</v>
      </c>
      <c r="M280" s="124">
        <f t="shared" si="221"/>
        <v>13.194002859999998</v>
      </c>
      <c r="N280" s="124">
        <f t="shared" si="221"/>
        <v>11.578880040000001</v>
      </c>
      <c r="O280" s="124">
        <f t="shared" si="221"/>
        <v>11.351038909999986</v>
      </c>
      <c r="P280" s="125">
        <f t="shared" si="214"/>
        <v>138.79932131999999</v>
      </c>
      <c r="Q280" s="127"/>
      <c r="R280" s="123">
        <f t="shared" si="217"/>
        <v>0</v>
      </c>
      <c r="S280" s="123">
        <f t="shared" si="217"/>
        <v>0</v>
      </c>
      <c r="T280" s="93">
        <f t="shared" si="218"/>
        <v>0</v>
      </c>
      <c r="U280" s="209">
        <v>2</v>
      </c>
    </row>
    <row r="281" spans="1:21" s="61" customFormat="1" ht="15.75" hidden="1" customHeight="1" thickBot="1">
      <c r="A281" s="61" t="s">
        <v>18</v>
      </c>
      <c r="B281" s="213"/>
      <c r="C281" s="53" t="s">
        <v>818</v>
      </c>
      <c r="D281" s="327">
        <f t="shared" ref="D281:O281" si="222">D232+D183</f>
        <v>11.11364129</v>
      </c>
      <c r="E281" s="328">
        <f t="shared" si="222"/>
        <v>10.359010380000001</v>
      </c>
      <c r="F281" s="328">
        <f t="shared" si="222"/>
        <v>11.252266199999998</v>
      </c>
      <c r="G281" s="328">
        <f t="shared" si="222"/>
        <v>10.962331419999998</v>
      </c>
      <c r="H281" s="328">
        <f t="shared" si="222"/>
        <v>9.4927324900000016</v>
      </c>
      <c r="I281" s="328">
        <f t="shared" si="222"/>
        <v>9.4511750799999987</v>
      </c>
      <c r="J281" s="328">
        <f t="shared" si="222"/>
        <v>9.5860709099999966</v>
      </c>
      <c r="K281" s="328">
        <f t="shared" si="222"/>
        <v>9.7788827300000065</v>
      </c>
      <c r="L281" s="328">
        <f t="shared" si="222"/>
        <v>10.83709906</v>
      </c>
      <c r="M281" s="328">
        <f t="shared" si="222"/>
        <v>12.183155900000003</v>
      </c>
      <c r="N281" s="328">
        <f t="shared" si="222"/>
        <v>10.375043539999993</v>
      </c>
      <c r="O281" s="328">
        <f t="shared" si="222"/>
        <v>11.18809487</v>
      </c>
      <c r="P281" s="329">
        <f t="shared" si="214"/>
        <v>126.57950387</v>
      </c>
      <c r="Q281" s="127"/>
      <c r="R281" s="123">
        <f t="shared" si="217"/>
        <v>0</v>
      </c>
      <c r="S281" s="123">
        <f t="shared" si="217"/>
        <v>0</v>
      </c>
      <c r="T281" s="76">
        <f>S281-R281</f>
        <v>0</v>
      </c>
      <c r="U281" s="209">
        <v>2</v>
      </c>
    </row>
    <row r="282" spans="1:21" s="61" customFormat="1" ht="15.75" hidden="1" customHeight="1">
      <c r="A282" s="61" t="s">
        <v>18</v>
      </c>
      <c r="B282" s="512"/>
      <c r="C282" s="164" t="s">
        <v>897</v>
      </c>
      <c r="D282" s="327">
        <f t="shared" ref="D282:O282" si="223">D233+D184</f>
        <v>9.8695933799999995</v>
      </c>
      <c r="E282" s="328">
        <f t="shared" si="223"/>
        <v>8.7619542700000022</v>
      </c>
      <c r="F282" s="328">
        <f t="shared" si="223"/>
        <v>10.661188689999999</v>
      </c>
      <c r="G282" s="328">
        <f t="shared" si="223"/>
        <v>7.0777401399999995</v>
      </c>
      <c r="H282" s="328">
        <f t="shared" si="223"/>
        <v>7.9307092299999979</v>
      </c>
      <c r="I282" s="328">
        <f t="shared" si="223"/>
        <v>7.0548963100000037</v>
      </c>
      <c r="J282" s="328">
        <f t="shared" si="223"/>
        <v>6.7980607999999938</v>
      </c>
      <c r="K282" s="328">
        <f t="shared" si="223"/>
        <v>8.0448828900000038</v>
      </c>
      <c r="L282" s="328">
        <f t="shared" si="223"/>
        <v>8.9392913300000032</v>
      </c>
      <c r="M282" s="328">
        <f t="shared" si="223"/>
        <v>9.4867657799999989</v>
      </c>
      <c r="N282" s="328">
        <f t="shared" si="223"/>
        <v>9.203193849999991</v>
      </c>
      <c r="O282" s="328">
        <f t="shared" si="223"/>
        <v>10.141362970000003</v>
      </c>
      <c r="P282" s="329">
        <f t="shared" si="214"/>
        <v>103.96963964</v>
      </c>
      <c r="Q282" s="127"/>
      <c r="R282" s="327">
        <f t="shared" si="217"/>
        <v>108.4</v>
      </c>
      <c r="S282" s="327">
        <f t="shared" si="217"/>
        <v>108.4</v>
      </c>
      <c r="T282" s="358">
        <f t="shared" si="218"/>
        <v>0</v>
      </c>
      <c r="U282" s="209">
        <v>2</v>
      </c>
    </row>
    <row r="283" spans="1:21" s="61" customFormat="1" ht="15.6" customHeight="1">
      <c r="A283" s="61" t="s">
        <v>18</v>
      </c>
      <c r="B283" s="513">
        <v>52</v>
      </c>
      <c r="C283" s="561" t="s">
        <v>2827</v>
      </c>
      <c r="D283" s="511">
        <f t="shared" ref="D283:O283" si="224">D234+D185</f>
        <v>5.4</v>
      </c>
      <c r="E283" s="511">
        <f t="shared" si="224"/>
        <v>5.3</v>
      </c>
      <c r="F283" s="511">
        <f t="shared" si="224"/>
        <v>5.6</v>
      </c>
      <c r="G283" s="511">
        <f t="shared" si="224"/>
        <v>5</v>
      </c>
      <c r="H283" s="511">
        <f t="shared" si="224"/>
        <v>5.0999999999999996</v>
      </c>
      <c r="I283" s="511">
        <f t="shared" si="224"/>
        <v>4.5999999999999996</v>
      </c>
      <c r="J283" s="511">
        <f t="shared" si="224"/>
        <v>4.5999999999999996</v>
      </c>
      <c r="K283" s="511">
        <f t="shared" si="224"/>
        <v>18.5</v>
      </c>
      <c r="L283" s="511">
        <f t="shared" si="224"/>
        <v>5.5</v>
      </c>
      <c r="M283" s="511">
        <f t="shared" si="224"/>
        <v>5.9</v>
      </c>
      <c r="N283" s="511">
        <f t="shared" si="224"/>
        <v>5.9</v>
      </c>
      <c r="O283" s="511">
        <f t="shared" si="224"/>
        <v>5.5</v>
      </c>
      <c r="P283" s="511">
        <f>SUM(D283:O283)</f>
        <v>76.900000000000006</v>
      </c>
      <c r="Q283" s="81"/>
      <c r="R283" s="511">
        <f t="shared" si="217"/>
        <v>76.900000000000006</v>
      </c>
      <c r="S283" s="511">
        <f t="shared" si="217"/>
        <v>76.900000000000006</v>
      </c>
      <c r="T283" s="527">
        <f>R283-S283</f>
        <v>0</v>
      </c>
      <c r="U283" s="209">
        <v>1</v>
      </c>
    </row>
    <row r="284" spans="1:21" s="61" customFormat="1" ht="15.75" hidden="1" customHeight="1" thickBot="1">
      <c r="A284" s="61" t="s">
        <v>18</v>
      </c>
      <c r="B284" s="409"/>
      <c r="C284" s="169" t="s">
        <v>1032</v>
      </c>
      <c r="D284" s="331">
        <f t="shared" ref="D284:O284" si="225">D235+D186</f>
        <v>9.7083102199999995</v>
      </c>
      <c r="E284" s="332">
        <f t="shared" si="225"/>
        <v>7.9405879200000005</v>
      </c>
      <c r="F284" s="332">
        <f t="shared" si="225"/>
        <v>10.328328920000001</v>
      </c>
      <c r="G284" s="332">
        <f t="shared" si="225"/>
        <v>7.7599189499999959</v>
      </c>
      <c r="H284" s="332">
        <f t="shared" si="225"/>
        <v>9.3427814800000064</v>
      </c>
      <c r="I284" s="332">
        <f t="shared" si="225"/>
        <v>8.1788293299999992</v>
      </c>
      <c r="J284" s="332">
        <f t="shared" si="225"/>
        <v>8.3347626099999985</v>
      </c>
      <c r="K284" s="332">
        <f t="shared" si="225"/>
        <v>33.566925159999997</v>
      </c>
      <c r="L284" s="332">
        <f t="shared" si="225"/>
        <v>9.4845314200000104</v>
      </c>
      <c r="M284" s="332">
        <f t="shared" si="225"/>
        <v>10.153302299999993</v>
      </c>
      <c r="N284" s="332">
        <f t="shared" si="225"/>
        <v>9.2855492799999979</v>
      </c>
      <c r="O284" s="332">
        <f t="shared" si="225"/>
        <v>9.3180583600000091</v>
      </c>
      <c r="P284" s="333">
        <f t="shared" si="214"/>
        <v>133.40188595000001</v>
      </c>
      <c r="Q284" s="75"/>
      <c r="R284" s="331">
        <f t="shared" si="217"/>
        <v>131.24437116000001</v>
      </c>
      <c r="S284" s="331">
        <f t="shared" si="217"/>
        <v>131.24437116000001</v>
      </c>
      <c r="T284" s="539">
        <f>R284-S284</f>
        <v>0</v>
      </c>
      <c r="U284" s="209">
        <v>2</v>
      </c>
    </row>
    <row r="285" spans="1:21" s="61" customFormat="1" ht="15.75" hidden="1" customHeight="1" thickBot="1">
      <c r="A285" s="61" t="s">
        <v>18</v>
      </c>
      <c r="B285" s="62"/>
      <c r="C285" s="53" t="s">
        <v>1165</v>
      </c>
      <c r="D285" s="123">
        <f t="shared" ref="D285:O285" si="226">D236+D187</f>
        <v>8.1445535400000004</v>
      </c>
      <c r="E285" s="124">
        <f t="shared" si="226"/>
        <v>9.0331864300000007</v>
      </c>
      <c r="F285" s="124">
        <f t="shared" si="226"/>
        <v>9.0753275099999975</v>
      </c>
      <c r="G285" s="124">
        <f t="shared" si="226"/>
        <v>8.1862554599999982</v>
      </c>
      <c r="H285" s="124">
        <f t="shared" si="226"/>
        <v>9.7818020000000061</v>
      </c>
      <c r="I285" s="124">
        <f t="shared" si="226"/>
        <v>8.2518916099999942</v>
      </c>
      <c r="J285" s="124">
        <f t="shared" si="226"/>
        <v>18.123482479999993</v>
      </c>
      <c r="K285" s="124">
        <f t="shared" si="226"/>
        <v>8.2193362600000057</v>
      </c>
      <c r="L285" s="124">
        <f t="shared" si="226"/>
        <v>8.8696046799999948</v>
      </c>
      <c r="M285" s="124">
        <f t="shared" si="226"/>
        <v>8.7228656900000061</v>
      </c>
      <c r="N285" s="124">
        <f t="shared" si="226"/>
        <v>4.1838968999999935</v>
      </c>
      <c r="O285" s="124">
        <f t="shared" si="226"/>
        <v>3.9881440099999992</v>
      </c>
      <c r="P285" s="125">
        <f t="shared" ref="P285:P294" si="227">SUM(D285:O285)</f>
        <v>104.58034656999999</v>
      </c>
      <c r="Q285" s="75"/>
      <c r="R285" s="330">
        <f t="shared" si="217"/>
        <v>114.8</v>
      </c>
      <c r="S285" s="126">
        <f t="shared" si="217"/>
        <v>114.8</v>
      </c>
      <c r="T285" s="273">
        <f t="shared" ref="T285:T294" si="228">R285-S285</f>
        <v>0</v>
      </c>
      <c r="U285" s="209">
        <v>2</v>
      </c>
    </row>
    <row r="286" spans="1:21" s="61" customFormat="1" ht="15.75" hidden="1" customHeight="1" thickBot="1">
      <c r="A286" s="61" t="s">
        <v>18</v>
      </c>
      <c r="B286" s="62"/>
      <c r="C286" s="53" t="s">
        <v>1166</v>
      </c>
      <c r="D286" s="331">
        <f t="shared" ref="D286:O286" si="229">D237+D188</f>
        <v>4.99082881</v>
      </c>
      <c r="E286" s="332">
        <f t="shared" si="229"/>
        <v>5.1510668699999993</v>
      </c>
      <c r="F286" s="332">
        <f t="shared" si="229"/>
        <v>6.4315708800000007</v>
      </c>
      <c r="G286" s="332">
        <f t="shared" si="229"/>
        <v>5.992880490000001</v>
      </c>
      <c r="H286" s="332">
        <f t="shared" si="229"/>
        <v>6.6027881899999983</v>
      </c>
      <c r="I286" s="332">
        <f t="shared" si="229"/>
        <v>5.8740270800000012</v>
      </c>
      <c r="J286" s="332">
        <f t="shared" si="229"/>
        <v>6.2064049099999963</v>
      </c>
      <c r="K286" s="332">
        <f t="shared" si="229"/>
        <v>6.2339925100000002</v>
      </c>
      <c r="L286" s="332">
        <f t="shared" si="229"/>
        <v>6.5770837000000029</v>
      </c>
      <c r="M286" s="332">
        <f t="shared" si="229"/>
        <v>8.5390645499999991</v>
      </c>
      <c r="N286" s="332">
        <f t="shared" si="229"/>
        <v>7.663552320000008</v>
      </c>
      <c r="O286" s="332">
        <f t="shared" si="229"/>
        <v>6.9686016399999886</v>
      </c>
      <c r="P286" s="333">
        <f t="shared" si="227"/>
        <v>77.231861949999995</v>
      </c>
      <c r="Q286" s="180"/>
      <c r="R286" s="123">
        <f t="shared" si="217"/>
        <v>78.3</v>
      </c>
      <c r="S286" s="126">
        <f t="shared" si="217"/>
        <v>78.3</v>
      </c>
      <c r="T286" s="93">
        <f t="shared" si="228"/>
        <v>0</v>
      </c>
      <c r="U286" s="209">
        <v>2</v>
      </c>
    </row>
    <row r="287" spans="1:21" s="61" customFormat="1" ht="15.6" hidden="1" customHeight="1" thickBot="1">
      <c r="A287" s="61" t="s">
        <v>18</v>
      </c>
      <c r="B287" s="62"/>
      <c r="C287" s="53" t="s">
        <v>1167</v>
      </c>
      <c r="D287" s="123">
        <f t="shared" ref="D287:O287" si="230">D238+D189</f>
        <v>7.03970187</v>
      </c>
      <c r="E287" s="124">
        <f t="shared" si="230"/>
        <v>6.8995258199999991</v>
      </c>
      <c r="F287" s="124">
        <f t="shared" si="230"/>
        <v>6.9617973100000015</v>
      </c>
      <c r="G287" s="124">
        <f t="shared" si="230"/>
        <v>7.0890342299999993</v>
      </c>
      <c r="H287" s="124">
        <f t="shared" si="230"/>
        <v>7.0121364900000032</v>
      </c>
      <c r="I287" s="124">
        <f t="shared" si="230"/>
        <v>6.9028564199999991</v>
      </c>
      <c r="J287" s="124">
        <f t="shared" si="230"/>
        <v>6.9501101999999975</v>
      </c>
      <c r="K287" s="124">
        <f t="shared" si="230"/>
        <v>19.385019270000001</v>
      </c>
      <c r="L287" s="124">
        <f t="shared" si="230"/>
        <v>7.331122950000001</v>
      </c>
      <c r="M287" s="124">
        <f t="shared" si="230"/>
        <v>9.2960276999999962</v>
      </c>
      <c r="N287" s="124">
        <f t="shared" si="230"/>
        <v>8.0706653499999987</v>
      </c>
      <c r="O287" s="124">
        <f t="shared" si="230"/>
        <v>7.9134996599999994</v>
      </c>
      <c r="P287" s="125">
        <f t="shared" si="227"/>
        <v>100.85149727000001</v>
      </c>
      <c r="Q287" s="180"/>
      <c r="R287" s="123">
        <f t="shared" si="217"/>
        <v>112.2</v>
      </c>
      <c r="S287" s="123">
        <f t="shared" si="217"/>
        <v>112.2</v>
      </c>
      <c r="T287" s="93">
        <f t="shared" si="228"/>
        <v>0</v>
      </c>
      <c r="U287" s="209">
        <v>2</v>
      </c>
    </row>
    <row r="288" spans="1:21" s="61" customFormat="1" ht="15.6" hidden="1" customHeight="1" thickBot="1">
      <c r="A288" s="61" t="s">
        <v>18</v>
      </c>
      <c r="B288" s="62"/>
      <c r="C288" s="53" t="s">
        <v>1168</v>
      </c>
      <c r="D288" s="123">
        <f t="shared" ref="D288:O288" si="231">D239+D190</f>
        <v>8.1616298100000009</v>
      </c>
      <c r="E288" s="124">
        <f t="shared" si="231"/>
        <v>7.5881863299999992</v>
      </c>
      <c r="F288" s="124">
        <f t="shared" si="231"/>
        <v>8.9184256799999986</v>
      </c>
      <c r="G288" s="124">
        <f t="shared" si="231"/>
        <v>7.3584410600000041</v>
      </c>
      <c r="H288" s="124">
        <f t="shared" si="231"/>
        <v>7.7268529099999981</v>
      </c>
      <c r="I288" s="124">
        <f t="shared" si="231"/>
        <v>6.9100918600000014</v>
      </c>
      <c r="J288" s="124">
        <f t="shared" si="231"/>
        <v>7.0484705599999984</v>
      </c>
      <c r="K288" s="124">
        <f t="shared" si="231"/>
        <v>10.417329440000001</v>
      </c>
      <c r="L288" s="124">
        <f t="shared" si="231"/>
        <v>7.9643392700000035</v>
      </c>
      <c r="M288" s="124">
        <f t="shared" si="231"/>
        <v>10.411099989999997</v>
      </c>
      <c r="N288" s="124">
        <f t="shared" si="231"/>
        <v>8.7197450599999939</v>
      </c>
      <c r="O288" s="124">
        <f t="shared" si="231"/>
        <v>9.1718468500000085</v>
      </c>
      <c r="P288" s="125">
        <f t="shared" si="227"/>
        <v>100.39645882000001</v>
      </c>
      <c r="Q288" s="79"/>
      <c r="R288" s="123">
        <f t="shared" si="217"/>
        <v>98.919382580000004</v>
      </c>
      <c r="S288" s="123">
        <f t="shared" si="217"/>
        <v>98.919382580000004</v>
      </c>
      <c r="T288" s="93">
        <f t="shared" si="228"/>
        <v>0</v>
      </c>
      <c r="U288" s="209">
        <v>2</v>
      </c>
    </row>
    <row r="289" spans="1:21" s="61" customFormat="1" ht="15.75" hidden="1" customHeight="1" thickBot="1">
      <c r="A289" s="61" t="s">
        <v>18</v>
      </c>
      <c r="B289" s="62">
        <f>+B283+1</f>
        <v>53</v>
      </c>
      <c r="C289" s="53" t="s">
        <v>1169</v>
      </c>
      <c r="D289" s="123">
        <f t="shared" ref="D289:O289" si="232">D240+D191</f>
        <v>8.5368714800000003</v>
      </c>
      <c r="E289" s="124">
        <f t="shared" si="232"/>
        <v>6.8029002500000004</v>
      </c>
      <c r="F289" s="124">
        <f t="shared" si="232"/>
        <v>7.2073874999999976</v>
      </c>
      <c r="G289" s="124">
        <f t="shared" si="232"/>
        <v>6.5827524000000004</v>
      </c>
      <c r="H289" s="124">
        <f t="shared" si="232"/>
        <v>6.8550789500000029</v>
      </c>
      <c r="I289" s="124">
        <f t="shared" si="232"/>
        <v>6.1425430899999967</v>
      </c>
      <c r="J289" s="124">
        <f t="shared" si="232"/>
        <v>5.9940653900000038</v>
      </c>
      <c r="K289" s="124">
        <f t="shared" si="232"/>
        <v>21.118401350000003</v>
      </c>
      <c r="L289" s="124">
        <f t="shared" si="232"/>
        <v>7.3388681899999995</v>
      </c>
      <c r="M289" s="124">
        <f t="shared" si="232"/>
        <v>7.3629650399999989</v>
      </c>
      <c r="N289" s="124">
        <f t="shared" si="232"/>
        <v>7.6976333700000055</v>
      </c>
      <c r="O289" s="124">
        <f t="shared" si="232"/>
        <v>5.5733253499999904</v>
      </c>
      <c r="P289" s="125">
        <f t="shared" si="227"/>
        <v>97.212792359999995</v>
      </c>
      <c r="Q289" s="180"/>
      <c r="R289" s="123">
        <f t="shared" si="217"/>
        <v>100.4</v>
      </c>
      <c r="S289" s="123">
        <f t="shared" si="217"/>
        <v>100.4</v>
      </c>
      <c r="T289" s="93">
        <f t="shared" si="228"/>
        <v>0</v>
      </c>
      <c r="U289" s="209">
        <v>2</v>
      </c>
    </row>
    <row r="290" spans="1:21" s="61" customFormat="1" ht="15.75" hidden="1" customHeight="1">
      <c r="A290" s="61" t="s">
        <v>18</v>
      </c>
      <c r="B290" s="408">
        <v>53</v>
      </c>
      <c r="C290" s="559" t="s">
        <v>1170</v>
      </c>
      <c r="D290" s="327">
        <f t="shared" ref="D290:O290" si="233">D241+D192</f>
        <v>4.4404297699999997</v>
      </c>
      <c r="E290" s="328">
        <f t="shared" si="233"/>
        <v>4.1825225600000007</v>
      </c>
      <c r="F290" s="328">
        <f t="shared" si="233"/>
        <v>4.4796695299999989</v>
      </c>
      <c r="G290" s="328">
        <f t="shared" si="233"/>
        <v>4.1807480000000012</v>
      </c>
      <c r="H290" s="328">
        <f t="shared" si="233"/>
        <v>4.0548759499999996</v>
      </c>
      <c r="I290" s="328">
        <f t="shared" si="233"/>
        <v>3.7729763699999985</v>
      </c>
      <c r="J290" s="328">
        <f t="shared" si="233"/>
        <v>4.0258871900000024</v>
      </c>
      <c r="K290" s="328">
        <f t="shared" si="233"/>
        <v>4.4839582</v>
      </c>
      <c r="L290" s="328">
        <f t="shared" si="233"/>
        <v>16.302293309999996</v>
      </c>
      <c r="M290" s="328">
        <f t="shared" si="233"/>
        <v>6.0002181700000037</v>
      </c>
      <c r="N290" s="328">
        <f t="shared" si="233"/>
        <v>6.8182185100000012</v>
      </c>
      <c r="O290" s="328">
        <f t="shared" si="233"/>
        <v>0.64774149999999509</v>
      </c>
      <c r="P290" s="329">
        <f t="shared" si="227"/>
        <v>63.389539059999997</v>
      </c>
      <c r="Q290" s="79"/>
      <c r="R290" s="327">
        <f t="shared" si="217"/>
        <v>61</v>
      </c>
      <c r="S290" s="327">
        <f t="shared" si="217"/>
        <v>61</v>
      </c>
      <c r="T290" s="358">
        <f t="shared" si="228"/>
        <v>0</v>
      </c>
      <c r="U290" s="209">
        <v>2</v>
      </c>
    </row>
    <row r="291" spans="1:21" s="61" customFormat="1" ht="15.75" customHeight="1">
      <c r="A291" s="61" t="s">
        <v>18</v>
      </c>
      <c r="B291" s="513">
        <v>53</v>
      </c>
      <c r="C291" s="561" t="s">
        <v>1171</v>
      </c>
      <c r="D291" s="511">
        <f t="shared" ref="D291:O291" si="234">D242+D193</f>
        <v>5.54834753</v>
      </c>
      <c r="E291" s="511">
        <f t="shared" si="234"/>
        <v>5.3637187200000005</v>
      </c>
      <c r="F291" s="511">
        <f t="shared" si="234"/>
        <v>4.4099984599999988</v>
      </c>
      <c r="G291" s="511">
        <f t="shared" si="234"/>
        <v>7.564205010000002</v>
      </c>
      <c r="H291" s="511">
        <f t="shared" si="234"/>
        <v>3.0434411399999988</v>
      </c>
      <c r="I291" s="511">
        <f t="shared" si="234"/>
        <v>4.5311407499999987</v>
      </c>
      <c r="J291" s="511">
        <f t="shared" si="234"/>
        <v>4.5</v>
      </c>
      <c r="K291" s="511">
        <f t="shared" si="234"/>
        <v>15.9</v>
      </c>
      <c r="L291" s="511">
        <f t="shared" si="234"/>
        <v>5.3</v>
      </c>
      <c r="M291" s="511">
        <f t="shared" si="234"/>
        <v>5.7</v>
      </c>
      <c r="N291" s="511">
        <f t="shared" si="234"/>
        <v>5.7</v>
      </c>
      <c r="O291" s="511">
        <f t="shared" si="234"/>
        <v>5.5391483900000011</v>
      </c>
      <c r="P291" s="511">
        <f t="shared" si="227"/>
        <v>73.099999999999994</v>
      </c>
      <c r="Q291" s="558"/>
      <c r="R291" s="511">
        <f t="shared" si="217"/>
        <v>73.100000000000009</v>
      </c>
      <c r="S291" s="511">
        <f t="shared" si="217"/>
        <v>73.100000000000009</v>
      </c>
      <c r="T291" s="527">
        <f t="shared" si="228"/>
        <v>0</v>
      </c>
      <c r="U291" s="209">
        <v>1</v>
      </c>
    </row>
    <row r="292" spans="1:21" s="61" customFormat="1" ht="15.75" customHeight="1">
      <c r="A292" s="61" t="s">
        <v>18</v>
      </c>
      <c r="B292" s="513">
        <v>54</v>
      </c>
      <c r="C292" s="561" t="s">
        <v>1172</v>
      </c>
      <c r="D292" s="511">
        <f t="shared" ref="D292:O292" si="235">D243+D194</f>
        <v>5.4</v>
      </c>
      <c r="E292" s="511">
        <f t="shared" si="235"/>
        <v>5.3</v>
      </c>
      <c r="F292" s="511">
        <f t="shared" si="235"/>
        <v>5.6</v>
      </c>
      <c r="G292" s="511">
        <f t="shared" si="235"/>
        <v>5</v>
      </c>
      <c r="H292" s="511">
        <f t="shared" si="235"/>
        <v>5.0999999999999996</v>
      </c>
      <c r="I292" s="511">
        <f t="shared" si="235"/>
        <v>4.5999999999999996</v>
      </c>
      <c r="J292" s="511">
        <f t="shared" si="235"/>
        <v>4.5999999999999996</v>
      </c>
      <c r="K292" s="511">
        <f t="shared" si="235"/>
        <v>5.2</v>
      </c>
      <c r="L292" s="511">
        <f t="shared" si="235"/>
        <v>5.5</v>
      </c>
      <c r="M292" s="511">
        <f t="shared" si="235"/>
        <v>5.9</v>
      </c>
      <c r="N292" s="511">
        <f t="shared" si="235"/>
        <v>5.9</v>
      </c>
      <c r="O292" s="511">
        <f t="shared" si="235"/>
        <v>5.5</v>
      </c>
      <c r="P292" s="511">
        <f t="shared" si="227"/>
        <v>63.6</v>
      </c>
      <c r="Q292" s="558"/>
      <c r="R292" s="511">
        <f t="shared" si="217"/>
        <v>63.6</v>
      </c>
      <c r="S292" s="511">
        <f t="shared" si="217"/>
        <v>63.6</v>
      </c>
      <c r="T292" s="527">
        <f t="shared" si="228"/>
        <v>0</v>
      </c>
      <c r="U292" s="209">
        <v>1</v>
      </c>
    </row>
    <row r="293" spans="1:21" s="61" customFormat="1" ht="15.75" hidden="1" customHeight="1" thickBot="1">
      <c r="A293" s="61" t="s">
        <v>18</v>
      </c>
      <c r="B293" s="409"/>
      <c r="C293" s="169" t="s">
        <v>1173</v>
      </c>
      <c r="D293" s="331">
        <f t="shared" ref="D293:O293" si="236">D244+D195</f>
        <v>0</v>
      </c>
      <c r="E293" s="332">
        <f t="shared" si="236"/>
        <v>0</v>
      </c>
      <c r="F293" s="332">
        <f t="shared" si="236"/>
        <v>0</v>
      </c>
      <c r="G293" s="332">
        <f t="shared" si="236"/>
        <v>0</v>
      </c>
      <c r="H293" s="332">
        <f t="shared" si="236"/>
        <v>0</v>
      </c>
      <c r="I293" s="332">
        <f t="shared" si="236"/>
        <v>0</v>
      </c>
      <c r="J293" s="332">
        <f t="shared" si="236"/>
        <v>0</v>
      </c>
      <c r="K293" s="332">
        <f t="shared" si="236"/>
        <v>0</v>
      </c>
      <c r="L293" s="332">
        <f t="shared" si="236"/>
        <v>0</v>
      </c>
      <c r="M293" s="332">
        <f t="shared" si="236"/>
        <v>0</v>
      </c>
      <c r="N293" s="332">
        <f t="shared" si="236"/>
        <v>0</v>
      </c>
      <c r="O293" s="332">
        <f t="shared" si="236"/>
        <v>0</v>
      </c>
      <c r="P293" s="333">
        <f t="shared" si="227"/>
        <v>0</v>
      </c>
      <c r="Q293" s="127"/>
      <c r="R293" s="331">
        <f t="shared" si="217"/>
        <v>0</v>
      </c>
      <c r="S293" s="331">
        <f t="shared" si="217"/>
        <v>0</v>
      </c>
      <c r="T293" s="393">
        <f t="shared" si="228"/>
        <v>0</v>
      </c>
      <c r="U293" s="209">
        <v>2</v>
      </c>
    </row>
    <row r="294" spans="1:21" s="61" customFormat="1" ht="15.75" hidden="1" customHeight="1" thickBot="1">
      <c r="A294" s="61" t="s">
        <v>18</v>
      </c>
      <c r="B294" s="213"/>
      <c r="C294" s="53" t="s">
        <v>1174</v>
      </c>
      <c r="D294" s="123">
        <f t="shared" ref="D294:O294" si="237">D245+D196</f>
        <v>0</v>
      </c>
      <c r="E294" s="124">
        <f t="shared" si="237"/>
        <v>0</v>
      </c>
      <c r="F294" s="124">
        <f t="shared" si="237"/>
        <v>0</v>
      </c>
      <c r="G294" s="124">
        <f t="shared" si="237"/>
        <v>0</v>
      </c>
      <c r="H294" s="124">
        <f t="shared" si="237"/>
        <v>0</v>
      </c>
      <c r="I294" s="124">
        <f t="shared" si="237"/>
        <v>0</v>
      </c>
      <c r="J294" s="124">
        <f t="shared" si="237"/>
        <v>0</v>
      </c>
      <c r="K294" s="124">
        <f t="shared" si="237"/>
        <v>0</v>
      </c>
      <c r="L294" s="124">
        <f t="shared" si="237"/>
        <v>0</v>
      </c>
      <c r="M294" s="124">
        <f t="shared" si="237"/>
        <v>0</v>
      </c>
      <c r="N294" s="124">
        <f t="shared" si="237"/>
        <v>0</v>
      </c>
      <c r="O294" s="124">
        <f t="shared" si="237"/>
        <v>0</v>
      </c>
      <c r="P294" s="125">
        <f t="shared" si="227"/>
        <v>0</v>
      </c>
      <c r="Q294" s="127"/>
      <c r="R294" s="123">
        <f t="shared" si="217"/>
        <v>0</v>
      </c>
      <c r="S294" s="123">
        <f t="shared" si="217"/>
        <v>0</v>
      </c>
      <c r="T294" s="93">
        <f t="shared" si="228"/>
        <v>0</v>
      </c>
      <c r="U294" s="209">
        <v>2</v>
      </c>
    </row>
    <row r="295" spans="1:21" s="61" customFormat="1" ht="15.75" hidden="1" customHeight="1" thickBot="1">
      <c r="A295" s="61" t="s">
        <v>18</v>
      </c>
      <c r="B295" s="213"/>
      <c r="C295" s="53" t="s">
        <v>2498</v>
      </c>
      <c r="D295" s="123">
        <f t="shared" ref="D295:O295" si="238">D246+D197</f>
        <v>0</v>
      </c>
      <c r="E295" s="124">
        <f t="shared" si="238"/>
        <v>0</v>
      </c>
      <c r="F295" s="124">
        <f t="shared" si="238"/>
        <v>0</v>
      </c>
      <c r="G295" s="124">
        <f t="shared" si="238"/>
        <v>0</v>
      </c>
      <c r="H295" s="124">
        <f t="shared" si="238"/>
        <v>0</v>
      </c>
      <c r="I295" s="124">
        <f t="shared" si="238"/>
        <v>0</v>
      </c>
      <c r="J295" s="124">
        <f t="shared" si="238"/>
        <v>0</v>
      </c>
      <c r="K295" s="124">
        <f t="shared" si="238"/>
        <v>0</v>
      </c>
      <c r="L295" s="124">
        <f t="shared" si="238"/>
        <v>0</v>
      </c>
      <c r="M295" s="124">
        <f t="shared" si="238"/>
        <v>0</v>
      </c>
      <c r="N295" s="124">
        <f t="shared" si="238"/>
        <v>0</v>
      </c>
      <c r="O295" s="124">
        <f t="shared" si="238"/>
        <v>0</v>
      </c>
      <c r="P295" s="125">
        <f t="shared" ref="P295:P297" si="239">SUM(D295:O295)</f>
        <v>0</v>
      </c>
      <c r="Q295" s="127"/>
      <c r="R295" s="123">
        <f t="shared" ref="R295:S295" si="240">R246+R197</f>
        <v>0</v>
      </c>
      <c r="S295" s="123">
        <f t="shared" si="240"/>
        <v>0</v>
      </c>
      <c r="T295" s="93">
        <f t="shared" ref="T295:T297" si="241">R295-S295</f>
        <v>0</v>
      </c>
      <c r="U295" s="209">
        <v>2</v>
      </c>
    </row>
    <row r="296" spans="1:21" s="61" customFormat="1" ht="15.75" hidden="1" customHeight="1" thickBot="1">
      <c r="A296" s="61" t="s">
        <v>18</v>
      </c>
      <c r="B296" s="213"/>
      <c r="C296" s="53" t="s">
        <v>2499</v>
      </c>
      <c r="D296" s="123">
        <f t="shared" ref="D296:O296" si="242">D247+D198</f>
        <v>0</v>
      </c>
      <c r="E296" s="124">
        <f t="shared" si="242"/>
        <v>0</v>
      </c>
      <c r="F296" s="124">
        <f t="shared" si="242"/>
        <v>0</v>
      </c>
      <c r="G296" s="124">
        <f t="shared" si="242"/>
        <v>0</v>
      </c>
      <c r="H296" s="124">
        <f t="shared" si="242"/>
        <v>0</v>
      </c>
      <c r="I296" s="124">
        <f t="shared" si="242"/>
        <v>0</v>
      </c>
      <c r="J296" s="124">
        <f t="shared" si="242"/>
        <v>0</v>
      </c>
      <c r="K296" s="124">
        <f t="shared" si="242"/>
        <v>0</v>
      </c>
      <c r="L296" s="124">
        <f t="shared" si="242"/>
        <v>0</v>
      </c>
      <c r="M296" s="124">
        <f t="shared" si="242"/>
        <v>0</v>
      </c>
      <c r="N296" s="124">
        <f t="shared" si="242"/>
        <v>0</v>
      </c>
      <c r="O296" s="124">
        <f t="shared" si="242"/>
        <v>0</v>
      </c>
      <c r="P296" s="125">
        <f t="shared" si="239"/>
        <v>0</v>
      </c>
      <c r="Q296" s="127"/>
      <c r="R296" s="123">
        <f t="shared" ref="R296:S296" si="243">R247+R198</f>
        <v>0</v>
      </c>
      <c r="S296" s="123">
        <f t="shared" si="243"/>
        <v>0</v>
      </c>
      <c r="T296" s="93">
        <f t="shared" si="241"/>
        <v>0</v>
      </c>
      <c r="U296" s="209">
        <v>2</v>
      </c>
    </row>
    <row r="297" spans="1:21" s="61" customFormat="1" ht="15.75" hidden="1" customHeight="1" thickBot="1">
      <c r="A297" s="61" t="s">
        <v>18</v>
      </c>
      <c r="B297" s="213"/>
      <c r="C297" s="53" t="s">
        <v>2500</v>
      </c>
      <c r="D297" s="123">
        <f t="shared" ref="D297:O297" si="244">D248+D199</f>
        <v>0</v>
      </c>
      <c r="E297" s="124">
        <f t="shared" si="244"/>
        <v>0</v>
      </c>
      <c r="F297" s="124">
        <f t="shared" si="244"/>
        <v>0</v>
      </c>
      <c r="G297" s="124">
        <f t="shared" si="244"/>
        <v>0</v>
      </c>
      <c r="H297" s="124">
        <f t="shared" si="244"/>
        <v>0</v>
      </c>
      <c r="I297" s="124">
        <f t="shared" si="244"/>
        <v>0</v>
      </c>
      <c r="J297" s="124">
        <f t="shared" si="244"/>
        <v>0</v>
      </c>
      <c r="K297" s="124">
        <f t="shared" si="244"/>
        <v>0</v>
      </c>
      <c r="L297" s="124">
        <f t="shared" si="244"/>
        <v>0</v>
      </c>
      <c r="M297" s="124">
        <f t="shared" si="244"/>
        <v>0</v>
      </c>
      <c r="N297" s="124">
        <f t="shared" si="244"/>
        <v>0</v>
      </c>
      <c r="O297" s="124">
        <f t="shared" si="244"/>
        <v>0</v>
      </c>
      <c r="P297" s="125">
        <f t="shared" si="239"/>
        <v>0</v>
      </c>
      <c r="Q297" s="127"/>
      <c r="R297" s="123">
        <f t="shared" ref="R297:S297" si="245">R248+R199</f>
        <v>0</v>
      </c>
      <c r="S297" s="123">
        <f t="shared" si="245"/>
        <v>0</v>
      </c>
      <c r="T297" s="93">
        <f t="shared" si="241"/>
        <v>0</v>
      </c>
      <c r="U297" s="209">
        <v>2</v>
      </c>
    </row>
    <row r="298" spans="1:21" s="61" customFormat="1" ht="15.6" customHeight="1">
      <c r="B298" s="82"/>
      <c r="C298" s="81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128"/>
      <c r="R298" s="83"/>
      <c r="S298" s="128"/>
      <c r="T298" s="95"/>
      <c r="U298" s="209">
        <v>1</v>
      </c>
    </row>
    <row r="299" spans="1:21" s="61" customFormat="1" ht="15.75" hidden="1" customHeight="1" thickBot="1">
      <c r="B299" s="213"/>
      <c r="C299" s="45" t="s">
        <v>1185</v>
      </c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83"/>
      <c r="S299" s="128"/>
      <c r="T299" s="95"/>
      <c r="U299" s="209">
        <v>2</v>
      </c>
    </row>
    <row r="300" spans="1:21" s="61" customFormat="1" ht="15.75" hidden="1" customHeight="1" thickBot="1">
      <c r="B300" s="213"/>
      <c r="C300" s="45" t="s">
        <v>1186</v>
      </c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83"/>
      <c r="S300" s="128"/>
      <c r="T300" s="95"/>
      <c r="U300" s="209">
        <v>2</v>
      </c>
    </row>
    <row r="301" spans="1:21" s="61" customFormat="1" ht="15.75" hidden="1" customHeight="1" thickBot="1">
      <c r="B301" s="213"/>
      <c r="C301" s="45" t="s">
        <v>1187</v>
      </c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83"/>
      <c r="S301" s="128"/>
      <c r="T301" s="95"/>
      <c r="U301" s="209">
        <v>2</v>
      </c>
    </row>
    <row r="302" spans="1:21" s="61" customFormat="1" ht="15.75" hidden="1" customHeight="1" thickBot="1">
      <c r="B302" s="213"/>
      <c r="C302" s="45" t="s">
        <v>1188</v>
      </c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83"/>
      <c r="S302" s="128"/>
      <c r="T302" s="95"/>
      <c r="U302" s="209">
        <v>2</v>
      </c>
    </row>
    <row r="303" spans="1:21" s="61" customFormat="1" ht="15.75" hidden="1" customHeight="1" thickBot="1">
      <c r="B303" s="213"/>
      <c r="C303" s="45" t="s">
        <v>1189</v>
      </c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57" t="e">
        <f>(P325/P324-1)</f>
        <v>#DIV/0!</v>
      </c>
      <c r="R303" s="83"/>
      <c r="S303" s="128"/>
      <c r="T303" s="95"/>
      <c r="U303" s="209">
        <v>2</v>
      </c>
    </row>
    <row r="304" spans="1:21" s="60" customFormat="1" ht="15.75" hidden="1" customHeight="1" thickBot="1">
      <c r="A304" s="60" t="s">
        <v>989</v>
      </c>
      <c r="B304" s="213"/>
      <c r="C304" s="45" t="s">
        <v>977</v>
      </c>
      <c r="D304" s="153" t="e">
        <f>D326/$P326</f>
        <v>#DIV/0!</v>
      </c>
      <c r="E304" s="154" t="e">
        <f t="shared" ref="E304:O304" si="246">E326/$P326</f>
        <v>#DIV/0!</v>
      </c>
      <c r="F304" s="154" t="e">
        <f t="shared" si="246"/>
        <v>#DIV/0!</v>
      </c>
      <c r="G304" s="154" t="e">
        <f t="shared" si="246"/>
        <v>#DIV/0!</v>
      </c>
      <c r="H304" s="154" t="e">
        <f t="shared" si="246"/>
        <v>#DIV/0!</v>
      </c>
      <c r="I304" s="154" t="e">
        <f t="shared" si="246"/>
        <v>#DIV/0!</v>
      </c>
      <c r="J304" s="154" t="e">
        <f t="shared" si="246"/>
        <v>#DIV/0!</v>
      </c>
      <c r="K304" s="154" t="e">
        <f t="shared" si="246"/>
        <v>#DIV/0!</v>
      </c>
      <c r="L304" s="154" t="e">
        <f t="shared" si="246"/>
        <v>#DIV/0!</v>
      </c>
      <c r="M304" s="154" t="e">
        <f t="shared" si="246"/>
        <v>#DIV/0!</v>
      </c>
      <c r="N304" s="154" t="e">
        <f t="shared" si="246"/>
        <v>#DIV/0!</v>
      </c>
      <c r="O304" s="154" t="e">
        <f t="shared" si="246"/>
        <v>#DIV/0!</v>
      </c>
      <c r="P304" s="155" t="e">
        <f t="shared" ref="P304:P331" si="247">SUM(D304:O304)</f>
        <v>#DIV/0!</v>
      </c>
      <c r="Q304" s="157" t="e">
        <f t="shared" ref="Q304:Q309" si="248">(P326/P325-1)</f>
        <v>#DIV/0!</v>
      </c>
      <c r="R304" s="83"/>
      <c r="S304" s="83"/>
      <c r="T304" s="67"/>
      <c r="U304" s="209">
        <v>2</v>
      </c>
    </row>
    <row r="305" spans="1:21" s="60" customFormat="1" ht="15.75" hidden="1" customHeight="1" thickBot="1">
      <c r="A305" s="60" t="s">
        <v>989</v>
      </c>
      <c r="B305" s="213"/>
      <c r="C305" s="45" t="s">
        <v>982</v>
      </c>
      <c r="D305" s="153">
        <f t="shared" ref="D305:O305" si="249">D327/$P327</f>
        <v>9.6256708500590316E-2</v>
      </c>
      <c r="E305" s="154">
        <f t="shared" si="249"/>
        <v>8.2863764344746169E-2</v>
      </c>
      <c r="F305" s="154">
        <f t="shared" si="249"/>
        <v>8.2384743093270346E-2</v>
      </c>
      <c r="G305" s="154">
        <f t="shared" si="249"/>
        <v>7.9568416056670643E-2</v>
      </c>
      <c r="H305" s="154">
        <f t="shared" si="249"/>
        <v>8.4397763400236067E-2</v>
      </c>
      <c r="I305" s="154">
        <f t="shared" si="249"/>
        <v>7.5847150413223152E-2</v>
      </c>
      <c r="J305" s="154">
        <f t="shared" si="249"/>
        <v>7.1730807674144081E-2</v>
      </c>
      <c r="K305" s="154">
        <f t="shared" si="249"/>
        <v>8.1137225265643403E-2</v>
      </c>
      <c r="L305" s="154">
        <f t="shared" si="249"/>
        <v>8.6798228335301028E-2</v>
      </c>
      <c r="M305" s="154">
        <f t="shared" si="249"/>
        <v>8.6122758677686082E-2</v>
      </c>
      <c r="N305" s="154">
        <f t="shared" si="249"/>
        <v>8.4443763282172193E-2</v>
      </c>
      <c r="O305" s="154">
        <f t="shared" si="249"/>
        <v>8.8448670956316533E-2</v>
      </c>
      <c r="P305" s="155">
        <f t="shared" si="247"/>
        <v>1</v>
      </c>
      <c r="Q305" s="156" t="e">
        <f t="shared" si="248"/>
        <v>#DIV/0!</v>
      </c>
      <c r="R305" s="83"/>
      <c r="S305" s="83"/>
      <c r="T305" s="67"/>
      <c r="U305" s="209">
        <v>2</v>
      </c>
    </row>
    <row r="306" spans="1:21" s="60" customFormat="1" ht="15.75" hidden="1" customHeight="1" thickBot="1">
      <c r="A306" s="60" t="s">
        <v>989</v>
      </c>
      <c r="B306" s="213"/>
      <c r="C306" s="45" t="s">
        <v>978</v>
      </c>
      <c r="D306" s="153">
        <f t="shared" ref="D306:O306" si="250">D328/$P328</f>
        <v>9.4582179319041615E-2</v>
      </c>
      <c r="E306" s="154">
        <f t="shared" si="250"/>
        <v>9.0836077049180342E-2</v>
      </c>
      <c r="F306" s="154">
        <f t="shared" si="250"/>
        <v>8.1584917150063052E-2</v>
      </c>
      <c r="G306" s="154">
        <f t="shared" si="250"/>
        <v>8.435559117276166E-2</v>
      </c>
      <c r="H306" s="154">
        <f t="shared" si="250"/>
        <v>8.7331967717528367E-2</v>
      </c>
      <c r="I306" s="154">
        <f t="shared" si="250"/>
        <v>7.0812006179066883E-2</v>
      </c>
      <c r="J306" s="154">
        <f t="shared" si="250"/>
        <v>7.8354477427490479E-2</v>
      </c>
      <c r="K306" s="154">
        <f t="shared" si="250"/>
        <v>7.5180837452711285E-2</v>
      </c>
      <c r="L306" s="154">
        <f t="shared" si="250"/>
        <v>8.2444161538461611E-2</v>
      </c>
      <c r="M306" s="154">
        <f t="shared" si="250"/>
        <v>8.7690273770491725E-2</v>
      </c>
      <c r="N306" s="154">
        <f t="shared" si="250"/>
        <v>8.3672989281210558E-2</v>
      </c>
      <c r="O306" s="154">
        <f t="shared" si="250"/>
        <v>8.3154521941992424E-2</v>
      </c>
      <c r="P306" s="155">
        <f t="shared" si="247"/>
        <v>1</v>
      </c>
      <c r="Q306" s="156">
        <f t="shared" si="248"/>
        <v>-6.3754427390791069E-2</v>
      </c>
      <c r="R306" s="83"/>
      <c r="S306" s="83"/>
      <c r="T306" s="232"/>
      <c r="U306" s="209">
        <v>2</v>
      </c>
    </row>
    <row r="307" spans="1:21" s="60" customFormat="1" ht="15.75" hidden="1" customHeight="1" thickBot="1">
      <c r="A307" s="60" t="s">
        <v>989</v>
      </c>
      <c r="B307" s="62"/>
      <c r="C307" s="45" t="s">
        <v>979</v>
      </c>
      <c r="D307" s="298">
        <f t="shared" ref="D307:O307" si="251">D329/$P329</f>
        <v>8.9101191125827831E-2</v>
      </c>
      <c r="E307" s="299">
        <f t="shared" si="251"/>
        <v>8.9564189139072867E-2</v>
      </c>
      <c r="F307" s="299">
        <f t="shared" si="251"/>
        <v>8.2941799735099367E-2</v>
      </c>
      <c r="G307" s="299">
        <f t="shared" si="251"/>
        <v>8.0357221456953648E-2</v>
      </c>
      <c r="H307" s="299">
        <f t="shared" si="251"/>
        <v>8.1623998940397388E-2</v>
      </c>
      <c r="I307" s="299">
        <f t="shared" si="251"/>
        <v>6.7886153907284794E-2</v>
      </c>
      <c r="J307" s="299">
        <f t="shared" si="251"/>
        <v>8.6200653642384148E-2</v>
      </c>
      <c r="K307" s="299">
        <f t="shared" si="251"/>
        <v>7.2592605695364201E-2</v>
      </c>
      <c r="L307" s="299">
        <f t="shared" si="251"/>
        <v>8.6513300397351015E-2</v>
      </c>
      <c r="M307" s="299">
        <f t="shared" si="251"/>
        <v>9.381551920529807E-2</v>
      </c>
      <c r="N307" s="299">
        <f t="shared" si="251"/>
        <v>8.2995915894039832E-2</v>
      </c>
      <c r="O307" s="299">
        <f t="shared" si="251"/>
        <v>8.6407450860926896E-2</v>
      </c>
      <c r="P307" s="300">
        <f t="shared" si="247"/>
        <v>1.0000000000000002</v>
      </c>
      <c r="Q307" s="301">
        <f t="shared" si="248"/>
        <v>-4.7919293820933295E-2</v>
      </c>
      <c r="R307" s="83"/>
      <c r="S307" s="83"/>
      <c r="T307" s="67"/>
      <c r="U307" s="209">
        <v>2</v>
      </c>
    </row>
    <row r="308" spans="1:21" s="60" customFormat="1" ht="15.75" hidden="1" customHeight="1" thickBot="1">
      <c r="A308" s="60" t="s">
        <v>989</v>
      </c>
      <c r="B308" s="62"/>
      <c r="C308" s="45" t="s">
        <v>980</v>
      </c>
      <c r="D308" s="130">
        <f t="shared" ref="D308:O308" si="252">D330/$P330</f>
        <v>8.7040043886811386E-2</v>
      </c>
      <c r="E308" s="119">
        <f t="shared" si="252"/>
        <v>8.1902068575530854E-2</v>
      </c>
      <c r="F308" s="119">
        <f t="shared" si="252"/>
        <v>9.0249544616297486E-2</v>
      </c>
      <c r="G308" s="119">
        <f t="shared" si="252"/>
        <v>8.0110240904134711E-2</v>
      </c>
      <c r="H308" s="119">
        <f t="shared" si="252"/>
        <v>7.4851169956049429E-2</v>
      </c>
      <c r="I308" s="119">
        <f t="shared" si="252"/>
        <v>7.7305207402114925E-2</v>
      </c>
      <c r="J308" s="119">
        <f t="shared" si="252"/>
        <v>7.7261326805179484E-2</v>
      </c>
      <c r="K308" s="119">
        <f t="shared" si="252"/>
        <v>7.9456740286566671E-2</v>
      </c>
      <c r="L308" s="119">
        <f t="shared" si="252"/>
        <v>8.2607427477543655E-2</v>
      </c>
      <c r="M308" s="119">
        <f t="shared" si="252"/>
        <v>9.4018799575367698E-2</v>
      </c>
      <c r="N308" s="119">
        <f t="shared" si="252"/>
        <v>8.3142036610988956E-2</v>
      </c>
      <c r="O308" s="119">
        <f t="shared" si="252"/>
        <v>9.2055393903414745E-2</v>
      </c>
      <c r="P308" s="175">
        <f t="shared" si="247"/>
        <v>1</v>
      </c>
      <c r="Q308" s="176">
        <f t="shared" si="248"/>
        <v>-2.1293506357615621E-2</v>
      </c>
      <c r="R308" s="83"/>
      <c r="S308" s="83"/>
      <c r="T308" s="67"/>
      <c r="U308" s="209">
        <v>2</v>
      </c>
    </row>
    <row r="309" spans="1:21" s="60" customFormat="1" ht="15.6" hidden="1" customHeight="1" thickBot="1">
      <c r="A309" s="60" t="s">
        <v>989</v>
      </c>
      <c r="B309" s="62"/>
      <c r="C309" s="45" t="s">
        <v>981</v>
      </c>
      <c r="D309" s="130">
        <f t="shared" ref="D309:O309" si="253">D331/$P331</f>
        <v>8.4557075784901153E-2</v>
      </c>
      <c r="E309" s="119">
        <f t="shared" si="253"/>
        <v>7.9469382206595565E-2</v>
      </c>
      <c r="F309" s="119">
        <f t="shared" si="253"/>
        <v>9.1547129765911228E-2</v>
      </c>
      <c r="G309" s="119">
        <f t="shared" si="253"/>
        <v>6.2319985592666292E-2</v>
      </c>
      <c r="H309" s="119">
        <f t="shared" si="253"/>
        <v>7.9056657137351785E-2</v>
      </c>
      <c r="I309" s="119">
        <f t="shared" si="253"/>
        <v>7.3981855477847872E-2</v>
      </c>
      <c r="J309" s="119">
        <f t="shared" si="253"/>
        <v>7.2142754831954495E-2</v>
      </c>
      <c r="K309" s="119">
        <f t="shared" si="253"/>
        <v>8.5762699710700496E-2</v>
      </c>
      <c r="L309" s="119">
        <f t="shared" si="253"/>
        <v>8.5892089396973542E-2</v>
      </c>
      <c r="M309" s="119">
        <f t="shared" si="253"/>
        <v>9.3965376179112506E-2</v>
      </c>
      <c r="N309" s="119">
        <f t="shared" si="253"/>
        <v>9.4981424894770711E-2</v>
      </c>
      <c r="O309" s="119">
        <f t="shared" si="253"/>
        <v>9.6323569021214347E-2</v>
      </c>
      <c r="P309" s="175">
        <f t="shared" si="247"/>
        <v>0.99999999999999989</v>
      </c>
      <c r="Q309" s="176">
        <f t="shared" si="248"/>
        <v>1.5353488817035021E-2</v>
      </c>
      <c r="R309" s="83"/>
      <c r="S309" s="83"/>
      <c r="T309" s="67"/>
      <c r="U309" s="209">
        <v>2</v>
      </c>
    </row>
    <row r="310" spans="1:21" s="60" customFormat="1" ht="15.6" hidden="1" customHeight="1" thickBot="1">
      <c r="A310" s="60" t="s">
        <v>989</v>
      </c>
      <c r="B310" s="62"/>
      <c r="C310" s="45" t="s">
        <v>1033</v>
      </c>
      <c r="D310" s="130">
        <f t="shared" ref="D310:O310" si="254">D333/$P333</f>
        <v>8.6644646441830439E-2</v>
      </c>
      <c r="E310" s="119">
        <f t="shared" si="254"/>
        <v>8.5148843072055558E-2</v>
      </c>
      <c r="F310" s="119">
        <f t="shared" si="254"/>
        <v>9.2907584016013928E-2</v>
      </c>
      <c r="G310" s="119">
        <f t="shared" si="254"/>
        <v>7.0070247912479858E-2</v>
      </c>
      <c r="H310" s="119">
        <f t="shared" si="254"/>
        <v>8.7353681664692762E-2</v>
      </c>
      <c r="I310" s="119">
        <f t="shared" si="254"/>
        <v>7.464962647542335E-2</v>
      </c>
      <c r="J310" s="119">
        <f t="shared" si="254"/>
        <v>7.324321636714852E-2</v>
      </c>
      <c r="K310" s="119">
        <f t="shared" si="254"/>
        <v>7.9991556444562309E-2</v>
      </c>
      <c r="L310" s="119">
        <f t="shared" si="254"/>
        <v>8.3605883362401962E-2</v>
      </c>
      <c r="M310" s="119">
        <f t="shared" si="254"/>
        <v>8.9494780294181897E-2</v>
      </c>
      <c r="N310" s="119">
        <f t="shared" si="254"/>
        <v>8.7247264482138945E-2</v>
      </c>
      <c r="O310" s="119">
        <f t="shared" si="254"/>
        <v>8.9642669467070474E-2</v>
      </c>
      <c r="P310" s="175">
        <f>SUM(D310:O310)</f>
        <v>0.99999999999999989</v>
      </c>
      <c r="Q310" s="176">
        <f>(P333/P331-1)</f>
        <v>0.10279803715095515</v>
      </c>
      <c r="R310" s="83"/>
      <c r="S310" s="83"/>
      <c r="T310" s="67"/>
      <c r="U310" s="209">
        <v>2</v>
      </c>
    </row>
    <row r="311" spans="1:21" s="60" customFormat="1" ht="15.6" hidden="1" customHeight="1" thickBot="1">
      <c r="A311" s="60" t="s">
        <v>989</v>
      </c>
      <c r="B311" s="62">
        <f>+B290+1</f>
        <v>54</v>
      </c>
      <c r="C311" s="45" t="s">
        <v>1175</v>
      </c>
      <c r="D311" s="130">
        <f t="shared" ref="D311:O311" si="255">D334/$P334</f>
        <v>8.7014289855207191E-2</v>
      </c>
      <c r="E311" s="119">
        <f t="shared" si="255"/>
        <v>9.3250224824804134E-2</v>
      </c>
      <c r="F311" s="119">
        <f t="shared" si="255"/>
        <v>8.7733400282718921E-2</v>
      </c>
      <c r="G311" s="119">
        <f t="shared" si="255"/>
        <v>8.5693899422444889E-2</v>
      </c>
      <c r="H311" s="119">
        <f t="shared" si="255"/>
        <v>9.8440959348258888E-2</v>
      </c>
      <c r="I311" s="119">
        <f t="shared" si="255"/>
        <v>7.9115828118893866E-2</v>
      </c>
      <c r="J311" s="119">
        <f t="shared" si="255"/>
        <v>8.2868345489368556E-2</v>
      </c>
      <c r="K311" s="119">
        <f t="shared" si="255"/>
        <v>7.6887051868097175E-2</v>
      </c>
      <c r="L311" s="119">
        <f t="shared" si="255"/>
        <v>9.3741515335563866E-2</v>
      </c>
      <c r="M311" s="119">
        <f t="shared" si="255"/>
        <v>8.8996741589501729E-2</v>
      </c>
      <c r="N311" s="119">
        <f t="shared" si="255"/>
        <v>6.2245840451869497E-2</v>
      </c>
      <c r="O311" s="119">
        <f t="shared" si="255"/>
        <v>6.4011903413271287E-2</v>
      </c>
      <c r="P311" s="175">
        <f t="shared" ref="P311:P320" si="256">SUM(D311:O311)</f>
        <v>1</v>
      </c>
      <c r="Q311" s="176">
        <f>(P334/P333-1)</f>
        <v>-5.3231436604212368E-2</v>
      </c>
      <c r="R311" s="83"/>
      <c r="S311" s="83"/>
      <c r="T311" s="67"/>
      <c r="U311" s="209">
        <v>2</v>
      </c>
    </row>
    <row r="312" spans="1:21" s="60" customFormat="1" ht="15.6" hidden="1" customHeight="1">
      <c r="A312" s="60" t="s">
        <v>989</v>
      </c>
      <c r="B312" s="408">
        <f>+B311+1</f>
        <v>55</v>
      </c>
      <c r="C312" s="544" t="s">
        <v>1176</v>
      </c>
      <c r="D312" s="460">
        <f t="shared" ref="D312:O312" si="257">D335/$P335</f>
        <v>7.5209795844904281E-2</v>
      </c>
      <c r="E312" s="346">
        <f t="shared" si="257"/>
        <v>7.5841114341235194E-2</v>
      </c>
      <c r="F312" s="346">
        <f t="shared" si="257"/>
        <v>7.6540291637606991E-2</v>
      </c>
      <c r="G312" s="346">
        <f t="shared" si="257"/>
        <v>7.6857737976101612E-2</v>
      </c>
      <c r="H312" s="346">
        <f t="shared" si="257"/>
        <v>8.4672931997825607E-2</v>
      </c>
      <c r="I312" s="346">
        <f t="shared" si="257"/>
        <v>7.7003313395029804E-2</v>
      </c>
      <c r="J312" s="346">
        <f t="shared" si="257"/>
        <v>8.4177752666511577E-2</v>
      </c>
      <c r="K312" s="346">
        <f t="shared" si="257"/>
        <v>8.1340248107385216E-2</v>
      </c>
      <c r="L312" s="346">
        <f t="shared" si="257"/>
        <v>8.7697451920692004E-2</v>
      </c>
      <c r="M312" s="346">
        <f t="shared" si="257"/>
        <v>0.10249342458694126</v>
      </c>
      <c r="N312" s="346">
        <f t="shared" si="257"/>
        <v>9.4124504960885341E-2</v>
      </c>
      <c r="O312" s="346">
        <f t="shared" si="257"/>
        <v>8.4041432564881113E-2</v>
      </c>
      <c r="P312" s="545">
        <f t="shared" si="256"/>
        <v>1</v>
      </c>
      <c r="Q312" s="548">
        <f t="shared" ref="Q312:Q320" si="258">(P335/P334-1)</f>
        <v>2.8666428353882667E-2</v>
      </c>
      <c r="R312" s="83"/>
      <c r="S312" s="83"/>
      <c r="T312" s="67"/>
      <c r="U312" s="209">
        <v>2</v>
      </c>
    </row>
    <row r="313" spans="1:21" s="60" customFormat="1" ht="15.6" customHeight="1">
      <c r="A313" s="60" t="s">
        <v>989</v>
      </c>
      <c r="B313" s="540">
        <v>55</v>
      </c>
      <c r="C313" s="550" t="s">
        <v>1177</v>
      </c>
      <c r="D313" s="119">
        <f t="shared" ref="D313:O313" si="259">D336/$P336</f>
        <v>9.8408405022514883E-2</v>
      </c>
      <c r="E313" s="119">
        <f t="shared" si="259"/>
        <v>8.8567468286496087E-2</v>
      </c>
      <c r="F313" s="119">
        <f t="shared" si="259"/>
        <v>8.0811155411311814E-2</v>
      </c>
      <c r="G313" s="119">
        <f t="shared" si="259"/>
        <v>8.1532602791352285E-2</v>
      </c>
      <c r="H313" s="119">
        <f t="shared" si="259"/>
        <v>8.0480922837789501E-2</v>
      </c>
      <c r="I313" s="119">
        <f t="shared" si="259"/>
        <v>7.5256082738468344E-2</v>
      </c>
      <c r="J313" s="119">
        <f t="shared" si="259"/>
        <v>7.5513717706995137E-2</v>
      </c>
      <c r="K313" s="119">
        <f t="shared" si="259"/>
        <v>7.7775136799578842E-2</v>
      </c>
      <c r="L313" s="119">
        <f t="shared" si="259"/>
        <v>7.9431174928543999E-2</v>
      </c>
      <c r="M313" s="119">
        <f t="shared" si="259"/>
        <v>9.3863318414672145E-2</v>
      </c>
      <c r="N313" s="119">
        <f t="shared" si="259"/>
        <v>8.2859047074226755E-2</v>
      </c>
      <c r="O313" s="119">
        <f t="shared" si="259"/>
        <v>8.5500967988050208E-2</v>
      </c>
      <c r="P313" s="175">
        <f t="shared" si="256"/>
        <v>0.99999999999999989</v>
      </c>
      <c r="Q313" s="556">
        <f t="shared" si="258"/>
        <v>-6.3942672762221653E-3</v>
      </c>
      <c r="R313" s="83"/>
      <c r="S313" s="83"/>
      <c r="T313" s="67"/>
      <c r="U313" s="209">
        <v>1</v>
      </c>
    </row>
    <row r="314" spans="1:21" s="60" customFormat="1" ht="15.6" customHeight="1">
      <c r="A314" s="60" t="s">
        <v>989</v>
      </c>
      <c r="B314" s="540">
        <f>+B313+1</f>
        <v>56</v>
      </c>
      <c r="C314" s="550" t="s">
        <v>1178</v>
      </c>
      <c r="D314" s="119">
        <f t="shared" ref="D314:O314" si="260">D337/$P337</f>
        <v>7.2188430735048811E-2</v>
      </c>
      <c r="E314" s="119">
        <f t="shared" si="260"/>
        <v>6.4445458827434118E-2</v>
      </c>
      <c r="F314" s="119">
        <f t="shared" si="260"/>
        <v>7.5231169665197661E-2</v>
      </c>
      <c r="G314" s="119">
        <f t="shared" si="260"/>
        <v>6.2654383434656721E-2</v>
      </c>
      <c r="H314" s="119">
        <f t="shared" si="260"/>
        <v>6.8282009284535705E-2</v>
      </c>
      <c r="I314" s="119">
        <f t="shared" si="260"/>
        <v>6.171176995098035E-2</v>
      </c>
      <c r="J314" s="119">
        <f t="shared" si="260"/>
        <v>6.3111006445940143E-2</v>
      </c>
      <c r="K314" s="119">
        <f t="shared" si="260"/>
        <v>6.7210032186993535E-2</v>
      </c>
      <c r="L314" s="119">
        <f t="shared" si="260"/>
        <v>7.1507747780975017E-2</v>
      </c>
      <c r="M314" s="119">
        <f t="shared" si="260"/>
        <v>0.24239045625743358</v>
      </c>
      <c r="N314" s="119">
        <f t="shared" si="260"/>
        <v>7.782702075676215E-2</v>
      </c>
      <c r="O314" s="119">
        <f t="shared" si="260"/>
        <v>7.3440514674042223E-2</v>
      </c>
      <c r="P314" s="175">
        <f t="shared" si="256"/>
        <v>1</v>
      </c>
      <c r="Q314" s="556">
        <f t="shared" si="258"/>
        <v>0.22936529245463122</v>
      </c>
      <c r="R314" s="83"/>
      <c r="S314" s="83"/>
      <c r="T314" s="67"/>
      <c r="U314" s="209">
        <v>1</v>
      </c>
    </row>
    <row r="315" spans="1:21" s="60" customFormat="1" ht="15.75" customHeight="1">
      <c r="A315" s="60" t="s">
        <v>989</v>
      </c>
      <c r="B315" s="540">
        <f>+B314+1</f>
        <v>57</v>
      </c>
      <c r="C315" s="550" t="s">
        <v>1179</v>
      </c>
      <c r="D315" s="119">
        <f t="shared" ref="D315:O315" si="261">D338/$P338</f>
        <v>8.3305165593512517E-2</v>
      </c>
      <c r="E315" s="119">
        <f t="shared" si="261"/>
        <v>7.5901323334675419E-2</v>
      </c>
      <c r="F315" s="119">
        <f t="shared" si="261"/>
        <v>8.466361450245756E-2</v>
      </c>
      <c r="G315" s="119">
        <f t="shared" si="261"/>
        <v>7.8688466258041018E-2</v>
      </c>
      <c r="H315" s="119">
        <f t="shared" si="261"/>
        <v>8.6523217382042883E-2</v>
      </c>
      <c r="I315" s="119">
        <f t="shared" si="261"/>
        <v>7.335527224296963E-2</v>
      </c>
      <c r="J315" s="119">
        <f t="shared" si="261"/>
        <v>7.2910814645978705E-2</v>
      </c>
      <c r="K315" s="119">
        <f t="shared" si="261"/>
        <v>8.3020218808798993E-2</v>
      </c>
      <c r="L315" s="119">
        <f t="shared" si="261"/>
        <v>8.6289201029467744E-2</v>
      </c>
      <c r="M315" s="119">
        <f t="shared" si="261"/>
        <v>8.6101546756554306E-2</v>
      </c>
      <c r="N315" s="119">
        <f t="shared" si="261"/>
        <v>9.4907260467278209E-2</v>
      </c>
      <c r="O315" s="119">
        <f t="shared" si="261"/>
        <v>9.4333898978223016E-2</v>
      </c>
      <c r="P315" s="175">
        <f t="shared" si="256"/>
        <v>1</v>
      </c>
      <c r="Q315" s="556">
        <f t="shared" si="258"/>
        <v>-0.14148754810175168</v>
      </c>
      <c r="R315" s="83"/>
      <c r="S315" s="83"/>
      <c r="T315" s="67"/>
      <c r="U315" s="209">
        <v>1</v>
      </c>
    </row>
    <row r="316" spans="1:21" s="60" customFormat="1" ht="15.75" customHeight="1">
      <c r="A316" s="60" t="s">
        <v>989</v>
      </c>
      <c r="B316" s="540">
        <f>+B315+1</f>
        <v>58</v>
      </c>
      <c r="C316" s="550" t="s">
        <v>1180</v>
      </c>
      <c r="D316" s="119">
        <f t="shared" ref="D316:O316" si="262">D339/$P339</f>
        <v>8.0908397026264844E-2</v>
      </c>
      <c r="E316" s="119">
        <f t="shared" si="262"/>
        <v>8.5902226107149468E-2</v>
      </c>
      <c r="F316" s="119">
        <f t="shared" si="262"/>
        <v>8.4019521282128751E-2</v>
      </c>
      <c r="G316" s="119">
        <f t="shared" si="262"/>
        <v>7.8151703690921087E-2</v>
      </c>
      <c r="H316" s="119">
        <f t="shared" si="262"/>
        <v>7.8614024994886803E-2</v>
      </c>
      <c r="I316" s="119">
        <f t="shared" si="262"/>
        <v>7.4543787618424576E-2</v>
      </c>
      <c r="J316" s="119">
        <f t="shared" si="262"/>
        <v>7.781442224317045E-2</v>
      </c>
      <c r="K316" s="119">
        <f t="shared" si="262"/>
        <v>7.9620885993191629E-2</v>
      </c>
      <c r="L316" s="119">
        <f t="shared" si="262"/>
        <v>8.1808881029935013E-2</v>
      </c>
      <c r="M316" s="119">
        <f t="shared" si="262"/>
        <v>9.0686931861961598E-2</v>
      </c>
      <c r="N316" s="119">
        <f t="shared" si="262"/>
        <v>9.5985035793099416E-2</v>
      </c>
      <c r="O316" s="119">
        <f t="shared" si="262"/>
        <v>9.1944182358866366E-2</v>
      </c>
      <c r="P316" s="175">
        <f t="shared" si="256"/>
        <v>0.99999999999999989</v>
      </c>
      <c r="Q316" s="556">
        <f t="shared" si="258"/>
        <v>7.8772743982848503E-2</v>
      </c>
      <c r="R316" s="83"/>
      <c r="S316" s="83"/>
      <c r="T316" s="67"/>
      <c r="U316" s="209">
        <v>1</v>
      </c>
    </row>
    <row r="317" spans="1:21" s="60" customFormat="1" ht="15.75" customHeight="1">
      <c r="A317" s="60" t="s">
        <v>989</v>
      </c>
      <c r="B317" s="540">
        <v>59</v>
      </c>
      <c r="C317" s="550" t="s">
        <v>1181</v>
      </c>
      <c r="D317" s="119">
        <f t="shared" ref="D317:O317" si="263">D340/$P340</f>
        <v>7.8985057129000974E-2</v>
      </c>
      <c r="E317" s="119">
        <f t="shared" si="263"/>
        <v>8.2927504267701249E-2</v>
      </c>
      <c r="F317" s="119">
        <f t="shared" si="263"/>
        <v>8.1708827352085373E-2</v>
      </c>
      <c r="G317" s="119">
        <f t="shared" si="263"/>
        <v>8.6201603394762433E-2</v>
      </c>
      <c r="H317" s="119">
        <f t="shared" si="263"/>
        <v>8.7679243161978629E-2</v>
      </c>
      <c r="I317" s="119">
        <f t="shared" si="263"/>
        <v>7.1831539864209495E-2</v>
      </c>
      <c r="J317" s="119">
        <f t="shared" si="263"/>
        <v>7.3714839961202719E-2</v>
      </c>
      <c r="K317" s="119">
        <f t="shared" si="263"/>
        <v>8.0504364694471392E-2</v>
      </c>
      <c r="L317" s="119">
        <f t="shared" si="263"/>
        <v>8.3414161008729393E-2</v>
      </c>
      <c r="M317" s="119">
        <f t="shared" si="263"/>
        <v>8.8263821532492723E-2</v>
      </c>
      <c r="N317" s="119">
        <f t="shared" si="263"/>
        <v>9.2143549951503395E-2</v>
      </c>
      <c r="O317" s="119">
        <f t="shared" si="263"/>
        <v>9.2625487681862267E-2</v>
      </c>
      <c r="P317" s="175">
        <f t="shared" si="256"/>
        <v>1</v>
      </c>
      <c r="Q317" s="556">
        <f t="shared" si="258"/>
        <v>0.13098279486806796</v>
      </c>
      <c r="R317" s="83"/>
      <c r="S317" s="83"/>
      <c r="T317" s="67"/>
      <c r="U317" s="209">
        <v>1</v>
      </c>
    </row>
    <row r="318" spans="1:21" s="60" customFormat="1" ht="15.75" customHeight="1">
      <c r="A318" s="60" t="s">
        <v>989</v>
      </c>
      <c r="B318" s="540">
        <v>60</v>
      </c>
      <c r="C318" s="550" t="s">
        <v>1182</v>
      </c>
      <c r="D318" s="119">
        <f t="shared" ref="D318:O318" si="264">D341/$P341</f>
        <v>8.3173996175908219E-2</v>
      </c>
      <c r="E318" s="119">
        <f t="shared" si="264"/>
        <v>8.2217973231357558E-2</v>
      </c>
      <c r="F318" s="119">
        <f t="shared" si="264"/>
        <v>8.6998087954110903E-2</v>
      </c>
      <c r="G318" s="119">
        <f t="shared" si="264"/>
        <v>7.7437858508604213E-2</v>
      </c>
      <c r="H318" s="119">
        <f t="shared" si="264"/>
        <v>8.3173996175908219E-2</v>
      </c>
      <c r="I318" s="119">
        <f t="shared" si="264"/>
        <v>7.3613766730401542E-2</v>
      </c>
      <c r="J318" s="119">
        <f t="shared" si="264"/>
        <v>7.4569789674952203E-2</v>
      </c>
      <c r="K318" s="119">
        <f t="shared" si="264"/>
        <v>8.1261950286806883E-2</v>
      </c>
      <c r="L318" s="119">
        <f t="shared" si="264"/>
        <v>8.4130019120458907E-2</v>
      </c>
      <c r="M318" s="119">
        <f t="shared" si="264"/>
        <v>8.8910133843212252E-2</v>
      </c>
      <c r="N318" s="119">
        <f t="shared" si="264"/>
        <v>9.2734225621414909E-2</v>
      </c>
      <c r="O318" s="119">
        <f t="shared" si="264"/>
        <v>9.1778202676864193E-2</v>
      </c>
      <c r="P318" s="175">
        <f t="shared" si="256"/>
        <v>0.99999999999999978</v>
      </c>
      <c r="Q318" s="556">
        <f t="shared" si="258"/>
        <v>1.4548981571290032E-2</v>
      </c>
      <c r="R318" s="83"/>
      <c r="S318" s="83"/>
      <c r="T318" s="67"/>
      <c r="U318" s="209">
        <v>1</v>
      </c>
    </row>
    <row r="319" spans="1:21" s="60" customFormat="1" ht="15.75" hidden="1" customHeight="1" thickBot="1">
      <c r="A319" s="60" t="s">
        <v>989</v>
      </c>
      <c r="B319" s="409"/>
      <c r="C319" s="163" t="s">
        <v>1183</v>
      </c>
      <c r="D319" s="102" t="e">
        <f t="shared" ref="D319:O319" si="265">D342/$P342</f>
        <v>#DIV/0!</v>
      </c>
      <c r="E319" s="129" t="e">
        <f t="shared" si="265"/>
        <v>#DIV/0!</v>
      </c>
      <c r="F319" s="129" t="e">
        <f t="shared" si="265"/>
        <v>#DIV/0!</v>
      </c>
      <c r="G319" s="129" t="e">
        <f t="shared" si="265"/>
        <v>#DIV/0!</v>
      </c>
      <c r="H319" s="129" t="e">
        <f t="shared" si="265"/>
        <v>#DIV/0!</v>
      </c>
      <c r="I319" s="129" t="e">
        <f t="shared" si="265"/>
        <v>#DIV/0!</v>
      </c>
      <c r="J319" s="129" t="e">
        <f t="shared" si="265"/>
        <v>#DIV/0!</v>
      </c>
      <c r="K319" s="129" t="e">
        <f t="shared" si="265"/>
        <v>#DIV/0!</v>
      </c>
      <c r="L319" s="129" t="e">
        <f t="shared" si="265"/>
        <v>#DIV/0!</v>
      </c>
      <c r="M319" s="129" t="e">
        <f t="shared" si="265"/>
        <v>#DIV/0!</v>
      </c>
      <c r="N319" s="129" t="e">
        <f t="shared" si="265"/>
        <v>#DIV/0!</v>
      </c>
      <c r="O319" s="129" t="e">
        <f t="shared" si="265"/>
        <v>#DIV/0!</v>
      </c>
      <c r="P319" s="105" t="e">
        <f t="shared" si="256"/>
        <v>#DIV/0!</v>
      </c>
      <c r="Q319" s="106">
        <f t="shared" si="258"/>
        <v>-1</v>
      </c>
      <c r="R319" s="83"/>
      <c r="S319" s="83"/>
      <c r="T319" s="67"/>
      <c r="U319" s="209">
        <v>2</v>
      </c>
    </row>
    <row r="320" spans="1:21" s="60" customFormat="1" ht="15.75" hidden="1" customHeight="1" thickBot="1">
      <c r="A320" s="60" t="s">
        <v>989</v>
      </c>
      <c r="B320" s="213"/>
      <c r="C320" s="45" t="s">
        <v>1184</v>
      </c>
      <c r="D320" s="130" t="e">
        <f t="shared" ref="D320:O320" si="266">D343/$P343</f>
        <v>#DIV/0!</v>
      </c>
      <c r="E320" s="119" t="e">
        <f t="shared" si="266"/>
        <v>#DIV/0!</v>
      </c>
      <c r="F320" s="119" t="e">
        <f t="shared" si="266"/>
        <v>#DIV/0!</v>
      </c>
      <c r="G320" s="119" t="e">
        <f t="shared" si="266"/>
        <v>#DIV/0!</v>
      </c>
      <c r="H320" s="119" t="e">
        <f t="shared" si="266"/>
        <v>#DIV/0!</v>
      </c>
      <c r="I320" s="119" t="e">
        <f t="shared" si="266"/>
        <v>#DIV/0!</v>
      </c>
      <c r="J320" s="119" t="e">
        <f t="shared" si="266"/>
        <v>#DIV/0!</v>
      </c>
      <c r="K320" s="119" t="e">
        <f t="shared" si="266"/>
        <v>#DIV/0!</v>
      </c>
      <c r="L320" s="119" t="e">
        <f t="shared" si="266"/>
        <v>#DIV/0!</v>
      </c>
      <c r="M320" s="119" t="e">
        <f t="shared" si="266"/>
        <v>#DIV/0!</v>
      </c>
      <c r="N320" s="119" t="e">
        <f t="shared" si="266"/>
        <v>#DIV/0!</v>
      </c>
      <c r="O320" s="119" t="e">
        <f t="shared" si="266"/>
        <v>#DIV/0!</v>
      </c>
      <c r="P320" s="107" t="e">
        <f t="shared" si="256"/>
        <v>#DIV/0!</v>
      </c>
      <c r="Q320" s="108" t="e">
        <f t="shared" si="258"/>
        <v>#DIV/0!</v>
      </c>
      <c r="R320" s="83"/>
      <c r="S320" s="83"/>
      <c r="T320" s="67"/>
      <c r="U320" s="209">
        <v>2</v>
      </c>
    </row>
    <row r="321" spans="1:21" s="60" customFormat="1" ht="15.75" hidden="1" customHeight="1" thickBot="1">
      <c r="A321" s="60" t="s">
        <v>989</v>
      </c>
      <c r="B321" s="213"/>
      <c r="C321" s="45" t="s">
        <v>2501</v>
      </c>
      <c r="D321" s="130" t="e">
        <f t="shared" ref="D321:O321" si="267">D344/$P344</f>
        <v>#DIV/0!</v>
      </c>
      <c r="E321" s="119" t="e">
        <f t="shared" si="267"/>
        <v>#DIV/0!</v>
      </c>
      <c r="F321" s="119" t="e">
        <f t="shared" si="267"/>
        <v>#DIV/0!</v>
      </c>
      <c r="G321" s="119" t="e">
        <f t="shared" si="267"/>
        <v>#DIV/0!</v>
      </c>
      <c r="H321" s="119" t="e">
        <f t="shared" si="267"/>
        <v>#DIV/0!</v>
      </c>
      <c r="I321" s="119" t="e">
        <f t="shared" si="267"/>
        <v>#DIV/0!</v>
      </c>
      <c r="J321" s="119" t="e">
        <f t="shared" si="267"/>
        <v>#DIV/0!</v>
      </c>
      <c r="K321" s="119" t="e">
        <f t="shared" si="267"/>
        <v>#DIV/0!</v>
      </c>
      <c r="L321" s="119" t="e">
        <f t="shared" si="267"/>
        <v>#DIV/0!</v>
      </c>
      <c r="M321" s="119" t="e">
        <f t="shared" si="267"/>
        <v>#DIV/0!</v>
      </c>
      <c r="N321" s="119" t="e">
        <f t="shared" si="267"/>
        <v>#DIV/0!</v>
      </c>
      <c r="O321" s="119" t="e">
        <f t="shared" si="267"/>
        <v>#DIV/0!</v>
      </c>
      <c r="P321" s="107" t="e">
        <f t="shared" ref="P321:P323" si="268">SUM(D321:O321)</f>
        <v>#DIV/0!</v>
      </c>
      <c r="Q321" s="108" t="e">
        <f t="shared" ref="Q321:Q323" si="269">(P344/P343-1)</f>
        <v>#DIV/0!</v>
      </c>
      <c r="R321" s="83"/>
      <c r="S321" s="83"/>
      <c r="T321" s="67"/>
      <c r="U321" s="209">
        <v>2</v>
      </c>
    </row>
    <row r="322" spans="1:21" s="60" customFormat="1" ht="15.75" hidden="1" customHeight="1" thickBot="1">
      <c r="A322" s="60" t="s">
        <v>989</v>
      </c>
      <c r="B322" s="213"/>
      <c r="C322" s="45" t="s">
        <v>2504</v>
      </c>
      <c r="D322" s="130" t="e">
        <f t="shared" ref="D322:O322" si="270">D345/$P345</f>
        <v>#DIV/0!</v>
      </c>
      <c r="E322" s="119" t="e">
        <f t="shared" si="270"/>
        <v>#DIV/0!</v>
      </c>
      <c r="F322" s="119" t="e">
        <f t="shared" si="270"/>
        <v>#DIV/0!</v>
      </c>
      <c r="G322" s="119" t="e">
        <f t="shared" si="270"/>
        <v>#DIV/0!</v>
      </c>
      <c r="H322" s="119" t="e">
        <f t="shared" si="270"/>
        <v>#DIV/0!</v>
      </c>
      <c r="I322" s="119" t="e">
        <f t="shared" si="270"/>
        <v>#DIV/0!</v>
      </c>
      <c r="J322" s="119" t="e">
        <f t="shared" si="270"/>
        <v>#DIV/0!</v>
      </c>
      <c r="K322" s="119" t="e">
        <f t="shared" si="270"/>
        <v>#DIV/0!</v>
      </c>
      <c r="L322" s="119" t="e">
        <f t="shared" si="270"/>
        <v>#DIV/0!</v>
      </c>
      <c r="M322" s="119" t="e">
        <f t="shared" si="270"/>
        <v>#DIV/0!</v>
      </c>
      <c r="N322" s="119" t="e">
        <f t="shared" si="270"/>
        <v>#DIV/0!</v>
      </c>
      <c r="O322" s="119" t="e">
        <f t="shared" si="270"/>
        <v>#DIV/0!</v>
      </c>
      <c r="P322" s="107" t="e">
        <f t="shared" si="268"/>
        <v>#DIV/0!</v>
      </c>
      <c r="Q322" s="108" t="e">
        <f t="shared" si="269"/>
        <v>#DIV/0!</v>
      </c>
      <c r="R322" s="83"/>
      <c r="S322" s="83"/>
      <c r="T322" s="67"/>
      <c r="U322" s="209">
        <v>2</v>
      </c>
    </row>
    <row r="323" spans="1:21" s="60" customFormat="1" ht="15.75" hidden="1" customHeight="1" thickBot="1">
      <c r="A323" s="60" t="s">
        <v>989</v>
      </c>
      <c r="B323" s="213"/>
      <c r="C323" s="45" t="s">
        <v>2507</v>
      </c>
      <c r="D323" s="130" t="e">
        <f t="shared" ref="D323:O323" si="271">D346/$P346</f>
        <v>#DIV/0!</v>
      </c>
      <c r="E323" s="119" t="e">
        <f t="shared" si="271"/>
        <v>#DIV/0!</v>
      </c>
      <c r="F323" s="119" t="e">
        <f t="shared" si="271"/>
        <v>#DIV/0!</v>
      </c>
      <c r="G323" s="119" t="e">
        <f t="shared" si="271"/>
        <v>#DIV/0!</v>
      </c>
      <c r="H323" s="119" t="e">
        <f t="shared" si="271"/>
        <v>#DIV/0!</v>
      </c>
      <c r="I323" s="119" t="e">
        <f t="shared" si="271"/>
        <v>#DIV/0!</v>
      </c>
      <c r="J323" s="119" t="e">
        <f t="shared" si="271"/>
        <v>#DIV/0!</v>
      </c>
      <c r="K323" s="119" t="e">
        <f t="shared" si="271"/>
        <v>#DIV/0!</v>
      </c>
      <c r="L323" s="119" t="e">
        <f t="shared" si="271"/>
        <v>#DIV/0!</v>
      </c>
      <c r="M323" s="119" t="e">
        <f t="shared" si="271"/>
        <v>#DIV/0!</v>
      </c>
      <c r="N323" s="119" t="e">
        <f t="shared" si="271"/>
        <v>#DIV/0!</v>
      </c>
      <c r="O323" s="119" t="e">
        <f t="shared" si="271"/>
        <v>#DIV/0!</v>
      </c>
      <c r="P323" s="107" t="e">
        <f t="shared" si="268"/>
        <v>#DIV/0!</v>
      </c>
      <c r="Q323" s="108" t="e">
        <f t="shared" si="269"/>
        <v>#DIV/0!</v>
      </c>
      <c r="R323" s="83"/>
      <c r="S323" s="83"/>
      <c r="T323" s="67"/>
      <c r="U323" s="209">
        <v>2</v>
      </c>
    </row>
    <row r="324" spans="1:21" s="60" customFormat="1" ht="15.75" hidden="1" customHeight="1" thickBot="1">
      <c r="B324" s="213"/>
      <c r="C324" s="45" t="s">
        <v>1188</v>
      </c>
      <c r="D324" s="334"/>
      <c r="E324" s="335"/>
      <c r="F324" s="335"/>
      <c r="G324" s="335"/>
      <c r="H324" s="335"/>
      <c r="I324" s="335"/>
      <c r="J324" s="335"/>
      <c r="K324" s="335"/>
      <c r="L324" s="335"/>
      <c r="M324" s="335"/>
      <c r="N324" s="335"/>
      <c r="O324" s="335"/>
      <c r="P324" s="336"/>
      <c r="Q324" s="84"/>
      <c r="R324" s="83"/>
      <c r="S324" s="83"/>
      <c r="T324" s="67"/>
      <c r="U324" s="209">
        <v>2</v>
      </c>
    </row>
    <row r="325" spans="1:21" s="60" customFormat="1" ht="15.75" hidden="1" customHeight="1" thickBot="1">
      <c r="B325" s="213"/>
      <c r="C325" s="45" t="s">
        <v>1189</v>
      </c>
      <c r="D325" s="334"/>
      <c r="E325" s="335"/>
      <c r="F325" s="335"/>
      <c r="G325" s="335"/>
      <c r="H325" s="335"/>
      <c r="I325" s="335"/>
      <c r="J325" s="335"/>
      <c r="K325" s="335"/>
      <c r="L325" s="335"/>
      <c r="M325" s="335"/>
      <c r="N325" s="335"/>
      <c r="O325" s="335"/>
      <c r="P325" s="336"/>
      <c r="Q325" s="240"/>
      <c r="R325" s="83"/>
      <c r="S325" s="83"/>
      <c r="T325" s="67"/>
      <c r="U325" s="209">
        <v>2</v>
      </c>
    </row>
    <row r="326" spans="1:21" s="61" customFormat="1" ht="15.75" hidden="1" customHeight="1" thickBot="1">
      <c r="A326" s="60" t="s">
        <v>989</v>
      </c>
      <c r="B326" s="213"/>
      <c r="C326" s="45" t="s">
        <v>977</v>
      </c>
      <c r="D326" s="337"/>
      <c r="E326" s="338"/>
      <c r="F326" s="338"/>
      <c r="G326" s="338"/>
      <c r="H326" s="338"/>
      <c r="I326" s="338"/>
      <c r="J326" s="338"/>
      <c r="K326" s="338"/>
      <c r="L326" s="338"/>
      <c r="M326" s="338"/>
      <c r="N326" s="338"/>
      <c r="O326" s="338"/>
      <c r="P326" s="339">
        <f t="shared" si="247"/>
        <v>0</v>
      </c>
      <c r="Q326" s="80"/>
      <c r="R326" s="340"/>
      <c r="S326" s="132"/>
      <c r="T326" s="115">
        <f t="shared" ref="T326:T332" si="272">R326-S326</f>
        <v>0</v>
      </c>
      <c r="U326" s="209">
        <v>2</v>
      </c>
    </row>
    <row r="327" spans="1:21" s="61" customFormat="1" ht="15.75" hidden="1" customHeight="1" thickBot="1">
      <c r="A327" s="60" t="s">
        <v>989</v>
      </c>
      <c r="B327" s="213"/>
      <c r="C327" s="45" t="s">
        <v>982</v>
      </c>
      <c r="D327" s="132">
        <v>8.1529432100000001</v>
      </c>
      <c r="E327" s="341">
        <v>7.018560840000001</v>
      </c>
      <c r="F327" s="341">
        <v>6.9779877399999988</v>
      </c>
      <c r="G327" s="341">
        <v>6.7394448400000035</v>
      </c>
      <c r="H327" s="341">
        <v>7.1484905599999946</v>
      </c>
      <c r="I327" s="341">
        <v>6.4242536400000008</v>
      </c>
      <c r="J327" s="341">
        <v>6.0755994100000041</v>
      </c>
      <c r="K327" s="341">
        <v>6.8723229799999963</v>
      </c>
      <c r="L327" s="341">
        <v>7.3518099399999972</v>
      </c>
      <c r="M327" s="341">
        <v>7.2945976600000115</v>
      </c>
      <c r="N327" s="341">
        <v>7.1523867499999847</v>
      </c>
      <c r="O327" s="341">
        <f>6.90105660000001+0.59054583</f>
        <v>7.4916024300000101</v>
      </c>
      <c r="P327" s="131">
        <f t="shared" si="247"/>
        <v>84.7</v>
      </c>
      <c r="Q327" s="80"/>
      <c r="R327" s="340"/>
      <c r="S327" s="132"/>
      <c r="T327" s="115">
        <f t="shared" si="272"/>
        <v>0</v>
      </c>
      <c r="U327" s="209">
        <v>2</v>
      </c>
    </row>
    <row r="328" spans="1:21" s="61" customFormat="1" ht="15.75" hidden="1" customHeight="1" thickBot="1">
      <c r="A328" s="60" t="s">
        <v>989</v>
      </c>
      <c r="B328" s="213"/>
      <c r="C328" s="45" t="s">
        <v>978</v>
      </c>
      <c r="D328" s="132">
        <v>7.50036682</v>
      </c>
      <c r="E328" s="341">
        <v>7.2033009100000003</v>
      </c>
      <c r="F328" s="341">
        <v>6.4696839299999995</v>
      </c>
      <c r="G328" s="341">
        <v>6.6893983799999992</v>
      </c>
      <c r="H328" s="341">
        <v>6.9254250399999995</v>
      </c>
      <c r="I328" s="341">
        <v>5.6153920900000038</v>
      </c>
      <c r="J328" s="341">
        <v>6.2135100599999946</v>
      </c>
      <c r="K328" s="341">
        <v>5.9618404100000042</v>
      </c>
      <c r="L328" s="341">
        <v>6.5378220100000055</v>
      </c>
      <c r="M328" s="341">
        <v>6.9538387099999932</v>
      </c>
      <c r="N328" s="341">
        <v>6.635268049999997</v>
      </c>
      <c r="O328" s="341">
        <f>6.21949038+0.37466321</f>
        <v>6.5941535899999995</v>
      </c>
      <c r="P328" s="131">
        <f t="shared" si="247"/>
        <v>79.3</v>
      </c>
      <c r="Q328" s="80"/>
      <c r="R328" s="340"/>
      <c r="S328" s="132"/>
      <c r="T328" s="115">
        <f t="shared" si="272"/>
        <v>0</v>
      </c>
      <c r="U328" s="209">
        <v>2</v>
      </c>
    </row>
    <row r="329" spans="1:21" s="61" customFormat="1" ht="15.75" hidden="1" customHeight="1" thickBot="1">
      <c r="A329" s="60" t="s">
        <v>989</v>
      </c>
      <c r="B329" s="213"/>
      <c r="C329" s="45" t="s">
        <v>979</v>
      </c>
      <c r="D329" s="132">
        <v>6.7271399299999999</v>
      </c>
      <c r="E329" s="341">
        <v>6.7620962799999997</v>
      </c>
      <c r="F329" s="341">
        <v>6.2621058800000009</v>
      </c>
      <c r="G329" s="341">
        <v>6.0669702199999991</v>
      </c>
      <c r="H329" s="341">
        <v>6.1626119200000016</v>
      </c>
      <c r="I329" s="341">
        <v>5.1254046200000012</v>
      </c>
      <c r="J329" s="341">
        <v>6.5081493500000018</v>
      </c>
      <c r="K329" s="341">
        <v>5.4807417299999965</v>
      </c>
      <c r="L329" s="341">
        <v>6.5317541800000001</v>
      </c>
      <c r="M329" s="341">
        <v>7.0830717000000032</v>
      </c>
      <c r="N329" s="341">
        <v>6.2661916500000059</v>
      </c>
      <c r="O329" s="341">
        <f>6.37650185999998+0.14726068</f>
        <v>6.5237625399999795</v>
      </c>
      <c r="P329" s="131">
        <f t="shared" si="247"/>
        <v>75.499999999999986</v>
      </c>
      <c r="Q329" s="80"/>
      <c r="R329" s="340"/>
      <c r="S329" s="132"/>
      <c r="T329" s="115">
        <f t="shared" si="272"/>
        <v>0</v>
      </c>
      <c r="U329" s="209">
        <v>2</v>
      </c>
    </row>
    <row r="330" spans="1:21" s="61" customFormat="1" ht="15.75" hidden="1" customHeight="1" thickBot="1">
      <c r="A330" s="60" t="s">
        <v>989</v>
      </c>
      <c r="B330" s="213"/>
      <c r="C330" s="45" t="s">
        <v>980</v>
      </c>
      <c r="D330" s="306">
        <v>6.4315925400000005</v>
      </c>
      <c r="E330" s="307">
        <v>6.0519355200000007</v>
      </c>
      <c r="F330" s="307">
        <v>6.6687500600000007</v>
      </c>
      <c r="G330" s="307">
        <v>5.9195331799999948</v>
      </c>
      <c r="H330" s="307">
        <v>5.5309281200000058</v>
      </c>
      <c r="I330" s="307">
        <v>5.7122626899999993</v>
      </c>
      <c r="J330" s="307">
        <v>5.7090202499999947</v>
      </c>
      <c r="K330" s="307">
        <v>5.8712444900000023</v>
      </c>
      <c r="L330" s="307">
        <v>6.1040561400000044</v>
      </c>
      <c r="M330" s="307">
        <v>6.9472691300000022</v>
      </c>
      <c r="N330" s="307">
        <v>6.143559659999994</v>
      </c>
      <c r="O330" s="342">
        <v>6.802188490000006</v>
      </c>
      <c r="P330" s="329">
        <f t="shared" si="247"/>
        <v>73.892340270000005</v>
      </c>
      <c r="Q330" s="80"/>
      <c r="R330" s="109"/>
      <c r="S330" s="109"/>
      <c r="T330" s="52">
        <f>S330-R330</f>
        <v>0</v>
      </c>
      <c r="U330" s="209">
        <v>2</v>
      </c>
    </row>
    <row r="331" spans="1:21" s="61" customFormat="1" ht="15.75" hidden="1" customHeight="1">
      <c r="A331" s="60" t="s">
        <v>989</v>
      </c>
      <c r="B331" s="512"/>
      <c r="C331" s="174" t="s">
        <v>981</v>
      </c>
      <c r="D331" s="306">
        <v>6.3440506599999997</v>
      </c>
      <c r="E331" s="307">
        <v>5.9623370600000003</v>
      </c>
      <c r="F331" s="307">
        <v>6.8684923600000012</v>
      </c>
      <c r="G331" s="307">
        <v>4.67567193</v>
      </c>
      <c r="H331" s="307">
        <v>5.9313715999999985</v>
      </c>
      <c r="I331" s="307">
        <v>5.5506252400000022</v>
      </c>
      <c r="J331" s="307">
        <v>5.4126433200000008</v>
      </c>
      <c r="K331" s="307">
        <v>6.4345048199999937</v>
      </c>
      <c r="L331" s="307">
        <v>6.4442125200000007</v>
      </c>
      <c r="M331" s="307">
        <v>7.0499257600000007</v>
      </c>
      <c r="N331" s="307">
        <v>7.126156690000002</v>
      </c>
      <c r="O331" s="342">
        <v>7.2268535299999996</v>
      </c>
      <c r="P331" s="345">
        <f t="shared" si="247"/>
        <v>75.026845489999999</v>
      </c>
      <c r="Q331" s="80"/>
      <c r="R331" s="342">
        <v>73.099999999999994</v>
      </c>
      <c r="S331" s="342">
        <v>73.099999999999994</v>
      </c>
      <c r="T331" s="355">
        <f t="shared" si="272"/>
        <v>0</v>
      </c>
      <c r="U331" s="209">
        <v>2</v>
      </c>
    </row>
    <row r="332" spans="1:21" s="61" customFormat="1" ht="15.6" customHeight="1">
      <c r="A332" s="60" t="s">
        <v>989</v>
      </c>
      <c r="B332" s="540">
        <v>61</v>
      </c>
      <c r="C332" s="550" t="s">
        <v>2827</v>
      </c>
      <c r="D332" s="551">
        <v>8.6999999999999993</v>
      </c>
      <c r="E332" s="551">
        <v>8.6</v>
      </c>
      <c r="F332" s="551">
        <v>9.1</v>
      </c>
      <c r="G332" s="551">
        <v>8.1</v>
      </c>
      <c r="H332" s="551">
        <v>8.6999999999999993</v>
      </c>
      <c r="I332" s="551">
        <v>7.7</v>
      </c>
      <c r="J332" s="551">
        <v>7.8</v>
      </c>
      <c r="K332" s="551">
        <v>8.5</v>
      </c>
      <c r="L332" s="551">
        <v>8.8000000000000007</v>
      </c>
      <c r="M332" s="551">
        <v>9.3000000000000007</v>
      </c>
      <c r="N332" s="551">
        <v>9.6999999999999993</v>
      </c>
      <c r="O332" s="551">
        <f>(R332)-SUM(D332:N332)</f>
        <v>9.5999999999999943</v>
      </c>
      <c r="P332" s="552">
        <f t="shared" ref="P332" si="273">SUM(D332:O332)</f>
        <v>104.6</v>
      </c>
      <c r="Q332" s="173"/>
      <c r="R332" s="551">
        <v>104.6</v>
      </c>
      <c r="S332" s="552">
        <v>104.6</v>
      </c>
      <c r="T332" s="521">
        <f t="shared" si="272"/>
        <v>0</v>
      </c>
      <c r="U332" s="209">
        <v>1</v>
      </c>
    </row>
    <row r="333" spans="1:21" s="61" customFormat="1" ht="15.75" hidden="1" customHeight="1" thickBot="1">
      <c r="A333" s="60" t="s">
        <v>989</v>
      </c>
      <c r="B333" s="409"/>
      <c r="C333" s="163" t="s">
        <v>1033</v>
      </c>
      <c r="D333" s="312">
        <v>7.1689310800000001</v>
      </c>
      <c r="E333" s="313">
        <v>7.0451691200000006</v>
      </c>
      <c r="F333" s="313">
        <v>7.6871231400000006</v>
      </c>
      <c r="G333" s="313">
        <v>5.7975743299999998</v>
      </c>
      <c r="H333" s="313">
        <v>7.2275962699999958</v>
      </c>
      <c r="I333" s="313">
        <v>6.1764696299999997</v>
      </c>
      <c r="J333" s="313">
        <v>6.0601040200000043</v>
      </c>
      <c r="K333" s="313">
        <v>6.6184580199999985</v>
      </c>
      <c r="L333" s="313">
        <v>6.9175054700000018</v>
      </c>
      <c r="M333" s="313">
        <v>7.4047496100000032</v>
      </c>
      <c r="N333" s="313">
        <v>7.218791369999991</v>
      </c>
      <c r="O333" s="343">
        <v>7.4169858799999986</v>
      </c>
      <c r="P333" s="339">
        <f>SUM(D333:O333)</f>
        <v>82.739457939999994</v>
      </c>
      <c r="Q333" s="75"/>
      <c r="R333" s="420">
        <v>81.5</v>
      </c>
      <c r="S333" s="343">
        <v>81.5</v>
      </c>
      <c r="T333" s="549">
        <f>R333-S333</f>
        <v>0</v>
      </c>
      <c r="U333" s="209">
        <v>2</v>
      </c>
    </row>
    <row r="334" spans="1:21" s="61" customFormat="1" ht="15.75" hidden="1" customHeight="1" thickBot="1">
      <c r="A334" s="60" t="s">
        <v>989</v>
      </c>
      <c r="B334" s="62"/>
      <c r="C334" s="45" t="s">
        <v>1175</v>
      </c>
      <c r="D334" s="109">
        <v>6.8162746399999996</v>
      </c>
      <c r="E334" s="110">
        <v>7.3047673399999997</v>
      </c>
      <c r="F334" s="110">
        <v>6.8726062400000014</v>
      </c>
      <c r="G334" s="110">
        <v>6.7128416999999985</v>
      </c>
      <c r="H334" s="110">
        <v>7.7113841400000034</v>
      </c>
      <c r="I334" s="110">
        <v>6.1975477099999949</v>
      </c>
      <c r="J334" s="110">
        <v>6.4915015999999994</v>
      </c>
      <c r="K334" s="110">
        <v>6.0229562600000079</v>
      </c>
      <c r="L334" s="110">
        <v>7.3432526399999958</v>
      </c>
      <c r="M334" s="110">
        <v>6.9715702300000046</v>
      </c>
      <c r="N334" s="110">
        <v>4.8760352399999931</v>
      </c>
      <c r="O334" s="114">
        <v>5.0143799899999948</v>
      </c>
      <c r="P334" s="131">
        <f t="shared" ref="P334:P343" si="274">SUM(D334:O334)</f>
        <v>78.335117729999993</v>
      </c>
      <c r="Q334" s="75"/>
      <c r="R334" s="311">
        <v>85.3</v>
      </c>
      <c r="S334" s="110">
        <v>85.3</v>
      </c>
      <c r="T334" s="310">
        <f t="shared" ref="T334:T343" si="275">R334-S334</f>
        <v>0</v>
      </c>
      <c r="U334" s="209">
        <v>2</v>
      </c>
    </row>
    <row r="335" spans="1:21" s="61" customFormat="1" ht="15.75" hidden="1" customHeight="1" thickBot="1">
      <c r="A335" s="60" t="s">
        <v>989</v>
      </c>
      <c r="B335" s="62"/>
      <c r="C335" s="45" t="s">
        <v>1176</v>
      </c>
      <c r="D335" s="312">
        <v>6.0604584299999997</v>
      </c>
      <c r="E335" s="313">
        <v>6.1113305200000001</v>
      </c>
      <c r="F335" s="313">
        <v>6.1676707200000003</v>
      </c>
      <c r="G335" s="313">
        <v>6.1932507699999988</v>
      </c>
      <c r="H335" s="313">
        <v>6.8230046200000025</v>
      </c>
      <c r="I335" s="313">
        <v>6.2049813399999962</v>
      </c>
      <c r="J335" s="313">
        <v>6.7831027200000023</v>
      </c>
      <c r="K335" s="313">
        <v>6.5544546000000068</v>
      </c>
      <c r="L335" s="313">
        <v>7.0667225700000031</v>
      </c>
      <c r="M335" s="313">
        <v>8.2589924899999971</v>
      </c>
      <c r="N335" s="313">
        <v>7.5846190400000069</v>
      </c>
      <c r="O335" s="343">
        <v>6.7721179499999806</v>
      </c>
      <c r="P335" s="339">
        <f t="shared" si="274"/>
        <v>80.580705769999994</v>
      </c>
      <c r="Q335" s="79"/>
      <c r="R335" s="109">
        <v>79.599999999999994</v>
      </c>
      <c r="S335" s="340">
        <v>79.599999999999994</v>
      </c>
      <c r="T335" s="115">
        <f t="shared" si="275"/>
        <v>0</v>
      </c>
      <c r="U335" s="209">
        <v>2</v>
      </c>
    </row>
    <row r="336" spans="1:21" s="61" customFormat="1" ht="15.6" hidden="1" customHeight="1" thickBot="1">
      <c r="A336" s="60" t="s">
        <v>989</v>
      </c>
      <c r="B336" s="62"/>
      <c r="C336" s="45" t="s">
        <v>1177</v>
      </c>
      <c r="D336" s="109">
        <v>7.8791133499999999</v>
      </c>
      <c r="E336" s="110">
        <v>7.0911943099999997</v>
      </c>
      <c r="F336" s="110">
        <v>6.4701816200000017</v>
      </c>
      <c r="G336" s="110">
        <v>6.5279446300000004</v>
      </c>
      <c r="H336" s="110">
        <v>6.4437414000000004</v>
      </c>
      <c r="I336" s="110">
        <v>6.0254122199999998</v>
      </c>
      <c r="J336" s="110">
        <v>6.046039879999995</v>
      </c>
      <c r="K336" s="110">
        <v>6.2271014200000039</v>
      </c>
      <c r="L336" s="110">
        <v>6.3596928600000027</v>
      </c>
      <c r="M336" s="110">
        <v>7.5152089399999937</v>
      </c>
      <c r="N336" s="110">
        <v>6.634146990000005</v>
      </c>
      <c r="O336" s="114">
        <v>6.8456735799999962</v>
      </c>
      <c r="P336" s="131">
        <f t="shared" si="274"/>
        <v>80.065451199999998</v>
      </c>
      <c r="Q336" s="113"/>
      <c r="R336" s="109">
        <v>87.1</v>
      </c>
      <c r="S336" s="132">
        <v>87.1</v>
      </c>
      <c r="T336" s="115">
        <f t="shared" si="275"/>
        <v>0</v>
      </c>
      <c r="U336" s="209">
        <v>2</v>
      </c>
    </row>
    <row r="337" spans="1:21" s="61" customFormat="1" ht="15.6" hidden="1" customHeight="1" thickBot="1">
      <c r="A337" s="60" t="s">
        <v>989</v>
      </c>
      <c r="B337" s="62"/>
      <c r="C337" s="45" t="s">
        <v>1178</v>
      </c>
      <c r="D337" s="109">
        <v>7.1054846300000003</v>
      </c>
      <c r="E337" s="110">
        <v>6.3433463299999984</v>
      </c>
      <c r="F337" s="110">
        <v>7.4049804700000017</v>
      </c>
      <c r="G337" s="110">
        <v>6.1670513400000004</v>
      </c>
      <c r="H337" s="110">
        <v>6.7209767900000017</v>
      </c>
      <c r="I337" s="110">
        <v>6.07427019</v>
      </c>
      <c r="J337" s="110">
        <v>6.2119965999999991</v>
      </c>
      <c r="K337" s="110">
        <v>6.6154624199999938</v>
      </c>
      <c r="L337" s="110">
        <v>7.0384852199999974</v>
      </c>
      <c r="M337" s="110">
        <v>23.858416699999999</v>
      </c>
      <c r="N337" s="110">
        <v>7.6604892800000073</v>
      </c>
      <c r="O337" s="114">
        <v>7.2287268599999948</v>
      </c>
      <c r="P337" s="131">
        <f t="shared" si="274"/>
        <v>98.429686829999994</v>
      </c>
      <c r="Q337" s="113"/>
      <c r="R337" s="109">
        <v>84.3</v>
      </c>
      <c r="S337" s="132">
        <v>84.3</v>
      </c>
      <c r="T337" s="115">
        <f t="shared" si="275"/>
        <v>0</v>
      </c>
      <c r="U337" s="209">
        <v>2</v>
      </c>
    </row>
    <row r="338" spans="1:21" s="61" customFormat="1" ht="15.75" hidden="1" customHeight="1" thickBot="1">
      <c r="A338" s="60" t="s">
        <v>989</v>
      </c>
      <c r="B338" s="62">
        <f>+B332+1</f>
        <v>62</v>
      </c>
      <c r="C338" s="45" t="s">
        <v>1179</v>
      </c>
      <c r="D338" s="109">
        <v>7.0395457199999996</v>
      </c>
      <c r="E338" s="110">
        <v>6.4138980100000005</v>
      </c>
      <c r="F338" s="110">
        <v>7.154338880000001</v>
      </c>
      <c r="G338" s="110">
        <v>6.6494202599999994</v>
      </c>
      <c r="H338" s="110">
        <v>7.3114811100000097</v>
      </c>
      <c r="I338" s="110">
        <v>6.1987487699999946</v>
      </c>
      <c r="J338" s="110">
        <v>6.1611907200000005</v>
      </c>
      <c r="K338" s="110">
        <v>7.0154668300000012</v>
      </c>
      <c r="L338" s="110">
        <v>7.2917060000000049</v>
      </c>
      <c r="M338" s="110">
        <v>7.2758486300000058</v>
      </c>
      <c r="N338" s="110">
        <v>8.0199588399999868</v>
      </c>
      <c r="O338" s="114">
        <v>7.971508010000008</v>
      </c>
      <c r="P338" s="131">
        <f t="shared" si="274"/>
        <v>84.503111780000012</v>
      </c>
      <c r="Q338" s="79"/>
      <c r="R338" s="117">
        <v>81.5</v>
      </c>
      <c r="S338" s="132">
        <v>81.5</v>
      </c>
      <c r="T338" s="115">
        <f t="shared" si="275"/>
        <v>0</v>
      </c>
      <c r="U338" s="209">
        <v>2</v>
      </c>
    </row>
    <row r="339" spans="1:21" s="61" customFormat="1" ht="15.75" hidden="1" customHeight="1">
      <c r="A339" s="60" t="s">
        <v>989</v>
      </c>
      <c r="B339" s="408">
        <v>62</v>
      </c>
      <c r="C339" s="544" t="s">
        <v>1180</v>
      </c>
      <c r="D339" s="306">
        <v>7.3755814600000003</v>
      </c>
      <c r="E339" s="307">
        <v>7.8308171900000003</v>
      </c>
      <c r="F339" s="307">
        <v>7.6591904700000022</v>
      </c>
      <c r="G339" s="307">
        <v>7.1242822499999967</v>
      </c>
      <c r="H339" s="307">
        <v>7.1664273000000058</v>
      </c>
      <c r="I339" s="307">
        <v>6.7953858699999969</v>
      </c>
      <c r="J339" s="307">
        <v>7.0935357900000042</v>
      </c>
      <c r="K339" s="307">
        <v>7.2582123999999908</v>
      </c>
      <c r="L339" s="307">
        <v>7.4576692699999967</v>
      </c>
      <c r="M339" s="307">
        <v>8.2669893099999996</v>
      </c>
      <c r="N339" s="307">
        <v>8.7499626299999989</v>
      </c>
      <c r="O339" s="342">
        <v>8.381599829999999</v>
      </c>
      <c r="P339" s="562">
        <f t="shared" si="274"/>
        <v>91.159653769999991</v>
      </c>
      <c r="Q339" s="79"/>
      <c r="R339" s="307">
        <v>91</v>
      </c>
      <c r="S339" s="563">
        <v>91</v>
      </c>
      <c r="T339" s="355">
        <f t="shared" si="275"/>
        <v>0</v>
      </c>
      <c r="U339" s="209">
        <v>2</v>
      </c>
    </row>
    <row r="340" spans="1:21" s="61" customFormat="1" ht="15.75" customHeight="1">
      <c r="A340" s="60" t="s">
        <v>989</v>
      </c>
      <c r="B340" s="540">
        <v>62</v>
      </c>
      <c r="C340" s="550" t="s">
        <v>1181</v>
      </c>
      <c r="D340" s="551">
        <v>8.1433593900000005</v>
      </c>
      <c r="E340" s="551">
        <v>8.5498256899999987</v>
      </c>
      <c r="F340" s="551">
        <v>8.4241801000000009</v>
      </c>
      <c r="G340" s="551">
        <v>8.8873853100000062</v>
      </c>
      <c r="H340" s="551">
        <v>9.0397299699999962</v>
      </c>
      <c r="I340" s="551">
        <v>7.4058317599999981</v>
      </c>
      <c r="J340" s="553">
        <v>7.6</v>
      </c>
      <c r="K340" s="553">
        <v>8.3000000000000007</v>
      </c>
      <c r="L340" s="553">
        <v>8.6</v>
      </c>
      <c r="M340" s="553">
        <v>9.1</v>
      </c>
      <c r="N340" s="553">
        <v>9.5</v>
      </c>
      <c r="O340" s="554">
        <f>(R340)-SUM(D340:N340)</f>
        <v>9.5496877799999993</v>
      </c>
      <c r="P340" s="555">
        <f t="shared" si="274"/>
        <v>103.1</v>
      </c>
      <c r="Q340" s="523"/>
      <c r="R340" s="553">
        <v>103.1</v>
      </c>
      <c r="S340" s="552">
        <v>103.1</v>
      </c>
      <c r="T340" s="521">
        <f t="shared" si="275"/>
        <v>0</v>
      </c>
      <c r="U340" s="209">
        <v>1</v>
      </c>
    </row>
    <row r="341" spans="1:21" s="61" customFormat="1" ht="15.75" customHeight="1">
      <c r="A341" s="60" t="s">
        <v>989</v>
      </c>
      <c r="B341" s="540">
        <v>63</v>
      </c>
      <c r="C341" s="550" t="s">
        <v>1182</v>
      </c>
      <c r="D341" s="553">
        <v>8.6999999999999993</v>
      </c>
      <c r="E341" s="553">
        <v>8.6</v>
      </c>
      <c r="F341" s="553">
        <v>9.1</v>
      </c>
      <c r="G341" s="553">
        <v>8.1</v>
      </c>
      <c r="H341" s="553">
        <v>8.6999999999999993</v>
      </c>
      <c r="I341" s="553">
        <v>7.7</v>
      </c>
      <c r="J341" s="553">
        <v>7.8</v>
      </c>
      <c r="K341" s="553">
        <v>8.5</v>
      </c>
      <c r="L341" s="553">
        <v>8.8000000000000007</v>
      </c>
      <c r="M341" s="553">
        <v>9.3000000000000007</v>
      </c>
      <c r="N341" s="553">
        <v>9.6999999999999993</v>
      </c>
      <c r="O341" s="551">
        <f>(R341)-SUM(D341:N341)</f>
        <v>9.5999999999999943</v>
      </c>
      <c r="P341" s="552">
        <f t="shared" si="274"/>
        <v>104.6</v>
      </c>
      <c r="Q341" s="523"/>
      <c r="R341" s="553">
        <v>104.6</v>
      </c>
      <c r="S341" s="552">
        <v>104.6</v>
      </c>
      <c r="T341" s="521">
        <f t="shared" si="275"/>
        <v>0</v>
      </c>
      <c r="U341" s="209">
        <v>1</v>
      </c>
    </row>
    <row r="342" spans="1:21" s="61" customFormat="1" ht="15.75" hidden="1" customHeight="1" thickBot="1">
      <c r="A342" s="60" t="s">
        <v>989</v>
      </c>
      <c r="B342" s="409"/>
      <c r="C342" s="163" t="s">
        <v>1183</v>
      </c>
      <c r="D342" s="444"/>
      <c r="E342" s="402"/>
      <c r="F342" s="402"/>
      <c r="G342" s="402"/>
      <c r="H342" s="402"/>
      <c r="I342" s="402"/>
      <c r="J342" s="402"/>
      <c r="K342" s="402"/>
      <c r="L342" s="402"/>
      <c r="M342" s="402"/>
      <c r="N342" s="402"/>
      <c r="O342" s="343">
        <f>(R342)-SUM(D342:N342)</f>
        <v>0</v>
      </c>
      <c r="P342" s="333">
        <f t="shared" si="274"/>
        <v>0</v>
      </c>
      <c r="Q342" s="80"/>
      <c r="R342" s="402"/>
      <c r="S342" s="564"/>
      <c r="T342" s="403">
        <f t="shared" si="275"/>
        <v>0</v>
      </c>
      <c r="U342" s="209">
        <v>2</v>
      </c>
    </row>
    <row r="343" spans="1:21" s="61" customFormat="1" ht="15.75" hidden="1" customHeight="1" thickBot="1">
      <c r="A343" s="60" t="s">
        <v>989</v>
      </c>
      <c r="B343" s="213"/>
      <c r="C343" s="45" t="s">
        <v>1184</v>
      </c>
      <c r="D343" s="117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4">
        <f>(R343)-SUM(D343:N343)</f>
        <v>0</v>
      </c>
      <c r="P343" s="125">
        <f t="shared" si="274"/>
        <v>0</v>
      </c>
      <c r="Q343" s="80"/>
      <c r="R343" s="116"/>
      <c r="S343" s="344"/>
      <c r="T343" s="115">
        <f t="shared" si="275"/>
        <v>0</v>
      </c>
      <c r="U343" s="209">
        <v>2</v>
      </c>
    </row>
    <row r="344" spans="1:21" s="61" customFormat="1" ht="15.75" hidden="1" customHeight="1" thickBot="1">
      <c r="A344" s="60" t="s">
        <v>989</v>
      </c>
      <c r="B344" s="213"/>
      <c r="C344" s="45" t="s">
        <v>2501</v>
      </c>
      <c r="D344" s="117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488">
        <f t="shared" ref="O344:O346" si="276">(R344)-SUM(D344:N344)</f>
        <v>0</v>
      </c>
      <c r="P344" s="125">
        <f t="shared" ref="P344:P346" si="277">SUM(D344:O344)</f>
        <v>0</v>
      </c>
      <c r="Q344" s="80"/>
      <c r="R344" s="116"/>
      <c r="S344" s="344"/>
      <c r="T344" s="115">
        <f t="shared" ref="T344:T346" si="278">R344-S344</f>
        <v>0</v>
      </c>
      <c r="U344" s="209">
        <v>2</v>
      </c>
    </row>
    <row r="345" spans="1:21" s="61" customFormat="1" ht="15.75" hidden="1" customHeight="1" thickBot="1">
      <c r="A345" s="60" t="s">
        <v>989</v>
      </c>
      <c r="B345" s="213"/>
      <c r="C345" s="45" t="s">
        <v>2504</v>
      </c>
      <c r="D345" s="117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488">
        <f t="shared" si="276"/>
        <v>0</v>
      </c>
      <c r="P345" s="125">
        <f t="shared" si="277"/>
        <v>0</v>
      </c>
      <c r="Q345" s="80"/>
      <c r="R345" s="116"/>
      <c r="S345" s="344"/>
      <c r="T345" s="115">
        <f t="shared" si="278"/>
        <v>0</v>
      </c>
      <c r="U345" s="209">
        <v>2</v>
      </c>
    </row>
    <row r="346" spans="1:21" s="61" customFormat="1" ht="15.75" hidden="1" customHeight="1" thickBot="1">
      <c r="A346" s="60" t="s">
        <v>989</v>
      </c>
      <c r="B346" s="213"/>
      <c r="C346" s="45" t="s">
        <v>2507</v>
      </c>
      <c r="D346" s="117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488">
        <f t="shared" si="276"/>
        <v>0</v>
      </c>
      <c r="P346" s="125">
        <f t="shared" si="277"/>
        <v>0</v>
      </c>
      <c r="Q346" s="80"/>
      <c r="R346" s="116"/>
      <c r="S346" s="344"/>
      <c r="T346" s="115">
        <f t="shared" si="278"/>
        <v>0</v>
      </c>
      <c r="U346" s="209">
        <v>2</v>
      </c>
    </row>
    <row r="347" spans="1:21" s="61" customFormat="1" ht="15.6" customHeight="1">
      <c r="A347" s="60"/>
      <c r="B347" s="82"/>
      <c r="C347" s="118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128"/>
      <c r="Q347" s="128"/>
      <c r="R347" s="83"/>
      <c r="S347" s="84"/>
      <c r="T347" s="67"/>
      <c r="U347" s="209">
        <v>1</v>
      </c>
    </row>
    <row r="348" spans="1:21" s="60" customFormat="1" ht="15.75" hidden="1" customHeight="1" thickBot="1">
      <c r="A348" s="60" t="s">
        <v>990</v>
      </c>
      <c r="B348" s="213"/>
      <c r="C348" s="45" t="s">
        <v>1190</v>
      </c>
      <c r="D348" s="153">
        <f t="shared" ref="D348:O348" si="279">D355/$P355</f>
        <v>9.4310741504178286E-2</v>
      </c>
      <c r="E348" s="154">
        <f t="shared" si="279"/>
        <v>8.7188896100278537E-2</v>
      </c>
      <c r="F348" s="154">
        <f t="shared" si="279"/>
        <v>8.0870840668523652E-2</v>
      </c>
      <c r="G348" s="154">
        <f t="shared" si="279"/>
        <v>8.5515741504178289E-2</v>
      </c>
      <c r="H348" s="154">
        <f t="shared" si="279"/>
        <v>7.905621949860725E-2</v>
      </c>
      <c r="I348" s="154">
        <f t="shared" si="279"/>
        <v>6.8242693593314752E-2</v>
      </c>
      <c r="J348" s="154">
        <f t="shared" si="279"/>
        <v>8.0097743454039028E-2</v>
      </c>
      <c r="K348" s="154">
        <f t="shared" si="279"/>
        <v>7.823447465181059E-2</v>
      </c>
      <c r="L348" s="154">
        <f t="shared" si="279"/>
        <v>9.0790984958217233E-2</v>
      </c>
      <c r="M348" s="154">
        <f t="shared" si="279"/>
        <v>9.5246898328690821E-2</v>
      </c>
      <c r="N348" s="154">
        <f t="shared" si="279"/>
        <v>8.6280560167130954E-2</v>
      </c>
      <c r="O348" s="154">
        <f t="shared" si="279"/>
        <v>7.4164205571030622E-2</v>
      </c>
      <c r="P348" s="155">
        <f>SUM(D348:O348)</f>
        <v>0.99999999999999989</v>
      </c>
      <c r="Q348" s="291"/>
      <c r="R348" s="83"/>
      <c r="S348" s="83"/>
      <c r="T348" s="67"/>
      <c r="U348" s="209">
        <v>2</v>
      </c>
    </row>
    <row r="349" spans="1:21" s="60" customFormat="1" ht="15.75" hidden="1" customHeight="1" thickBot="1">
      <c r="A349" s="60" t="s">
        <v>990</v>
      </c>
      <c r="B349" s="213"/>
      <c r="C349" s="45" t="s">
        <v>1191</v>
      </c>
      <c r="D349" s="153">
        <f t="shared" ref="D349:O349" si="280">D356/$P356</f>
        <v>9.8189783870967731E-2</v>
      </c>
      <c r="E349" s="154">
        <f t="shared" si="280"/>
        <v>8.3650467448680377E-2</v>
      </c>
      <c r="F349" s="154">
        <f t="shared" si="280"/>
        <v>7.6895578592375377E-2</v>
      </c>
      <c r="G349" s="154">
        <f t="shared" si="280"/>
        <v>8.2121459237536706E-2</v>
      </c>
      <c r="H349" s="154">
        <f t="shared" si="280"/>
        <v>7.3947215249266868E-2</v>
      </c>
      <c r="I349" s="154">
        <f t="shared" si="280"/>
        <v>6.8238377712610016E-2</v>
      </c>
      <c r="J349" s="154">
        <f t="shared" si="280"/>
        <v>8.4561625806451615E-2</v>
      </c>
      <c r="K349" s="154">
        <f t="shared" si="280"/>
        <v>7.1743610263929641E-2</v>
      </c>
      <c r="L349" s="154">
        <f t="shared" si="280"/>
        <v>9.6960639296187659E-2</v>
      </c>
      <c r="M349" s="154">
        <f t="shared" si="280"/>
        <v>9.1735350439882735E-2</v>
      </c>
      <c r="N349" s="154">
        <f t="shared" si="280"/>
        <v>8.2053009384164197E-2</v>
      </c>
      <c r="O349" s="154">
        <f t="shared" si="280"/>
        <v>8.9902882697947217E-2</v>
      </c>
      <c r="P349" s="155">
        <f>SUM(D349:O349)</f>
        <v>1.0000000000000002</v>
      </c>
      <c r="Q349" s="291"/>
      <c r="R349" s="83"/>
      <c r="S349" s="83"/>
      <c r="T349" s="67"/>
      <c r="U349" s="209">
        <v>2</v>
      </c>
    </row>
    <row r="350" spans="1:21" s="60" customFormat="1" ht="15.75" hidden="1" customHeight="1" thickBot="1">
      <c r="A350" s="60" t="s">
        <v>990</v>
      </c>
      <c r="B350" s="213"/>
      <c r="C350" s="45" t="s">
        <v>1192</v>
      </c>
      <c r="D350" s="153">
        <f t="shared" ref="D350:O350" si="281">D357/$P357</f>
        <v>8.2095716221306458E-2</v>
      </c>
      <c r="E350" s="154">
        <f t="shared" si="281"/>
        <v>8.2954212258460933E-2</v>
      </c>
      <c r="F350" s="154">
        <f t="shared" si="281"/>
        <v>9.4882832414548868E-2</v>
      </c>
      <c r="G350" s="154">
        <f t="shared" si="281"/>
        <v>7.8986338243579007E-2</v>
      </c>
      <c r="H350" s="154">
        <f t="shared" si="281"/>
        <v>7.3469342993917816E-2</v>
      </c>
      <c r="I350" s="154">
        <f t="shared" si="281"/>
        <v>7.8588354812970884E-2</v>
      </c>
      <c r="J350" s="154">
        <f t="shared" si="281"/>
        <v>7.0609856466698831E-2</v>
      </c>
      <c r="K350" s="154">
        <f t="shared" si="281"/>
        <v>7.7477765092132236E-2</v>
      </c>
      <c r="L350" s="154">
        <f t="shared" si="281"/>
        <v>9.0930900768332532E-2</v>
      </c>
      <c r="M350" s="154">
        <f t="shared" si="281"/>
        <v>9.989106118893204E-2</v>
      </c>
      <c r="N350" s="154">
        <f t="shared" si="281"/>
        <v>8.1074057168671707E-2</v>
      </c>
      <c r="O350" s="154">
        <f t="shared" si="281"/>
        <v>8.9039562370448688E-2</v>
      </c>
      <c r="P350" s="155">
        <f>SUM(D350:O350)</f>
        <v>1</v>
      </c>
      <c r="Q350" s="291"/>
      <c r="R350" s="83"/>
      <c r="S350" s="83"/>
      <c r="T350" s="67"/>
      <c r="U350" s="209">
        <v>2</v>
      </c>
    </row>
    <row r="351" spans="1:21" s="60" customFormat="1" ht="15.75" hidden="1" customHeight="1" thickBot="1">
      <c r="A351" s="60" t="s">
        <v>990</v>
      </c>
      <c r="B351" s="213"/>
      <c r="C351" s="45" t="s">
        <v>1193</v>
      </c>
      <c r="D351" s="153">
        <f t="shared" ref="D351:O351" si="282">D358/$P358</f>
        <v>9.0554128404708847E-2</v>
      </c>
      <c r="E351" s="154">
        <f t="shared" si="282"/>
        <v>8.7587958177458694E-2</v>
      </c>
      <c r="F351" s="154">
        <f t="shared" si="282"/>
        <v>8.6221417516195567E-2</v>
      </c>
      <c r="G351" s="154">
        <f t="shared" si="282"/>
        <v>6.5736435201028773E-2</v>
      </c>
      <c r="H351" s="154">
        <f t="shared" si="282"/>
        <v>8.0453536304553888E-2</v>
      </c>
      <c r="I351" s="154">
        <f t="shared" si="282"/>
        <v>7.9156658572870298E-2</v>
      </c>
      <c r="J351" s="154">
        <f t="shared" si="282"/>
        <v>6.992821506571982E-2</v>
      </c>
      <c r="K351" s="154">
        <f t="shared" si="282"/>
        <v>8.0529829453133708E-2</v>
      </c>
      <c r="L351" s="154">
        <f t="shared" si="282"/>
        <v>8.9788830576983392E-2</v>
      </c>
      <c r="M351" s="154">
        <f t="shared" si="282"/>
        <v>9.6321565821614191E-2</v>
      </c>
      <c r="N351" s="154">
        <f t="shared" si="282"/>
        <v>8.8184885757836798E-2</v>
      </c>
      <c r="O351" s="154">
        <f t="shared" si="282"/>
        <v>8.5536539147896024E-2</v>
      </c>
      <c r="P351" s="155">
        <f>SUM(D351:O351)</f>
        <v>1</v>
      </c>
      <c r="Q351" s="291"/>
      <c r="R351" s="83"/>
      <c r="S351" s="83"/>
      <c r="T351" s="67"/>
      <c r="U351" s="209">
        <v>2</v>
      </c>
    </row>
    <row r="352" spans="1:21" s="60" customFormat="1" ht="15.75" hidden="1" customHeight="1" thickBot="1">
      <c r="A352" s="60" t="s">
        <v>990</v>
      </c>
      <c r="B352" s="213"/>
      <c r="C352" s="45" t="s">
        <v>1194</v>
      </c>
      <c r="D352" s="153">
        <f t="shared" ref="D352:O352" si="283">D359/$P359</f>
        <v>7.9422644500940026E-2</v>
      </c>
      <c r="E352" s="154">
        <f t="shared" si="283"/>
        <v>9.3994154079053913E-2</v>
      </c>
      <c r="F352" s="154">
        <f t="shared" si="283"/>
        <v>8.910799649085703E-2</v>
      </c>
      <c r="G352" s="154">
        <f t="shared" si="283"/>
        <v>6.8448530423417267E-2</v>
      </c>
      <c r="H352" s="154">
        <f t="shared" si="283"/>
        <v>8.3579225601672372E-2</v>
      </c>
      <c r="I352" s="154">
        <f t="shared" si="283"/>
        <v>7.3309755854453415E-2</v>
      </c>
      <c r="J352" s="154">
        <f t="shared" si="283"/>
        <v>7.4173936239331051E-2</v>
      </c>
      <c r="K352" s="154">
        <f t="shared" si="283"/>
        <v>7.195419782505634E-2</v>
      </c>
      <c r="L352" s="154">
        <f t="shared" si="283"/>
        <v>9.5114514305521633E-2</v>
      </c>
      <c r="M352" s="154">
        <f t="shared" si="283"/>
        <v>9.6602288054699073E-2</v>
      </c>
      <c r="N352" s="154">
        <f t="shared" si="283"/>
        <v>8.7499145905088505E-2</v>
      </c>
      <c r="O352" s="154">
        <f t="shared" si="283"/>
        <v>8.679361071990957E-2</v>
      </c>
      <c r="P352" s="155">
        <f>SUM(D352:O352)</f>
        <v>1.0000000000000002</v>
      </c>
      <c r="Q352" s="157" t="e">
        <f>(P374/P373-1)</f>
        <v>#DIV/0!</v>
      </c>
      <c r="R352" s="83"/>
      <c r="S352" s="83"/>
      <c r="T352" s="67"/>
      <c r="U352" s="209">
        <v>2</v>
      </c>
    </row>
    <row r="353" spans="1:21" s="60" customFormat="1" ht="15.75" hidden="1" customHeight="1" thickBot="1">
      <c r="A353" s="60" t="s">
        <v>990</v>
      </c>
      <c r="B353" s="213"/>
      <c r="C353" s="45" t="s">
        <v>983</v>
      </c>
      <c r="D353" s="153">
        <f>D362/$P362</f>
        <v>0.10217728893182336</v>
      </c>
      <c r="E353" s="154">
        <f t="shared" ref="E353:O353" si="284">E362/$P362</f>
        <v>6.8869415107587248E-2</v>
      </c>
      <c r="F353" s="154">
        <f t="shared" si="284"/>
        <v>6.8805339884678796E-2</v>
      </c>
      <c r="G353" s="154">
        <f t="shared" si="284"/>
        <v>9.0353613788125564E-2</v>
      </c>
      <c r="H353" s="154">
        <f t="shared" si="284"/>
        <v>6.7496814654565265E-2</v>
      </c>
      <c r="I353" s="154">
        <f t="shared" si="284"/>
        <v>8.8050468927550168E-2</v>
      </c>
      <c r="J353" s="154">
        <f t="shared" si="284"/>
        <v>7.1267619385708497E-2</v>
      </c>
      <c r="K353" s="154">
        <f t="shared" si="284"/>
        <v>9.7023529795409208E-2</v>
      </c>
      <c r="L353" s="154">
        <f t="shared" si="284"/>
        <v>7.8678482695522189E-2</v>
      </c>
      <c r="M353" s="154">
        <f t="shared" si="284"/>
        <v>9.801279970133675E-2</v>
      </c>
      <c r="N353" s="154">
        <f t="shared" si="284"/>
        <v>8.5839602915493321E-2</v>
      </c>
      <c r="O353" s="154">
        <f t="shared" si="284"/>
        <v>8.34250242121998E-2</v>
      </c>
      <c r="P353" s="155">
        <f t="shared" ref="P353:P358" si="285">SUM(D353:O353)</f>
        <v>1.0000000000000002</v>
      </c>
      <c r="Q353" s="157" t="e">
        <f t="shared" ref="Q353:Q358" si="286">(P375/P374-1)</f>
        <v>#DIV/0!</v>
      </c>
      <c r="R353" s="83"/>
      <c r="S353" s="83"/>
      <c r="T353" s="67"/>
      <c r="U353" s="209">
        <v>2</v>
      </c>
    </row>
    <row r="354" spans="1:21" s="60" customFormat="1" ht="15.75" hidden="1" customHeight="1" thickBot="1">
      <c r="A354" s="60" t="s">
        <v>990</v>
      </c>
      <c r="B354" s="213"/>
      <c r="C354" s="45" t="s">
        <v>984</v>
      </c>
      <c r="D354" s="153">
        <f t="shared" ref="D354:O354" si="287">D376/$P376</f>
        <v>8.5726654545454542E-2</v>
      </c>
      <c r="E354" s="154">
        <f t="shared" si="287"/>
        <v>9.3230750802139037E-2</v>
      </c>
      <c r="F354" s="154">
        <f t="shared" si="287"/>
        <v>7.9211109090909101E-2</v>
      </c>
      <c r="G354" s="154">
        <f t="shared" si="287"/>
        <v>9.0854288502673825E-2</v>
      </c>
      <c r="H354" s="154">
        <f t="shared" si="287"/>
        <v>7.7188818716577526E-2</v>
      </c>
      <c r="I354" s="154">
        <f t="shared" si="287"/>
        <v>7.2863207754010714E-2</v>
      </c>
      <c r="J354" s="154">
        <f t="shared" si="287"/>
        <v>8.4158870855614951E-2</v>
      </c>
      <c r="K354" s="154">
        <f t="shared" si="287"/>
        <v>7.4186946524064198E-2</v>
      </c>
      <c r="L354" s="154">
        <f t="shared" si="287"/>
        <v>9.8243119251336858E-2</v>
      </c>
      <c r="M354" s="154">
        <f t="shared" si="287"/>
        <v>9.161188208556155E-2</v>
      </c>
      <c r="N354" s="154">
        <f t="shared" si="287"/>
        <v>8.6387961497326166E-2</v>
      </c>
      <c r="O354" s="154">
        <f t="shared" si="287"/>
        <v>6.6336390374331547E-2</v>
      </c>
      <c r="P354" s="155">
        <f t="shared" si="285"/>
        <v>1</v>
      </c>
      <c r="Q354" s="156" t="e">
        <f t="shared" si="286"/>
        <v>#DIV/0!</v>
      </c>
      <c r="R354" s="83"/>
      <c r="S354" s="83"/>
      <c r="T354" s="67"/>
      <c r="U354" s="209">
        <v>2</v>
      </c>
    </row>
    <row r="355" spans="1:21" s="60" customFormat="1" ht="15.75" hidden="1" customHeight="1" thickBot="1">
      <c r="A355" s="60" t="s">
        <v>990</v>
      </c>
      <c r="B355" s="213"/>
      <c r="C355" s="45" t="s">
        <v>985</v>
      </c>
      <c r="D355" s="153">
        <f t="shared" ref="D355:O355" si="288">D377/$P377</f>
        <v>9.4310741504178314E-2</v>
      </c>
      <c r="E355" s="154">
        <f t="shared" si="288"/>
        <v>8.7188896100278551E-2</v>
      </c>
      <c r="F355" s="154">
        <f t="shared" si="288"/>
        <v>8.0870840668523666E-2</v>
      </c>
      <c r="G355" s="154">
        <f t="shared" si="288"/>
        <v>8.5515741504178303E-2</v>
      </c>
      <c r="H355" s="154">
        <f t="shared" si="288"/>
        <v>7.9056219498607264E-2</v>
      </c>
      <c r="I355" s="154">
        <f t="shared" si="288"/>
        <v>6.8242693593314765E-2</v>
      </c>
      <c r="J355" s="154">
        <f t="shared" si="288"/>
        <v>8.0097743454039041E-2</v>
      </c>
      <c r="K355" s="154">
        <f t="shared" si="288"/>
        <v>7.8234474651810604E-2</v>
      </c>
      <c r="L355" s="154">
        <f t="shared" si="288"/>
        <v>9.0790984958217247E-2</v>
      </c>
      <c r="M355" s="154">
        <f t="shared" si="288"/>
        <v>9.5246898328690849E-2</v>
      </c>
      <c r="N355" s="154">
        <f t="shared" si="288"/>
        <v>8.6280560167130968E-2</v>
      </c>
      <c r="O355" s="154">
        <f t="shared" si="288"/>
        <v>7.4164205571030636E-2</v>
      </c>
      <c r="P355" s="155">
        <f t="shared" si="285"/>
        <v>1.0000000000000002</v>
      </c>
      <c r="Q355" s="156">
        <f t="shared" si="286"/>
        <v>-4.0106951871657803E-2</v>
      </c>
      <c r="R355" s="83"/>
      <c r="S355" s="83"/>
      <c r="T355" s="232"/>
      <c r="U355" s="209">
        <v>2</v>
      </c>
    </row>
    <row r="356" spans="1:21" s="60" customFormat="1" ht="15.75" hidden="1" customHeight="1" thickBot="1">
      <c r="A356" s="60" t="s">
        <v>990</v>
      </c>
      <c r="B356" s="62"/>
      <c r="C356" s="45" t="s">
        <v>986</v>
      </c>
      <c r="D356" s="298">
        <f t="shared" ref="D356:O356" si="289">D378/$P378</f>
        <v>9.8189783870967717E-2</v>
      </c>
      <c r="E356" s="299">
        <f t="shared" si="289"/>
        <v>8.3650467448680363E-2</v>
      </c>
      <c r="F356" s="299">
        <f t="shared" si="289"/>
        <v>7.6895578592375363E-2</v>
      </c>
      <c r="G356" s="299">
        <f t="shared" si="289"/>
        <v>8.2121459237536693E-2</v>
      </c>
      <c r="H356" s="299">
        <f t="shared" si="289"/>
        <v>7.3947215249266854E-2</v>
      </c>
      <c r="I356" s="299">
        <f t="shared" si="289"/>
        <v>6.8238377712610002E-2</v>
      </c>
      <c r="J356" s="299">
        <f t="shared" si="289"/>
        <v>8.4561625806451601E-2</v>
      </c>
      <c r="K356" s="299">
        <f t="shared" si="289"/>
        <v>7.1743610263929627E-2</v>
      </c>
      <c r="L356" s="299">
        <f t="shared" si="289"/>
        <v>9.6960639296187645E-2</v>
      </c>
      <c r="M356" s="299">
        <f t="shared" si="289"/>
        <v>9.1735350439882721E-2</v>
      </c>
      <c r="N356" s="299">
        <f t="shared" si="289"/>
        <v>8.2053009384164183E-2</v>
      </c>
      <c r="O356" s="299">
        <f t="shared" si="289"/>
        <v>8.9902882697947203E-2</v>
      </c>
      <c r="P356" s="300">
        <f t="shared" si="285"/>
        <v>0.99999999999999989</v>
      </c>
      <c r="Q356" s="301">
        <f t="shared" si="286"/>
        <v>-5.0139275766016622E-2</v>
      </c>
      <c r="R356" s="83"/>
      <c r="S356" s="83"/>
      <c r="T356" s="67"/>
      <c r="U356" s="209">
        <v>2</v>
      </c>
    </row>
    <row r="357" spans="1:21" s="60" customFormat="1" ht="15.75" hidden="1" customHeight="1" thickBot="1">
      <c r="A357" s="60" t="s">
        <v>990</v>
      </c>
      <c r="B357" s="62"/>
      <c r="C357" s="45" t="s">
        <v>987</v>
      </c>
      <c r="D357" s="130">
        <f t="shared" ref="D357:O357" si="290">D379/$P379</f>
        <v>8.2095716221306458E-2</v>
      </c>
      <c r="E357" s="119">
        <f t="shared" si="290"/>
        <v>8.2954212258460933E-2</v>
      </c>
      <c r="F357" s="119">
        <f t="shared" si="290"/>
        <v>9.4882832414548868E-2</v>
      </c>
      <c r="G357" s="119">
        <f t="shared" si="290"/>
        <v>7.8986338243579007E-2</v>
      </c>
      <c r="H357" s="119">
        <f t="shared" si="290"/>
        <v>7.3469342993917816E-2</v>
      </c>
      <c r="I357" s="119">
        <f t="shared" si="290"/>
        <v>7.8588354812970884E-2</v>
      </c>
      <c r="J357" s="119">
        <f t="shared" si="290"/>
        <v>7.0609856466698831E-2</v>
      </c>
      <c r="K357" s="119">
        <f t="shared" si="290"/>
        <v>7.7477765092132236E-2</v>
      </c>
      <c r="L357" s="119">
        <f t="shared" si="290"/>
        <v>9.0930900768332532E-2</v>
      </c>
      <c r="M357" s="119">
        <f t="shared" si="290"/>
        <v>9.989106118893204E-2</v>
      </c>
      <c r="N357" s="119">
        <f t="shared" si="290"/>
        <v>8.1074057168671707E-2</v>
      </c>
      <c r="O357" s="119">
        <f t="shared" si="290"/>
        <v>8.9039562370448688E-2</v>
      </c>
      <c r="P357" s="175">
        <f t="shared" si="285"/>
        <v>1</v>
      </c>
      <c r="Q357" s="176">
        <f t="shared" si="286"/>
        <v>-6.1336715835777267E-2</v>
      </c>
      <c r="R357" s="83"/>
      <c r="S357" s="83"/>
      <c r="T357" s="67"/>
      <c r="U357" s="209">
        <v>2</v>
      </c>
    </row>
    <row r="358" spans="1:21" s="60" customFormat="1" ht="15.6" hidden="1" customHeight="1" thickBot="1">
      <c r="A358" s="60" t="s">
        <v>990</v>
      </c>
      <c r="B358" s="62"/>
      <c r="C358" s="45" t="s">
        <v>988</v>
      </c>
      <c r="D358" s="130">
        <f t="shared" ref="D358:O358" si="291">D380/$P380</f>
        <v>9.0554128404708847E-2</v>
      </c>
      <c r="E358" s="119">
        <f t="shared" si="291"/>
        <v>8.7587958177458694E-2</v>
      </c>
      <c r="F358" s="119">
        <f t="shared" si="291"/>
        <v>8.6221417516195567E-2</v>
      </c>
      <c r="G358" s="119">
        <f t="shared" si="291"/>
        <v>6.5736435201028773E-2</v>
      </c>
      <c r="H358" s="119">
        <f t="shared" si="291"/>
        <v>8.0453536304553888E-2</v>
      </c>
      <c r="I358" s="119">
        <f t="shared" si="291"/>
        <v>7.9156658572870298E-2</v>
      </c>
      <c r="J358" s="119">
        <f t="shared" si="291"/>
        <v>6.992821506571982E-2</v>
      </c>
      <c r="K358" s="119">
        <f t="shared" si="291"/>
        <v>8.0529829453133708E-2</v>
      </c>
      <c r="L358" s="119">
        <f t="shared" si="291"/>
        <v>8.9788830576983392E-2</v>
      </c>
      <c r="M358" s="119">
        <f t="shared" si="291"/>
        <v>9.6321565821614191E-2</v>
      </c>
      <c r="N358" s="119">
        <f t="shared" si="291"/>
        <v>8.8184885757836798E-2</v>
      </c>
      <c r="O358" s="119">
        <f t="shared" si="291"/>
        <v>8.5536539147896024E-2</v>
      </c>
      <c r="P358" s="175">
        <f t="shared" si="285"/>
        <v>1</v>
      </c>
      <c r="Q358" s="176">
        <f t="shared" si="286"/>
        <v>-7.5688472349895064E-2</v>
      </c>
      <c r="R358" s="83"/>
      <c r="S358" s="83"/>
      <c r="T358" s="67"/>
      <c r="U358" s="209">
        <v>2</v>
      </c>
    </row>
    <row r="359" spans="1:21" s="60" customFormat="1" ht="15.6" hidden="1" customHeight="1" thickBot="1">
      <c r="A359" s="60" t="s">
        <v>990</v>
      </c>
      <c r="B359" s="62"/>
      <c r="C359" s="45" t="s">
        <v>1034</v>
      </c>
      <c r="D359" s="130">
        <f t="shared" ref="D359:O359" si="292">D382/$P382</f>
        <v>7.9422644500940012E-2</v>
      </c>
      <c r="E359" s="119">
        <f t="shared" si="292"/>
        <v>9.3994154079053899E-2</v>
      </c>
      <c r="F359" s="119">
        <f t="shared" si="292"/>
        <v>8.9107996490857017E-2</v>
      </c>
      <c r="G359" s="119">
        <f t="shared" si="292"/>
        <v>6.8448530423417253E-2</v>
      </c>
      <c r="H359" s="119">
        <f t="shared" si="292"/>
        <v>8.3579225601672358E-2</v>
      </c>
      <c r="I359" s="119">
        <f t="shared" si="292"/>
        <v>7.3309755854453401E-2</v>
      </c>
      <c r="J359" s="119">
        <f t="shared" si="292"/>
        <v>7.4173936239331037E-2</v>
      </c>
      <c r="K359" s="119">
        <f t="shared" si="292"/>
        <v>7.1954197825056326E-2</v>
      </c>
      <c r="L359" s="119">
        <f t="shared" si="292"/>
        <v>9.5114514305521619E-2</v>
      </c>
      <c r="M359" s="119">
        <f t="shared" si="292"/>
        <v>9.6602288054699059E-2</v>
      </c>
      <c r="N359" s="119">
        <f t="shared" si="292"/>
        <v>8.7499145905088491E-2</v>
      </c>
      <c r="O359" s="119">
        <f t="shared" si="292"/>
        <v>8.6793610719909556E-2</v>
      </c>
      <c r="P359" s="175">
        <f>SUM(D359:O359)</f>
        <v>0.99999999999999989</v>
      </c>
      <c r="Q359" s="176">
        <f>(P382/P380-1)</f>
        <v>4.3021701718424232E-3</v>
      </c>
      <c r="R359" s="83"/>
      <c r="S359" s="83"/>
      <c r="T359" s="67"/>
      <c r="U359" s="209">
        <v>2</v>
      </c>
    </row>
    <row r="360" spans="1:21" s="60" customFormat="1" ht="15.6" hidden="1" customHeight="1" thickBot="1">
      <c r="A360" s="60" t="s">
        <v>990</v>
      </c>
      <c r="B360" s="62">
        <f>+B339+1</f>
        <v>63</v>
      </c>
      <c r="C360" s="45" t="s">
        <v>1195</v>
      </c>
      <c r="D360" s="130">
        <f t="shared" ref="D360:O360" si="293">D383/$P383</f>
        <v>8.9148922888552987E-2</v>
      </c>
      <c r="E360" s="119">
        <f t="shared" si="293"/>
        <v>0.10260652904602025</v>
      </c>
      <c r="F360" s="119">
        <f t="shared" si="293"/>
        <v>8.6520104847270365E-2</v>
      </c>
      <c r="G360" s="119">
        <f t="shared" si="293"/>
        <v>8.3121389917910515E-2</v>
      </c>
      <c r="H360" s="119">
        <f t="shared" si="293"/>
        <v>9.2801203279431796E-2</v>
      </c>
      <c r="I360" s="119">
        <f t="shared" si="293"/>
        <v>8.2724563310767871E-2</v>
      </c>
      <c r="J360" s="119">
        <f t="shared" si="293"/>
        <v>8.6159441598997105E-2</v>
      </c>
      <c r="K360" s="119">
        <f t="shared" si="293"/>
        <v>8.2013896589381463E-2</v>
      </c>
      <c r="L360" s="119">
        <f t="shared" si="293"/>
        <v>9.513581689916252E-2</v>
      </c>
      <c r="M360" s="119">
        <f t="shared" si="293"/>
        <v>9.1603991251211631E-2</v>
      </c>
      <c r="N360" s="119">
        <f t="shared" si="293"/>
        <v>5.500190992115684E-2</v>
      </c>
      <c r="O360" s="119">
        <f t="shared" si="293"/>
        <v>5.3162230450136683E-2</v>
      </c>
      <c r="P360" s="175">
        <f t="shared" ref="P360:P369" si="294">SUM(D360:O360)</f>
        <v>1</v>
      </c>
      <c r="Q360" s="176">
        <f>(P383/P382-1)</f>
        <v>-6.0411046914657152E-2</v>
      </c>
      <c r="R360" s="83"/>
      <c r="S360" s="83"/>
      <c r="T360" s="67"/>
      <c r="U360" s="209">
        <v>2</v>
      </c>
    </row>
    <row r="361" spans="1:21" s="60" customFormat="1" ht="15.6" hidden="1" customHeight="1">
      <c r="A361" s="60" t="s">
        <v>990</v>
      </c>
      <c r="B361" s="408">
        <f>+B360+1</f>
        <v>64</v>
      </c>
      <c r="C361" s="544" t="s">
        <v>1196</v>
      </c>
      <c r="D361" s="460">
        <f t="shared" ref="D361:O361" si="295">D384/$P384</f>
        <v>8.1445219849486605E-2</v>
      </c>
      <c r="E361" s="346">
        <f t="shared" si="295"/>
        <v>6.7404513776323755E-2</v>
      </c>
      <c r="F361" s="346">
        <f t="shared" si="295"/>
        <v>7.1718230388198467E-2</v>
      </c>
      <c r="G361" s="346">
        <f t="shared" si="295"/>
        <v>7.7265754977098866E-2</v>
      </c>
      <c r="H361" s="346">
        <f t="shared" si="295"/>
        <v>8.0280292560945099E-2</v>
      </c>
      <c r="I361" s="346">
        <f t="shared" si="295"/>
        <v>7.3332114956184968E-2</v>
      </c>
      <c r="J361" s="346">
        <f t="shared" si="295"/>
        <v>7.9595327111584291E-2</v>
      </c>
      <c r="K361" s="346">
        <f t="shared" si="295"/>
        <v>7.3319367932677071E-2</v>
      </c>
      <c r="L361" s="346">
        <f t="shared" si="295"/>
        <v>9.0031800849718707E-2</v>
      </c>
      <c r="M361" s="346">
        <f t="shared" si="295"/>
        <v>0.11084570917689185</v>
      </c>
      <c r="N361" s="346">
        <f t="shared" si="295"/>
        <v>0.1024469809644637</v>
      </c>
      <c r="O361" s="346">
        <f t="shared" si="295"/>
        <v>9.2314687456426639E-2</v>
      </c>
      <c r="P361" s="545">
        <f t="shared" si="294"/>
        <v>1</v>
      </c>
      <c r="Q361" s="548">
        <f t="shared" ref="Q361:Q369" si="296">(P384/P383-1)</f>
        <v>-5.7376748431697822E-3</v>
      </c>
      <c r="R361" s="83"/>
      <c r="S361" s="83"/>
      <c r="T361" s="67"/>
      <c r="U361" s="209">
        <v>2</v>
      </c>
    </row>
    <row r="362" spans="1:21" s="60" customFormat="1" ht="15.6" customHeight="1">
      <c r="A362" s="60" t="s">
        <v>990</v>
      </c>
      <c r="B362" s="513">
        <v>64</v>
      </c>
      <c r="C362" s="550" t="s">
        <v>1197</v>
      </c>
      <c r="D362" s="119">
        <f t="shared" ref="D362:O362" si="297">D385/$P385</f>
        <v>0.10217728893182335</v>
      </c>
      <c r="E362" s="119">
        <f t="shared" si="297"/>
        <v>6.8869415107587234E-2</v>
      </c>
      <c r="F362" s="119">
        <f t="shared" si="297"/>
        <v>6.8805339884678782E-2</v>
      </c>
      <c r="G362" s="119">
        <f t="shared" si="297"/>
        <v>9.035361378812555E-2</v>
      </c>
      <c r="H362" s="119">
        <f t="shared" si="297"/>
        <v>6.7496814654565251E-2</v>
      </c>
      <c r="I362" s="119">
        <f t="shared" si="297"/>
        <v>8.8050468927550155E-2</v>
      </c>
      <c r="J362" s="119">
        <f t="shared" si="297"/>
        <v>7.1267619385708483E-2</v>
      </c>
      <c r="K362" s="119">
        <f t="shared" si="297"/>
        <v>9.7023529795409194E-2</v>
      </c>
      <c r="L362" s="119">
        <f t="shared" si="297"/>
        <v>7.8678482695522176E-2</v>
      </c>
      <c r="M362" s="119">
        <f t="shared" si="297"/>
        <v>9.8012799701336736E-2</v>
      </c>
      <c r="N362" s="119">
        <f t="shared" si="297"/>
        <v>8.5839602915493307E-2</v>
      </c>
      <c r="O362" s="119">
        <f t="shared" si="297"/>
        <v>8.3425024212199786E-2</v>
      </c>
      <c r="P362" s="175">
        <f t="shared" si="294"/>
        <v>0.99999999999999989</v>
      </c>
      <c r="Q362" s="556">
        <f t="shared" si="296"/>
        <v>8.5477459356336549E-2</v>
      </c>
      <c r="R362" s="83"/>
      <c r="S362" s="83"/>
      <c r="T362" s="67"/>
      <c r="U362" s="209">
        <v>1</v>
      </c>
    </row>
    <row r="363" spans="1:21" s="60" customFormat="1" ht="15.6" customHeight="1">
      <c r="A363" s="60" t="s">
        <v>990</v>
      </c>
      <c r="B363" s="513">
        <f>+B362+1</f>
        <v>65</v>
      </c>
      <c r="C363" s="550" t="s">
        <v>1198</v>
      </c>
      <c r="D363" s="119">
        <f t="shared" ref="D363:O363" si="298">D386/$P386</f>
        <v>8.1784162980219136E-2</v>
      </c>
      <c r="E363" s="119">
        <f t="shared" si="298"/>
        <v>7.344266696442335E-2</v>
      </c>
      <c r="F363" s="119">
        <f t="shared" si="298"/>
        <v>8.8269128407272912E-2</v>
      </c>
      <c r="G363" s="119">
        <f t="shared" si="298"/>
        <v>7.3123463754777462E-2</v>
      </c>
      <c r="H363" s="119">
        <f t="shared" si="298"/>
        <v>8.034927321765821E-2</v>
      </c>
      <c r="I363" s="119">
        <f t="shared" si="298"/>
        <v>7.2940636463037861E-2</v>
      </c>
      <c r="J363" s="119">
        <f t="shared" si="298"/>
        <v>7.3205290191044312E-2</v>
      </c>
      <c r="K363" s="119">
        <f t="shared" si="298"/>
        <v>8.0691709071901457E-2</v>
      </c>
      <c r="L363" s="119">
        <f t="shared" si="298"/>
        <v>7.8865826117822571E-2</v>
      </c>
      <c r="M363" s="119">
        <f t="shared" si="298"/>
        <v>0.13056807554528757</v>
      </c>
      <c r="N363" s="119">
        <f t="shared" si="298"/>
        <v>7.8858903858052887E-2</v>
      </c>
      <c r="O363" s="119">
        <f t="shared" si="298"/>
        <v>8.7900863428502285E-2</v>
      </c>
      <c r="P363" s="175">
        <f t="shared" si="294"/>
        <v>1</v>
      </c>
      <c r="Q363" s="556">
        <f t="shared" si="296"/>
        <v>4.9425256000407369E-2</v>
      </c>
      <c r="R363" s="83"/>
      <c r="S363" s="83"/>
      <c r="T363" s="67"/>
      <c r="U363" s="209">
        <v>1</v>
      </c>
    </row>
    <row r="364" spans="1:21" s="60" customFormat="1" ht="15.75" customHeight="1">
      <c r="A364" s="60" t="s">
        <v>990</v>
      </c>
      <c r="B364" s="513">
        <f>+B363+1</f>
        <v>66</v>
      </c>
      <c r="C364" s="550" t="s">
        <v>1199</v>
      </c>
      <c r="D364" s="119">
        <f t="shared" ref="D364:O364" si="299">D387/$P387</f>
        <v>8.389878528994002E-2</v>
      </c>
      <c r="E364" s="119">
        <f t="shared" si="299"/>
        <v>8.1739025905119472E-2</v>
      </c>
      <c r="F364" s="119">
        <f t="shared" si="299"/>
        <v>8.3590589512658339E-2</v>
      </c>
      <c r="G364" s="119">
        <f t="shared" si="299"/>
        <v>0.11214909008601805</v>
      </c>
      <c r="H364" s="119">
        <f t="shared" si="299"/>
        <v>4.7974605840214402E-2</v>
      </c>
      <c r="I364" s="119">
        <f t="shared" si="299"/>
        <v>7.5136612071709921E-2</v>
      </c>
      <c r="J364" s="119">
        <f t="shared" si="299"/>
        <v>7.1138893538881004E-2</v>
      </c>
      <c r="K364" s="119">
        <f t="shared" si="299"/>
        <v>8.3001380137595018E-2</v>
      </c>
      <c r="L364" s="119">
        <f t="shared" si="299"/>
        <v>9.0595374913857607E-2</v>
      </c>
      <c r="M364" s="119">
        <f t="shared" si="299"/>
        <v>8.7616678405250059E-2</v>
      </c>
      <c r="N364" s="119">
        <f t="shared" si="299"/>
        <v>9.2962399557730419E-2</v>
      </c>
      <c r="O364" s="119">
        <f t="shared" si="299"/>
        <v>9.0196564741025678E-2</v>
      </c>
      <c r="P364" s="175">
        <f t="shared" si="294"/>
        <v>1</v>
      </c>
      <c r="Q364" s="556">
        <f t="shared" si="296"/>
        <v>5.3249565505963936E-3</v>
      </c>
      <c r="R364" s="83"/>
      <c r="S364" s="83"/>
      <c r="T364" s="67"/>
      <c r="U364" s="209">
        <v>1</v>
      </c>
    </row>
    <row r="365" spans="1:21" s="60" customFormat="1" ht="15.75" customHeight="1">
      <c r="A365" s="60" t="s">
        <v>990</v>
      </c>
      <c r="B365" s="513">
        <f>+B364+1</f>
        <v>67</v>
      </c>
      <c r="C365" s="550" t="s">
        <v>1200</v>
      </c>
      <c r="D365" s="119">
        <f t="shared" ref="D365:O365" si="300">D388/$P388</f>
        <v>7.8544328432593125E-2</v>
      </c>
      <c r="E365" s="119">
        <f t="shared" si="300"/>
        <v>8.5175557572130037E-2</v>
      </c>
      <c r="F365" s="119">
        <f t="shared" si="300"/>
        <v>8.4752766874967786E-2</v>
      </c>
      <c r="G365" s="119">
        <f t="shared" si="300"/>
        <v>7.8106789653549169E-2</v>
      </c>
      <c r="H365" s="119">
        <f t="shared" si="300"/>
        <v>7.565389518955741E-2</v>
      </c>
      <c r="I365" s="119">
        <f t="shared" si="300"/>
        <v>7.3839098907081763E-2</v>
      </c>
      <c r="J365" s="119">
        <f t="shared" si="300"/>
        <v>7.8597956895011964E-2</v>
      </c>
      <c r="K365" s="119">
        <f t="shared" si="300"/>
        <v>8.6342828849202038E-2</v>
      </c>
      <c r="L365" s="119">
        <f t="shared" si="300"/>
        <v>9.2614104139239123E-2</v>
      </c>
      <c r="M365" s="119">
        <f t="shared" si="300"/>
        <v>9.6055204686034901E-2</v>
      </c>
      <c r="N365" s="119">
        <f t="shared" si="300"/>
        <v>0.10009047810455962</v>
      </c>
      <c r="O365" s="119">
        <f t="shared" si="300"/>
        <v>7.0226990696073049E-2</v>
      </c>
      <c r="P365" s="175">
        <f t="shared" si="294"/>
        <v>1</v>
      </c>
      <c r="Q365" s="556">
        <f t="shared" si="296"/>
        <v>1.8901780661868095E-2</v>
      </c>
      <c r="R365" s="83"/>
      <c r="S365" s="83"/>
      <c r="T365" s="67"/>
      <c r="U365" s="209">
        <v>1</v>
      </c>
    </row>
    <row r="366" spans="1:21" s="60" customFormat="1" ht="15.75" customHeight="1">
      <c r="A366" s="60" t="s">
        <v>990</v>
      </c>
      <c r="B366" s="513">
        <v>68</v>
      </c>
      <c r="C366" s="550" t="s">
        <v>1201</v>
      </c>
      <c r="D366" s="119">
        <f t="shared" ref="D366:O366" si="301">D389/$P389</f>
        <v>7.82172368852459E-2</v>
      </c>
      <c r="E366" s="119">
        <f t="shared" si="301"/>
        <v>8.033491939890712E-2</v>
      </c>
      <c r="F366" s="119">
        <f t="shared" si="301"/>
        <v>7.8147413934426244E-2</v>
      </c>
      <c r="G366" s="119">
        <f t="shared" si="301"/>
        <v>7.6943535245901612E-2</v>
      </c>
      <c r="H366" s="119">
        <f t="shared" si="301"/>
        <v>8.0667763387978139E-2</v>
      </c>
      <c r="I366" s="119">
        <f t="shared" si="301"/>
        <v>6.7066588251366119E-2</v>
      </c>
      <c r="J366" s="119">
        <f t="shared" si="301"/>
        <v>7.6502732240437146E-2</v>
      </c>
      <c r="K366" s="119">
        <f t="shared" si="301"/>
        <v>8.7431693989071038E-2</v>
      </c>
      <c r="L366" s="119">
        <f t="shared" si="301"/>
        <v>9.0163934426229497E-2</v>
      </c>
      <c r="M366" s="119">
        <f t="shared" si="301"/>
        <v>9.5628415300546443E-2</v>
      </c>
      <c r="N366" s="119">
        <f t="shared" si="301"/>
        <v>9.5628415300546443E-2</v>
      </c>
      <c r="O366" s="119">
        <f t="shared" si="301"/>
        <v>9.3267351639344354E-2</v>
      </c>
      <c r="P366" s="175">
        <f t="shared" si="294"/>
        <v>1.0000000000000002</v>
      </c>
      <c r="Q366" s="556">
        <f t="shared" si="296"/>
        <v>0.13001475243367366</v>
      </c>
      <c r="R366" s="83"/>
      <c r="S366" s="83"/>
      <c r="T366" s="67"/>
      <c r="U366" s="209">
        <v>1</v>
      </c>
    </row>
    <row r="367" spans="1:21" s="60" customFormat="1" ht="15.75" customHeight="1">
      <c r="A367" s="60" t="s">
        <v>990</v>
      </c>
      <c r="B367" s="513">
        <v>69</v>
      </c>
      <c r="C367" s="550" t="s">
        <v>1202</v>
      </c>
      <c r="D367" s="119">
        <f t="shared" ref="D367:O367" si="302">D390/$P390</f>
        <v>8.3557951482479784E-2</v>
      </c>
      <c r="E367" s="119">
        <f t="shared" si="302"/>
        <v>8.3557951482479784E-2</v>
      </c>
      <c r="F367" s="119">
        <f t="shared" si="302"/>
        <v>8.6253369272237201E-2</v>
      </c>
      <c r="G367" s="119">
        <f t="shared" si="302"/>
        <v>7.8167115902964948E-2</v>
      </c>
      <c r="H367" s="119">
        <f t="shared" si="302"/>
        <v>8.0862533692722366E-2</v>
      </c>
      <c r="I367" s="119">
        <f t="shared" si="302"/>
        <v>7.5471698113207544E-2</v>
      </c>
      <c r="J367" s="119">
        <f t="shared" si="302"/>
        <v>7.277628032345014E-2</v>
      </c>
      <c r="K367" s="119">
        <f t="shared" si="302"/>
        <v>8.3557951482479784E-2</v>
      </c>
      <c r="L367" s="119">
        <f t="shared" si="302"/>
        <v>8.6253369272237201E-2</v>
      </c>
      <c r="M367" s="119">
        <f t="shared" si="302"/>
        <v>9.1644204851752009E-2</v>
      </c>
      <c r="N367" s="119">
        <f t="shared" si="302"/>
        <v>9.1644204851752009E-2</v>
      </c>
      <c r="O367" s="119">
        <f t="shared" si="302"/>
        <v>8.6253369272237271E-2</v>
      </c>
      <c r="P367" s="175">
        <f t="shared" si="294"/>
        <v>1.0000000000000002</v>
      </c>
      <c r="Q367" s="556">
        <f t="shared" si="296"/>
        <v>1.3661202185792254E-2</v>
      </c>
      <c r="R367" s="83"/>
      <c r="S367" s="83"/>
      <c r="T367" s="67"/>
      <c r="U367" s="209">
        <v>1</v>
      </c>
    </row>
    <row r="368" spans="1:21" s="60" customFormat="1" ht="15.75" hidden="1" customHeight="1" thickBot="1">
      <c r="A368" s="60" t="s">
        <v>990</v>
      </c>
      <c r="B368" s="409"/>
      <c r="C368" s="457" t="s">
        <v>1203</v>
      </c>
      <c r="D368" s="102" t="e">
        <f t="shared" ref="D368:O368" si="303">D391/$P391</f>
        <v>#DIV/0!</v>
      </c>
      <c r="E368" s="129" t="e">
        <f t="shared" si="303"/>
        <v>#DIV/0!</v>
      </c>
      <c r="F368" s="129" t="e">
        <f t="shared" si="303"/>
        <v>#DIV/0!</v>
      </c>
      <c r="G368" s="129" t="e">
        <f t="shared" si="303"/>
        <v>#DIV/0!</v>
      </c>
      <c r="H368" s="129" t="e">
        <f t="shared" si="303"/>
        <v>#DIV/0!</v>
      </c>
      <c r="I368" s="129" t="e">
        <f t="shared" si="303"/>
        <v>#DIV/0!</v>
      </c>
      <c r="J368" s="129" t="e">
        <f t="shared" si="303"/>
        <v>#DIV/0!</v>
      </c>
      <c r="K368" s="129" t="e">
        <f t="shared" si="303"/>
        <v>#DIV/0!</v>
      </c>
      <c r="L368" s="129" t="e">
        <f t="shared" si="303"/>
        <v>#DIV/0!</v>
      </c>
      <c r="M368" s="129" t="e">
        <f t="shared" si="303"/>
        <v>#DIV/0!</v>
      </c>
      <c r="N368" s="129" t="e">
        <f t="shared" si="303"/>
        <v>#DIV/0!</v>
      </c>
      <c r="O368" s="129" t="e">
        <f t="shared" si="303"/>
        <v>#DIV/0!</v>
      </c>
      <c r="P368" s="105" t="e">
        <f t="shared" si="294"/>
        <v>#DIV/0!</v>
      </c>
      <c r="Q368" s="106">
        <f t="shared" si="296"/>
        <v>-1</v>
      </c>
      <c r="R368" s="83"/>
      <c r="S368" s="83"/>
      <c r="T368" s="67"/>
      <c r="U368" s="209">
        <v>2</v>
      </c>
    </row>
    <row r="369" spans="1:21" s="60" customFormat="1" ht="15.75" hidden="1" customHeight="1" thickBot="1">
      <c r="A369" s="60" t="s">
        <v>990</v>
      </c>
      <c r="B369" s="213"/>
      <c r="C369" s="43" t="s">
        <v>1204</v>
      </c>
      <c r="D369" s="130" t="e">
        <f t="shared" ref="D369:O369" si="304">D392/$P392</f>
        <v>#DIV/0!</v>
      </c>
      <c r="E369" s="119" t="e">
        <f t="shared" si="304"/>
        <v>#DIV/0!</v>
      </c>
      <c r="F369" s="119" t="e">
        <f t="shared" si="304"/>
        <v>#DIV/0!</v>
      </c>
      <c r="G369" s="119" t="e">
        <f t="shared" si="304"/>
        <v>#DIV/0!</v>
      </c>
      <c r="H369" s="119" t="e">
        <f t="shared" si="304"/>
        <v>#DIV/0!</v>
      </c>
      <c r="I369" s="119" t="e">
        <f t="shared" si="304"/>
        <v>#DIV/0!</v>
      </c>
      <c r="J369" s="119" t="e">
        <f t="shared" si="304"/>
        <v>#DIV/0!</v>
      </c>
      <c r="K369" s="119" t="e">
        <f t="shared" si="304"/>
        <v>#DIV/0!</v>
      </c>
      <c r="L369" s="119" t="e">
        <f t="shared" si="304"/>
        <v>#DIV/0!</v>
      </c>
      <c r="M369" s="119" t="e">
        <f t="shared" si="304"/>
        <v>#DIV/0!</v>
      </c>
      <c r="N369" s="119" t="e">
        <f t="shared" si="304"/>
        <v>#DIV/0!</v>
      </c>
      <c r="O369" s="119" t="e">
        <f t="shared" si="304"/>
        <v>#DIV/0!</v>
      </c>
      <c r="P369" s="105" t="e">
        <f t="shared" si="294"/>
        <v>#DIV/0!</v>
      </c>
      <c r="Q369" s="108" t="e">
        <f t="shared" si="296"/>
        <v>#DIV/0!</v>
      </c>
      <c r="R369" s="83"/>
      <c r="S369" s="83"/>
      <c r="T369" s="67"/>
      <c r="U369" s="209">
        <v>2</v>
      </c>
    </row>
    <row r="370" spans="1:21" s="60" customFormat="1" ht="15.75" hidden="1" customHeight="1" thickBot="1">
      <c r="A370" s="60" t="s">
        <v>990</v>
      </c>
      <c r="B370" s="213"/>
      <c r="C370" s="43" t="s">
        <v>2502</v>
      </c>
      <c r="D370" s="130" t="e">
        <f t="shared" ref="D370:O370" si="305">D393/$P393</f>
        <v>#DIV/0!</v>
      </c>
      <c r="E370" s="119" t="e">
        <f t="shared" si="305"/>
        <v>#DIV/0!</v>
      </c>
      <c r="F370" s="119" t="e">
        <f t="shared" si="305"/>
        <v>#DIV/0!</v>
      </c>
      <c r="G370" s="119" t="e">
        <f t="shared" si="305"/>
        <v>#DIV/0!</v>
      </c>
      <c r="H370" s="119" t="e">
        <f t="shared" si="305"/>
        <v>#DIV/0!</v>
      </c>
      <c r="I370" s="119" t="e">
        <f t="shared" si="305"/>
        <v>#DIV/0!</v>
      </c>
      <c r="J370" s="119" t="e">
        <f t="shared" si="305"/>
        <v>#DIV/0!</v>
      </c>
      <c r="K370" s="119" t="e">
        <f t="shared" si="305"/>
        <v>#DIV/0!</v>
      </c>
      <c r="L370" s="119" t="e">
        <f t="shared" si="305"/>
        <v>#DIV/0!</v>
      </c>
      <c r="M370" s="119" t="e">
        <f t="shared" si="305"/>
        <v>#DIV/0!</v>
      </c>
      <c r="N370" s="119" t="e">
        <f t="shared" si="305"/>
        <v>#DIV/0!</v>
      </c>
      <c r="O370" s="119" t="e">
        <f t="shared" si="305"/>
        <v>#DIV/0!</v>
      </c>
      <c r="P370" s="105" t="e">
        <f t="shared" ref="P370:P372" si="306">SUM(D370:O370)</f>
        <v>#DIV/0!</v>
      </c>
      <c r="Q370" s="108" t="e">
        <f t="shared" ref="Q370:Q372" si="307">(P393/P392-1)</f>
        <v>#DIV/0!</v>
      </c>
      <c r="R370" s="83"/>
      <c r="S370" s="83"/>
      <c r="T370" s="67"/>
      <c r="U370" s="209">
        <v>2</v>
      </c>
    </row>
    <row r="371" spans="1:21" s="60" customFormat="1" ht="15.75" hidden="1" customHeight="1" thickBot="1">
      <c r="A371" s="60" t="s">
        <v>990</v>
      </c>
      <c r="B371" s="213"/>
      <c r="C371" s="43" t="s">
        <v>2505</v>
      </c>
      <c r="D371" s="130" t="e">
        <f t="shared" ref="D371:O371" si="308">D394/$P394</f>
        <v>#DIV/0!</v>
      </c>
      <c r="E371" s="119" t="e">
        <f t="shared" si="308"/>
        <v>#DIV/0!</v>
      </c>
      <c r="F371" s="119" t="e">
        <f t="shared" si="308"/>
        <v>#DIV/0!</v>
      </c>
      <c r="G371" s="119" t="e">
        <f t="shared" si="308"/>
        <v>#DIV/0!</v>
      </c>
      <c r="H371" s="119" t="e">
        <f t="shared" si="308"/>
        <v>#DIV/0!</v>
      </c>
      <c r="I371" s="119" t="e">
        <f t="shared" si="308"/>
        <v>#DIV/0!</v>
      </c>
      <c r="J371" s="119" t="e">
        <f t="shared" si="308"/>
        <v>#DIV/0!</v>
      </c>
      <c r="K371" s="119" t="e">
        <f t="shared" si="308"/>
        <v>#DIV/0!</v>
      </c>
      <c r="L371" s="119" t="e">
        <f>L394/$P394</f>
        <v>#DIV/0!</v>
      </c>
      <c r="M371" s="119" t="e">
        <f t="shared" si="308"/>
        <v>#DIV/0!</v>
      </c>
      <c r="N371" s="119" t="e">
        <f t="shared" si="308"/>
        <v>#DIV/0!</v>
      </c>
      <c r="O371" s="119" t="e">
        <f t="shared" si="308"/>
        <v>#DIV/0!</v>
      </c>
      <c r="P371" s="105" t="e">
        <f t="shared" si="306"/>
        <v>#DIV/0!</v>
      </c>
      <c r="Q371" s="108" t="e">
        <f t="shared" si="307"/>
        <v>#DIV/0!</v>
      </c>
      <c r="R371" s="83"/>
      <c r="S371" s="83"/>
      <c r="T371" s="67"/>
      <c r="U371" s="209">
        <v>2</v>
      </c>
    </row>
    <row r="372" spans="1:21" s="60" customFormat="1" ht="15.75" hidden="1" customHeight="1" thickBot="1">
      <c r="A372" s="60" t="s">
        <v>990</v>
      </c>
      <c r="B372" s="213"/>
      <c r="C372" s="43" t="s">
        <v>2508</v>
      </c>
      <c r="D372" s="130" t="e">
        <f t="shared" ref="D372:O372" si="309">D395/$P395</f>
        <v>#DIV/0!</v>
      </c>
      <c r="E372" s="119" t="e">
        <f t="shared" si="309"/>
        <v>#DIV/0!</v>
      </c>
      <c r="F372" s="119" t="e">
        <f t="shared" si="309"/>
        <v>#DIV/0!</v>
      </c>
      <c r="G372" s="119" t="e">
        <f t="shared" si="309"/>
        <v>#DIV/0!</v>
      </c>
      <c r="H372" s="119" t="e">
        <f t="shared" si="309"/>
        <v>#DIV/0!</v>
      </c>
      <c r="I372" s="119" t="e">
        <f t="shared" si="309"/>
        <v>#DIV/0!</v>
      </c>
      <c r="J372" s="119" t="e">
        <f t="shared" si="309"/>
        <v>#DIV/0!</v>
      </c>
      <c r="K372" s="119" t="e">
        <f t="shared" si="309"/>
        <v>#DIV/0!</v>
      </c>
      <c r="L372" s="119" t="e">
        <f t="shared" si="309"/>
        <v>#DIV/0!</v>
      </c>
      <c r="M372" s="119" t="e">
        <f t="shared" si="309"/>
        <v>#DIV/0!</v>
      </c>
      <c r="N372" s="119" t="e">
        <f t="shared" si="309"/>
        <v>#DIV/0!</v>
      </c>
      <c r="O372" s="119" t="e">
        <f t="shared" si="309"/>
        <v>#DIV/0!</v>
      </c>
      <c r="P372" s="105" t="e">
        <f t="shared" si="306"/>
        <v>#DIV/0!</v>
      </c>
      <c r="Q372" s="108" t="e">
        <f t="shared" si="307"/>
        <v>#DIV/0!</v>
      </c>
      <c r="R372" s="83"/>
      <c r="S372" s="83"/>
      <c r="T372" s="67"/>
      <c r="U372" s="209">
        <v>2</v>
      </c>
    </row>
    <row r="373" spans="1:21" s="61" customFormat="1" ht="15.75" hidden="1" customHeight="1" thickBot="1">
      <c r="A373" s="60" t="s">
        <v>990</v>
      </c>
      <c r="B373" s="213"/>
      <c r="C373" s="45" t="s">
        <v>1193</v>
      </c>
      <c r="D373" s="331"/>
      <c r="E373" s="332"/>
      <c r="F373" s="332"/>
      <c r="G373" s="332"/>
      <c r="H373" s="332"/>
      <c r="I373" s="332"/>
      <c r="J373" s="332"/>
      <c r="K373" s="332"/>
      <c r="L373" s="332"/>
      <c r="M373" s="332"/>
      <c r="N373" s="332"/>
      <c r="O373" s="332"/>
      <c r="P373" s="125">
        <v>0</v>
      </c>
      <c r="Q373" s="84"/>
      <c r="R373" s="126"/>
      <c r="S373" s="123"/>
      <c r="T373" s="93">
        <v>-2</v>
      </c>
      <c r="U373" s="209">
        <v>2</v>
      </c>
    </row>
    <row r="374" spans="1:21" s="61" customFormat="1" ht="15.75" hidden="1" customHeight="1" thickBot="1">
      <c r="A374" s="60" t="s">
        <v>990</v>
      </c>
      <c r="B374" s="213"/>
      <c r="C374" s="45" t="s">
        <v>1194</v>
      </c>
      <c r="D374" s="331"/>
      <c r="E374" s="332"/>
      <c r="F374" s="332"/>
      <c r="G374" s="332"/>
      <c r="H374" s="332"/>
      <c r="I374" s="332"/>
      <c r="J374" s="332"/>
      <c r="K374" s="332"/>
      <c r="L374" s="332"/>
      <c r="M374" s="332"/>
      <c r="N374" s="332"/>
      <c r="O374" s="332"/>
      <c r="P374" s="125">
        <v>0</v>
      </c>
      <c r="Q374" s="240"/>
      <c r="R374" s="126"/>
      <c r="S374" s="123"/>
      <c r="T374" s="93">
        <v>-1</v>
      </c>
      <c r="U374" s="209">
        <v>2</v>
      </c>
    </row>
    <row r="375" spans="1:21" s="61" customFormat="1" ht="15.75" hidden="1" customHeight="1" thickBot="1">
      <c r="A375" s="60" t="s">
        <v>990</v>
      </c>
      <c r="B375" s="213"/>
      <c r="C375" s="45" t="s">
        <v>983</v>
      </c>
      <c r="D375" s="331"/>
      <c r="E375" s="332"/>
      <c r="F375" s="332"/>
      <c r="G375" s="332"/>
      <c r="H375" s="332"/>
      <c r="I375" s="332"/>
      <c r="J375" s="332"/>
      <c r="K375" s="332"/>
      <c r="L375" s="332"/>
      <c r="M375" s="332"/>
      <c r="N375" s="332"/>
      <c r="O375" s="332"/>
      <c r="P375" s="125">
        <v>0</v>
      </c>
      <c r="Q375" s="80"/>
      <c r="R375" s="126"/>
      <c r="S375" s="123"/>
      <c r="T375" s="93">
        <v>0</v>
      </c>
      <c r="U375" s="209">
        <v>2</v>
      </c>
    </row>
    <row r="376" spans="1:21" s="60" customFormat="1" ht="15.75" hidden="1" customHeight="1" thickBot="1">
      <c r="A376" s="60" t="s">
        <v>990</v>
      </c>
      <c r="B376" s="213"/>
      <c r="C376" s="45" t="s">
        <v>984</v>
      </c>
      <c r="D376" s="132">
        <v>3.2061768799999997</v>
      </c>
      <c r="E376" s="341">
        <v>3.4868300799999998</v>
      </c>
      <c r="F376" s="341">
        <v>2.9624954800000003</v>
      </c>
      <c r="G376" s="341">
        <v>3.397950390000001</v>
      </c>
      <c r="H376" s="341">
        <v>2.8868618199999991</v>
      </c>
      <c r="I376" s="341">
        <v>2.7250839700000005</v>
      </c>
      <c r="J376" s="341">
        <v>3.1475417699999992</v>
      </c>
      <c r="K376" s="341">
        <v>2.7745918000000009</v>
      </c>
      <c r="L376" s="341">
        <v>3.6742926599999981</v>
      </c>
      <c r="M376" s="341">
        <v>3.426284390000002</v>
      </c>
      <c r="N376" s="341">
        <v>3.2309097599999985</v>
      </c>
      <c r="O376" s="341">
        <f>3.12182913-0.64084813</f>
        <v>2.4809809999999999</v>
      </c>
      <c r="P376" s="131">
        <f t="shared" ref="P376:P382" si="310">SUM(D376:O376)</f>
        <v>37.4</v>
      </c>
      <c r="Q376" s="80"/>
      <c r="R376" s="340"/>
      <c r="S376" s="132"/>
      <c r="T376" s="115">
        <f>R376-S376</f>
        <v>0</v>
      </c>
      <c r="U376" s="209">
        <v>2</v>
      </c>
    </row>
    <row r="377" spans="1:21" s="60" customFormat="1" ht="15.75" hidden="1" customHeight="1" thickBot="1">
      <c r="A377" s="60" t="s">
        <v>990</v>
      </c>
      <c r="B377" s="213"/>
      <c r="C377" s="45" t="s">
        <v>985</v>
      </c>
      <c r="D377" s="132">
        <v>3.3857556200000012</v>
      </c>
      <c r="E377" s="341">
        <v>3.1300813700000001</v>
      </c>
      <c r="F377" s="341">
        <v>2.9032631799999993</v>
      </c>
      <c r="G377" s="341">
        <v>3.0700151200000008</v>
      </c>
      <c r="H377" s="341">
        <v>2.8381182800000007</v>
      </c>
      <c r="I377" s="341">
        <v>2.4499127000000001</v>
      </c>
      <c r="J377" s="341">
        <v>2.8755089900000015</v>
      </c>
      <c r="K377" s="341">
        <v>2.8086176400000005</v>
      </c>
      <c r="L377" s="341">
        <v>3.2593963599999989</v>
      </c>
      <c r="M377" s="341">
        <v>3.4193636500000015</v>
      </c>
      <c r="N377" s="341">
        <v>3.0974721100000018</v>
      </c>
      <c r="O377" s="341">
        <f>2.68700172+0.01549326-0.04</f>
        <v>2.66249498</v>
      </c>
      <c r="P377" s="131">
        <f t="shared" si="310"/>
        <v>35.9</v>
      </c>
      <c r="Q377" s="80"/>
      <c r="R377" s="340"/>
      <c r="S377" s="132"/>
      <c r="T377" s="115">
        <f>R377-S377</f>
        <v>0</v>
      </c>
      <c r="U377" s="209">
        <v>2</v>
      </c>
    </row>
    <row r="378" spans="1:21" s="60" customFormat="1" ht="15.75" hidden="1" customHeight="1" thickBot="1">
      <c r="A378" s="60" t="s">
        <v>990</v>
      </c>
      <c r="B378" s="213"/>
      <c r="C378" s="45" t="s">
        <v>986</v>
      </c>
      <c r="D378" s="132">
        <v>3.3482716299999993</v>
      </c>
      <c r="E378" s="341">
        <v>2.8524809400000004</v>
      </c>
      <c r="F378" s="341">
        <v>2.6221392300000002</v>
      </c>
      <c r="G378" s="341">
        <v>2.8003417600000011</v>
      </c>
      <c r="H378" s="341">
        <v>2.5216000399999996</v>
      </c>
      <c r="I378" s="341">
        <v>2.3269286800000013</v>
      </c>
      <c r="J378" s="341">
        <v>2.8835514399999997</v>
      </c>
      <c r="K378" s="341">
        <v>2.4464571100000003</v>
      </c>
      <c r="L378" s="341">
        <v>3.3063577999999989</v>
      </c>
      <c r="M378" s="341">
        <v>3.128175450000001</v>
      </c>
      <c r="N378" s="341">
        <v>2.7980076199999986</v>
      </c>
      <c r="O378" s="341">
        <f>2.72823022+0.33745808</f>
        <v>3.0656882999999997</v>
      </c>
      <c r="P378" s="131">
        <f t="shared" si="310"/>
        <v>34.1</v>
      </c>
      <c r="Q378" s="80"/>
      <c r="R378" s="340"/>
      <c r="S378" s="132"/>
      <c r="T378" s="115">
        <f>R378-S378</f>
        <v>0</v>
      </c>
      <c r="U378" s="209">
        <v>2</v>
      </c>
    </row>
    <row r="379" spans="1:21" s="60" customFormat="1" ht="15.75" hidden="1" customHeight="1" thickBot="1">
      <c r="A379" s="60" t="s">
        <v>990</v>
      </c>
      <c r="B379" s="213"/>
      <c r="C379" s="45" t="s">
        <v>987</v>
      </c>
      <c r="D379" s="306">
        <v>2.6277540000000004</v>
      </c>
      <c r="E379" s="307">
        <v>2.6552330999999993</v>
      </c>
      <c r="F379" s="307">
        <v>3.037049360000001</v>
      </c>
      <c r="G379" s="307">
        <v>2.5282277299999993</v>
      </c>
      <c r="H379" s="307">
        <v>2.3516374399999993</v>
      </c>
      <c r="I379" s="307">
        <v>2.5154889100000002</v>
      </c>
      <c r="J379" s="307">
        <v>2.2601098000000004</v>
      </c>
      <c r="K379" s="307">
        <v>2.4799406899999994</v>
      </c>
      <c r="L379" s="307">
        <v>2.9105542799999995</v>
      </c>
      <c r="M379" s="307">
        <v>3.1973548400000027</v>
      </c>
      <c r="N379" s="307">
        <v>2.5950523099999998</v>
      </c>
      <c r="O379" s="342">
        <v>2.8500155299999967</v>
      </c>
      <c r="P379" s="345">
        <f t="shared" si="310"/>
        <v>32.008417989999998</v>
      </c>
      <c r="Q379" s="80"/>
      <c r="R379" s="109"/>
      <c r="S379" s="109"/>
      <c r="T379" s="52">
        <f>S379-R379</f>
        <v>0</v>
      </c>
      <c r="U379" s="209">
        <v>2</v>
      </c>
    </row>
    <row r="380" spans="1:21" s="60" customFormat="1" ht="15.75" hidden="1" customHeight="1">
      <c r="A380" s="60" t="s">
        <v>990</v>
      </c>
      <c r="B380" s="512"/>
      <c r="C380" s="174" t="s">
        <v>988</v>
      </c>
      <c r="D380" s="306">
        <v>2.6791117799999999</v>
      </c>
      <c r="E380" s="307">
        <v>2.5913554099999998</v>
      </c>
      <c r="F380" s="307">
        <v>2.5509252800000004</v>
      </c>
      <c r="G380" s="307">
        <v>1.9448617199999996</v>
      </c>
      <c r="H380" s="307">
        <v>2.3802781900000003</v>
      </c>
      <c r="I380" s="307">
        <v>2.3419090899999997</v>
      </c>
      <c r="J380" s="307">
        <v>2.0688786700000019</v>
      </c>
      <c r="K380" s="307">
        <v>2.3825353799999966</v>
      </c>
      <c r="L380" s="307">
        <v>2.6564698700000022</v>
      </c>
      <c r="M380" s="307">
        <v>2.8497457399999995</v>
      </c>
      <c r="N380" s="307">
        <v>2.6090159600000007</v>
      </c>
      <c r="O380" s="342">
        <v>2.5306626399999992</v>
      </c>
      <c r="P380" s="345">
        <f t="shared" si="310"/>
        <v>29.58574973</v>
      </c>
      <c r="Q380" s="80"/>
      <c r="R380" s="342">
        <v>30.5</v>
      </c>
      <c r="S380" s="342">
        <v>30.5</v>
      </c>
      <c r="T380" s="355">
        <f>R380-S380</f>
        <v>0</v>
      </c>
      <c r="U380" s="209">
        <v>2</v>
      </c>
    </row>
    <row r="381" spans="1:21" s="60" customFormat="1" ht="15.6" customHeight="1">
      <c r="A381" s="60" t="s">
        <v>990</v>
      </c>
      <c r="B381" s="513">
        <v>70</v>
      </c>
      <c r="C381" s="550" t="s">
        <v>2827</v>
      </c>
      <c r="D381" s="551">
        <v>3.1</v>
      </c>
      <c r="E381" s="551">
        <v>3.1</v>
      </c>
      <c r="F381" s="551">
        <v>3.2</v>
      </c>
      <c r="G381" s="551">
        <v>2.9</v>
      </c>
      <c r="H381" s="551">
        <v>3</v>
      </c>
      <c r="I381" s="551">
        <v>2.8</v>
      </c>
      <c r="J381" s="551">
        <v>2.7</v>
      </c>
      <c r="K381" s="551">
        <v>3.1</v>
      </c>
      <c r="L381" s="551">
        <v>3.2</v>
      </c>
      <c r="M381" s="551">
        <v>3.4</v>
      </c>
      <c r="N381" s="551">
        <v>3.4</v>
      </c>
      <c r="O381" s="551">
        <f>(R381)-SUM(D381:N381)</f>
        <v>3.2000000000000028</v>
      </c>
      <c r="P381" s="552">
        <f t="shared" ref="P381" si="311">SUM(D381:O381)</f>
        <v>37.1</v>
      </c>
      <c r="Q381" s="173"/>
      <c r="R381" s="551">
        <v>37.1</v>
      </c>
      <c r="S381" s="552">
        <v>37.1</v>
      </c>
      <c r="T381" s="521">
        <f t="shared" ref="T381" si="312">R381-S381</f>
        <v>0</v>
      </c>
      <c r="U381" s="209">
        <v>1</v>
      </c>
    </row>
    <row r="382" spans="1:21" s="60" customFormat="1" ht="15.75" hidden="1" customHeight="1" thickBot="1">
      <c r="A382" s="60" t="s">
        <v>990</v>
      </c>
      <c r="B382" s="409"/>
      <c r="C382" s="163" t="s">
        <v>1034</v>
      </c>
      <c r="D382" s="312">
        <v>2.3598876299999998</v>
      </c>
      <c r="E382" s="313">
        <v>2.7928513700000006</v>
      </c>
      <c r="F382" s="313">
        <v>2.6476688099999999</v>
      </c>
      <c r="G382" s="313">
        <v>2.0338134200000004</v>
      </c>
      <c r="H382" s="313">
        <v>2.4833922599999987</v>
      </c>
      <c r="I382" s="313">
        <v>2.1782551699999999</v>
      </c>
      <c r="J382" s="313">
        <v>2.2039325900000009</v>
      </c>
      <c r="K382" s="313">
        <v>2.1379774299999994</v>
      </c>
      <c r="L382" s="313">
        <v>2.8261406700000009</v>
      </c>
      <c r="M382" s="313">
        <v>2.870346940000001</v>
      </c>
      <c r="N382" s="313">
        <v>2.5998649799999995</v>
      </c>
      <c r="O382" s="343">
        <v>2.5789013899999986</v>
      </c>
      <c r="P382" s="339">
        <f t="shared" si="310"/>
        <v>29.71303266</v>
      </c>
      <c r="Q382" s="75"/>
      <c r="R382" s="420">
        <v>30.4</v>
      </c>
      <c r="S382" s="343">
        <v>30.4</v>
      </c>
      <c r="T382" s="549">
        <f>R382-S382</f>
        <v>0</v>
      </c>
      <c r="U382" s="209">
        <v>2</v>
      </c>
    </row>
    <row r="383" spans="1:21" s="60" customFormat="1" ht="15.75" hidden="1" customHeight="1" thickBot="1">
      <c r="A383" s="60" t="s">
        <v>990</v>
      </c>
      <c r="B383" s="62"/>
      <c r="C383" s="45" t="s">
        <v>1195</v>
      </c>
      <c r="D383" s="109">
        <v>2.4888629500000001</v>
      </c>
      <c r="E383" s="110">
        <v>2.8645729000000002</v>
      </c>
      <c r="F383" s="110">
        <v>2.4154715099999997</v>
      </c>
      <c r="G383" s="110">
        <v>2.3205860600000001</v>
      </c>
      <c r="H383" s="110">
        <v>2.590827449999999</v>
      </c>
      <c r="I383" s="110">
        <v>2.3095074400000009</v>
      </c>
      <c r="J383" s="110">
        <v>2.405402500000001</v>
      </c>
      <c r="K383" s="110">
        <v>2.2896670199999996</v>
      </c>
      <c r="L383" s="110">
        <v>2.6560052799999987</v>
      </c>
      <c r="M383" s="110">
        <v>2.5574036400000004</v>
      </c>
      <c r="N383" s="110">
        <v>1.5355453700000012</v>
      </c>
      <c r="O383" s="114">
        <v>1.4841851300000002</v>
      </c>
      <c r="P383" s="131">
        <f t="shared" ref="P383:P392" si="313">SUM(D383:O383)</f>
        <v>27.918037250000001</v>
      </c>
      <c r="Q383" s="75"/>
      <c r="R383" s="311">
        <v>30.9</v>
      </c>
      <c r="S383" s="110">
        <v>30.9</v>
      </c>
      <c r="T383" s="310">
        <f t="shared" ref="T383:T392" si="314">R383-S383</f>
        <v>0</v>
      </c>
      <c r="U383" s="209">
        <v>2</v>
      </c>
    </row>
    <row r="384" spans="1:21" s="60" customFormat="1" ht="15.75" hidden="1" customHeight="1" thickBot="1">
      <c r="A384" s="60" t="s">
        <v>990</v>
      </c>
      <c r="B384" s="62"/>
      <c r="C384" s="45" t="s">
        <v>1196</v>
      </c>
      <c r="D384" s="312">
        <v>2.26074441</v>
      </c>
      <c r="E384" s="313">
        <v>1.8710045599999994</v>
      </c>
      <c r="F384" s="313">
        <v>1.9907440700000008</v>
      </c>
      <c r="G384" s="313">
        <v>2.1447314399999993</v>
      </c>
      <c r="H384" s="313">
        <v>2.2284085299999994</v>
      </c>
      <c r="I384" s="313">
        <v>2.0355420400000011</v>
      </c>
      <c r="J384" s="313">
        <v>2.2093953600000003</v>
      </c>
      <c r="K384" s="313">
        <v>2.0351882099999976</v>
      </c>
      <c r="L384" s="313">
        <v>2.4990894600000004</v>
      </c>
      <c r="M384" s="313">
        <v>3.0768388600000023</v>
      </c>
      <c r="N384" s="313">
        <v>2.8437081999999982</v>
      </c>
      <c r="O384" s="343">
        <v>2.5624574899999999</v>
      </c>
      <c r="P384" s="339">
        <f t="shared" si="313"/>
        <v>27.757852629999999</v>
      </c>
      <c r="Q384" s="79"/>
      <c r="R384" s="109">
        <v>27.3</v>
      </c>
      <c r="S384" s="340">
        <v>27.3</v>
      </c>
      <c r="T384" s="115">
        <f t="shared" si="314"/>
        <v>0</v>
      </c>
      <c r="U384" s="209">
        <v>2</v>
      </c>
    </row>
    <row r="385" spans="1:21" s="60" customFormat="1" ht="15.6" hidden="1" customHeight="1" thickBot="1">
      <c r="A385" s="60" t="s">
        <v>990</v>
      </c>
      <c r="B385" s="62"/>
      <c r="C385" s="45" t="s">
        <v>1197</v>
      </c>
      <c r="D385" s="109">
        <v>3.0786551900000001</v>
      </c>
      <c r="E385" s="110">
        <v>2.0750715199999998</v>
      </c>
      <c r="F385" s="110">
        <v>2.0731409000000003</v>
      </c>
      <c r="G385" s="110">
        <v>2.7224016699999991</v>
      </c>
      <c r="H385" s="110">
        <v>2.0337143500000003</v>
      </c>
      <c r="I385" s="110">
        <v>2.6530067099999997</v>
      </c>
      <c r="J385" s="110">
        <v>2.1473306700000023</v>
      </c>
      <c r="K385" s="110">
        <v>2.9233697299999974</v>
      </c>
      <c r="L385" s="110">
        <v>2.370623860000002</v>
      </c>
      <c r="M385" s="110">
        <v>2.9531769499999996</v>
      </c>
      <c r="N385" s="110">
        <v>2.5863921599999991</v>
      </c>
      <c r="O385" s="114">
        <v>2.513639640000001</v>
      </c>
      <c r="P385" s="131">
        <f t="shared" si="313"/>
        <v>30.130523350000001</v>
      </c>
      <c r="Q385" s="113"/>
      <c r="R385" s="109">
        <v>31.7</v>
      </c>
      <c r="S385" s="132">
        <v>31.7</v>
      </c>
      <c r="T385" s="115">
        <f t="shared" si="314"/>
        <v>0</v>
      </c>
      <c r="U385" s="209">
        <v>2</v>
      </c>
    </row>
    <row r="386" spans="1:21" s="60" customFormat="1" ht="15.6" hidden="1" customHeight="1" thickBot="1">
      <c r="A386" s="60" t="s">
        <v>990</v>
      </c>
      <c r="B386" s="62"/>
      <c r="C386" s="45" t="s">
        <v>1198</v>
      </c>
      <c r="D386" s="109">
        <v>2.5859933299999995</v>
      </c>
      <c r="E386" s="110">
        <v>2.3222374599999998</v>
      </c>
      <c r="F386" s="110">
        <v>2.7910461999999994</v>
      </c>
      <c r="G386" s="110">
        <v>2.3121443400000006</v>
      </c>
      <c r="H386" s="110">
        <v>2.5406224999999996</v>
      </c>
      <c r="I386" s="110">
        <v>2.3063633899999996</v>
      </c>
      <c r="J386" s="110">
        <v>2.3147316700000022</v>
      </c>
      <c r="K386" s="110">
        <v>2.5514502300000004</v>
      </c>
      <c r="L386" s="110">
        <v>2.4937162999999987</v>
      </c>
      <c r="M386" s="110">
        <v>4.1285275800000001</v>
      </c>
      <c r="N386" s="110">
        <v>2.4934974200000011</v>
      </c>
      <c r="O386" s="114">
        <v>2.7794017599999989</v>
      </c>
      <c r="P386" s="131">
        <f t="shared" si="313"/>
        <v>31.61973218</v>
      </c>
      <c r="Q386" s="113"/>
      <c r="R386" s="109">
        <v>32.1</v>
      </c>
      <c r="S386" s="132">
        <v>32.1</v>
      </c>
      <c r="T386" s="115">
        <f t="shared" si="314"/>
        <v>0</v>
      </c>
      <c r="U386" s="209">
        <v>2</v>
      </c>
    </row>
    <row r="387" spans="1:21" s="60" customFormat="1" ht="15.75" hidden="1" customHeight="1" thickBot="1">
      <c r="A387" s="60" t="s">
        <v>990</v>
      </c>
      <c r="B387" s="62">
        <f>+B381+1</f>
        <v>71</v>
      </c>
      <c r="C387" s="45" t="s">
        <v>1199</v>
      </c>
      <c r="D387" s="109">
        <v>2.6669834699999995</v>
      </c>
      <c r="E387" s="110">
        <v>2.5983288100000004</v>
      </c>
      <c r="F387" s="110">
        <v>2.6571865100000007</v>
      </c>
      <c r="G387" s="110">
        <v>3.5650071499999996</v>
      </c>
      <c r="H387" s="110">
        <v>1.5250218500000017</v>
      </c>
      <c r="I387" s="110">
        <v>2.3884505800000007</v>
      </c>
      <c r="J387" s="110">
        <v>2.2613706799999971</v>
      </c>
      <c r="K387" s="110">
        <v>2.6384566599999992</v>
      </c>
      <c r="L387" s="110">
        <v>2.8798553700000014</v>
      </c>
      <c r="M387" s="110">
        <v>2.7851682499999981</v>
      </c>
      <c r="N387" s="110">
        <v>2.9550985999999995</v>
      </c>
      <c r="O387" s="114">
        <v>2.8671779499999985</v>
      </c>
      <c r="P387" s="131">
        <f t="shared" si="313"/>
        <v>31.788105879999996</v>
      </c>
      <c r="Q387" s="79"/>
      <c r="R387" s="117">
        <v>32.700000000000003</v>
      </c>
      <c r="S387" s="132">
        <v>32.700000000000003</v>
      </c>
      <c r="T387" s="115">
        <f t="shared" si="314"/>
        <v>0</v>
      </c>
      <c r="U387" s="209">
        <v>2</v>
      </c>
    </row>
    <row r="388" spans="1:21" s="60" customFormat="1" ht="15.75" hidden="1" customHeight="1">
      <c r="A388" s="60" t="s">
        <v>990</v>
      </c>
      <c r="B388" s="408">
        <v>71</v>
      </c>
      <c r="C388" s="544" t="s">
        <v>1200</v>
      </c>
      <c r="D388" s="306">
        <v>2.5439689300000006</v>
      </c>
      <c r="E388" s="307">
        <v>2.7587475300000004</v>
      </c>
      <c r="F388" s="307">
        <v>2.745053780000001</v>
      </c>
      <c r="G388" s="307">
        <v>2.5297975049999994</v>
      </c>
      <c r="H388" s="307">
        <v>2.4503508099999998</v>
      </c>
      <c r="I388" s="307">
        <v>2.3915714500000007</v>
      </c>
      <c r="J388" s="307">
        <v>2.5457058999999962</v>
      </c>
      <c r="K388" s="307">
        <v>2.7965542300000017</v>
      </c>
      <c r="L388" s="307">
        <v>2.9996742999999988</v>
      </c>
      <c r="M388" s="307">
        <v>3.1111279599999975</v>
      </c>
      <c r="N388" s="307">
        <v>3.2418262599999998</v>
      </c>
      <c r="O388" s="342">
        <v>2.2745790299999982</v>
      </c>
      <c r="P388" s="562">
        <f t="shared" si="313"/>
        <v>32.388957684999994</v>
      </c>
      <c r="Q388" s="79"/>
      <c r="R388" s="307">
        <v>33.700000000000003</v>
      </c>
      <c r="S388" s="563">
        <v>33.700000000000003</v>
      </c>
      <c r="T388" s="355">
        <f t="shared" si="314"/>
        <v>0</v>
      </c>
      <c r="U388" s="209">
        <v>2</v>
      </c>
    </row>
    <row r="389" spans="1:21" s="60" customFormat="1" ht="15.75" customHeight="1">
      <c r="A389" s="60" t="s">
        <v>990</v>
      </c>
      <c r="B389" s="513">
        <v>71</v>
      </c>
      <c r="C389" s="550" t="s">
        <v>1201</v>
      </c>
      <c r="D389" s="551">
        <v>2.8627508700000002</v>
      </c>
      <c r="E389" s="551">
        <v>2.9402580500000006</v>
      </c>
      <c r="F389" s="551">
        <v>2.8601953500000006</v>
      </c>
      <c r="G389" s="551">
        <v>2.8161333899999992</v>
      </c>
      <c r="H389" s="551">
        <v>2.9524401400000002</v>
      </c>
      <c r="I389" s="551">
        <v>2.4546371300000001</v>
      </c>
      <c r="J389" s="565">
        <v>2.8</v>
      </c>
      <c r="K389" s="565">
        <v>3.2</v>
      </c>
      <c r="L389" s="565">
        <v>3.3</v>
      </c>
      <c r="M389" s="565">
        <v>3.5</v>
      </c>
      <c r="N389" s="565">
        <v>3.5</v>
      </c>
      <c r="O389" s="554">
        <f>(R389)-SUM(D389:N389)</f>
        <v>3.4135850700000034</v>
      </c>
      <c r="P389" s="555">
        <f t="shared" si="313"/>
        <v>36.6</v>
      </c>
      <c r="Q389" s="523"/>
      <c r="R389" s="553">
        <v>36.6</v>
      </c>
      <c r="S389" s="552">
        <v>36.6</v>
      </c>
      <c r="T389" s="521">
        <f t="shared" si="314"/>
        <v>0</v>
      </c>
      <c r="U389" s="209">
        <v>1</v>
      </c>
    </row>
    <row r="390" spans="1:21" s="60" customFormat="1" ht="15.75" customHeight="1">
      <c r="A390" s="60" t="s">
        <v>990</v>
      </c>
      <c r="B390" s="513">
        <v>72</v>
      </c>
      <c r="C390" s="550" t="s">
        <v>1202</v>
      </c>
      <c r="D390" s="565">
        <v>3.1</v>
      </c>
      <c r="E390" s="565">
        <v>3.1</v>
      </c>
      <c r="F390" s="565">
        <v>3.2</v>
      </c>
      <c r="G390" s="565">
        <v>2.9</v>
      </c>
      <c r="H390" s="565">
        <v>3</v>
      </c>
      <c r="I390" s="565">
        <v>2.8</v>
      </c>
      <c r="J390" s="565">
        <v>2.7</v>
      </c>
      <c r="K390" s="565">
        <v>3.1</v>
      </c>
      <c r="L390" s="565">
        <v>3.2</v>
      </c>
      <c r="M390" s="565">
        <v>3.4</v>
      </c>
      <c r="N390" s="565">
        <v>3.4</v>
      </c>
      <c r="O390" s="551">
        <f>(R390)-SUM(D390:N390)</f>
        <v>3.2000000000000028</v>
      </c>
      <c r="P390" s="552">
        <f t="shared" si="313"/>
        <v>37.1</v>
      </c>
      <c r="Q390" s="523"/>
      <c r="R390" s="553">
        <v>37.1</v>
      </c>
      <c r="S390" s="552">
        <v>37.1</v>
      </c>
      <c r="T390" s="521">
        <f t="shared" si="314"/>
        <v>0</v>
      </c>
      <c r="U390" s="209">
        <v>1</v>
      </c>
    </row>
    <row r="391" spans="1:21" s="60" customFormat="1" ht="15.75" hidden="1" customHeight="1" thickBot="1">
      <c r="A391" s="60" t="s">
        <v>990</v>
      </c>
      <c r="B391" s="409"/>
      <c r="C391" s="163" t="s">
        <v>1203</v>
      </c>
      <c r="D391" s="415"/>
      <c r="E391" s="416"/>
      <c r="F391" s="416"/>
      <c r="G391" s="416"/>
      <c r="H391" s="416"/>
      <c r="I391" s="416"/>
      <c r="J391" s="416"/>
      <c r="K391" s="416"/>
      <c r="L391" s="416"/>
      <c r="M391" s="416"/>
      <c r="N391" s="416"/>
      <c r="O391" s="343">
        <f>(R391)-SUM(D391:N391)</f>
        <v>0</v>
      </c>
      <c r="P391" s="339">
        <f t="shared" si="313"/>
        <v>0</v>
      </c>
      <c r="Q391" s="80"/>
      <c r="R391" s="402"/>
      <c r="S391" s="564"/>
      <c r="T391" s="403">
        <f t="shared" si="314"/>
        <v>0</v>
      </c>
      <c r="U391" s="209">
        <v>2</v>
      </c>
    </row>
    <row r="392" spans="1:21" s="60" customFormat="1" ht="15.75" hidden="1" customHeight="1" thickBot="1">
      <c r="A392" s="60" t="s">
        <v>990</v>
      </c>
      <c r="B392" s="213"/>
      <c r="C392" s="45" t="s">
        <v>1204</v>
      </c>
      <c r="D392" s="134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14">
        <f>(R392)-SUM(D392:N392)</f>
        <v>0</v>
      </c>
      <c r="P392" s="131">
        <f t="shared" si="313"/>
        <v>0</v>
      </c>
      <c r="Q392" s="80"/>
      <c r="R392" s="116"/>
      <c r="S392" s="344"/>
      <c r="T392" s="115">
        <f t="shared" si="314"/>
        <v>0</v>
      </c>
      <c r="U392" s="209">
        <v>2</v>
      </c>
    </row>
    <row r="393" spans="1:21" s="60" customFormat="1" ht="15.75" hidden="1" customHeight="1" thickBot="1">
      <c r="A393" s="60" t="s">
        <v>990</v>
      </c>
      <c r="B393" s="213"/>
      <c r="C393" s="45" t="s">
        <v>2502</v>
      </c>
      <c r="D393" s="492"/>
      <c r="E393" s="491"/>
      <c r="F393" s="491"/>
      <c r="G393" s="491"/>
      <c r="H393" s="491"/>
      <c r="I393" s="491"/>
      <c r="J393" s="491"/>
      <c r="K393" s="491"/>
      <c r="L393" s="491"/>
      <c r="M393" s="491"/>
      <c r="N393" s="491"/>
      <c r="O393" s="488">
        <f t="shared" ref="O393:O395" si="315">(R393)-SUM(D393:N393)</f>
        <v>0</v>
      </c>
      <c r="P393" s="131">
        <f t="shared" ref="P393:P395" si="316">SUM(D393:O393)</f>
        <v>0</v>
      </c>
      <c r="Q393" s="80"/>
      <c r="R393" s="116"/>
      <c r="S393" s="344"/>
      <c r="T393" s="115">
        <f t="shared" ref="T393:T395" si="317">R393-S393</f>
        <v>0</v>
      </c>
      <c r="U393" s="209">
        <v>2</v>
      </c>
    </row>
    <row r="394" spans="1:21" s="60" customFormat="1" ht="15.75" hidden="1" customHeight="1" thickBot="1">
      <c r="A394" s="60" t="s">
        <v>990</v>
      </c>
      <c r="B394" s="213"/>
      <c r="C394" s="45" t="s">
        <v>2505</v>
      </c>
      <c r="D394" s="492"/>
      <c r="E394" s="491"/>
      <c r="F394" s="491"/>
      <c r="G394" s="491"/>
      <c r="H394" s="491"/>
      <c r="I394" s="491"/>
      <c r="J394" s="491"/>
      <c r="K394" s="491"/>
      <c r="L394" s="491"/>
      <c r="M394" s="491"/>
      <c r="N394" s="491"/>
      <c r="O394" s="488">
        <f t="shared" si="315"/>
        <v>0</v>
      </c>
      <c r="P394" s="131">
        <f t="shared" si="316"/>
        <v>0</v>
      </c>
      <c r="Q394" s="80"/>
      <c r="R394" s="116"/>
      <c r="S394" s="344"/>
      <c r="T394" s="115">
        <f t="shared" si="317"/>
        <v>0</v>
      </c>
      <c r="U394" s="209">
        <v>2</v>
      </c>
    </row>
    <row r="395" spans="1:21" s="60" customFormat="1" ht="15.75" hidden="1" customHeight="1" thickBot="1">
      <c r="A395" s="60" t="s">
        <v>990</v>
      </c>
      <c r="B395" s="213"/>
      <c r="C395" s="45" t="s">
        <v>2508</v>
      </c>
      <c r="D395" s="492"/>
      <c r="E395" s="491"/>
      <c r="F395" s="491"/>
      <c r="G395" s="491"/>
      <c r="H395" s="491"/>
      <c r="I395" s="491"/>
      <c r="J395" s="491"/>
      <c r="K395" s="491"/>
      <c r="L395" s="491"/>
      <c r="M395" s="491"/>
      <c r="N395" s="491"/>
      <c r="O395" s="488">
        <f t="shared" si="315"/>
        <v>0</v>
      </c>
      <c r="P395" s="131">
        <f t="shared" si="316"/>
        <v>0</v>
      </c>
      <c r="Q395" s="80"/>
      <c r="R395" s="116"/>
      <c r="S395" s="344"/>
      <c r="T395" s="115">
        <f t="shared" si="317"/>
        <v>0</v>
      </c>
      <c r="U395" s="209">
        <v>2</v>
      </c>
    </row>
    <row r="396" spans="1:21" s="118" customFormat="1" ht="15.6" customHeight="1">
      <c r="B396" s="82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128"/>
      <c r="Q396" s="84"/>
      <c r="R396" s="83"/>
      <c r="S396" s="83"/>
      <c r="T396" s="67"/>
      <c r="U396" s="209">
        <v>1</v>
      </c>
    </row>
    <row r="397" spans="1:21" s="60" customFormat="1" ht="15.75" hidden="1" customHeight="1" thickBot="1">
      <c r="A397" s="60" t="s">
        <v>19</v>
      </c>
      <c r="B397" s="213"/>
      <c r="C397" s="40" t="s">
        <v>1215</v>
      </c>
      <c r="D397" s="299">
        <v>8.1844255543479322E-2</v>
      </c>
      <c r="E397" s="299">
        <v>7.7607331627704376E-2</v>
      </c>
      <c r="F397" s="299">
        <v>7.6605227405480175E-2</v>
      </c>
      <c r="G397" s="299">
        <v>6.7105694283858347E-2</v>
      </c>
      <c r="H397" s="299">
        <v>8.8898877341653693E-2</v>
      </c>
      <c r="I397" s="299">
        <v>8.8685791671241174E-2</v>
      </c>
      <c r="J397" s="299">
        <v>0.11003110281590578</v>
      </c>
      <c r="K397" s="299">
        <v>6.8255618665828716E-2</v>
      </c>
      <c r="L397" s="299">
        <v>7.9947499831009891E-2</v>
      </c>
      <c r="M397" s="299">
        <v>8.6792280507997172E-2</v>
      </c>
      <c r="N397" s="299">
        <v>8.9139052215438691E-2</v>
      </c>
      <c r="O397" s="299">
        <v>8.5087268090402651E-2</v>
      </c>
      <c r="P397" s="290">
        <f t="shared" ref="P397:P427" si="318">SUM(D397:O397)</f>
        <v>1</v>
      </c>
      <c r="Q397" s="291"/>
      <c r="R397" s="83"/>
      <c r="S397" s="83"/>
      <c r="T397" s="67"/>
      <c r="U397" s="209">
        <v>2</v>
      </c>
    </row>
    <row r="398" spans="1:21" s="60" customFormat="1" ht="15.75" hidden="1" customHeight="1" thickBot="1">
      <c r="A398" s="60" t="s">
        <v>19</v>
      </c>
      <c r="B398" s="213"/>
      <c r="C398" s="40" t="s">
        <v>1216</v>
      </c>
      <c r="D398" s="119">
        <v>8.1529922224796145E-2</v>
      </c>
      <c r="E398" s="119">
        <v>7.7945211312857907E-2</v>
      </c>
      <c r="F398" s="119">
        <v>7.4899715806176645E-2</v>
      </c>
      <c r="G398" s="119">
        <v>7.2401695876552222E-2</v>
      </c>
      <c r="H398" s="119">
        <v>8.5678393011732357E-2</v>
      </c>
      <c r="I398" s="119">
        <v>8.3362254276416747E-2</v>
      </c>
      <c r="J398" s="119">
        <v>0.11300650190264791</v>
      </c>
      <c r="K398" s="119">
        <v>7.0916556494264205E-2</v>
      </c>
      <c r="L398" s="119">
        <v>7.7950347029331402E-2</v>
      </c>
      <c r="M398" s="119">
        <v>9.3233283152383509E-2</v>
      </c>
      <c r="N398" s="119">
        <v>8.9309144933346574E-2</v>
      </c>
      <c r="O398" s="119">
        <v>7.9766973979494393E-2</v>
      </c>
      <c r="P398" s="107">
        <f t="shared" si="318"/>
        <v>1</v>
      </c>
      <c r="Q398" s="291"/>
      <c r="R398" s="83"/>
      <c r="S398" s="83"/>
      <c r="T398" s="67"/>
      <c r="U398" s="209">
        <v>2</v>
      </c>
    </row>
    <row r="399" spans="1:21" s="60" customFormat="1" ht="15.75" hidden="1" customHeight="1" thickBot="1">
      <c r="A399" s="60" t="s">
        <v>19</v>
      </c>
      <c r="B399" s="213"/>
      <c r="C399" s="40" t="s">
        <v>1217</v>
      </c>
      <c r="D399" s="346">
        <v>8.7728078702515047E-2</v>
      </c>
      <c r="E399" s="346">
        <v>7.5704448164987712E-2</v>
      </c>
      <c r="F399" s="346">
        <v>7.0657822427934683E-2</v>
      </c>
      <c r="G399" s="346">
        <v>7.9154114413679366E-2</v>
      </c>
      <c r="H399" s="346">
        <v>8.1021633845706389E-2</v>
      </c>
      <c r="I399" s="346">
        <v>8.4656282451146161E-2</v>
      </c>
      <c r="J399" s="346">
        <v>0.11473804437658285</v>
      </c>
      <c r="K399" s="346">
        <v>6.4539500012254142E-2</v>
      </c>
      <c r="L399" s="346">
        <v>7.7072385463590132E-2</v>
      </c>
      <c r="M399" s="346">
        <v>9.8664643295849772E-2</v>
      </c>
      <c r="N399" s="346">
        <v>8.6462707629625851E-2</v>
      </c>
      <c r="O399" s="346">
        <v>7.9600339216127899E-2</v>
      </c>
      <c r="P399" s="295">
        <f t="shared" si="318"/>
        <v>0.99999999999999989</v>
      </c>
      <c r="Q399" s="291"/>
      <c r="R399" s="83"/>
      <c r="S399" s="83"/>
      <c r="T399" s="67"/>
      <c r="U399" s="209">
        <v>2</v>
      </c>
    </row>
    <row r="400" spans="1:21" s="60" customFormat="1" ht="15.75" hidden="1" customHeight="1" thickBot="1">
      <c r="A400" s="60" t="s">
        <v>19</v>
      </c>
      <c r="B400" s="213"/>
      <c r="C400" s="40" t="s">
        <v>1218</v>
      </c>
      <c r="D400" s="153">
        <f t="shared" ref="D400:D407" si="319">D422/$P422</f>
        <v>9.6529227040023535E-2</v>
      </c>
      <c r="E400" s="296">
        <f t="shared" ref="E400:O400" si="320">E422/$P422</f>
        <v>7.114765907034111E-2</v>
      </c>
      <c r="F400" s="296">
        <f t="shared" si="320"/>
        <v>6.5194972720279451E-2</v>
      </c>
      <c r="G400" s="296">
        <f t="shared" si="320"/>
        <v>7.2555112262363941E-2</v>
      </c>
      <c r="H400" s="296">
        <f t="shared" si="320"/>
        <v>7.9112184971542113E-2</v>
      </c>
      <c r="I400" s="296">
        <f t="shared" si="320"/>
        <v>8.6883028026117304E-2</v>
      </c>
      <c r="J400" s="296">
        <f t="shared" si="320"/>
        <v>0.10939547851563322</v>
      </c>
      <c r="K400" s="296">
        <f t="shared" si="320"/>
        <v>6.3014767878807054E-2</v>
      </c>
      <c r="L400" s="296">
        <f t="shared" si="320"/>
        <v>8.0816406387177117E-2</v>
      </c>
      <c r="M400" s="296">
        <f t="shared" si="320"/>
        <v>0.10163934374240167</v>
      </c>
      <c r="N400" s="296">
        <f t="shared" si="320"/>
        <v>8.9649073611108909E-2</v>
      </c>
      <c r="O400" s="296">
        <f t="shared" si="320"/>
        <v>8.406274577420457E-2</v>
      </c>
      <c r="P400" s="155">
        <f t="shared" si="318"/>
        <v>1</v>
      </c>
      <c r="Q400" s="291"/>
      <c r="R400" s="83"/>
      <c r="S400" s="83"/>
      <c r="T400" s="67"/>
      <c r="U400" s="209">
        <v>2</v>
      </c>
    </row>
    <row r="401" spans="1:21" s="60" customFormat="1" ht="15.75" hidden="1" customHeight="1" thickBot="1">
      <c r="A401" s="60" t="s">
        <v>19</v>
      </c>
      <c r="B401" s="213"/>
      <c r="C401" s="41" t="s">
        <v>1219</v>
      </c>
      <c r="D401" s="153">
        <f t="shared" si="319"/>
        <v>8.510680961592558E-2</v>
      </c>
      <c r="E401" s="296">
        <f t="shared" ref="E401:O402" si="321">E423/$P423</f>
        <v>5.1282825849277694E-2</v>
      </c>
      <c r="F401" s="296">
        <f t="shared" si="321"/>
        <v>5.97179101404227E-2</v>
      </c>
      <c r="G401" s="296">
        <f t="shared" si="321"/>
        <v>7.7845531377402674E-2</v>
      </c>
      <c r="H401" s="296">
        <f t="shared" si="321"/>
        <v>7.8346449883199332E-2</v>
      </c>
      <c r="I401" s="296">
        <f t="shared" si="321"/>
        <v>9.4205912904944039E-2</v>
      </c>
      <c r="J401" s="296">
        <f t="shared" si="321"/>
        <v>0.1150469367655803</v>
      </c>
      <c r="K401" s="296">
        <f t="shared" si="321"/>
        <v>7.0967549336559341E-2</v>
      </c>
      <c r="L401" s="296">
        <f t="shared" si="321"/>
        <v>8.6372196472041696E-2</v>
      </c>
      <c r="M401" s="296">
        <f t="shared" si="321"/>
        <v>0.10209408037425378</v>
      </c>
      <c r="N401" s="296">
        <f t="shared" si="321"/>
        <v>8.3774279813670777E-2</v>
      </c>
      <c r="O401" s="296">
        <f t="shared" si="321"/>
        <v>9.5239517466722198E-2</v>
      </c>
      <c r="P401" s="155">
        <f t="shared" si="318"/>
        <v>1.0000000000000002</v>
      </c>
      <c r="Q401" s="157">
        <f>(P423/P422-1)</f>
        <v>-5.9087671670481456E-2</v>
      </c>
      <c r="R401" s="83"/>
      <c r="S401" s="83"/>
      <c r="T401" s="67"/>
      <c r="U401" s="209">
        <v>2</v>
      </c>
    </row>
    <row r="402" spans="1:21" s="60" customFormat="1" ht="15.75" hidden="1" customHeight="1" thickBot="1">
      <c r="A402" s="60" t="s">
        <v>19</v>
      </c>
      <c r="B402" s="213"/>
      <c r="C402" s="40" t="s">
        <v>1220</v>
      </c>
      <c r="D402" s="153">
        <f t="shared" si="319"/>
        <v>9.3689203315291972E-2</v>
      </c>
      <c r="E402" s="296">
        <f t="shared" si="321"/>
        <v>5.9245926032625101E-2</v>
      </c>
      <c r="F402" s="296">
        <f t="shared" si="321"/>
        <v>6.7648286859972886E-2</v>
      </c>
      <c r="G402" s="296">
        <f t="shared" si="321"/>
        <v>5.6942778914252964E-2</v>
      </c>
      <c r="H402" s="296">
        <f t="shared" si="321"/>
        <v>6.8846807231177781E-2</v>
      </c>
      <c r="I402" s="296">
        <f t="shared" si="321"/>
        <v>8.5326360729296141E-2</v>
      </c>
      <c r="J402" s="296">
        <f t="shared" si="321"/>
        <v>0.10521185650215512</v>
      </c>
      <c r="K402" s="296">
        <f t="shared" si="321"/>
        <v>7.4087583633617712E-2</v>
      </c>
      <c r="L402" s="296">
        <f t="shared" si="321"/>
        <v>8.3369991162172752E-2</v>
      </c>
      <c r="M402" s="296">
        <f t="shared" si="321"/>
        <v>0.10684303917809226</v>
      </c>
      <c r="N402" s="296">
        <f t="shared" si="321"/>
        <v>9.9887830838897795E-2</v>
      </c>
      <c r="O402" s="296">
        <f t="shared" si="321"/>
        <v>9.8900335602447445E-2</v>
      </c>
      <c r="P402" s="155">
        <f t="shared" si="318"/>
        <v>0.99999999999999989</v>
      </c>
      <c r="Q402" s="157">
        <f t="shared" ref="Q402:Q407" si="322">(P424/P423-1)</f>
        <v>-7.7161121691381673E-2</v>
      </c>
      <c r="R402" s="83"/>
      <c r="S402" s="83"/>
      <c r="T402" s="67"/>
      <c r="U402" s="209">
        <v>2</v>
      </c>
    </row>
    <row r="403" spans="1:21" s="60" customFormat="1" ht="15.75" hidden="1" customHeight="1" thickBot="1">
      <c r="A403" s="60" t="s">
        <v>19</v>
      </c>
      <c r="B403" s="213"/>
      <c r="C403" s="40" t="s">
        <v>1221</v>
      </c>
      <c r="D403" s="153">
        <f t="shared" si="319"/>
        <v>8.9219842333144408E-2</v>
      </c>
      <c r="E403" s="296">
        <f t="shared" ref="E403:O403" si="323">E425/$P425</f>
        <v>5.911738712168027E-2</v>
      </c>
      <c r="F403" s="296">
        <f t="shared" si="323"/>
        <v>6.2015792065768675E-2</v>
      </c>
      <c r="G403" s="296">
        <f t="shared" si="323"/>
        <v>5.3465939214124514E-2</v>
      </c>
      <c r="H403" s="296">
        <f t="shared" si="323"/>
        <v>7.2093637735234056E-2</v>
      </c>
      <c r="I403" s="296">
        <f t="shared" si="323"/>
        <v>7.3175054313633747E-2</v>
      </c>
      <c r="J403" s="296">
        <f t="shared" si="323"/>
        <v>0.12103103019593475</v>
      </c>
      <c r="K403" s="296">
        <f t="shared" si="323"/>
        <v>7.2361369316505816E-2</v>
      </c>
      <c r="L403" s="296">
        <f t="shared" si="323"/>
        <v>8.475821361401964E-2</v>
      </c>
      <c r="M403" s="296">
        <f t="shared" si="323"/>
        <v>0.10578822826090713</v>
      </c>
      <c r="N403" s="296">
        <f t="shared" si="323"/>
        <v>0.10622271587170475</v>
      </c>
      <c r="O403" s="296">
        <f t="shared" si="323"/>
        <v>0.10075078995734241</v>
      </c>
      <c r="P403" s="155">
        <f t="shared" si="318"/>
        <v>1</v>
      </c>
      <c r="Q403" s="156">
        <f t="shared" si="322"/>
        <v>-7.0423051231701006E-2</v>
      </c>
      <c r="R403" s="83"/>
      <c r="S403" s="83"/>
      <c r="T403" s="67"/>
      <c r="U403" s="209">
        <v>2</v>
      </c>
    </row>
    <row r="404" spans="1:21" s="60" customFormat="1" ht="15.75" hidden="1" customHeight="1" thickBot="1">
      <c r="A404" s="60" t="s">
        <v>19</v>
      </c>
      <c r="B404" s="213"/>
      <c r="C404" s="49" t="s">
        <v>1222</v>
      </c>
      <c r="D404" s="153">
        <f t="shared" si="319"/>
        <v>9.2185569716768292E-2</v>
      </c>
      <c r="E404" s="154">
        <f t="shared" ref="E404:O407" si="324">E426/$P426</f>
        <v>5.5124660602145513E-2</v>
      </c>
      <c r="F404" s="154">
        <f t="shared" si="324"/>
        <v>5.6928991667683372E-2</v>
      </c>
      <c r="G404" s="154">
        <f t="shared" si="324"/>
        <v>5.3182306296343636E-2</v>
      </c>
      <c r="H404" s="154">
        <f t="shared" si="324"/>
        <v>6.9900595898329296E-2</v>
      </c>
      <c r="I404" s="154">
        <f t="shared" si="324"/>
        <v>6.8984775656301303E-2</v>
      </c>
      <c r="J404" s="154">
        <f t="shared" si="324"/>
        <v>0.1283048131565977</v>
      </c>
      <c r="K404" s="154">
        <f t="shared" si="324"/>
        <v>7.1941276477595309E-2</v>
      </c>
      <c r="L404" s="154">
        <f t="shared" si="324"/>
        <v>8.7810122244098052E-2</v>
      </c>
      <c r="M404" s="154">
        <f t="shared" si="324"/>
        <v>0.11128966007242565</v>
      </c>
      <c r="N404" s="154">
        <f t="shared" si="324"/>
        <v>0.10446088949455029</v>
      </c>
      <c r="O404" s="154">
        <f t="shared" si="324"/>
        <v>9.9886338717161821E-2</v>
      </c>
      <c r="P404" s="155">
        <f t="shared" si="318"/>
        <v>1.0000000000000002</v>
      </c>
      <c r="Q404" s="156">
        <f t="shared" si="322"/>
        <v>1.5016129706348025E-2</v>
      </c>
      <c r="R404" s="83"/>
      <c r="S404" s="83"/>
      <c r="T404" s="232"/>
      <c r="U404" s="209">
        <v>2</v>
      </c>
    </row>
    <row r="405" spans="1:21" s="60" customFormat="1" ht="15.75" hidden="1" customHeight="1" thickBot="1">
      <c r="A405" s="60" t="s">
        <v>19</v>
      </c>
      <c r="B405" s="62"/>
      <c r="C405" s="49" t="s">
        <v>1223</v>
      </c>
      <c r="D405" s="298">
        <f t="shared" si="319"/>
        <v>0.11065455192915653</v>
      </c>
      <c r="E405" s="299">
        <f t="shared" si="324"/>
        <v>6.8605842779908055E-2</v>
      </c>
      <c r="F405" s="299">
        <f t="shared" si="324"/>
        <v>6.132044308338417E-2</v>
      </c>
      <c r="G405" s="299">
        <f t="shared" si="324"/>
        <v>7.1331572965107601E-2</v>
      </c>
      <c r="H405" s="299">
        <f t="shared" si="324"/>
        <v>6.590407519441048E-2</v>
      </c>
      <c r="I405" s="299">
        <f t="shared" si="324"/>
        <v>7.3862087999433446E-2</v>
      </c>
      <c r="J405" s="299">
        <f t="shared" si="324"/>
        <v>9.2616590960047734E-2</v>
      </c>
      <c r="K405" s="299">
        <f t="shared" si="324"/>
        <v>5.795916784189762E-2</v>
      </c>
      <c r="L405" s="299">
        <f t="shared" si="324"/>
        <v>7.0084241897799979E-2</v>
      </c>
      <c r="M405" s="299">
        <f t="shared" si="324"/>
        <v>9.4075403939578098E-2</v>
      </c>
      <c r="N405" s="299">
        <f t="shared" si="324"/>
        <v>0.10895464600018177</v>
      </c>
      <c r="O405" s="299">
        <f t="shared" si="324"/>
        <v>0.12463137540909451</v>
      </c>
      <c r="P405" s="300">
        <f t="shared" si="318"/>
        <v>1</v>
      </c>
      <c r="Q405" s="301">
        <f t="shared" si="322"/>
        <v>-0.20218543427874236</v>
      </c>
      <c r="R405" s="83"/>
      <c r="S405" s="83"/>
      <c r="T405" s="67"/>
      <c r="U405" s="209">
        <v>2</v>
      </c>
    </row>
    <row r="406" spans="1:21" s="60" customFormat="1" ht="15.75" hidden="1" customHeight="1" thickBot="1">
      <c r="A406" s="60" t="s">
        <v>19</v>
      </c>
      <c r="B406" s="62"/>
      <c r="C406" s="49" t="s">
        <v>1224</v>
      </c>
      <c r="D406" s="130">
        <f t="shared" si="319"/>
        <v>0.12641815267029008</v>
      </c>
      <c r="E406" s="119">
        <f t="shared" si="324"/>
        <v>5.5747843360943704E-2</v>
      </c>
      <c r="F406" s="119">
        <f t="shared" si="324"/>
        <v>6.9475508621802753E-2</v>
      </c>
      <c r="G406" s="119">
        <f t="shared" si="324"/>
        <v>5.530868324319578E-2</v>
      </c>
      <c r="H406" s="119">
        <f t="shared" si="324"/>
        <v>6.1401926685890194E-2</v>
      </c>
      <c r="I406" s="119">
        <f t="shared" si="324"/>
        <v>8.1263609092781686E-2</v>
      </c>
      <c r="J406" s="119">
        <f t="shared" si="324"/>
        <v>8.1769471731482732E-2</v>
      </c>
      <c r="K406" s="119">
        <f t="shared" si="324"/>
        <v>5.3995582928288176E-2</v>
      </c>
      <c r="L406" s="119">
        <f t="shared" si="324"/>
        <v>6.4848922355034283E-2</v>
      </c>
      <c r="M406" s="119">
        <f t="shared" si="324"/>
        <v>9.2775371979691129E-2</v>
      </c>
      <c r="N406" s="119">
        <f t="shared" si="324"/>
        <v>0.10236405705162413</v>
      </c>
      <c r="O406" s="119">
        <f t="shared" si="324"/>
        <v>0.15463087027897535</v>
      </c>
      <c r="P406" s="175">
        <f>SUM(D406:O406)</f>
        <v>0.99999999999999989</v>
      </c>
      <c r="Q406" s="176">
        <f t="shared" si="322"/>
        <v>-0.11655372204356951</v>
      </c>
      <c r="R406" s="83"/>
      <c r="S406" s="83"/>
      <c r="T406" s="67"/>
      <c r="U406" s="209">
        <v>2</v>
      </c>
    </row>
    <row r="407" spans="1:21" s="60" customFormat="1" ht="15.6" hidden="1" customHeight="1" thickBot="1">
      <c r="A407" s="60" t="s">
        <v>19</v>
      </c>
      <c r="B407" s="62"/>
      <c r="C407" s="49" t="s">
        <v>1225</v>
      </c>
      <c r="D407" s="130">
        <f t="shared" si="319"/>
        <v>0.14039306628514539</v>
      </c>
      <c r="E407" s="119">
        <f t="shared" si="324"/>
        <v>5.0993490229072555E-2</v>
      </c>
      <c r="F407" s="119">
        <f t="shared" si="324"/>
        <v>6.8020426100090001E-2</v>
      </c>
      <c r="G407" s="119">
        <f t="shared" si="324"/>
        <v>4.8707957646250223E-2</v>
      </c>
      <c r="H407" s="119">
        <f t="shared" si="324"/>
        <v>7.5413809950488478E-2</v>
      </c>
      <c r="I407" s="119">
        <f t="shared" si="324"/>
        <v>7.3189572416791776E-2</v>
      </c>
      <c r="J407" s="119">
        <f t="shared" si="324"/>
        <v>7.6038842787222449E-2</v>
      </c>
      <c r="K407" s="119">
        <f t="shared" si="324"/>
        <v>6.2445835857571755E-2</v>
      </c>
      <c r="L407" s="119">
        <f t="shared" si="324"/>
        <v>6.0462763753484014E-2</v>
      </c>
      <c r="M407" s="119">
        <f t="shared" si="324"/>
        <v>8.6192517492903492E-2</v>
      </c>
      <c r="N407" s="119">
        <f t="shared" si="324"/>
        <v>8.6140278163488099E-2</v>
      </c>
      <c r="O407" s="119">
        <f t="shared" si="324"/>
        <v>0.17200143931749176</v>
      </c>
      <c r="P407" s="175">
        <f>SUM(D407:O407)</f>
        <v>1</v>
      </c>
      <c r="Q407" s="176">
        <f t="shared" si="322"/>
        <v>-9.3713638829590717E-2</v>
      </c>
      <c r="R407" s="83"/>
      <c r="S407" s="83"/>
      <c r="T407" s="67"/>
      <c r="U407" s="209">
        <v>2</v>
      </c>
    </row>
    <row r="408" spans="1:21" s="60" customFormat="1" ht="15.6" hidden="1" customHeight="1" thickBot="1">
      <c r="A408" s="60" t="s">
        <v>19</v>
      </c>
      <c r="B408" s="62"/>
      <c r="C408" s="49" t="s">
        <v>1226</v>
      </c>
      <c r="D408" s="130">
        <f t="shared" ref="D408:O408" si="325">D431/$P431</f>
        <v>0.12685721253690485</v>
      </c>
      <c r="E408" s="119">
        <f t="shared" si="325"/>
        <v>5.453065512685696E-2</v>
      </c>
      <c r="F408" s="119">
        <f t="shared" si="325"/>
        <v>6.1404123505698537E-2</v>
      </c>
      <c r="G408" s="119">
        <f t="shared" si="325"/>
        <v>4.6506159680533198E-2</v>
      </c>
      <c r="H408" s="119">
        <f t="shared" si="325"/>
        <v>6.129056149285373E-2</v>
      </c>
      <c r="I408" s="119">
        <f t="shared" si="325"/>
        <v>5.2480840346513957E-2</v>
      </c>
      <c r="J408" s="119">
        <f t="shared" si="325"/>
        <v>8.3970763751830754E-2</v>
      </c>
      <c r="K408" s="119">
        <f t="shared" si="325"/>
        <v>7.5837441266767655E-2</v>
      </c>
      <c r="L408" s="119">
        <f t="shared" si="325"/>
        <v>7.0982044139535461E-2</v>
      </c>
      <c r="M408" s="119">
        <f t="shared" si="325"/>
        <v>0.10439103923898053</v>
      </c>
      <c r="N408" s="119">
        <f t="shared" si="325"/>
        <v>0.11492994953115031</v>
      </c>
      <c r="O408" s="119">
        <f t="shared" si="325"/>
        <v>0.14681920938237406</v>
      </c>
      <c r="P408" s="175">
        <f>SUM(D408:O408)</f>
        <v>1</v>
      </c>
      <c r="Q408" s="176">
        <f>(P431/P429-1)</f>
        <v>5.407119767272528E-2</v>
      </c>
      <c r="R408" s="83"/>
      <c r="S408" s="83"/>
      <c r="T408" s="67"/>
      <c r="U408" s="209">
        <v>2</v>
      </c>
    </row>
    <row r="409" spans="1:21" s="60" customFormat="1" ht="15.6" hidden="1" customHeight="1" thickBot="1">
      <c r="A409" s="60" t="s">
        <v>19</v>
      </c>
      <c r="B409" s="62">
        <f>+B388+1</f>
        <v>72</v>
      </c>
      <c r="C409" s="49" t="s">
        <v>1227</v>
      </c>
      <c r="D409" s="130">
        <f t="shared" ref="D409:D415" si="326">D432/$P432</f>
        <v>7.4706332632354863E-2</v>
      </c>
      <c r="E409" s="119">
        <f t="shared" ref="E409:O409" si="327">E432/$P432</f>
        <v>0.11899597328795379</v>
      </c>
      <c r="F409" s="119">
        <f t="shared" si="327"/>
        <v>5.5175349073023489E-2</v>
      </c>
      <c r="G409" s="119">
        <f t="shared" si="327"/>
        <v>5.2339738038682866E-2</v>
      </c>
      <c r="H409" s="119">
        <f t="shared" si="327"/>
        <v>6.7880859032759866E-2</v>
      </c>
      <c r="I409" s="119">
        <f t="shared" si="327"/>
        <v>6.9087793466063752E-2</v>
      </c>
      <c r="J409" s="119">
        <f t="shared" si="327"/>
        <v>7.8182013541906251E-2</v>
      </c>
      <c r="K409" s="119">
        <f t="shared" si="327"/>
        <v>6.3499435147840261E-2</v>
      </c>
      <c r="L409" s="119">
        <f t="shared" si="327"/>
        <v>7.5583181006046704E-2</v>
      </c>
      <c r="M409" s="119">
        <f t="shared" si="327"/>
        <v>0.11701957727324855</v>
      </c>
      <c r="N409" s="119">
        <f t="shared" si="327"/>
        <v>9.4492870937861989E-2</v>
      </c>
      <c r="O409" s="119">
        <f t="shared" si="327"/>
        <v>0.13303687656225763</v>
      </c>
      <c r="P409" s="175">
        <f t="shared" ref="P409:P418" si="328">SUM(D409:O409)</f>
        <v>0.99999999999999989</v>
      </c>
      <c r="Q409" s="176">
        <f>(P432/P431-1)</f>
        <v>-2.7659313654333606E-2</v>
      </c>
      <c r="R409" s="83"/>
      <c r="S409" s="83"/>
      <c r="T409" s="67"/>
      <c r="U409" s="209">
        <v>2</v>
      </c>
    </row>
    <row r="410" spans="1:21" s="60" customFormat="1" ht="15.6" hidden="1" customHeight="1">
      <c r="A410" s="60" t="s">
        <v>19</v>
      </c>
      <c r="B410" s="408">
        <f>+B409+1</f>
        <v>73</v>
      </c>
      <c r="C410" s="566" t="s">
        <v>1228</v>
      </c>
      <c r="D410" s="460">
        <f t="shared" si="326"/>
        <v>9.89608477848022E-2</v>
      </c>
      <c r="E410" s="346">
        <f t="shared" ref="E410:O410" si="329">E433/$P433</f>
        <v>6.3360249589495835E-2</v>
      </c>
      <c r="F410" s="346">
        <f t="shared" si="329"/>
        <v>5.3759998250028446E-2</v>
      </c>
      <c r="G410" s="346">
        <f t="shared" si="329"/>
        <v>6.4912249253522236E-2</v>
      </c>
      <c r="H410" s="346">
        <f t="shared" si="329"/>
        <v>5.8271258207407368E-2</v>
      </c>
      <c r="I410" s="346">
        <f t="shared" si="329"/>
        <v>5.9458527390277474E-2</v>
      </c>
      <c r="J410" s="346">
        <f t="shared" si="329"/>
        <v>7.4066190729161499E-2</v>
      </c>
      <c r="K410" s="346">
        <f t="shared" si="329"/>
        <v>5.5786843994189171E-2</v>
      </c>
      <c r="L410" s="346">
        <f t="shared" si="329"/>
        <v>8.4588013524767053E-2</v>
      </c>
      <c r="M410" s="346">
        <f t="shared" si="329"/>
        <v>0.11457621753629124</v>
      </c>
      <c r="N410" s="346">
        <f t="shared" si="329"/>
        <v>0.12928098705399221</v>
      </c>
      <c r="O410" s="346">
        <f t="shared" si="329"/>
        <v>0.14297861668606526</v>
      </c>
      <c r="P410" s="545">
        <f t="shared" si="328"/>
        <v>0.99999999999999989</v>
      </c>
      <c r="Q410" s="548">
        <f t="shared" ref="Q410:Q418" si="330">(P433/P432-1)</f>
        <v>0.12738751362445155</v>
      </c>
      <c r="R410" s="83"/>
      <c r="S410" s="83"/>
      <c r="T410" s="67"/>
      <c r="U410" s="209">
        <v>2</v>
      </c>
    </row>
    <row r="411" spans="1:21" s="60" customFormat="1" ht="15.6" customHeight="1">
      <c r="A411" s="60" t="s">
        <v>19</v>
      </c>
      <c r="B411" s="513">
        <v>73</v>
      </c>
      <c r="C411" s="567" t="s">
        <v>1229</v>
      </c>
      <c r="D411" s="119">
        <f t="shared" si="326"/>
        <v>0.12287376505692617</v>
      </c>
      <c r="E411" s="119">
        <f t="shared" ref="E411:O411" si="331">E434/$P434</f>
        <v>6.6844181623747986E-2</v>
      </c>
      <c r="F411" s="119">
        <f t="shared" si="331"/>
        <v>6.630789692405728E-2</v>
      </c>
      <c r="G411" s="119">
        <f t="shared" si="331"/>
        <v>6.2134422936307228E-2</v>
      </c>
      <c r="H411" s="119">
        <f t="shared" si="331"/>
        <v>5.9099716916937647E-2</v>
      </c>
      <c r="I411" s="119">
        <f t="shared" si="331"/>
        <v>7.8253156827109399E-2</v>
      </c>
      <c r="J411" s="119">
        <f t="shared" si="331"/>
        <v>6.7420611761850324E-2</v>
      </c>
      <c r="K411" s="119">
        <f t="shared" si="331"/>
        <v>5.7430103683312042E-2</v>
      </c>
      <c r="L411" s="119">
        <f t="shared" si="331"/>
        <v>7.2524478115088081E-2</v>
      </c>
      <c r="M411" s="119">
        <f t="shared" si="331"/>
        <v>0.11676633758854557</v>
      </c>
      <c r="N411" s="119">
        <f t="shared" si="331"/>
        <v>9.8037187659527E-2</v>
      </c>
      <c r="O411" s="119">
        <f t="shared" si="331"/>
        <v>0.13230814090659129</v>
      </c>
      <c r="P411" s="175">
        <f t="shared" si="328"/>
        <v>1</v>
      </c>
      <c r="Q411" s="556">
        <f t="shared" si="330"/>
        <v>6.0138998105747632E-2</v>
      </c>
      <c r="R411" s="83"/>
      <c r="S411" s="83"/>
      <c r="T411" s="67"/>
      <c r="U411" s="209">
        <v>1</v>
      </c>
    </row>
    <row r="412" spans="1:21" s="60" customFormat="1" ht="15.6" customHeight="1">
      <c r="A412" s="60" t="s">
        <v>19</v>
      </c>
      <c r="B412" s="513">
        <f>+B411+1</f>
        <v>74</v>
      </c>
      <c r="C412" s="567" t="s">
        <v>1230</v>
      </c>
      <c r="D412" s="119">
        <f t="shared" si="326"/>
        <v>0.11034655407352184</v>
      </c>
      <c r="E412" s="119">
        <f t="shared" ref="E412:O412" si="332">E435/$P435</f>
        <v>5.546682562957371E-2</v>
      </c>
      <c r="F412" s="119">
        <f t="shared" si="332"/>
        <v>7.092292863234563E-2</v>
      </c>
      <c r="G412" s="119">
        <f t="shared" si="332"/>
        <v>5.8155620602944734E-2</v>
      </c>
      <c r="H412" s="119">
        <f t="shared" si="332"/>
        <v>7.921694323744026E-2</v>
      </c>
      <c r="I412" s="119">
        <f t="shared" si="332"/>
        <v>7.4907637627278159E-2</v>
      </c>
      <c r="J412" s="119">
        <f t="shared" si="332"/>
        <v>8.2475962639436615E-2</v>
      </c>
      <c r="K412" s="119">
        <f t="shared" si="332"/>
        <v>6.3934907332197741E-2</v>
      </c>
      <c r="L412" s="119">
        <f t="shared" si="332"/>
        <v>7.798313156249001E-2</v>
      </c>
      <c r="M412" s="119">
        <f t="shared" si="332"/>
        <v>9.8394188498534083E-2</v>
      </c>
      <c r="N412" s="119">
        <f t="shared" si="332"/>
        <v>9.1248459609594407E-2</v>
      </c>
      <c r="O412" s="119">
        <f t="shared" si="332"/>
        <v>0.13694684055464282</v>
      </c>
      <c r="P412" s="175">
        <f t="shared" si="328"/>
        <v>1</v>
      </c>
      <c r="Q412" s="556">
        <f t="shared" si="330"/>
        <v>-0.11597832002418074</v>
      </c>
      <c r="R412" s="83"/>
      <c r="S412" s="83"/>
      <c r="T412" s="67"/>
      <c r="U412" s="209">
        <v>1</v>
      </c>
    </row>
    <row r="413" spans="1:21" s="60" customFormat="1" ht="15.75" customHeight="1">
      <c r="A413" s="60" t="s">
        <v>19</v>
      </c>
      <c r="B413" s="513">
        <f>+B412+1</f>
        <v>75</v>
      </c>
      <c r="C413" s="567" t="s">
        <v>1231</v>
      </c>
      <c r="D413" s="119">
        <f t="shared" si="326"/>
        <v>0.14830649860911158</v>
      </c>
      <c r="E413" s="119">
        <f t="shared" ref="E413:O413" si="333">E436/$P436</f>
        <v>6.1464729086129537E-2</v>
      </c>
      <c r="F413" s="119">
        <f t="shared" si="333"/>
        <v>6.6137785427144172E-2</v>
      </c>
      <c r="G413" s="119">
        <f t="shared" si="333"/>
        <v>6.2804362428004773E-2</v>
      </c>
      <c r="H413" s="119">
        <f t="shared" si="333"/>
        <v>6.95499697391226E-2</v>
      </c>
      <c r="I413" s="119">
        <f t="shared" si="333"/>
        <v>7.5696768181664945E-2</v>
      </c>
      <c r="J413" s="119">
        <f t="shared" si="333"/>
        <v>8.5076018653453614E-2</v>
      </c>
      <c r="K413" s="119">
        <f t="shared" si="333"/>
        <v>6.5239771654053258E-2</v>
      </c>
      <c r="L413" s="119">
        <f t="shared" si="333"/>
        <v>8.4213106389912085E-2</v>
      </c>
      <c r="M413" s="119">
        <f t="shared" si="333"/>
        <v>0.10328938252356733</v>
      </c>
      <c r="N413" s="119">
        <f t="shared" si="333"/>
        <v>6.2760111519778561E-2</v>
      </c>
      <c r="O413" s="119">
        <f t="shared" si="333"/>
        <v>0.11546149578805756</v>
      </c>
      <c r="P413" s="175">
        <f t="shared" si="328"/>
        <v>1</v>
      </c>
      <c r="Q413" s="556">
        <f t="shared" si="330"/>
        <v>7.5642909576940198E-2</v>
      </c>
      <c r="R413" s="83"/>
      <c r="S413" s="83"/>
      <c r="T413" s="67"/>
      <c r="U413" s="209">
        <v>1</v>
      </c>
    </row>
    <row r="414" spans="1:21" s="60" customFormat="1" ht="15.75" customHeight="1">
      <c r="A414" s="60" t="s">
        <v>19</v>
      </c>
      <c r="B414" s="513">
        <f>+B413+1</f>
        <v>76</v>
      </c>
      <c r="C414" s="567" t="s">
        <v>1232</v>
      </c>
      <c r="D414" s="119">
        <f t="shared" si="326"/>
        <v>0.1047919615338042</v>
      </c>
      <c r="E414" s="119">
        <f t="shared" ref="E414:O414" si="334">E437/$P437</f>
        <v>7.1445086749628989E-2</v>
      </c>
      <c r="F414" s="119">
        <f t="shared" si="334"/>
        <v>6.8229575294723815E-2</v>
      </c>
      <c r="G414" s="119">
        <f t="shared" si="334"/>
        <v>7.331144870203804E-2</v>
      </c>
      <c r="H414" s="119">
        <f t="shared" si="334"/>
        <v>8.4639072408761562E-2</v>
      </c>
      <c r="I414" s="119">
        <f t="shared" si="334"/>
        <v>7.5810984424708822E-2</v>
      </c>
      <c r="J414" s="119">
        <f t="shared" si="334"/>
        <v>9.3300099251770643E-2</v>
      </c>
      <c r="K414" s="119">
        <f t="shared" si="334"/>
        <v>6.2063539822204888E-2</v>
      </c>
      <c r="L414" s="119">
        <f t="shared" si="334"/>
        <v>7.1061089351664455E-2</v>
      </c>
      <c r="M414" s="119">
        <f t="shared" si="334"/>
        <v>9.7568039755967298E-2</v>
      </c>
      <c r="N414" s="119">
        <f t="shared" si="334"/>
        <v>0.10365203458903788</v>
      </c>
      <c r="O414" s="119">
        <f t="shared" si="334"/>
        <v>9.4127068115689438E-2</v>
      </c>
      <c r="P414" s="175">
        <f t="shared" si="328"/>
        <v>1</v>
      </c>
      <c r="Q414" s="556">
        <f t="shared" si="330"/>
        <v>-0.1081517539956045</v>
      </c>
      <c r="R414" s="83"/>
      <c r="S414" s="83"/>
      <c r="T414" s="67"/>
      <c r="U414" s="209">
        <v>1</v>
      </c>
    </row>
    <row r="415" spans="1:21" s="60" customFormat="1" ht="15.75" customHeight="1">
      <c r="A415" s="60" t="s">
        <v>19</v>
      </c>
      <c r="B415" s="513">
        <v>77</v>
      </c>
      <c r="C415" s="567" t="s">
        <v>1233</v>
      </c>
      <c r="D415" s="119">
        <f t="shared" si="326"/>
        <v>8.4727259888488032E-2</v>
      </c>
      <c r="E415" s="119">
        <f t="shared" ref="E415:O415" si="335">E438/$P438</f>
        <v>7.2035295277140046E-2</v>
      </c>
      <c r="F415" s="119">
        <f t="shared" si="335"/>
        <v>5.7678612823876714E-2</v>
      </c>
      <c r="G415" s="119">
        <f t="shared" si="335"/>
        <v>5.8335410232863226E-2</v>
      </c>
      <c r="H415" s="119">
        <f t="shared" si="335"/>
        <v>7.0437065004919613E-2</v>
      </c>
      <c r="I415" s="119">
        <f t="shared" si="335"/>
        <v>6.2720693998032151E-2</v>
      </c>
      <c r="J415" s="119">
        <f t="shared" si="335"/>
        <v>9.0193506067563142E-2</v>
      </c>
      <c r="K415" s="119">
        <f t="shared" si="335"/>
        <v>7.1498852082650055E-2</v>
      </c>
      <c r="L415" s="119">
        <f t="shared" si="335"/>
        <v>7.7074450639553954E-2</v>
      </c>
      <c r="M415" s="119">
        <f t="shared" si="335"/>
        <v>0.11052804198097739</v>
      </c>
      <c r="N415" s="119">
        <f t="shared" si="335"/>
        <v>0.11446375860938013</v>
      </c>
      <c r="O415" s="119">
        <f t="shared" si="335"/>
        <v>0.13030705339455559</v>
      </c>
      <c r="P415" s="175">
        <f t="shared" si="328"/>
        <v>1.0000000000000002</v>
      </c>
      <c r="Q415" s="556">
        <f t="shared" si="330"/>
        <v>1.4549277768869384E-3</v>
      </c>
      <c r="R415" s="83"/>
      <c r="S415" s="83"/>
      <c r="T415" s="67"/>
      <c r="U415" s="209">
        <v>1</v>
      </c>
    </row>
    <row r="416" spans="1:21" s="60" customFormat="1" ht="15.75" customHeight="1">
      <c r="A416" s="60" t="s">
        <v>19</v>
      </c>
      <c r="B416" s="513">
        <v>78</v>
      </c>
      <c r="C416" s="567" t="s">
        <v>1234</v>
      </c>
      <c r="D416" s="119">
        <f t="shared" ref="D416:O418" si="336">D439/$P439</f>
        <v>0.12028127313101407</v>
      </c>
      <c r="E416" s="119">
        <f t="shared" si="336"/>
        <v>5.884529977794227E-2</v>
      </c>
      <c r="F416" s="119">
        <f t="shared" si="336"/>
        <v>6.1806069578090303E-2</v>
      </c>
      <c r="G416" s="119">
        <f t="shared" si="336"/>
        <v>5.5144337527757221E-2</v>
      </c>
      <c r="H416" s="119">
        <f t="shared" si="336"/>
        <v>6.7357512953367879E-2</v>
      </c>
      <c r="I416" s="119">
        <f t="shared" si="336"/>
        <v>5.884529977794227E-2</v>
      </c>
      <c r="J416" s="119">
        <f t="shared" si="336"/>
        <v>7.9940784603997048E-2</v>
      </c>
      <c r="K416" s="119">
        <f t="shared" si="336"/>
        <v>6.5136935603256854E-2</v>
      </c>
      <c r="L416" s="119">
        <f t="shared" si="336"/>
        <v>7.105847520355292E-2</v>
      </c>
      <c r="M416" s="119">
        <f t="shared" si="336"/>
        <v>0.1073279052553664</v>
      </c>
      <c r="N416" s="119">
        <f t="shared" si="336"/>
        <v>0.11509992598075501</v>
      </c>
      <c r="O416" s="119">
        <f t="shared" si="336"/>
        <v>0.13915618060695778</v>
      </c>
      <c r="P416" s="175">
        <f t="shared" si="328"/>
        <v>1</v>
      </c>
      <c r="Q416" s="556">
        <f t="shared" si="330"/>
        <v>-0.11380780583797967</v>
      </c>
      <c r="R416" s="83"/>
      <c r="S416" s="83"/>
      <c r="T416" s="67"/>
      <c r="U416" s="209">
        <v>1</v>
      </c>
    </row>
    <row r="417" spans="1:21" s="60" customFormat="1" ht="15.75" hidden="1" customHeight="1" thickBot="1">
      <c r="A417" s="60" t="s">
        <v>19</v>
      </c>
      <c r="B417" s="409"/>
      <c r="C417" s="158" t="s">
        <v>1235</v>
      </c>
      <c r="D417" s="135" t="e">
        <f t="shared" si="336"/>
        <v>#DIV/0!</v>
      </c>
      <c r="E417" s="136" t="e">
        <f t="shared" si="336"/>
        <v>#DIV/0!</v>
      </c>
      <c r="F417" s="136" t="e">
        <f t="shared" si="336"/>
        <v>#DIV/0!</v>
      </c>
      <c r="G417" s="136" t="e">
        <f t="shared" si="336"/>
        <v>#DIV/0!</v>
      </c>
      <c r="H417" s="136" t="e">
        <f t="shared" si="336"/>
        <v>#DIV/0!</v>
      </c>
      <c r="I417" s="136" t="e">
        <f t="shared" si="336"/>
        <v>#DIV/0!</v>
      </c>
      <c r="J417" s="136" t="e">
        <f t="shared" si="336"/>
        <v>#DIV/0!</v>
      </c>
      <c r="K417" s="136" t="e">
        <f t="shared" si="336"/>
        <v>#DIV/0!</v>
      </c>
      <c r="L417" s="136" t="e">
        <f t="shared" si="336"/>
        <v>#DIV/0!</v>
      </c>
      <c r="M417" s="136" t="e">
        <f t="shared" si="336"/>
        <v>#DIV/0!</v>
      </c>
      <c r="N417" s="136" t="e">
        <f t="shared" si="336"/>
        <v>#DIV/0!</v>
      </c>
      <c r="O417" s="136" t="e">
        <f t="shared" si="336"/>
        <v>#DIV/0!</v>
      </c>
      <c r="P417" s="137" t="e">
        <f t="shared" si="328"/>
        <v>#DIV/0!</v>
      </c>
      <c r="Q417" s="106">
        <f t="shared" si="330"/>
        <v>-1</v>
      </c>
      <c r="R417" s="83"/>
      <c r="S417" s="83"/>
      <c r="T417" s="67"/>
      <c r="U417" s="209">
        <v>2</v>
      </c>
    </row>
    <row r="418" spans="1:21" s="60" customFormat="1" ht="15.75" hidden="1" customHeight="1" thickBot="1">
      <c r="A418" s="60" t="s">
        <v>19</v>
      </c>
      <c r="B418" s="213"/>
      <c r="C418" s="40" t="s">
        <v>1236</v>
      </c>
      <c r="D418" s="135" t="e">
        <f t="shared" si="336"/>
        <v>#DIV/0!</v>
      </c>
      <c r="E418" s="136" t="e">
        <f t="shared" si="336"/>
        <v>#DIV/0!</v>
      </c>
      <c r="F418" s="136" t="e">
        <f t="shared" si="336"/>
        <v>#DIV/0!</v>
      </c>
      <c r="G418" s="136" t="e">
        <f t="shared" si="336"/>
        <v>#DIV/0!</v>
      </c>
      <c r="H418" s="136" t="e">
        <f t="shared" si="336"/>
        <v>#DIV/0!</v>
      </c>
      <c r="I418" s="136" t="e">
        <f t="shared" si="336"/>
        <v>#DIV/0!</v>
      </c>
      <c r="J418" s="136" t="e">
        <f t="shared" si="336"/>
        <v>#DIV/0!</v>
      </c>
      <c r="K418" s="136" t="e">
        <f t="shared" si="336"/>
        <v>#DIV/0!</v>
      </c>
      <c r="L418" s="136" t="e">
        <f t="shared" si="336"/>
        <v>#DIV/0!</v>
      </c>
      <c r="M418" s="136" t="e">
        <f t="shared" si="336"/>
        <v>#DIV/0!</v>
      </c>
      <c r="N418" s="136" t="e">
        <f t="shared" si="336"/>
        <v>#DIV/0!</v>
      </c>
      <c r="O418" s="136" t="e">
        <f t="shared" si="336"/>
        <v>#DIV/0!</v>
      </c>
      <c r="P418" s="138" t="e">
        <f t="shared" si="328"/>
        <v>#DIV/0!</v>
      </c>
      <c r="Q418" s="108" t="e">
        <f t="shared" si="330"/>
        <v>#DIV/0!</v>
      </c>
      <c r="R418" s="83"/>
      <c r="S418" s="83"/>
      <c r="T418" s="67"/>
      <c r="U418" s="209">
        <v>2</v>
      </c>
    </row>
    <row r="419" spans="1:21" s="60" customFormat="1" ht="15.75" hidden="1" customHeight="1" thickBot="1">
      <c r="A419" s="60" t="s">
        <v>19</v>
      </c>
      <c r="B419" s="213"/>
      <c r="C419" s="40" t="s">
        <v>2503</v>
      </c>
      <c r="D419" s="135" t="e">
        <f t="shared" ref="D419:O419" si="337">D442/$P442</f>
        <v>#DIV/0!</v>
      </c>
      <c r="E419" s="136" t="e">
        <f t="shared" si="337"/>
        <v>#DIV/0!</v>
      </c>
      <c r="F419" s="136" t="e">
        <f t="shared" si="337"/>
        <v>#DIV/0!</v>
      </c>
      <c r="G419" s="136" t="e">
        <f t="shared" si="337"/>
        <v>#DIV/0!</v>
      </c>
      <c r="H419" s="136" t="e">
        <f t="shared" si="337"/>
        <v>#DIV/0!</v>
      </c>
      <c r="I419" s="136" t="e">
        <f t="shared" si="337"/>
        <v>#DIV/0!</v>
      </c>
      <c r="J419" s="136" t="e">
        <f t="shared" si="337"/>
        <v>#DIV/0!</v>
      </c>
      <c r="K419" s="136" t="e">
        <f t="shared" si="337"/>
        <v>#DIV/0!</v>
      </c>
      <c r="L419" s="136" t="e">
        <f t="shared" si="337"/>
        <v>#DIV/0!</v>
      </c>
      <c r="M419" s="136" t="e">
        <f t="shared" si="337"/>
        <v>#DIV/0!</v>
      </c>
      <c r="N419" s="136" t="e">
        <f t="shared" si="337"/>
        <v>#DIV/0!</v>
      </c>
      <c r="O419" s="136" t="e">
        <f t="shared" si="337"/>
        <v>#DIV/0!</v>
      </c>
      <c r="P419" s="138" t="e">
        <f t="shared" ref="P419:P421" si="338">SUM(D419:O419)</f>
        <v>#DIV/0!</v>
      </c>
      <c r="Q419" s="108" t="e">
        <f t="shared" ref="Q419:Q421" si="339">(P442/P441-1)</f>
        <v>#DIV/0!</v>
      </c>
      <c r="R419" s="83"/>
      <c r="S419" s="83"/>
      <c r="T419" s="67"/>
      <c r="U419" s="209">
        <v>2</v>
      </c>
    </row>
    <row r="420" spans="1:21" s="60" customFormat="1" ht="15.75" hidden="1" customHeight="1" thickBot="1">
      <c r="A420" s="60" t="s">
        <v>19</v>
      </c>
      <c r="B420" s="213"/>
      <c r="C420" s="40" t="s">
        <v>2506</v>
      </c>
      <c r="D420" s="135" t="e">
        <f t="shared" ref="D420:O420" si="340">D443/$P443</f>
        <v>#DIV/0!</v>
      </c>
      <c r="E420" s="136" t="e">
        <f t="shared" si="340"/>
        <v>#DIV/0!</v>
      </c>
      <c r="F420" s="136" t="e">
        <f t="shared" si="340"/>
        <v>#DIV/0!</v>
      </c>
      <c r="G420" s="136" t="e">
        <f t="shared" si="340"/>
        <v>#DIV/0!</v>
      </c>
      <c r="H420" s="136" t="e">
        <f t="shared" si="340"/>
        <v>#DIV/0!</v>
      </c>
      <c r="I420" s="136" t="e">
        <f t="shared" si="340"/>
        <v>#DIV/0!</v>
      </c>
      <c r="J420" s="136" t="e">
        <f t="shared" si="340"/>
        <v>#DIV/0!</v>
      </c>
      <c r="K420" s="136" t="e">
        <f t="shared" si="340"/>
        <v>#DIV/0!</v>
      </c>
      <c r="L420" s="136" t="e">
        <f t="shared" si="340"/>
        <v>#DIV/0!</v>
      </c>
      <c r="M420" s="136" t="e">
        <f t="shared" si="340"/>
        <v>#DIV/0!</v>
      </c>
      <c r="N420" s="136" t="e">
        <f t="shared" si="340"/>
        <v>#DIV/0!</v>
      </c>
      <c r="O420" s="136" t="e">
        <f t="shared" si="340"/>
        <v>#DIV/0!</v>
      </c>
      <c r="P420" s="138" t="e">
        <f t="shared" si="338"/>
        <v>#DIV/0!</v>
      </c>
      <c r="Q420" s="108" t="e">
        <f t="shared" si="339"/>
        <v>#DIV/0!</v>
      </c>
      <c r="R420" s="83"/>
      <c r="S420" s="83"/>
      <c r="T420" s="67"/>
      <c r="U420" s="209">
        <v>2</v>
      </c>
    </row>
    <row r="421" spans="1:21" s="60" customFormat="1" ht="15.75" hidden="1" customHeight="1" thickBot="1">
      <c r="A421" s="60" t="s">
        <v>19</v>
      </c>
      <c r="B421" s="213"/>
      <c r="C421" s="40" t="s">
        <v>2509</v>
      </c>
      <c r="D421" s="135" t="e">
        <f t="shared" ref="D421:O421" si="341">D444/$P444</f>
        <v>#DIV/0!</v>
      </c>
      <c r="E421" s="136" t="e">
        <f t="shared" si="341"/>
        <v>#DIV/0!</v>
      </c>
      <c r="F421" s="136" t="e">
        <f t="shared" si="341"/>
        <v>#DIV/0!</v>
      </c>
      <c r="G421" s="136" t="e">
        <f t="shared" si="341"/>
        <v>#DIV/0!</v>
      </c>
      <c r="H421" s="136" t="e">
        <f t="shared" si="341"/>
        <v>#DIV/0!</v>
      </c>
      <c r="I421" s="136" t="e">
        <f t="shared" si="341"/>
        <v>#DIV/0!</v>
      </c>
      <c r="J421" s="136" t="e">
        <f t="shared" si="341"/>
        <v>#DIV/0!</v>
      </c>
      <c r="K421" s="136" t="e">
        <f t="shared" si="341"/>
        <v>#DIV/0!</v>
      </c>
      <c r="L421" s="136" t="e">
        <f t="shared" si="341"/>
        <v>#DIV/0!</v>
      </c>
      <c r="M421" s="136" t="e">
        <f t="shared" si="341"/>
        <v>#DIV/0!</v>
      </c>
      <c r="N421" s="136" t="e">
        <f>N444/$P444</f>
        <v>#DIV/0!</v>
      </c>
      <c r="O421" s="136" t="e">
        <f t="shared" si="341"/>
        <v>#DIV/0!</v>
      </c>
      <c r="P421" s="138" t="e">
        <f t="shared" si="338"/>
        <v>#DIV/0!</v>
      </c>
      <c r="Q421" s="108" t="e">
        <f t="shared" si="339"/>
        <v>#DIV/0!</v>
      </c>
      <c r="R421" s="83"/>
      <c r="S421" s="83"/>
      <c r="T421" s="67"/>
      <c r="U421" s="209">
        <v>2</v>
      </c>
    </row>
    <row r="422" spans="1:21" s="60" customFormat="1" ht="15.75" hidden="1" customHeight="1" thickBot="1">
      <c r="A422" s="60" t="s">
        <v>19</v>
      </c>
      <c r="B422" s="213"/>
      <c r="C422" s="41" t="s">
        <v>1218</v>
      </c>
      <c r="D422" s="347">
        <v>54.057695790000004</v>
      </c>
      <c r="E422" s="348">
        <v>39.843668369999996</v>
      </c>
      <c r="F422" s="348">
        <v>36.510082080000004</v>
      </c>
      <c r="G422" s="348">
        <v>40.631861530000009</v>
      </c>
      <c r="H422" s="348">
        <v>44.303912499999967</v>
      </c>
      <c r="I422" s="348">
        <v>48.655691570000045</v>
      </c>
      <c r="J422" s="348">
        <v>61.262973709999983</v>
      </c>
      <c r="K422" s="348">
        <v>35.289137359999984</v>
      </c>
      <c r="L422" s="348">
        <v>45.25829994999998</v>
      </c>
      <c r="M422" s="348">
        <v>56.919431480000071</v>
      </c>
      <c r="N422" s="348">
        <v>50.204715169999986</v>
      </c>
      <c r="O422" s="83">
        <v>47.076294689999941</v>
      </c>
      <c r="P422" s="349">
        <f t="shared" si="318"/>
        <v>560.01376419999997</v>
      </c>
      <c r="Q422" s="84"/>
      <c r="R422" s="83"/>
      <c r="S422" s="83"/>
      <c r="T422" s="67"/>
      <c r="U422" s="209">
        <v>2</v>
      </c>
    </row>
    <row r="423" spans="1:21" s="60" customFormat="1" ht="15.75" hidden="1" customHeight="1" thickBot="1">
      <c r="A423" s="60" t="s">
        <v>19</v>
      </c>
      <c r="B423" s="213"/>
      <c r="C423" s="40" t="s">
        <v>1219</v>
      </c>
      <c r="D423" s="109">
        <v>44.844808190000002</v>
      </c>
      <c r="E423" s="110">
        <v>27.022144279999999</v>
      </c>
      <c r="F423" s="110">
        <v>31.466791409999999</v>
      </c>
      <c r="G423" s="110">
        <v>41.018667469999997</v>
      </c>
      <c r="H423" s="110">
        <v>41.282613380000001</v>
      </c>
      <c r="I423" s="110">
        <v>49.639342769999999</v>
      </c>
      <c r="J423" s="110">
        <v>60.620975399999999</v>
      </c>
      <c r="K423" s="110">
        <v>37.394494659999999</v>
      </c>
      <c r="L423" s="110">
        <v>45.511570710000001</v>
      </c>
      <c r="M423" s="110">
        <v>53.795806380000002</v>
      </c>
      <c r="N423" s="110">
        <v>44.14266645</v>
      </c>
      <c r="O423" s="111">
        <v>50.18397367</v>
      </c>
      <c r="P423" s="112">
        <f t="shared" si="318"/>
        <v>526.92385476999993</v>
      </c>
      <c r="Q423" s="240"/>
      <c r="R423" s="315"/>
      <c r="S423" s="315"/>
      <c r="T423" s="242"/>
      <c r="U423" s="209">
        <v>2</v>
      </c>
    </row>
    <row r="424" spans="1:21" s="60" customFormat="1" ht="15.75" hidden="1" customHeight="1" thickBot="1">
      <c r="A424" s="60" t="s">
        <v>19</v>
      </c>
      <c r="B424" s="213"/>
      <c r="C424" s="40" t="s">
        <v>1220</v>
      </c>
      <c r="D424" s="109">
        <v>45.55785719</v>
      </c>
      <c r="E424" s="110">
        <v>28.809268750000001</v>
      </c>
      <c r="F424" s="110">
        <v>32.895049620000002</v>
      </c>
      <c r="G424" s="110">
        <v>27.689327030000001</v>
      </c>
      <c r="H424" s="110">
        <v>33.477849110000001</v>
      </c>
      <c r="I424" s="110">
        <v>41.491292690000002</v>
      </c>
      <c r="J424" s="110">
        <v>51.160929580000001</v>
      </c>
      <c r="K424" s="110">
        <v>36.026259539999998</v>
      </c>
      <c r="L424" s="110">
        <v>40.539977039999997</v>
      </c>
      <c r="M424" s="110">
        <v>51.954117959999998</v>
      </c>
      <c r="N424" s="110">
        <v>48.572037880000003</v>
      </c>
      <c r="O424" s="111">
        <v>48.091852699999997</v>
      </c>
      <c r="P424" s="112">
        <f t="shared" si="318"/>
        <v>486.26581909000004</v>
      </c>
      <c r="Q424" s="80"/>
      <c r="R424" s="114"/>
      <c r="S424" s="114"/>
      <c r="T424" s="115">
        <f t="shared" ref="T424:T430" si="342">R424-S424</f>
        <v>0</v>
      </c>
      <c r="U424" s="209">
        <v>2</v>
      </c>
    </row>
    <row r="425" spans="1:21" s="60" customFormat="1" ht="15.75" hidden="1" customHeight="1" thickBot="1">
      <c r="A425" s="60" t="s">
        <v>19</v>
      </c>
      <c r="B425" s="213"/>
      <c r="C425" s="40" t="s">
        <v>1221</v>
      </c>
      <c r="D425" s="109">
        <v>40.329286639999999</v>
      </c>
      <c r="E425" s="110">
        <v>26.72232979</v>
      </c>
      <c r="F425" s="110">
        <v>28.032471130000001</v>
      </c>
      <c r="G425" s="110">
        <v>24.16775385</v>
      </c>
      <c r="H425" s="110">
        <v>32.58787401</v>
      </c>
      <c r="I425" s="110">
        <v>33.076697549999999</v>
      </c>
      <c r="J425" s="110">
        <v>54.708627380000003</v>
      </c>
      <c r="K425" s="110">
        <v>32.708894440000002</v>
      </c>
      <c r="L425" s="110">
        <v>38.312534550000002</v>
      </c>
      <c r="M425" s="110">
        <v>47.81855324</v>
      </c>
      <c r="N425" s="110">
        <v>48.014950980000002</v>
      </c>
      <c r="O425" s="111">
        <v>45.541522839999999</v>
      </c>
      <c r="P425" s="112">
        <f t="shared" si="318"/>
        <v>452.02149639999993</v>
      </c>
      <c r="Q425" s="80"/>
      <c r="R425" s="114"/>
      <c r="S425" s="114"/>
      <c r="T425" s="115">
        <f t="shared" si="342"/>
        <v>0</v>
      </c>
      <c r="U425" s="209">
        <v>2</v>
      </c>
    </row>
    <row r="426" spans="1:21" s="60" customFormat="1" ht="15.75" hidden="1" customHeight="1" thickBot="1">
      <c r="A426" s="60" t="s">
        <v>19</v>
      </c>
      <c r="B426" s="213"/>
      <c r="C426" s="40" t="s">
        <v>1222</v>
      </c>
      <c r="D426" s="109">
        <v>42.295579179999997</v>
      </c>
      <c r="E426" s="110">
        <v>25.291696460000001</v>
      </c>
      <c r="F426" s="110">
        <v>26.11953999</v>
      </c>
      <c r="G426" s="110">
        <v>24.40052661</v>
      </c>
      <c r="H426" s="110">
        <v>32.071030180000001</v>
      </c>
      <c r="I426" s="110">
        <v>31.650843510000001</v>
      </c>
      <c r="J426" s="110">
        <v>58.867417109999998</v>
      </c>
      <c r="K426" s="110">
        <v>33.007313019999998</v>
      </c>
      <c r="L426" s="110">
        <v>40.288084019999999</v>
      </c>
      <c r="M426" s="110">
        <v>51.060709869999997</v>
      </c>
      <c r="N426" s="110">
        <v>47.927607719999997</v>
      </c>
      <c r="O426" s="111">
        <v>45.828762150000003</v>
      </c>
      <c r="P426" s="112">
        <f t="shared" si="318"/>
        <v>458.80910981999989</v>
      </c>
      <c r="Q426" s="80"/>
      <c r="R426" s="114"/>
      <c r="S426" s="114"/>
      <c r="T426" s="115">
        <f t="shared" si="342"/>
        <v>0</v>
      </c>
      <c r="U426" s="209">
        <v>2</v>
      </c>
    </row>
    <row r="427" spans="1:21" s="60" customFormat="1" ht="15.75" hidden="1" customHeight="1" thickBot="1">
      <c r="A427" s="60" t="s">
        <v>19</v>
      </c>
      <c r="B427" s="213"/>
      <c r="C427" s="40" t="s">
        <v>1223</v>
      </c>
      <c r="D427" s="350">
        <v>40.50450017</v>
      </c>
      <c r="E427" s="350">
        <v>25.112797639999997</v>
      </c>
      <c r="F427" s="350">
        <v>22.446016490000005</v>
      </c>
      <c r="G427" s="350">
        <v>26.110536429999996</v>
      </c>
      <c r="H427" s="350">
        <v>24.12383023000001</v>
      </c>
      <c r="I427" s="350">
        <v>27.036817769999999</v>
      </c>
      <c r="J427" s="350">
        <v>33.901802129999993</v>
      </c>
      <c r="K427" s="350">
        <v>21.215639870000018</v>
      </c>
      <c r="L427" s="350">
        <v>25.653957639999987</v>
      </c>
      <c r="M427" s="350">
        <v>34.435792730000031</v>
      </c>
      <c r="N427" s="350">
        <v>39.882258799999931</v>
      </c>
      <c r="O427" s="111">
        <v>45.620640800000047</v>
      </c>
      <c r="P427" s="112">
        <f t="shared" si="318"/>
        <v>366.04459070000001</v>
      </c>
      <c r="Q427" s="80"/>
      <c r="R427" s="114"/>
      <c r="S427" s="114"/>
      <c r="T427" s="115">
        <f t="shared" si="342"/>
        <v>0</v>
      </c>
      <c r="U427" s="209">
        <v>2</v>
      </c>
    </row>
    <row r="428" spans="1:21" s="60" customFormat="1" ht="15.75" hidden="1" customHeight="1" thickBot="1">
      <c r="A428" s="60" t="s">
        <v>19</v>
      </c>
      <c r="B428" s="213"/>
      <c r="C428" s="49" t="s">
        <v>1224</v>
      </c>
      <c r="D428" s="306">
        <v>40.881194650000005</v>
      </c>
      <c r="E428" s="307">
        <v>18.027778349999998</v>
      </c>
      <c r="F428" s="307">
        <v>22.467040779999991</v>
      </c>
      <c r="G428" s="307">
        <v>17.885762430000014</v>
      </c>
      <c r="H428" s="307">
        <v>19.856199950000004</v>
      </c>
      <c r="I428" s="307">
        <v>26.279085329999987</v>
      </c>
      <c r="J428" s="307">
        <v>26.442671560000008</v>
      </c>
      <c r="K428" s="307">
        <v>17.461131089999981</v>
      </c>
      <c r="L428" s="307">
        <v>20.970891929999993</v>
      </c>
      <c r="M428" s="307">
        <v>30.001767630000018</v>
      </c>
      <c r="N428" s="307">
        <v>33.102563620000012</v>
      </c>
      <c r="O428" s="308">
        <v>50.004643900000019</v>
      </c>
      <c r="P428" s="309">
        <f>SUM(D428:O428)</f>
        <v>323.38073122000003</v>
      </c>
      <c r="Q428" s="80"/>
      <c r="R428" s="109"/>
      <c r="S428" s="109"/>
      <c r="T428" s="52">
        <f>S428-R428</f>
        <v>0</v>
      </c>
      <c r="U428" s="209">
        <v>2</v>
      </c>
    </row>
    <row r="429" spans="1:21" s="60" customFormat="1" ht="15.75" hidden="1" customHeight="1">
      <c r="A429" s="60" t="s">
        <v>19</v>
      </c>
      <c r="B429" s="512"/>
      <c r="C429" s="413" t="s">
        <v>1225</v>
      </c>
      <c r="D429" s="306">
        <v>41.145774580000001</v>
      </c>
      <c r="E429" s="307">
        <v>14.944944999999997</v>
      </c>
      <c r="F429" s="307">
        <v>19.935123529999998</v>
      </c>
      <c r="G429" s="307">
        <v>14.275111290000012</v>
      </c>
      <c r="H429" s="307">
        <v>22.10194353999999</v>
      </c>
      <c r="I429" s="307">
        <v>21.450073910000015</v>
      </c>
      <c r="J429" s="307">
        <v>22.285125379999982</v>
      </c>
      <c r="K429" s="307">
        <v>18.301347450000012</v>
      </c>
      <c r="L429" s="307">
        <v>17.720157510000007</v>
      </c>
      <c r="M429" s="307">
        <v>25.26091913999997</v>
      </c>
      <c r="N429" s="307">
        <v>25.24560907</v>
      </c>
      <c r="O429" s="308">
        <v>50.40941577000001</v>
      </c>
      <c r="P429" s="309">
        <f>SUM(D429:O429)</f>
        <v>293.07554617</v>
      </c>
      <c r="Q429" s="80"/>
      <c r="R429" s="307">
        <v>291.3</v>
      </c>
      <c r="S429" s="342">
        <v>291.3</v>
      </c>
      <c r="T429" s="355">
        <f t="shared" si="342"/>
        <v>0</v>
      </c>
      <c r="U429" s="209">
        <v>2</v>
      </c>
    </row>
    <row r="430" spans="1:21" s="60" customFormat="1" ht="15.6" customHeight="1">
      <c r="A430" s="60" t="s">
        <v>19</v>
      </c>
      <c r="B430" s="513">
        <v>79</v>
      </c>
      <c r="C430" s="567" t="s">
        <v>2868</v>
      </c>
      <c r="D430" s="551">
        <v>33</v>
      </c>
      <c r="E430" s="551">
        <v>16.5</v>
      </c>
      <c r="F430" s="551">
        <v>17.399999999999999</v>
      </c>
      <c r="G430" s="551">
        <v>15.5</v>
      </c>
      <c r="H430" s="551">
        <v>18.899999999999999</v>
      </c>
      <c r="I430" s="551">
        <v>16.7</v>
      </c>
      <c r="J430" s="551">
        <v>22.5</v>
      </c>
      <c r="K430" s="551">
        <v>18.2</v>
      </c>
      <c r="L430" s="551">
        <v>19.8</v>
      </c>
      <c r="M430" s="551">
        <v>29.7</v>
      </c>
      <c r="N430" s="551">
        <v>31.6</v>
      </c>
      <c r="O430" s="551">
        <f>(R430)-SUM(D430:N430)</f>
        <v>38.099999999999994</v>
      </c>
      <c r="P430" s="552">
        <f t="shared" ref="P430" si="343">SUM(D430:O430)</f>
        <v>277.89999999999998</v>
      </c>
      <c r="Q430" s="173"/>
      <c r="R430" s="551">
        <v>277.89999999999998</v>
      </c>
      <c r="S430" s="551">
        <v>277.89999999999998</v>
      </c>
      <c r="T430" s="521">
        <f t="shared" si="342"/>
        <v>0</v>
      </c>
      <c r="U430" s="209">
        <v>1</v>
      </c>
    </row>
    <row r="431" spans="1:21" s="60" customFormat="1" ht="15.75" hidden="1" customHeight="1" thickBot="1">
      <c r="A431" s="60" t="s">
        <v>19</v>
      </c>
      <c r="B431" s="409"/>
      <c r="C431" s="165" t="s">
        <v>1226</v>
      </c>
      <c r="D431" s="312">
        <v>39.189046220000002</v>
      </c>
      <c r="E431" s="313">
        <v>16.845745870000002</v>
      </c>
      <c r="F431" s="313">
        <v>18.969114850000004</v>
      </c>
      <c r="G431" s="313">
        <v>14.366798739999993</v>
      </c>
      <c r="H431" s="313">
        <v>18.934032989999992</v>
      </c>
      <c r="I431" s="313">
        <v>16.212511980000002</v>
      </c>
      <c r="J431" s="313">
        <v>25.940457589999994</v>
      </c>
      <c r="K431" s="313">
        <v>23.427891340000002</v>
      </c>
      <c r="L431" s="313">
        <v>21.92794996000001</v>
      </c>
      <c r="M431" s="313">
        <v>32.248739980000011</v>
      </c>
      <c r="N431" s="313">
        <v>35.504446409999986</v>
      </c>
      <c r="O431" s="305">
        <v>45.355756030000009</v>
      </c>
      <c r="P431" s="314">
        <f>SUM(D431:O431)</f>
        <v>308.92249196</v>
      </c>
      <c r="Q431" s="75"/>
      <c r="R431" s="402">
        <v>312.5</v>
      </c>
      <c r="S431" s="343">
        <f>729.1-416.6</f>
        <v>312.5</v>
      </c>
      <c r="T431" s="549">
        <f>R431-S431</f>
        <v>0</v>
      </c>
      <c r="U431" s="209">
        <v>2</v>
      </c>
    </row>
    <row r="432" spans="1:21" s="60" customFormat="1" ht="15.75" hidden="1" customHeight="1" thickBot="1">
      <c r="A432" s="60" t="s">
        <v>19</v>
      </c>
      <c r="B432" s="62"/>
      <c r="C432" s="49" t="s">
        <v>1227</v>
      </c>
      <c r="D432" s="109">
        <v>22.440131900000001</v>
      </c>
      <c r="E432" s="110">
        <v>35.743761500000005</v>
      </c>
      <c r="F432" s="110">
        <v>16.573455919999986</v>
      </c>
      <c r="G432" s="110">
        <v>15.721701010000018</v>
      </c>
      <c r="H432" s="110">
        <v>20.389910419999993</v>
      </c>
      <c r="I432" s="110">
        <v>20.752446860000006</v>
      </c>
      <c r="J432" s="110">
        <v>23.484149659999986</v>
      </c>
      <c r="K432" s="110">
        <v>19.073827480000006</v>
      </c>
      <c r="L432" s="110">
        <v>22.703517779999999</v>
      </c>
      <c r="M432" s="110">
        <v>35.150095800000003</v>
      </c>
      <c r="N432" s="110">
        <v>28.383570879999979</v>
      </c>
      <c r="O432" s="111">
        <v>39.961338650000016</v>
      </c>
      <c r="P432" s="112">
        <f t="shared" ref="P432:P441" si="344">SUM(D432:O432)</f>
        <v>300.37790785999999</v>
      </c>
      <c r="Q432" s="75"/>
      <c r="R432" s="311">
        <v>303.89999999999998</v>
      </c>
      <c r="S432" s="110">
        <f>738.9-435</f>
        <v>303.89999999999998</v>
      </c>
      <c r="T432" s="310">
        <f t="shared" ref="T432:T441" si="345">R432-S432</f>
        <v>0</v>
      </c>
      <c r="U432" s="209">
        <v>2</v>
      </c>
    </row>
    <row r="433" spans="1:21" s="60" customFormat="1" ht="15.75" hidden="1" customHeight="1" thickBot="1">
      <c r="A433" s="60" t="s">
        <v>19</v>
      </c>
      <c r="B433" s="62"/>
      <c r="C433" s="49" t="s">
        <v>1228</v>
      </c>
      <c r="D433" s="312">
        <v>33.512329370000003</v>
      </c>
      <c r="E433" s="313">
        <v>21.456460819999997</v>
      </c>
      <c r="F433" s="313">
        <v>18.205409600000003</v>
      </c>
      <c r="G433" s="313">
        <v>21.982033560000005</v>
      </c>
      <c r="H433" s="313">
        <v>19.733113059999994</v>
      </c>
      <c r="I433" s="313">
        <v>20.13517263</v>
      </c>
      <c r="J433" s="313">
        <v>25.081945379999979</v>
      </c>
      <c r="K433" s="313">
        <v>18.891785310000017</v>
      </c>
      <c r="L433" s="313">
        <v>28.645079679999981</v>
      </c>
      <c r="M433" s="313">
        <v>38.800354140000024</v>
      </c>
      <c r="N433" s="313">
        <v>43.780011150000007</v>
      </c>
      <c r="O433" s="305">
        <v>48.418607989999998</v>
      </c>
      <c r="P433" s="314">
        <f t="shared" si="344"/>
        <v>338.64230269000001</v>
      </c>
      <c r="Q433" s="79"/>
      <c r="R433" s="109">
        <v>298.89999999999998</v>
      </c>
      <c r="S433" s="110">
        <f>763.9-465</f>
        <v>298.89999999999998</v>
      </c>
      <c r="T433" s="115">
        <f t="shared" si="345"/>
        <v>0</v>
      </c>
      <c r="U433" s="209">
        <v>2</v>
      </c>
    </row>
    <row r="434" spans="1:21" s="60" customFormat="1" ht="15.6" hidden="1" customHeight="1" thickBot="1">
      <c r="A434" s="60" t="s">
        <v>19</v>
      </c>
      <c r="B434" s="62"/>
      <c r="C434" s="40" t="s">
        <v>1229</v>
      </c>
      <c r="D434" s="109">
        <v>44.112653770000001</v>
      </c>
      <c r="E434" s="110">
        <v>23.997590039999999</v>
      </c>
      <c r="F434" s="110">
        <v>23.805059589999999</v>
      </c>
      <c r="G434" s="110">
        <v>22.306749410000009</v>
      </c>
      <c r="H434" s="110">
        <v>21.217265940000004</v>
      </c>
      <c r="I434" s="110">
        <v>28.093502399999977</v>
      </c>
      <c r="J434" s="110">
        <v>24.204533020000014</v>
      </c>
      <c r="K434" s="110">
        <v>20.61786158000001</v>
      </c>
      <c r="L434" s="110">
        <v>26.03686141999998</v>
      </c>
      <c r="M434" s="110">
        <v>41.920038990000023</v>
      </c>
      <c r="N434" s="110">
        <v>35.196125989999985</v>
      </c>
      <c r="O434" s="111">
        <v>47.499669339999969</v>
      </c>
      <c r="P434" s="112">
        <f t="shared" si="344"/>
        <v>359.00791148999997</v>
      </c>
      <c r="Q434" s="113"/>
      <c r="R434" s="109">
        <v>344.5</v>
      </c>
      <c r="S434" s="114">
        <f>819.5-475</f>
        <v>344.5</v>
      </c>
      <c r="T434" s="115">
        <f t="shared" si="345"/>
        <v>0</v>
      </c>
      <c r="U434" s="209">
        <v>2</v>
      </c>
    </row>
    <row r="435" spans="1:21" s="60" customFormat="1" ht="15.6" hidden="1" customHeight="1" thickBot="1">
      <c r="A435" s="60" t="s">
        <v>19</v>
      </c>
      <c r="B435" s="62"/>
      <c r="C435" s="49" t="s">
        <v>1230</v>
      </c>
      <c r="D435" s="109">
        <v>35.020771610000004</v>
      </c>
      <c r="E435" s="110">
        <v>17.603549549999997</v>
      </c>
      <c r="F435" s="110">
        <v>22.508864969999998</v>
      </c>
      <c r="G435" s="110">
        <v>18.456894500000004</v>
      </c>
      <c r="H435" s="110">
        <v>25.141142829999989</v>
      </c>
      <c r="I435" s="110">
        <v>23.77349516000001</v>
      </c>
      <c r="J435" s="110">
        <v>26.175460350000009</v>
      </c>
      <c r="K435" s="110">
        <v>20.291071219999992</v>
      </c>
      <c r="L435" s="110">
        <v>24.749567060000004</v>
      </c>
      <c r="M435" s="110">
        <v>31.227440059999992</v>
      </c>
      <c r="N435" s="110">
        <v>28.959594530000032</v>
      </c>
      <c r="O435" s="111">
        <v>43.462925199999972</v>
      </c>
      <c r="P435" s="112">
        <f t="shared" si="344"/>
        <v>317.37077704000001</v>
      </c>
      <c r="Q435" s="113"/>
      <c r="R435" s="109">
        <v>329.6</v>
      </c>
      <c r="S435" s="114">
        <f>817.6-488</f>
        <v>329.6</v>
      </c>
      <c r="T435" s="115">
        <f t="shared" si="345"/>
        <v>0</v>
      </c>
      <c r="U435" s="209">
        <v>2</v>
      </c>
    </row>
    <row r="436" spans="1:21" s="60" customFormat="1" ht="15.75" hidden="1" customHeight="1" thickBot="1">
      <c r="A436" s="60" t="s">
        <v>19</v>
      </c>
      <c r="B436" s="62">
        <f>+B430+1</f>
        <v>80</v>
      </c>
      <c r="C436" s="49" t="s">
        <v>1231</v>
      </c>
      <c r="D436" s="109">
        <v>50.628520420000001</v>
      </c>
      <c r="E436" s="110">
        <v>20.982683299999991</v>
      </c>
      <c r="F436" s="110">
        <v>22.577960180000005</v>
      </c>
      <c r="G436" s="110">
        <v>21.440004149999996</v>
      </c>
      <c r="H436" s="110">
        <v>23.742803560000013</v>
      </c>
      <c r="I436" s="110">
        <v>25.841183020000017</v>
      </c>
      <c r="J436" s="110">
        <v>29.043049279999991</v>
      </c>
      <c r="K436" s="110">
        <v>22.271398369999986</v>
      </c>
      <c r="L436" s="110">
        <v>28.748470340000011</v>
      </c>
      <c r="M436" s="110">
        <v>35.260684199999986</v>
      </c>
      <c r="N436" s="110">
        <v>21.42489788000006</v>
      </c>
      <c r="O436" s="111">
        <v>39.415971329999934</v>
      </c>
      <c r="P436" s="112">
        <f t="shared" si="344"/>
        <v>341.37762602999999</v>
      </c>
      <c r="Q436" s="79"/>
      <c r="R436" s="116">
        <v>288.90000000000009</v>
      </c>
      <c r="S436" s="114">
        <f>809.2-520.3</f>
        <v>288.90000000000009</v>
      </c>
      <c r="T436" s="115">
        <f t="shared" si="345"/>
        <v>0</v>
      </c>
      <c r="U436" s="209">
        <v>2</v>
      </c>
    </row>
    <row r="437" spans="1:21" s="60" customFormat="1" ht="15.75" hidden="1" customHeight="1">
      <c r="A437" s="60" t="s">
        <v>19</v>
      </c>
      <c r="B437" s="408">
        <v>80</v>
      </c>
      <c r="C437" s="566" t="s">
        <v>1232</v>
      </c>
      <c r="D437" s="306">
        <v>31.904650109999999</v>
      </c>
      <c r="E437" s="307">
        <v>21.751959419999999</v>
      </c>
      <c r="F437" s="307">
        <v>20.772974330000011</v>
      </c>
      <c r="G437" s="307">
        <v>22.320186449999994</v>
      </c>
      <c r="H437" s="307">
        <v>25.768961199999993</v>
      </c>
      <c r="I437" s="307">
        <v>23.081187689999993</v>
      </c>
      <c r="J437" s="307">
        <v>28.405871770000005</v>
      </c>
      <c r="K437" s="307">
        <v>18.895681440000004</v>
      </c>
      <c r="L437" s="307">
        <v>21.635048710000007</v>
      </c>
      <c r="M437" s="307">
        <v>29.70527629</v>
      </c>
      <c r="N437" s="307">
        <v>31.55759132999998</v>
      </c>
      <c r="O437" s="308">
        <v>28.657648259999974</v>
      </c>
      <c r="P437" s="309">
        <f t="shared" si="344"/>
        <v>304.45703699999996</v>
      </c>
      <c r="Q437" s="79"/>
      <c r="R437" s="342">
        <v>317</v>
      </c>
      <c r="S437" s="342">
        <f>807.3-490.3</f>
        <v>316.99999999999994</v>
      </c>
      <c r="T437" s="355">
        <f t="shared" si="345"/>
        <v>0</v>
      </c>
      <c r="U437" s="209">
        <v>2</v>
      </c>
    </row>
    <row r="438" spans="1:21" s="60" customFormat="1" ht="15.75" customHeight="1">
      <c r="A438" s="60" t="s">
        <v>19</v>
      </c>
      <c r="B438" s="513">
        <v>80</v>
      </c>
      <c r="C438" s="567" t="s">
        <v>1233</v>
      </c>
      <c r="D438" s="551">
        <v>25.833341539999999</v>
      </c>
      <c r="E438" s="551">
        <v>21.96356153</v>
      </c>
      <c r="F438" s="551">
        <v>17.586209050000008</v>
      </c>
      <c r="G438" s="551">
        <v>17.786466579999995</v>
      </c>
      <c r="H438" s="551">
        <v>21.47626111999999</v>
      </c>
      <c r="I438" s="551">
        <v>19.123539600000001</v>
      </c>
      <c r="J438" s="565">
        <v>27.5</v>
      </c>
      <c r="K438" s="565">
        <v>21.8</v>
      </c>
      <c r="L438" s="565">
        <v>23.5</v>
      </c>
      <c r="M438" s="565">
        <v>33.700000000000003</v>
      </c>
      <c r="N438" s="565">
        <v>34.9</v>
      </c>
      <c r="O438" s="551">
        <f>(R438)-SUM(D438:N438)</f>
        <v>39.730620579999993</v>
      </c>
      <c r="P438" s="552">
        <f t="shared" si="344"/>
        <v>304.89999999999998</v>
      </c>
      <c r="Q438" s="523"/>
      <c r="R438" s="553">
        <v>304.89999999999998</v>
      </c>
      <c r="S438" s="551">
        <v>304.89999999999998</v>
      </c>
      <c r="T438" s="521">
        <f t="shared" si="345"/>
        <v>0</v>
      </c>
      <c r="U438" s="209">
        <v>1</v>
      </c>
    </row>
    <row r="439" spans="1:21" s="60" customFormat="1" ht="15.75" customHeight="1">
      <c r="A439" s="60" t="s">
        <v>19</v>
      </c>
      <c r="B439" s="513">
        <v>81</v>
      </c>
      <c r="C439" s="567" t="s">
        <v>1234</v>
      </c>
      <c r="D439" s="565">
        <v>32.5</v>
      </c>
      <c r="E439" s="565">
        <v>15.9</v>
      </c>
      <c r="F439" s="565">
        <v>16.7</v>
      </c>
      <c r="G439" s="565">
        <v>14.9</v>
      </c>
      <c r="H439" s="565">
        <v>18.2</v>
      </c>
      <c r="I439" s="565">
        <v>15.9</v>
      </c>
      <c r="J439" s="565">
        <v>21.6</v>
      </c>
      <c r="K439" s="565">
        <v>17.600000000000001</v>
      </c>
      <c r="L439" s="565">
        <v>19.2</v>
      </c>
      <c r="M439" s="565">
        <v>29</v>
      </c>
      <c r="N439" s="565">
        <v>31.1</v>
      </c>
      <c r="O439" s="551">
        <f>(R439)-SUM(D439:N439)</f>
        <v>37.599999999999994</v>
      </c>
      <c r="P439" s="552">
        <f t="shared" si="344"/>
        <v>270.2</v>
      </c>
      <c r="Q439" s="523"/>
      <c r="R439" s="553">
        <f>277.9-7.7</f>
        <v>270.2</v>
      </c>
      <c r="S439" s="551">
        <f>277.9-7.7</f>
        <v>270.2</v>
      </c>
      <c r="T439" s="521">
        <f t="shared" si="345"/>
        <v>0</v>
      </c>
      <c r="U439" s="209">
        <v>1</v>
      </c>
    </row>
    <row r="440" spans="1:21" s="60" customFormat="1" ht="15.75" hidden="1" customHeight="1" thickBot="1">
      <c r="A440" s="60" t="s">
        <v>19</v>
      </c>
      <c r="B440" s="409"/>
      <c r="C440" s="165" t="s">
        <v>1235</v>
      </c>
      <c r="D440" s="415"/>
      <c r="E440" s="416"/>
      <c r="F440" s="416"/>
      <c r="G440" s="416"/>
      <c r="H440" s="416"/>
      <c r="I440" s="416"/>
      <c r="J440" s="416"/>
      <c r="K440" s="416"/>
      <c r="L440" s="416"/>
      <c r="M440" s="416"/>
      <c r="N440" s="416"/>
      <c r="O440" s="305">
        <f>(R440)-SUM(D440:N440)</f>
        <v>0</v>
      </c>
      <c r="P440" s="314">
        <f t="shared" si="344"/>
        <v>0</v>
      </c>
      <c r="Q440" s="80"/>
      <c r="R440" s="420"/>
      <c r="S440" s="420"/>
      <c r="T440" s="403">
        <f t="shared" si="345"/>
        <v>0</v>
      </c>
      <c r="U440" s="209">
        <v>2</v>
      </c>
    </row>
    <row r="441" spans="1:21" s="60" customFormat="1" ht="15.75" hidden="1" customHeight="1" thickBot="1">
      <c r="A441" s="60" t="s">
        <v>19</v>
      </c>
      <c r="B441" s="213"/>
      <c r="C441" s="49" t="s">
        <v>1236</v>
      </c>
      <c r="D441" s="134"/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11">
        <f>(R441)-SUM(D441:N441)</f>
        <v>0</v>
      </c>
      <c r="P441" s="112">
        <f t="shared" si="344"/>
        <v>0</v>
      </c>
      <c r="Q441" s="80"/>
      <c r="R441" s="120"/>
      <c r="S441" s="120"/>
      <c r="T441" s="115">
        <f t="shared" si="345"/>
        <v>0</v>
      </c>
      <c r="U441" s="209">
        <v>2</v>
      </c>
    </row>
    <row r="442" spans="1:21" s="60" customFormat="1" ht="15.75" hidden="1" customHeight="1" thickBot="1">
      <c r="A442" s="60" t="s">
        <v>19</v>
      </c>
      <c r="B442" s="213"/>
      <c r="C442" s="49" t="s">
        <v>2503</v>
      </c>
      <c r="D442" s="492"/>
      <c r="E442" s="491"/>
      <c r="F442" s="491"/>
      <c r="G442" s="491"/>
      <c r="H442" s="491"/>
      <c r="I442" s="491"/>
      <c r="J442" s="491"/>
      <c r="K442" s="491"/>
      <c r="L442" s="491"/>
      <c r="M442" s="491"/>
      <c r="N442" s="491"/>
      <c r="O442" s="111">
        <f t="shared" ref="O442:O444" si="346">(R442)-SUM(D442:N442)</f>
        <v>0</v>
      </c>
      <c r="P442" s="112">
        <f t="shared" ref="P442:P444" si="347">SUM(D442:O442)</f>
        <v>0</v>
      </c>
      <c r="Q442" s="80"/>
      <c r="R442" s="487"/>
      <c r="S442" s="487"/>
      <c r="T442" s="115">
        <f t="shared" ref="T442:T444" si="348">R442-S442</f>
        <v>0</v>
      </c>
      <c r="U442" s="209">
        <v>2</v>
      </c>
    </row>
    <row r="443" spans="1:21" s="60" customFormat="1" ht="15.75" hidden="1" customHeight="1" thickBot="1">
      <c r="A443" s="60" t="s">
        <v>19</v>
      </c>
      <c r="B443" s="213"/>
      <c r="C443" s="49" t="s">
        <v>2506</v>
      </c>
      <c r="D443" s="492"/>
      <c r="E443" s="491"/>
      <c r="F443" s="491"/>
      <c r="G443" s="491"/>
      <c r="H443" s="491"/>
      <c r="I443" s="491"/>
      <c r="J443" s="491"/>
      <c r="K443" s="491"/>
      <c r="L443" s="491"/>
      <c r="M443" s="491"/>
      <c r="N443" s="491"/>
      <c r="O443" s="111">
        <f t="shared" si="346"/>
        <v>0</v>
      </c>
      <c r="P443" s="112">
        <f t="shared" si="347"/>
        <v>0</v>
      </c>
      <c r="Q443" s="80"/>
      <c r="R443" s="487"/>
      <c r="S443" s="487"/>
      <c r="T443" s="115">
        <f t="shared" si="348"/>
        <v>0</v>
      </c>
      <c r="U443" s="209">
        <v>2</v>
      </c>
    </row>
    <row r="444" spans="1:21" s="60" customFormat="1" ht="15.75" hidden="1" customHeight="1" thickBot="1">
      <c r="A444" s="60" t="s">
        <v>19</v>
      </c>
      <c r="B444" s="213"/>
      <c r="C444" s="49" t="s">
        <v>2509</v>
      </c>
      <c r="D444" s="492"/>
      <c r="E444" s="491"/>
      <c r="F444" s="491"/>
      <c r="G444" s="491"/>
      <c r="H444" s="491"/>
      <c r="I444" s="491"/>
      <c r="J444" s="491"/>
      <c r="K444" s="491"/>
      <c r="L444" s="491"/>
      <c r="M444" s="491"/>
      <c r="N444" s="491"/>
      <c r="O444" s="111">
        <f t="shared" si="346"/>
        <v>0</v>
      </c>
      <c r="P444" s="112">
        <f t="shared" si="347"/>
        <v>0</v>
      </c>
      <c r="Q444" s="80"/>
      <c r="R444" s="487"/>
      <c r="S444" s="487"/>
      <c r="T444" s="115">
        <f t="shared" si="348"/>
        <v>0</v>
      </c>
      <c r="U444" s="209">
        <v>2</v>
      </c>
    </row>
    <row r="445" spans="1:21" s="118" customFormat="1" ht="15.6" customHeight="1">
      <c r="B445" s="82"/>
      <c r="C445" s="50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4"/>
      <c r="R445" s="83"/>
      <c r="S445" s="83"/>
      <c r="T445" s="67"/>
      <c r="U445" s="209">
        <v>1</v>
      </c>
    </row>
    <row r="446" spans="1:21" s="60" customFormat="1" ht="15.75" hidden="1" customHeight="1" thickBot="1">
      <c r="A446" s="60" t="s">
        <v>20</v>
      </c>
      <c r="B446" s="213"/>
      <c r="C446" s="40" t="s">
        <v>1237</v>
      </c>
      <c r="D446" s="299">
        <v>7.9027384766352765E-2</v>
      </c>
      <c r="E446" s="299">
        <v>8.2065704960453095E-2</v>
      </c>
      <c r="F446" s="299">
        <v>7.457449042569117E-2</v>
      </c>
      <c r="G446" s="299">
        <v>7.3106530126620745E-2</v>
      </c>
      <c r="H446" s="299">
        <v>8.6387275870136532E-2</v>
      </c>
      <c r="I446" s="299">
        <v>8.6285382433205243E-2</v>
      </c>
      <c r="J446" s="299">
        <v>0.10697574422589316</v>
      </c>
      <c r="K446" s="299">
        <v>6.6606215918070408E-2</v>
      </c>
      <c r="L446" s="299">
        <v>7.8222418529905469E-2</v>
      </c>
      <c r="M446" s="299">
        <v>9.6966466401822909E-2</v>
      </c>
      <c r="N446" s="299">
        <v>8.6645595839011325E-2</v>
      </c>
      <c r="O446" s="299">
        <v>8.3136790502837177E-2</v>
      </c>
      <c r="P446" s="290">
        <f t="shared" ref="P446:P476" si="349">SUM(D446:O446)</f>
        <v>1</v>
      </c>
      <c r="Q446" s="291"/>
      <c r="R446" s="83"/>
      <c r="S446" s="83"/>
      <c r="T446" s="67"/>
      <c r="U446" s="209">
        <v>2</v>
      </c>
    </row>
    <row r="447" spans="1:21" s="60" customFormat="1" ht="15.75" hidden="1" customHeight="1" thickBot="1">
      <c r="A447" s="60" t="s">
        <v>20</v>
      </c>
      <c r="B447" s="213"/>
      <c r="C447" s="40" t="s">
        <v>1238</v>
      </c>
      <c r="D447" s="119">
        <v>8.1508655303730929E-2</v>
      </c>
      <c r="E447" s="119">
        <v>7.7567822340801312E-2</v>
      </c>
      <c r="F447" s="119">
        <v>7.445203531280907E-2</v>
      </c>
      <c r="G447" s="119">
        <v>7.2015536431554422E-2</v>
      </c>
      <c r="H447" s="119">
        <v>8.509195658821557E-2</v>
      </c>
      <c r="I447" s="119">
        <v>8.2838817823833844E-2</v>
      </c>
      <c r="J447" s="119">
        <v>0.11223100562271139</v>
      </c>
      <c r="K447" s="119">
        <v>7.0449844748980153E-2</v>
      </c>
      <c r="L447" s="119">
        <v>7.7439809873043358E-2</v>
      </c>
      <c r="M447" s="119">
        <v>9.5964529105698512E-2</v>
      </c>
      <c r="N447" s="119">
        <v>8.8638048632708383E-2</v>
      </c>
      <c r="O447" s="119">
        <v>8.1801938215913056E-2</v>
      </c>
      <c r="P447" s="107">
        <f t="shared" si="349"/>
        <v>1</v>
      </c>
      <c r="Q447" s="291"/>
      <c r="R447" s="83"/>
      <c r="S447" s="83"/>
      <c r="T447" s="67"/>
      <c r="U447" s="209">
        <v>2</v>
      </c>
    </row>
    <row r="448" spans="1:21" s="60" customFormat="1" ht="15.75" hidden="1" customHeight="1" thickBot="1">
      <c r="A448" s="60" t="s">
        <v>20</v>
      </c>
      <c r="B448" s="213"/>
      <c r="C448" s="40" t="s">
        <v>1239</v>
      </c>
      <c r="D448" s="346">
        <v>8.6598232430338762E-2</v>
      </c>
      <c r="E448" s="346">
        <v>7.4734488591378739E-2</v>
      </c>
      <c r="F448" s="346">
        <v>6.9759561979728116E-2</v>
      </c>
      <c r="G448" s="346">
        <v>7.8142269553632696E-2</v>
      </c>
      <c r="H448" s="346">
        <v>8.2546480561671354E-2</v>
      </c>
      <c r="I448" s="346">
        <v>8.3571628155747868E-2</v>
      </c>
      <c r="J448" s="346">
        <v>0.11668276915108888</v>
      </c>
      <c r="K448" s="346">
        <v>6.3712856115186317E-2</v>
      </c>
      <c r="L448" s="346">
        <v>7.6085078056812291E-2</v>
      </c>
      <c r="M448" s="346">
        <v>9.7402994885349078E-2</v>
      </c>
      <c r="N448" s="346">
        <v>8.5354908705198143E-2</v>
      </c>
      <c r="O448" s="346">
        <v>8.5408731813867753E-2</v>
      </c>
      <c r="P448" s="295">
        <f t="shared" si="349"/>
        <v>1</v>
      </c>
      <c r="Q448" s="291"/>
      <c r="R448" s="83"/>
      <c r="S448" s="83"/>
      <c r="T448" s="67"/>
      <c r="U448" s="209">
        <v>2</v>
      </c>
    </row>
    <row r="449" spans="1:21" s="60" customFormat="1" ht="15.75" hidden="1" customHeight="1" thickBot="1">
      <c r="A449" s="60" t="s">
        <v>20</v>
      </c>
      <c r="B449" s="213"/>
      <c r="C449" s="40" t="s">
        <v>1240</v>
      </c>
      <c r="D449" s="153">
        <f t="shared" ref="D449:D456" si="350">D471/$P471</f>
        <v>9.6174623532950768E-2</v>
      </c>
      <c r="E449" s="296">
        <f t="shared" ref="E449:O449" si="351">E471/$P471</f>
        <v>7.0893641126468648E-2</v>
      </c>
      <c r="F449" s="296">
        <f t="shared" si="351"/>
        <v>6.495767344741217E-2</v>
      </c>
      <c r="G449" s="296">
        <f t="shared" si="351"/>
        <v>7.2291000453898732E-2</v>
      </c>
      <c r="H449" s="296">
        <f t="shared" si="351"/>
        <v>7.8824158265342448E-2</v>
      </c>
      <c r="I449" s="296">
        <f t="shared" si="351"/>
        <v>8.6568263093950243E-2</v>
      </c>
      <c r="J449" s="296">
        <f t="shared" si="351"/>
        <v>0.11262956127288429</v>
      </c>
      <c r="K449" s="296">
        <f t="shared" si="351"/>
        <v>6.277632842975385E-2</v>
      </c>
      <c r="L449" s="296">
        <f t="shared" si="351"/>
        <v>8.0522174643478328E-2</v>
      </c>
      <c r="M449" s="296">
        <f t="shared" si="351"/>
        <v>0.10127785893562492</v>
      </c>
      <c r="N449" s="296">
        <f t="shared" si="351"/>
        <v>8.9328021817893816E-2</v>
      </c>
      <c r="O449" s="296">
        <f t="shared" si="351"/>
        <v>8.3756694980341787E-2</v>
      </c>
      <c r="P449" s="155">
        <f t="shared" si="349"/>
        <v>1</v>
      </c>
      <c r="Q449" s="291"/>
      <c r="R449" s="83"/>
      <c r="S449" s="83"/>
      <c r="T449" s="67"/>
      <c r="U449" s="209">
        <v>2</v>
      </c>
    </row>
    <row r="450" spans="1:21" s="60" customFormat="1" ht="15.75" hidden="1" customHeight="1" thickBot="1">
      <c r="A450" s="60" t="s">
        <v>20</v>
      </c>
      <c r="B450" s="213"/>
      <c r="C450" s="41" t="s">
        <v>1241</v>
      </c>
      <c r="D450" s="153">
        <f t="shared" si="350"/>
        <v>8.4432839015716632E-2</v>
      </c>
      <c r="E450" s="296">
        <f t="shared" ref="E450:O451" si="352">E472/$P472</f>
        <v>5.0884369727796391E-2</v>
      </c>
      <c r="F450" s="296">
        <f t="shared" si="352"/>
        <v>5.9258881709154672E-2</v>
      </c>
      <c r="G450" s="296">
        <f t="shared" si="352"/>
        <v>8.1090797696430794E-2</v>
      </c>
      <c r="H450" s="296">
        <f t="shared" si="352"/>
        <v>7.7746451008776585E-2</v>
      </c>
      <c r="I450" s="296">
        <f t="shared" si="352"/>
        <v>9.3483336971861744E-2</v>
      </c>
      <c r="J450" s="296">
        <f t="shared" si="352"/>
        <v>0.11417336953951404</v>
      </c>
      <c r="K450" s="296">
        <f t="shared" si="352"/>
        <v>7.0454196713790926E-2</v>
      </c>
      <c r="L450" s="296">
        <f t="shared" si="352"/>
        <v>8.5680546641516087E-2</v>
      </c>
      <c r="M450" s="296">
        <f t="shared" si="352"/>
        <v>0.10131708989367195</v>
      </c>
      <c r="N450" s="296">
        <f t="shared" si="352"/>
        <v>8.3127363818006908E-2</v>
      </c>
      <c r="O450" s="296">
        <f t="shared" si="352"/>
        <v>9.8350757263763175E-2</v>
      </c>
      <c r="P450" s="155">
        <f t="shared" si="349"/>
        <v>0.99999999999999989</v>
      </c>
      <c r="Q450" s="157">
        <f>(P472/P471-1)</f>
        <v>-5.5251370083474027E-2</v>
      </c>
      <c r="R450" s="83"/>
      <c r="S450" s="83"/>
      <c r="T450" s="67"/>
      <c r="U450" s="209">
        <v>2</v>
      </c>
    </row>
    <row r="451" spans="1:21" s="60" customFormat="1" ht="15.75" hidden="1" customHeight="1" thickBot="1">
      <c r="A451" s="60" t="s">
        <v>20</v>
      </c>
      <c r="B451" s="213"/>
      <c r="C451" s="40" t="s">
        <v>1242</v>
      </c>
      <c r="D451" s="153">
        <f t="shared" si="350"/>
        <v>9.2716381978395046E-2</v>
      </c>
      <c r="E451" s="296">
        <f t="shared" si="352"/>
        <v>5.8630746428695722E-2</v>
      </c>
      <c r="F451" s="296">
        <f t="shared" si="352"/>
        <v>6.6766497486122428E-2</v>
      </c>
      <c r="G451" s="296">
        <f t="shared" si="352"/>
        <v>5.8428182212668642E-2</v>
      </c>
      <c r="H451" s="296">
        <f t="shared" si="352"/>
        <v>6.8131936823533121E-2</v>
      </c>
      <c r="I451" s="296">
        <f t="shared" si="352"/>
        <v>8.4430708706616273E-2</v>
      </c>
      <c r="J451" s="296">
        <f t="shared" si="352"/>
        <v>0.10411945366573883</v>
      </c>
      <c r="K451" s="296">
        <f t="shared" si="352"/>
        <v>7.3318295597007796E-2</v>
      </c>
      <c r="L451" s="296">
        <f t="shared" si="352"/>
        <v>8.2504319199228349E-2</v>
      </c>
      <c r="M451" s="296">
        <f t="shared" si="352"/>
        <v>0.10781030360683561</v>
      </c>
      <c r="N451" s="296">
        <f t="shared" si="352"/>
        <v>9.8850645869941481E-2</v>
      </c>
      <c r="O451" s="296">
        <f t="shared" si="352"/>
        <v>0.10429252842521664</v>
      </c>
      <c r="P451" s="155">
        <f t="shared" si="349"/>
        <v>1</v>
      </c>
      <c r="Q451" s="157">
        <f t="shared" ref="Q451:Q456" si="353">(P473/P472-1)</f>
        <v>-7.4646221996775064E-2</v>
      </c>
      <c r="R451" s="83"/>
      <c r="S451" s="83"/>
      <c r="T451" s="67"/>
      <c r="U451" s="209">
        <v>2</v>
      </c>
    </row>
    <row r="452" spans="1:21" s="60" customFormat="1" ht="15.75" hidden="1" customHeight="1" thickBot="1">
      <c r="A452" s="60" t="s">
        <v>20</v>
      </c>
      <c r="B452" s="213"/>
      <c r="C452" s="40" t="s">
        <v>1243</v>
      </c>
      <c r="D452" s="153">
        <f t="shared" si="350"/>
        <v>8.9058836981122352E-2</v>
      </c>
      <c r="E452" s="296">
        <f t="shared" ref="E452:O452" si="354">E474/$P474</f>
        <v>5.9010704673133837E-2</v>
      </c>
      <c r="F452" s="296">
        <f t="shared" si="354"/>
        <v>6.19038787240688E-2</v>
      </c>
      <c r="G452" s="296">
        <f t="shared" si="354"/>
        <v>5.3369527246003426E-2</v>
      </c>
      <c r="H452" s="296">
        <f t="shared" si="354"/>
        <v>7.1963537673026892E-2</v>
      </c>
      <c r="I452" s="296">
        <f t="shared" si="354"/>
        <v>7.304299856155963E-2</v>
      </c>
      <c r="J452" s="296">
        <f t="shared" si="354"/>
        <v>0.12269582450628011</v>
      </c>
      <c r="K452" s="296">
        <f t="shared" si="354"/>
        <v>7.2381874121254561E-2</v>
      </c>
      <c r="L452" s="296">
        <f t="shared" si="354"/>
        <v>8.3153204365301436E-2</v>
      </c>
      <c r="M452" s="296">
        <f t="shared" si="354"/>
        <v>0.10732543695004926</v>
      </c>
      <c r="N452" s="296">
        <f t="shared" si="354"/>
        <v>0.10595610386139459</v>
      </c>
      <c r="O452" s="296">
        <f t="shared" si="354"/>
        <v>0.10013807233680512</v>
      </c>
      <c r="P452" s="155">
        <f t="shared" si="349"/>
        <v>1</v>
      </c>
      <c r="Q452" s="156">
        <f t="shared" si="353"/>
        <v>-7.8412217986339683E-2</v>
      </c>
      <c r="R452" s="83"/>
      <c r="S452" s="83"/>
      <c r="T452" s="67"/>
      <c r="U452" s="209">
        <v>2</v>
      </c>
    </row>
    <row r="453" spans="1:21" s="60" customFormat="1" ht="15.75" hidden="1" customHeight="1" thickBot="1">
      <c r="A453" s="60" t="s">
        <v>20</v>
      </c>
      <c r="B453" s="213"/>
      <c r="C453" s="40" t="s">
        <v>1244</v>
      </c>
      <c r="D453" s="153">
        <f t="shared" si="350"/>
        <v>9.1821274609948711E-2</v>
      </c>
      <c r="E453" s="296">
        <f t="shared" ref="E453:O456" si="355">E475/$P475</f>
        <v>5.4906821987356427E-2</v>
      </c>
      <c r="F453" s="296">
        <f t="shared" si="355"/>
        <v>5.6704021986002155E-2</v>
      </c>
      <c r="G453" s="296">
        <f t="shared" si="355"/>
        <v>5.9617885424302547E-2</v>
      </c>
      <c r="H453" s="296">
        <f t="shared" si="355"/>
        <v>6.9624365777635061E-2</v>
      </c>
      <c r="I453" s="296">
        <f t="shared" si="355"/>
        <v>6.4723449889423079E-2</v>
      </c>
      <c r="J453" s="296">
        <f t="shared" si="355"/>
        <v>0.13001625084879326</v>
      </c>
      <c r="K453" s="296">
        <f t="shared" si="355"/>
        <v>7.1656981571767447E-2</v>
      </c>
      <c r="L453" s="296">
        <f t="shared" si="355"/>
        <v>8.7463117982422622E-2</v>
      </c>
      <c r="M453" s="296">
        <f t="shared" si="355"/>
        <v>0.11085038356499903</v>
      </c>
      <c r="N453" s="296">
        <f t="shared" si="355"/>
        <v>0.10729190901232409</v>
      </c>
      <c r="O453" s="296">
        <f t="shared" si="355"/>
        <v>9.5323537345025466E-2</v>
      </c>
      <c r="P453" s="155">
        <f t="shared" si="349"/>
        <v>0.99999999999999978</v>
      </c>
      <c r="Q453" s="156">
        <f t="shared" si="353"/>
        <v>1.7204185110772485E-2</v>
      </c>
      <c r="R453" s="83"/>
      <c r="S453" s="83"/>
      <c r="T453" s="232"/>
      <c r="U453" s="209">
        <v>2</v>
      </c>
    </row>
    <row r="454" spans="1:21" s="60" customFormat="1" ht="15.75" hidden="1" customHeight="1" thickBot="1">
      <c r="A454" s="60" t="s">
        <v>20</v>
      </c>
      <c r="B454" s="62"/>
      <c r="C454" s="49" t="s">
        <v>1245</v>
      </c>
      <c r="D454" s="298">
        <f t="shared" si="350"/>
        <v>0.11095905171766468</v>
      </c>
      <c r="E454" s="299">
        <f t="shared" si="355"/>
        <v>6.8794633373767219E-2</v>
      </c>
      <c r="F454" s="299">
        <f t="shared" si="355"/>
        <v>6.1489185141649076E-2</v>
      </c>
      <c r="G454" s="299">
        <f t="shared" si="355"/>
        <v>8.5504523153531076E-2</v>
      </c>
      <c r="H454" s="299">
        <f t="shared" si="355"/>
        <v>6.6085430480290225E-2</v>
      </c>
      <c r="I454" s="299">
        <f t="shared" si="355"/>
        <v>7.4065342935621531E-2</v>
      </c>
      <c r="J454" s="299">
        <f t="shared" si="355"/>
        <v>9.2871454040029056E-2</v>
      </c>
      <c r="K454" s="299">
        <f t="shared" si="355"/>
        <v>5.8118661228324951E-2</v>
      </c>
      <c r="L454" s="299">
        <f t="shared" si="355"/>
        <v>5.8788376322397494E-2</v>
      </c>
      <c r="M454" s="299">
        <f t="shared" si="355"/>
        <v>9.4334281611386211E-2</v>
      </c>
      <c r="N454" s="299">
        <f t="shared" si="355"/>
        <v>0.1092534489273965</v>
      </c>
      <c r="O454" s="299">
        <f t="shared" si="355"/>
        <v>0.11973561106794198</v>
      </c>
      <c r="P454" s="300">
        <f t="shared" si="349"/>
        <v>1.0000000000000002</v>
      </c>
      <c r="Q454" s="301">
        <f t="shared" si="353"/>
        <v>-0.20751896008849868</v>
      </c>
      <c r="R454" s="83"/>
      <c r="S454" s="83"/>
      <c r="T454" s="67"/>
      <c r="U454" s="209">
        <v>2</v>
      </c>
    </row>
    <row r="455" spans="1:21" s="60" customFormat="1" ht="15.75" hidden="1" customHeight="1" thickBot="1">
      <c r="A455" s="60" t="s">
        <v>20</v>
      </c>
      <c r="B455" s="62"/>
      <c r="C455" s="49" t="s">
        <v>1246</v>
      </c>
      <c r="D455" s="130">
        <f t="shared" si="350"/>
        <v>0.12731106502608971</v>
      </c>
      <c r="E455" s="119">
        <f t="shared" si="355"/>
        <v>5.6685156709917243E-2</v>
      </c>
      <c r="F455" s="119">
        <f t="shared" si="355"/>
        <v>6.995455585614796E-2</v>
      </c>
      <c r="G455" s="119">
        <f t="shared" si="355"/>
        <v>5.5711006969207465E-2</v>
      </c>
      <c r="H455" s="119">
        <f t="shared" si="355"/>
        <v>7.7724250205624304E-2</v>
      </c>
      <c r="I455" s="119">
        <f t="shared" si="355"/>
        <v>8.1837588122441893E-2</v>
      </c>
      <c r="J455" s="119">
        <f t="shared" si="355"/>
        <v>8.2347022428630734E-2</v>
      </c>
      <c r="K455" s="119">
        <f t="shared" si="355"/>
        <v>5.4325914198645971E-2</v>
      </c>
      <c r="L455" s="119">
        <f t="shared" si="355"/>
        <v>6.531743095547575E-2</v>
      </c>
      <c r="M455" s="119">
        <f t="shared" si="355"/>
        <v>9.3428521781754453E-2</v>
      </c>
      <c r="N455" s="119">
        <f t="shared" si="355"/>
        <v>8.1867649953815361E-2</v>
      </c>
      <c r="O455" s="119">
        <f t="shared" si="355"/>
        <v>0.15348983779224917</v>
      </c>
      <c r="P455" s="175">
        <f>SUM(D455:O455)</f>
        <v>1</v>
      </c>
      <c r="Q455" s="176">
        <f t="shared" si="353"/>
        <v>-0.12033586034719934</v>
      </c>
      <c r="R455" s="83"/>
      <c r="S455" s="83"/>
      <c r="T455" s="67"/>
      <c r="U455" s="209">
        <v>2</v>
      </c>
    </row>
    <row r="456" spans="1:21" s="60" customFormat="1" ht="15.6" hidden="1" customHeight="1" thickBot="1">
      <c r="A456" s="60" t="s">
        <v>20</v>
      </c>
      <c r="B456" s="62"/>
      <c r="C456" s="49" t="s">
        <v>1247</v>
      </c>
      <c r="D456" s="130">
        <f t="shared" si="350"/>
        <v>0.13942106743851224</v>
      </c>
      <c r="E456" s="119">
        <f t="shared" si="355"/>
        <v>5.0640255226040272E-2</v>
      </c>
      <c r="F456" s="119">
        <f t="shared" si="355"/>
        <v>6.7549245229524449E-2</v>
      </c>
      <c r="G456" s="119">
        <f t="shared" si="355"/>
        <v>4.8370555215734669E-2</v>
      </c>
      <c r="H456" s="119">
        <f t="shared" si="355"/>
        <v>7.4891415629386518E-2</v>
      </c>
      <c r="I456" s="119">
        <f t="shared" si="355"/>
        <v>7.2682583762324837E-2</v>
      </c>
      <c r="J456" s="119">
        <f t="shared" si="355"/>
        <v>7.5517831571827315E-2</v>
      </c>
      <c r="K456" s="119">
        <f t="shared" si="355"/>
        <v>6.2072883530756635E-2</v>
      </c>
      <c r="L456" s="119">
        <f t="shared" si="355"/>
        <v>6.0623271896473298E-2</v>
      </c>
      <c r="M456" s="119">
        <f t="shared" si="355"/>
        <v>8.5595456602572034E-2</v>
      </c>
      <c r="N456" s="119">
        <f t="shared" si="355"/>
        <v>8.5466797497609132E-2</v>
      </c>
      <c r="O456" s="119">
        <f t="shared" si="355"/>
        <v>0.1771686363992386</v>
      </c>
      <c r="P456" s="175">
        <f>SUM(D456:O456)</f>
        <v>1</v>
      </c>
      <c r="Q456" s="176">
        <f t="shared" si="353"/>
        <v>-8.0946048589366715E-2</v>
      </c>
      <c r="R456" s="83"/>
      <c r="S456" s="83"/>
      <c r="T456" s="67"/>
      <c r="U456" s="209">
        <v>2</v>
      </c>
    </row>
    <row r="457" spans="1:21" s="60" customFormat="1" ht="15.6" hidden="1" customHeight="1" thickBot="1">
      <c r="A457" s="60" t="s">
        <v>20</v>
      </c>
      <c r="B457" s="62"/>
      <c r="C457" s="49" t="s">
        <v>1248</v>
      </c>
      <c r="D457" s="130">
        <f t="shared" ref="D457:O457" si="356">D480/$P480</f>
        <v>0.12579744028482084</v>
      </c>
      <c r="E457" s="119">
        <f t="shared" si="356"/>
        <v>5.40751630156509E-2</v>
      </c>
      <c r="F457" s="119">
        <f t="shared" si="356"/>
        <v>6.0892619430074187E-2</v>
      </c>
      <c r="G457" s="119">
        <f t="shared" si="356"/>
        <v>6.2495273559521031E-2</v>
      </c>
      <c r="H457" s="119">
        <f t="shared" si="356"/>
        <v>6.0778536763037141E-2</v>
      </c>
      <c r="I457" s="119">
        <f t="shared" si="356"/>
        <v>5.2042412526836689E-2</v>
      </c>
      <c r="J457" s="119">
        <f t="shared" si="356"/>
        <v>8.3269267208838371E-2</v>
      </c>
      <c r="K457" s="119">
        <f t="shared" si="356"/>
        <v>6.8105096562988784E-2</v>
      </c>
      <c r="L457" s="119">
        <f t="shared" si="356"/>
        <v>7.0389056201471192E-2</v>
      </c>
      <c r="M457" s="119">
        <f t="shared" si="356"/>
        <v>9.4203580063751111E-2</v>
      </c>
      <c r="N457" s="119">
        <f t="shared" si="356"/>
        <v>0.11396980581356835</v>
      </c>
      <c r="O457" s="119">
        <f t="shared" si="356"/>
        <v>0.15398174856944138</v>
      </c>
      <c r="P457" s="175">
        <f>SUM(D457:O457)</f>
        <v>0.99999999999999978</v>
      </c>
      <c r="Q457" s="176">
        <f>(P480/P478-1)</f>
        <v>5.5588031623894585E-2</v>
      </c>
      <c r="R457" s="83"/>
      <c r="S457" s="83"/>
      <c r="T457" s="67"/>
      <c r="U457" s="209">
        <v>2</v>
      </c>
    </row>
    <row r="458" spans="1:21" s="60" customFormat="1" ht="15.6" hidden="1" customHeight="1" thickBot="1">
      <c r="A458" s="60" t="s">
        <v>20</v>
      </c>
      <c r="B458" s="62">
        <f>+B437+1</f>
        <v>81</v>
      </c>
      <c r="C458" s="49" t="s">
        <v>1249</v>
      </c>
      <c r="D458" s="130">
        <f t="shared" ref="D458:D464" si="357">D481/$P481</f>
        <v>7.4202269667352355E-2</v>
      </c>
      <c r="E458" s="119">
        <f t="shared" ref="E458:O458" si="358">E481/$P481</f>
        <v>0.11819324605813694</v>
      </c>
      <c r="F458" s="119">
        <f t="shared" si="358"/>
        <v>8.8544668699175461E-2</v>
      </c>
      <c r="G458" s="119">
        <f t="shared" si="358"/>
        <v>5.1984475585006275E-2</v>
      </c>
      <c r="H458" s="119">
        <f t="shared" si="358"/>
        <v>6.7422848245172765E-2</v>
      </c>
      <c r="I458" s="119">
        <f t="shared" si="358"/>
        <v>5.4720837820487263E-2</v>
      </c>
      <c r="J458" s="119">
        <f t="shared" si="358"/>
        <v>7.7654498387651066E-2</v>
      </c>
      <c r="K458" s="119">
        <f t="shared" si="358"/>
        <v>6.3070987131476172E-2</v>
      </c>
      <c r="L458" s="119">
        <f t="shared" si="358"/>
        <v>7.5073201217880067E-2</v>
      </c>
      <c r="M458" s="119">
        <f t="shared" si="358"/>
        <v>0.11623001452992744</v>
      </c>
      <c r="N458" s="119">
        <f t="shared" si="358"/>
        <v>9.3854553364489821E-2</v>
      </c>
      <c r="O458" s="119">
        <f t="shared" si="358"/>
        <v>0.11904839929324439</v>
      </c>
      <c r="P458" s="175">
        <f t="shared" ref="P458:P467" si="359">SUM(D458:O458)</f>
        <v>1</v>
      </c>
      <c r="Q458" s="176">
        <f>(P481/P480-1)</f>
        <v>-2.9232270816775152E-2</v>
      </c>
      <c r="R458" s="83"/>
      <c r="S458" s="83"/>
      <c r="T458" s="67"/>
      <c r="U458" s="209">
        <v>2</v>
      </c>
    </row>
    <row r="459" spans="1:21" s="60" customFormat="1" ht="15.6" hidden="1" customHeight="1">
      <c r="A459" s="60" t="s">
        <v>20</v>
      </c>
      <c r="B459" s="408">
        <f>+B458+1</f>
        <v>82</v>
      </c>
      <c r="C459" s="566" t="s">
        <v>1250</v>
      </c>
      <c r="D459" s="460">
        <f t="shared" si="357"/>
        <v>9.8350182338317702E-2</v>
      </c>
      <c r="E459" s="346">
        <f t="shared" ref="E459:O459" si="360">E482/$P482</f>
        <v>6.2969268022653749E-2</v>
      </c>
      <c r="F459" s="346">
        <f t="shared" si="360"/>
        <v>7.4390730166770738E-2</v>
      </c>
      <c r="G459" s="346">
        <f t="shared" si="360"/>
        <v>6.4526842325271089E-2</v>
      </c>
      <c r="H459" s="346">
        <f t="shared" si="360"/>
        <v>5.7911679650428781E-2</v>
      </c>
      <c r="I459" s="346">
        <f t="shared" si="360"/>
        <v>6.8064541890356337E-2</v>
      </c>
      <c r="J459" s="346">
        <f t="shared" si="360"/>
        <v>7.3608904400186928E-2</v>
      </c>
      <c r="K459" s="346">
        <f t="shared" si="360"/>
        <v>5.5441240587055546E-2</v>
      </c>
      <c r="L459" s="346">
        <f t="shared" si="360"/>
        <v>6.3210207543054411E-2</v>
      </c>
      <c r="M459" s="346">
        <f t="shared" si="360"/>
        <v>0.11386856215602828</v>
      </c>
      <c r="N459" s="346">
        <f t="shared" si="360"/>
        <v>0.12556163838697912</v>
      </c>
      <c r="O459" s="346">
        <f t="shared" si="360"/>
        <v>0.14209620253289734</v>
      </c>
      <c r="P459" s="545">
        <f t="shared" si="359"/>
        <v>0.99999999999999989</v>
      </c>
      <c r="Q459" s="548">
        <f t="shared" ref="Q459:Q467" si="361">(P482/P481-1)</f>
        <v>0.12673353968892731</v>
      </c>
      <c r="R459" s="83"/>
      <c r="S459" s="83"/>
      <c r="T459" s="67"/>
      <c r="U459" s="209">
        <v>2</v>
      </c>
    </row>
    <row r="460" spans="1:21" s="60" customFormat="1" ht="15.6" customHeight="1">
      <c r="A460" s="60" t="s">
        <v>20</v>
      </c>
      <c r="B460" s="513">
        <v>82</v>
      </c>
      <c r="C460" s="567" t="s">
        <v>1251</v>
      </c>
      <c r="D460" s="119">
        <f t="shared" si="357"/>
        <v>0.12040331897261664</v>
      </c>
      <c r="E460" s="119">
        <f t="shared" ref="E460:O460" si="362">E483/$P483</f>
        <v>6.6741510287445655E-2</v>
      </c>
      <c r="F460" s="119">
        <f t="shared" si="362"/>
        <v>8.8909390830098675E-2</v>
      </c>
      <c r="G460" s="119">
        <f t="shared" si="362"/>
        <v>5.7643544208276491E-2</v>
      </c>
      <c r="H460" s="119">
        <f t="shared" si="362"/>
        <v>5.9022355988522096E-2</v>
      </c>
      <c r="I460" s="119">
        <f t="shared" si="362"/>
        <v>7.9119148224256156E-2</v>
      </c>
      <c r="J460" s="119">
        <f t="shared" si="362"/>
        <v>6.7305575576914259E-2</v>
      </c>
      <c r="K460" s="119">
        <f t="shared" si="362"/>
        <v>4.9276440619816883E-2</v>
      </c>
      <c r="L460" s="119">
        <f t="shared" si="362"/>
        <v>7.2406929877265394E-2</v>
      </c>
      <c r="M460" s="119">
        <f t="shared" si="362"/>
        <v>0.11192511510180259</v>
      </c>
      <c r="N460" s="119">
        <f t="shared" si="362"/>
        <v>9.5983811979753253E-2</v>
      </c>
      <c r="O460" s="119">
        <f t="shared" si="362"/>
        <v>0.1312628583332319</v>
      </c>
      <c r="P460" s="175">
        <f t="shared" si="359"/>
        <v>1</v>
      </c>
      <c r="Q460" s="556">
        <f t="shared" si="361"/>
        <v>5.521969171354546E-2</v>
      </c>
      <c r="R460" s="83"/>
      <c r="S460" s="83"/>
      <c r="T460" s="67"/>
      <c r="U460" s="209">
        <v>1</v>
      </c>
    </row>
    <row r="461" spans="1:21" s="60" customFormat="1" ht="15.6" customHeight="1">
      <c r="A461" s="60" t="s">
        <v>20</v>
      </c>
      <c r="B461" s="513">
        <f>+B460+1</f>
        <v>83</v>
      </c>
      <c r="C461" s="567" t="s">
        <v>1252</v>
      </c>
      <c r="D461" s="119">
        <f t="shared" si="357"/>
        <v>0.10827037449232814</v>
      </c>
      <c r="E461" s="119">
        <f t="shared" ref="E461:O461" si="363">E484/$P484</f>
        <v>5.2745948320732497E-2</v>
      </c>
      <c r="F461" s="119">
        <f t="shared" si="363"/>
        <v>6.7820393820212307E-2</v>
      </c>
      <c r="G461" s="119">
        <f t="shared" si="363"/>
        <v>9.0120963000161328E-2</v>
      </c>
      <c r="H461" s="119">
        <f t="shared" si="363"/>
        <v>7.6418641727829473E-2</v>
      </c>
      <c r="I461" s="119">
        <f t="shared" si="363"/>
        <v>6.9784905953438087E-2</v>
      </c>
      <c r="J461" s="119">
        <f t="shared" si="363"/>
        <v>8.2239843500130944E-2</v>
      </c>
      <c r="K461" s="119">
        <f t="shared" si="363"/>
        <v>6.0338392586654813E-2</v>
      </c>
      <c r="L461" s="119">
        <f t="shared" si="363"/>
        <v>7.5120576669736774E-2</v>
      </c>
      <c r="M461" s="119">
        <f t="shared" si="363"/>
        <v>9.5510233563255373E-2</v>
      </c>
      <c r="N461" s="119">
        <f t="shared" si="363"/>
        <v>8.6156591576865504E-2</v>
      </c>
      <c r="O461" s="119">
        <f t="shared" si="363"/>
        <v>0.13547313478865478</v>
      </c>
      <c r="P461" s="175">
        <f t="shared" si="359"/>
        <v>1</v>
      </c>
      <c r="Q461" s="556">
        <f t="shared" si="361"/>
        <v>-0.11487375903842745</v>
      </c>
      <c r="R461" s="83"/>
      <c r="S461" s="83"/>
      <c r="T461" s="67"/>
      <c r="U461" s="209">
        <v>1</v>
      </c>
    </row>
    <row r="462" spans="1:21" s="60" customFormat="1" ht="15.75" customHeight="1">
      <c r="A462" s="60" t="s">
        <v>20</v>
      </c>
      <c r="B462" s="513">
        <f>+B461+1</f>
        <v>84</v>
      </c>
      <c r="C462" s="567" t="s">
        <v>1253</v>
      </c>
      <c r="D462" s="119">
        <f t="shared" si="357"/>
        <v>0.14380934205361495</v>
      </c>
      <c r="E462" s="119">
        <f t="shared" ref="E462:O462" si="364">E485/$P485</f>
        <v>5.5750997964527739E-2</v>
      </c>
      <c r="F462" s="119">
        <f t="shared" si="364"/>
        <v>6.2200048015969088E-2</v>
      </c>
      <c r="G462" s="119">
        <f t="shared" si="364"/>
        <v>6.0900998107043088E-2</v>
      </c>
      <c r="H462" s="119">
        <f t="shared" si="364"/>
        <v>0.12251782028088626</v>
      </c>
      <c r="I462" s="119">
        <f t="shared" si="364"/>
        <v>7.0945672700561763E-2</v>
      </c>
      <c r="J462" s="119">
        <f t="shared" si="364"/>
        <v>7.7052841783730563E-2</v>
      </c>
      <c r="K462" s="119">
        <f t="shared" si="364"/>
        <v>6.1010018978560496E-2</v>
      </c>
      <c r="L462" s="119">
        <f t="shared" si="364"/>
        <v>8.1659479681926772E-2</v>
      </c>
      <c r="M462" s="119">
        <f t="shared" si="364"/>
        <v>9.7953972885564303E-2</v>
      </c>
      <c r="N462" s="119">
        <f t="shared" si="364"/>
        <v>5.8270180964352901E-2</v>
      </c>
      <c r="O462" s="119">
        <f t="shared" si="364"/>
        <v>0.10792862658326208</v>
      </c>
      <c r="P462" s="175">
        <f t="shared" si="359"/>
        <v>0.99999999999999989</v>
      </c>
      <c r="Q462" s="556">
        <f t="shared" si="361"/>
        <v>0.10619218557462839</v>
      </c>
      <c r="R462" s="83"/>
      <c r="S462" s="83"/>
      <c r="T462" s="67"/>
      <c r="U462" s="209">
        <v>1</v>
      </c>
    </row>
    <row r="463" spans="1:21" s="60" customFormat="1" ht="15.75" customHeight="1">
      <c r="A463" s="60" t="s">
        <v>20</v>
      </c>
      <c r="B463" s="513">
        <f>+B462+1</f>
        <v>85</v>
      </c>
      <c r="C463" s="567" t="s">
        <v>1254</v>
      </c>
      <c r="D463" s="119">
        <f t="shared" si="357"/>
        <v>0.11381757150803502</v>
      </c>
      <c r="E463" s="119">
        <f t="shared" ref="E463:O463" si="365">E486/$P486</f>
        <v>7.5443043390036796E-2</v>
      </c>
      <c r="F463" s="119">
        <f t="shared" si="365"/>
        <v>6.8100895774871439E-2</v>
      </c>
      <c r="G463" s="119">
        <f t="shared" si="365"/>
        <v>7.7011787619528801E-2</v>
      </c>
      <c r="H463" s="119">
        <f t="shared" si="365"/>
        <v>9.2013011942355741E-2</v>
      </c>
      <c r="I463" s="119">
        <f t="shared" si="365"/>
        <v>7.4247381827713677E-2</v>
      </c>
      <c r="J463" s="119">
        <f t="shared" si="365"/>
        <v>0.10133879150475593</v>
      </c>
      <c r="K463" s="119">
        <f t="shared" si="365"/>
        <v>1.8326487829865117E-2</v>
      </c>
      <c r="L463" s="119">
        <f t="shared" si="365"/>
        <v>6.72170634713911E-2</v>
      </c>
      <c r="M463" s="119">
        <f t="shared" si="365"/>
        <v>0.10295281798053345</v>
      </c>
      <c r="N463" s="119">
        <f t="shared" si="365"/>
        <v>0.10979543267395057</v>
      </c>
      <c r="O463" s="119">
        <f t="shared" si="365"/>
        <v>9.9735714476962362E-2</v>
      </c>
      <c r="P463" s="175">
        <f t="shared" si="359"/>
        <v>1</v>
      </c>
      <c r="Q463" s="556">
        <f t="shared" si="361"/>
        <v>-0.20377554557156097</v>
      </c>
      <c r="R463" s="83"/>
      <c r="S463" s="83"/>
      <c r="T463" s="67"/>
      <c r="U463" s="209">
        <v>1</v>
      </c>
    </row>
    <row r="464" spans="1:21" s="60" customFormat="1" ht="15.75" customHeight="1">
      <c r="A464" s="60" t="s">
        <v>20</v>
      </c>
      <c r="B464" s="513">
        <v>86</v>
      </c>
      <c r="C464" s="567" t="s">
        <v>1255</v>
      </c>
      <c r="D464" s="119">
        <f t="shared" si="357"/>
        <v>7.7735097462136707E-2</v>
      </c>
      <c r="E464" s="119">
        <f t="shared" ref="E464:O464" si="366">E487/$P487</f>
        <v>5.8868911870650839E-2</v>
      </c>
      <c r="F464" s="119">
        <f t="shared" si="366"/>
        <v>4.8972423045435948E-2</v>
      </c>
      <c r="G464" s="119">
        <f t="shared" si="366"/>
        <v>4.9589870609905856E-2</v>
      </c>
      <c r="H464" s="119">
        <f t="shared" si="366"/>
        <v>0.1244696267703643</v>
      </c>
      <c r="I464" s="119">
        <f t="shared" si="366"/>
        <v>5.6751016455178036E-2</v>
      </c>
      <c r="J464" s="119">
        <f t="shared" si="366"/>
        <v>7.6954564060581251E-2</v>
      </c>
      <c r="K464" s="119">
        <f t="shared" si="366"/>
        <v>6.1399918133442484E-2</v>
      </c>
      <c r="L464" s="119">
        <f t="shared" si="366"/>
        <v>6.631191158411788E-2</v>
      </c>
      <c r="M464" s="119">
        <f t="shared" si="366"/>
        <v>9.5783872288170271E-2</v>
      </c>
      <c r="N464" s="119">
        <f t="shared" si="366"/>
        <v>0.13467048710601717</v>
      </c>
      <c r="O464" s="119">
        <f t="shared" si="366"/>
        <v>0.14849230061399918</v>
      </c>
      <c r="P464" s="175">
        <f t="shared" si="359"/>
        <v>1</v>
      </c>
      <c r="Q464" s="556">
        <f t="shared" si="361"/>
        <v>-0.11068884085284136</v>
      </c>
      <c r="R464" s="83"/>
      <c r="S464" s="83"/>
      <c r="T464" s="67"/>
      <c r="U464" s="209">
        <v>1</v>
      </c>
    </row>
    <row r="465" spans="1:21" s="60" customFormat="1" ht="15.75" customHeight="1">
      <c r="A465" s="60" t="s">
        <v>20</v>
      </c>
      <c r="B465" s="513">
        <v>87</v>
      </c>
      <c r="C465" s="567" t="s">
        <v>1256</v>
      </c>
      <c r="D465" s="119">
        <f t="shared" ref="D465:O467" si="367">D488/$P488</f>
        <v>0.11411411411411411</v>
      </c>
      <c r="E465" s="119">
        <f t="shared" si="367"/>
        <v>5.3553553553553547E-2</v>
      </c>
      <c r="F465" s="119">
        <f t="shared" si="367"/>
        <v>5.6056056056056049E-2</v>
      </c>
      <c r="G465" s="119">
        <f t="shared" si="367"/>
        <v>7.4574574574574573E-2</v>
      </c>
      <c r="H465" s="119">
        <f t="shared" si="367"/>
        <v>6.1061061061061052E-2</v>
      </c>
      <c r="I465" s="119">
        <f t="shared" si="367"/>
        <v>5.2552552552552548E-2</v>
      </c>
      <c r="J465" s="119">
        <f t="shared" si="367"/>
        <v>7.2572572572572575E-2</v>
      </c>
      <c r="K465" s="119">
        <f t="shared" si="367"/>
        <v>5.9559559559559556E-2</v>
      </c>
      <c r="L465" s="119">
        <f t="shared" si="367"/>
        <v>6.5065065065065056E-2</v>
      </c>
      <c r="M465" s="119">
        <f t="shared" si="367"/>
        <v>0.10010010010010009</v>
      </c>
      <c r="N465" s="119">
        <f t="shared" si="367"/>
        <v>0.1096096096096096</v>
      </c>
      <c r="O465" s="119">
        <f t="shared" si="367"/>
        <v>0.18118118118118126</v>
      </c>
      <c r="P465" s="175">
        <f t="shared" si="359"/>
        <v>1</v>
      </c>
      <c r="Q465" s="556">
        <f t="shared" si="361"/>
        <v>-0.18215309046254602</v>
      </c>
      <c r="R465" s="83"/>
      <c r="S465" s="83"/>
      <c r="T465" s="67"/>
      <c r="U465" s="209">
        <v>1</v>
      </c>
    </row>
    <row r="466" spans="1:21" s="60" customFormat="1" ht="15.75" hidden="1" customHeight="1" thickBot="1">
      <c r="A466" s="60" t="s">
        <v>20</v>
      </c>
      <c r="B466" s="409"/>
      <c r="C466" s="158" t="s">
        <v>1257</v>
      </c>
      <c r="D466" s="102" t="e">
        <f t="shared" si="367"/>
        <v>#DIV/0!</v>
      </c>
      <c r="E466" s="103" t="e">
        <f t="shared" si="367"/>
        <v>#DIV/0!</v>
      </c>
      <c r="F466" s="103" t="e">
        <f t="shared" si="367"/>
        <v>#DIV/0!</v>
      </c>
      <c r="G466" s="103" t="e">
        <f t="shared" si="367"/>
        <v>#DIV/0!</v>
      </c>
      <c r="H466" s="103" t="e">
        <f t="shared" si="367"/>
        <v>#DIV/0!</v>
      </c>
      <c r="I466" s="103" t="e">
        <f t="shared" si="367"/>
        <v>#DIV/0!</v>
      </c>
      <c r="J466" s="103" t="e">
        <f t="shared" si="367"/>
        <v>#DIV/0!</v>
      </c>
      <c r="K466" s="103" t="e">
        <f t="shared" si="367"/>
        <v>#DIV/0!</v>
      </c>
      <c r="L466" s="103" t="e">
        <f t="shared" si="367"/>
        <v>#DIV/0!</v>
      </c>
      <c r="M466" s="103" t="e">
        <f t="shared" si="367"/>
        <v>#DIV/0!</v>
      </c>
      <c r="N466" s="103" t="e">
        <f t="shared" si="367"/>
        <v>#DIV/0!</v>
      </c>
      <c r="O466" s="103" t="e">
        <f t="shared" si="367"/>
        <v>#DIV/0!</v>
      </c>
      <c r="P466" s="105" t="e">
        <f t="shared" si="359"/>
        <v>#DIV/0!</v>
      </c>
      <c r="Q466" s="106">
        <f t="shared" si="361"/>
        <v>-1</v>
      </c>
      <c r="R466" s="83"/>
      <c r="S466" s="83"/>
      <c r="T466" s="67"/>
      <c r="U466" s="209">
        <v>2</v>
      </c>
    </row>
    <row r="467" spans="1:21" s="60" customFormat="1" ht="15.75" hidden="1" customHeight="1" thickBot="1">
      <c r="A467" s="60" t="s">
        <v>20</v>
      </c>
      <c r="B467" s="213"/>
      <c r="C467" s="40" t="s">
        <v>1258</v>
      </c>
      <c r="D467" s="102" t="e">
        <f t="shared" si="367"/>
        <v>#DIV/0!</v>
      </c>
      <c r="E467" s="103" t="e">
        <f t="shared" si="367"/>
        <v>#DIV/0!</v>
      </c>
      <c r="F467" s="103" t="e">
        <f t="shared" si="367"/>
        <v>#DIV/0!</v>
      </c>
      <c r="G467" s="103" t="e">
        <f t="shared" si="367"/>
        <v>#DIV/0!</v>
      </c>
      <c r="H467" s="103" t="e">
        <f t="shared" si="367"/>
        <v>#DIV/0!</v>
      </c>
      <c r="I467" s="103" t="e">
        <f t="shared" si="367"/>
        <v>#DIV/0!</v>
      </c>
      <c r="J467" s="103" t="e">
        <f t="shared" si="367"/>
        <v>#DIV/0!</v>
      </c>
      <c r="K467" s="103" t="e">
        <f t="shared" si="367"/>
        <v>#DIV/0!</v>
      </c>
      <c r="L467" s="103" t="e">
        <f t="shared" si="367"/>
        <v>#DIV/0!</v>
      </c>
      <c r="M467" s="103" t="e">
        <f t="shared" si="367"/>
        <v>#DIV/0!</v>
      </c>
      <c r="N467" s="103" t="e">
        <f t="shared" si="367"/>
        <v>#DIV/0!</v>
      </c>
      <c r="O467" s="103" t="e">
        <f t="shared" si="367"/>
        <v>#DIV/0!</v>
      </c>
      <c r="P467" s="107" t="e">
        <f t="shared" si="359"/>
        <v>#DIV/0!</v>
      </c>
      <c r="Q467" s="108" t="e">
        <f t="shared" si="361"/>
        <v>#DIV/0!</v>
      </c>
      <c r="R467" s="83"/>
      <c r="S467" s="83"/>
      <c r="T467" s="67"/>
      <c r="U467" s="209">
        <v>2</v>
      </c>
    </row>
    <row r="468" spans="1:21" s="60" customFormat="1" ht="15.75" hidden="1" customHeight="1" thickBot="1">
      <c r="A468" s="60" t="s">
        <v>20</v>
      </c>
      <c r="B468" s="213"/>
      <c r="C468" s="40" t="s">
        <v>2514</v>
      </c>
      <c r="D468" s="102" t="e">
        <f t="shared" ref="D468:O468" si="368">D491/$P491</f>
        <v>#DIV/0!</v>
      </c>
      <c r="E468" s="103" t="e">
        <f t="shared" si="368"/>
        <v>#DIV/0!</v>
      </c>
      <c r="F468" s="103" t="e">
        <f t="shared" si="368"/>
        <v>#DIV/0!</v>
      </c>
      <c r="G468" s="103" t="e">
        <f t="shared" si="368"/>
        <v>#DIV/0!</v>
      </c>
      <c r="H468" s="103" t="e">
        <f t="shared" si="368"/>
        <v>#DIV/0!</v>
      </c>
      <c r="I468" s="103" t="e">
        <f t="shared" si="368"/>
        <v>#DIV/0!</v>
      </c>
      <c r="J468" s="103" t="e">
        <f t="shared" si="368"/>
        <v>#DIV/0!</v>
      </c>
      <c r="K468" s="103" t="e">
        <f t="shared" si="368"/>
        <v>#DIV/0!</v>
      </c>
      <c r="L468" s="103" t="e">
        <f t="shared" si="368"/>
        <v>#DIV/0!</v>
      </c>
      <c r="M468" s="103" t="e">
        <f t="shared" si="368"/>
        <v>#DIV/0!</v>
      </c>
      <c r="N468" s="103" t="e">
        <f t="shared" si="368"/>
        <v>#DIV/0!</v>
      </c>
      <c r="O468" s="103" t="e">
        <f t="shared" si="368"/>
        <v>#DIV/0!</v>
      </c>
      <c r="P468" s="107" t="e">
        <f t="shared" ref="P468:P470" si="369">SUM(D468:O468)</f>
        <v>#DIV/0!</v>
      </c>
      <c r="Q468" s="108" t="e">
        <f t="shared" ref="Q468:Q470" si="370">(P491/P490-1)</f>
        <v>#DIV/0!</v>
      </c>
      <c r="R468" s="83"/>
      <c r="S468" s="83"/>
      <c r="T468" s="67"/>
      <c r="U468" s="209">
        <v>2</v>
      </c>
    </row>
    <row r="469" spans="1:21" s="60" customFormat="1" ht="15.75" hidden="1" customHeight="1" thickBot="1">
      <c r="A469" s="60" t="s">
        <v>20</v>
      </c>
      <c r="B469" s="213"/>
      <c r="C469" s="40" t="s">
        <v>2610</v>
      </c>
      <c r="D469" s="102" t="e">
        <f t="shared" ref="D469:O469" si="371">D492/$P492</f>
        <v>#DIV/0!</v>
      </c>
      <c r="E469" s="103" t="e">
        <f t="shared" si="371"/>
        <v>#DIV/0!</v>
      </c>
      <c r="F469" s="103" t="e">
        <f t="shared" si="371"/>
        <v>#DIV/0!</v>
      </c>
      <c r="G469" s="103" t="e">
        <f t="shared" si="371"/>
        <v>#DIV/0!</v>
      </c>
      <c r="H469" s="103" t="e">
        <f t="shared" si="371"/>
        <v>#DIV/0!</v>
      </c>
      <c r="I469" s="103" t="e">
        <f t="shared" si="371"/>
        <v>#DIV/0!</v>
      </c>
      <c r="J469" s="103" t="e">
        <f t="shared" si="371"/>
        <v>#DIV/0!</v>
      </c>
      <c r="K469" s="103" t="e">
        <f t="shared" si="371"/>
        <v>#DIV/0!</v>
      </c>
      <c r="L469" s="103" t="e">
        <f t="shared" si="371"/>
        <v>#DIV/0!</v>
      </c>
      <c r="M469" s="103" t="e">
        <f t="shared" si="371"/>
        <v>#DIV/0!</v>
      </c>
      <c r="N469" s="103" t="e">
        <f t="shared" si="371"/>
        <v>#DIV/0!</v>
      </c>
      <c r="O469" s="103" t="e">
        <f t="shared" si="371"/>
        <v>#DIV/0!</v>
      </c>
      <c r="P469" s="107" t="e">
        <f t="shared" si="369"/>
        <v>#DIV/0!</v>
      </c>
      <c r="Q469" s="108" t="e">
        <f t="shared" si="370"/>
        <v>#DIV/0!</v>
      </c>
      <c r="R469" s="83"/>
      <c r="S469" s="83"/>
      <c r="T469" s="67"/>
      <c r="U469" s="209">
        <v>2</v>
      </c>
    </row>
    <row r="470" spans="1:21" s="60" customFormat="1" ht="15.75" hidden="1" customHeight="1" thickBot="1">
      <c r="A470" s="60" t="s">
        <v>20</v>
      </c>
      <c r="B470" s="213"/>
      <c r="C470" s="40" t="s">
        <v>2706</v>
      </c>
      <c r="D470" s="102" t="e">
        <f t="shared" ref="D470:O470" si="372">D493/$P493</f>
        <v>#DIV/0!</v>
      </c>
      <c r="E470" s="103" t="e">
        <f t="shared" si="372"/>
        <v>#DIV/0!</v>
      </c>
      <c r="F470" s="103" t="e">
        <f t="shared" si="372"/>
        <v>#DIV/0!</v>
      </c>
      <c r="G470" s="103" t="e">
        <f t="shared" si="372"/>
        <v>#DIV/0!</v>
      </c>
      <c r="H470" s="103" t="e">
        <f t="shared" si="372"/>
        <v>#DIV/0!</v>
      </c>
      <c r="I470" s="103" t="e">
        <f t="shared" si="372"/>
        <v>#DIV/0!</v>
      </c>
      <c r="J470" s="103" t="e">
        <f t="shared" si="372"/>
        <v>#DIV/0!</v>
      </c>
      <c r="K470" s="103" t="e">
        <f t="shared" si="372"/>
        <v>#DIV/0!</v>
      </c>
      <c r="L470" s="103" t="e">
        <f t="shared" si="372"/>
        <v>#DIV/0!</v>
      </c>
      <c r="M470" s="103" t="e">
        <f t="shared" si="372"/>
        <v>#DIV/0!</v>
      </c>
      <c r="N470" s="103" t="e">
        <f t="shared" si="372"/>
        <v>#DIV/0!</v>
      </c>
      <c r="O470" s="103" t="e">
        <f t="shared" si="372"/>
        <v>#DIV/0!</v>
      </c>
      <c r="P470" s="107" t="e">
        <f t="shared" si="369"/>
        <v>#DIV/0!</v>
      </c>
      <c r="Q470" s="108" t="e">
        <f t="shared" si="370"/>
        <v>#DIV/0!</v>
      </c>
      <c r="R470" s="83"/>
      <c r="S470" s="83"/>
      <c r="T470" s="67"/>
      <c r="U470" s="209">
        <v>2</v>
      </c>
    </row>
    <row r="471" spans="1:21" s="60" customFormat="1" ht="15.75" hidden="1" customHeight="1" thickBot="1">
      <c r="A471" s="60" t="s">
        <v>20</v>
      </c>
      <c r="B471" s="213"/>
      <c r="C471" s="41" t="s">
        <v>1240</v>
      </c>
      <c r="D471" s="351">
        <v>52.974798440000001</v>
      </c>
      <c r="E471" s="352">
        <v>39.049556019999997</v>
      </c>
      <c r="F471" s="352">
        <v>35.779912949999996</v>
      </c>
      <c r="G471" s="352">
        <v>39.819247920000009</v>
      </c>
      <c r="H471" s="352">
        <v>43.417834589999984</v>
      </c>
      <c r="I471" s="352">
        <v>47.683433740000027</v>
      </c>
      <c r="J471" s="352">
        <v>62.038488819999998</v>
      </c>
      <c r="K471" s="352">
        <v>34.578386929999965</v>
      </c>
      <c r="L471" s="352">
        <v>44.35313407000001</v>
      </c>
      <c r="M471" s="352">
        <v>55.785756850000041</v>
      </c>
      <c r="N471" s="352">
        <v>49.203560949999996</v>
      </c>
      <c r="O471" s="83">
        <v>46.134768939999958</v>
      </c>
      <c r="P471" s="304">
        <f t="shared" si="349"/>
        <v>550.81888021999998</v>
      </c>
      <c r="Q471" s="84"/>
      <c r="R471" s="83"/>
      <c r="S471" s="83"/>
      <c r="T471" s="67"/>
      <c r="U471" s="209">
        <v>2</v>
      </c>
    </row>
    <row r="472" spans="1:21" s="60" customFormat="1" ht="15.75" hidden="1" customHeight="1" thickBot="1">
      <c r="A472" s="60" t="s">
        <v>20</v>
      </c>
      <c r="B472" s="213"/>
      <c r="C472" s="40" t="s">
        <v>1241</v>
      </c>
      <c r="D472" s="109">
        <v>43.937615219999998</v>
      </c>
      <c r="E472" s="110">
        <v>26.4794822</v>
      </c>
      <c r="F472" s="110">
        <v>30.837455819999999</v>
      </c>
      <c r="G472" s="110">
        <v>42.198465769999999</v>
      </c>
      <c r="H472" s="110">
        <v>40.45811664</v>
      </c>
      <c r="I472" s="110">
        <v>48.647362059999999</v>
      </c>
      <c r="J472" s="110">
        <v>59.414152569999999</v>
      </c>
      <c r="K472" s="110">
        <v>36.6633341</v>
      </c>
      <c r="L472" s="110">
        <v>44.586904029999999</v>
      </c>
      <c r="M472" s="110">
        <v>52.723932570000002</v>
      </c>
      <c r="N472" s="110">
        <v>43.258265010000002</v>
      </c>
      <c r="O472" s="111">
        <v>51.180296429999999</v>
      </c>
      <c r="P472" s="112">
        <f t="shared" si="349"/>
        <v>520.38538242000004</v>
      </c>
      <c r="Q472" s="240"/>
      <c r="R472" s="315"/>
      <c r="S472" s="315"/>
      <c r="T472" s="242"/>
      <c r="U472" s="209">
        <v>2</v>
      </c>
    </row>
    <row r="473" spans="1:21" s="60" customFormat="1" ht="15.75" hidden="1" customHeight="1" thickBot="1">
      <c r="A473" s="60" t="s">
        <v>20</v>
      </c>
      <c r="B473" s="213"/>
      <c r="C473" s="40" t="s">
        <v>1242</v>
      </c>
      <c r="D473" s="109">
        <v>44.646700320000001</v>
      </c>
      <c r="E473" s="110">
        <v>28.233083619999999</v>
      </c>
      <c r="F473" s="110">
        <v>32.150777900000001</v>
      </c>
      <c r="G473" s="110">
        <v>28.135540729999999</v>
      </c>
      <c r="H473" s="110">
        <v>32.808292350000002</v>
      </c>
      <c r="I473" s="110">
        <v>40.656812410000001</v>
      </c>
      <c r="J473" s="110">
        <v>50.137742070000002</v>
      </c>
      <c r="K473" s="110">
        <v>35.305734559999998</v>
      </c>
      <c r="L473" s="110">
        <v>39.72917769</v>
      </c>
      <c r="M473" s="110">
        <v>51.915036090000001</v>
      </c>
      <c r="N473" s="110">
        <v>47.600597309999998</v>
      </c>
      <c r="O473" s="111">
        <v>50.221084589999997</v>
      </c>
      <c r="P473" s="112">
        <f t="shared" si="349"/>
        <v>481.54057964000003</v>
      </c>
      <c r="Q473" s="80"/>
      <c r="R473" s="114"/>
      <c r="S473" s="114"/>
      <c r="T473" s="115">
        <f t="shared" ref="T473:T479" si="373">R473-S473</f>
        <v>0</v>
      </c>
      <c r="U473" s="209">
        <v>2</v>
      </c>
    </row>
    <row r="474" spans="1:21" s="60" customFormat="1" ht="15.75" hidden="1" customHeight="1" thickBot="1">
      <c r="A474" s="60" t="s">
        <v>20</v>
      </c>
      <c r="B474" s="213"/>
      <c r="C474" s="40" t="s">
        <v>1243</v>
      </c>
      <c r="D474" s="109">
        <v>39.5227012</v>
      </c>
      <c r="E474" s="110">
        <v>26.187883509999999</v>
      </c>
      <c r="F474" s="110">
        <v>27.47182183</v>
      </c>
      <c r="G474" s="110">
        <v>23.684430989999999</v>
      </c>
      <c r="H474" s="110">
        <v>31.93611654</v>
      </c>
      <c r="I474" s="110">
        <v>32.415161759999997</v>
      </c>
      <c r="J474" s="110">
        <v>54.450187929999998</v>
      </c>
      <c r="K474" s="110">
        <v>32.121766690000001</v>
      </c>
      <c r="L474" s="110">
        <v>36.901888249999999</v>
      </c>
      <c r="M474" s="110">
        <v>47.629087910000003</v>
      </c>
      <c r="N474" s="110">
        <v>47.021402649999999</v>
      </c>
      <c r="O474" s="111">
        <v>44.439465480000003</v>
      </c>
      <c r="P474" s="112">
        <f t="shared" si="349"/>
        <v>443.78191473999999</v>
      </c>
      <c r="Q474" s="80"/>
      <c r="R474" s="114"/>
      <c r="S474" s="114"/>
      <c r="T474" s="115">
        <f t="shared" si="373"/>
        <v>0</v>
      </c>
      <c r="U474" s="209">
        <v>2</v>
      </c>
    </row>
    <row r="475" spans="1:21" s="60" customFormat="1" ht="15.75" hidden="1" customHeight="1" thickBot="1">
      <c r="A475" s="60" t="s">
        <v>20</v>
      </c>
      <c r="B475" s="213"/>
      <c r="C475" s="40" t="s">
        <v>1244</v>
      </c>
      <c r="D475" s="109">
        <v>41.44966788</v>
      </c>
      <c r="E475" s="110">
        <v>24.785863030000002</v>
      </c>
      <c r="F475" s="110">
        <v>25.597149340000001</v>
      </c>
      <c r="G475" s="110">
        <v>26.912516310000001</v>
      </c>
      <c r="H475" s="110">
        <v>31.429609859999999</v>
      </c>
      <c r="I475" s="110">
        <v>29.21725399</v>
      </c>
      <c r="J475" s="110">
        <v>58.691522630000001</v>
      </c>
      <c r="K475" s="110">
        <v>32.347166819999998</v>
      </c>
      <c r="L475" s="110">
        <v>39.482322670000002</v>
      </c>
      <c r="M475" s="110">
        <v>50.039727749999997</v>
      </c>
      <c r="N475" s="110">
        <v>48.433372480000003</v>
      </c>
      <c r="O475" s="111">
        <v>43.030648190000001</v>
      </c>
      <c r="P475" s="112">
        <f t="shared" si="349"/>
        <v>451.41682095000004</v>
      </c>
      <c r="Q475" s="80"/>
      <c r="R475" s="114"/>
      <c r="S475" s="114"/>
      <c r="T475" s="115">
        <f t="shared" si="373"/>
        <v>0</v>
      </c>
      <c r="U475" s="209">
        <v>2</v>
      </c>
    </row>
    <row r="476" spans="1:21" s="60" customFormat="1" ht="15.75" hidden="1" customHeight="1" thickBot="1">
      <c r="A476" s="60" t="s">
        <v>20</v>
      </c>
      <c r="B476" s="213"/>
      <c r="C476" s="40" t="s">
        <v>1245</v>
      </c>
      <c r="D476" s="353">
        <v>39.694410349999998</v>
      </c>
      <c r="E476" s="350">
        <v>24.610542039999999</v>
      </c>
      <c r="F476" s="350">
        <v>21.997096310000003</v>
      </c>
      <c r="G476" s="350">
        <v>30.588325839999996</v>
      </c>
      <c r="H476" s="350">
        <v>23.641353770000009</v>
      </c>
      <c r="I476" s="350">
        <v>26.496081839999988</v>
      </c>
      <c r="J476" s="350">
        <v>33.223766330000018</v>
      </c>
      <c r="K476" s="350">
        <v>20.791327539999997</v>
      </c>
      <c r="L476" s="350">
        <v>21.030910930000005</v>
      </c>
      <c r="M476" s="350">
        <v>33.747077200000007</v>
      </c>
      <c r="N476" s="350">
        <v>39.084249249999971</v>
      </c>
      <c r="O476" s="111">
        <v>42.834130300000027</v>
      </c>
      <c r="P476" s="112">
        <f t="shared" si="349"/>
        <v>357.73927170000002</v>
      </c>
      <c r="Q476" s="80"/>
      <c r="R476" s="114"/>
      <c r="S476" s="114"/>
      <c r="T476" s="115">
        <f t="shared" si="373"/>
        <v>0</v>
      </c>
      <c r="U476" s="209">
        <v>2</v>
      </c>
    </row>
    <row r="477" spans="1:21" s="60" customFormat="1" ht="15.75" hidden="1" customHeight="1" thickBot="1">
      <c r="A477" s="60" t="s">
        <v>20</v>
      </c>
      <c r="B477" s="213"/>
      <c r="C477" s="49" t="s">
        <v>1246</v>
      </c>
      <c r="D477" s="306">
        <v>40.063571080000003</v>
      </c>
      <c r="E477" s="307">
        <v>17.83827513</v>
      </c>
      <c r="F477" s="307">
        <v>22.014027769999998</v>
      </c>
      <c r="G477" s="307">
        <v>17.531719550000005</v>
      </c>
      <c r="H477" s="307">
        <v>24.459076060000001</v>
      </c>
      <c r="I477" s="307">
        <v>25.753504050000004</v>
      </c>
      <c r="J477" s="307">
        <v>25.913818139999989</v>
      </c>
      <c r="K477" s="307">
        <v>17.095844139999997</v>
      </c>
      <c r="L477" s="307">
        <v>20.554769039999996</v>
      </c>
      <c r="M477" s="307">
        <v>29.401059700000019</v>
      </c>
      <c r="N477" s="307">
        <v>25.762964219999986</v>
      </c>
      <c r="O477" s="308">
        <v>48.301779780000004</v>
      </c>
      <c r="P477" s="309">
        <f>SUM(D477:O477)</f>
        <v>314.69040866</v>
      </c>
      <c r="Q477" s="80"/>
      <c r="R477" s="109"/>
      <c r="S477" s="109"/>
      <c r="T477" s="52">
        <f>S477-R477</f>
        <v>0</v>
      </c>
      <c r="U477" s="209">
        <v>2</v>
      </c>
    </row>
    <row r="478" spans="1:21" s="60" customFormat="1" ht="15.75" hidden="1" customHeight="1">
      <c r="A478" s="60" t="s">
        <v>20</v>
      </c>
      <c r="B478" s="512"/>
      <c r="C478" s="413" t="s">
        <v>1247</v>
      </c>
      <c r="D478" s="306">
        <v>40.323007490000002</v>
      </c>
      <c r="E478" s="307">
        <v>14.646046169999998</v>
      </c>
      <c r="F478" s="307">
        <v>19.536421369999999</v>
      </c>
      <c r="G478" s="307">
        <v>13.989609290000004</v>
      </c>
      <c r="H478" s="307">
        <v>21.659905269999996</v>
      </c>
      <c r="I478" s="307">
        <v>21.021072520000004</v>
      </c>
      <c r="J478" s="307">
        <v>21.841075700000005</v>
      </c>
      <c r="K478" s="307">
        <v>17.952561930000002</v>
      </c>
      <c r="L478" s="307">
        <v>17.533308930000004</v>
      </c>
      <c r="M478" s="307">
        <v>24.755700849999982</v>
      </c>
      <c r="N478" s="307">
        <v>24.718490389999999</v>
      </c>
      <c r="O478" s="308">
        <v>51.240263639999995</v>
      </c>
      <c r="P478" s="309">
        <f>SUM(D478:O478)</f>
        <v>289.21746354999999</v>
      </c>
      <c r="Q478" s="80"/>
      <c r="R478" s="342">
        <v>283.10000000000002</v>
      </c>
      <c r="S478" s="342">
        <v>283.10000000000002</v>
      </c>
      <c r="T478" s="355">
        <f t="shared" si="373"/>
        <v>0</v>
      </c>
      <c r="U478" s="209">
        <v>2</v>
      </c>
    </row>
    <row r="479" spans="1:21" s="60" customFormat="1" ht="15.6" customHeight="1">
      <c r="A479" s="60" t="s">
        <v>20</v>
      </c>
      <c r="B479" s="513">
        <v>88</v>
      </c>
      <c r="C479" s="567" t="s">
        <v>2868</v>
      </c>
      <c r="D479" s="551">
        <v>23.1</v>
      </c>
      <c r="E479" s="551">
        <v>11.1</v>
      </c>
      <c r="F479" s="551">
        <v>11.7</v>
      </c>
      <c r="G479" s="551">
        <v>15.4</v>
      </c>
      <c r="H479" s="551">
        <v>12.7</v>
      </c>
      <c r="I479" s="551">
        <v>11.1</v>
      </c>
      <c r="J479" s="551">
        <v>15.2</v>
      </c>
      <c r="K479" s="551">
        <v>12.4</v>
      </c>
      <c r="L479" s="551">
        <v>13.4</v>
      </c>
      <c r="M479" s="551">
        <v>20.5</v>
      </c>
      <c r="N479" s="551">
        <v>24.3</v>
      </c>
      <c r="O479" s="551">
        <f>(R479)-SUM(D479:N479)</f>
        <v>36.599999999999966</v>
      </c>
      <c r="P479" s="552">
        <f t="shared" ref="P479" si="374">SUM(D479:O479)</f>
        <v>207.5</v>
      </c>
      <c r="Q479" s="173"/>
      <c r="R479" s="551">
        <v>207.5</v>
      </c>
      <c r="S479" s="551">
        <v>207.5</v>
      </c>
      <c r="T479" s="521">
        <f t="shared" si="373"/>
        <v>0</v>
      </c>
      <c r="U479" s="209">
        <v>1</v>
      </c>
    </row>
    <row r="480" spans="1:21" s="60" customFormat="1" ht="15.75" hidden="1" customHeight="1" thickBot="1">
      <c r="A480" s="60" t="s">
        <v>20</v>
      </c>
      <c r="B480" s="409"/>
      <c r="C480" s="165" t="s">
        <v>1248</v>
      </c>
      <c r="D480" s="312">
        <v>38.405265759999999</v>
      </c>
      <c r="E480" s="313">
        <v>16.508849480000002</v>
      </c>
      <c r="F480" s="313">
        <v>18.590181380000004</v>
      </c>
      <c r="G480" s="313">
        <v>19.079462859999992</v>
      </c>
      <c r="H480" s="313">
        <v>18.555352569999997</v>
      </c>
      <c r="I480" s="313">
        <v>15.88826195</v>
      </c>
      <c r="J480" s="313">
        <v>25.42164871999999</v>
      </c>
      <c r="K480" s="313">
        <v>20.792110930000007</v>
      </c>
      <c r="L480" s="313">
        <v>21.489391229999995</v>
      </c>
      <c r="M480" s="313">
        <v>28.759834220000016</v>
      </c>
      <c r="N480" s="313">
        <v>34.794354089999985</v>
      </c>
      <c r="O480" s="305">
        <v>47.009779869999988</v>
      </c>
      <c r="P480" s="314">
        <f>SUM(D480:O480)</f>
        <v>305.29449305999998</v>
      </c>
      <c r="Q480" s="75"/>
      <c r="R480" s="420">
        <v>308.2</v>
      </c>
      <c r="S480" s="343">
        <v>308.2</v>
      </c>
      <c r="T480" s="549">
        <f>R480-S480</f>
        <v>0</v>
      </c>
      <c r="U480" s="209">
        <v>2</v>
      </c>
    </row>
    <row r="481" spans="1:21" s="60" customFormat="1" ht="15.75" hidden="1" customHeight="1" thickBot="1">
      <c r="A481" s="60" t="s">
        <v>20</v>
      </c>
      <c r="B481" s="62"/>
      <c r="C481" s="49" t="s">
        <v>1249</v>
      </c>
      <c r="D481" s="109">
        <v>21.991329759999999</v>
      </c>
      <c r="E481" s="110">
        <v>35.02893727</v>
      </c>
      <c r="F481" s="110">
        <v>26.241987159999994</v>
      </c>
      <c r="G481" s="110">
        <v>15.40664120000001</v>
      </c>
      <c r="H481" s="110">
        <v>19.982112349999994</v>
      </c>
      <c r="I481" s="110">
        <v>16.217616989999996</v>
      </c>
      <c r="J481" s="110">
        <v>23.014466929999998</v>
      </c>
      <c r="K481" s="110">
        <v>18.692351090000017</v>
      </c>
      <c r="L481" s="110">
        <v>22.249447779999997</v>
      </c>
      <c r="M481" s="110">
        <v>34.44709426</v>
      </c>
      <c r="N481" s="110">
        <v>27.815677899999997</v>
      </c>
      <c r="O481" s="111">
        <v>35.28237906999999</v>
      </c>
      <c r="P481" s="112">
        <f t="shared" ref="P481:P490" si="375">SUM(D481:O481)</f>
        <v>296.37004175999999</v>
      </c>
      <c r="Q481" s="75"/>
      <c r="R481" s="109">
        <v>300</v>
      </c>
      <c r="S481" s="114">
        <v>300</v>
      </c>
      <c r="T481" s="310">
        <f t="shared" ref="T481:T490" si="376">R481-S481</f>
        <v>0</v>
      </c>
      <c r="U481" s="209">
        <v>2</v>
      </c>
    </row>
    <row r="482" spans="1:21" s="60" customFormat="1" ht="15.75" hidden="1" customHeight="1" thickBot="1">
      <c r="A482" s="60" t="s">
        <v>20</v>
      </c>
      <c r="B482" s="62"/>
      <c r="C482" s="49" t="s">
        <v>1250</v>
      </c>
      <c r="D482" s="312">
        <v>32.842082900000001</v>
      </c>
      <c r="E482" s="313">
        <v>21.027331840000002</v>
      </c>
      <c r="F482" s="313">
        <v>24.841301449999996</v>
      </c>
      <c r="G482" s="313">
        <v>21.547452730000003</v>
      </c>
      <c r="H482" s="313">
        <v>19.338451019999994</v>
      </c>
      <c r="I482" s="313">
        <v>22.728796980000013</v>
      </c>
      <c r="J482" s="313">
        <v>24.58022631999998</v>
      </c>
      <c r="K482" s="313">
        <v>18.513497139999998</v>
      </c>
      <c r="L482" s="313">
        <v>21.107788790000001</v>
      </c>
      <c r="M482" s="313">
        <v>38.024136500000026</v>
      </c>
      <c r="N482" s="313">
        <v>41.928806220000013</v>
      </c>
      <c r="O482" s="305">
        <v>47.45019431999998</v>
      </c>
      <c r="P482" s="314">
        <f t="shared" si="375"/>
        <v>333.93006621000001</v>
      </c>
      <c r="Q482" s="79"/>
      <c r="R482" s="109">
        <v>294.3</v>
      </c>
      <c r="S482" s="114">
        <v>294.3</v>
      </c>
      <c r="T482" s="115">
        <f t="shared" si="376"/>
        <v>0</v>
      </c>
      <c r="U482" s="209">
        <v>2</v>
      </c>
    </row>
    <row r="483" spans="1:21" s="60" customFormat="1" ht="15.6" hidden="1" customHeight="1" thickBot="1">
      <c r="A483" s="60" t="s">
        <v>20</v>
      </c>
      <c r="B483" s="62"/>
      <c r="C483" s="49" t="s">
        <v>1251</v>
      </c>
      <c r="D483" s="109">
        <v>42.426467119999998</v>
      </c>
      <c r="E483" s="110">
        <v>23.517678050000001</v>
      </c>
      <c r="F483" s="110">
        <v>31.328964839999998</v>
      </c>
      <c r="G483" s="110">
        <v>20.311831550000008</v>
      </c>
      <c r="H483" s="110">
        <v>20.797682879999996</v>
      </c>
      <c r="I483" s="110">
        <v>27.879181149999994</v>
      </c>
      <c r="J483" s="110">
        <v>23.716437500000012</v>
      </c>
      <c r="K483" s="110">
        <v>17.363518760000005</v>
      </c>
      <c r="L483" s="110">
        <v>25.513999579999989</v>
      </c>
      <c r="M483" s="110">
        <v>39.439005970000011</v>
      </c>
      <c r="N483" s="110">
        <v>33.821775660000014</v>
      </c>
      <c r="O483" s="111">
        <v>46.253038459999971</v>
      </c>
      <c r="P483" s="112">
        <f t="shared" si="375"/>
        <v>352.36958152</v>
      </c>
      <c r="Q483" s="113"/>
      <c r="R483" s="109">
        <v>338.9</v>
      </c>
      <c r="S483" s="114">
        <v>338.9</v>
      </c>
      <c r="T483" s="115">
        <f t="shared" si="376"/>
        <v>0</v>
      </c>
      <c r="U483" s="209">
        <v>2</v>
      </c>
    </row>
    <row r="484" spans="1:21" s="60" customFormat="1" ht="15.6" hidden="1" customHeight="1" thickBot="1">
      <c r="A484" s="60" t="s">
        <v>20</v>
      </c>
      <c r="B484" s="62"/>
      <c r="C484" s="49" t="s">
        <v>1252</v>
      </c>
      <c r="D484" s="109">
        <v>33.768616340000001</v>
      </c>
      <c r="E484" s="110">
        <v>16.451016269999997</v>
      </c>
      <c r="F484" s="110">
        <v>21.152608640000004</v>
      </c>
      <c r="G484" s="110">
        <v>28.107968020000001</v>
      </c>
      <c r="H484" s="110">
        <v>23.834329619999991</v>
      </c>
      <c r="I484" s="110">
        <v>21.7653234</v>
      </c>
      <c r="J484" s="110">
        <v>25.649913340000012</v>
      </c>
      <c r="K484" s="110">
        <v>18.819035579999991</v>
      </c>
      <c r="L484" s="110">
        <v>23.429474080000006</v>
      </c>
      <c r="M484" s="110">
        <v>29.788836040000007</v>
      </c>
      <c r="N484" s="110">
        <v>26.871514020000006</v>
      </c>
      <c r="O484" s="111">
        <v>42.252927769999985</v>
      </c>
      <c r="P484" s="112">
        <f t="shared" si="375"/>
        <v>311.89156312</v>
      </c>
      <c r="Q484" s="113"/>
      <c r="R484" s="109">
        <v>324</v>
      </c>
      <c r="S484" s="114">
        <v>324</v>
      </c>
      <c r="T484" s="115">
        <f t="shared" si="376"/>
        <v>0</v>
      </c>
      <c r="U484" s="209">
        <v>2</v>
      </c>
    </row>
    <row r="485" spans="1:21" s="60" customFormat="1" ht="15.75" hidden="1" customHeight="1" thickBot="1">
      <c r="A485" s="60" t="s">
        <v>20</v>
      </c>
      <c r="B485" s="62">
        <f>+B479+1</f>
        <v>89</v>
      </c>
      <c r="C485" s="49" t="s">
        <v>1253</v>
      </c>
      <c r="D485" s="109">
        <v>49.615950140000002</v>
      </c>
      <c r="E485" s="110">
        <v>19.234763859999994</v>
      </c>
      <c r="F485" s="110">
        <v>21.459763580000001</v>
      </c>
      <c r="G485" s="110">
        <v>21.011575759999999</v>
      </c>
      <c r="H485" s="110">
        <v>42.270119420000015</v>
      </c>
      <c r="I485" s="110">
        <v>24.477109130000002</v>
      </c>
      <c r="J485" s="110">
        <v>26.584155809999999</v>
      </c>
      <c r="K485" s="110">
        <v>21.049189269999999</v>
      </c>
      <c r="L485" s="110">
        <v>28.173501209999984</v>
      </c>
      <c r="M485" s="110">
        <v>33.795297060000024</v>
      </c>
      <c r="N485" s="110">
        <v>20.103912250000008</v>
      </c>
      <c r="O485" s="111">
        <v>37.236672379999959</v>
      </c>
      <c r="P485" s="112">
        <f t="shared" si="375"/>
        <v>345.01200986999999</v>
      </c>
      <c r="Q485" s="79"/>
      <c r="R485" s="116">
        <v>293.39999999999998</v>
      </c>
      <c r="S485" s="114">
        <v>293.39999999999998</v>
      </c>
      <c r="T485" s="115">
        <f t="shared" si="376"/>
        <v>0</v>
      </c>
      <c r="U485" s="209">
        <v>2</v>
      </c>
    </row>
    <row r="486" spans="1:21" s="60" customFormat="1" ht="15.75" hidden="1" customHeight="1">
      <c r="A486" s="60" t="s">
        <v>20</v>
      </c>
      <c r="B486" s="408">
        <v>89</v>
      </c>
      <c r="C486" s="566" t="s">
        <v>1254</v>
      </c>
      <c r="D486" s="306">
        <v>31.266483539999999</v>
      </c>
      <c r="E486" s="307">
        <v>20.724732069999998</v>
      </c>
      <c r="F486" s="307">
        <v>18.707792730000008</v>
      </c>
      <c r="G486" s="307">
        <v>21.155677089999998</v>
      </c>
      <c r="H486" s="307">
        <v>25.276618409999998</v>
      </c>
      <c r="I486" s="307">
        <v>20.396275469999992</v>
      </c>
      <c r="J486" s="307">
        <v>27.838475329999994</v>
      </c>
      <c r="K486" s="307">
        <v>5.0344144800000095</v>
      </c>
      <c r="L486" s="307">
        <v>18.46499781</v>
      </c>
      <c r="M486" s="307">
        <v>28.281859700000012</v>
      </c>
      <c r="N486" s="307">
        <v>30.161573849999996</v>
      </c>
      <c r="O486" s="308">
        <v>27.398098849999968</v>
      </c>
      <c r="P486" s="309">
        <f t="shared" si="375"/>
        <v>274.70699932999997</v>
      </c>
      <c r="Q486" s="79"/>
      <c r="R486" s="342">
        <v>281.5</v>
      </c>
      <c r="S486" s="342">
        <v>281.5</v>
      </c>
      <c r="T486" s="355">
        <f t="shared" si="376"/>
        <v>0</v>
      </c>
      <c r="U486" s="209">
        <v>2</v>
      </c>
    </row>
    <row r="487" spans="1:21" s="60" customFormat="1" ht="15.75" customHeight="1">
      <c r="A487" s="60" t="s">
        <v>20</v>
      </c>
      <c r="B487" s="513">
        <v>89</v>
      </c>
      <c r="C487" s="567" t="s">
        <v>1255</v>
      </c>
      <c r="D487" s="551">
        <v>18.990684309999999</v>
      </c>
      <c r="E487" s="551">
        <v>14.381675170000001</v>
      </c>
      <c r="F487" s="551">
        <v>11.963962950000003</v>
      </c>
      <c r="G487" s="551">
        <v>12.114805390000001</v>
      </c>
      <c r="H487" s="551">
        <v>30.40792982</v>
      </c>
      <c r="I487" s="551">
        <v>13.864273319999995</v>
      </c>
      <c r="J487" s="565">
        <v>18.8</v>
      </c>
      <c r="K487" s="565">
        <v>15</v>
      </c>
      <c r="L487" s="565">
        <v>16.2</v>
      </c>
      <c r="M487" s="565">
        <v>23.4</v>
      </c>
      <c r="N487" s="565">
        <v>32.9</v>
      </c>
      <c r="O487" s="551">
        <f>(R487)-SUM(D487:N487)</f>
        <v>36.276669040000002</v>
      </c>
      <c r="P487" s="552">
        <f t="shared" si="375"/>
        <v>244.3</v>
      </c>
      <c r="Q487" s="523"/>
      <c r="R487" s="553">
        <v>244.3</v>
      </c>
      <c r="S487" s="551">
        <v>244.3</v>
      </c>
      <c r="T487" s="521">
        <f t="shared" si="376"/>
        <v>0</v>
      </c>
      <c r="U487" s="209">
        <v>1</v>
      </c>
    </row>
    <row r="488" spans="1:21" s="60" customFormat="1" ht="15.75" customHeight="1">
      <c r="A488" s="60" t="s">
        <v>20</v>
      </c>
      <c r="B488" s="513">
        <v>90</v>
      </c>
      <c r="C488" s="567" t="s">
        <v>1256</v>
      </c>
      <c r="D488" s="565">
        <v>22.8</v>
      </c>
      <c r="E488" s="565">
        <v>10.7</v>
      </c>
      <c r="F488" s="565">
        <v>11.2</v>
      </c>
      <c r="G488" s="565">
        <v>14.9</v>
      </c>
      <c r="H488" s="565">
        <v>12.2</v>
      </c>
      <c r="I488" s="565">
        <v>10.5</v>
      </c>
      <c r="J488" s="565">
        <v>14.5</v>
      </c>
      <c r="K488" s="565">
        <v>11.9</v>
      </c>
      <c r="L488" s="565">
        <v>13</v>
      </c>
      <c r="M488" s="565">
        <v>20</v>
      </c>
      <c r="N488" s="565">
        <v>21.9</v>
      </c>
      <c r="O488" s="551">
        <f>(R488)-SUM(D488:N488)</f>
        <v>36.200000000000017</v>
      </c>
      <c r="P488" s="552">
        <f t="shared" si="375"/>
        <v>199.8</v>
      </c>
      <c r="Q488" s="523"/>
      <c r="R488" s="553">
        <f>207.5-7.7</f>
        <v>199.8</v>
      </c>
      <c r="S488" s="551">
        <f>207.5-7.7</f>
        <v>199.8</v>
      </c>
      <c r="T488" s="521">
        <f t="shared" si="376"/>
        <v>0</v>
      </c>
      <c r="U488" s="209">
        <v>1</v>
      </c>
    </row>
    <row r="489" spans="1:21" s="60" customFormat="1" ht="15.75" hidden="1" customHeight="1" thickBot="1">
      <c r="A489" s="60" t="s">
        <v>20</v>
      </c>
      <c r="B489" s="409"/>
      <c r="C489" s="165" t="s">
        <v>1257</v>
      </c>
      <c r="D489" s="415"/>
      <c r="E489" s="416"/>
      <c r="F489" s="416"/>
      <c r="G489" s="416"/>
      <c r="H489" s="416"/>
      <c r="I489" s="416"/>
      <c r="J489" s="416"/>
      <c r="K489" s="416"/>
      <c r="L489" s="416"/>
      <c r="M489" s="416"/>
      <c r="N489" s="416"/>
      <c r="O489" s="305">
        <f>(R489)-SUM(D489:N489)</f>
        <v>0</v>
      </c>
      <c r="P489" s="314">
        <f t="shared" si="375"/>
        <v>0</v>
      </c>
      <c r="Q489" s="80"/>
      <c r="R489" s="420"/>
      <c r="S489" s="343"/>
      <c r="T489" s="403">
        <f t="shared" si="376"/>
        <v>0</v>
      </c>
      <c r="U489" s="209">
        <v>2</v>
      </c>
    </row>
    <row r="490" spans="1:21" s="60" customFormat="1" ht="15.75" hidden="1" customHeight="1" thickBot="1">
      <c r="A490" s="60" t="s">
        <v>20</v>
      </c>
      <c r="B490" s="213"/>
      <c r="C490" s="49" t="s">
        <v>1258</v>
      </c>
      <c r="D490" s="134"/>
      <c r="E490" s="133"/>
      <c r="F490" s="133"/>
      <c r="G490" s="133"/>
      <c r="H490" s="133"/>
      <c r="I490" s="133"/>
      <c r="J490" s="133"/>
      <c r="K490" s="133"/>
      <c r="L490" s="133"/>
      <c r="M490" s="133"/>
      <c r="N490" s="133"/>
      <c r="O490" s="111">
        <f>(R490)-SUM(D490:N490)</f>
        <v>0</v>
      </c>
      <c r="P490" s="112">
        <f t="shared" si="375"/>
        <v>0</v>
      </c>
      <c r="Q490" s="80"/>
      <c r="R490" s="120"/>
      <c r="S490" s="114"/>
      <c r="T490" s="115">
        <f t="shared" si="376"/>
        <v>0</v>
      </c>
      <c r="U490" s="209">
        <v>2</v>
      </c>
    </row>
    <row r="491" spans="1:21" s="60" customFormat="1" ht="15.75" hidden="1" customHeight="1" thickBot="1">
      <c r="A491" s="60" t="s">
        <v>20</v>
      </c>
      <c r="B491" s="213"/>
      <c r="C491" s="49" t="s">
        <v>2514</v>
      </c>
      <c r="D491" s="492"/>
      <c r="E491" s="491"/>
      <c r="F491" s="491"/>
      <c r="G491" s="491"/>
      <c r="H491" s="491"/>
      <c r="I491" s="491"/>
      <c r="J491" s="491"/>
      <c r="K491" s="491"/>
      <c r="L491" s="491"/>
      <c r="M491" s="491"/>
      <c r="N491" s="491"/>
      <c r="O491" s="111">
        <f t="shared" ref="O491:O493" si="377">(R491)-SUM(D491:N491)</f>
        <v>0</v>
      </c>
      <c r="P491" s="112">
        <f t="shared" ref="P491:P493" si="378">SUM(D491:O491)</f>
        <v>0</v>
      </c>
      <c r="Q491" s="80"/>
      <c r="R491" s="487"/>
      <c r="S491" s="488"/>
      <c r="T491" s="115">
        <f t="shared" ref="T491:T493" si="379">R491-S491</f>
        <v>0</v>
      </c>
      <c r="U491" s="209">
        <v>2</v>
      </c>
    </row>
    <row r="492" spans="1:21" s="60" customFormat="1" ht="15.75" hidden="1" customHeight="1" thickBot="1">
      <c r="A492" s="60" t="s">
        <v>20</v>
      </c>
      <c r="B492" s="213"/>
      <c r="C492" s="49" t="s">
        <v>2610</v>
      </c>
      <c r="D492" s="492"/>
      <c r="E492" s="491"/>
      <c r="F492" s="491"/>
      <c r="G492" s="491"/>
      <c r="H492" s="491"/>
      <c r="I492" s="491"/>
      <c r="J492" s="491"/>
      <c r="K492" s="491"/>
      <c r="L492" s="491"/>
      <c r="M492" s="491"/>
      <c r="N492" s="491"/>
      <c r="O492" s="111">
        <f t="shared" si="377"/>
        <v>0</v>
      </c>
      <c r="P492" s="112">
        <f t="shared" si="378"/>
        <v>0</v>
      </c>
      <c r="Q492" s="80"/>
      <c r="R492" s="487"/>
      <c r="S492" s="488"/>
      <c r="T492" s="115">
        <f t="shared" si="379"/>
        <v>0</v>
      </c>
      <c r="U492" s="209">
        <v>2</v>
      </c>
    </row>
    <row r="493" spans="1:21" s="60" customFormat="1" ht="15.75" hidden="1" customHeight="1" thickBot="1">
      <c r="A493" s="60" t="s">
        <v>20</v>
      </c>
      <c r="B493" s="213"/>
      <c r="C493" s="49" t="s">
        <v>2706</v>
      </c>
      <c r="D493" s="492"/>
      <c r="E493" s="491"/>
      <c r="F493" s="491"/>
      <c r="G493" s="491"/>
      <c r="H493" s="491"/>
      <c r="I493" s="491"/>
      <c r="J493" s="491"/>
      <c r="K493" s="491"/>
      <c r="L493" s="491"/>
      <c r="M493" s="491"/>
      <c r="N493" s="491"/>
      <c r="O493" s="111">
        <f t="shared" si="377"/>
        <v>0</v>
      </c>
      <c r="P493" s="112">
        <f t="shared" si="378"/>
        <v>0</v>
      </c>
      <c r="Q493" s="80"/>
      <c r="R493" s="487"/>
      <c r="S493" s="488"/>
      <c r="T493" s="115">
        <f t="shared" si="379"/>
        <v>0</v>
      </c>
      <c r="U493" s="209">
        <v>2</v>
      </c>
    </row>
    <row r="494" spans="1:21" s="118" customFormat="1" ht="15.6" customHeight="1">
      <c r="B494" s="82"/>
      <c r="C494" s="50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4"/>
      <c r="R494" s="83"/>
      <c r="S494" s="83"/>
      <c r="T494" s="67"/>
      <c r="U494" s="209">
        <v>1</v>
      </c>
    </row>
    <row r="495" spans="1:21" s="60" customFormat="1" ht="15.75" hidden="1" customHeight="1" thickBot="1">
      <c r="A495" s="60" t="s">
        <v>21</v>
      </c>
      <c r="B495" s="213"/>
      <c r="C495" s="40" t="s">
        <v>114</v>
      </c>
      <c r="D495" s="299">
        <v>8.5330767994860376E-2</v>
      </c>
      <c r="E495" s="299">
        <v>8.3529436949462077E-2</v>
      </c>
      <c r="F495" s="299">
        <v>8.4372593617366792E-2</v>
      </c>
      <c r="G495" s="299">
        <v>7.7592050422160261E-2</v>
      </c>
      <c r="H495" s="299">
        <v>7.9322512139410412E-2</v>
      </c>
      <c r="I495" s="299">
        <v>8.3341011409286375E-2</v>
      </c>
      <c r="J495" s="299">
        <v>8.8498257000984459E-2</v>
      </c>
      <c r="K495" s="299">
        <v>7.4865456223498814E-2</v>
      </c>
      <c r="L495" s="299">
        <v>8.9802568528597096E-2</v>
      </c>
      <c r="M495" s="299">
        <v>7.6383053588750319E-2</v>
      </c>
      <c r="N495" s="299">
        <v>9.0162028173939091E-2</v>
      </c>
      <c r="O495" s="299">
        <v>8.6800263951683956E-2</v>
      </c>
      <c r="P495" s="290">
        <f t="shared" ref="P495:P525" si="380">SUM(D495:O495)</f>
        <v>1.0000000000000002</v>
      </c>
      <c r="Q495" s="291"/>
      <c r="R495" s="83"/>
      <c r="S495" s="83"/>
      <c r="T495" s="67"/>
      <c r="U495" s="209">
        <v>2</v>
      </c>
    </row>
    <row r="496" spans="1:21" s="60" customFormat="1" ht="15.75" hidden="1" customHeight="1" thickBot="1">
      <c r="A496" s="60" t="s">
        <v>21</v>
      </c>
      <c r="B496" s="213"/>
      <c r="C496" s="40" t="s">
        <v>115</v>
      </c>
      <c r="D496" s="119">
        <v>6.882305695066275E-2</v>
      </c>
      <c r="E496" s="119">
        <v>7.8720651584444593E-2</v>
      </c>
      <c r="F496" s="119">
        <v>8.365811652517656E-2</v>
      </c>
      <c r="G496" s="119">
        <v>8.4764811275279489E-2</v>
      </c>
      <c r="H496" s="119">
        <v>7.0484400211683021E-2</v>
      </c>
      <c r="I496" s="119">
        <v>7.7044711022099963E-2</v>
      </c>
      <c r="J496" s="119">
        <v>0.10245471900565546</v>
      </c>
      <c r="K496" s="119">
        <v>8.5110139824093864E-2</v>
      </c>
      <c r="L496" s="119">
        <v>9.2183573317620296E-2</v>
      </c>
      <c r="M496" s="119">
        <v>9.0445743402618323E-2</v>
      </c>
      <c r="N496" s="119">
        <v>8.2015567597573447E-2</v>
      </c>
      <c r="O496" s="119">
        <v>8.4294509283092234E-2</v>
      </c>
      <c r="P496" s="107">
        <f t="shared" si="380"/>
        <v>1</v>
      </c>
      <c r="Q496" s="291"/>
      <c r="R496" s="83"/>
      <c r="S496" s="83"/>
      <c r="T496" s="67"/>
      <c r="U496" s="209">
        <v>2</v>
      </c>
    </row>
    <row r="497" spans="1:21" s="60" customFormat="1" ht="15.75" hidden="1" customHeight="1" thickBot="1">
      <c r="A497" s="60" t="s">
        <v>21</v>
      </c>
      <c r="B497" s="213"/>
      <c r="C497" s="40" t="s">
        <v>116</v>
      </c>
      <c r="D497" s="346">
        <v>0.10974682069742524</v>
      </c>
      <c r="E497" s="346">
        <v>3.0572720438430581E-2</v>
      </c>
      <c r="F497" s="346">
        <v>5.915857391676322E-2</v>
      </c>
      <c r="G497" s="346">
        <v>9.5776892222942431E-2</v>
      </c>
      <c r="H497" s="346">
        <v>0.10385636575090294</v>
      </c>
      <c r="I497" s="346">
        <v>8.8187631400771904E-2</v>
      </c>
      <c r="J497" s="346">
        <v>8.6841716667271251E-2</v>
      </c>
      <c r="K497" s="346">
        <v>7.9700189155800599E-2</v>
      </c>
      <c r="L497" s="346">
        <v>8.4034024519315575E-2</v>
      </c>
      <c r="M497" s="346">
        <v>8.5206830336766307E-2</v>
      </c>
      <c r="N497" s="346">
        <v>8.3454737566490578E-2</v>
      </c>
      <c r="O497" s="346">
        <v>9.3463497327119394E-2</v>
      </c>
      <c r="P497" s="295">
        <f t="shared" si="380"/>
        <v>1</v>
      </c>
      <c r="Q497" s="291"/>
      <c r="R497" s="83"/>
      <c r="S497" s="83"/>
      <c r="T497" s="67"/>
      <c r="U497" s="209">
        <v>2</v>
      </c>
    </row>
    <row r="498" spans="1:21" s="60" customFormat="1" ht="15.75" hidden="1" customHeight="1" thickBot="1">
      <c r="A498" s="60" t="s">
        <v>21</v>
      </c>
      <c r="B498" s="213"/>
      <c r="C498" s="40" t="s">
        <v>117</v>
      </c>
      <c r="D498" s="153">
        <f t="shared" ref="D498:D505" si="381">D520/$P520</f>
        <v>9.4985261456932618E-2</v>
      </c>
      <c r="E498" s="296">
        <f t="shared" ref="E498:O500" si="382">E520/$P520</f>
        <v>8.3158103430990601E-2</v>
      </c>
      <c r="F498" s="296">
        <f t="shared" si="382"/>
        <v>8.2984365020427581E-2</v>
      </c>
      <c r="G498" s="296">
        <f t="shared" si="382"/>
        <v>7.9582108878844204E-2</v>
      </c>
      <c r="H498" s="296">
        <f t="shared" si="382"/>
        <v>8.4388501734734347E-2</v>
      </c>
      <c r="I498" s="296">
        <f t="shared" si="382"/>
        <v>8.8547096748397183E-2</v>
      </c>
      <c r="J498" s="296">
        <f t="shared" si="382"/>
        <v>9.6516595787335041E-2</v>
      </c>
      <c r="K498" s="296">
        <f t="shared" si="382"/>
        <v>6.7890987154527044E-2</v>
      </c>
      <c r="L498" s="296">
        <f t="shared" si="382"/>
        <v>6.8885521200059197E-2</v>
      </c>
      <c r="M498" s="296">
        <f t="shared" si="382"/>
        <v>7.6958274014574959E-2</v>
      </c>
      <c r="N498" s="296">
        <f t="shared" si="382"/>
        <v>8.6467138887013878E-2</v>
      </c>
      <c r="O498" s="296">
        <f t="shared" si="382"/>
        <v>8.9636045686163346E-2</v>
      </c>
      <c r="P498" s="155">
        <f t="shared" si="380"/>
        <v>1</v>
      </c>
      <c r="Q498" s="291"/>
      <c r="R498" s="83"/>
      <c r="S498" s="83"/>
      <c r="T498" s="67"/>
      <c r="U498" s="209">
        <v>2</v>
      </c>
    </row>
    <row r="499" spans="1:21" s="60" customFormat="1" ht="15.75" hidden="1" customHeight="1" thickBot="1">
      <c r="A499" s="60" t="s">
        <v>21</v>
      </c>
      <c r="B499" s="213"/>
      <c r="C499" s="41" t="s">
        <v>118</v>
      </c>
      <c r="D499" s="153">
        <f t="shared" si="381"/>
        <v>8.8953869728868068E-2</v>
      </c>
      <c r="E499" s="296">
        <f t="shared" si="382"/>
        <v>8.3730947491551605E-2</v>
      </c>
      <c r="F499" s="296">
        <f t="shared" si="382"/>
        <v>8.0057062682459615E-2</v>
      </c>
      <c r="G499" s="296">
        <f t="shared" si="382"/>
        <v>8.7088216709645755E-2</v>
      </c>
      <c r="H499" s="296">
        <f t="shared" si="382"/>
        <v>3.8257141373326899E-2</v>
      </c>
      <c r="I499" s="296">
        <f t="shared" si="382"/>
        <v>0.12143319184394206</v>
      </c>
      <c r="J499" s="296">
        <f t="shared" si="382"/>
        <v>0.10271979585053949</v>
      </c>
      <c r="K499" s="296">
        <f t="shared" si="382"/>
        <v>6.1840588962587643E-2</v>
      </c>
      <c r="L499" s="296">
        <f t="shared" si="382"/>
        <v>8.1004862918131082E-2</v>
      </c>
      <c r="M499" s="296">
        <f t="shared" si="382"/>
        <v>8.6085981178970969E-2</v>
      </c>
      <c r="N499" s="296">
        <f t="shared" si="382"/>
        <v>8.6264212359816253E-2</v>
      </c>
      <c r="O499" s="296">
        <f t="shared" si="382"/>
        <v>8.2564128900160669E-2</v>
      </c>
      <c r="P499" s="155">
        <f t="shared" si="380"/>
        <v>1</v>
      </c>
      <c r="Q499" s="157">
        <f>(P521/P520-1)</f>
        <v>-5.0687717134556998E-2</v>
      </c>
      <c r="R499" s="83"/>
      <c r="S499" s="83"/>
      <c r="T499" s="67"/>
      <c r="U499" s="209">
        <v>2</v>
      </c>
    </row>
    <row r="500" spans="1:21" s="60" customFormat="1" ht="15.75" hidden="1" customHeight="1" thickBot="1">
      <c r="A500" s="60" t="s">
        <v>21</v>
      </c>
      <c r="B500" s="213"/>
      <c r="C500" s="40" t="s">
        <v>436</v>
      </c>
      <c r="D500" s="153">
        <f t="shared" si="381"/>
        <v>9.2518249071338973E-2</v>
      </c>
      <c r="E500" s="296">
        <f t="shared" si="382"/>
        <v>8.0266635076032766E-2</v>
      </c>
      <c r="F500" s="296">
        <f t="shared" si="382"/>
        <v>8.4017830401390242E-2</v>
      </c>
      <c r="G500" s="296">
        <f t="shared" si="382"/>
        <v>7.8555454098138702E-2</v>
      </c>
      <c r="H500" s="296">
        <f t="shared" si="382"/>
        <v>9.0544398170457771E-2</v>
      </c>
      <c r="I500" s="296">
        <f t="shared" si="382"/>
        <v>7.7877976525925527E-2</v>
      </c>
      <c r="J500" s="296">
        <f t="shared" si="382"/>
        <v>0.11044347283211736</v>
      </c>
      <c r="K500" s="296">
        <f t="shared" si="382"/>
        <v>4.8846158011979571E-2</v>
      </c>
      <c r="L500" s="296">
        <f t="shared" si="382"/>
        <v>6.8556335312487796E-2</v>
      </c>
      <c r="M500" s="296">
        <f t="shared" si="382"/>
        <v>9.8127761215439507E-2</v>
      </c>
      <c r="N500" s="296">
        <f t="shared" si="382"/>
        <v>8.5074010278810036E-2</v>
      </c>
      <c r="O500" s="296">
        <f t="shared" si="382"/>
        <v>8.5171719005881719E-2</v>
      </c>
      <c r="P500" s="155">
        <f t="shared" si="380"/>
        <v>1</v>
      </c>
      <c r="Q500" s="157">
        <f t="shared" ref="Q500:Q505" si="383">(P522/P521-1)</f>
        <v>-1.0597507240407533E-2</v>
      </c>
      <c r="R500" s="83"/>
      <c r="S500" s="83"/>
      <c r="T500" s="67"/>
      <c r="U500" s="209">
        <v>2</v>
      </c>
    </row>
    <row r="501" spans="1:21" s="60" customFormat="1" ht="15.75" hidden="1" customHeight="1" thickBot="1">
      <c r="A501" s="60" t="s">
        <v>21</v>
      </c>
      <c r="B501" s="213"/>
      <c r="C501" s="40" t="s">
        <v>557</v>
      </c>
      <c r="D501" s="153">
        <f t="shared" si="381"/>
        <v>7.9946018666009921E-2</v>
      </c>
      <c r="E501" s="296">
        <f t="shared" ref="E501:O501" si="384">E523/$P523</f>
        <v>8.2790428556250781E-2</v>
      </c>
      <c r="F501" s="296">
        <f t="shared" si="384"/>
        <v>8.8214392165136685E-2</v>
      </c>
      <c r="G501" s="296">
        <f t="shared" si="384"/>
        <v>8.0450221856452647E-2</v>
      </c>
      <c r="H501" s="296">
        <f t="shared" si="384"/>
        <v>8.3055804441384523E-2</v>
      </c>
      <c r="I501" s="296">
        <f t="shared" si="384"/>
        <v>8.9793063175626756E-2</v>
      </c>
      <c r="J501" s="296">
        <f t="shared" si="384"/>
        <v>0.11297597517287161</v>
      </c>
      <c r="K501" s="296">
        <f t="shared" si="384"/>
        <v>5.8581407775170964E-2</v>
      </c>
      <c r="L501" s="296">
        <f t="shared" si="384"/>
        <v>7.1407359176616156E-2</v>
      </c>
      <c r="M501" s="296">
        <f t="shared" si="384"/>
        <v>8.4765819036983381E-2</v>
      </c>
      <c r="N501" s="296">
        <f t="shared" si="384"/>
        <v>8.437679263497648E-2</v>
      </c>
      <c r="O501" s="296">
        <f t="shared" si="384"/>
        <v>8.3642717342520101E-2</v>
      </c>
      <c r="P501" s="155">
        <f t="shared" si="380"/>
        <v>1</v>
      </c>
      <c r="Q501" s="156">
        <f t="shared" si="383"/>
        <v>-4.991507978332288E-2</v>
      </c>
      <c r="R501" s="83"/>
      <c r="S501" s="83"/>
      <c r="T501" s="67"/>
      <c r="U501" s="209">
        <v>2</v>
      </c>
    </row>
    <row r="502" spans="1:21" s="60" customFormat="1" ht="15.75" hidden="1" customHeight="1" thickBot="1">
      <c r="A502" s="60" t="s">
        <v>21</v>
      </c>
      <c r="B502" s="213"/>
      <c r="C502" s="40" t="s">
        <v>658</v>
      </c>
      <c r="D502" s="153">
        <f t="shared" si="381"/>
        <v>8.8254486069457364E-2</v>
      </c>
      <c r="E502" s="296">
        <f t="shared" ref="E502:O505" si="385">E524/$P524</f>
        <v>8.2049494098283798E-2</v>
      </c>
      <c r="F502" s="296">
        <f t="shared" si="385"/>
        <v>8.391416593563579E-2</v>
      </c>
      <c r="G502" s="296">
        <f t="shared" si="385"/>
        <v>7.8453533763350444E-2</v>
      </c>
      <c r="H502" s="296">
        <f t="shared" si="385"/>
        <v>7.5748245761294589E-2</v>
      </c>
      <c r="I502" s="296">
        <f t="shared" si="385"/>
        <v>0.10164673995377396</v>
      </c>
      <c r="J502" s="296">
        <f t="shared" si="385"/>
        <v>0.10539152917499929</v>
      </c>
      <c r="K502" s="296">
        <f t="shared" si="385"/>
        <v>3.461802646224435E-2</v>
      </c>
      <c r="L502" s="296">
        <f t="shared" si="385"/>
        <v>8.8473921407339534E-2</v>
      </c>
      <c r="M502" s="296">
        <f t="shared" si="385"/>
        <v>8.5022424838412325E-2</v>
      </c>
      <c r="N502" s="296">
        <f t="shared" si="385"/>
        <v>8.8854714362673393E-2</v>
      </c>
      <c r="O502" s="296">
        <f t="shared" si="385"/>
        <v>8.7572718172535161E-2</v>
      </c>
      <c r="P502" s="155">
        <f t="shared" si="380"/>
        <v>1</v>
      </c>
      <c r="Q502" s="156">
        <f t="shared" si="383"/>
        <v>1.2983618456932078E-2</v>
      </c>
      <c r="R502" s="83"/>
      <c r="S502" s="83"/>
      <c r="T502" s="232"/>
      <c r="U502" s="209">
        <v>2</v>
      </c>
    </row>
    <row r="503" spans="1:21" s="60" customFormat="1" ht="15.75" hidden="1" customHeight="1" thickBot="1">
      <c r="A503" s="60" t="s">
        <v>21</v>
      </c>
      <c r="B503" s="62"/>
      <c r="C503" s="49" t="s">
        <v>739</v>
      </c>
      <c r="D503" s="298">
        <f t="shared" si="381"/>
        <v>9.0557639213176194E-2</v>
      </c>
      <c r="E503" s="299">
        <f t="shared" si="385"/>
        <v>8.3795809375598093E-2</v>
      </c>
      <c r="F503" s="299">
        <f t="shared" si="385"/>
        <v>8.3326995043100219E-2</v>
      </c>
      <c r="G503" s="299">
        <f t="shared" si="385"/>
        <v>7.2971002758534909E-2</v>
      </c>
      <c r="H503" s="299">
        <f t="shared" si="385"/>
        <v>8.4961481192575614E-2</v>
      </c>
      <c r="I503" s="299">
        <f t="shared" si="385"/>
        <v>9.0422348795348495E-2</v>
      </c>
      <c r="J503" s="299">
        <f t="shared" si="385"/>
        <v>9.5930070262007741E-2</v>
      </c>
      <c r="K503" s="299">
        <f t="shared" si="385"/>
        <v>6.6065123514109772E-2</v>
      </c>
      <c r="L503" s="299">
        <f t="shared" si="385"/>
        <v>7.9381294818696213E-2</v>
      </c>
      <c r="M503" s="299">
        <f t="shared" si="385"/>
        <v>8.3326623147404313E-2</v>
      </c>
      <c r="N503" s="299">
        <f t="shared" si="385"/>
        <v>8.8918627571772713E-2</v>
      </c>
      <c r="O503" s="299">
        <f t="shared" si="385"/>
        <v>8.0342984307675711E-2</v>
      </c>
      <c r="P503" s="300">
        <f t="shared" si="380"/>
        <v>1</v>
      </c>
      <c r="Q503" s="301">
        <f t="shared" si="383"/>
        <v>2.2484395074196195E-2</v>
      </c>
      <c r="R503" s="83"/>
      <c r="S503" s="83"/>
      <c r="T503" s="67"/>
      <c r="U503" s="209">
        <v>2</v>
      </c>
    </row>
    <row r="504" spans="1:21" s="60" customFormat="1" ht="15.75" hidden="1" customHeight="1" thickBot="1">
      <c r="A504" s="60" t="s">
        <v>21</v>
      </c>
      <c r="B504" s="62"/>
      <c r="C504" s="49" t="s">
        <v>819</v>
      </c>
      <c r="D504" s="130">
        <f t="shared" si="381"/>
        <v>8.8106032388423919E-2</v>
      </c>
      <c r="E504" s="119">
        <f t="shared" si="385"/>
        <v>7.7525094618815071E-2</v>
      </c>
      <c r="F504" s="119">
        <f t="shared" si="385"/>
        <v>9.508878976650513E-2</v>
      </c>
      <c r="G504" s="119">
        <f t="shared" si="385"/>
        <v>7.2113466349007879E-2</v>
      </c>
      <c r="H504" s="119">
        <f t="shared" si="385"/>
        <v>8.9655566649747179E-2</v>
      </c>
      <c r="I504" s="119">
        <f t="shared" si="385"/>
        <v>8.7253166348079919E-2</v>
      </c>
      <c r="J504" s="119">
        <f t="shared" si="385"/>
        <v>9.270479563995343E-2</v>
      </c>
      <c r="K504" s="119">
        <f t="shared" si="385"/>
        <v>5.8442708071000327E-2</v>
      </c>
      <c r="L504" s="119">
        <f t="shared" si="385"/>
        <v>8.1621888591506001E-2</v>
      </c>
      <c r="M504" s="119">
        <f t="shared" si="385"/>
        <v>8.832251972459508E-2</v>
      </c>
      <c r="N504" s="119">
        <f t="shared" si="385"/>
        <v>8.1144279795941673E-2</v>
      </c>
      <c r="O504" s="119">
        <f t="shared" si="385"/>
        <v>8.8021692056424378E-2</v>
      </c>
      <c r="P504" s="175">
        <f>SUM(D504:O504)</f>
        <v>0.99999999999999989</v>
      </c>
      <c r="Q504" s="176">
        <f t="shared" si="383"/>
        <v>-1.5488729601700335E-2</v>
      </c>
      <c r="R504" s="83"/>
      <c r="S504" s="83"/>
      <c r="T504" s="67"/>
      <c r="U504" s="209">
        <v>2</v>
      </c>
    </row>
    <row r="505" spans="1:21" s="60" customFormat="1" ht="15.6" hidden="1" customHeight="1" thickBot="1">
      <c r="A505" s="60" t="s">
        <v>21</v>
      </c>
      <c r="B505" s="62"/>
      <c r="C505" s="49" t="s">
        <v>898</v>
      </c>
      <c r="D505" s="130">
        <f t="shared" si="381"/>
        <v>8.5726102494984913E-2</v>
      </c>
      <c r="E505" s="119">
        <f t="shared" si="385"/>
        <v>7.8687652530106858E-2</v>
      </c>
      <c r="F505" s="119">
        <f t="shared" si="385"/>
        <v>9.1231213219394244E-2</v>
      </c>
      <c r="G505" s="119">
        <f t="shared" si="385"/>
        <v>7.8934817535704055E-2</v>
      </c>
      <c r="H505" s="119">
        <f t="shared" si="385"/>
        <v>8.6331610065416314E-2</v>
      </c>
      <c r="I505" s="119">
        <f t="shared" si="385"/>
        <v>8.6089949832717352E-2</v>
      </c>
      <c r="J505" s="119">
        <f t="shared" si="385"/>
        <v>8.9116394026887022E-2</v>
      </c>
      <c r="K505" s="119">
        <f t="shared" si="385"/>
        <v>7.5838938107031476E-2</v>
      </c>
      <c r="L505" s="119">
        <f t="shared" si="385"/>
        <v>8.0577954554316281E-2</v>
      </c>
      <c r="M505" s="119">
        <f t="shared" si="385"/>
        <v>8.9556674416471513E-2</v>
      </c>
      <c r="N505" s="119">
        <f t="shared" si="385"/>
        <v>7.8045006588366175E-2</v>
      </c>
      <c r="O505" s="119">
        <f t="shared" si="385"/>
        <v>7.9863686628603797E-2</v>
      </c>
      <c r="P505" s="175">
        <f>SUM(D505:O505)</f>
        <v>1</v>
      </c>
      <c r="Q505" s="176">
        <f t="shared" si="383"/>
        <v>-4.066613816403486E-2</v>
      </c>
      <c r="R505" s="83"/>
      <c r="S505" s="83"/>
      <c r="T505" s="67"/>
      <c r="U505" s="209">
        <v>2</v>
      </c>
    </row>
    <row r="506" spans="1:21" s="60" customFormat="1" ht="15.6" hidden="1" customHeight="1" thickBot="1">
      <c r="A506" s="60" t="s">
        <v>21</v>
      </c>
      <c r="B506" s="62"/>
      <c r="C506" s="49" t="s">
        <v>1035</v>
      </c>
      <c r="D506" s="130">
        <f t="shared" ref="D506:O506" si="386">D529/$P529</f>
        <v>8.4341884303373901E-2</v>
      </c>
      <c r="E506" s="119">
        <f t="shared" si="386"/>
        <v>7.7799897525465248E-2</v>
      </c>
      <c r="F506" s="119">
        <f t="shared" si="386"/>
        <v>9.575163238634829E-2</v>
      </c>
      <c r="G506" s="119">
        <f t="shared" si="386"/>
        <v>7.5410285197384158E-2</v>
      </c>
      <c r="H506" s="119">
        <f t="shared" si="386"/>
        <v>7.5879913368389659E-2</v>
      </c>
      <c r="I506" s="119">
        <f t="shared" si="386"/>
        <v>8.2272542117824463E-2</v>
      </c>
      <c r="J506" s="119">
        <f t="shared" si="386"/>
        <v>8.8283016592198629E-2</v>
      </c>
      <c r="K506" s="119">
        <f t="shared" si="386"/>
        <v>6.5639919431659796E-2</v>
      </c>
      <c r="L506" s="119">
        <f t="shared" si="386"/>
        <v>7.9402124213646744E-2</v>
      </c>
      <c r="M506" s="119">
        <f t="shared" si="386"/>
        <v>9.799471222700655E-2</v>
      </c>
      <c r="N506" s="119">
        <f t="shared" si="386"/>
        <v>8.4777766560167861E-2</v>
      </c>
      <c r="O506" s="119">
        <f t="shared" si="386"/>
        <v>9.2446306076534715E-2</v>
      </c>
      <c r="P506" s="175">
        <f>SUM(D506:O506)</f>
        <v>1</v>
      </c>
      <c r="Q506" s="176">
        <f>(P529/P527-1)</f>
        <v>-6.7766605788760481E-3</v>
      </c>
      <c r="R506" s="83"/>
      <c r="S506" s="83"/>
      <c r="T506" s="67"/>
      <c r="U506" s="209">
        <v>2</v>
      </c>
    </row>
    <row r="507" spans="1:21" s="60" customFormat="1" ht="15.6" hidden="1" customHeight="1" thickBot="1">
      <c r="A507" s="60" t="s">
        <v>21</v>
      </c>
      <c r="B507" s="62">
        <f>+B486+1</f>
        <v>90</v>
      </c>
      <c r="C507" s="49" t="s">
        <v>1205</v>
      </c>
      <c r="D507" s="130">
        <f t="shared" ref="D507:D513" si="387">D530/$P530</f>
        <v>4.918696261706252E-2</v>
      </c>
      <c r="E507" s="119">
        <f t="shared" ref="E507:O507" si="388">E530/$P530</f>
        <v>8.793569614395691E-2</v>
      </c>
      <c r="F507" s="119">
        <f t="shared" si="388"/>
        <v>0.10247948376149606</v>
      </c>
      <c r="G507" s="119">
        <f t="shared" si="388"/>
        <v>6.7721151154607334E-2</v>
      </c>
      <c r="H507" s="119">
        <f t="shared" si="388"/>
        <v>8.896766431255751E-2</v>
      </c>
      <c r="I507" s="119">
        <f t="shared" si="388"/>
        <v>8.4686372897148671E-2</v>
      </c>
      <c r="J507" s="119">
        <f t="shared" si="388"/>
        <v>0.1007860404303689</v>
      </c>
      <c r="K507" s="119">
        <f t="shared" si="388"/>
        <v>7.1735001971021006E-2</v>
      </c>
      <c r="L507" s="119">
        <f t="shared" si="388"/>
        <v>8.9965130115355785E-2</v>
      </c>
      <c r="M507" s="119">
        <f t="shared" si="388"/>
        <v>0.10554819875796671</v>
      </c>
      <c r="N507" s="119">
        <f t="shared" si="388"/>
        <v>7.7372239528631856E-2</v>
      </c>
      <c r="O507" s="119">
        <f t="shared" si="388"/>
        <v>7.3616058309826746E-2</v>
      </c>
      <c r="P507" s="175">
        <f t="shared" ref="P507:P516" si="389">SUM(D507:O507)</f>
        <v>1</v>
      </c>
      <c r="Q507" s="176">
        <f>(P530/P529-1)</f>
        <v>-8.4861699441890481E-2</v>
      </c>
      <c r="R507" s="83"/>
      <c r="S507" s="83"/>
      <c r="T507" s="67"/>
      <c r="U507" s="209">
        <v>2</v>
      </c>
    </row>
    <row r="508" spans="1:21" s="60" customFormat="1" ht="15.6" hidden="1" customHeight="1">
      <c r="A508" s="60" t="s">
        <v>21</v>
      </c>
      <c r="B508" s="408">
        <f>+B507+1</f>
        <v>91</v>
      </c>
      <c r="C508" s="566" t="s">
        <v>1206</v>
      </c>
      <c r="D508" s="460">
        <f t="shared" si="387"/>
        <v>9.3721265609497256E-2</v>
      </c>
      <c r="E508" s="346">
        <f t="shared" ref="E508:O508" si="390">E531/$P531</f>
        <v>8.1585554455348971E-2</v>
      </c>
      <c r="F508" s="346">
        <f t="shared" si="390"/>
        <v>9.4884993566962755E-2</v>
      </c>
      <c r="G508" s="346">
        <f t="shared" si="390"/>
        <v>7.5510960930378526E-2</v>
      </c>
      <c r="H508" s="346">
        <f t="shared" si="390"/>
        <v>8.726886126313739E-2</v>
      </c>
      <c r="I508" s="346">
        <f t="shared" si="390"/>
        <v>8.7827712593559315E-2</v>
      </c>
      <c r="J508" s="346">
        <f t="shared" si="390"/>
        <v>9.9496812340579263E-2</v>
      </c>
      <c r="K508" s="346">
        <f t="shared" si="390"/>
        <v>5.3096205434051476E-2</v>
      </c>
      <c r="L508" s="346">
        <f t="shared" si="390"/>
        <v>7.8214472511446934E-2</v>
      </c>
      <c r="M508" s="346">
        <f t="shared" si="390"/>
        <v>8.2141830723578155E-2</v>
      </c>
      <c r="N508" s="346">
        <f t="shared" si="390"/>
        <v>9.3429423891924199E-2</v>
      </c>
      <c r="O508" s="346">
        <f t="shared" si="390"/>
        <v>7.2821906679535739E-2</v>
      </c>
      <c r="P508" s="545">
        <f t="shared" si="389"/>
        <v>1</v>
      </c>
      <c r="Q508" s="548">
        <f t="shared" ref="Q508:Q516" si="391">(P531/P530-1)</f>
        <v>5.795350914967301E-3</v>
      </c>
      <c r="R508" s="83"/>
      <c r="S508" s="83"/>
      <c r="T508" s="67"/>
      <c r="U508" s="209">
        <v>2</v>
      </c>
    </row>
    <row r="509" spans="1:21" s="60" customFormat="1" ht="15.6" customHeight="1">
      <c r="A509" s="60" t="s">
        <v>21</v>
      </c>
      <c r="B509" s="513">
        <v>91</v>
      </c>
      <c r="C509" s="567" t="s">
        <v>1207</v>
      </c>
      <c r="D509" s="119">
        <f t="shared" si="387"/>
        <v>0.10074599531198829</v>
      </c>
      <c r="E509" s="119">
        <f t="shared" ref="E509:O509" si="392">E532/$P532</f>
        <v>7.5702319252934872E-2</v>
      </c>
      <c r="F509" s="119">
        <f t="shared" si="392"/>
        <v>8.330483528223144E-2</v>
      </c>
      <c r="G509" s="119">
        <f t="shared" si="392"/>
        <v>8.3625698208542404E-2</v>
      </c>
      <c r="H509" s="119">
        <f t="shared" si="392"/>
        <v>8.8600964681514377E-2</v>
      </c>
      <c r="I509" s="119">
        <f t="shared" si="392"/>
        <v>9.0807987822630096E-2</v>
      </c>
      <c r="J509" s="119">
        <f t="shared" si="392"/>
        <v>8.6459914286189113E-2</v>
      </c>
      <c r="K509" s="119">
        <f t="shared" si="392"/>
        <v>6.9397121678323112E-2</v>
      </c>
      <c r="L509" s="119">
        <f t="shared" si="392"/>
        <v>6.546051596538871E-2</v>
      </c>
      <c r="M509" s="119">
        <f t="shared" si="392"/>
        <v>8.4601005269246549E-2</v>
      </c>
      <c r="N509" s="119">
        <f t="shared" si="392"/>
        <v>8.0403233446223688E-2</v>
      </c>
      <c r="O509" s="119">
        <f t="shared" si="392"/>
        <v>9.0890408794787339E-2</v>
      </c>
      <c r="P509" s="175">
        <f t="shared" si="389"/>
        <v>1</v>
      </c>
      <c r="Q509" s="556">
        <f t="shared" si="391"/>
        <v>-4.5548985220042137E-2</v>
      </c>
      <c r="R509" s="83"/>
      <c r="S509" s="83"/>
      <c r="T509" s="67"/>
      <c r="U509" s="209">
        <v>1</v>
      </c>
    </row>
    <row r="510" spans="1:21" s="60" customFormat="1" ht="15.6" customHeight="1">
      <c r="A510" s="60" t="s">
        <v>21</v>
      </c>
      <c r="B510" s="513">
        <f>+B509+1</f>
        <v>92</v>
      </c>
      <c r="C510" s="567" t="s">
        <v>1208</v>
      </c>
      <c r="D510" s="119">
        <f t="shared" si="387"/>
        <v>9.0054735131046101E-2</v>
      </c>
      <c r="E510" s="119">
        <f t="shared" ref="E510:O510" si="393">E533/$P533</f>
        <v>7.8008801355897869E-2</v>
      </c>
      <c r="F510" s="119">
        <f t="shared" si="393"/>
        <v>8.084875101785903E-2</v>
      </c>
      <c r="G510" s="119">
        <f t="shared" si="393"/>
        <v>8.3557093046187234E-2</v>
      </c>
      <c r="H510" s="119">
        <f t="shared" si="393"/>
        <v>8.601985618514349E-2</v>
      </c>
      <c r="I510" s="119">
        <f t="shared" si="393"/>
        <v>0.11149447165192089</v>
      </c>
      <c r="J510" s="119">
        <f t="shared" si="393"/>
        <v>6.5142084512944065E-2</v>
      </c>
      <c r="K510" s="119">
        <f t="shared" si="393"/>
        <v>7.9397440650736187E-2</v>
      </c>
      <c r="L510" s="119">
        <f t="shared" si="393"/>
        <v>7.5972412319388116E-2</v>
      </c>
      <c r="M510" s="119">
        <f t="shared" si="393"/>
        <v>9.5590453231535574E-2</v>
      </c>
      <c r="N510" s="119">
        <f t="shared" si="393"/>
        <v>6.4940960205890727E-2</v>
      </c>
      <c r="O510" s="119">
        <f t="shared" si="393"/>
        <v>8.8972940691450716E-2</v>
      </c>
      <c r="P510" s="175">
        <f t="shared" si="389"/>
        <v>0.99999999999999978</v>
      </c>
      <c r="Q510" s="556">
        <f t="shared" si="391"/>
        <v>-3.7067584772087825E-2</v>
      </c>
      <c r="R510" s="83"/>
      <c r="S510" s="83"/>
      <c r="T510" s="67"/>
      <c r="U510" s="209">
        <v>1</v>
      </c>
    </row>
    <row r="511" spans="1:21" s="60" customFormat="1" ht="15.75" customHeight="1">
      <c r="A511" s="60" t="s">
        <v>21</v>
      </c>
      <c r="B511" s="513">
        <f>+B510+1</f>
        <v>93</v>
      </c>
      <c r="C511" s="567" t="s">
        <v>1209</v>
      </c>
      <c r="D511" s="119">
        <f t="shared" si="387"/>
        <v>0.1223245307078214</v>
      </c>
      <c r="E511" s="119">
        <f t="shared" ref="E511:O511" si="394">E534/$P534</f>
        <v>8.1796555248371913E-2</v>
      </c>
      <c r="F511" s="119">
        <f t="shared" si="394"/>
        <v>0.1016452569141332</v>
      </c>
      <c r="G511" s="119">
        <f t="shared" si="394"/>
        <v>0.25565512021112147</v>
      </c>
      <c r="H511" s="119">
        <f t="shared" si="394"/>
        <v>8.9950768657487357E-2</v>
      </c>
      <c r="I511" s="119">
        <f t="shared" si="394"/>
        <v>-0.14343325880567195</v>
      </c>
      <c r="J511" s="119">
        <f t="shared" si="394"/>
        <v>0.1073615206786024</v>
      </c>
      <c r="K511" s="119">
        <f t="shared" si="394"/>
        <v>6.9704512413802017E-2</v>
      </c>
      <c r="L511" s="119">
        <f t="shared" si="394"/>
        <v>8.9876231626167452E-2</v>
      </c>
      <c r="M511" s="119">
        <f t="shared" si="394"/>
        <v>6.3306416753453248E-2</v>
      </c>
      <c r="N511" s="119">
        <f t="shared" si="394"/>
        <v>0.25406584813926619</v>
      </c>
      <c r="O511" s="119">
        <f t="shared" si="394"/>
        <v>-9.2253502544554666E-2</v>
      </c>
      <c r="P511" s="175">
        <f t="shared" si="389"/>
        <v>1</v>
      </c>
      <c r="Q511" s="556">
        <f t="shared" si="391"/>
        <v>-0.10837284773275668</v>
      </c>
      <c r="R511" s="83"/>
      <c r="S511" s="83"/>
      <c r="T511" s="67"/>
      <c r="U511" s="209">
        <v>1</v>
      </c>
    </row>
    <row r="512" spans="1:21" s="60" customFormat="1" ht="15.75" customHeight="1">
      <c r="A512" s="60" t="s">
        <v>21</v>
      </c>
      <c r="B512" s="513">
        <f>+B511+1</f>
        <v>94</v>
      </c>
      <c r="C512" s="567" t="s">
        <v>1210</v>
      </c>
      <c r="D512" s="119">
        <f t="shared" si="387"/>
        <v>0.10564575764720036</v>
      </c>
      <c r="E512" s="119">
        <f t="shared" ref="E512:O512" si="395">E535/$P535</f>
        <v>8.7062375758765687E-2</v>
      </c>
      <c r="F512" s="119">
        <f t="shared" si="395"/>
        <v>8.5577099215628269E-2</v>
      </c>
      <c r="G512" s="119">
        <f t="shared" si="395"/>
        <v>8.6022877830781413E-2</v>
      </c>
      <c r="H512" s="119">
        <f t="shared" si="395"/>
        <v>0.10400947919481587</v>
      </c>
      <c r="I512" s="119">
        <f t="shared" si="395"/>
        <v>5.8341583382300263E-2</v>
      </c>
      <c r="J512" s="119">
        <f t="shared" si="395"/>
        <v>8.274992116727653E-2</v>
      </c>
      <c r="K512" s="119">
        <f t="shared" si="395"/>
        <v>7.7528268749595994E-2</v>
      </c>
      <c r="L512" s="119">
        <f t="shared" si="395"/>
        <v>0.10332565457192001</v>
      </c>
      <c r="M512" s="119">
        <f t="shared" si="395"/>
        <v>6.1185932569390956E-2</v>
      </c>
      <c r="N512" s="119">
        <f t="shared" si="395"/>
        <v>8.7181780227609959E-2</v>
      </c>
      <c r="O512" s="119">
        <f t="shared" si="395"/>
        <v>6.1369269684714685E-2</v>
      </c>
      <c r="P512" s="175">
        <f t="shared" si="389"/>
        <v>0.99999999999999989</v>
      </c>
      <c r="Q512" s="556">
        <f t="shared" si="391"/>
        <v>-8.648131343446519E-2</v>
      </c>
      <c r="R512" s="83"/>
      <c r="S512" s="83"/>
      <c r="T512" s="67"/>
      <c r="U512" s="209">
        <v>1</v>
      </c>
    </row>
    <row r="513" spans="1:21" s="60" customFormat="1" ht="15.75" customHeight="1">
      <c r="A513" s="60" t="s">
        <v>21</v>
      </c>
      <c r="B513" s="513">
        <v>95</v>
      </c>
      <c r="C513" s="567" t="s">
        <v>1211</v>
      </c>
      <c r="D513" s="119">
        <f t="shared" si="387"/>
        <v>9.2122626216370934E-2</v>
      </c>
      <c r="E513" s="119">
        <f t="shared" ref="E513:O513" si="396">E536/$P536</f>
        <v>7.8988136004579282E-2</v>
      </c>
      <c r="F513" s="119">
        <f t="shared" si="396"/>
        <v>9.1242849570692619E-2</v>
      </c>
      <c r="G513" s="119">
        <f t="shared" si="396"/>
        <v>8.614711803091013E-2</v>
      </c>
      <c r="H513" s="119">
        <f t="shared" si="396"/>
        <v>7.9351607727532955E-2</v>
      </c>
      <c r="I513" s="119">
        <f t="shared" si="396"/>
        <v>9.6314049914138458E-2</v>
      </c>
      <c r="J513" s="119">
        <f t="shared" si="396"/>
        <v>9.1013165426445344E-2</v>
      </c>
      <c r="K513" s="119">
        <f t="shared" si="396"/>
        <v>6.9261591299370345E-2</v>
      </c>
      <c r="L513" s="119">
        <f t="shared" si="396"/>
        <v>7.9564968517458506E-2</v>
      </c>
      <c r="M513" s="119">
        <f t="shared" si="396"/>
        <v>8.1282198053806529E-2</v>
      </c>
      <c r="N513" s="119">
        <f t="shared" si="396"/>
        <v>7.7847738981110484E-2</v>
      </c>
      <c r="O513" s="119">
        <f t="shared" si="396"/>
        <v>7.6863950257584482E-2</v>
      </c>
      <c r="P513" s="175">
        <f t="shared" si="389"/>
        <v>1.0000000000000002</v>
      </c>
      <c r="Q513" s="556">
        <f t="shared" si="391"/>
        <v>-3.5921435903222498E-2</v>
      </c>
      <c r="R513" s="83"/>
      <c r="S513" s="83"/>
      <c r="T513" s="67"/>
      <c r="U513" s="209">
        <v>1</v>
      </c>
    </row>
    <row r="514" spans="1:21" s="60" customFormat="1" ht="15.75" customHeight="1">
      <c r="A514" s="60" t="s">
        <v>21</v>
      </c>
      <c r="B514" s="513">
        <v>96</v>
      </c>
      <c r="C514" s="567" t="s">
        <v>1212</v>
      </c>
      <c r="D514" s="119">
        <f t="shared" ref="D514:O516" si="397">D537/$P537</f>
        <v>9.403254972875226E-2</v>
      </c>
      <c r="E514" s="119">
        <f t="shared" si="397"/>
        <v>7.715491259795057E-2</v>
      </c>
      <c r="F514" s="119">
        <f t="shared" si="397"/>
        <v>8.8004822182037368E-2</v>
      </c>
      <c r="G514" s="119">
        <f t="shared" si="397"/>
        <v>8.3182640144665462E-2</v>
      </c>
      <c r="H514" s="119">
        <f t="shared" si="397"/>
        <v>7.6552139843279077E-2</v>
      </c>
      <c r="I514" s="119">
        <f t="shared" si="397"/>
        <v>9.0415913200723327E-2</v>
      </c>
      <c r="J514" s="119">
        <f t="shared" si="397"/>
        <v>9.3429776974080767E-2</v>
      </c>
      <c r="K514" s="119">
        <f t="shared" si="397"/>
        <v>6.4496684749849306E-2</v>
      </c>
      <c r="L514" s="119">
        <f t="shared" si="397"/>
        <v>7.474382157926461E-2</v>
      </c>
      <c r="M514" s="119">
        <f t="shared" si="397"/>
        <v>9.0415913200723327E-2</v>
      </c>
      <c r="N514" s="119">
        <f t="shared" si="397"/>
        <v>7.715491259795057E-2</v>
      </c>
      <c r="O514" s="119">
        <f t="shared" si="397"/>
        <v>9.0415913200723147E-2</v>
      </c>
      <c r="P514" s="175">
        <f t="shared" si="389"/>
        <v>0.99999999999999978</v>
      </c>
      <c r="Q514" s="556">
        <f t="shared" si="391"/>
        <v>-5.0372066399541948E-2</v>
      </c>
      <c r="R514" s="83"/>
      <c r="S514" s="83"/>
      <c r="T514" s="67"/>
      <c r="U514" s="209">
        <v>1</v>
      </c>
    </row>
    <row r="515" spans="1:21" s="60" customFormat="1" ht="15.75" hidden="1" customHeight="1" thickBot="1">
      <c r="A515" s="60" t="s">
        <v>21</v>
      </c>
      <c r="B515" s="409"/>
      <c r="C515" s="158" t="s">
        <v>1213</v>
      </c>
      <c r="D515" s="102" t="e">
        <f t="shared" si="397"/>
        <v>#DIV/0!</v>
      </c>
      <c r="E515" s="103" t="e">
        <f t="shared" si="397"/>
        <v>#DIV/0!</v>
      </c>
      <c r="F515" s="103" t="e">
        <f t="shared" si="397"/>
        <v>#DIV/0!</v>
      </c>
      <c r="G515" s="103" t="e">
        <f t="shared" si="397"/>
        <v>#DIV/0!</v>
      </c>
      <c r="H515" s="103" t="e">
        <f t="shared" si="397"/>
        <v>#DIV/0!</v>
      </c>
      <c r="I515" s="103" t="e">
        <f t="shared" si="397"/>
        <v>#DIV/0!</v>
      </c>
      <c r="J515" s="103" t="e">
        <f t="shared" si="397"/>
        <v>#DIV/0!</v>
      </c>
      <c r="K515" s="103" t="e">
        <f t="shared" si="397"/>
        <v>#DIV/0!</v>
      </c>
      <c r="L515" s="103" t="e">
        <f t="shared" si="397"/>
        <v>#DIV/0!</v>
      </c>
      <c r="M515" s="103" t="e">
        <f t="shared" si="397"/>
        <v>#DIV/0!</v>
      </c>
      <c r="N515" s="103" t="e">
        <f t="shared" si="397"/>
        <v>#DIV/0!</v>
      </c>
      <c r="O515" s="103" t="e">
        <f t="shared" si="397"/>
        <v>#DIV/0!</v>
      </c>
      <c r="P515" s="105" t="e">
        <f t="shared" si="389"/>
        <v>#DIV/0!</v>
      </c>
      <c r="Q515" s="106">
        <f t="shared" si="391"/>
        <v>-1</v>
      </c>
      <c r="R515" s="83"/>
      <c r="S515" s="83"/>
      <c r="T515" s="67"/>
      <c r="U515" s="209">
        <v>2</v>
      </c>
    </row>
    <row r="516" spans="1:21" s="60" customFormat="1" ht="15.75" hidden="1" customHeight="1" thickBot="1">
      <c r="A516" s="60" t="s">
        <v>21</v>
      </c>
      <c r="B516" s="213"/>
      <c r="C516" s="40" t="s">
        <v>1214</v>
      </c>
      <c r="D516" s="102" t="e">
        <f t="shared" si="397"/>
        <v>#DIV/0!</v>
      </c>
      <c r="E516" s="103" t="e">
        <f t="shared" si="397"/>
        <v>#DIV/0!</v>
      </c>
      <c r="F516" s="103" t="e">
        <f t="shared" si="397"/>
        <v>#DIV/0!</v>
      </c>
      <c r="G516" s="103" t="e">
        <f t="shared" si="397"/>
        <v>#DIV/0!</v>
      </c>
      <c r="H516" s="103" t="e">
        <f t="shared" si="397"/>
        <v>#DIV/0!</v>
      </c>
      <c r="I516" s="103" t="e">
        <f t="shared" si="397"/>
        <v>#DIV/0!</v>
      </c>
      <c r="J516" s="103" t="e">
        <f t="shared" si="397"/>
        <v>#DIV/0!</v>
      </c>
      <c r="K516" s="103" t="e">
        <f t="shared" si="397"/>
        <v>#DIV/0!</v>
      </c>
      <c r="L516" s="103" t="e">
        <f t="shared" si="397"/>
        <v>#DIV/0!</v>
      </c>
      <c r="M516" s="103" t="e">
        <f t="shared" si="397"/>
        <v>#DIV/0!</v>
      </c>
      <c r="N516" s="103" t="e">
        <f t="shared" si="397"/>
        <v>#DIV/0!</v>
      </c>
      <c r="O516" s="103" t="e">
        <f t="shared" si="397"/>
        <v>#DIV/0!</v>
      </c>
      <c r="P516" s="107" t="e">
        <f t="shared" si="389"/>
        <v>#DIV/0!</v>
      </c>
      <c r="Q516" s="108" t="e">
        <f t="shared" si="391"/>
        <v>#DIV/0!</v>
      </c>
      <c r="R516" s="83"/>
      <c r="S516" s="83"/>
      <c r="T516" s="67"/>
      <c r="U516" s="209">
        <v>2</v>
      </c>
    </row>
    <row r="517" spans="1:21" s="60" customFormat="1" ht="15.75" hidden="1" customHeight="1" thickBot="1">
      <c r="A517" s="60" t="s">
        <v>21</v>
      </c>
      <c r="B517" s="213"/>
      <c r="C517" s="40" t="s">
        <v>2515</v>
      </c>
      <c r="D517" s="102" t="e">
        <f t="shared" ref="D517:O517" si="398">D540/$P540</f>
        <v>#DIV/0!</v>
      </c>
      <c r="E517" s="103" t="e">
        <f t="shared" si="398"/>
        <v>#DIV/0!</v>
      </c>
      <c r="F517" s="103" t="e">
        <f t="shared" si="398"/>
        <v>#DIV/0!</v>
      </c>
      <c r="G517" s="103" t="e">
        <f t="shared" si="398"/>
        <v>#DIV/0!</v>
      </c>
      <c r="H517" s="103" t="e">
        <f t="shared" si="398"/>
        <v>#DIV/0!</v>
      </c>
      <c r="I517" s="103" t="e">
        <f t="shared" si="398"/>
        <v>#DIV/0!</v>
      </c>
      <c r="J517" s="103" t="e">
        <f t="shared" si="398"/>
        <v>#DIV/0!</v>
      </c>
      <c r="K517" s="103" t="e">
        <f t="shared" si="398"/>
        <v>#DIV/0!</v>
      </c>
      <c r="L517" s="103" t="e">
        <f t="shared" si="398"/>
        <v>#DIV/0!</v>
      </c>
      <c r="M517" s="103" t="e">
        <f t="shared" si="398"/>
        <v>#DIV/0!</v>
      </c>
      <c r="N517" s="103" t="e">
        <f t="shared" si="398"/>
        <v>#DIV/0!</v>
      </c>
      <c r="O517" s="103" t="e">
        <f t="shared" si="398"/>
        <v>#DIV/0!</v>
      </c>
      <c r="P517" s="107" t="e">
        <f t="shared" ref="P517:P519" si="399">SUM(D517:O517)</f>
        <v>#DIV/0!</v>
      </c>
      <c r="Q517" s="108" t="e">
        <f t="shared" ref="Q517:Q519" si="400">(P540/P539-1)</f>
        <v>#DIV/0!</v>
      </c>
      <c r="R517" s="83"/>
      <c r="S517" s="83"/>
      <c r="T517" s="67"/>
      <c r="U517" s="209">
        <v>2</v>
      </c>
    </row>
    <row r="518" spans="1:21" s="60" customFormat="1" ht="15.75" hidden="1" customHeight="1" thickBot="1">
      <c r="A518" s="60" t="s">
        <v>21</v>
      </c>
      <c r="B518" s="213"/>
      <c r="C518" s="40" t="s">
        <v>2611</v>
      </c>
      <c r="D518" s="102" t="e">
        <f t="shared" ref="D518:O518" si="401">D541/$P541</f>
        <v>#DIV/0!</v>
      </c>
      <c r="E518" s="103" t="e">
        <f t="shared" si="401"/>
        <v>#DIV/0!</v>
      </c>
      <c r="F518" s="103" t="e">
        <f t="shared" si="401"/>
        <v>#DIV/0!</v>
      </c>
      <c r="G518" s="103" t="e">
        <f t="shared" si="401"/>
        <v>#DIV/0!</v>
      </c>
      <c r="H518" s="103" t="e">
        <f t="shared" si="401"/>
        <v>#DIV/0!</v>
      </c>
      <c r="I518" s="103" t="e">
        <f t="shared" si="401"/>
        <v>#DIV/0!</v>
      </c>
      <c r="J518" s="103" t="e">
        <f t="shared" si="401"/>
        <v>#DIV/0!</v>
      </c>
      <c r="K518" s="103" t="e">
        <f t="shared" si="401"/>
        <v>#DIV/0!</v>
      </c>
      <c r="L518" s="103" t="e">
        <f t="shared" si="401"/>
        <v>#DIV/0!</v>
      </c>
      <c r="M518" s="103" t="e">
        <f t="shared" si="401"/>
        <v>#DIV/0!</v>
      </c>
      <c r="N518" s="103" t="e">
        <f t="shared" si="401"/>
        <v>#DIV/0!</v>
      </c>
      <c r="O518" s="103" t="e">
        <f t="shared" si="401"/>
        <v>#DIV/0!</v>
      </c>
      <c r="P518" s="107" t="e">
        <f t="shared" si="399"/>
        <v>#DIV/0!</v>
      </c>
      <c r="Q518" s="108" t="e">
        <f t="shared" si="400"/>
        <v>#DIV/0!</v>
      </c>
      <c r="R518" s="83"/>
      <c r="S518" s="83"/>
      <c r="T518" s="67"/>
      <c r="U518" s="209">
        <v>2</v>
      </c>
    </row>
    <row r="519" spans="1:21" s="60" customFormat="1" ht="15.75" hidden="1" customHeight="1" thickBot="1">
      <c r="A519" s="60" t="s">
        <v>21</v>
      </c>
      <c r="B519" s="213"/>
      <c r="C519" s="40" t="s">
        <v>2707</v>
      </c>
      <c r="D519" s="102" t="e">
        <f t="shared" ref="D519:O519" si="402">D542/$P542</f>
        <v>#DIV/0!</v>
      </c>
      <c r="E519" s="103" t="e">
        <f t="shared" si="402"/>
        <v>#DIV/0!</v>
      </c>
      <c r="F519" s="103" t="e">
        <f t="shared" si="402"/>
        <v>#DIV/0!</v>
      </c>
      <c r="G519" s="103" t="e">
        <f t="shared" si="402"/>
        <v>#DIV/0!</v>
      </c>
      <c r="H519" s="103" t="e">
        <f t="shared" si="402"/>
        <v>#DIV/0!</v>
      </c>
      <c r="I519" s="103" t="e">
        <f t="shared" si="402"/>
        <v>#DIV/0!</v>
      </c>
      <c r="J519" s="103" t="e">
        <f t="shared" si="402"/>
        <v>#DIV/0!</v>
      </c>
      <c r="K519" s="103" t="e">
        <f t="shared" si="402"/>
        <v>#DIV/0!</v>
      </c>
      <c r="L519" s="103" t="e">
        <f t="shared" si="402"/>
        <v>#DIV/0!</v>
      </c>
      <c r="M519" s="103" t="e">
        <f t="shared" si="402"/>
        <v>#DIV/0!</v>
      </c>
      <c r="N519" s="103" t="e">
        <f t="shared" si="402"/>
        <v>#DIV/0!</v>
      </c>
      <c r="O519" s="103" t="e">
        <f t="shared" si="402"/>
        <v>#DIV/0!</v>
      </c>
      <c r="P519" s="107" t="e">
        <f t="shared" si="399"/>
        <v>#DIV/0!</v>
      </c>
      <c r="Q519" s="108" t="e">
        <f t="shared" si="400"/>
        <v>#DIV/0!</v>
      </c>
      <c r="R519" s="83"/>
      <c r="S519" s="83"/>
      <c r="T519" s="67"/>
      <c r="U519" s="209">
        <v>2</v>
      </c>
    </row>
    <row r="520" spans="1:21" s="60" customFormat="1" ht="15.75" hidden="1" customHeight="1" thickBot="1">
      <c r="A520" s="60" t="s">
        <v>21</v>
      </c>
      <c r="B520" s="213"/>
      <c r="C520" s="41" t="s">
        <v>117</v>
      </c>
      <c r="D520" s="351">
        <v>28.810391160000002</v>
      </c>
      <c r="E520" s="352">
        <v>25.223044619999996</v>
      </c>
      <c r="F520" s="352">
        <v>25.170347270000001</v>
      </c>
      <c r="G520" s="352">
        <v>24.138394219999995</v>
      </c>
      <c r="H520" s="352">
        <v>25.596242059999994</v>
      </c>
      <c r="I520" s="352">
        <v>26.857603530000006</v>
      </c>
      <c r="J520" s="352">
        <v>29.27486681000002</v>
      </c>
      <c r="K520" s="352">
        <v>20.59230943999998</v>
      </c>
      <c r="L520" s="352">
        <v>20.893965870000017</v>
      </c>
      <c r="M520" s="352">
        <v>23.342547499999995</v>
      </c>
      <c r="N520" s="352">
        <v>26.226722499999994</v>
      </c>
      <c r="O520" s="83">
        <v>27.187897350000014</v>
      </c>
      <c r="P520" s="304">
        <f t="shared" si="380"/>
        <v>303.31433233000001</v>
      </c>
      <c r="Q520" s="84"/>
      <c r="R520" s="83"/>
      <c r="S520" s="83"/>
      <c r="T520" s="67"/>
      <c r="U520" s="209">
        <v>2</v>
      </c>
    </row>
    <row r="521" spans="1:21" s="60" customFormat="1" ht="15.75" hidden="1" customHeight="1" thickBot="1">
      <c r="A521" s="60" t="s">
        <v>21</v>
      </c>
      <c r="B521" s="213"/>
      <c r="C521" s="40" t="s">
        <v>118</v>
      </c>
      <c r="D521" s="109">
        <v>25.613379139999999</v>
      </c>
      <c r="E521" s="110">
        <v>24.1094908</v>
      </c>
      <c r="F521" s="110">
        <v>23.05163233</v>
      </c>
      <c r="G521" s="110">
        <v>25.076182970000001</v>
      </c>
      <c r="H521" s="110">
        <v>11.0157621</v>
      </c>
      <c r="I521" s="110">
        <v>34.965475840000003</v>
      </c>
      <c r="J521" s="110">
        <v>29.577140199999999</v>
      </c>
      <c r="K521" s="110">
        <v>17.8063805</v>
      </c>
      <c r="L521" s="110">
        <v>23.32454195</v>
      </c>
      <c r="M521" s="110">
        <v>24.78759925</v>
      </c>
      <c r="N521" s="110">
        <v>24.838919140000002</v>
      </c>
      <c r="O521" s="111">
        <v>23.773517030000001</v>
      </c>
      <c r="P521" s="112">
        <f t="shared" si="380"/>
        <v>287.94002124999997</v>
      </c>
      <c r="Q521" s="240"/>
      <c r="R521" s="315"/>
      <c r="S521" s="315"/>
      <c r="T521" s="242"/>
      <c r="U521" s="209">
        <v>2</v>
      </c>
    </row>
    <row r="522" spans="1:21" s="60" customFormat="1" ht="15.75" hidden="1" customHeight="1" thickBot="1">
      <c r="A522" s="60" t="s">
        <v>21</v>
      </c>
      <c r="B522" s="213"/>
      <c r="C522" s="40" t="s">
        <v>436</v>
      </c>
      <c r="D522" s="109">
        <v>26.35739212</v>
      </c>
      <c r="E522" s="110">
        <v>22.86704727</v>
      </c>
      <c r="F522" s="110">
        <v>23.93571996</v>
      </c>
      <c r="G522" s="110">
        <v>22.379551360000001</v>
      </c>
      <c r="H522" s="110">
        <v>25.795064549999999</v>
      </c>
      <c r="I522" s="110">
        <v>22.18654574</v>
      </c>
      <c r="J522" s="110">
        <v>31.46408357</v>
      </c>
      <c r="K522" s="110">
        <v>13.915712340000001</v>
      </c>
      <c r="L522" s="110">
        <v>19.530916659999999</v>
      </c>
      <c r="M522" s="110">
        <v>27.955478039999999</v>
      </c>
      <c r="N522" s="110">
        <v>24.23661354</v>
      </c>
      <c r="O522" s="111">
        <v>24.264449639999999</v>
      </c>
      <c r="P522" s="112">
        <f t="shared" si="380"/>
        <v>284.88857479000001</v>
      </c>
      <c r="Q522" s="80"/>
      <c r="R522" s="114"/>
      <c r="S522" s="114"/>
      <c r="T522" s="115">
        <f t="shared" ref="T522:T528" si="403">R522-S522</f>
        <v>0</v>
      </c>
      <c r="U522" s="209">
        <v>2</v>
      </c>
    </row>
    <row r="523" spans="1:21" s="60" customFormat="1" ht="15.75" hidden="1" customHeight="1" thickBot="1">
      <c r="A523" s="60" t="s">
        <v>21</v>
      </c>
      <c r="B523" s="213"/>
      <c r="C523" s="40" t="s">
        <v>557</v>
      </c>
      <c r="D523" s="109">
        <v>21.638856069999999</v>
      </c>
      <c r="E523" s="110">
        <v>22.408747770000002</v>
      </c>
      <c r="F523" s="110">
        <v>23.87684299</v>
      </c>
      <c r="G523" s="110">
        <v>21.775327910000001</v>
      </c>
      <c r="H523" s="110">
        <v>22.480576620000001</v>
      </c>
      <c r="I523" s="110">
        <v>24.304139249999999</v>
      </c>
      <c r="J523" s="110">
        <v>30.57901953</v>
      </c>
      <c r="K523" s="110">
        <v>15.856132329999999</v>
      </c>
      <c r="L523" s="110">
        <v>19.32771129</v>
      </c>
      <c r="M523" s="110">
        <v>22.943423429999999</v>
      </c>
      <c r="N523" s="110">
        <v>22.838126299999999</v>
      </c>
      <c r="O523" s="111">
        <v>22.63943536</v>
      </c>
      <c r="P523" s="112">
        <f t="shared" si="380"/>
        <v>270.66833885</v>
      </c>
      <c r="Q523" s="80"/>
      <c r="R523" s="114"/>
      <c r="S523" s="114"/>
      <c r="T523" s="115">
        <f t="shared" si="403"/>
        <v>0</v>
      </c>
      <c r="U523" s="209">
        <v>2</v>
      </c>
    </row>
    <row r="524" spans="1:21" s="60" customFormat="1" ht="15.75" hidden="1" customHeight="1" thickBot="1">
      <c r="A524" s="60" t="s">
        <v>21</v>
      </c>
      <c r="B524" s="213"/>
      <c r="C524" s="40" t="s">
        <v>658</v>
      </c>
      <c r="D524" s="109">
        <v>24.197843859999999</v>
      </c>
      <c r="E524" s="110">
        <v>22.496543070000001</v>
      </c>
      <c r="F524" s="110">
        <v>23.007803630000002</v>
      </c>
      <c r="G524" s="110">
        <v>21.51059334</v>
      </c>
      <c r="H524" s="110">
        <v>20.768850459999999</v>
      </c>
      <c r="I524" s="110">
        <v>27.869766760000001</v>
      </c>
      <c r="J524" s="110">
        <v>28.896522780000002</v>
      </c>
      <c r="K524" s="110">
        <v>9.4916602700000006</v>
      </c>
      <c r="L524" s="110">
        <v>24.258009210000001</v>
      </c>
      <c r="M524" s="110">
        <v>23.31166893</v>
      </c>
      <c r="N524" s="110">
        <v>24.36241601</v>
      </c>
      <c r="O524" s="111">
        <v>24.010914970000002</v>
      </c>
      <c r="P524" s="112">
        <f t="shared" si="380"/>
        <v>274.18259329</v>
      </c>
      <c r="Q524" s="80"/>
      <c r="R524" s="114"/>
      <c r="S524" s="114"/>
      <c r="T524" s="115">
        <f t="shared" si="403"/>
        <v>0</v>
      </c>
      <c r="U524" s="209">
        <v>2</v>
      </c>
    </row>
    <row r="525" spans="1:21" s="60" customFormat="1" ht="15.75" hidden="1" customHeight="1" thickBot="1">
      <c r="A525" s="60" t="s">
        <v>21</v>
      </c>
      <c r="B525" s="213"/>
      <c r="C525" s="40" t="s">
        <v>739</v>
      </c>
      <c r="D525" s="151">
        <v>25.38760079</v>
      </c>
      <c r="E525" s="152">
        <v>23.491939219999999</v>
      </c>
      <c r="F525" s="152">
        <v>23.360508330000002</v>
      </c>
      <c r="G525" s="152">
        <v>20.457232579999996</v>
      </c>
      <c r="H525" s="152">
        <v>23.818732310000001</v>
      </c>
      <c r="I525" s="152">
        <v>25.349672470000002</v>
      </c>
      <c r="J525" s="152">
        <v>26.893747990000008</v>
      </c>
      <c r="K525" s="152">
        <v>18.521187129999987</v>
      </c>
      <c r="L525" s="152">
        <v>22.25434143999999</v>
      </c>
      <c r="M525" s="152">
        <v>23.360404070000016</v>
      </c>
      <c r="N525" s="152">
        <v>24.928108099999974</v>
      </c>
      <c r="O525" s="111">
        <v>22.523948610000048</v>
      </c>
      <c r="P525" s="112">
        <f t="shared" si="380"/>
        <v>280.34742304000002</v>
      </c>
      <c r="Q525" s="80"/>
      <c r="R525" s="114"/>
      <c r="S525" s="114"/>
      <c r="T525" s="115">
        <f t="shared" si="403"/>
        <v>0</v>
      </c>
      <c r="U525" s="209">
        <v>2</v>
      </c>
    </row>
    <row r="526" spans="1:21" s="60" customFormat="1" ht="15.75" hidden="1" customHeight="1" thickBot="1">
      <c r="A526" s="60" t="s">
        <v>21</v>
      </c>
      <c r="B526" s="213"/>
      <c r="C526" s="40" t="s">
        <v>819</v>
      </c>
      <c r="D526" s="306">
        <v>24.317722880000002</v>
      </c>
      <c r="E526" s="307">
        <v>21.397329060000001</v>
      </c>
      <c r="F526" s="307">
        <v>26.245000209999994</v>
      </c>
      <c r="G526" s="307">
        <v>19.903691530000003</v>
      </c>
      <c r="H526" s="307">
        <v>24.745402389999995</v>
      </c>
      <c r="I526" s="307">
        <v>24.082327419999999</v>
      </c>
      <c r="J526" s="307">
        <v>25.587005440000013</v>
      </c>
      <c r="K526" s="307">
        <v>16.130491189999987</v>
      </c>
      <c r="L526" s="307">
        <v>22.528065490000017</v>
      </c>
      <c r="M526" s="307">
        <v>24.377474509999985</v>
      </c>
      <c r="N526" s="307">
        <v>22.396242980000011</v>
      </c>
      <c r="O526" s="308">
        <v>24.294444509999977</v>
      </c>
      <c r="P526" s="309">
        <f>SUM(D526:O526)</f>
        <v>276.00519760999998</v>
      </c>
      <c r="Q526" s="80"/>
      <c r="R526" s="354"/>
      <c r="S526" s="109"/>
      <c r="T526" s="52">
        <f>S526-R526</f>
        <v>0</v>
      </c>
      <c r="U526" s="209">
        <v>2</v>
      </c>
    </row>
    <row r="527" spans="1:21" s="60" customFormat="1" ht="15.75" hidden="1" customHeight="1">
      <c r="A527" s="60" t="s">
        <v>21</v>
      </c>
      <c r="B527" s="512"/>
      <c r="C527" s="41" t="s">
        <v>898</v>
      </c>
      <c r="D527" s="306">
        <v>22.698654470000001</v>
      </c>
      <c r="E527" s="307">
        <v>20.835005719999998</v>
      </c>
      <c r="F527" s="307">
        <v>24.156303920000006</v>
      </c>
      <c r="G527" s="307">
        <v>20.90045035</v>
      </c>
      <c r="H527" s="307">
        <v>22.858981450000002</v>
      </c>
      <c r="I527" s="307">
        <v>22.794994380000006</v>
      </c>
      <c r="J527" s="307">
        <v>23.596339699999987</v>
      </c>
      <c r="K527" s="307">
        <v>20.080719890000012</v>
      </c>
      <c r="L527" s="307">
        <v>21.335522029999993</v>
      </c>
      <c r="M527" s="307">
        <v>23.712917640000001</v>
      </c>
      <c r="N527" s="307">
        <v>20.664845200000002</v>
      </c>
      <c r="O527" s="308">
        <v>21.14639735999998</v>
      </c>
      <c r="P527" s="309">
        <f>SUM(D527:O527)</f>
        <v>264.78113210999999</v>
      </c>
      <c r="Q527" s="80"/>
      <c r="R527" s="342">
        <v>268.39999999999998</v>
      </c>
      <c r="S527" s="342">
        <v>268.39999999999998</v>
      </c>
      <c r="T527" s="355">
        <f t="shared" si="403"/>
        <v>0</v>
      </c>
      <c r="U527" s="209">
        <v>2</v>
      </c>
    </row>
    <row r="528" spans="1:21" s="60" customFormat="1" ht="15.6" customHeight="1">
      <c r="A528" s="60" t="s">
        <v>21</v>
      </c>
      <c r="B528" s="513">
        <v>97</v>
      </c>
      <c r="C528" s="567" t="s">
        <v>2827</v>
      </c>
      <c r="D528" s="551">
        <v>15.6</v>
      </c>
      <c r="E528" s="551">
        <v>12.8</v>
      </c>
      <c r="F528" s="551">
        <v>14.6</v>
      </c>
      <c r="G528" s="551">
        <v>13.8</v>
      </c>
      <c r="H528" s="551">
        <v>12.7</v>
      </c>
      <c r="I528" s="551">
        <v>15</v>
      </c>
      <c r="J528" s="551">
        <v>15.5</v>
      </c>
      <c r="K528" s="551">
        <v>10.7</v>
      </c>
      <c r="L528" s="551">
        <v>12.4</v>
      </c>
      <c r="M528" s="551">
        <v>15</v>
      </c>
      <c r="N528" s="551">
        <v>12.8</v>
      </c>
      <c r="O528" s="551">
        <f>(R528)-SUM(D528:N528)</f>
        <v>14.999999999999972</v>
      </c>
      <c r="P528" s="552">
        <f t="shared" ref="P528" si="404">SUM(D528:O528)</f>
        <v>165.9</v>
      </c>
      <c r="Q528" s="173"/>
      <c r="R528" s="551">
        <v>165.9</v>
      </c>
      <c r="S528" s="551">
        <f>165.6+0.3</f>
        <v>165.9</v>
      </c>
      <c r="T528" s="521">
        <f t="shared" si="403"/>
        <v>0</v>
      </c>
      <c r="U528" s="209">
        <v>1</v>
      </c>
    </row>
    <row r="529" spans="1:21" s="60" customFormat="1" ht="15.75" hidden="1" customHeight="1" thickBot="1">
      <c r="A529" s="60" t="s">
        <v>21</v>
      </c>
      <c r="B529" s="409"/>
      <c r="C529" s="158" t="s">
        <v>1035</v>
      </c>
      <c r="D529" s="312">
        <v>22.180802280000002</v>
      </c>
      <c r="E529" s="313">
        <v>20.460346109999996</v>
      </c>
      <c r="F529" s="313">
        <v>25.181415420000008</v>
      </c>
      <c r="G529" s="313">
        <v>19.831909609999997</v>
      </c>
      <c r="H529" s="313">
        <v>19.955415619999997</v>
      </c>
      <c r="I529" s="313">
        <v>21.636592600000014</v>
      </c>
      <c r="J529" s="313">
        <v>23.217268049999976</v>
      </c>
      <c r="K529" s="419">
        <v>17.262432380000007</v>
      </c>
      <c r="L529" s="419">
        <v>20.881710580000004</v>
      </c>
      <c r="M529" s="419">
        <v>25.771315810000004</v>
      </c>
      <c r="N529" s="419">
        <v>22.295433559999992</v>
      </c>
      <c r="O529" s="305">
        <v>24.312158229999994</v>
      </c>
      <c r="P529" s="314">
        <f>SUM(D529:O529)</f>
        <v>262.98680024999999</v>
      </c>
      <c r="Q529" s="75"/>
      <c r="R529" s="420">
        <v>255</v>
      </c>
      <c r="S529" s="343">
        <v>255</v>
      </c>
      <c r="T529" s="549">
        <f>R529-S529</f>
        <v>0</v>
      </c>
      <c r="U529" s="209">
        <v>2</v>
      </c>
    </row>
    <row r="530" spans="1:21" s="60" customFormat="1" ht="15.75" hidden="1" customHeight="1" thickBot="1">
      <c r="A530" s="60" t="s">
        <v>21</v>
      </c>
      <c r="B530" s="62"/>
      <c r="C530" s="40" t="s">
        <v>1205</v>
      </c>
      <c r="D530" s="109">
        <v>11.83779154</v>
      </c>
      <c r="E530" s="110">
        <v>21.16342186</v>
      </c>
      <c r="F530" s="110">
        <v>24.663664950000005</v>
      </c>
      <c r="G530" s="110">
        <v>16.298401599999998</v>
      </c>
      <c r="H530" s="110">
        <v>21.411784909999994</v>
      </c>
      <c r="I530" s="110">
        <v>20.381409529999999</v>
      </c>
      <c r="J530" s="110">
        <v>24.256105140000017</v>
      </c>
      <c r="K530" s="152">
        <v>17.264412239999984</v>
      </c>
      <c r="L530" s="152">
        <v>21.651844299999993</v>
      </c>
      <c r="M530" s="152">
        <v>25.402210420000017</v>
      </c>
      <c r="N530" s="152">
        <v>18.62112221999999</v>
      </c>
      <c r="O530" s="111">
        <v>17.717124740000003</v>
      </c>
      <c r="P530" s="112">
        <f t="shared" ref="P530:P539" si="405">SUM(D530:O530)</f>
        <v>240.66929345</v>
      </c>
      <c r="Q530" s="75"/>
      <c r="R530" s="109">
        <v>243.6</v>
      </c>
      <c r="S530" s="114">
        <v>243.6</v>
      </c>
      <c r="T530" s="310">
        <f t="shared" ref="T530:T539" si="406">R530-S530</f>
        <v>0</v>
      </c>
      <c r="U530" s="209">
        <v>2</v>
      </c>
    </row>
    <row r="531" spans="1:21" s="60" customFormat="1" ht="15.75" hidden="1" customHeight="1" thickBot="1">
      <c r="A531" s="60" t="s">
        <v>21</v>
      </c>
      <c r="B531" s="62"/>
      <c r="C531" s="40" t="s">
        <v>1206</v>
      </c>
      <c r="D531" s="312">
        <v>22.686549729999999</v>
      </c>
      <c r="E531" s="313">
        <v>19.748930259999998</v>
      </c>
      <c r="F531" s="313">
        <v>22.968246440000009</v>
      </c>
      <c r="G531" s="313">
        <v>18.27848951</v>
      </c>
      <c r="H531" s="313">
        <v>21.124654559999996</v>
      </c>
      <c r="I531" s="313">
        <v>21.259932379999995</v>
      </c>
      <c r="J531" s="313">
        <v>24.084602000000004</v>
      </c>
      <c r="K531" s="313">
        <v>12.852682869999995</v>
      </c>
      <c r="L531" s="313">
        <v>18.932912490000007</v>
      </c>
      <c r="M531" s="313">
        <v>19.883584749999983</v>
      </c>
      <c r="N531" s="313">
        <v>22.615905340000012</v>
      </c>
      <c r="O531" s="305">
        <v>17.627566129999991</v>
      </c>
      <c r="P531" s="314">
        <f t="shared" si="405"/>
        <v>242.06405645999999</v>
      </c>
      <c r="Q531" s="79"/>
      <c r="R531" s="109">
        <v>246</v>
      </c>
      <c r="S531" s="114">
        <v>246</v>
      </c>
      <c r="T531" s="115">
        <f t="shared" si="406"/>
        <v>0</v>
      </c>
      <c r="U531" s="209">
        <v>2</v>
      </c>
    </row>
    <row r="532" spans="1:21" s="60" customFormat="1" ht="15.6" hidden="1" customHeight="1" thickBot="1">
      <c r="A532" s="60" t="s">
        <v>21</v>
      </c>
      <c r="B532" s="62"/>
      <c r="C532" s="40" t="s">
        <v>1207</v>
      </c>
      <c r="D532" s="151">
        <v>23.276181909999998</v>
      </c>
      <c r="E532" s="152">
        <v>17.490133960000001</v>
      </c>
      <c r="F532" s="152">
        <v>19.246606220000004</v>
      </c>
      <c r="G532" s="152">
        <v>19.320737839999993</v>
      </c>
      <c r="H532" s="152">
        <v>20.470214870000007</v>
      </c>
      <c r="I532" s="152">
        <v>20.980121709999992</v>
      </c>
      <c r="J532" s="152">
        <v>19.975550259999991</v>
      </c>
      <c r="K532" s="152">
        <v>16.033391930000022</v>
      </c>
      <c r="L532" s="152">
        <v>15.123885299999984</v>
      </c>
      <c r="M532" s="152">
        <v>19.546071110000014</v>
      </c>
      <c r="N532" s="152">
        <v>18.576225109999996</v>
      </c>
      <c r="O532" s="111">
        <v>20.999164110000009</v>
      </c>
      <c r="P532" s="112">
        <f t="shared" si="405"/>
        <v>231.03828433000001</v>
      </c>
      <c r="Q532" s="113"/>
      <c r="R532" s="109">
        <v>233.6</v>
      </c>
      <c r="S532" s="114">
        <f>233.3+0.3</f>
        <v>233.60000000000002</v>
      </c>
      <c r="T532" s="115">
        <f t="shared" si="406"/>
        <v>0</v>
      </c>
      <c r="U532" s="209">
        <v>2</v>
      </c>
    </row>
    <row r="533" spans="1:21" s="60" customFormat="1" ht="15.6" hidden="1" customHeight="1" thickBot="1">
      <c r="A533" s="60" t="s">
        <v>21</v>
      </c>
      <c r="B533" s="62"/>
      <c r="C533" s="40" t="s">
        <v>1208</v>
      </c>
      <c r="D533" s="151">
        <v>20.03485994</v>
      </c>
      <c r="E533" s="152">
        <v>17.354949819999998</v>
      </c>
      <c r="F533" s="152">
        <v>17.986765500000004</v>
      </c>
      <c r="G533" s="152">
        <v>18.589301869999993</v>
      </c>
      <c r="H533" s="152">
        <v>19.137203260000007</v>
      </c>
      <c r="I533" s="152">
        <v>24.804649310000002</v>
      </c>
      <c r="J533" s="152">
        <v>14.492436599999991</v>
      </c>
      <c r="K533" s="152">
        <v>17.663886310000009</v>
      </c>
      <c r="L533" s="152">
        <v>16.901905690000007</v>
      </c>
      <c r="M533" s="152">
        <v>21.266414689999976</v>
      </c>
      <c r="N533" s="152">
        <v>14.447691620000001</v>
      </c>
      <c r="O533" s="111">
        <v>19.794188530000014</v>
      </c>
      <c r="P533" s="112">
        <f t="shared" si="405"/>
        <v>222.47425314</v>
      </c>
      <c r="Q533" s="113"/>
      <c r="R533" s="109">
        <v>218.70000000000002</v>
      </c>
      <c r="S533" s="114">
        <f>218.4+0.3</f>
        <v>218.70000000000002</v>
      </c>
      <c r="T533" s="115">
        <f t="shared" si="406"/>
        <v>0</v>
      </c>
      <c r="U533" s="209">
        <v>2</v>
      </c>
    </row>
    <row r="534" spans="1:21" s="60" customFormat="1" ht="15.75" hidden="1" customHeight="1" thickBot="1">
      <c r="A534" s="60" t="s">
        <v>21</v>
      </c>
      <c r="B534" s="62">
        <f>+B528+1</f>
        <v>98</v>
      </c>
      <c r="C534" s="40" t="s">
        <v>1209</v>
      </c>
      <c r="D534" s="139">
        <v>24.264793579999999</v>
      </c>
      <c r="E534" s="140">
        <v>16.225498820000002</v>
      </c>
      <c r="F534" s="140">
        <v>20.162768360000001</v>
      </c>
      <c r="G534" s="140">
        <v>50.712793939999997</v>
      </c>
      <c r="H534" s="140">
        <v>17.84300189999999</v>
      </c>
      <c r="I534" s="140">
        <v>-28.452007109999997</v>
      </c>
      <c r="J534" s="140">
        <v>21.29666979000001</v>
      </c>
      <c r="K534" s="140">
        <v>13.826871809999986</v>
      </c>
      <c r="L534" s="140">
        <v>17.828216429999998</v>
      </c>
      <c r="M534" s="140">
        <v>12.557719420000012</v>
      </c>
      <c r="N534" s="140">
        <v>50.397539440000003</v>
      </c>
      <c r="O534" s="111">
        <v>-18.299781599999989</v>
      </c>
      <c r="P534" s="112">
        <f t="shared" si="405"/>
        <v>198.36408478000001</v>
      </c>
      <c r="Q534" s="79"/>
      <c r="R534" s="116">
        <v>205.2</v>
      </c>
      <c r="S534" s="114">
        <f>204.9+0.3</f>
        <v>205.20000000000002</v>
      </c>
      <c r="T534" s="115">
        <f t="shared" si="406"/>
        <v>0</v>
      </c>
      <c r="U534" s="209">
        <v>2</v>
      </c>
    </row>
    <row r="535" spans="1:21" s="60" customFormat="1" ht="15.75" hidden="1" customHeight="1">
      <c r="A535" s="60" t="s">
        <v>21</v>
      </c>
      <c r="B535" s="408">
        <v>98</v>
      </c>
      <c r="C535" s="568" t="s">
        <v>1210</v>
      </c>
      <c r="D535" s="569">
        <v>19.143993600000002</v>
      </c>
      <c r="E535" s="570">
        <v>15.776512009999998</v>
      </c>
      <c r="F535" s="570">
        <v>15.507366089999998</v>
      </c>
      <c r="G535" s="570">
        <v>15.58814532000001</v>
      </c>
      <c r="H535" s="570">
        <v>18.847484729999991</v>
      </c>
      <c r="I535" s="570">
        <v>10.572037379999998</v>
      </c>
      <c r="J535" s="570">
        <v>14.995055140000005</v>
      </c>
      <c r="K535" s="570">
        <v>14.048843169999998</v>
      </c>
      <c r="L535" s="570">
        <v>18.723569349999991</v>
      </c>
      <c r="M535" s="570">
        <v>11.087459899999999</v>
      </c>
      <c r="N535" s="570">
        <v>15.79814921000002</v>
      </c>
      <c r="O535" s="308">
        <v>11.120682289999991</v>
      </c>
      <c r="P535" s="309">
        <f t="shared" si="405"/>
        <v>181.20929819</v>
      </c>
      <c r="Q535" s="79"/>
      <c r="R535" s="342">
        <v>186</v>
      </c>
      <c r="S535" s="342">
        <f>185.7+0.3</f>
        <v>186</v>
      </c>
      <c r="T535" s="355">
        <f t="shared" si="406"/>
        <v>0</v>
      </c>
      <c r="U535" s="209">
        <v>2</v>
      </c>
    </row>
    <row r="536" spans="1:21" s="60" customFormat="1" ht="15.75" customHeight="1">
      <c r="A536" s="60" t="s">
        <v>21</v>
      </c>
      <c r="B536" s="513">
        <v>98</v>
      </c>
      <c r="C536" s="567" t="s">
        <v>1211</v>
      </c>
      <c r="D536" s="551">
        <v>16.093822800000002</v>
      </c>
      <c r="E536" s="551">
        <v>13.79922736</v>
      </c>
      <c r="F536" s="551">
        <v>15.940125819999999</v>
      </c>
      <c r="G536" s="551">
        <v>15.049901519999999</v>
      </c>
      <c r="H536" s="551">
        <v>13.862725870000006</v>
      </c>
      <c r="I536" s="551">
        <v>16.826064519999989</v>
      </c>
      <c r="J536" s="565">
        <v>15.9</v>
      </c>
      <c r="K536" s="565">
        <v>12.1</v>
      </c>
      <c r="L536" s="565">
        <v>13.9</v>
      </c>
      <c r="M536" s="565">
        <v>14.2</v>
      </c>
      <c r="N536" s="565">
        <v>13.6</v>
      </c>
      <c r="O536" s="551">
        <f>(R536)-SUM(D536:N536)</f>
        <v>13.428132110000007</v>
      </c>
      <c r="P536" s="552">
        <f t="shared" si="405"/>
        <v>174.7</v>
      </c>
      <c r="Q536" s="523"/>
      <c r="R536" s="553">
        <v>174.7</v>
      </c>
      <c r="S536" s="551">
        <f>174.4+0.3</f>
        <v>174.70000000000002</v>
      </c>
      <c r="T536" s="521">
        <f t="shared" si="406"/>
        <v>0</v>
      </c>
      <c r="U536" s="209">
        <v>1</v>
      </c>
    </row>
    <row r="537" spans="1:21" s="60" customFormat="1" ht="15.75" customHeight="1">
      <c r="A537" s="60" t="s">
        <v>21</v>
      </c>
      <c r="B537" s="513">
        <v>99</v>
      </c>
      <c r="C537" s="567" t="s">
        <v>1212</v>
      </c>
      <c r="D537" s="565">
        <v>15.6</v>
      </c>
      <c r="E537" s="565">
        <v>12.8</v>
      </c>
      <c r="F537" s="565">
        <v>14.6</v>
      </c>
      <c r="G537" s="565">
        <v>13.8</v>
      </c>
      <c r="H537" s="565">
        <v>12.7</v>
      </c>
      <c r="I537" s="565">
        <v>15</v>
      </c>
      <c r="J537" s="565">
        <v>15.5</v>
      </c>
      <c r="K537" s="565">
        <v>10.7</v>
      </c>
      <c r="L537" s="565">
        <v>12.4</v>
      </c>
      <c r="M537" s="565">
        <v>15</v>
      </c>
      <c r="N537" s="565">
        <v>12.8</v>
      </c>
      <c r="O537" s="551">
        <f>(R537)-SUM(D537:N537)</f>
        <v>14.999999999999972</v>
      </c>
      <c r="P537" s="552">
        <f t="shared" si="405"/>
        <v>165.9</v>
      </c>
      <c r="Q537" s="523"/>
      <c r="R537" s="553">
        <v>165.9</v>
      </c>
      <c r="S537" s="551">
        <f>165.6+0.3</f>
        <v>165.9</v>
      </c>
      <c r="T537" s="521">
        <f t="shared" si="406"/>
        <v>0</v>
      </c>
      <c r="U537" s="209">
        <v>1</v>
      </c>
    </row>
    <row r="538" spans="1:21" s="60" customFormat="1" ht="15.75" hidden="1" customHeight="1" thickBot="1">
      <c r="A538" s="60" t="s">
        <v>21</v>
      </c>
      <c r="B538" s="409"/>
      <c r="C538" s="158" t="s">
        <v>1213</v>
      </c>
      <c r="D538" s="415"/>
      <c r="E538" s="416"/>
      <c r="F538" s="416"/>
      <c r="G538" s="416"/>
      <c r="H538" s="416"/>
      <c r="I538" s="416"/>
      <c r="J538" s="416"/>
      <c r="K538" s="416"/>
      <c r="L538" s="416"/>
      <c r="M538" s="416"/>
      <c r="N538" s="416"/>
      <c r="O538" s="305">
        <f>(R538)-SUM(D538:N538)</f>
        <v>0</v>
      </c>
      <c r="P538" s="314">
        <f t="shared" si="405"/>
        <v>0</v>
      </c>
      <c r="Q538" s="80"/>
      <c r="R538" s="420"/>
      <c r="S538" s="343"/>
      <c r="T538" s="403">
        <f t="shared" si="406"/>
        <v>0</v>
      </c>
      <c r="U538" s="209">
        <v>2</v>
      </c>
    </row>
    <row r="539" spans="1:21" s="60" customFormat="1" ht="15.75" hidden="1" customHeight="1" thickBot="1">
      <c r="A539" s="60" t="s">
        <v>21</v>
      </c>
      <c r="B539" s="213"/>
      <c r="C539" s="40" t="s">
        <v>1214</v>
      </c>
      <c r="D539" s="134"/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11">
        <f>(R539)-SUM(D539:N539)</f>
        <v>0</v>
      </c>
      <c r="P539" s="112">
        <f t="shared" si="405"/>
        <v>0</v>
      </c>
      <c r="Q539" s="80"/>
      <c r="R539" s="120"/>
      <c r="S539" s="114"/>
      <c r="T539" s="115">
        <f t="shared" si="406"/>
        <v>0</v>
      </c>
      <c r="U539" s="209">
        <v>2</v>
      </c>
    </row>
    <row r="540" spans="1:21" s="60" customFormat="1" ht="15.75" hidden="1" customHeight="1" thickBot="1">
      <c r="A540" s="60" t="s">
        <v>21</v>
      </c>
      <c r="B540" s="213"/>
      <c r="C540" s="40" t="s">
        <v>2515</v>
      </c>
      <c r="D540" s="492"/>
      <c r="E540" s="491"/>
      <c r="F540" s="491"/>
      <c r="G540" s="491"/>
      <c r="H540" s="491"/>
      <c r="I540" s="491"/>
      <c r="J540" s="491"/>
      <c r="K540" s="491"/>
      <c r="L540" s="491"/>
      <c r="M540" s="491"/>
      <c r="N540" s="491"/>
      <c r="O540" s="111">
        <f t="shared" ref="O540:O542" si="407">(R540)-SUM(D540:N540)</f>
        <v>0</v>
      </c>
      <c r="P540" s="112">
        <f t="shared" ref="P540:P542" si="408">SUM(D540:O540)</f>
        <v>0</v>
      </c>
      <c r="Q540" s="80"/>
      <c r="R540" s="487"/>
      <c r="S540" s="488"/>
      <c r="T540" s="115">
        <f t="shared" ref="T540:T542" si="409">R540-S540</f>
        <v>0</v>
      </c>
      <c r="U540" s="209">
        <v>2</v>
      </c>
    </row>
    <row r="541" spans="1:21" s="60" customFormat="1" ht="15.75" hidden="1" customHeight="1" thickBot="1">
      <c r="A541" s="60" t="s">
        <v>21</v>
      </c>
      <c r="B541" s="213"/>
      <c r="C541" s="40" t="s">
        <v>2611</v>
      </c>
      <c r="D541" s="492"/>
      <c r="E541" s="491"/>
      <c r="F541" s="491"/>
      <c r="G541" s="491"/>
      <c r="H541" s="491"/>
      <c r="I541" s="491"/>
      <c r="J541" s="491"/>
      <c r="K541" s="491"/>
      <c r="L541" s="491"/>
      <c r="M541" s="491"/>
      <c r="N541" s="491"/>
      <c r="O541" s="111">
        <f t="shared" si="407"/>
        <v>0</v>
      </c>
      <c r="P541" s="112">
        <f t="shared" si="408"/>
        <v>0</v>
      </c>
      <c r="Q541" s="80"/>
      <c r="R541" s="487"/>
      <c r="S541" s="488"/>
      <c r="T541" s="115">
        <f t="shared" si="409"/>
        <v>0</v>
      </c>
      <c r="U541" s="209">
        <v>2</v>
      </c>
    </row>
    <row r="542" spans="1:21" s="60" customFormat="1" ht="15.75" hidden="1" customHeight="1" thickBot="1">
      <c r="A542" s="60" t="s">
        <v>21</v>
      </c>
      <c r="B542" s="213"/>
      <c r="C542" s="40" t="s">
        <v>2707</v>
      </c>
      <c r="D542" s="492"/>
      <c r="E542" s="491"/>
      <c r="F542" s="491"/>
      <c r="G542" s="491"/>
      <c r="H542" s="491"/>
      <c r="I542" s="491"/>
      <c r="J542" s="491"/>
      <c r="K542" s="491"/>
      <c r="L542" s="491"/>
      <c r="M542" s="491"/>
      <c r="N542" s="491"/>
      <c r="O542" s="111">
        <f t="shared" si="407"/>
        <v>0</v>
      </c>
      <c r="P542" s="112">
        <f t="shared" si="408"/>
        <v>0</v>
      </c>
      <c r="Q542" s="80"/>
      <c r="R542" s="487"/>
      <c r="S542" s="488"/>
      <c r="T542" s="115">
        <f t="shared" si="409"/>
        <v>0</v>
      </c>
      <c r="U542" s="209">
        <v>2</v>
      </c>
    </row>
    <row r="543" spans="1:21" s="118" customFormat="1" ht="15.6" customHeight="1">
      <c r="B543" s="82"/>
      <c r="C543" s="50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4"/>
      <c r="Q543" s="84"/>
      <c r="R543" s="83"/>
      <c r="S543" s="83"/>
      <c r="T543" s="67"/>
      <c r="U543" s="209">
        <v>1</v>
      </c>
    </row>
    <row r="544" spans="1:21" s="60" customFormat="1" ht="15.75" hidden="1" customHeight="1" thickBot="1">
      <c r="A544" s="60" t="s">
        <v>22</v>
      </c>
      <c r="B544" s="213"/>
      <c r="C544" s="40" t="s">
        <v>119</v>
      </c>
      <c r="D544" s="299">
        <v>1.764286425281268E-3</v>
      </c>
      <c r="E544" s="299">
        <v>8.5975168834513255E-2</v>
      </c>
      <c r="F544" s="299">
        <v>8.3573723579154033E-2</v>
      </c>
      <c r="G544" s="299">
        <v>8.5562561702136455E-2</v>
      </c>
      <c r="H544" s="299">
        <v>7.6166309859790032E-2</v>
      </c>
      <c r="I544" s="299">
        <v>7.9434944516602157E-2</v>
      </c>
      <c r="J544" s="299">
        <v>8.382380677133669E-2</v>
      </c>
      <c r="K544" s="299">
        <v>8.901218968193117E-2</v>
      </c>
      <c r="L544" s="299">
        <v>7.5203373446401212E-2</v>
      </c>
      <c r="M544" s="299">
        <v>8.9972854445700232E-2</v>
      </c>
      <c r="N544" s="299">
        <v>7.6579655011863854E-2</v>
      </c>
      <c r="O544" s="299">
        <v>0.17293112572528965</v>
      </c>
      <c r="P544" s="290">
        <f t="shared" ref="P544:P574" si="410">SUM(D544:O544)</f>
        <v>1</v>
      </c>
      <c r="Q544" s="291"/>
      <c r="R544" s="83"/>
      <c r="S544" s="83"/>
      <c r="T544" s="67"/>
      <c r="U544" s="209">
        <v>2</v>
      </c>
    </row>
    <row r="545" spans="1:21" s="60" customFormat="1" ht="15.75" hidden="1" customHeight="1" thickBot="1">
      <c r="A545" s="60" t="s">
        <v>22</v>
      </c>
      <c r="B545" s="213"/>
      <c r="C545" s="40" t="s">
        <v>120</v>
      </c>
      <c r="D545" s="119">
        <v>4.9316693128542031E-3</v>
      </c>
      <c r="E545" s="119">
        <v>6.6372401800931416E-2</v>
      </c>
      <c r="F545" s="119">
        <v>7.6146246638287923E-2</v>
      </c>
      <c r="G545" s="119">
        <v>8.1564927514668359E-2</v>
      </c>
      <c r="H545" s="119">
        <v>8.8308156483841466E-2</v>
      </c>
      <c r="I545" s="119">
        <v>6.8029347588422995E-2</v>
      </c>
      <c r="J545" s="119">
        <v>7.5963253907277609E-2</v>
      </c>
      <c r="K545" s="119">
        <v>9.9979294387410725E-2</v>
      </c>
      <c r="L545" s="119">
        <v>9.0167841492180878E-2</v>
      </c>
      <c r="M545" s="119">
        <v>9.3834653832933268E-2</v>
      </c>
      <c r="N545" s="119">
        <v>9.2324606422969177E-2</v>
      </c>
      <c r="O545" s="119">
        <v>0.16237760061822198</v>
      </c>
      <c r="P545" s="107">
        <f t="shared" si="410"/>
        <v>1</v>
      </c>
      <c r="Q545" s="291"/>
      <c r="R545" s="83"/>
      <c r="S545" s="83"/>
      <c r="T545" s="67"/>
      <c r="U545" s="209">
        <v>2</v>
      </c>
    </row>
    <row r="546" spans="1:21" s="60" customFormat="1" ht="15.75" hidden="1" customHeight="1" thickBot="1">
      <c r="A546" s="60" t="s">
        <v>22</v>
      </c>
      <c r="B546" s="213"/>
      <c r="C546" s="40" t="s">
        <v>121</v>
      </c>
      <c r="D546" s="346">
        <v>9.2782462037659143E-3</v>
      </c>
      <c r="E546" s="346">
        <v>0.11036633556577242</v>
      </c>
      <c r="F546" s="346">
        <v>2.9311583866153842E-2</v>
      </c>
      <c r="G546" s="346">
        <v>5.9315982693727586E-2</v>
      </c>
      <c r="H546" s="346">
        <v>9.4599996833625133E-2</v>
      </c>
      <c r="I546" s="346">
        <v>0.10426731166170528</v>
      </c>
      <c r="J546" s="346">
        <v>8.943845097907506E-2</v>
      </c>
      <c r="K546" s="346">
        <v>8.5881945367911522E-2</v>
      </c>
      <c r="L546" s="346">
        <v>7.8987439422992189E-2</v>
      </c>
      <c r="M546" s="346">
        <v>8.4073801892559086E-2</v>
      </c>
      <c r="N546" s="346">
        <v>8.4153507830039095E-2</v>
      </c>
      <c r="O546" s="346">
        <v>0.17032539768267285</v>
      </c>
      <c r="P546" s="295">
        <f t="shared" si="410"/>
        <v>1</v>
      </c>
      <c r="Q546" s="291"/>
      <c r="R546" s="83"/>
      <c r="S546" s="83"/>
      <c r="T546" s="67"/>
      <c r="U546" s="209">
        <v>2</v>
      </c>
    </row>
    <row r="547" spans="1:21" s="60" customFormat="1" ht="15.75" hidden="1" customHeight="1" thickBot="1">
      <c r="A547" s="60" t="s">
        <v>22</v>
      </c>
      <c r="B547" s="213"/>
      <c r="C547" s="40" t="s">
        <v>122</v>
      </c>
      <c r="D547" s="153">
        <f t="shared" ref="D547:O547" si="411">D569/$P569</f>
        <v>5.1284183836093978E-3</v>
      </c>
      <c r="E547" s="296">
        <f t="shared" si="411"/>
        <v>9.3223637333142012E-2</v>
      </c>
      <c r="F547" s="296">
        <f t="shared" si="411"/>
        <v>8.1305903378371749E-2</v>
      </c>
      <c r="G547" s="296">
        <f t="shared" si="411"/>
        <v>8.0496803163249919E-2</v>
      </c>
      <c r="H547" s="296">
        <f t="shared" si="411"/>
        <v>7.7976187973144054E-2</v>
      </c>
      <c r="I547" s="296">
        <f t="shared" si="411"/>
        <v>8.4141920626341321E-2</v>
      </c>
      <c r="J547" s="296">
        <f t="shared" si="411"/>
        <v>8.456060774510564E-2</v>
      </c>
      <c r="K547" s="296">
        <f t="shared" si="411"/>
        <v>9.5238296018983634E-2</v>
      </c>
      <c r="L547" s="296">
        <f t="shared" si="411"/>
        <v>6.5208444658878734E-2</v>
      </c>
      <c r="M547" s="296">
        <f t="shared" si="411"/>
        <v>6.971190237656659E-2</v>
      </c>
      <c r="N547" s="296">
        <f t="shared" si="411"/>
        <v>7.4859333606791659E-2</v>
      </c>
      <c r="O547" s="296">
        <f t="shared" si="411"/>
        <v>0.1881485447358153</v>
      </c>
      <c r="P547" s="155">
        <f t="shared" si="410"/>
        <v>1</v>
      </c>
      <c r="Q547" s="291"/>
      <c r="R547" s="83"/>
      <c r="S547" s="83"/>
      <c r="T547" s="67"/>
      <c r="U547" s="209">
        <v>2</v>
      </c>
    </row>
    <row r="548" spans="1:21" s="60" customFormat="1" ht="15.75" hidden="1" customHeight="1" thickBot="1">
      <c r="A548" s="60" t="s">
        <v>22</v>
      </c>
      <c r="B548" s="213"/>
      <c r="C548" s="41" t="s">
        <v>123</v>
      </c>
      <c r="D548" s="153">
        <f t="shared" ref="D548:D554" si="412">D570/$P570</f>
        <v>4.2208071835026836E-3</v>
      </c>
      <c r="E548" s="296">
        <f t="shared" ref="E548:O549" si="413">E570/$P570</f>
        <v>8.8743171212931626E-2</v>
      </c>
      <c r="F548" s="296">
        <f t="shared" si="413"/>
        <v>8.3622790409521724E-2</v>
      </c>
      <c r="G548" s="296">
        <f t="shared" si="413"/>
        <v>8.0609105931477618E-2</v>
      </c>
      <c r="H548" s="296">
        <f t="shared" si="413"/>
        <v>8.6767060675376956E-2</v>
      </c>
      <c r="I548" s="296">
        <f t="shared" si="413"/>
        <v>7.2884263565541951E-2</v>
      </c>
      <c r="J548" s="296">
        <f t="shared" si="413"/>
        <v>8.6719285334632065E-2</v>
      </c>
      <c r="K548" s="296">
        <f t="shared" si="413"/>
        <v>0.10296947299478676</v>
      </c>
      <c r="L548" s="296">
        <f t="shared" si="413"/>
        <v>6.0852312483956089E-2</v>
      </c>
      <c r="M548" s="296">
        <f t="shared" si="413"/>
        <v>8.1617984182726158E-2</v>
      </c>
      <c r="N548" s="296">
        <f t="shared" si="413"/>
        <v>8.6849049115513291E-2</v>
      </c>
      <c r="O548" s="296">
        <f t="shared" si="413"/>
        <v>0.16414469691003317</v>
      </c>
      <c r="P548" s="155">
        <f t="shared" si="410"/>
        <v>1</v>
      </c>
      <c r="Q548" s="157">
        <f>(P570/P569-1)</f>
        <v>-7.7006800846367685E-2</v>
      </c>
      <c r="R548" s="83"/>
      <c r="S548" s="83"/>
      <c r="T548" s="67"/>
      <c r="U548" s="209">
        <v>2</v>
      </c>
    </row>
    <row r="549" spans="1:21" s="60" customFormat="1" ht="15.75" hidden="1" customHeight="1" thickBot="1">
      <c r="A549" s="60" t="s">
        <v>22</v>
      </c>
      <c r="B549" s="213"/>
      <c r="C549" s="40" t="s">
        <v>437</v>
      </c>
      <c r="D549" s="153">
        <f t="shared" si="412"/>
        <v>7.4721362307161365E-2</v>
      </c>
      <c r="E549" s="296">
        <f t="shared" si="413"/>
        <v>1.9684608568401377E-2</v>
      </c>
      <c r="F549" s="296">
        <f t="shared" si="413"/>
        <v>7.8341620720791996E-2</v>
      </c>
      <c r="G549" s="296">
        <f t="shared" si="413"/>
        <v>8.2735524503888311E-2</v>
      </c>
      <c r="H549" s="296">
        <f t="shared" si="413"/>
        <v>7.5722936693524368E-2</v>
      </c>
      <c r="I549" s="296">
        <f t="shared" si="413"/>
        <v>8.9059246489055763E-2</v>
      </c>
      <c r="J549" s="296">
        <f t="shared" si="413"/>
        <v>7.7325221489166415E-2</v>
      </c>
      <c r="K549" s="296">
        <f t="shared" si="413"/>
        <v>0.10795406285083879</v>
      </c>
      <c r="L549" s="296">
        <f t="shared" si="413"/>
        <v>4.6279044010571958E-2</v>
      </c>
      <c r="M549" s="296">
        <f t="shared" si="413"/>
        <v>6.7383753249135286E-2</v>
      </c>
      <c r="N549" s="296">
        <f t="shared" si="413"/>
        <v>9.5958262905824834E-2</v>
      </c>
      <c r="O549" s="296">
        <f t="shared" si="413"/>
        <v>0.18483435621163966</v>
      </c>
      <c r="P549" s="155">
        <f t="shared" si="410"/>
        <v>1</v>
      </c>
      <c r="Q549" s="157">
        <f t="shared" ref="Q549:Q554" si="414">(P571/P570-1)</f>
        <v>1.1009947665735709E-2</v>
      </c>
      <c r="R549" s="83"/>
      <c r="S549" s="83"/>
      <c r="T549" s="67"/>
      <c r="U549" s="209">
        <v>2</v>
      </c>
    </row>
    <row r="550" spans="1:21" s="60" customFormat="1" ht="15.75" hidden="1" customHeight="1" thickBot="1">
      <c r="A550" s="60" t="s">
        <v>22</v>
      </c>
      <c r="B550" s="213"/>
      <c r="C550" s="40" t="s">
        <v>558</v>
      </c>
      <c r="D550" s="153">
        <f t="shared" si="412"/>
        <v>7.2929312456704032E-2</v>
      </c>
      <c r="E550" s="296">
        <f t="shared" ref="E550:O550" si="415">E572/$P572</f>
        <v>9.6902789623460849E-3</v>
      </c>
      <c r="F550" s="296">
        <f t="shared" si="415"/>
        <v>6.2697433454505833E-2</v>
      </c>
      <c r="G550" s="296">
        <f t="shared" si="415"/>
        <v>9.2843864199818465E-2</v>
      </c>
      <c r="H550" s="296">
        <f t="shared" si="415"/>
        <v>7.9848180789603179E-2</v>
      </c>
      <c r="I550" s="296">
        <f t="shared" si="415"/>
        <v>8.6975607168819927E-2</v>
      </c>
      <c r="J550" s="296">
        <f t="shared" si="415"/>
        <v>9.056065928091539E-2</v>
      </c>
      <c r="K550" s="296">
        <f t="shared" si="415"/>
        <v>0.11792267579430395</v>
      </c>
      <c r="L550" s="296">
        <f t="shared" si="415"/>
        <v>5.8799672511690736E-2</v>
      </c>
      <c r="M550" s="296">
        <f t="shared" si="415"/>
        <v>7.163296064114448E-2</v>
      </c>
      <c r="N550" s="296">
        <f t="shared" si="415"/>
        <v>8.6609246800951653E-2</v>
      </c>
      <c r="O550" s="296">
        <f t="shared" si="415"/>
        <v>0.16949010793919631</v>
      </c>
      <c r="P550" s="155">
        <f t="shared" si="410"/>
        <v>0.99999999999999989</v>
      </c>
      <c r="Q550" s="156">
        <f t="shared" si="414"/>
        <v>-0.13296275316154615</v>
      </c>
      <c r="R550" s="83"/>
      <c r="S550" s="83"/>
      <c r="T550" s="67"/>
      <c r="U550" s="209">
        <v>2</v>
      </c>
    </row>
    <row r="551" spans="1:21" s="60" customFormat="1" ht="15.75" hidden="1" customHeight="1" thickBot="1">
      <c r="A551" s="60" t="s">
        <v>22</v>
      </c>
      <c r="B551" s="213"/>
      <c r="C551" s="40" t="s">
        <v>659</v>
      </c>
      <c r="D551" s="153">
        <f t="shared" si="412"/>
        <v>7.5144227070422315E-2</v>
      </c>
      <c r="E551" s="296">
        <f t="shared" ref="E551:O551" si="416">E573/$P573</f>
        <v>1.8508378122403878E-2</v>
      </c>
      <c r="F551" s="296">
        <f t="shared" si="416"/>
        <v>7.9645763659552005E-2</v>
      </c>
      <c r="G551" s="296">
        <f t="shared" si="416"/>
        <v>8.5240622580872796E-2</v>
      </c>
      <c r="H551" s="296">
        <f t="shared" si="416"/>
        <v>7.640883825790977E-2</v>
      </c>
      <c r="I551" s="296">
        <f t="shared" si="416"/>
        <v>7.8571060893962277E-2</v>
      </c>
      <c r="J551" s="296">
        <f t="shared" si="416"/>
        <v>0.1003265494783861</v>
      </c>
      <c r="K551" s="296">
        <f t="shared" si="416"/>
        <v>0.10731270718603496</v>
      </c>
      <c r="L551" s="296">
        <f t="shared" si="416"/>
        <v>3.009385677199861E-2</v>
      </c>
      <c r="M551" s="296">
        <f t="shared" si="416"/>
        <v>8.9332303705288163E-2</v>
      </c>
      <c r="N551" s="296">
        <f t="shared" si="416"/>
        <v>8.5346361300002671E-2</v>
      </c>
      <c r="O551" s="296">
        <f t="shared" si="416"/>
        <v>0.17406933097316649</v>
      </c>
      <c r="P551" s="155">
        <f t="shared" si="410"/>
        <v>1</v>
      </c>
      <c r="Q551" s="156">
        <f t="shared" si="414"/>
        <v>4.4599273853227483E-3</v>
      </c>
      <c r="R551" s="83"/>
      <c r="S551" s="83"/>
      <c r="T551" s="232"/>
      <c r="U551" s="209">
        <v>2</v>
      </c>
    </row>
    <row r="552" spans="1:21" s="60" customFormat="1" ht="15.75" hidden="1" customHeight="1" thickBot="1">
      <c r="A552" s="60" t="s">
        <v>22</v>
      </c>
      <c r="B552" s="62"/>
      <c r="C552" s="49" t="s">
        <v>740</v>
      </c>
      <c r="D552" s="298">
        <f t="shared" si="412"/>
        <v>6.9648072015482163E-2</v>
      </c>
      <c r="E552" s="299">
        <f t="shared" ref="E552:O552" si="417">E574/$P574</f>
        <v>2.1881825494687805E-2</v>
      </c>
      <c r="F552" s="299">
        <f t="shared" si="417"/>
        <v>8.7078365272260899E-2</v>
      </c>
      <c r="G552" s="299">
        <f t="shared" si="417"/>
        <v>8.3466129633308392E-2</v>
      </c>
      <c r="H552" s="299">
        <f t="shared" si="417"/>
        <v>7.0951261539767885E-2</v>
      </c>
      <c r="I552" s="299">
        <f t="shared" si="417"/>
        <v>8.517304299710457E-2</v>
      </c>
      <c r="J552" s="299">
        <f t="shared" si="417"/>
        <v>9.2050021069712787E-2</v>
      </c>
      <c r="K552" s="299">
        <f t="shared" si="417"/>
        <v>9.7364600493067707E-2</v>
      </c>
      <c r="L552" s="299">
        <f t="shared" si="417"/>
        <v>6.3274508745843061E-2</v>
      </c>
      <c r="M552" s="299">
        <f t="shared" si="417"/>
        <v>8.0534551700818385E-2</v>
      </c>
      <c r="N552" s="299">
        <f t="shared" si="417"/>
        <v>8.2384354473481192E-2</v>
      </c>
      <c r="O552" s="299">
        <f t="shared" si="417"/>
        <v>0.16619326656446518</v>
      </c>
      <c r="P552" s="300">
        <f t="shared" si="410"/>
        <v>1</v>
      </c>
      <c r="Q552" s="301">
        <f t="shared" si="414"/>
        <v>2.4477269602894758E-2</v>
      </c>
      <c r="R552" s="83"/>
      <c r="S552" s="83"/>
      <c r="T552" s="67"/>
      <c r="U552" s="209">
        <v>2</v>
      </c>
    </row>
    <row r="553" spans="1:21" s="60" customFormat="1" ht="15.75" hidden="1" customHeight="1" thickBot="1">
      <c r="A553" s="60" t="s">
        <v>22</v>
      </c>
      <c r="B553" s="62"/>
      <c r="C553" s="49" t="s">
        <v>820</v>
      </c>
      <c r="D553" s="130">
        <f t="shared" si="412"/>
        <v>2.9684539884440326E-3</v>
      </c>
      <c r="E553" s="119">
        <f t="shared" ref="E553:O553" si="418">E575/$P575</f>
        <v>9.0479867244698434E-2</v>
      </c>
      <c r="F553" s="119">
        <f t="shared" si="418"/>
        <v>7.5580319868012349E-2</v>
      </c>
      <c r="G553" s="119">
        <f t="shared" si="418"/>
        <v>0</v>
      </c>
      <c r="H553" s="119">
        <f t="shared" si="418"/>
        <v>0.16831479463966514</v>
      </c>
      <c r="I553" s="119">
        <f t="shared" si="418"/>
        <v>8.9569326828265461E-2</v>
      </c>
      <c r="J553" s="119">
        <f t="shared" si="418"/>
        <v>8.8486665463302083E-2</v>
      </c>
      <c r="K553" s="119">
        <f t="shared" si="418"/>
        <v>9.3523693940227498E-2</v>
      </c>
      <c r="L553" s="119">
        <f t="shared" si="418"/>
        <v>5.6028509884893815E-2</v>
      </c>
      <c r="M553" s="119">
        <f t="shared" si="418"/>
        <v>8.2252334145779538E-2</v>
      </c>
      <c r="N553" s="119">
        <f t="shared" si="418"/>
        <v>8.9275975516265316E-2</v>
      </c>
      <c r="O553" s="119">
        <f t="shared" si="418"/>
        <v>0.16352005848044632</v>
      </c>
      <c r="P553" s="175">
        <f>SUM(D553:O553)</f>
        <v>1</v>
      </c>
      <c r="Q553" s="176">
        <f t="shared" si="414"/>
        <v>-1.9620925875034168E-2</v>
      </c>
      <c r="R553" s="83"/>
      <c r="S553" s="83"/>
      <c r="T553" s="67"/>
      <c r="U553" s="209">
        <v>2</v>
      </c>
    </row>
    <row r="554" spans="1:21" s="60" customFormat="1" ht="15.6" hidden="1" customHeight="1" thickBot="1">
      <c r="A554" s="60" t="s">
        <v>22</v>
      </c>
      <c r="B554" s="62"/>
      <c r="C554" s="49" t="s">
        <v>899</v>
      </c>
      <c r="D554" s="130">
        <f t="shared" si="412"/>
        <v>6.5250688874215175E-3</v>
      </c>
      <c r="E554" s="119">
        <f t="shared" ref="E554:O554" si="419">E576/$P576</f>
        <v>8.5670586769641649E-2</v>
      </c>
      <c r="F554" s="119">
        <f t="shared" si="419"/>
        <v>7.7671059754892663E-2</v>
      </c>
      <c r="G554" s="119">
        <f t="shared" si="419"/>
        <v>9.2668959323732022E-2</v>
      </c>
      <c r="H554" s="119">
        <f t="shared" si="419"/>
        <v>7.7089380865294446E-2</v>
      </c>
      <c r="I554" s="119">
        <f t="shared" si="419"/>
        <v>8.7506285253977384E-2</v>
      </c>
      <c r="J554" s="119">
        <f t="shared" si="419"/>
        <v>8.5570906480228859E-2</v>
      </c>
      <c r="K554" s="119">
        <f t="shared" si="419"/>
        <v>8.8287868352193349E-2</v>
      </c>
      <c r="L554" s="119">
        <f t="shared" si="419"/>
        <v>7.4649500798431107E-2</v>
      </c>
      <c r="M554" s="119">
        <f t="shared" si="419"/>
        <v>8.0551200759505545E-2</v>
      </c>
      <c r="N554" s="119">
        <f t="shared" si="419"/>
        <v>8.9256008030712972E-2</v>
      </c>
      <c r="O554" s="119">
        <f t="shared" si="419"/>
        <v>0.15455317472396851</v>
      </c>
      <c r="P554" s="175">
        <f>SUM(D554:O554)</f>
        <v>1</v>
      </c>
      <c r="Q554" s="176">
        <f t="shared" si="414"/>
        <v>-3.6865063306737778E-2</v>
      </c>
      <c r="R554" s="83"/>
      <c r="S554" s="83"/>
      <c r="T554" s="67"/>
      <c r="U554" s="209">
        <v>2</v>
      </c>
    </row>
    <row r="555" spans="1:21" s="60" customFormat="1" ht="15.6" hidden="1" customHeight="1" thickBot="1">
      <c r="A555" s="60" t="s">
        <v>22</v>
      </c>
      <c r="B555" s="62"/>
      <c r="C555" s="49" t="s">
        <v>1036</v>
      </c>
      <c r="D555" s="130">
        <f t="shared" ref="D555:D563" si="420">D578/$P578</f>
        <v>1.4956324991321635E-3</v>
      </c>
      <c r="E555" s="119">
        <f t="shared" ref="E555:O555" si="421">E578/$P578</f>
        <v>8.5547035464177579E-2</v>
      </c>
      <c r="F555" s="119">
        <f t="shared" si="421"/>
        <v>7.8189087743844796E-2</v>
      </c>
      <c r="G555" s="119">
        <f t="shared" si="421"/>
        <v>9.9058999334726033E-2</v>
      </c>
      <c r="H555" s="119">
        <f t="shared" si="421"/>
        <v>7.4335863433542787E-2</v>
      </c>
      <c r="I555" s="119">
        <f t="shared" si="421"/>
        <v>7.7076499960724812E-2</v>
      </c>
      <c r="J555" s="119">
        <f t="shared" si="421"/>
        <v>8.3104062912865165E-2</v>
      </c>
      <c r="K555" s="119">
        <f t="shared" si="421"/>
        <v>8.8990302088656589E-2</v>
      </c>
      <c r="L555" s="119">
        <f t="shared" si="421"/>
        <v>6.4708569517698239E-2</v>
      </c>
      <c r="M555" s="119">
        <f t="shared" si="421"/>
        <v>7.9574643403482581E-2</v>
      </c>
      <c r="N555" s="119">
        <f t="shared" si="421"/>
        <v>0.10092088100098441</v>
      </c>
      <c r="O555" s="119">
        <f t="shared" si="421"/>
        <v>0.16699842264016485</v>
      </c>
      <c r="P555" s="175">
        <f>SUM(D555:O555)</f>
        <v>0.99999999999999989</v>
      </c>
      <c r="Q555" s="176">
        <f>(P578/P576-1)</f>
        <v>-2.409733724500851E-2</v>
      </c>
      <c r="R555" s="83"/>
      <c r="S555" s="83"/>
      <c r="T555" s="67"/>
      <c r="U555" s="209">
        <v>2</v>
      </c>
    </row>
    <row r="556" spans="1:21" s="60" customFormat="1" ht="15.6" hidden="1" customHeight="1" thickBot="1">
      <c r="A556" s="60" t="s">
        <v>22</v>
      </c>
      <c r="B556" s="62">
        <f>+B535+1</f>
        <v>99</v>
      </c>
      <c r="C556" s="49" t="s">
        <v>1259</v>
      </c>
      <c r="D556" s="130">
        <f t="shared" si="420"/>
        <v>1.4455033484962809E-2</v>
      </c>
      <c r="E556" s="119">
        <f t="shared" ref="E556:O556" si="422">E579/$P579</f>
        <v>4.7488577349046372E-2</v>
      </c>
      <c r="F556" s="119">
        <f t="shared" si="422"/>
        <v>8.6130874015177508E-2</v>
      </c>
      <c r="G556" s="119">
        <f t="shared" si="422"/>
        <v>0.10372113551845176</v>
      </c>
      <c r="H556" s="119">
        <f t="shared" si="422"/>
        <v>6.5597620129099379E-2</v>
      </c>
      <c r="I556" s="119">
        <f t="shared" si="422"/>
        <v>9.4402075614176406E-2</v>
      </c>
      <c r="J556" s="119">
        <f t="shared" si="422"/>
        <v>7.9349415766579612E-2</v>
      </c>
      <c r="K556" s="119">
        <f t="shared" si="422"/>
        <v>0.10269650732099925</v>
      </c>
      <c r="L556" s="119">
        <f t="shared" si="422"/>
        <v>7.1666842518865528E-2</v>
      </c>
      <c r="M556" s="119">
        <f t="shared" si="422"/>
        <v>8.9810181679921969E-2</v>
      </c>
      <c r="N556" s="119">
        <f t="shared" si="422"/>
        <v>0.1071601384473326</v>
      </c>
      <c r="O556" s="119">
        <f t="shared" si="422"/>
        <v>0.13752159815538681</v>
      </c>
      <c r="P556" s="175">
        <f t="shared" ref="P556:P565" si="423">SUM(D556:O556)</f>
        <v>1</v>
      </c>
      <c r="Q556" s="176">
        <f>(P579/P578-1)</f>
        <v>-7.9403016096019741E-2</v>
      </c>
      <c r="R556" s="83"/>
      <c r="S556" s="83"/>
      <c r="T556" s="67"/>
      <c r="U556" s="209">
        <v>2</v>
      </c>
    </row>
    <row r="557" spans="1:21" s="60" customFormat="1" ht="15.6" hidden="1" customHeight="1">
      <c r="A557" s="60" t="s">
        <v>22</v>
      </c>
      <c r="B557" s="408">
        <f>+B556+1</f>
        <v>100</v>
      </c>
      <c r="C557" s="566" t="s">
        <v>1260</v>
      </c>
      <c r="D557" s="460">
        <f t="shared" si="420"/>
        <v>1.0289042824427481E-2</v>
      </c>
      <c r="E557" s="346">
        <f t="shared" ref="E557:O557" si="424">E580/$P580</f>
        <v>9.5898775877862594E-2</v>
      </c>
      <c r="F557" s="346">
        <f t="shared" si="424"/>
        <v>8.1579269007633584E-2</v>
      </c>
      <c r="G557" s="346">
        <f t="shared" si="424"/>
        <v>9.6739048702290067E-2</v>
      </c>
      <c r="H557" s="346">
        <f t="shared" si="424"/>
        <v>7.5542882900763372E-2</v>
      </c>
      <c r="I557" s="346">
        <f t="shared" si="424"/>
        <v>8.8164129847328243E-2</v>
      </c>
      <c r="J557" s="346">
        <f t="shared" si="424"/>
        <v>9.0901018320610691E-2</v>
      </c>
      <c r="K557" s="346">
        <f t="shared" si="424"/>
        <v>9.9667703969465629E-2</v>
      </c>
      <c r="L557" s="346">
        <f t="shared" si="424"/>
        <v>4.9830575954198493E-2</v>
      </c>
      <c r="M557" s="346">
        <f t="shared" si="424"/>
        <v>7.8403900381679395E-2</v>
      </c>
      <c r="N557" s="346">
        <f t="shared" si="424"/>
        <v>8.2132761145038188E-2</v>
      </c>
      <c r="O557" s="346">
        <f t="shared" si="424"/>
        <v>0.15085089106870225</v>
      </c>
      <c r="P557" s="545">
        <f t="shared" si="423"/>
        <v>1</v>
      </c>
      <c r="Q557" s="548">
        <f t="shared" ref="Q557:Q565" si="425">(P580/P579-1)</f>
        <v>-3.6688248157210612E-3</v>
      </c>
      <c r="R557" s="83"/>
      <c r="S557" s="83"/>
      <c r="T557" s="67"/>
      <c r="U557" s="209">
        <v>2</v>
      </c>
    </row>
    <row r="558" spans="1:21" s="60" customFormat="1" ht="15.6" customHeight="1">
      <c r="A558" s="60" t="s">
        <v>22</v>
      </c>
      <c r="B558" s="513">
        <v>100</v>
      </c>
      <c r="C558" s="567" t="s">
        <v>1261</v>
      </c>
      <c r="D558" s="119">
        <f t="shared" si="420"/>
        <v>1.8626721027928183E-2</v>
      </c>
      <c r="E558" s="119">
        <f t="shared" ref="E558:O558" si="426">E581/$P581</f>
        <v>0.10369951700768219</v>
      </c>
      <c r="F558" s="119">
        <f t="shared" si="426"/>
        <v>7.3021064964386956E-2</v>
      </c>
      <c r="G558" s="119">
        <f t="shared" si="426"/>
        <v>8.0687795933647957E-2</v>
      </c>
      <c r="H558" s="119">
        <f t="shared" si="426"/>
        <v>8.6462412832179425E-2</v>
      </c>
      <c r="I558" s="119">
        <f t="shared" si="426"/>
        <v>8.2343861264481247E-2</v>
      </c>
      <c r="J558" s="119">
        <f t="shared" si="426"/>
        <v>8.5182594747704829E-2</v>
      </c>
      <c r="K558" s="119">
        <f t="shared" si="426"/>
        <v>9.8102899466580518E-2</v>
      </c>
      <c r="L558" s="119">
        <f t="shared" si="426"/>
        <v>6.8697116426470126E-2</v>
      </c>
      <c r="M558" s="119">
        <f t="shared" si="426"/>
        <v>5.9290300844221343E-2</v>
      </c>
      <c r="N558" s="119">
        <f t="shared" si="426"/>
        <v>9.1139982127451516E-2</v>
      </c>
      <c r="O558" s="119">
        <f t="shared" si="426"/>
        <v>0.15274573335726571</v>
      </c>
      <c r="P558" s="175">
        <f t="shared" si="423"/>
        <v>1</v>
      </c>
      <c r="Q558" s="556">
        <f t="shared" si="425"/>
        <v>-0.12164019480916033</v>
      </c>
      <c r="R558" s="83"/>
      <c r="S558" s="83"/>
      <c r="T558" s="67"/>
      <c r="U558" s="209">
        <v>1</v>
      </c>
    </row>
    <row r="559" spans="1:21" s="60" customFormat="1" ht="15.6" customHeight="1">
      <c r="A559" s="60" t="s">
        <v>22</v>
      </c>
      <c r="B559" s="513">
        <f>+B558+1</f>
        <v>101</v>
      </c>
      <c r="C559" s="567" t="s">
        <v>1262</v>
      </c>
      <c r="D559" s="119">
        <f t="shared" si="420"/>
        <v>1.1773133110038693E-2</v>
      </c>
      <c r="E559" s="119">
        <f t="shared" ref="E559:O559" si="427">E582/$P582</f>
        <v>9.7062093715772679E-2</v>
      </c>
      <c r="F559" s="119">
        <f t="shared" si="427"/>
        <v>7.6190503062808029E-2</v>
      </c>
      <c r="G559" s="119">
        <f t="shared" si="427"/>
        <v>8.419892209320036E-2</v>
      </c>
      <c r="H559" s="119">
        <f t="shared" si="427"/>
        <v>8.6532381312995232E-2</v>
      </c>
      <c r="I559" s="119">
        <f t="shared" si="427"/>
        <v>6.8031961636553742E-2</v>
      </c>
      <c r="J559" s="119">
        <f t="shared" si="427"/>
        <v>0.10260407483381932</v>
      </c>
      <c r="K559" s="119">
        <f t="shared" si="427"/>
        <v>0.1022178004016302</v>
      </c>
      <c r="L559" s="119">
        <f t="shared" si="427"/>
        <v>5.2128754865276322E-2</v>
      </c>
      <c r="M559" s="119">
        <f t="shared" si="427"/>
        <v>7.1046983198880781E-2</v>
      </c>
      <c r="N559" s="119">
        <f t="shared" si="427"/>
        <v>0.10549404294173748</v>
      </c>
      <c r="O559" s="119">
        <f t="shared" si="427"/>
        <v>0.14271934882728715</v>
      </c>
      <c r="P559" s="175">
        <f t="shared" si="423"/>
        <v>1</v>
      </c>
      <c r="Q559" s="556">
        <f t="shared" si="425"/>
        <v>-8.1551788927262114E-2</v>
      </c>
      <c r="R559" s="83"/>
      <c r="S559" s="83"/>
      <c r="T559" s="67"/>
      <c r="U559" s="209">
        <v>1</v>
      </c>
    </row>
    <row r="560" spans="1:21" s="60" customFormat="1" ht="15.75" customHeight="1">
      <c r="A560" s="60" t="s">
        <v>22</v>
      </c>
      <c r="B560" s="513">
        <f>+B559+1</f>
        <v>102</v>
      </c>
      <c r="C560" s="567" t="s">
        <v>1263</v>
      </c>
      <c r="D560" s="119">
        <f t="shared" si="420"/>
        <v>1.5420453946530121E-2</v>
      </c>
      <c r="E560" s="119">
        <f t="shared" ref="E560:O560" si="428">E583/$P583</f>
        <v>0.10672647696094632</v>
      </c>
      <c r="F560" s="119">
        <f t="shared" si="428"/>
        <v>7.3877929083428218E-2</v>
      </c>
      <c r="G560" s="119">
        <f t="shared" si="428"/>
        <v>0.11498058243798999</v>
      </c>
      <c r="H560" s="119">
        <f t="shared" si="428"/>
        <v>7.7391659497462253E-2</v>
      </c>
      <c r="I560" s="119">
        <f t="shared" si="428"/>
        <v>7.7654952183558862E-2</v>
      </c>
      <c r="J560" s="119">
        <f t="shared" si="428"/>
        <v>9.8130466904979632E-2</v>
      </c>
      <c r="K560" s="119">
        <f t="shared" si="428"/>
        <v>0.11854132991721912</v>
      </c>
      <c r="L560" s="119">
        <f t="shared" si="428"/>
        <v>6.0861783418320929E-2</v>
      </c>
      <c r="M560" s="119">
        <f t="shared" si="428"/>
        <v>7.3825550624915165E-2</v>
      </c>
      <c r="N560" s="119">
        <f t="shared" si="428"/>
        <v>9.3136033025517401E-2</v>
      </c>
      <c r="O560" s="119">
        <f t="shared" si="428"/>
        <v>8.9452781999132022E-2</v>
      </c>
      <c r="P560" s="175">
        <f t="shared" si="423"/>
        <v>1</v>
      </c>
      <c r="Q560" s="556">
        <f t="shared" si="425"/>
        <v>-0.16517733455524086</v>
      </c>
      <c r="R560" s="83"/>
      <c r="S560" s="83"/>
      <c r="T560" s="67"/>
      <c r="U560" s="209">
        <v>1</v>
      </c>
    </row>
    <row r="561" spans="1:21" s="60" customFormat="1" ht="15.75" customHeight="1">
      <c r="A561" s="60" t="s">
        <v>22</v>
      </c>
      <c r="B561" s="513">
        <f>+B560+1</f>
        <v>103</v>
      </c>
      <c r="C561" s="567" t="s">
        <v>1264</v>
      </c>
      <c r="D561" s="119">
        <f t="shared" si="420"/>
        <v>9.0846000653621264E-2</v>
      </c>
      <c r="E561" s="119">
        <f t="shared" ref="E561:O561" si="429">E584/$P584</f>
        <v>9.3436952353623537E-2</v>
      </c>
      <c r="F561" s="119">
        <f t="shared" si="429"/>
        <v>7.341647893584699E-2</v>
      </c>
      <c r="G561" s="119">
        <f t="shared" si="429"/>
        <v>7.617876338811555E-2</v>
      </c>
      <c r="H561" s="119">
        <f t="shared" si="429"/>
        <v>8.51192962917975E-2</v>
      </c>
      <c r="I561" s="119">
        <f t="shared" si="429"/>
        <v>6.8855058331742325E-2</v>
      </c>
      <c r="J561" s="119">
        <f t="shared" si="429"/>
        <v>0.10559890101398242</v>
      </c>
      <c r="K561" s="119">
        <f t="shared" si="429"/>
        <v>5.7649072488331378E-2</v>
      </c>
      <c r="L561" s="119">
        <f t="shared" si="429"/>
        <v>5.7726666342238019E-2</v>
      </c>
      <c r="M561" s="119">
        <f t="shared" si="429"/>
        <v>7.775996222125732E-2</v>
      </c>
      <c r="N561" s="119">
        <f t="shared" si="429"/>
        <v>7.6469751084841081E-2</v>
      </c>
      <c r="O561" s="119">
        <f t="shared" si="429"/>
        <v>0.13694309689460263</v>
      </c>
      <c r="P561" s="175">
        <f t="shared" si="423"/>
        <v>1</v>
      </c>
      <c r="Q561" s="556">
        <f t="shared" si="425"/>
        <v>-0.11914476872774671</v>
      </c>
      <c r="R561" s="83"/>
      <c r="S561" s="83"/>
      <c r="T561" s="67"/>
      <c r="U561" s="209">
        <v>1</v>
      </c>
    </row>
    <row r="562" spans="1:21" s="60" customFormat="1" ht="15.75" customHeight="1">
      <c r="A562" s="60" t="s">
        <v>22</v>
      </c>
      <c r="B562" s="513">
        <v>104</v>
      </c>
      <c r="C562" s="567" t="s">
        <v>1265</v>
      </c>
      <c r="D562" s="119">
        <f t="shared" si="420"/>
        <v>1.5193300443131462E-2</v>
      </c>
      <c r="E562" s="119">
        <f t="shared" ref="E562:O562" si="430">E585/$P585</f>
        <v>0.10031607296898079</v>
      </c>
      <c r="F562" s="119">
        <f t="shared" si="430"/>
        <v>7.6620961299852283E-2</v>
      </c>
      <c r="G562" s="119">
        <f t="shared" si="430"/>
        <v>8.9243635155096049E-2</v>
      </c>
      <c r="H562" s="119">
        <f t="shared" si="430"/>
        <v>8.5192350812407641E-2</v>
      </c>
      <c r="I562" s="119">
        <f t="shared" si="430"/>
        <v>6.2898755834564279E-2</v>
      </c>
      <c r="J562" s="119">
        <f t="shared" si="430"/>
        <v>8.8626292466765136E-2</v>
      </c>
      <c r="K562" s="119">
        <f t="shared" si="430"/>
        <v>9.1580502215657306E-2</v>
      </c>
      <c r="L562" s="119">
        <f t="shared" si="430"/>
        <v>6.3515509601181686E-2</v>
      </c>
      <c r="M562" s="119">
        <f t="shared" si="430"/>
        <v>7.6809453471196457E-2</v>
      </c>
      <c r="N562" s="119">
        <f t="shared" si="430"/>
        <v>9.7488921713441645E-2</v>
      </c>
      <c r="O562" s="119">
        <f t="shared" si="430"/>
        <v>0.15251424401772515</v>
      </c>
      <c r="P562" s="175">
        <f t="shared" si="423"/>
        <v>1</v>
      </c>
      <c r="Q562" s="556">
        <f t="shared" si="425"/>
        <v>-0.1288529361917593</v>
      </c>
      <c r="R562" s="83"/>
      <c r="S562" s="83"/>
      <c r="T562" s="67"/>
      <c r="U562" s="209">
        <v>1</v>
      </c>
    </row>
    <row r="563" spans="1:21" s="60" customFormat="1" ht="15.75" customHeight="1" thickBot="1">
      <c r="A563" s="60" t="s">
        <v>22</v>
      </c>
      <c r="B563" s="513">
        <v>105</v>
      </c>
      <c r="C563" s="567" t="s">
        <v>1266</v>
      </c>
      <c r="D563" s="119">
        <f t="shared" si="420"/>
        <v>1.1217948717948718E-2</v>
      </c>
      <c r="E563" s="119">
        <f t="shared" ref="E563:O563" si="431">E586/$P586</f>
        <v>9.6153846153846159E-2</v>
      </c>
      <c r="F563" s="119">
        <f t="shared" si="431"/>
        <v>7.532051282051283E-2</v>
      </c>
      <c r="G563" s="119">
        <f t="shared" si="431"/>
        <v>8.8141025641025647E-2</v>
      </c>
      <c r="H563" s="119">
        <f t="shared" si="431"/>
        <v>8.1730769230769232E-2</v>
      </c>
      <c r="I563" s="119">
        <f t="shared" si="431"/>
        <v>7.532051282051283E-2</v>
      </c>
      <c r="J563" s="119">
        <f t="shared" si="431"/>
        <v>8.9743589743589744E-2</v>
      </c>
      <c r="K563" s="119">
        <f t="shared" si="431"/>
        <v>9.6153846153846159E-2</v>
      </c>
      <c r="L563" s="119">
        <f t="shared" si="431"/>
        <v>6.25E-2</v>
      </c>
      <c r="M563" s="119">
        <f t="shared" si="431"/>
        <v>7.0512820512820526E-2</v>
      </c>
      <c r="N563" s="119">
        <f t="shared" si="431"/>
        <v>9.9358974358974367E-2</v>
      </c>
      <c r="O563" s="119">
        <f t="shared" si="431"/>
        <v>0.15384615384615388</v>
      </c>
      <c r="P563" s="175">
        <f t="shared" si="423"/>
        <v>1</v>
      </c>
      <c r="Q563" s="556">
        <f t="shared" si="425"/>
        <v>-7.8286558345642576E-2</v>
      </c>
      <c r="R563" s="83"/>
      <c r="S563" s="83"/>
      <c r="T563" s="67"/>
      <c r="U563" s="209">
        <v>1</v>
      </c>
    </row>
    <row r="564" spans="1:21" s="60" customFormat="1" ht="15.75" hidden="1" customHeight="1" thickBot="1">
      <c r="A564" s="60" t="s">
        <v>22</v>
      </c>
      <c r="B564" s="409"/>
      <c r="C564" s="158" t="s">
        <v>1267</v>
      </c>
      <c r="D564" s="102" t="e">
        <f t="shared" ref="D564:O565" si="432">D587/$P587</f>
        <v>#DIV/0!</v>
      </c>
      <c r="E564" s="103" t="e">
        <f t="shared" si="432"/>
        <v>#DIV/0!</v>
      </c>
      <c r="F564" s="103" t="e">
        <f t="shared" si="432"/>
        <v>#DIV/0!</v>
      </c>
      <c r="G564" s="103" t="e">
        <f t="shared" si="432"/>
        <v>#DIV/0!</v>
      </c>
      <c r="H564" s="103" t="e">
        <f t="shared" si="432"/>
        <v>#DIV/0!</v>
      </c>
      <c r="I564" s="103" t="e">
        <f t="shared" si="432"/>
        <v>#DIV/0!</v>
      </c>
      <c r="J564" s="103" t="e">
        <f t="shared" si="432"/>
        <v>#DIV/0!</v>
      </c>
      <c r="K564" s="103" t="e">
        <f t="shared" si="432"/>
        <v>#DIV/0!</v>
      </c>
      <c r="L564" s="103" t="e">
        <f t="shared" si="432"/>
        <v>#DIV/0!</v>
      </c>
      <c r="M564" s="103" t="e">
        <f t="shared" si="432"/>
        <v>#DIV/0!</v>
      </c>
      <c r="N564" s="103" t="e">
        <f t="shared" si="432"/>
        <v>#DIV/0!</v>
      </c>
      <c r="O564" s="103" t="e">
        <f t="shared" si="432"/>
        <v>#DIV/0!</v>
      </c>
      <c r="P564" s="105" t="e">
        <f t="shared" si="423"/>
        <v>#DIV/0!</v>
      </c>
      <c r="Q564" s="106">
        <f t="shared" si="425"/>
        <v>-1</v>
      </c>
      <c r="R564" s="83"/>
      <c r="S564" s="83"/>
      <c r="T564" s="67"/>
      <c r="U564" s="209">
        <v>2</v>
      </c>
    </row>
    <row r="565" spans="1:21" s="60" customFormat="1" ht="15.75" hidden="1" customHeight="1" thickBot="1">
      <c r="A565" s="60" t="s">
        <v>22</v>
      </c>
      <c r="B565" s="213"/>
      <c r="C565" s="40" t="s">
        <v>1268</v>
      </c>
      <c r="D565" s="102" t="e">
        <f t="shared" si="432"/>
        <v>#DIV/0!</v>
      </c>
      <c r="E565" s="103" t="e">
        <f t="shared" si="432"/>
        <v>#DIV/0!</v>
      </c>
      <c r="F565" s="103" t="e">
        <f t="shared" si="432"/>
        <v>#DIV/0!</v>
      </c>
      <c r="G565" s="103" t="e">
        <f t="shared" si="432"/>
        <v>#DIV/0!</v>
      </c>
      <c r="H565" s="103" t="e">
        <f t="shared" si="432"/>
        <v>#DIV/0!</v>
      </c>
      <c r="I565" s="103" t="e">
        <f t="shared" si="432"/>
        <v>#DIV/0!</v>
      </c>
      <c r="J565" s="103" t="e">
        <f t="shared" si="432"/>
        <v>#DIV/0!</v>
      </c>
      <c r="K565" s="103" t="e">
        <f t="shared" si="432"/>
        <v>#DIV/0!</v>
      </c>
      <c r="L565" s="103" t="e">
        <f t="shared" si="432"/>
        <v>#DIV/0!</v>
      </c>
      <c r="M565" s="103" t="e">
        <f t="shared" si="432"/>
        <v>#DIV/0!</v>
      </c>
      <c r="N565" s="103" t="e">
        <f t="shared" si="432"/>
        <v>#DIV/0!</v>
      </c>
      <c r="O565" s="103" t="e">
        <f t="shared" si="432"/>
        <v>#DIV/0!</v>
      </c>
      <c r="P565" s="107" t="e">
        <f t="shared" si="423"/>
        <v>#DIV/0!</v>
      </c>
      <c r="Q565" s="108" t="e">
        <f t="shared" si="425"/>
        <v>#DIV/0!</v>
      </c>
      <c r="R565" s="83"/>
      <c r="S565" s="83"/>
      <c r="T565" s="67"/>
      <c r="U565" s="209">
        <v>2</v>
      </c>
    </row>
    <row r="566" spans="1:21" s="60" customFormat="1" ht="15.75" hidden="1" customHeight="1" thickBot="1">
      <c r="A566" s="60" t="s">
        <v>22</v>
      </c>
      <c r="B566" s="213"/>
      <c r="C566" s="40" t="s">
        <v>2516</v>
      </c>
      <c r="D566" s="102" t="e">
        <f t="shared" ref="D566:O566" si="433">D589/$P589</f>
        <v>#DIV/0!</v>
      </c>
      <c r="E566" s="103" t="e">
        <f t="shared" si="433"/>
        <v>#DIV/0!</v>
      </c>
      <c r="F566" s="103" t="e">
        <f t="shared" si="433"/>
        <v>#DIV/0!</v>
      </c>
      <c r="G566" s="103" t="e">
        <f t="shared" si="433"/>
        <v>#DIV/0!</v>
      </c>
      <c r="H566" s="103" t="e">
        <f t="shared" si="433"/>
        <v>#DIV/0!</v>
      </c>
      <c r="I566" s="103" t="e">
        <f t="shared" si="433"/>
        <v>#DIV/0!</v>
      </c>
      <c r="J566" s="103" t="e">
        <f t="shared" si="433"/>
        <v>#DIV/0!</v>
      </c>
      <c r="K566" s="103" t="e">
        <f t="shared" si="433"/>
        <v>#DIV/0!</v>
      </c>
      <c r="L566" s="103" t="e">
        <f t="shared" si="433"/>
        <v>#DIV/0!</v>
      </c>
      <c r="M566" s="103" t="e">
        <f t="shared" si="433"/>
        <v>#DIV/0!</v>
      </c>
      <c r="N566" s="103" t="e">
        <f t="shared" si="433"/>
        <v>#DIV/0!</v>
      </c>
      <c r="O566" s="103" t="e">
        <f t="shared" si="433"/>
        <v>#DIV/0!</v>
      </c>
      <c r="P566" s="107" t="e">
        <f t="shared" ref="P566:P568" si="434">SUM(D566:O566)</f>
        <v>#DIV/0!</v>
      </c>
      <c r="Q566" s="108" t="e">
        <f t="shared" ref="Q566:Q568" si="435">(P589/P588-1)</f>
        <v>#DIV/0!</v>
      </c>
      <c r="R566" s="83"/>
      <c r="S566" s="83"/>
      <c r="T566" s="67"/>
      <c r="U566" s="209">
        <v>2</v>
      </c>
    </row>
    <row r="567" spans="1:21" s="60" customFormat="1" ht="15.75" hidden="1" customHeight="1" thickBot="1">
      <c r="A567" s="60" t="s">
        <v>22</v>
      </c>
      <c r="B567" s="213"/>
      <c r="C567" s="40" t="s">
        <v>2612</v>
      </c>
      <c r="D567" s="102" t="e">
        <f t="shared" ref="D567:O567" si="436">D590/$P590</f>
        <v>#DIV/0!</v>
      </c>
      <c r="E567" s="103" t="e">
        <f t="shared" si="436"/>
        <v>#DIV/0!</v>
      </c>
      <c r="F567" s="103" t="e">
        <f t="shared" si="436"/>
        <v>#DIV/0!</v>
      </c>
      <c r="G567" s="103" t="e">
        <f t="shared" si="436"/>
        <v>#DIV/0!</v>
      </c>
      <c r="H567" s="103" t="e">
        <f t="shared" si="436"/>
        <v>#DIV/0!</v>
      </c>
      <c r="I567" s="103" t="e">
        <f>I590/$P590</f>
        <v>#DIV/0!</v>
      </c>
      <c r="J567" s="103" t="e">
        <f t="shared" si="436"/>
        <v>#DIV/0!</v>
      </c>
      <c r="K567" s="103" t="e">
        <f t="shared" si="436"/>
        <v>#DIV/0!</v>
      </c>
      <c r="L567" s="103" t="e">
        <f t="shared" si="436"/>
        <v>#DIV/0!</v>
      </c>
      <c r="M567" s="103" t="e">
        <f t="shared" si="436"/>
        <v>#DIV/0!</v>
      </c>
      <c r="N567" s="103" t="e">
        <f t="shared" si="436"/>
        <v>#DIV/0!</v>
      </c>
      <c r="O567" s="103" t="e">
        <f t="shared" si="436"/>
        <v>#DIV/0!</v>
      </c>
      <c r="P567" s="107" t="e">
        <f t="shared" si="434"/>
        <v>#DIV/0!</v>
      </c>
      <c r="Q567" s="108" t="e">
        <f t="shared" si="435"/>
        <v>#DIV/0!</v>
      </c>
      <c r="R567" s="83"/>
      <c r="S567" s="83"/>
      <c r="T567" s="67"/>
      <c r="U567" s="209">
        <v>2</v>
      </c>
    </row>
    <row r="568" spans="1:21" s="60" customFormat="1" ht="15.75" hidden="1" customHeight="1" thickBot="1">
      <c r="A568" s="60" t="s">
        <v>22</v>
      </c>
      <c r="B568" s="213"/>
      <c r="C568" s="40" t="s">
        <v>2708</v>
      </c>
      <c r="D568" s="102" t="e">
        <f t="shared" ref="D568:O568" si="437">D591/$P591</f>
        <v>#DIV/0!</v>
      </c>
      <c r="E568" s="103" t="e">
        <f t="shared" si="437"/>
        <v>#DIV/0!</v>
      </c>
      <c r="F568" s="103" t="e">
        <f t="shared" si="437"/>
        <v>#DIV/0!</v>
      </c>
      <c r="G568" s="103" t="e">
        <f t="shared" si="437"/>
        <v>#DIV/0!</v>
      </c>
      <c r="H568" s="103" t="e">
        <f t="shared" si="437"/>
        <v>#DIV/0!</v>
      </c>
      <c r="I568" s="103" t="e">
        <f t="shared" si="437"/>
        <v>#DIV/0!</v>
      </c>
      <c r="J568" s="103" t="e">
        <f t="shared" si="437"/>
        <v>#DIV/0!</v>
      </c>
      <c r="K568" s="103" t="e">
        <f t="shared" si="437"/>
        <v>#DIV/0!</v>
      </c>
      <c r="L568" s="103" t="e">
        <f t="shared" si="437"/>
        <v>#DIV/0!</v>
      </c>
      <c r="M568" s="103" t="e">
        <f t="shared" si="437"/>
        <v>#DIV/0!</v>
      </c>
      <c r="N568" s="103" t="e">
        <f t="shared" si="437"/>
        <v>#DIV/0!</v>
      </c>
      <c r="O568" s="103" t="e">
        <f t="shared" si="437"/>
        <v>#DIV/0!</v>
      </c>
      <c r="P568" s="107" t="e">
        <f t="shared" si="434"/>
        <v>#DIV/0!</v>
      </c>
      <c r="Q568" s="108" t="e">
        <f t="shared" si="435"/>
        <v>#DIV/0!</v>
      </c>
      <c r="R568" s="83"/>
      <c r="S568" s="83"/>
      <c r="T568" s="67"/>
      <c r="U568" s="209">
        <v>2</v>
      </c>
    </row>
    <row r="569" spans="1:21" s="60" customFormat="1" ht="15.75" hidden="1" customHeight="1" thickBot="1">
      <c r="A569" s="60" t="s">
        <v>22</v>
      </c>
      <c r="B569" s="213"/>
      <c r="C569" s="41" t="s">
        <v>122</v>
      </c>
      <c r="D569" s="351">
        <v>0.95470056000000003</v>
      </c>
      <c r="E569" s="352">
        <v>17.354406780000001</v>
      </c>
      <c r="F569" s="352">
        <v>15.135814919999998</v>
      </c>
      <c r="G569" s="352">
        <v>14.98519374</v>
      </c>
      <c r="H569" s="352">
        <v>14.515958869999999</v>
      </c>
      <c r="I569" s="352">
        <v>15.663764680000007</v>
      </c>
      <c r="J569" s="352">
        <v>15.741706999999991</v>
      </c>
      <c r="K569" s="352">
        <v>17.729453360000008</v>
      </c>
      <c r="L569" s="352">
        <v>12.139130229999992</v>
      </c>
      <c r="M569" s="352">
        <v>12.977488820000005</v>
      </c>
      <c r="N569" s="352">
        <v>13.935728790000013</v>
      </c>
      <c r="O569" s="83">
        <v>35.025520069999999</v>
      </c>
      <c r="P569" s="304">
        <f t="shared" si="410"/>
        <v>186.15886782000001</v>
      </c>
      <c r="Q569" s="84"/>
      <c r="R569" s="83"/>
      <c r="S569" s="83"/>
      <c r="T569" s="67"/>
      <c r="U569" s="209">
        <v>2</v>
      </c>
    </row>
    <row r="570" spans="1:21" s="60" customFormat="1" ht="15.75" hidden="1" customHeight="1" thickBot="1">
      <c r="A570" s="45" t="s">
        <v>22</v>
      </c>
      <c r="B570" s="213"/>
      <c r="C570" s="40" t="s">
        <v>123</v>
      </c>
      <c r="D570" s="109">
        <v>0.72523331000000002</v>
      </c>
      <c r="E570" s="110">
        <v>15.248150649999999</v>
      </c>
      <c r="F570" s="110">
        <v>14.368349569999999</v>
      </c>
      <c r="G570" s="110">
        <v>13.850528150000001</v>
      </c>
      <c r="H570" s="110">
        <v>14.90860868</v>
      </c>
      <c r="I570" s="110">
        <v>12.523219709999999</v>
      </c>
      <c r="J570" s="110">
        <v>14.900399760000001</v>
      </c>
      <c r="K570" s="110">
        <v>17.692561749999999</v>
      </c>
      <c r="L570" s="110">
        <v>10.45584934</v>
      </c>
      <c r="M570" s="110">
        <v>14.02387701</v>
      </c>
      <c r="N570" s="110">
        <v>14.92269621</v>
      </c>
      <c r="O570" s="111">
        <v>28.203894819999999</v>
      </c>
      <c r="P570" s="112">
        <f t="shared" si="410"/>
        <v>171.82336895999998</v>
      </c>
      <c r="Q570" s="240"/>
      <c r="R570" s="315"/>
      <c r="S570" s="315"/>
      <c r="T570" s="242"/>
      <c r="U570" s="209">
        <v>2</v>
      </c>
    </row>
    <row r="571" spans="1:21" s="60" customFormat="1" ht="15.75" hidden="1" customHeight="1" thickBot="1">
      <c r="A571" s="45" t="s">
        <v>22</v>
      </c>
      <c r="B571" s="213"/>
      <c r="C571" s="40" t="s">
        <v>437</v>
      </c>
      <c r="D571" s="109">
        <v>12.98023156</v>
      </c>
      <c r="E571" s="110">
        <v>3.4195144399999999</v>
      </c>
      <c r="F571" s="110">
        <v>13.609125239999999</v>
      </c>
      <c r="G571" s="110">
        <v>14.37241283</v>
      </c>
      <c r="H571" s="110">
        <v>13.15422019</v>
      </c>
      <c r="I571" s="110">
        <v>15.47093905</v>
      </c>
      <c r="J571" s="110">
        <v>13.432561310000001</v>
      </c>
      <c r="K571" s="110">
        <v>18.753254630000001</v>
      </c>
      <c r="L571" s="110">
        <v>8.0393703900000002</v>
      </c>
      <c r="M571" s="110">
        <v>11.705577809999999</v>
      </c>
      <c r="N571" s="110">
        <v>16.66940262</v>
      </c>
      <c r="O571" s="111">
        <v>32.108525190000002</v>
      </c>
      <c r="P571" s="112">
        <f t="shared" si="410"/>
        <v>173.71513525999998</v>
      </c>
      <c r="Q571" s="80"/>
      <c r="R571" s="114"/>
      <c r="S571" s="114"/>
      <c r="T571" s="115">
        <f t="shared" ref="T571:T577" si="438">R571-S571</f>
        <v>0</v>
      </c>
      <c r="U571" s="209">
        <v>2</v>
      </c>
    </row>
    <row r="572" spans="1:21" s="60" customFormat="1" ht="15.75" hidden="1" customHeight="1" thickBot="1">
      <c r="A572" s="45" t="s">
        <v>22</v>
      </c>
      <c r="B572" s="213"/>
      <c r="C572" s="40" t="s">
        <v>558</v>
      </c>
      <c r="D572" s="109">
        <v>10.98443018</v>
      </c>
      <c r="E572" s="110">
        <v>1.4595255199999999</v>
      </c>
      <c r="F572" s="110">
        <v>9.44333022</v>
      </c>
      <c r="G572" s="110">
        <v>13.983910030000001</v>
      </c>
      <c r="H572" s="110">
        <v>12.02653278</v>
      </c>
      <c r="I572" s="110">
        <v>13.100047869999999</v>
      </c>
      <c r="J572" s="110">
        <v>13.640019430000001</v>
      </c>
      <c r="K572" s="110">
        <v>17.76121775</v>
      </c>
      <c r="L572" s="110">
        <v>8.85625924</v>
      </c>
      <c r="M572" s="110">
        <v>10.789176919999999</v>
      </c>
      <c r="N572" s="110">
        <v>13.044867590000001</v>
      </c>
      <c r="O572" s="111">
        <v>25.52817508</v>
      </c>
      <c r="P572" s="112">
        <f t="shared" si="410"/>
        <v>150.61749261</v>
      </c>
      <c r="Q572" s="80"/>
      <c r="R572" s="114"/>
      <c r="S572" s="114"/>
      <c r="T572" s="115">
        <f t="shared" si="438"/>
        <v>0</v>
      </c>
      <c r="U572" s="209">
        <v>2</v>
      </c>
    </row>
    <row r="573" spans="1:21" s="60" customFormat="1" ht="15.75" hidden="1" customHeight="1" thickBot="1">
      <c r="A573" s="45" t="s">
        <v>22</v>
      </c>
      <c r="B573" s="213"/>
      <c r="C573" s="40" t="s">
        <v>659</v>
      </c>
      <c r="D573" s="109">
        <v>11.36851268</v>
      </c>
      <c r="E573" s="110">
        <v>2.8001183799999998</v>
      </c>
      <c r="F573" s="110">
        <v>12.04954671</v>
      </c>
      <c r="G573" s="110">
        <v>12.895988640000001</v>
      </c>
      <c r="H573" s="110">
        <v>11.559834739999999</v>
      </c>
      <c r="I573" s="110">
        <v>11.88695575</v>
      </c>
      <c r="J573" s="110">
        <v>15.17832699</v>
      </c>
      <c r="K573" s="110">
        <v>16.235257449999999</v>
      </c>
      <c r="L573" s="110">
        <v>4.5528765900000003</v>
      </c>
      <c r="M573" s="110">
        <v>13.51501595</v>
      </c>
      <c r="N573" s="110">
        <v>12.911985769999999</v>
      </c>
      <c r="O573" s="111">
        <v>26.33481604</v>
      </c>
      <c r="P573" s="112">
        <f t="shared" si="410"/>
        <v>151.28923569</v>
      </c>
      <c r="Q573" s="80"/>
      <c r="R573" s="114"/>
      <c r="S573" s="114"/>
      <c r="T573" s="115">
        <f t="shared" si="438"/>
        <v>0</v>
      </c>
      <c r="U573" s="209">
        <v>2</v>
      </c>
    </row>
    <row r="574" spans="1:21" s="60" customFormat="1" ht="15.75" hidden="1" customHeight="1" thickBot="1">
      <c r="A574" s="45" t="s">
        <v>22</v>
      </c>
      <c r="B574" s="213"/>
      <c r="C574" s="40" t="s">
        <v>740</v>
      </c>
      <c r="D574" s="151">
        <v>10.794920660000001</v>
      </c>
      <c r="E574" s="152">
        <v>3.3915162799999994</v>
      </c>
      <c r="F574" s="152">
        <v>13.496483349999998</v>
      </c>
      <c r="G574" s="152">
        <v>12.936614339999998</v>
      </c>
      <c r="H574" s="152">
        <v>10.99690511</v>
      </c>
      <c r="I574" s="152">
        <v>13.201172910000004</v>
      </c>
      <c r="J574" s="152">
        <v>14.267052129999996</v>
      </c>
      <c r="K574" s="152">
        <v>15.090771459999999</v>
      </c>
      <c r="L574" s="152">
        <v>9.8070669000000095</v>
      </c>
      <c r="M574" s="152">
        <v>12.48224209</v>
      </c>
      <c r="N574" s="152">
        <v>12.768947429999997</v>
      </c>
      <c r="O574" s="111">
        <v>25.758690440000009</v>
      </c>
      <c r="P574" s="112">
        <f t="shared" si="410"/>
        <v>154.99238310000001</v>
      </c>
      <c r="Q574" s="80"/>
      <c r="R574" s="114"/>
      <c r="S574" s="114"/>
      <c r="T574" s="115">
        <f t="shared" si="438"/>
        <v>0</v>
      </c>
      <c r="U574" s="209">
        <v>2</v>
      </c>
    </row>
    <row r="575" spans="1:21" s="60" customFormat="1" ht="15.75" hidden="1" customHeight="1" thickBot="1">
      <c r="A575" s="45" t="s">
        <v>22</v>
      </c>
      <c r="B575" s="213"/>
      <c r="C575" s="40" t="s">
        <v>820</v>
      </c>
      <c r="D575" s="306">
        <v>0.45106041000000002</v>
      </c>
      <c r="E575" s="307">
        <v>13.74853246</v>
      </c>
      <c r="F575" s="307">
        <v>11.484527029999999</v>
      </c>
      <c r="G575" s="307">
        <v>0</v>
      </c>
      <c r="H575" s="307">
        <v>25.575650010000004</v>
      </c>
      <c r="I575" s="307">
        <v>13.610174669999992</v>
      </c>
      <c r="J575" s="307">
        <v>13.44566288</v>
      </c>
      <c r="K575" s="307">
        <v>14.211045850000005</v>
      </c>
      <c r="L575" s="307">
        <v>8.5136042999999972</v>
      </c>
      <c r="M575" s="307">
        <v>12.498348200000009</v>
      </c>
      <c r="N575" s="307">
        <v>13.565599559999995</v>
      </c>
      <c r="O575" s="308">
        <v>24.847083670000004</v>
      </c>
      <c r="P575" s="309">
        <f>SUM(D575:O575)</f>
        <v>151.95128904000001</v>
      </c>
      <c r="Q575" s="80"/>
      <c r="R575" s="109"/>
      <c r="S575" s="109"/>
      <c r="T575" s="52">
        <f>S575-R575</f>
        <v>0</v>
      </c>
      <c r="U575" s="209">
        <v>2</v>
      </c>
    </row>
    <row r="576" spans="1:21" s="60" customFormat="1" ht="15.75" hidden="1" customHeight="1" thickBot="1">
      <c r="A576" s="45" t="s">
        <v>22</v>
      </c>
      <c r="B576" s="512"/>
      <c r="C576" s="41" t="s">
        <v>899</v>
      </c>
      <c r="D576" s="306">
        <v>0.95494119</v>
      </c>
      <c r="E576" s="307">
        <v>12.537855690000001</v>
      </c>
      <c r="F576" s="307">
        <v>11.367128149999999</v>
      </c>
      <c r="G576" s="307">
        <v>13.562064679999999</v>
      </c>
      <c r="H576" s="307">
        <v>11.281999679999998</v>
      </c>
      <c r="I576" s="307">
        <v>12.806509420000005</v>
      </c>
      <c r="J576" s="307">
        <v>12.523267520000005</v>
      </c>
      <c r="K576" s="307">
        <v>12.920893789999994</v>
      </c>
      <c r="L576" s="307">
        <v>10.924924219999994</v>
      </c>
      <c r="M576" s="307">
        <v>11.788635620000008</v>
      </c>
      <c r="N576" s="307">
        <v>13.062580639999993</v>
      </c>
      <c r="O576" s="308">
        <v>22.618794550000004</v>
      </c>
      <c r="P576" s="309">
        <f>SUM(D576:O576)</f>
        <v>146.34959515</v>
      </c>
      <c r="Q576" s="80"/>
      <c r="R576" s="342">
        <v>147.80000000000001</v>
      </c>
      <c r="S576" s="342">
        <v>147.80000000000001</v>
      </c>
      <c r="T576" s="355">
        <f t="shared" si="438"/>
        <v>0</v>
      </c>
      <c r="U576" s="209">
        <v>2</v>
      </c>
    </row>
    <row r="577" spans="1:21" s="60" customFormat="1" ht="15.6" customHeight="1" thickBot="1">
      <c r="A577" s="45" t="s">
        <v>22</v>
      </c>
      <c r="B577" s="513">
        <v>106</v>
      </c>
      <c r="C577" s="567" t="s">
        <v>2827</v>
      </c>
      <c r="D577" s="551">
        <v>0.7</v>
      </c>
      <c r="E577" s="551">
        <v>6</v>
      </c>
      <c r="F577" s="551">
        <v>4.7</v>
      </c>
      <c r="G577" s="551">
        <v>5.5</v>
      </c>
      <c r="H577" s="551">
        <v>5.0999999999999996</v>
      </c>
      <c r="I577" s="551">
        <v>4.7</v>
      </c>
      <c r="J577" s="551">
        <v>5.6</v>
      </c>
      <c r="K577" s="551">
        <v>6</v>
      </c>
      <c r="L577" s="551">
        <v>3.9</v>
      </c>
      <c r="M577" s="551">
        <v>4.4000000000000004</v>
      </c>
      <c r="N577" s="551">
        <v>6.2</v>
      </c>
      <c r="O577" s="551">
        <f>(R577)-SUM(D577:N577)</f>
        <v>9.6000000000000014</v>
      </c>
      <c r="P577" s="552">
        <f t="shared" ref="P577" si="439">SUM(D577:O577)</f>
        <v>62.4</v>
      </c>
      <c r="Q577" s="173"/>
      <c r="R577" s="551">
        <v>62.4</v>
      </c>
      <c r="S577" s="551">
        <v>62.4</v>
      </c>
      <c r="T577" s="521">
        <f t="shared" si="438"/>
        <v>0</v>
      </c>
      <c r="U577" s="209">
        <v>1</v>
      </c>
    </row>
    <row r="578" spans="1:21" s="60" customFormat="1" ht="15.75" hidden="1" customHeight="1" thickBot="1">
      <c r="A578" s="45" t="s">
        <v>22</v>
      </c>
      <c r="B578" s="409"/>
      <c r="C578" s="158" t="s">
        <v>1036</v>
      </c>
      <c r="D578" s="312">
        <v>0.21361066000000001</v>
      </c>
      <c r="E578" s="313">
        <v>12.21808079</v>
      </c>
      <c r="F578" s="313">
        <v>11.16719692</v>
      </c>
      <c r="G578" s="313">
        <v>14.147899460000001</v>
      </c>
      <c r="H578" s="313">
        <v>10.616868019999998</v>
      </c>
      <c r="I578" s="313">
        <v>11.00829384</v>
      </c>
      <c r="J578" s="313">
        <v>11.869168219999999</v>
      </c>
      <c r="K578" s="419">
        <v>12.709858319999995</v>
      </c>
      <c r="L578" s="419">
        <v>9.2418694100000067</v>
      </c>
      <c r="M578" s="419">
        <v>11.365086079999998</v>
      </c>
      <c r="N578" s="419">
        <v>14.413818910000003</v>
      </c>
      <c r="O578" s="305">
        <v>23.851208969999988</v>
      </c>
      <c r="P578" s="314">
        <f>SUM(D578:O578)</f>
        <v>142.82295959999999</v>
      </c>
      <c r="Q578" s="75"/>
      <c r="R578" s="420">
        <v>139.4</v>
      </c>
      <c r="S578" s="343">
        <v>139.4</v>
      </c>
      <c r="T578" s="549">
        <f>R578-S578</f>
        <v>0</v>
      </c>
      <c r="U578" s="209">
        <v>2</v>
      </c>
    </row>
    <row r="579" spans="1:21" s="60" customFormat="1" ht="15.75" hidden="1" customHeight="1" thickBot="1">
      <c r="A579" s="45" t="s">
        <v>22</v>
      </c>
      <c r="B579" s="62"/>
      <c r="C579" s="40" t="s">
        <v>1259</v>
      </c>
      <c r="D579" s="109">
        <v>1.90058229</v>
      </c>
      <c r="E579" s="110">
        <v>6.2439114499999997</v>
      </c>
      <c r="F579" s="110">
        <v>11.32469281</v>
      </c>
      <c r="G579" s="110">
        <v>13.637502360000003</v>
      </c>
      <c r="H579" s="110">
        <v>8.6249315999999965</v>
      </c>
      <c r="I579" s="110">
        <v>12.412210129999998</v>
      </c>
      <c r="J579" s="110">
        <v>10.4330505</v>
      </c>
      <c r="K579" s="152">
        <v>13.502781800000008</v>
      </c>
      <c r="L579" s="152">
        <v>9.4229274399999952</v>
      </c>
      <c r="M579" s="152">
        <v>11.808456960000001</v>
      </c>
      <c r="N579" s="152">
        <v>14.089670670000004</v>
      </c>
      <c r="O579" s="111">
        <v>18.081667830000001</v>
      </c>
      <c r="P579" s="112">
        <f t="shared" ref="P579:P588" si="440">SUM(D579:O579)</f>
        <v>131.48238584000001</v>
      </c>
      <c r="Q579" s="75"/>
      <c r="R579" s="109">
        <v>132.80000000000001</v>
      </c>
      <c r="S579" s="114">
        <v>132.80000000000001</v>
      </c>
      <c r="T579" s="310">
        <f t="shared" ref="T579:T588" si="441">R579-S579</f>
        <v>0</v>
      </c>
      <c r="U579" s="209">
        <v>2</v>
      </c>
    </row>
    <row r="580" spans="1:21" s="60" customFormat="1" ht="15.75" hidden="1" customHeight="1" thickBot="1">
      <c r="A580" s="45" t="s">
        <v>22</v>
      </c>
      <c r="B580" s="62"/>
      <c r="C580" s="40" t="s">
        <v>1260</v>
      </c>
      <c r="D580" s="312">
        <v>1.34786461</v>
      </c>
      <c r="E580" s="313">
        <v>12.56273964</v>
      </c>
      <c r="F580" s="313">
        <v>10.686884239999999</v>
      </c>
      <c r="G580" s="313">
        <v>12.672815379999999</v>
      </c>
      <c r="H580" s="313">
        <v>9.8961176600000016</v>
      </c>
      <c r="I580" s="313">
        <v>11.54950101</v>
      </c>
      <c r="J580" s="313">
        <v>11.908033400000001</v>
      </c>
      <c r="K580" s="313">
        <v>13.056469219999997</v>
      </c>
      <c r="L580" s="313">
        <v>6.5278054500000025</v>
      </c>
      <c r="M580" s="313">
        <v>10.270910950000001</v>
      </c>
      <c r="N580" s="313">
        <v>10.759391710000003</v>
      </c>
      <c r="O580" s="305">
        <v>19.761466729999995</v>
      </c>
      <c r="P580" s="314">
        <f t="shared" si="440"/>
        <v>131</v>
      </c>
      <c r="Q580" s="79"/>
      <c r="R580" s="109">
        <v>134</v>
      </c>
      <c r="S580" s="114">
        <v>134</v>
      </c>
      <c r="T580" s="115">
        <f t="shared" si="441"/>
        <v>0</v>
      </c>
      <c r="U580" s="209">
        <v>2</v>
      </c>
    </row>
    <row r="581" spans="1:21" s="60" customFormat="1" ht="15.6" hidden="1" customHeight="1" thickBot="1">
      <c r="A581" s="45" t="s">
        <v>22</v>
      </c>
      <c r="B581" s="62"/>
      <c r="C581" s="40" t="s">
        <v>1261</v>
      </c>
      <c r="D581" s="151">
        <v>2.1432861600000002</v>
      </c>
      <c r="E581" s="152">
        <v>11.932198869999999</v>
      </c>
      <c r="F581" s="152">
        <v>8.4021786600000006</v>
      </c>
      <c r="G581" s="152">
        <v>9.2843520899999987</v>
      </c>
      <c r="H581" s="152">
        <v>9.9488091600000033</v>
      </c>
      <c r="I581" s="152">
        <v>9.474907469999998</v>
      </c>
      <c r="J581" s="152">
        <v>9.8015467199999975</v>
      </c>
      <c r="K581" s="152">
        <v>11.288223320000007</v>
      </c>
      <c r="L581" s="152">
        <v>7.9046429400000022</v>
      </c>
      <c r="M581" s="152">
        <v>6.8222464399999865</v>
      </c>
      <c r="N581" s="152">
        <v>10.487034300000005</v>
      </c>
      <c r="O581" s="111">
        <v>17.575708349999999</v>
      </c>
      <c r="P581" s="112">
        <f t="shared" si="440"/>
        <v>115.06513448</v>
      </c>
      <c r="Q581" s="113"/>
      <c r="R581" s="109">
        <v>115.6</v>
      </c>
      <c r="S581" s="114">
        <v>115.6</v>
      </c>
      <c r="T581" s="115">
        <f t="shared" si="441"/>
        <v>0</v>
      </c>
      <c r="U581" s="209">
        <v>2</v>
      </c>
    </row>
    <row r="582" spans="1:21" s="60" customFormat="1" ht="15.6" hidden="1" customHeight="1" thickBot="1">
      <c r="A582" s="45" t="s">
        <v>22</v>
      </c>
      <c r="B582" s="62"/>
      <c r="C582" s="40" t="s">
        <v>1262</v>
      </c>
      <c r="D582" s="151">
        <v>1.2442008</v>
      </c>
      <c r="E582" s="152">
        <v>10.25765474</v>
      </c>
      <c r="F582" s="152">
        <v>8.0519165099999999</v>
      </c>
      <c r="G582" s="152">
        <v>8.8982571800000017</v>
      </c>
      <c r="H582" s="152">
        <v>9.144860340000001</v>
      </c>
      <c r="I582" s="152">
        <v>7.1897106999999991</v>
      </c>
      <c r="J582" s="152">
        <v>10.843338879999997</v>
      </c>
      <c r="K582" s="152">
        <v>10.802516870000005</v>
      </c>
      <c r="L582" s="152">
        <v>5.5090380700000026</v>
      </c>
      <c r="M582" s="152">
        <v>7.5083422999999954</v>
      </c>
      <c r="N582" s="152">
        <v>11.148754659999994</v>
      </c>
      <c r="O582" s="111">
        <v>15.082775870000006</v>
      </c>
      <c r="P582" s="112">
        <f t="shared" si="440"/>
        <v>105.68136692</v>
      </c>
      <c r="Q582" s="113"/>
      <c r="R582" s="109">
        <v>105.9</v>
      </c>
      <c r="S582" s="114">
        <v>105.9</v>
      </c>
      <c r="T582" s="115">
        <f t="shared" si="441"/>
        <v>0</v>
      </c>
      <c r="U582" s="209">
        <v>2</v>
      </c>
    </row>
    <row r="583" spans="1:21" s="60" customFormat="1" ht="15.75" hidden="1" customHeight="1" thickBot="1">
      <c r="A583" s="45" t="s">
        <v>22</v>
      </c>
      <c r="B583" s="62">
        <f>+B577+1</f>
        <v>107</v>
      </c>
      <c r="C583" s="40" t="s">
        <v>1263</v>
      </c>
      <c r="D583" s="110">
        <v>1.3604726399999998</v>
      </c>
      <c r="E583" s="110">
        <v>9.415964820000001</v>
      </c>
      <c r="F583" s="110">
        <v>6.5178951000000005</v>
      </c>
      <c r="G583" s="110">
        <v>10.144184929999998</v>
      </c>
      <c r="H583" s="110">
        <v>6.8278946700000027</v>
      </c>
      <c r="I583" s="110">
        <v>6.8511237199999968</v>
      </c>
      <c r="J583" s="110">
        <v>8.6575801100000049</v>
      </c>
      <c r="K583" s="110">
        <v>10.458332589999998</v>
      </c>
      <c r="L583" s="110">
        <v>5.3695430399999964</v>
      </c>
      <c r="M583" s="110">
        <v>6.5132739999999956</v>
      </c>
      <c r="N583" s="110">
        <v>8.2169451800000104</v>
      </c>
      <c r="O583" s="111">
        <v>7.8919896199999897</v>
      </c>
      <c r="P583" s="112">
        <f t="shared" si="440"/>
        <v>88.225200419999993</v>
      </c>
      <c r="Q583" s="79"/>
      <c r="R583" s="116">
        <v>97.8</v>
      </c>
      <c r="S583" s="114">
        <v>97.8</v>
      </c>
      <c r="T583" s="115">
        <f t="shared" si="441"/>
        <v>0</v>
      </c>
      <c r="U583" s="209">
        <v>2</v>
      </c>
    </row>
    <row r="584" spans="1:21" s="60" customFormat="1" ht="15.75" hidden="1" customHeight="1" thickBot="1">
      <c r="A584" s="45" t="s">
        <v>22</v>
      </c>
      <c r="B584" s="408">
        <v>107</v>
      </c>
      <c r="C584" s="568" t="s">
        <v>1264</v>
      </c>
      <c r="D584" s="306">
        <v>7.0599724200000002</v>
      </c>
      <c r="E584" s="307">
        <v>7.2613246800000004</v>
      </c>
      <c r="F584" s="307">
        <v>5.7054610300000004</v>
      </c>
      <c r="G584" s="307">
        <v>5.920128179999999</v>
      </c>
      <c r="H584" s="307">
        <v>6.6149294400000009</v>
      </c>
      <c r="I584" s="307">
        <v>5.3509764799999999</v>
      </c>
      <c r="J584" s="307">
        <v>8.2064738500000018</v>
      </c>
      <c r="K584" s="307">
        <v>4.4801186499999943</v>
      </c>
      <c r="L584" s="307">
        <v>4.4861487500000052</v>
      </c>
      <c r="M584" s="307">
        <v>6.043008879999995</v>
      </c>
      <c r="N584" s="307">
        <v>5.9427418900000077</v>
      </c>
      <c r="O584" s="308">
        <v>10.64234506999999</v>
      </c>
      <c r="P584" s="309">
        <f t="shared" si="440"/>
        <v>77.713629319999995</v>
      </c>
      <c r="Q584" s="79"/>
      <c r="R584" s="342">
        <v>79.599999999999994</v>
      </c>
      <c r="S584" s="342">
        <v>79.599999999999994</v>
      </c>
      <c r="T584" s="355">
        <f t="shared" si="441"/>
        <v>0</v>
      </c>
      <c r="U584" s="209">
        <v>2</v>
      </c>
    </row>
    <row r="585" spans="1:21" s="60" customFormat="1" ht="15.75" customHeight="1" thickBot="1">
      <c r="A585" s="45" t="s">
        <v>22</v>
      </c>
      <c r="B585" s="513">
        <v>107</v>
      </c>
      <c r="C585" s="567" t="s">
        <v>1265</v>
      </c>
      <c r="D585" s="551">
        <v>1.02858644</v>
      </c>
      <c r="E585" s="551">
        <v>6.7913981400000001</v>
      </c>
      <c r="F585" s="551">
        <v>5.1872390799999994</v>
      </c>
      <c r="G585" s="551">
        <v>6.0417941000000024</v>
      </c>
      <c r="H585" s="551">
        <v>5.7675221499999978</v>
      </c>
      <c r="I585" s="551">
        <v>4.258245770000002</v>
      </c>
      <c r="J585" s="565">
        <v>6</v>
      </c>
      <c r="K585" s="565">
        <v>6.2</v>
      </c>
      <c r="L585" s="565">
        <v>4.3</v>
      </c>
      <c r="M585" s="565">
        <v>5.2</v>
      </c>
      <c r="N585" s="565">
        <v>6.6</v>
      </c>
      <c r="O585" s="551">
        <f>(R585)-SUM(D585:N585)</f>
        <v>10.325214319999994</v>
      </c>
      <c r="P585" s="552">
        <f t="shared" si="440"/>
        <v>67.7</v>
      </c>
      <c r="Q585" s="523"/>
      <c r="R585" s="553">
        <v>67.7</v>
      </c>
      <c r="S585" s="551">
        <v>67.7</v>
      </c>
      <c r="T585" s="521">
        <f t="shared" si="441"/>
        <v>0</v>
      </c>
      <c r="U585" s="209">
        <v>1</v>
      </c>
    </row>
    <row r="586" spans="1:21" s="60" customFormat="1" ht="15.75" customHeight="1" thickBot="1">
      <c r="A586" s="45" t="s">
        <v>22</v>
      </c>
      <c r="B586" s="513">
        <v>108</v>
      </c>
      <c r="C586" s="567" t="s">
        <v>1266</v>
      </c>
      <c r="D586" s="565">
        <v>0.7</v>
      </c>
      <c r="E586" s="565">
        <v>6</v>
      </c>
      <c r="F586" s="565">
        <v>4.7</v>
      </c>
      <c r="G586" s="565">
        <v>5.5</v>
      </c>
      <c r="H586" s="565">
        <v>5.0999999999999996</v>
      </c>
      <c r="I586" s="565">
        <v>4.7</v>
      </c>
      <c r="J586" s="565">
        <v>5.6</v>
      </c>
      <c r="K586" s="565">
        <v>6</v>
      </c>
      <c r="L586" s="565">
        <v>3.9</v>
      </c>
      <c r="M586" s="565">
        <v>4.4000000000000004</v>
      </c>
      <c r="N586" s="565">
        <v>6.2</v>
      </c>
      <c r="O586" s="551">
        <f>(R586)-SUM(D586:N586)</f>
        <v>9.6000000000000014</v>
      </c>
      <c r="P586" s="552">
        <f t="shared" si="440"/>
        <v>62.4</v>
      </c>
      <c r="Q586" s="523"/>
      <c r="R586" s="553">
        <v>62.4</v>
      </c>
      <c r="S586" s="551">
        <v>62.4</v>
      </c>
      <c r="T586" s="521">
        <f t="shared" si="441"/>
        <v>0</v>
      </c>
      <c r="U586" s="209">
        <v>1</v>
      </c>
    </row>
    <row r="587" spans="1:21" s="60" customFormat="1" ht="15.75" hidden="1" customHeight="1" thickBot="1">
      <c r="A587" s="45" t="s">
        <v>22</v>
      </c>
      <c r="B587" s="409"/>
      <c r="C587" s="158" t="s">
        <v>1267</v>
      </c>
      <c r="D587" s="415"/>
      <c r="E587" s="416"/>
      <c r="F587" s="416"/>
      <c r="G587" s="416"/>
      <c r="H587" s="416"/>
      <c r="I587" s="416"/>
      <c r="J587" s="416"/>
      <c r="K587" s="416"/>
      <c r="L587" s="416"/>
      <c r="M587" s="416"/>
      <c r="N587" s="416"/>
      <c r="O587" s="305">
        <f>(R587)-SUM(D587:N587)</f>
        <v>0</v>
      </c>
      <c r="P587" s="314">
        <f t="shared" si="440"/>
        <v>0</v>
      </c>
      <c r="Q587" s="80"/>
      <c r="R587" s="420"/>
      <c r="S587" s="343"/>
      <c r="T587" s="403">
        <f t="shared" si="441"/>
        <v>0</v>
      </c>
      <c r="U587" s="209">
        <v>2</v>
      </c>
    </row>
    <row r="588" spans="1:21" s="60" customFormat="1" ht="15.75" hidden="1" customHeight="1" thickBot="1">
      <c r="A588" s="45" t="s">
        <v>22</v>
      </c>
      <c r="B588" s="213"/>
      <c r="C588" s="40" t="s">
        <v>1268</v>
      </c>
      <c r="D588" s="134"/>
      <c r="E588" s="133"/>
      <c r="F588" s="133"/>
      <c r="G588" s="133"/>
      <c r="H588" s="133"/>
      <c r="I588" s="133"/>
      <c r="J588" s="133"/>
      <c r="K588" s="133"/>
      <c r="L588" s="133"/>
      <c r="M588" s="133"/>
      <c r="N588" s="133"/>
      <c r="O588" s="111">
        <f>(R588)-SUM(D588:N588)</f>
        <v>0</v>
      </c>
      <c r="P588" s="112">
        <f t="shared" si="440"/>
        <v>0</v>
      </c>
      <c r="Q588" s="80"/>
      <c r="R588" s="120"/>
      <c r="S588" s="114"/>
      <c r="T588" s="115">
        <f t="shared" si="441"/>
        <v>0</v>
      </c>
      <c r="U588" s="209">
        <v>2</v>
      </c>
    </row>
    <row r="589" spans="1:21" s="60" customFormat="1" ht="15.75" hidden="1" customHeight="1" thickBot="1">
      <c r="A589" s="45" t="s">
        <v>22</v>
      </c>
      <c r="B589" s="213"/>
      <c r="C589" s="40" t="s">
        <v>2516</v>
      </c>
      <c r="D589" s="492"/>
      <c r="E589" s="491"/>
      <c r="F589" s="491"/>
      <c r="G589" s="491"/>
      <c r="H589" s="491"/>
      <c r="I589" s="491"/>
      <c r="J589" s="491"/>
      <c r="K589" s="491"/>
      <c r="L589" s="491"/>
      <c r="M589" s="491"/>
      <c r="N589" s="491"/>
      <c r="O589" s="111">
        <f t="shared" ref="O589:O591" si="442">(R589)-SUM(D589:N589)</f>
        <v>0</v>
      </c>
      <c r="P589" s="112">
        <f t="shared" ref="P589:P591" si="443">SUM(D589:O589)</f>
        <v>0</v>
      </c>
      <c r="Q589" s="80"/>
      <c r="R589" s="487"/>
      <c r="S589" s="488"/>
      <c r="T589" s="115">
        <f t="shared" ref="T589:T591" si="444">R589-S589</f>
        <v>0</v>
      </c>
      <c r="U589" s="209">
        <v>2</v>
      </c>
    </row>
    <row r="590" spans="1:21" s="60" customFormat="1" ht="15.75" hidden="1" customHeight="1" thickBot="1">
      <c r="A590" s="45" t="s">
        <v>22</v>
      </c>
      <c r="B590" s="213"/>
      <c r="C590" s="40" t="s">
        <v>2612</v>
      </c>
      <c r="D590" s="492"/>
      <c r="E590" s="491"/>
      <c r="F590" s="491"/>
      <c r="G590" s="491"/>
      <c r="H590" s="491"/>
      <c r="I590" s="491"/>
      <c r="J590" s="491"/>
      <c r="K590" s="491"/>
      <c r="L590" s="491"/>
      <c r="M590" s="491"/>
      <c r="N590" s="491"/>
      <c r="O590" s="111">
        <f t="shared" si="442"/>
        <v>0</v>
      </c>
      <c r="P590" s="112">
        <f t="shared" si="443"/>
        <v>0</v>
      </c>
      <c r="Q590" s="80"/>
      <c r="R590" s="487"/>
      <c r="S590" s="488"/>
      <c r="T590" s="115">
        <f t="shared" si="444"/>
        <v>0</v>
      </c>
      <c r="U590" s="209">
        <v>2</v>
      </c>
    </row>
    <row r="591" spans="1:21" s="60" customFormat="1" ht="15.75" hidden="1" customHeight="1" thickBot="1">
      <c r="A591" s="45" t="s">
        <v>22</v>
      </c>
      <c r="B591" s="213"/>
      <c r="C591" s="40" t="s">
        <v>2708</v>
      </c>
      <c r="D591" s="492"/>
      <c r="E591" s="491"/>
      <c r="F591" s="491"/>
      <c r="G591" s="491"/>
      <c r="H591" s="491"/>
      <c r="I591" s="491"/>
      <c r="J591" s="491"/>
      <c r="K591" s="491"/>
      <c r="L591" s="491"/>
      <c r="M591" s="491"/>
      <c r="N591" s="491"/>
      <c r="O591" s="111">
        <f t="shared" si="442"/>
        <v>0</v>
      </c>
      <c r="P591" s="112">
        <f t="shared" si="443"/>
        <v>0</v>
      </c>
      <c r="Q591" s="80"/>
      <c r="R591" s="487"/>
      <c r="S591" s="488"/>
      <c r="T591" s="115">
        <f t="shared" si="444"/>
        <v>0</v>
      </c>
      <c r="U591" s="209">
        <v>2</v>
      </c>
    </row>
    <row r="592" spans="1:21" s="118" customFormat="1" ht="15.6" customHeight="1">
      <c r="B592" s="82"/>
      <c r="C592" s="50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84"/>
      <c r="R592" s="83"/>
      <c r="S592" s="83"/>
      <c r="T592" s="67"/>
      <c r="U592" s="209">
        <v>1</v>
      </c>
    </row>
    <row r="593" spans="1:21" s="60" customFormat="1" ht="15.75" hidden="1" customHeight="1" thickBot="1">
      <c r="A593" s="60" t="s">
        <v>23</v>
      </c>
      <c r="B593" s="213"/>
      <c r="C593" s="40" t="s">
        <v>124</v>
      </c>
      <c r="D593" s="299">
        <v>8.1556555466562208E-2</v>
      </c>
      <c r="E593" s="299">
        <v>8.7119276257809464E-2</v>
      </c>
      <c r="F593" s="299">
        <v>8.7279314891017895E-2</v>
      </c>
      <c r="G593" s="299">
        <v>7.4591207512219662E-2</v>
      </c>
      <c r="H593" s="299">
        <v>9.8926463093591627E-2</v>
      </c>
      <c r="I593" s="299">
        <v>7.3464391965399597E-2</v>
      </c>
      <c r="J593" s="299">
        <v>7.5728313767135569E-2</v>
      </c>
      <c r="K593" s="299">
        <v>7.9967677121209391E-2</v>
      </c>
      <c r="L593" s="299">
        <v>8.2876968970885811E-2</v>
      </c>
      <c r="M593" s="299">
        <v>8.9408792373257356E-2</v>
      </c>
      <c r="N593" s="299">
        <v>8.7435688788751853E-2</v>
      </c>
      <c r="O593" s="299">
        <v>8.1645349792159469E-2</v>
      </c>
      <c r="P593" s="290">
        <f t="shared" ref="P593:P604" si="445">SUM(D593:O593)</f>
        <v>0.99999999999999978</v>
      </c>
      <c r="Q593" s="291"/>
      <c r="R593" s="83"/>
      <c r="S593" s="83"/>
      <c r="T593" s="67"/>
      <c r="U593" s="209">
        <v>2</v>
      </c>
    </row>
    <row r="594" spans="1:21" s="60" customFormat="1" ht="15.75" hidden="1" customHeight="1" thickBot="1">
      <c r="A594" s="60" t="s">
        <v>23</v>
      </c>
      <c r="B594" s="213"/>
      <c r="C594" s="40" t="s">
        <v>125</v>
      </c>
      <c r="D594" s="119">
        <v>9.5161642186707654E-2</v>
      </c>
      <c r="E594" s="119">
        <v>7.7880457104490874E-2</v>
      </c>
      <c r="F594" s="119">
        <v>8.424540473225435E-2</v>
      </c>
      <c r="G594" s="119">
        <v>0.10108530871401157</v>
      </c>
      <c r="H594" s="119">
        <v>6.3499688107080926E-2</v>
      </c>
      <c r="I594" s="119">
        <v>8.7420401749873908E-2</v>
      </c>
      <c r="J594" s="119">
        <v>8.9515952094377751E-2</v>
      </c>
      <c r="K594" s="119">
        <v>7.8915354452925149E-2</v>
      </c>
      <c r="L594" s="119">
        <v>0.10787421169276294</v>
      </c>
      <c r="M594" s="119">
        <v>7.9687856419121364E-2</v>
      </c>
      <c r="N594" s="119">
        <v>6.4310252139031771E-2</v>
      </c>
      <c r="O594" s="119">
        <v>7.0403470607361754E-2</v>
      </c>
      <c r="P594" s="107">
        <f t="shared" si="445"/>
        <v>0.99999999999999989</v>
      </c>
      <c r="Q594" s="291"/>
      <c r="R594" s="83"/>
      <c r="S594" s="83"/>
      <c r="T594" s="67"/>
      <c r="U594" s="209">
        <v>2</v>
      </c>
    </row>
    <row r="595" spans="1:21" s="60" customFormat="1" ht="15.75" hidden="1" customHeight="1" thickBot="1">
      <c r="A595" s="60" t="s">
        <v>23</v>
      </c>
      <c r="B595" s="213"/>
      <c r="C595" s="40" t="s">
        <v>126</v>
      </c>
      <c r="D595" s="346">
        <v>0.1351874424192131</v>
      </c>
      <c r="E595" s="346">
        <v>4.5646397242754336E-2</v>
      </c>
      <c r="F595" s="346">
        <v>8.1487813065337075E-2</v>
      </c>
      <c r="G595" s="346">
        <v>7.7548053559369279E-2</v>
      </c>
      <c r="H595" s="346">
        <v>7.7954339281258681E-2</v>
      </c>
      <c r="I595" s="346">
        <v>6.9394353421479163E-2</v>
      </c>
      <c r="J595" s="346">
        <v>9.7104446496500005E-2</v>
      </c>
      <c r="K595" s="346">
        <v>7.9175770176830043E-2</v>
      </c>
      <c r="L595" s="346">
        <v>7.7373962406989516E-2</v>
      </c>
      <c r="M595" s="346">
        <v>0.10952536542806235</v>
      </c>
      <c r="N595" s="346">
        <v>8.7698311976751028E-2</v>
      </c>
      <c r="O595" s="346">
        <v>6.190374452545544E-2</v>
      </c>
      <c r="P595" s="295">
        <f t="shared" si="445"/>
        <v>1</v>
      </c>
      <c r="Q595" s="291"/>
      <c r="R595" s="83"/>
      <c r="S595" s="83"/>
      <c r="T595" s="67"/>
      <c r="U595" s="209">
        <v>2</v>
      </c>
    </row>
    <row r="596" spans="1:21" s="60" customFormat="1" ht="15.75" hidden="1" customHeight="1" thickBot="1">
      <c r="A596" s="60" t="s">
        <v>23</v>
      </c>
      <c r="B596" s="213"/>
      <c r="C596" s="41" t="s">
        <v>127</v>
      </c>
      <c r="D596" s="153">
        <f t="shared" ref="D596:D603" si="446">D618/$P618</f>
        <v>7.8816387640361071E-2</v>
      </c>
      <c r="E596" s="296">
        <f t="shared" ref="E596:O598" si="447">E618/$P618</f>
        <v>7.9156448561195483E-2</v>
      </c>
      <c r="F596" s="296">
        <f t="shared" si="447"/>
        <v>8.0160446818680911E-2</v>
      </c>
      <c r="G596" s="296">
        <f t="shared" si="447"/>
        <v>7.1951661325741531E-2</v>
      </c>
      <c r="H596" s="296">
        <f t="shared" si="447"/>
        <v>7.1998114390735418E-2</v>
      </c>
      <c r="I596" s="296">
        <f t="shared" si="447"/>
        <v>8.6204394123406983E-2</v>
      </c>
      <c r="J596" s="296">
        <f t="shared" si="447"/>
        <v>7.1163088483239018E-2</v>
      </c>
      <c r="K596" s="296">
        <f t="shared" si="447"/>
        <v>8.2501752519694799E-2</v>
      </c>
      <c r="L596" s="296">
        <f t="shared" si="447"/>
        <v>8.6647808043358351E-2</v>
      </c>
      <c r="M596" s="296">
        <f t="shared" si="447"/>
        <v>9.6477604408590864E-2</v>
      </c>
      <c r="N596" s="296">
        <f t="shared" si="447"/>
        <v>7.5783914305038197E-2</v>
      </c>
      <c r="O596" s="296">
        <f t="shared" si="447"/>
        <v>0.11913837937995739</v>
      </c>
      <c r="P596" s="155">
        <f t="shared" si="445"/>
        <v>1</v>
      </c>
      <c r="Q596" s="291"/>
      <c r="R596" s="83"/>
      <c r="S596" s="83"/>
      <c r="T596" s="67"/>
      <c r="U596" s="209">
        <v>2</v>
      </c>
    </row>
    <row r="597" spans="1:21" s="60" customFormat="1" ht="15.75" hidden="1" customHeight="1" thickBot="1">
      <c r="A597" s="60" t="s">
        <v>23</v>
      </c>
      <c r="B597" s="213"/>
      <c r="C597" s="41" t="s">
        <v>128</v>
      </c>
      <c r="D597" s="296">
        <f t="shared" si="446"/>
        <v>8.2605158847638693E-2</v>
      </c>
      <c r="E597" s="296">
        <f t="shared" si="447"/>
        <v>7.9700437767409621E-2</v>
      </c>
      <c r="F597" s="296">
        <f t="shared" si="447"/>
        <v>9.644692942218179E-2</v>
      </c>
      <c r="G597" s="296">
        <f t="shared" si="447"/>
        <v>7.3173889341504761E-2</v>
      </c>
      <c r="H597" s="296">
        <f t="shared" si="447"/>
        <v>8.4296168803498328E-2</v>
      </c>
      <c r="I597" s="296">
        <f t="shared" si="447"/>
        <v>7.7197317546008948E-2</v>
      </c>
      <c r="J597" s="296">
        <f t="shared" si="447"/>
        <v>4.8244795928852433E-2</v>
      </c>
      <c r="K597" s="296">
        <f t="shared" si="447"/>
        <v>8.6658718063529747E-2</v>
      </c>
      <c r="L597" s="296">
        <f t="shared" si="447"/>
        <v>0.10041412595089094</v>
      </c>
      <c r="M597" s="296">
        <f t="shared" si="447"/>
        <v>8.9422154482565061E-2</v>
      </c>
      <c r="N597" s="296">
        <f t="shared" si="447"/>
        <v>9.5894243855547234E-2</v>
      </c>
      <c r="O597" s="296">
        <f t="shared" si="447"/>
        <v>8.5946059990372539E-2</v>
      </c>
      <c r="P597" s="155">
        <f t="shared" si="445"/>
        <v>1.0000000000000002</v>
      </c>
      <c r="Q597" s="157">
        <f>(P619/P618-1)</f>
        <v>2.5209182040819345E-2</v>
      </c>
      <c r="R597" s="83"/>
      <c r="S597" s="83"/>
      <c r="T597" s="67"/>
      <c r="U597" s="209">
        <v>2</v>
      </c>
    </row>
    <row r="598" spans="1:21" s="60" customFormat="1" ht="15.75" hidden="1" customHeight="1" thickBot="1">
      <c r="A598" s="60" t="s">
        <v>23</v>
      </c>
      <c r="B598" s="213"/>
      <c r="C598" s="40" t="s">
        <v>438</v>
      </c>
      <c r="D598" s="296">
        <f t="shared" si="446"/>
        <v>8.0650485614482917E-2</v>
      </c>
      <c r="E598" s="296">
        <f t="shared" si="447"/>
        <v>7.9920485482534692E-2</v>
      </c>
      <c r="F598" s="296">
        <f t="shared" si="447"/>
        <v>7.7326412818518431E-2</v>
      </c>
      <c r="G598" s="296">
        <f t="shared" si="447"/>
        <v>7.6492790740000816E-2</v>
      </c>
      <c r="H598" s="296">
        <f t="shared" si="447"/>
        <v>8.6676731062959561E-2</v>
      </c>
      <c r="I598" s="296">
        <f t="shared" si="447"/>
        <v>9.9281007935495949E-2</v>
      </c>
      <c r="J598" s="296">
        <f t="shared" si="447"/>
        <v>0.11482616183618076</v>
      </c>
      <c r="K598" s="296">
        <f t="shared" si="447"/>
        <v>9.6110651876073636E-2</v>
      </c>
      <c r="L598" s="296">
        <f t="shared" si="447"/>
        <v>9.5048548157959475E-2</v>
      </c>
      <c r="M598" s="296">
        <f t="shared" si="447"/>
        <v>2.2286745224592706E-2</v>
      </c>
      <c r="N598" s="296">
        <f t="shared" si="447"/>
        <v>9.0672525655052336E-2</v>
      </c>
      <c r="O598" s="296">
        <f t="shared" si="447"/>
        <v>8.0707453596148684E-2</v>
      </c>
      <c r="P598" s="155">
        <f t="shared" si="445"/>
        <v>1</v>
      </c>
      <c r="Q598" s="157">
        <f t="shared" ref="Q598:Q603" si="448">(P620/P619-1)</f>
        <v>1.5063906576539887E-2</v>
      </c>
      <c r="R598" s="83"/>
      <c r="S598" s="83"/>
      <c r="T598" s="67"/>
      <c r="U598" s="209">
        <v>2</v>
      </c>
    </row>
    <row r="599" spans="1:21" s="60" customFormat="1" ht="15.75" hidden="1" customHeight="1" thickBot="1">
      <c r="A599" s="60" t="s">
        <v>23</v>
      </c>
      <c r="B599" s="213"/>
      <c r="C599" s="40" t="s">
        <v>559</v>
      </c>
      <c r="D599" s="153">
        <f t="shared" si="446"/>
        <v>7.6614503928858491E-2</v>
      </c>
      <c r="E599" s="296">
        <f t="shared" ref="E599:O599" si="449">E621/$P621</f>
        <v>0.10097563344743557</v>
      </c>
      <c r="F599" s="296">
        <f t="shared" si="449"/>
        <v>7.4162254694654192E-2</v>
      </c>
      <c r="G599" s="296">
        <f t="shared" si="449"/>
        <v>7.9867894632221839E-2</v>
      </c>
      <c r="H599" s="296">
        <f t="shared" si="449"/>
        <v>7.5832599615571067E-2</v>
      </c>
      <c r="I599" s="296">
        <f t="shared" si="449"/>
        <v>7.3520412839051599E-2</v>
      </c>
      <c r="J599" s="296">
        <f t="shared" si="449"/>
        <v>9.2626400149770111E-2</v>
      </c>
      <c r="K599" s="296">
        <f t="shared" si="449"/>
        <v>8.4536001197133379E-2</v>
      </c>
      <c r="L599" s="296">
        <f t="shared" si="449"/>
        <v>7.6704926724321873E-2</v>
      </c>
      <c r="M599" s="296">
        <f t="shared" si="449"/>
        <v>9.8432961417767889E-2</v>
      </c>
      <c r="N599" s="296">
        <f t="shared" si="449"/>
        <v>8.5614840852088786E-2</v>
      </c>
      <c r="O599" s="296">
        <f t="shared" si="449"/>
        <v>8.1111570501125177E-2</v>
      </c>
      <c r="P599" s="155">
        <f t="shared" si="445"/>
        <v>0.99999999999999989</v>
      </c>
      <c r="Q599" s="156">
        <f t="shared" si="448"/>
        <v>-2.8552986018922644E-2</v>
      </c>
      <c r="R599" s="83"/>
      <c r="S599" s="83"/>
      <c r="T599" s="67"/>
      <c r="U599" s="209">
        <v>2</v>
      </c>
    </row>
    <row r="600" spans="1:21" s="60" customFormat="1" ht="15.75" hidden="1" customHeight="1" thickBot="1">
      <c r="A600" s="60" t="s">
        <v>23</v>
      </c>
      <c r="B600" s="213"/>
      <c r="C600" s="40" t="s">
        <v>660</v>
      </c>
      <c r="D600" s="153">
        <f t="shared" si="446"/>
        <v>8.2559594609105919E-2</v>
      </c>
      <c r="E600" s="296">
        <f t="shared" ref="E600:O603" si="450">E622/$P622</f>
        <v>8.0699412887386579E-2</v>
      </c>
      <c r="F600" s="296">
        <f t="shared" si="450"/>
        <v>7.9902165679825277E-2</v>
      </c>
      <c r="G600" s="296">
        <f t="shared" si="450"/>
        <v>8.2348880348014394E-2</v>
      </c>
      <c r="H600" s="296">
        <f t="shared" si="450"/>
        <v>8.3231840009235086E-2</v>
      </c>
      <c r="I600" s="296">
        <f t="shared" si="450"/>
        <v>7.5008017226584012E-2</v>
      </c>
      <c r="J600" s="296">
        <f t="shared" si="450"/>
        <v>8.2862436286959537E-2</v>
      </c>
      <c r="K600" s="296">
        <f t="shared" si="450"/>
        <v>7.5548179154054151E-2</v>
      </c>
      <c r="L600" s="296">
        <f t="shared" si="450"/>
        <v>8.9718579922111824E-2</v>
      </c>
      <c r="M600" s="296">
        <f t="shared" si="450"/>
        <v>8.999574639036996E-2</v>
      </c>
      <c r="N600" s="296">
        <f t="shared" si="450"/>
        <v>9.4218831612846971E-2</v>
      </c>
      <c r="O600" s="296">
        <f t="shared" si="450"/>
        <v>8.390631587350629E-2</v>
      </c>
      <c r="P600" s="155">
        <f t="shared" si="445"/>
        <v>1</v>
      </c>
      <c r="Q600" s="156">
        <f t="shared" si="448"/>
        <v>8.6691857104018943E-2</v>
      </c>
      <c r="R600" s="83"/>
      <c r="S600" s="83"/>
      <c r="T600" s="232"/>
      <c r="U600" s="209">
        <v>2</v>
      </c>
    </row>
    <row r="601" spans="1:21" s="60" customFormat="1" ht="15.75" hidden="1" customHeight="1" thickBot="1">
      <c r="A601" s="60" t="s">
        <v>23</v>
      </c>
      <c r="B601" s="62"/>
      <c r="C601" s="49" t="s">
        <v>741</v>
      </c>
      <c r="D601" s="298">
        <f t="shared" si="446"/>
        <v>8.6404978937099003E-2</v>
      </c>
      <c r="E601" s="299">
        <f t="shared" si="450"/>
        <v>8.1363005044452805E-2</v>
      </c>
      <c r="F601" s="299">
        <f t="shared" si="450"/>
        <v>8.8658488998391419E-2</v>
      </c>
      <c r="G601" s="299">
        <f t="shared" si="450"/>
        <v>6.842911672996585E-2</v>
      </c>
      <c r="H601" s="299">
        <f t="shared" si="450"/>
        <v>8.0166460190142522E-2</v>
      </c>
      <c r="I601" s="299">
        <f t="shared" si="450"/>
        <v>8.7659593818536705E-2</v>
      </c>
      <c r="J601" s="299">
        <f t="shared" si="450"/>
        <v>7.9237491457725517E-2</v>
      </c>
      <c r="K601" s="299">
        <f t="shared" si="450"/>
        <v>8.1288675557431009E-2</v>
      </c>
      <c r="L601" s="299">
        <f t="shared" si="450"/>
        <v>8.7290395764592854E-2</v>
      </c>
      <c r="M601" s="299">
        <f t="shared" si="450"/>
        <v>9.1436954985092952E-2</v>
      </c>
      <c r="N601" s="299">
        <f t="shared" si="450"/>
        <v>8.2931596127589297E-2</v>
      </c>
      <c r="O601" s="299">
        <f t="shared" si="450"/>
        <v>8.5133242388980068E-2</v>
      </c>
      <c r="P601" s="300">
        <f t="shared" si="445"/>
        <v>1</v>
      </c>
      <c r="Q601" s="301">
        <f t="shared" si="448"/>
        <v>8.4951857708363887E-2</v>
      </c>
      <c r="R601" s="83"/>
      <c r="S601" s="83"/>
      <c r="T601" s="67"/>
      <c r="U601" s="209">
        <v>2</v>
      </c>
    </row>
    <row r="602" spans="1:21" s="60" customFormat="1" ht="15.75" hidden="1" customHeight="1" thickBot="1">
      <c r="A602" s="60" t="s">
        <v>23</v>
      </c>
      <c r="B602" s="62"/>
      <c r="C602" s="49" t="s">
        <v>821</v>
      </c>
      <c r="D602" s="130">
        <f t="shared" si="446"/>
        <v>8.6803269636923072E-2</v>
      </c>
      <c r="E602" s="119">
        <f t="shared" si="450"/>
        <v>7.7869162571752207E-2</v>
      </c>
      <c r="F602" s="119">
        <f t="shared" si="450"/>
        <v>9.0898145804441027E-2</v>
      </c>
      <c r="G602" s="119">
        <f t="shared" si="450"/>
        <v>7.7001971425735213E-2</v>
      </c>
      <c r="H602" s="119">
        <f t="shared" si="450"/>
        <v>0.10342912395354957</v>
      </c>
      <c r="I602" s="119">
        <f t="shared" si="450"/>
        <v>9.409911948100684E-2</v>
      </c>
      <c r="J602" s="119">
        <f t="shared" si="450"/>
        <v>8.4308194807536749E-2</v>
      </c>
      <c r="K602" s="119">
        <f t="shared" si="450"/>
        <v>7.9937524654965134E-2</v>
      </c>
      <c r="L602" s="119">
        <f t="shared" si="450"/>
        <v>4.0112178706022857E-2</v>
      </c>
      <c r="M602" s="119">
        <f t="shared" si="450"/>
        <v>9.2297866986985291E-2</v>
      </c>
      <c r="N602" s="119">
        <f t="shared" si="450"/>
        <v>9.2224822780116414E-2</v>
      </c>
      <c r="O602" s="119">
        <f t="shared" si="450"/>
        <v>8.1018619190965632E-2</v>
      </c>
      <c r="P602" s="175">
        <f t="shared" si="445"/>
        <v>1</v>
      </c>
      <c r="Q602" s="176">
        <f t="shared" si="448"/>
        <v>-4.3424615568972369E-2</v>
      </c>
      <c r="R602" s="83"/>
      <c r="S602" s="83"/>
      <c r="T602" s="67"/>
      <c r="U602" s="209">
        <v>2</v>
      </c>
    </row>
    <row r="603" spans="1:21" s="60" customFormat="1" ht="15.6" hidden="1" customHeight="1" thickBot="1">
      <c r="A603" s="60" t="s">
        <v>23</v>
      </c>
      <c r="B603" s="62"/>
      <c r="C603" s="49" t="s">
        <v>905</v>
      </c>
      <c r="D603" s="130">
        <f t="shared" si="446"/>
        <v>7.975326748271451E-2</v>
      </c>
      <c r="E603" s="119">
        <f t="shared" si="450"/>
        <v>8.3420955832198426E-2</v>
      </c>
      <c r="F603" s="119">
        <f t="shared" si="450"/>
        <v>0.11089950666209408</v>
      </c>
      <c r="G603" s="119">
        <f t="shared" si="450"/>
        <v>7.3421950398496319E-2</v>
      </c>
      <c r="H603" s="119">
        <f t="shared" si="450"/>
        <v>8.7373031185780645E-2</v>
      </c>
      <c r="I603" s="119">
        <f t="shared" si="450"/>
        <v>6.7336330615837492E-2</v>
      </c>
      <c r="J603" s="119">
        <f t="shared" si="450"/>
        <v>7.9248062765415364E-2</v>
      </c>
      <c r="K603" s="119">
        <f t="shared" si="450"/>
        <v>7.7230855280480931E-2</v>
      </c>
      <c r="L603" s="119">
        <f t="shared" si="450"/>
        <v>8.5979807303942668E-2</v>
      </c>
      <c r="M603" s="119">
        <f t="shared" si="450"/>
        <v>8.3335890731268375E-2</v>
      </c>
      <c r="N603" s="119">
        <f t="shared" si="450"/>
        <v>8.9518639280582499E-2</v>
      </c>
      <c r="O603" s="119">
        <f t="shared" si="450"/>
        <v>8.2481702461188688E-2</v>
      </c>
      <c r="P603" s="175">
        <f t="shared" si="445"/>
        <v>1</v>
      </c>
      <c r="Q603" s="176">
        <f t="shared" si="448"/>
        <v>0.167402362091982</v>
      </c>
      <c r="R603" s="83"/>
      <c r="S603" s="83"/>
      <c r="T603" s="67"/>
      <c r="U603" s="209">
        <v>2</v>
      </c>
    </row>
    <row r="604" spans="1:21" s="60" customFormat="1" ht="15.6" hidden="1" customHeight="1" thickBot="1">
      <c r="A604" s="60" t="s">
        <v>23</v>
      </c>
      <c r="B604" s="62"/>
      <c r="C604" s="49" t="s">
        <v>1037</v>
      </c>
      <c r="D604" s="130">
        <f t="shared" ref="D604:O604" si="451">D627/$P627</f>
        <v>7.0455321732722329E-2</v>
      </c>
      <c r="E604" s="119">
        <f t="shared" si="451"/>
        <v>7.3724174734934436E-2</v>
      </c>
      <c r="F604" s="119">
        <f t="shared" si="451"/>
        <v>7.7567507493105467E-2</v>
      </c>
      <c r="G604" s="119">
        <f t="shared" si="451"/>
        <v>6.5950422359741384E-2</v>
      </c>
      <c r="H604" s="119">
        <f t="shared" si="451"/>
        <v>8.4455360540111782E-2</v>
      </c>
      <c r="I604" s="119">
        <f t="shared" si="451"/>
        <v>7.8110394462414523E-2</v>
      </c>
      <c r="J604" s="119">
        <f t="shared" si="451"/>
        <v>7.3314025563735355E-2</v>
      </c>
      <c r="K604" s="119">
        <f t="shared" si="451"/>
        <v>7.8442265002757638E-2</v>
      </c>
      <c r="L604" s="119">
        <f t="shared" si="451"/>
        <v>7.627228315957621E-2</v>
      </c>
      <c r="M604" s="119">
        <f t="shared" si="451"/>
        <v>9.4572312063227498E-2</v>
      </c>
      <c r="N604" s="119">
        <f t="shared" si="451"/>
        <v>0.10848392275021729</v>
      </c>
      <c r="O604" s="119">
        <f t="shared" si="451"/>
        <v>0.11865201013745609</v>
      </c>
      <c r="P604" s="175">
        <f t="shared" si="445"/>
        <v>1.0000000000000002</v>
      </c>
      <c r="Q604" s="176">
        <f>(P627/P625-1)</f>
        <v>0.15848964895707085</v>
      </c>
      <c r="R604" s="83"/>
      <c r="S604" s="83"/>
      <c r="T604" s="67"/>
      <c r="U604" s="209">
        <v>2</v>
      </c>
    </row>
    <row r="605" spans="1:21" s="60" customFormat="1" ht="15.6" hidden="1" customHeight="1" thickBot="1">
      <c r="A605" s="60" t="s">
        <v>23</v>
      </c>
      <c r="B605" s="62">
        <f>+B584+1</f>
        <v>108</v>
      </c>
      <c r="C605" s="49" t="s">
        <v>1269</v>
      </c>
      <c r="D605" s="130">
        <f t="shared" ref="D605:D611" si="452">D628/$P628</f>
        <v>2.0439268365088241E-2</v>
      </c>
      <c r="E605" s="119">
        <f t="shared" ref="E605:O605" si="453">E628/$P628</f>
        <v>0.12858810876684929</v>
      </c>
      <c r="F605" s="119">
        <f t="shared" si="453"/>
        <v>0.11797221002089607</v>
      </c>
      <c r="G605" s="119">
        <f t="shared" si="453"/>
        <v>4.7817992919068311E-2</v>
      </c>
      <c r="H605" s="119">
        <f t="shared" si="453"/>
        <v>4.4544172600743878E-2</v>
      </c>
      <c r="I605" s="119">
        <f t="shared" si="453"/>
        <v>0.12473494904920596</v>
      </c>
      <c r="J605" s="119">
        <f t="shared" si="453"/>
        <v>5.7282401920502178E-2</v>
      </c>
      <c r="K605" s="119">
        <f t="shared" si="453"/>
        <v>8.4816681090806728E-2</v>
      </c>
      <c r="L605" s="119">
        <f t="shared" si="453"/>
        <v>9.4662595722289272E-2</v>
      </c>
      <c r="M605" s="119">
        <f t="shared" si="453"/>
        <v>0.10838374665098176</v>
      </c>
      <c r="N605" s="119">
        <f t="shared" si="453"/>
        <v>8.6302524291202901E-2</v>
      </c>
      <c r="O605" s="119">
        <f t="shared" si="453"/>
        <v>8.4455348602365421E-2</v>
      </c>
      <c r="P605" s="175">
        <f t="shared" ref="P605:P614" si="454">SUM(D605:O605)</f>
        <v>1</v>
      </c>
      <c r="Q605" s="176">
        <f>(P628/P627-1)</f>
        <v>-0.13527354000323133</v>
      </c>
      <c r="R605" s="83"/>
      <c r="S605" s="83"/>
      <c r="T605" s="67"/>
      <c r="U605" s="209">
        <v>2</v>
      </c>
    </row>
    <row r="606" spans="1:21" s="60" customFormat="1" ht="15.6" hidden="1" customHeight="1">
      <c r="A606" s="60" t="s">
        <v>23</v>
      </c>
      <c r="B606" s="408">
        <f>+B605+1</f>
        <v>109</v>
      </c>
      <c r="C606" s="566" t="s">
        <v>1270</v>
      </c>
      <c r="D606" s="460">
        <f t="shared" si="452"/>
        <v>9.3810799530249026E-2</v>
      </c>
      <c r="E606" s="346">
        <f t="shared" ref="E606:O606" si="455">E629/$P629</f>
        <v>7.6905683757246268E-2</v>
      </c>
      <c r="F606" s="346">
        <f t="shared" si="455"/>
        <v>8.9757546479465253E-2</v>
      </c>
      <c r="G606" s="346">
        <f t="shared" si="455"/>
        <v>7.347265437992416E-2</v>
      </c>
      <c r="H606" s="346">
        <f t="shared" si="455"/>
        <v>7.7927965404332222E-2</v>
      </c>
      <c r="I606" s="346">
        <f t="shared" si="455"/>
        <v>8.2130433545391318E-2</v>
      </c>
      <c r="J606" s="346">
        <f t="shared" si="455"/>
        <v>8.9125047664855572E-2</v>
      </c>
      <c r="K606" s="346">
        <f t="shared" si="455"/>
        <v>7.7371349892938479E-2</v>
      </c>
      <c r="L606" s="346">
        <f t="shared" si="455"/>
        <v>6.96795594891957E-2</v>
      </c>
      <c r="M606" s="346">
        <f t="shared" si="455"/>
        <v>0.10160230142406949</v>
      </c>
      <c r="N606" s="346">
        <f t="shared" si="455"/>
        <v>8.8853738532219145E-2</v>
      </c>
      <c r="O606" s="346">
        <f t="shared" si="455"/>
        <v>7.9362919900113349E-2</v>
      </c>
      <c r="P606" s="545">
        <f t="shared" si="454"/>
        <v>0.99999999999999989</v>
      </c>
      <c r="Q606" s="548">
        <f t="shared" ref="Q606:Q614" si="456">(P629/P628-1)</f>
        <v>0.14315212457903748</v>
      </c>
      <c r="R606" s="83"/>
      <c r="S606" s="83"/>
      <c r="T606" s="67"/>
      <c r="U606" s="209">
        <v>2</v>
      </c>
    </row>
    <row r="607" spans="1:21" s="60" customFormat="1" ht="15.6" customHeight="1">
      <c r="A607" s="60" t="s">
        <v>23</v>
      </c>
      <c r="B607" s="513">
        <v>109</v>
      </c>
      <c r="C607" s="567" t="s">
        <v>1271</v>
      </c>
      <c r="D607" s="119">
        <f t="shared" si="452"/>
        <v>9.9402385407402538E-2</v>
      </c>
      <c r="E607" s="119">
        <f t="shared" ref="E607:O607" si="457">E630/$P630</f>
        <v>8.0704316991883782E-2</v>
      </c>
      <c r="F607" s="119">
        <f t="shared" si="457"/>
        <v>8.9107518652612627E-2</v>
      </c>
      <c r="G607" s="119">
        <f t="shared" si="457"/>
        <v>7.2055366254461836E-2</v>
      </c>
      <c r="H607" s="119">
        <f t="shared" si="457"/>
        <v>7.6020983096777572E-2</v>
      </c>
      <c r="I607" s="119">
        <f t="shared" si="457"/>
        <v>9.2593779690933006E-2</v>
      </c>
      <c r="J607" s="119">
        <f t="shared" si="457"/>
        <v>8.2259042901148757E-2</v>
      </c>
      <c r="K607" s="119">
        <f t="shared" si="457"/>
        <v>7.3192273023663088E-2</v>
      </c>
      <c r="L607" s="119">
        <f t="shared" si="457"/>
        <v>8.0180188551066581E-2</v>
      </c>
      <c r="M607" s="119">
        <f t="shared" si="457"/>
        <v>9.0353442307211915E-2</v>
      </c>
      <c r="N607" s="119">
        <f t="shared" si="457"/>
        <v>7.612333779553275E-2</v>
      </c>
      <c r="O607" s="119">
        <f t="shared" si="457"/>
        <v>8.8007365327305562E-2</v>
      </c>
      <c r="P607" s="175">
        <f t="shared" si="454"/>
        <v>0.99999999999999989</v>
      </c>
      <c r="Q607" s="556">
        <f t="shared" si="456"/>
        <v>1.0698451662180197E-2</v>
      </c>
      <c r="R607" s="83"/>
      <c r="S607" s="83"/>
      <c r="T607" s="67"/>
      <c r="U607" s="209">
        <v>1</v>
      </c>
    </row>
    <row r="608" spans="1:21" s="60" customFormat="1" ht="15.6" customHeight="1">
      <c r="A608" s="60" t="s">
        <v>23</v>
      </c>
      <c r="B608" s="513">
        <f>+B607+1</f>
        <v>110</v>
      </c>
      <c r="C608" s="567" t="s">
        <v>1272</v>
      </c>
      <c r="D608" s="119">
        <f t="shared" si="452"/>
        <v>9.4537220412027445E-2</v>
      </c>
      <c r="E608" s="119">
        <f t="shared" ref="E608:O608" si="458">E631/$P631</f>
        <v>6.7828394670917169E-2</v>
      </c>
      <c r="F608" s="119">
        <f t="shared" si="458"/>
        <v>8.9300832552399484E-2</v>
      </c>
      <c r="G608" s="119">
        <f t="shared" si="458"/>
        <v>6.6980058635645004E-2</v>
      </c>
      <c r="H608" s="119">
        <f t="shared" si="458"/>
        <v>8.9387645150413308E-2</v>
      </c>
      <c r="I608" s="119">
        <f t="shared" si="458"/>
        <v>8.396903465107948E-2</v>
      </c>
      <c r="J608" s="119">
        <f t="shared" si="458"/>
        <v>9.1501907342468672E-2</v>
      </c>
      <c r="K608" s="119">
        <f t="shared" si="458"/>
        <v>7.7718131258025791E-2</v>
      </c>
      <c r="L608" s="119">
        <f t="shared" si="458"/>
        <v>8.0214069185469652E-2</v>
      </c>
      <c r="M608" s="119">
        <f t="shared" si="458"/>
        <v>8.5447394756254041E-2</v>
      </c>
      <c r="N608" s="119">
        <f t="shared" si="458"/>
        <v>8.4716407100606322E-2</v>
      </c>
      <c r="O608" s="119">
        <f t="shared" si="458"/>
        <v>8.839890428469363E-2</v>
      </c>
      <c r="P608" s="175">
        <f t="shared" si="454"/>
        <v>1</v>
      </c>
      <c r="Q608" s="556">
        <f t="shared" si="456"/>
        <v>-1.6085598722263228E-2</v>
      </c>
      <c r="R608" s="83"/>
      <c r="S608" s="83"/>
      <c r="T608" s="67"/>
      <c r="U608" s="209">
        <v>1</v>
      </c>
    </row>
    <row r="609" spans="1:21" s="60" customFormat="1" ht="15.75" customHeight="1">
      <c r="A609" s="60" t="s">
        <v>23</v>
      </c>
      <c r="B609" s="513">
        <f>+B608+1</f>
        <v>111</v>
      </c>
      <c r="C609" s="567" t="s">
        <v>1273</v>
      </c>
      <c r="D609" s="119">
        <f t="shared" si="452"/>
        <v>7.6401247079933815E-2</v>
      </c>
      <c r="E609" s="119">
        <f t="shared" ref="E609:O609" si="459">E632/$P632</f>
        <v>8.8443168415646381E-2</v>
      </c>
      <c r="F609" s="119">
        <f t="shared" si="459"/>
        <v>9.5272323520565069E-2</v>
      </c>
      <c r="G609" s="119">
        <f t="shared" si="459"/>
        <v>5.5458892125757955E-3</v>
      </c>
      <c r="H609" s="119">
        <f t="shared" si="459"/>
        <v>7.2747767011526562E-2</v>
      </c>
      <c r="I609" s="119">
        <f t="shared" si="459"/>
        <v>0.15787350786218901</v>
      </c>
      <c r="J609" s="119">
        <f t="shared" si="459"/>
        <v>8.6659223583963829E-2</v>
      </c>
      <c r="K609" s="119">
        <f t="shared" si="459"/>
        <v>7.9274967961240103E-2</v>
      </c>
      <c r="L609" s="119">
        <f t="shared" si="459"/>
        <v>8.2212277308556125E-2</v>
      </c>
      <c r="M609" s="119">
        <f t="shared" si="459"/>
        <v>8.7047799790859443E-2</v>
      </c>
      <c r="N609" s="119">
        <f t="shared" si="459"/>
        <v>2.4146199632078043E-2</v>
      </c>
      <c r="O609" s="119">
        <f t="shared" si="459"/>
        <v>0.14437562862086581</v>
      </c>
      <c r="P609" s="175">
        <f t="shared" si="454"/>
        <v>1</v>
      </c>
      <c r="Q609" s="556">
        <f t="shared" si="456"/>
        <v>-7.2625010171990301E-2</v>
      </c>
      <c r="R609" s="83"/>
      <c r="S609" s="83"/>
      <c r="T609" s="67"/>
      <c r="U609" s="209">
        <v>1</v>
      </c>
    </row>
    <row r="610" spans="1:21" s="60" customFormat="1" ht="15.75" customHeight="1">
      <c r="A610" s="60" t="s">
        <v>23</v>
      </c>
      <c r="B610" s="513">
        <f>+B609+1</f>
        <v>112</v>
      </c>
      <c r="C610" s="567" t="s">
        <v>1274</v>
      </c>
      <c r="D610" s="119">
        <f t="shared" si="452"/>
        <v>8.2390043459202589E-2</v>
      </c>
      <c r="E610" s="119">
        <f t="shared" ref="E610:O610" si="460">E633/$P633</f>
        <v>8.4091781305300095E-2</v>
      </c>
      <c r="F610" s="119">
        <f t="shared" si="460"/>
        <v>8.5430604621904188E-2</v>
      </c>
      <c r="G610" s="119">
        <f t="shared" si="460"/>
        <v>7.8905909698200119E-2</v>
      </c>
      <c r="H610" s="119">
        <f t="shared" si="460"/>
        <v>0.10159888849327825</v>
      </c>
      <c r="I610" s="119">
        <f t="shared" si="460"/>
        <v>7.2935307454206288E-2</v>
      </c>
      <c r="J610" s="119">
        <f t="shared" si="460"/>
        <v>8.5408122831843722E-2</v>
      </c>
      <c r="K610" s="119">
        <f t="shared" si="460"/>
        <v>7.0153244788874441E-2</v>
      </c>
      <c r="L610" s="119">
        <f t="shared" si="460"/>
        <v>7.9340070518739758E-2</v>
      </c>
      <c r="M610" s="119">
        <f t="shared" si="460"/>
        <v>9.5328358211270212E-2</v>
      </c>
      <c r="N610" s="119">
        <f t="shared" si="460"/>
        <v>8.3171601878232665E-2</v>
      </c>
      <c r="O610" s="119">
        <f t="shared" si="460"/>
        <v>8.1246066738947659E-2</v>
      </c>
      <c r="P610" s="175">
        <f t="shared" si="454"/>
        <v>0.99999999999999989</v>
      </c>
      <c r="Q610" s="556">
        <f t="shared" si="456"/>
        <v>-5.4628527200413335E-2</v>
      </c>
      <c r="R610" s="83"/>
      <c r="S610" s="83"/>
      <c r="T610" s="67"/>
      <c r="U610" s="209">
        <v>1</v>
      </c>
    </row>
    <row r="611" spans="1:21" s="60" customFormat="1" ht="15.75" customHeight="1">
      <c r="A611" s="60" t="s">
        <v>23</v>
      </c>
      <c r="B611" s="513">
        <v>113</v>
      </c>
      <c r="C611" s="567" t="s">
        <v>1275</v>
      </c>
      <c r="D611" s="119">
        <f t="shared" si="452"/>
        <v>8.1155707267441868E-2</v>
      </c>
      <c r="E611" s="119">
        <f t="shared" ref="E611:O611" si="461">E634/$P634</f>
        <v>9.2890597965116284E-2</v>
      </c>
      <c r="F611" s="119">
        <f t="shared" si="461"/>
        <v>8.2398828488372086E-2</v>
      </c>
      <c r="G611" s="119">
        <f t="shared" si="461"/>
        <v>7.9430583430232571E-2</v>
      </c>
      <c r="H611" s="119">
        <f t="shared" si="461"/>
        <v>8.4544290697674399E-2</v>
      </c>
      <c r="I611" s="119">
        <f t="shared" si="461"/>
        <v>7.4340669767441844E-2</v>
      </c>
      <c r="J611" s="119">
        <f t="shared" si="461"/>
        <v>8.4302325581395346E-2</v>
      </c>
      <c r="K611" s="119">
        <f t="shared" si="461"/>
        <v>7.848837209302327E-2</v>
      </c>
      <c r="L611" s="119">
        <f t="shared" si="461"/>
        <v>8.1395348837209294E-2</v>
      </c>
      <c r="M611" s="119">
        <f t="shared" si="461"/>
        <v>8.7209302325581398E-2</v>
      </c>
      <c r="N611" s="119">
        <f t="shared" si="461"/>
        <v>8.4302325581395346E-2</v>
      </c>
      <c r="O611" s="119">
        <f t="shared" si="461"/>
        <v>8.954164796511635E-2</v>
      </c>
      <c r="P611" s="175">
        <f t="shared" si="454"/>
        <v>1.0000000000000002</v>
      </c>
      <c r="Q611" s="556">
        <f t="shared" si="456"/>
        <v>-5.0597750914535666E-2</v>
      </c>
      <c r="R611" s="83"/>
      <c r="S611" s="83"/>
      <c r="T611" s="67"/>
      <c r="U611" s="209">
        <v>1</v>
      </c>
    </row>
    <row r="612" spans="1:21" s="60" customFormat="1" ht="15.75" customHeight="1">
      <c r="A612" s="60" t="s">
        <v>23</v>
      </c>
      <c r="B612" s="513">
        <v>114</v>
      </c>
      <c r="C612" s="567" t="s">
        <v>1276</v>
      </c>
      <c r="D612" s="119">
        <f t="shared" ref="D612:O614" si="462">D635/$P635</f>
        <v>8.9820359281437126E-2</v>
      </c>
      <c r="E612" s="119">
        <f t="shared" si="462"/>
        <v>7.1856287425149698E-2</v>
      </c>
      <c r="F612" s="119">
        <f t="shared" si="462"/>
        <v>8.6826347305389226E-2</v>
      </c>
      <c r="G612" s="119">
        <f t="shared" si="462"/>
        <v>7.1856287425149698E-2</v>
      </c>
      <c r="H612" s="119">
        <f t="shared" si="462"/>
        <v>8.6826347305389226E-2</v>
      </c>
      <c r="I612" s="119">
        <f t="shared" si="462"/>
        <v>8.6826347305389226E-2</v>
      </c>
      <c r="J612" s="119">
        <f t="shared" si="462"/>
        <v>8.3832335329341312E-2</v>
      </c>
      <c r="K612" s="119">
        <f t="shared" si="462"/>
        <v>7.7844311377245512E-2</v>
      </c>
      <c r="L612" s="119">
        <f t="shared" si="462"/>
        <v>8.0838323353293426E-2</v>
      </c>
      <c r="M612" s="119">
        <f t="shared" si="462"/>
        <v>8.6826347305389226E-2</v>
      </c>
      <c r="N612" s="119">
        <f t="shared" si="462"/>
        <v>8.3832335329341312E-2</v>
      </c>
      <c r="O612" s="119">
        <f t="shared" si="462"/>
        <v>9.2814371257484971E-2</v>
      </c>
      <c r="P612" s="175">
        <f t="shared" si="454"/>
        <v>1</v>
      </c>
      <c r="Q612" s="556">
        <f t="shared" si="456"/>
        <v>-2.9069767441860517E-2</v>
      </c>
      <c r="R612" s="83"/>
      <c r="S612" s="83"/>
      <c r="T612" s="67"/>
      <c r="U612" s="209">
        <v>1</v>
      </c>
    </row>
    <row r="613" spans="1:21" s="60" customFormat="1" ht="15.75" hidden="1" customHeight="1" thickBot="1">
      <c r="A613" s="60" t="s">
        <v>23</v>
      </c>
      <c r="B613" s="409"/>
      <c r="C613" s="158" t="s">
        <v>1277</v>
      </c>
      <c r="D613" s="102" t="e">
        <f t="shared" si="462"/>
        <v>#DIV/0!</v>
      </c>
      <c r="E613" s="103" t="e">
        <f t="shared" si="462"/>
        <v>#DIV/0!</v>
      </c>
      <c r="F613" s="103" t="e">
        <f t="shared" si="462"/>
        <v>#DIV/0!</v>
      </c>
      <c r="G613" s="103" t="e">
        <f t="shared" si="462"/>
        <v>#DIV/0!</v>
      </c>
      <c r="H613" s="103" t="e">
        <f t="shared" si="462"/>
        <v>#DIV/0!</v>
      </c>
      <c r="I613" s="103" t="e">
        <f t="shared" si="462"/>
        <v>#DIV/0!</v>
      </c>
      <c r="J613" s="103" t="e">
        <f t="shared" si="462"/>
        <v>#DIV/0!</v>
      </c>
      <c r="K613" s="103" t="e">
        <f t="shared" si="462"/>
        <v>#DIV/0!</v>
      </c>
      <c r="L613" s="103" t="e">
        <f t="shared" si="462"/>
        <v>#DIV/0!</v>
      </c>
      <c r="M613" s="103" t="e">
        <f t="shared" si="462"/>
        <v>#DIV/0!</v>
      </c>
      <c r="N613" s="103" t="e">
        <f t="shared" si="462"/>
        <v>#DIV/0!</v>
      </c>
      <c r="O613" s="103" t="e">
        <f t="shared" si="462"/>
        <v>#DIV/0!</v>
      </c>
      <c r="P613" s="105" t="e">
        <f t="shared" si="454"/>
        <v>#DIV/0!</v>
      </c>
      <c r="Q613" s="106">
        <f t="shared" si="456"/>
        <v>-1</v>
      </c>
      <c r="R613" s="83"/>
      <c r="S613" s="83"/>
      <c r="T613" s="67"/>
      <c r="U613" s="209">
        <v>2</v>
      </c>
    </row>
    <row r="614" spans="1:21" s="60" customFormat="1" ht="15.75" hidden="1" customHeight="1" thickBot="1">
      <c r="A614" s="60" t="s">
        <v>23</v>
      </c>
      <c r="B614" s="213"/>
      <c r="C614" s="40" t="s">
        <v>1278</v>
      </c>
      <c r="D614" s="102" t="e">
        <f t="shared" si="462"/>
        <v>#DIV/0!</v>
      </c>
      <c r="E614" s="103" t="e">
        <f t="shared" si="462"/>
        <v>#DIV/0!</v>
      </c>
      <c r="F614" s="103" t="e">
        <f t="shared" si="462"/>
        <v>#DIV/0!</v>
      </c>
      <c r="G614" s="103" t="e">
        <f t="shared" si="462"/>
        <v>#DIV/0!</v>
      </c>
      <c r="H614" s="103" t="e">
        <f t="shared" si="462"/>
        <v>#DIV/0!</v>
      </c>
      <c r="I614" s="103" t="e">
        <f t="shared" si="462"/>
        <v>#DIV/0!</v>
      </c>
      <c r="J614" s="103" t="e">
        <f t="shared" si="462"/>
        <v>#DIV/0!</v>
      </c>
      <c r="K614" s="103" t="e">
        <f t="shared" si="462"/>
        <v>#DIV/0!</v>
      </c>
      <c r="L614" s="103" t="e">
        <f t="shared" si="462"/>
        <v>#DIV/0!</v>
      </c>
      <c r="M614" s="103" t="e">
        <f t="shared" si="462"/>
        <v>#DIV/0!</v>
      </c>
      <c r="N614" s="103" t="e">
        <f t="shared" si="462"/>
        <v>#DIV/0!</v>
      </c>
      <c r="O614" s="103" t="e">
        <f t="shared" si="462"/>
        <v>#DIV/0!</v>
      </c>
      <c r="P614" s="107" t="e">
        <f t="shared" si="454"/>
        <v>#DIV/0!</v>
      </c>
      <c r="Q614" s="108" t="e">
        <f t="shared" si="456"/>
        <v>#DIV/0!</v>
      </c>
      <c r="R614" s="83"/>
      <c r="S614" s="83"/>
      <c r="T614" s="67"/>
      <c r="U614" s="209">
        <v>2</v>
      </c>
    </row>
    <row r="615" spans="1:21" s="60" customFormat="1" ht="15.75" hidden="1" customHeight="1" thickBot="1">
      <c r="A615" s="60" t="s">
        <v>23</v>
      </c>
      <c r="B615" s="213"/>
      <c r="C615" s="40" t="s">
        <v>2517</v>
      </c>
      <c r="D615" s="102" t="e">
        <f t="shared" ref="D615:O615" si="463">D638/$P638</f>
        <v>#DIV/0!</v>
      </c>
      <c r="E615" s="103" t="e">
        <f t="shared" si="463"/>
        <v>#DIV/0!</v>
      </c>
      <c r="F615" s="103" t="e">
        <f t="shared" si="463"/>
        <v>#DIV/0!</v>
      </c>
      <c r="G615" s="103" t="e">
        <f t="shared" si="463"/>
        <v>#DIV/0!</v>
      </c>
      <c r="H615" s="103" t="e">
        <f t="shared" si="463"/>
        <v>#DIV/0!</v>
      </c>
      <c r="I615" s="103" t="e">
        <f t="shared" si="463"/>
        <v>#DIV/0!</v>
      </c>
      <c r="J615" s="103" t="e">
        <f t="shared" si="463"/>
        <v>#DIV/0!</v>
      </c>
      <c r="K615" s="103" t="e">
        <f t="shared" si="463"/>
        <v>#DIV/0!</v>
      </c>
      <c r="L615" s="103" t="e">
        <f t="shared" si="463"/>
        <v>#DIV/0!</v>
      </c>
      <c r="M615" s="103" t="e">
        <f t="shared" si="463"/>
        <v>#DIV/0!</v>
      </c>
      <c r="N615" s="103" t="e">
        <f t="shared" si="463"/>
        <v>#DIV/0!</v>
      </c>
      <c r="O615" s="103" t="e">
        <f t="shared" si="463"/>
        <v>#DIV/0!</v>
      </c>
      <c r="P615" s="107" t="e">
        <f t="shared" ref="P615:P617" si="464">SUM(D615:O615)</f>
        <v>#DIV/0!</v>
      </c>
      <c r="Q615" s="108" t="e">
        <f t="shared" ref="Q615:Q617" si="465">(P638/P637-1)</f>
        <v>#DIV/0!</v>
      </c>
      <c r="R615" s="83"/>
      <c r="S615" s="83"/>
      <c r="T615" s="67"/>
      <c r="U615" s="209">
        <v>2</v>
      </c>
    </row>
    <row r="616" spans="1:21" s="60" customFormat="1" ht="15.75" hidden="1" customHeight="1" thickBot="1">
      <c r="A616" s="60" t="s">
        <v>23</v>
      </c>
      <c r="B616" s="213"/>
      <c r="C616" s="40" t="s">
        <v>2613</v>
      </c>
      <c r="D616" s="102" t="e">
        <f t="shared" ref="D616:O616" si="466">D639/$P639</f>
        <v>#DIV/0!</v>
      </c>
      <c r="E616" s="103" t="e">
        <f t="shared" si="466"/>
        <v>#DIV/0!</v>
      </c>
      <c r="F616" s="103" t="e">
        <f t="shared" si="466"/>
        <v>#DIV/0!</v>
      </c>
      <c r="G616" s="103" t="e">
        <f t="shared" si="466"/>
        <v>#DIV/0!</v>
      </c>
      <c r="H616" s="103" t="e">
        <f t="shared" si="466"/>
        <v>#DIV/0!</v>
      </c>
      <c r="I616" s="103" t="e">
        <f t="shared" si="466"/>
        <v>#DIV/0!</v>
      </c>
      <c r="J616" s="103" t="e">
        <f t="shared" si="466"/>
        <v>#DIV/0!</v>
      </c>
      <c r="K616" s="103" t="e">
        <f t="shared" si="466"/>
        <v>#DIV/0!</v>
      </c>
      <c r="L616" s="103" t="e">
        <f t="shared" si="466"/>
        <v>#DIV/0!</v>
      </c>
      <c r="M616" s="103" t="e">
        <f t="shared" si="466"/>
        <v>#DIV/0!</v>
      </c>
      <c r="N616" s="103" t="e">
        <f t="shared" si="466"/>
        <v>#DIV/0!</v>
      </c>
      <c r="O616" s="103" t="e">
        <f t="shared" si="466"/>
        <v>#DIV/0!</v>
      </c>
      <c r="P616" s="107" t="e">
        <f t="shared" si="464"/>
        <v>#DIV/0!</v>
      </c>
      <c r="Q616" s="108" t="e">
        <f t="shared" si="465"/>
        <v>#DIV/0!</v>
      </c>
      <c r="R616" s="83"/>
      <c r="S616" s="83"/>
      <c r="T616" s="67"/>
      <c r="U616" s="209">
        <v>2</v>
      </c>
    </row>
    <row r="617" spans="1:21" s="60" customFormat="1" ht="15.75" hidden="1" customHeight="1" thickBot="1">
      <c r="A617" s="60" t="s">
        <v>23</v>
      </c>
      <c r="B617" s="213"/>
      <c r="C617" s="40" t="s">
        <v>2709</v>
      </c>
      <c r="D617" s="102" t="e">
        <f t="shared" ref="D617:O617" si="467">D640/$P640</f>
        <v>#DIV/0!</v>
      </c>
      <c r="E617" s="103" t="e">
        <f t="shared" si="467"/>
        <v>#DIV/0!</v>
      </c>
      <c r="F617" s="103" t="e">
        <f t="shared" si="467"/>
        <v>#DIV/0!</v>
      </c>
      <c r="G617" s="103" t="e">
        <f t="shared" si="467"/>
        <v>#DIV/0!</v>
      </c>
      <c r="H617" s="103" t="e">
        <f t="shared" si="467"/>
        <v>#DIV/0!</v>
      </c>
      <c r="I617" s="103" t="e">
        <f t="shared" si="467"/>
        <v>#DIV/0!</v>
      </c>
      <c r="J617" s="103" t="e">
        <f t="shared" si="467"/>
        <v>#DIV/0!</v>
      </c>
      <c r="K617" s="103" t="e">
        <f t="shared" si="467"/>
        <v>#DIV/0!</v>
      </c>
      <c r="L617" s="103" t="e">
        <f t="shared" si="467"/>
        <v>#DIV/0!</v>
      </c>
      <c r="M617" s="103" t="e">
        <f t="shared" si="467"/>
        <v>#DIV/0!</v>
      </c>
      <c r="N617" s="103" t="e">
        <f t="shared" si="467"/>
        <v>#DIV/0!</v>
      </c>
      <c r="O617" s="103" t="e">
        <f t="shared" si="467"/>
        <v>#DIV/0!</v>
      </c>
      <c r="P617" s="107" t="e">
        <f t="shared" si="464"/>
        <v>#DIV/0!</v>
      </c>
      <c r="Q617" s="108" t="e">
        <f t="shared" si="465"/>
        <v>#DIV/0!</v>
      </c>
      <c r="R617" s="83"/>
      <c r="S617" s="83"/>
      <c r="T617" s="67"/>
      <c r="U617" s="209">
        <v>2</v>
      </c>
    </row>
    <row r="618" spans="1:21" s="60" customFormat="1" ht="15.75" hidden="1" customHeight="1" thickBot="1">
      <c r="A618" s="60" t="s">
        <v>23</v>
      </c>
      <c r="B618" s="213"/>
      <c r="C618" s="41" t="s">
        <v>127</v>
      </c>
      <c r="D618" s="351">
        <v>2.1489749300000001</v>
      </c>
      <c r="E618" s="352">
        <v>2.1582468899999996</v>
      </c>
      <c r="F618" s="352">
        <v>2.1856214899999999</v>
      </c>
      <c r="G618" s="352">
        <v>1.9618041500000007</v>
      </c>
      <c r="H618" s="352">
        <v>1.9630707199999993</v>
      </c>
      <c r="I618" s="352">
        <v>2.3504132500000008</v>
      </c>
      <c r="J618" s="352">
        <v>1.9403032499999995</v>
      </c>
      <c r="K618" s="352">
        <v>2.2494585600000008</v>
      </c>
      <c r="L618" s="352">
        <v>2.3625031899999982</v>
      </c>
      <c r="M618" s="352">
        <v>2.6305183400000018</v>
      </c>
      <c r="N618" s="352">
        <v>2.0662927700000004</v>
      </c>
      <c r="O618" s="83">
        <v>3.2483776300000002</v>
      </c>
      <c r="P618" s="304">
        <f>SUM(D618:O618)</f>
        <v>27.265585170000001</v>
      </c>
      <c r="Q618" s="84"/>
      <c r="R618" s="83"/>
      <c r="S618" s="83"/>
      <c r="T618" s="67"/>
      <c r="U618" s="209">
        <v>2</v>
      </c>
    </row>
    <row r="619" spans="1:21" s="60" customFormat="1" ht="15.75" hidden="1" customHeight="1" thickBot="1">
      <c r="A619" s="60" t="s">
        <v>23</v>
      </c>
      <c r="B619" s="213"/>
      <c r="C619" s="40" t="s">
        <v>128</v>
      </c>
      <c r="D619" s="109">
        <v>2.30905608</v>
      </c>
      <c r="E619" s="110">
        <v>2.22786062</v>
      </c>
      <c r="F619" s="110">
        <v>2.6959740999999999</v>
      </c>
      <c r="G619" s="110">
        <v>2.0454244799999999</v>
      </c>
      <c r="H619" s="110">
        <v>2.3563247600000001</v>
      </c>
      <c r="I619" s="110">
        <v>2.1578910800000002</v>
      </c>
      <c r="J619" s="110">
        <v>1.3485833199999999</v>
      </c>
      <c r="K619" s="110">
        <v>2.4223649300000001</v>
      </c>
      <c r="L619" s="110">
        <v>2.8068688599999998</v>
      </c>
      <c r="M619" s="110">
        <v>2.4996110699999998</v>
      </c>
      <c r="N619" s="110">
        <v>2.6805249199999999</v>
      </c>
      <c r="O619" s="111">
        <v>2.4024440500000002</v>
      </c>
      <c r="P619" s="112">
        <f>SUM(D619:O619)</f>
        <v>27.952928269999997</v>
      </c>
      <c r="Q619" s="240"/>
      <c r="R619" s="315"/>
      <c r="S619" s="315"/>
      <c r="T619" s="242"/>
      <c r="U619" s="209">
        <v>2</v>
      </c>
    </row>
    <row r="620" spans="1:21" s="60" customFormat="1" ht="15.75" hidden="1" customHeight="1" thickBot="1">
      <c r="A620" s="60" t="s">
        <v>23</v>
      </c>
      <c r="B620" s="213"/>
      <c r="C620" s="40" t="s">
        <v>438</v>
      </c>
      <c r="D620" s="109">
        <v>2.2883775700000002</v>
      </c>
      <c r="E620" s="110">
        <v>2.2676645400000002</v>
      </c>
      <c r="F620" s="110">
        <v>2.1940602999999999</v>
      </c>
      <c r="G620" s="110">
        <v>2.1704070999999998</v>
      </c>
      <c r="H620" s="110">
        <v>2.4593663100000001</v>
      </c>
      <c r="I620" s="110">
        <v>2.81700017</v>
      </c>
      <c r="J620" s="110">
        <v>3.2580784999999999</v>
      </c>
      <c r="K620" s="110">
        <v>2.7270444600000001</v>
      </c>
      <c r="L620" s="110">
        <v>2.6969083199999999</v>
      </c>
      <c r="M620" s="110">
        <v>0.63236429999999999</v>
      </c>
      <c r="N620" s="110">
        <v>2.5727430199999999</v>
      </c>
      <c r="O620" s="111">
        <v>2.2899939800000002</v>
      </c>
      <c r="P620" s="112">
        <f>SUM(D620:O620)</f>
        <v>28.374008570000001</v>
      </c>
      <c r="Q620" s="80"/>
      <c r="R620" s="114"/>
      <c r="S620" s="114"/>
      <c r="T620" s="115">
        <f t="shared" ref="T620:T626" si="468">R620-S620</f>
        <v>0</v>
      </c>
      <c r="U620" s="209">
        <v>2</v>
      </c>
    </row>
    <row r="621" spans="1:21" s="60" customFormat="1" ht="15.75" hidden="1" customHeight="1" thickBot="1">
      <c r="A621" s="60" t="s">
        <v>23</v>
      </c>
      <c r="B621" s="213"/>
      <c r="C621" s="40" t="s">
        <v>559</v>
      </c>
      <c r="D621" s="109">
        <v>2.11179038</v>
      </c>
      <c r="E621" s="110">
        <v>2.7832767999999999</v>
      </c>
      <c r="F621" s="110">
        <v>2.0441969599999998</v>
      </c>
      <c r="G621" s="110">
        <v>2.2014663400000001</v>
      </c>
      <c r="H621" s="110">
        <v>2.0902380900000002</v>
      </c>
      <c r="I621" s="110">
        <v>2.02650533</v>
      </c>
      <c r="J621" s="110">
        <v>2.5531398200000002</v>
      </c>
      <c r="K621" s="110">
        <v>2.33013731</v>
      </c>
      <c r="L621" s="110">
        <v>2.1142827799999999</v>
      </c>
      <c r="M621" s="110">
        <v>2.7131909799999998</v>
      </c>
      <c r="N621" s="110">
        <v>2.3598742800000001</v>
      </c>
      <c r="O621" s="111">
        <v>2.2357468300000001</v>
      </c>
      <c r="P621" s="112">
        <f t="shared" ref="P621:P627" si="469">SUM(D621:O621)</f>
        <v>27.5638459</v>
      </c>
      <c r="Q621" s="80"/>
      <c r="R621" s="114"/>
      <c r="S621" s="114"/>
      <c r="T621" s="115">
        <f t="shared" si="468"/>
        <v>0</v>
      </c>
      <c r="U621" s="209">
        <v>2</v>
      </c>
    </row>
    <row r="622" spans="1:21" s="60" customFormat="1" ht="15.75" hidden="1" customHeight="1" thickBot="1">
      <c r="A622" s="60" t="s">
        <v>23</v>
      </c>
      <c r="B622" s="213"/>
      <c r="C622" s="40" t="s">
        <v>660</v>
      </c>
      <c r="D622" s="109">
        <v>2.4729411300000002</v>
      </c>
      <c r="E622" s="110">
        <v>2.4172223499999999</v>
      </c>
      <c r="F622" s="110">
        <v>2.39334208</v>
      </c>
      <c r="G622" s="110">
        <v>2.4666295200000001</v>
      </c>
      <c r="H622" s="110">
        <v>2.4930771699999998</v>
      </c>
      <c r="I622" s="110">
        <v>2.2467456600000002</v>
      </c>
      <c r="J622" s="110">
        <v>2.4820122699999998</v>
      </c>
      <c r="K622" s="110">
        <v>2.2629253500000002</v>
      </c>
      <c r="L622" s="110">
        <v>2.6873771299999998</v>
      </c>
      <c r="M622" s="110">
        <v>2.6956792100000002</v>
      </c>
      <c r="N622" s="110">
        <v>2.8221750000000001</v>
      </c>
      <c r="O622" s="111">
        <v>2.5132800199999998</v>
      </c>
      <c r="P622" s="112">
        <f t="shared" si="469"/>
        <v>29.95340689</v>
      </c>
      <c r="Q622" s="80"/>
      <c r="R622" s="114"/>
      <c r="S622" s="114"/>
      <c r="T622" s="115">
        <f t="shared" si="468"/>
        <v>0</v>
      </c>
      <c r="U622" s="209">
        <v>2</v>
      </c>
    </row>
    <row r="623" spans="1:21" s="60" customFormat="1" ht="15.75" hidden="1" customHeight="1" thickBot="1">
      <c r="A623" s="60" t="s">
        <v>23</v>
      </c>
      <c r="B623" s="213"/>
      <c r="C623" s="40" t="s">
        <v>741</v>
      </c>
      <c r="D623" s="151">
        <v>2.8079893899999999</v>
      </c>
      <c r="E623" s="152">
        <v>2.6441352999999999</v>
      </c>
      <c r="F623" s="152">
        <v>2.8812239700000006</v>
      </c>
      <c r="G623" s="152">
        <v>2.2238097400000001</v>
      </c>
      <c r="H623" s="152">
        <v>2.60524998</v>
      </c>
      <c r="I623" s="152">
        <v>2.8487618699999988</v>
      </c>
      <c r="J623" s="152">
        <v>2.5750603500000011</v>
      </c>
      <c r="K623" s="152">
        <v>2.6417197399999992</v>
      </c>
      <c r="L623" s="152">
        <v>2.8367636699999998</v>
      </c>
      <c r="M623" s="152">
        <v>2.9715185700000006</v>
      </c>
      <c r="N623" s="152">
        <v>2.6951113800000002</v>
      </c>
      <c r="O623" s="111">
        <v>2.7666604900000031</v>
      </c>
      <c r="P623" s="112">
        <f t="shared" si="469"/>
        <v>32.498004450000003</v>
      </c>
      <c r="Q623" s="80"/>
      <c r="R623" s="114"/>
      <c r="S623" s="114"/>
      <c r="T623" s="115">
        <f t="shared" si="468"/>
        <v>0</v>
      </c>
      <c r="U623" s="209">
        <v>2</v>
      </c>
    </row>
    <row r="624" spans="1:21" s="60" customFormat="1" ht="15.75" hidden="1" customHeight="1" thickBot="1">
      <c r="A624" s="60" t="s">
        <v>23</v>
      </c>
      <c r="B624" s="213"/>
      <c r="C624" s="40" t="s">
        <v>821</v>
      </c>
      <c r="D624" s="306">
        <v>2.6984351100000001</v>
      </c>
      <c r="E624" s="307">
        <v>2.4207023899999998</v>
      </c>
      <c r="F624" s="307">
        <v>2.8257316699999997</v>
      </c>
      <c r="G624" s="307">
        <v>2.3937441999999995</v>
      </c>
      <c r="H624" s="307">
        <v>3.2152795700000016</v>
      </c>
      <c r="I624" s="307">
        <v>2.9252396699999998</v>
      </c>
      <c r="J624" s="307">
        <v>2.6208712399999996</v>
      </c>
      <c r="K624" s="307">
        <v>2.4850011300000006</v>
      </c>
      <c r="L624" s="307">
        <v>1.2469589200000009</v>
      </c>
      <c r="M624" s="307">
        <v>2.8692445099999979</v>
      </c>
      <c r="N624" s="307">
        <v>2.8669738000000002</v>
      </c>
      <c r="O624" s="308">
        <v>2.5186088899999994</v>
      </c>
      <c r="P624" s="309">
        <f t="shared" si="469"/>
        <v>31.086791099999999</v>
      </c>
      <c r="Q624" s="80"/>
      <c r="R624" s="109"/>
      <c r="S624" s="109"/>
      <c r="T624" s="52">
        <f>S624-R624</f>
        <v>0</v>
      </c>
      <c r="U624" s="209">
        <v>2</v>
      </c>
    </row>
    <row r="625" spans="1:21" s="60" customFormat="1" ht="15.75" hidden="1" customHeight="1">
      <c r="A625" s="60" t="s">
        <v>23</v>
      </c>
      <c r="B625" s="512"/>
      <c r="C625" s="41" t="s">
        <v>905</v>
      </c>
      <c r="D625" s="306">
        <v>2.8943093499999999</v>
      </c>
      <c r="E625" s="307">
        <v>3.0274126699999999</v>
      </c>
      <c r="F625" s="307">
        <v>4.0246310799999998</v>
      </c>
      <c r="G625" s="307">
        <v>2.66454083</v>
      </c>
      <c r="H625" s="307">
        <v>3.1708366200000011</v>
      </c>
      <c r="I625" s="307">
        <v>2.44368886</v>
      </c>
      <c r="J625" s="307">
        <v>2.8759750699999991</v>
      </c>
      <c r="K625" s="307">
        <v>2.8027690099999987</v>
      </c>
      <c r="L625" s="307">
        <v>3.1202754200000022</v>
      </c>
      <c r="M625" s="307">
        <v>3.0243255900000001</v>
      </c>
      <c r="N625" s="307">
        <v>3.2487024399999989</v>
      </c>
      <c r="O625" s="308">
        <v>2.993326420000002</v>
      </c>
      <c r="P625" s="309">
        <f t="shared" si="469"/>
        <v>36.290793360000002</v>
      </c>
      <c r="Q625" s="80"/>
      <c r="R625" s="342">
        <v>27.7</v>
      </c>
      <c r="S625" s="342">
        <v>27.7</v>
      </c>
      <c r="T625" s="355">
        <f t="shared" si="468"/>
        <v>0</v>
      </c>
      <c r="U625" s="209">
        <v>2</v>
      </c>
    </row>
    <row r="626" spans="1:21" s="60" customFormat="1" ht="15.6" customHeight="1">
      <c r="A626" s="60" t="s">
        <v>23</v>
      </c>
      <c r="B626" s="513">
        <v>115</v>
      </c>
      <c r="C626" s="567" t="s">
        <v>2827</v>
      </c>
      <c r="D626" s="551">
        <v>3</v>
      </c>
      <c r="E626" s="551">
        <v>2.4</v>
      </c>
      <c r="F626" s="551">
        <v>2.9</v>
      </c>
      <c r="G626" s="551">
        <v>2.4</v>
      </c>
      <c r="H626" s="551">
        <v>2.9</v>
      </c>
      <c r="I626" s="551">
        <v>2.9</v>
      </c>
      <c r="J626" s="551">
        <v>2.8</v>
      </c>
      <c r="K626" s="551">
        <v>2.6</v>
      </c>
      <c r="L626" s="551">
        <v>2.7</v>
      </c>
      <c r="M626" s="551">
        <v>2.9</v>
      </c>
      <c r="N626" s="551">
        <v>2.8</v>
      </c>
      <c r="O626" s="551">
        <f>(R626)-SUM(D626:N626)</f>
        <v>3.0999999999999979</v>
      </c>
      <c r="P626" s="552">
        <f t="shared" ref="P626" si="470">SUM(D626:O626)</f>
        <v>33.4</v>
      </c>
      <c r="Q626" s="173"/>
      <c r="R626" s="551">
        <v>33.4</v>
      </c>
      <c r="S626" s="551">
        <v>33.4</v>
      </c>
      <c r="T626" s="521">
        <f t="shared" si="468"/>
        <v>0</v>
      </c>
      <c r="U626" s="209">
        <v>1</v>
      </c>
    </row>
    <row r="627" spans="1:21" s="60" customFormat="1" ht="15.75" hidden="1" customHeight="1" thickBot="1">
      <c r="A627" s="60" t="s">
        <v>23</v>
      </c>
      <c r="B627" s="409"/>
      <c r="C627" s="158" t="s">
        <v>1037</v>
      </c>
      <c r="D627" s="312">
        <v>2.9621184600000001</v>
      </c>
      <c r="E627" s="313">
        <v>3.0995492399999995</v>
      </c>
      <c r="F627" s="313">
        <v>3.2611325899999999</v>
      </c>
      <c r="G627" s="313">
        <v>2.7727211900000004</v>
      </c>
      <c r="H627" s="313">
        <v>3.5507152099999999</v>
      </c>
      <c r="I627" s="313">
        <v>3.2839569199999996</v>
      </c>
      <c r="J627" s="313">
        <v>3.0823055400000001</v>
      </c>
      <c r="K627" s="571">
        <v>3.2979095899999997</v>
      </c>
      <c r="L627" s="571">
        <v>3.2066781099999986</v>
      </c>
      <c r="M627" s="571">
        <v>3.9760572300000021</v>
      </c>
      <c r="N627" s="571">
        <v>4.5609362399999966</v>
      </c>
      <c r="O627" s="305">
        <v>4.9884281400000035</v>
      </c>
      <c r="P627" s="314">
        <f t="shared" si="469"/>
        <v>42.042508460000001</v>
      </c>
      <c r="Q627" s="75"/>
      <c r="R627" s="420">
        <v>37.4</v>
      </c>
      <c r="S627" s="343">
        <v>37.4</v>
      </c>
      <c r="T627" s="549">
        <f>R627-S627</f>
        <v>0</v>
      </c>
      <c r="U627" s="209">
        <v>2</v>
      </c>
    </row>
    <row r="628" spans="1:21" s="60" customFormat="1" ht="15.75" hidden="1" customHeight="1" thickBot="1">
      <c r="A628" s="60" t="s">
        <v>23</v>
      </c>
      <c r="B628" s="62"/>
      <c r="C628" s="40" t="s">
        <v>1269</v>
      </c>
      <c r="D628" s="109">
        <v>0.74307511000000004</v>
      </c>
      <c r="E628" s="110">
        <v>4.6748553499999996</v>
      </c>
      <c r="F628" s="110">
        <v>4.2889114899999994</v>
      </c>
      <c r="G628" s="110">
        <v>1.73843602</v>
      </c>
      <c r="H628" s="110">
        <v>1.6194154000000012</v>
      </c>
      <c r="I628" s="110">
        <v>4.5347726900000005</v>
      </c>
      <c r="J628" s="110">
        <v>2.0825171599999983</v>
      </c>
      <c r="K628" s="152">
        <v>3.0835332999999991</v>
      </c>
      <c r="L628" s="152">
        <v>3.4414841799999998</v>
      </c>
      <c r="M628" s="152">
        <v>3.9403203200000014</v>
      </c>
      <c r="N628" s="152">
        <v>3.1375515300000032</v>
      </c>
      <c r="O628" s="111">
        <v>3.0703969599999965</v>
      </c>
      <c r="P628" s="112">
        <f t="shared" ref="P628:P637" si="471">SUM(D628:O628)</f>
        <v>36.355269509999999</v>
      </c>
      <c r="Q628" s="75"/>
      <c r="R628" s="109">
        <v>39.299999999999997</v>
      </c>
      <c r="S628" s="114">
        <v>39.299999999999997</v>
      </c>
      <c r="T628" s="310">
        <f t="shared" ref="T628:T637" si="472">R628-S628</f>
        <v>0</v>
      </c>
      <c r="U628" s="209">
        <v>2</v>
      </c>
    </row>
    <row r="629" spans="1:21" s="60" customFormat="1" ht="15.75" hidden="1" customHeight="1" thickBot="1">
      <c r="A629" s="60" t="s">
        <v>23</v>
      </c>
      <c r="B629" s="62"/>
      <c r="C629" s="40" t="s">
        <v>1270</v>
      </c>
      <c r="D629" s="312">
        <v>3.8987396400000001</v>
      </c>
      <c r="E629" s="313">
        <v>3.1961697299999998</v>
      </c>
      <c r="F629" s="313">
        <v>3.7302880500000004</v>
      </c>
      <c r="G629" s="313">
        <v>3.0534943899999991</v>
      </c>
      <c r="H629" s="313">
        <v>3.2386553500000019</v>
      </c>
      <c r="I629" s="313">
        <v>3.4133082599999973</v>
      </c>
      <c r="J629" s="313">
        <v>3.7040016500000021</v>
      </c>
      <c r="K629" s="313">
        <v>3.2155226299999988</v>
      </c>
      <c r="L629" s="313">
        <v>2.8958548700000009</v>
      </c>
      <c r="M629" s="313">
        <v>4.2225513699999979</v>
      </c>
      <c r="N629" s="313">
        <v>3.6927261499999986</v>
      </c>
      <c r="O629" s="305">
        <v>3.298291490000004</v>
      </c>
      <c r="P629" s="314">
        <f t="shared" si="471"/>
        <v>41.559603580000001</v>
      </c>
      <c r="Q629" s="79"/>
      <c r="R629" s="306">
        <v>40.4</v>
      </c>
      <c r="S629" s="342">
        <v>40.4</v>
      </c>
      <c r="T629" s="355">
        <f t="shared" si="472"/>
        <v>0</v>
      </c>
      <c r="U629" s="209">
        <v>2</v>
      </c>
    </row>
    <row r="630" spans="1:21" s="60" customFormat="1" ht="15.6" hidden="1" customHeight="1" thickBot="1">
      <c r="A630" s="60" t="s">
        <v>23</v>
      </c>
      <c r="B630" s="62"/>
      <c r="C630" s="40" t="s">
        <v>1271</v>
      </c>
      <c r="D630" s="151">
        <v>4.1753203599999997</v>
      </c>
      <c r="E630" s="152">
        <v>3.3899224500000003</v>
      </c>
      <c r="F630" s="152">
        <v>3.7428924399999994</v>
      </c>
      <c r="G630" s="152">
        <v>3.0266299600000011</v>
      </c>
      <c r="H630" s="152">
        <v>3.1932026299999983</v>
      </c>
      <c r="I630" s="152">
        <v>3.889330140000002</v>
      </c>
      <c r="J630" s="152">
        <v>3.4552275100000003</v>
      </c>
      <c r="K630" s="152">
        <v>3.0743848499999977</v>
      </c>
      <c r="L630" s="152">
        <v>3.3679068399999998</v>
      </c>
      <c r="M630" s="152">
        <v>3.7952264999999983</v>
      </c>
      <c r="N630" s="152">
        <v>3.1975019600000039</v>
      </c>
      <c r="O630" s="111">
        <v>3.6966813499999986</v>
      </c>
      <c r="P630" s="112">
        <f t="shared" si="471"/>
        <v>42.004226989999999</v>
      </c>
      <c r="Q630" s="113"/>
      <c r="R630" s="109">
        <v>41.8</v>
      </c>
      <c r="S630" s="114">
        <v>41.8</v>
      </c>
      <c r="T630" s="115">
        <f t="shared" si="472"/>
        <v>0</v>
      </c>
      <c r="U630" s="209">
        <v>2</v>
      </c>
    </row>
    <row r="631" spans="1:21" s="60" customFormat="1" ht="15.6" hidden="1" customHeight="1" thickBot="1">
      <c r="A631" s="60" t="s">
        <v>23</v>
      </c>
      <c r="B631" s="62"/>
      <c r="C631" s="40" t="s">
        <v>1272</v>
      </c>
      <c r="D631" s="151">
        <v>3.90708755</v>
      </c>
      <c r="E631" s="152">
        <v>2.8032501400000003</v>
      </c>
      <c r="F631" s="152">
        <v>3.6906751600000005</v>
      </c>
      <c r="G631" s="152">
        <v>2.7681896299999984</v>
      </c>
      <c r="H631" s="152">
        <v>3.6942629999999994</v>
      </c>
      <c r="I631" s="152">
        <v>3.4703196100000007</v>
      </c>
      <c r="J631" s="152">
        <v>3.7816424200000007</v>
      </c>
      <c r="K631" s="152">
        <v>3.2119787500000001</v>
      </c>
      <c r="L631" s="152">
        <v>3.3151322800000003</v>
      </c>
      <c r="M631" s="152">
        <v>3.5314181100000006</v>
      </c>
      <c r="N631" s="152">
        <v>3.5012074400000017</v>
      </c>
      <c r="O631" s="111">
        <v>3.6533997599999992</v>
      </c>
      <c r="P631" s="112">
        <f t="shared" si="471"/>
        <v>41.328563850000002</v>
      </c>
      <c r="Q631" s="113"/>
      <c r="R631" s="109">
        <v>41.5</v>
      </c>
      <c r="S631" s="114">
        <v>41.5</v>
      </c>
      <c r="T631" s="115">
        <f t="shared" si="472"/>
        <v>0</v>
      </c>
      <c r="U631" s="209">
        <v>2</v>
      </c>
    </row>
    <row r="632" spans="1:21" s="60" customFormat="1" ht="15.75" hidden="1" customHeight="1" thickBot="1">
      <c r="A632" s="60" t="s">
        <v>23</v>
      </c>
      <c r="B632" s="62">
        <f>+B626+1</f>
        <v>116</v>
      </c>
      <c r="C632" s="40" t="s">
        <v>1273</v>
      </c>
      <c r="D632" s="110">
        <v>2.9282364400000001</v>
      </c>
      <c r="E632" s="110">
        <v>3.3897680799999996</v>
      </c>
      <c r="F632" s="110">
        <v>3.6515096300000005</v>
      </c>
      <c r="G632" s="110">
        <v>0.21255771999999951</v>
      </c>
      <c r="H632" s="110">
        <v>2.7882092299999996</v>
      </c>
      <c r="I632" s="110">
        <v>6.0508300100000003</v>
      </c>
      <c r="J632" s="110">
        <v>3.3213946900000018</v>
      </c>
      <c r="K632" s="110">
        <v>3.0383777599999995</v>
      </c>
      <c r="L632" s="110">
        <v>3.1509562399999993</v>
      </c>
      <c r="M632" s="110">
        <v>3.3362876799999981</v>
      </c>
      <c r="N632" s="110">
        <v>0.92545324000000306</v>
      </c>
      <c r="O632" s="111">
        <v>5.533495760000001</v>
      </c>
      <c r="P632" s="112">
        <f t="shared" si="471"/>
        <v>38.327076480000002</v>
      </c>
      <c r="Q632" s="79"/>
      <c r="R632" s="116">
        <v>38.9</v>
      </c>
      <c r="S632" s="114">
        <v>38.9</v>
      </c>
      <c r="T632" s="115">
        <f t="shared" si="472"/>
        <v>0</v>
      </c>
      <c r="U632" s="209">
        <v>2</v>
      </c>
    </row>
    <row r="633" spans="1:21" s="60" customFormat="1" ht="15.75" hidden="1" customHeight="1">
      <c r="A633" s="60" t="s">
        <v>23</v>
      </c>
      <c r="B633" s="408">
        <v>116</v>
      </c>
      <c r="C633" s="568" t="s">
        <v>1274</v>
      </c>
      <c r="D633" s="306">
        <v>2.9852652000000002</v>
      </c>
      <c r="E633" s="307">
        <v>3.0469248199999996</v>
      </c>
      <c r="F633" s="307">
        <v>3.0954348399999994</v>
      </c>
      <c r="G633" s="307">
        <v>2.8590234500000005</v>
      </c>
      <c r="H633" s="307">
        <v>3.6812655200000002</v>
      </c>
      <c r="I633" s="307">
        <v>2.6426886799999991</v>
      </c>
      <c r="J633" s="307">
        <v>3.094620250000002</v>
      </c>
      <c r="K633" s="307">
        <v>2.5418853000000006</v>
      </c>
      <c r="L633" s="307">
        <v>2.8747545399999979</v>
      </c>
      <c r="M633" s="307">
        <v>3.4540633599999992</v>
      </c>
      <c r="N633" s="307">
        <v>3.0135836599999983</v>
      </c>
      <c r="O633" s="308">
        <v>2.9438151200000036</v>
      </c>
      <c r="P633" s="309">
        <f t="shared" si="471"/>
        <v>36.23332474</v>
      </c>
      <c r="Q633" s="79"/>
      <c r="R633" s="342">
        <v>37.4</v>
      </c>
      <c r="S633" s="342">
        <v>37.4</v>
      </c>
      <c r="T633" s="355">
        <f t="shared" si="472"/>
        <v>0</v>
      </c>
      <c r="U633" s="209">
        <v>2</v>
      </c>
    </row>
    <row r="634" spans="1:21" s="60" customFormat="1" ht="15.75" customHeight="1">
      <c r="A634" s="60" t="s">
        <v>23</v>
      </c>
      <c r="B634" s="513">
        <v>116</v>
      </c>
      <c r="C634" s="567" t="s">
        <v>1275</v>
      </c>
      <c r="D634" s="551">
        <v>2.7917563300000001</v>
      </c>
      <c r="E634" s="551">
        <v>3.19543657</v>
      </c>
      <c r="F634" s="551">
        <v>2.8345196999999995</v>
      </c>
      <c r="G634" s="551">
        <v>2.7324120700000005</v>
      </c>
      <c r="H634" s="551">
        <v>2.9083235999999992</v>
      </c>
      <c r="I634" s="551">
        <v>2.5573190399999994</v>
      </c>
      <c r="J634" s="565">
        <v>2.9</v>
      </c>
      <c r="K634" s="565">
        <v>2.7</v>
      </c>
      <c r="L634" s="565">
        <v>2.8</v>
      </c>
      <c r="M634" s="565">
        <v>3</v>
      </c>
      <c r="N634" s="565">
        <v>2.9</v>
      </c>
      <c r="O634" s="551">
        <f>(R634)-SUM(D634:N634)</f>
        <v>3.0802326900000025</v>
      </c>
      <c r="P634" s="552">
        <f t="shared" si="471"/>
        <v>34.4</v>
      </c>
      <c r="Q634" s="523"/>
      <c r="R634" s="553">
        <v>34.4</v>
      </c>
      <c r="S634" s="551">
        <v>34.4</v>
      </c>
      <c r="T634" s="521">
        <f t="shared" si="472"/>
        <v>0</v>
      </c>
      <c r="U634" s="209">
        <v>1</v>
      </c>
    </row>
    <row r="635" spans="1:21" s="60" customFormat="1" ht="15.75" customHeight="1">
      <c r="A635" s="60" t="s">
        <v>23</v>
      </c>
      <c r="B635" s="513">
        <v>117</v>
      </c>
      <c r="C635" s="567" t="s">
        <v>1276</v>
      </c>
      <c r="D635" s="565">
        <v>3</v>
      </c>
      <c r="E635" s="565">
        <v>2.4</v>
      </c>
      <c r="F635" s="565">
        <v>2.9</v>
      </c>
      <c r="G635" s="565">
        <v>2.4</v>
      </c>
      <c r="H635" s="565">
        <v>2.9</v>
      </c>
      <c r="I635" s="565">
        <v>2.9</v>
      </c>
      <c r="J635" s="565">
        <v>2.8</v>
      </c>
      <c r="K635" s="565">
        <v>2.6</v>
      </c>
      <c r="L635" s="565">
        <v>2.7</v>
      </c>
      <c r="M635" s="565">
        <v>2.9</v>
      </c>
      <c r="N635" s="565">
        <v>2.8</v>
      </c>
      <c r="O635" s="551">
        <f>(R635)-SUM(D635:N635)</f>
        <v>3.0999999999999979</v>
      </c>
      <c r="P635" s="552">
        <f t="shared" si="471"/>
        <v>33.4</v>
      </c>
      <c r="Q635" s="523"/>
      <c r="R635" s="553">
        <v>33.4</v>
      </c>
      <c r="S635" s="551">
        <v>33.4</v>
      </c>
      <c r="T635" s="521">
        <f t="shared" si="472"/>
        <v>0</v>
      </c>
      <c r="U635" s="209">
        <v>1</v>
      </c>
    </row>
    <row r="636" spans="1:21" s="60" customFormat="1" ht="15.75" hidden="1" customHeight="1" thickBot="1">
      <c r="A636" s="60" t="s">
        <v>23</v>
      </c>
      <c r="B636" s="409"/>
      <c r="C636" s="158" t="s">
        <v>1277</v>
      </c>
      <c r="D636" s="415"/>
      <c r="E636" s="416"/>
      <c r="F636" s="416"/>
      <c r="G636" s="416"/>
      <c r="H636" s="416"/>
      <c r="I636" s="416"/>
      <c r="J636" s="416"/>
      <c r="K636" s="416"/>
      <c r="L636" s="416"/>
      <c r="M636" s="416"/>
      <c r="N636" s="416"/>
      <c r="O636" s="305">
        <f>(R636)-SUM(D636:N636)</f>
        <v>0</v>
      </c>
      <c r="P636" s="314">
        <f t="shared" si="471"/>
        <v>0</v>
      </c>
      <c r="Q636" s="80"/>
      <c r="R636" s="420"/>
      <c r="S636" s="343"/>
      <c r="T636" s="403">
        <f t="shared" si="472"/>
        <v>0</v>
      </c>
      <c r="U636" s="209">
        <v>2</v>
      </c>
    </row>
    <row r="637" spans="1:21" s="60" customFormat="1" ht="15.75" hidden="1" customHeight="1" thickBot="1">
      <c r="A637" s="60" t="s">
        <v>23</v>
      </c>
      <c r="B637" s="213"/>
      <c r="C637" s="40" t="s">
        <v>1278</v>
      </c>
      <c r="D637" s="134"/>
      <c r="E637" s="133"/>
      <c r="F637" s="133"/>
      <c r="G637" s="133"/>
      <c r="H637" s="133"/>
      <c r="I637" s="133"/>
      <c r="J637" s="133"/>
      <c r="K637" s="133"/>
      <c r="L637" s="133"/>
      <c r="M637" s="133"/>
      <c r="N637" s="133"/>
      <c r="O637" s="111">
        <f>(R637)-SUM(D637:N637)</f>
        <v>0</v>
      </c>
      <c r="P637" s="112">
        <f t="shared" si="471"/>
        <v>0</v>
      </c>
      <c r="Q637" s="80"/>
      <c r="R637" s="120"/>
      <c r="S637" s="114"/>
      <c r="T637" s="115">
        <f t="shared" si="472"/>
        <v>0</v>
      </c>
      <c r="U637" s="209">
        <v>2</v>
      </c>
    </row>
    <row r="638" spans="1:21" s="60" customFormat="1" ht="15.75" hidden="1" customHeight="1" thickBot="1">
      <c r="A638" s="60" t="s">
        <v>23</v>
      </c>
      <c r="B638" s="213"/>
      <c r="C638" s="40" t="s">
        <v>2517</v>
      </c>
      <c r="D638" s="492"/>
      <c r="E638" s="491"/>
      <c r="F638" s="491"/>
      <c r="G638" s="491"/>
      <c r="H638" s="491"/>
      <c r="I638" s="491"/>
      <c r="J638" s="491"/>
      <c r="K638" s="491"/>
      <c r="L638" s="491"/>
      <c r="M638" s="491"/>
      <c r="N638" s="491"/>
      <c r="O638" s="111">
        <f t="shared" ref="O638:O640" si="473">(R638)-SUM(D638:N638)</f>
        <v>0</v>
      </c>
      <c r="P638" s="112">
        <f t="shared" ref="P638:P640" si="474">SUM(D638:O638)</f>
        <v>0</v>
      </c>
      <c r="Q638" s="80"/>
      <c r="R638" s="487"/>
      <c r="S638" s="488"/>
      <c r="T638" s="115">
        <f t="shared" ref="T638:T640" si="475">R638-S638</f>
        <v>0</v>
      </c>
      <c r="U638" s="209">
        <v>2</v>
      </c>
    </row>
    <row r="639" spans="1:21" s="60" customFormat="1" ht="15.75" hidden="1" customHeight="1" thickBot="1">
      <c r="A639" s="60" t="s">
        <v>23</v>
      </c>
      <c r="B639" s="213"/>
      <c r="C639" s="40" t="s">
        <v>2613</v>
      </c>
      <c r="D639" s="492"/>
      <c r="E639" s="491"/>
      <c r="F639" s="491"/>
      <c r="G639" s="491"/>
      <c r="H639" s="491"/>
      <c r="I639" s="491"/>
      <c r="J639" s="491"/>
      <c r="K639" s="491"/>
      <c r="L639" s="491"/>
      <c r="M639" s="491"/>
      <c r="N639" s="491"/>
      <c r="O639" s="111">
        <f t="shared" si="473"/>
        <v>0</v>
      </c>
      <c r="P639" s="112">
        <f t="shared" si="474"/>
        <v>0</v>
      </c>
      <c r="Q639" s="80"/>
      <c r="R639" s="487"/>
      <c r="S639" s="488"/>
      <c r="T639" s="115">
        <f t="shared" si="475"/>
        <v>0</v>
      </c>
      <c r="U639" s="209">
        <v>2</v>
      </c>
    </row>
    <row r="640" spans="1:21" s="60" customFormat="1" ht="15.75" hidden="1" customHeight="1" thickBot="1">
      <c r="A640" s="60" t="s">
        <v>23</v>
      </c>
      <c r="B640" s="213"/>
      <c r="C640" s="40" t="s">
        <v>2709</v>
      </c>
      <c r="D640" s="492"/>
      <c r="E640" s="491"/>
      <c r="F640" s="491"/>
      <c r="G640" s="491"/>
      <c r="H640" s="491"/>
      <c r="I640" s="491"/>
      <c r="J640" s="491"/>
      <c r="K640" s="491"/>
      <c r="L640" s="491"/>
      <c r="M640" s="491"/>
      <c r="N640" s="491"/>
      <c r="O640" s="111">
        <f t="shared" si="473"/>
        <v>0</v>
      </c>
      <c r="P640" s="112">
        <f t="shared" si="474"/>
        <v>0</v>
      </c>
      <c r="Q640" s="80"/>
      <c r="R640" s="487"/>
      <c r="S640" s="488"/>
      <c r="T640" s="115">
        <f t="shared" si="475"/>
        <v>0</v>
      </c>
      <c r="U640" s="209">
        <v>2</v>
      </c>
    </row>
    <row r="641" spans="1:21" s="118" customFormat="1" ht="15.6" customHeight="1">
      <c r="B641" s="82"/>
      <c r="C641" s="50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4"/>
      <c r="Q641" s="84"/>
      <c r="R641" s="83"/>
      <c r="S641" s="83"/>
      <c r="T641" s="67"/>
      <c r="U641" s="209">
        <v>1</v>
      </c>
    </row>
    <row r="642" spans="1:21" s="61" customFormat="1" ht="15.75" hidden="1" customHeight="1" thickBot="1">
      <c r="A642" s="61" t="s">
        <v>24</v>
      </c>
      <c r="B642" s="213"/>
      <c r="C642" s="38" t="s">
        <v>129</v>
      </c>
      <c r="D642" s="233">
        <v>1.1120604139843667E-2</v>
      </c>
      <c r="E642" s="233">
        <v>8.6109325096524192E-2</v>
      </c>
      <c r="F642" s="233">
        <v>8.4008235469224285E-2</v>
      </c>
      <c r="G642" s="233">
        <v>8.4276077725765897E-2</v>
      </c>
      <c r="H642" s="233">
        <v>7.8835130128297515E-2</v>
      </c>
      <c r="I642" s="233">
        <v>7.8734846784431628E-2</v>
      </c>
      <c r="J642" s="233">
        <v>8.2874541817307926E-2</v>
      </c>
      <c r="K642" s="233">
        <v>8.7951644166579523E-2</v>
      </c>
      <c r="L642" s="233">
        <v>7.6103167356297158E-2</v>
      </c>
      <c r="M642" s="233">
        <v>8.9906713401913405E-2</v>
      </c>
      <c r="N642" s="233">
        <v>7.7852616695457996E-2</v>
      </c>
      <c r="O642" s="233">
        <v>0.16222709721835693</v>
      </c>
      <c r="P642" s="226">
        <f t="shared" ref="P642:P647" si="476">SUM(D642:O642)</f>
        <v>1</v>
      </c>
      <c r="Q642" s="222"/>
      <c r="R642" s="66"/>
      <c r="S642" s="66"/>
      <c r="T642" s="95"/>
      <c r="U642" s="209">
        <v>2</v>
      </c>
    </row>
    <row r="643" spans="1:21" s="61" customFormat="1" ht="15.75" hidden="1" customHeight="1" thickBot="1">
      <c r="A643" s="61" t="s">
        <v>24</v>
      </c>
      <c r="B643" s="213"/>
      <c r="C643" s="38" t="s">
        <v>130</v>
      </c>
      <c r="D643" s="236">
        <v>1.4164942035315035E-2</v>
      </c>
      <c r="E643" s="236">
        <v>6.755002615056388E-2</v>
      </c>
      <c r="F643" s="236">
        <v>7.6975037040435873E-2</v>
      </c>
      <c r="G643" s="236">
        <v>8.3562456689501588E-2</v>
      </c>
      <c r="H643" s="236">
        <v>8.5769495027415932E-2</v>
      </c>
      <c r="I643" s="236">
        <v>7.0013642670712306E-2</v>
      </c>
      <c r="J643" s="236">
        <v>7.7350107460493728E-2</v>
      </c>
      <c r="K643" s="236">
        <v>9.7823812169804999E-2</v>
      </c>
      <c r="L643" s="236">
        <v>9.1979742125414959E-2</v>
      </c>
      <c r="M643" s="236">
        <v>9.2387005845121675E-2</v>
      </c>
      <c r="N643" s="236">
        <v>8.9457885254728781E-2</v>
      </c>
      <c r="O643" s="236">
        <v>0.15296584753049136</v>
      </c>
      <c r="P643" s="71">
        <f t="shared" si="476"/>
        <v>1</v>
      </c>
      <c r="Q643" s="222"/>
      <c r="R643" s="66"/>
      <c r="S643" s="66"/>
      <c r="T643" s="95"/>
      <c r="U643" s="209">
        <v>2</v>
      </c>
    </row>
    <row r="644" spans="1:21" s="61" customFormat="1" ht="15.75" hidden="1" customHeight="1" thickBot="1">
      <c r="A644" s="61" t="s">
        <v>24</v>
      </c>
      <c r="B644" s="213"/>
      <c r="C644" s="38" t="s">
        <v>131</v>
      </c>
      <c r="D644" s="281">
        <v>2.4940399272036153E-2</v>
      </c>
      <c r="E644" s="281">
        <v>0.10231566404175106</v>
      </c>
      <c r="F644" s="281">
        <v>3.5801912712701597E-2</v>
      </c>
      <c r="G644" s="281">
        <v>6.1583914610000089E-2</v>
      </c>
      <c r="H644" s="281">
        <v>9.2529402751989759E-2</v>
      </c>
      <c r="I644" s="281">
        <v>9.9929379037886262E-2</v>
      </c>
      <c r="J644" s="281">
        <v>9.0392042923297569E-2</v>
      </c>
      <c r="K644" s="281">
        <v>8.5047747823153705E-2</v>
      </c>
      <c r="L644" s="281">
        <v>7.8786735068136882E-2</v>
      </c>
      <c r="M644" s="281">
        <v>8.7239784171071574E-2</v>
      </c>
      <c r="N644" s="281">
        <v>8.459445469342658E-2</v>
      </c>
      <c r="O644" s="281">
        <v>0.15683856289454867</v>
      </c>
      <c r="P644" s="221">
        <f t="shared" si="476"/>
        <v>1</v>
      </c>
      <c r="Q644" s="222"/>
      <c r="R644" s="66"/>
      <c r="S644" s="66"/>
      <c r="T644" s="95"/>
      <c r="U644" s="209">
        <v>2</v>
      </c>
    </row>
    <row r="645" spans="1:21" s="61" customFormat="1" ht="15.75" hidden="1" customHeight="1" thickBot="1">
      <c r="A645" s="61" t="s">
        <v>24</v>
      </c>
      <c r="B645" s="213"/>
      <c r="C645" s="38" t="s">
        <v>132</v>
      </c>
      <c r="D645" s="196">
        <f t="shared" ref="D645:D652" si="477">D667/$P667</f>
        <v>1.4542267516765862E-2</v>
      </c>
      <c r="E645" s="197">
        <f t="shared" ref="E645:O645" si="478">E667/$P667</f>
        <v>9.1426513675610846E-2</v>
      </c>
      <c r="F645" s="197">
        <f t="shared" si="478"/>
        <v>8.1159568021999764E-2</v>
      </c>
      <c r="G645" s="197">
        <f t="shared" si="478"/>
        <v>7.9405136818104197E-2</v>
      </c>
      <c r="H645" s="197">
        <f t="shared" si="478"/>
        <v>7.7212471950307018E-2</v>
      </c>
      <c r="I645" s="197">
        <f t="shared" si="478"/>
        <v>8.4405407523026721E-2</v>
      </c>
      <c r="J645" s="197">
        <f t="shared" si="478"/>
        <v>8.2849036285586639E-2</v>
      </c>
      <c r="K645" s="197">
        <f t="shared" si="478"/>
        <v>9.3611166106332341E-2</v>
      </c>
      <c r="L645" s="197">
        <f t="shared" si="478"/>
        <v>6.7947384738896166E-2</v>
      </c>
      <c r="M645" s="197">
        <f t="shared" si="478"/>
        <v>7.3131297474761797E-2</v>
      </c>
      <c r="N645" s="197">
        <f t="shared" si="478"/>
        <v>7.497745143922091E-2</v>
      </c>
      <c r="O645" s="197">
        <f t="shared" si="478"/>
        <v>0.17933229844938769</v>
      </c>
      <c r="P645" s="229">
        <f t="shared" si="476"/>
        <v>1</v>
      </c>
      <c r="Q645" s="222"/>
      <c r="R645" s="66"/>
      <c r="S645" s="66"/>
      <c r="T645" s="95"/>
      <c r="U645" s="209">
        <v>2</v>
      </c>
    </row>
    <row r="646" spans="1:21" s="61" customFormat="1" ht="15.75" hidden="1" customHeight="1" thickBot="1">
      <c r="A646" s="61" t="s">
        <v>24</v>
      </c>
      <c r="B646" s="213"/>
      <c r="C646" s="39" t="s">
        <v>133</v>
      </c>
      <c r="D646" s="196">
        <f t="shared" si="477"/>
        <v>1.5188435425383121E-2</v>
      </c>
      <c r="E646" s="197">
        <f t="shared" ref="E646:O647" si="479">E668/$P668</f>
        <v>8.7477901594502389E-2</v>
      </c>
      <c r="F646" s="197">
        <f t="shared" si="479"/>
        <v>8.5417158624949654E-2</v>
      </c>
      <c r="G646" s="197">
        <f t="shared" si="479"/>
        <v>7.9568761912226171E-2</v>
      </c>
      <c r="H646" s="197">
        <f t="shared" si="479"/>
        <v>8.6421330655273354E-2</v>
      </c>
      <c r="I646" s="197">
        <f t="shared" si="479"/>
        <v>7.348775101731822E-2</v>
      </c>
      <c r="J646" s="197">
        <f t="shared" si="479"/>
        <v>8.1335890720272724E-2</v>
      </c>
      <c r="K646" s="197">
        <f t="shared" si="479"/>
        <v>0.10068725348754427</v>
      </c>
      <c r="L646" s="197">
        <f t="shared" si="479"/>
        <v>6.6387846726034747E-2</v>
      </c>
      <c r="M646" s="197">
        <f t="shared" si="479"/>
        <v>8.2709952627546754E-2</v>
      </c>
      <c r="N646" s="197">
        <f t="shared" si="479"/>
        <v>8.8114663121089024E-2</v>
      </c>
      <c r="O646" s="197">
        <f t="shared" si="479"/>
        <v>0.15320305408785956</v>
      </c>
      <c r="P646" s="229">
        <f t="shared" si="476"/>
        <v>1</v>
      </c>
      <c r="Q646" s="227">
        <f>(P668/P667-1)</f>
        <v>-6.3948416260621754E-2</v>
      </c>
      <c r="R646" s="66"/>
      <c r="S646" s="66"/>
      <c r="T646" s="95"/>
      <c r="U646" s="209">
        <v>2</v>
      </c>
    </row>
    <row r="647" spans="1:21" s="61" customFormat="1" ht="15.75" hidden="1" customHeight="1" thickBot="1">
      <c r="A647" s="61" t="s">
        <v>24</v>
      </c>
      <c r="B647" s="213"/>
      <c r="C647" s="38" t="s">
        <v>439</v>
      </c>
      <c r="D647" s="196">
        <f t="shared" si="477"/>
        <v>7.5553831544974775E-2</v>
      </c>
      <c r="E647" s="197">
        <f t="shared" si="479"/>
        <v>2.8141932180108242E-2</v>
      </c>
      <c r="F647" s="197">
        <f t="shared" si="479"/>
        <v>7.8199082051106331E-2</v>
      </c>
      <c r="G647" s="197">
        <f t="shared" si="479"/>
        <v>8.1859023282893573E-2</v>
      </c>
      <c r="H647" s="197">
        <f t="shared" si="479"/>
        <v>7.7260886973396004E-2</v>
      </c>
      <c r="I647" s="197">
        <f t="shared" si="479"/>
        <v>9.0494416837076846E-2</v>
      </c>
      <c r="J647" s="197">
        <f t="shared" si="479"/>
        <v>8.259048206983538E-2</v>
      </c>
      <c r="K647" s="197">
        <f t="shared" si="479"/>
        <v>0.10629120734990845</v>
      </c>
      <c r="L647" s="197">
        <f t="shared" si="479"/>
        <v>5.3126449578268765E-2</v>
      </c>
      <c r="M647" s="197">
        <f t="shared" si="479"/>
        <v>6.1051978726669433E-2</v>
      </c>
      <c r="N647" s="197">
        <f t="shared" si="479"/>
        <v>9.521612727592503E-2</v>
      </c>
      <c r="O647" s="197">
        <f t="shared" si="479"/>
        <v>0.17021458212983712</v>
      </c>
      <c r="P647" s="229">
        <f t="shared" si="476"/>
        <v>1</v>
      </c>
      <c r="Q647" s="227">
        <f t="shared" ref="Q647:Q652" si="480">(P669/P668-1)</f>
        <v>1.1577182238677874E-2</v>
      </c>
      <c r="R647" s="66"/>
      <c r="S647" s="66"/>
      <c r="T647" s="95"/>
      <c r="U647" s="209">
        <v>2</v>
      </c>
    </row>
    <row r="648" spans="1:21" s="61" customFormat="1" ht="15.75" hidden="1" customHeight="1" thickBot="1">
      <c r="A648" s="61" t="s">
        <v>24</v>
      </c>
      <c r="B648" s="213"/>
      <c r="C648" s="38" t="s">
        <v>560</v>
      </c>
      <c r="D648" s="196">
        <f t="shared" si="477"/>
        <v>7.3499394883404179E-2</v>
      </c>
      <c r="E648" s="356">
        <f t="shared" ref="E648:O648" si="481">E670/$P670</f>
        <v>2.3811709775442523E-2</v>
      </c>
      <c r="F648" s="197">
        <f t="shared" si="481"/>
        <v>6.4470989364328365E-2</v>
      </c>
      <c r="G648" s="231">
        <f t="shared" si="481"/>
        <v>9.0836540489292794E-2</v>
      </c>
      <c r="H648" s="231">
        <f t="shared" si="481"/>
        <v>7.9226988572699109E-2</v>
      </c>
      <c r="I648" s="231">
        <f t="shared" si="481"/>
        <v>8.4894149558490714E-2</v>
      </c>
      <c r="J648" s="231">
        <f t="shared" si="481"/>
        <v>9.0880220035451126E-2</v>
      </c>
      <c r="K648" s="231">
        <f t="shared" si="481"/>
        <v>0.11275790847688813</v>
      </c>
      <c r="L648" s="231">
        <f t="shared" si="481"/>
        <v>6.1569534226976891E-2</v>
      </c>
      <c r="M648" s="231">
        <f t="shared" si="481"/>
        <v>7.5778799356377116E-2</v>
      </c>
      <c r="N648" s="231">
        <f t="shared" si="481"/>
        <v>8.6455416705355184E-2</v>
      </c>
      <c r="O648" s="231">
        <f t="shared" si="481"/>
        <v>0.15581834855529395</v>
      </c>
      <c r="P648" s="229">
        <f t="shared" ref="P648:P653" si="482">SUM(D648:O648)</f>
        <v>1</v>
      </c>
      <c r="Q648" s="230">
        <f t="shared" si="480"/>
        <v>-0.11830326393045421</v>
      </c>
      <c r="R648" s="66"/>
      <c r="S648" s="66"/>
      <c r="T648" s="95"/>
      <c r="U648" s="209">
        <v>2</v>
      </c>
    </row>
    <row r="649" spans="1:21" s="61" customFormat="1" ht="15.75" hidden="1" customHeight="1" thickBot="1">
      <c r="A649" s="61" t="s">
        <v>24</v>
      </c>
      <c r="B649" s="213"/>
      <c r="C649" s="42" t="s">
        <v>661</v>
      </c>
      <c r="D649" s="196">
        <f t="shared" si="477"/>
        <v>7.6369741761464466E-2</v>
      </c>
      <c r="E649" s="231">
        <f t="shared" ref="E649:O652" si="483">E671/$P671</f>
        <v>2.8786496686049372E-2</v>
      </c>
      <c r="F649" s="231">
        <f t="shared" si="483"/>
        <v>7.9688138422639429E-2</v>
      </c>
      <c r="G649" s="231">
        <f t="shared" si="483"/>
        <v>8.4762713351075672E-2</v>
      </c>
      <c r="H649" s="231">
        <f t="shared" si="483"/>
        <v>7.7536454500750751E-2</v>
      </c>
      <c r="I649" s="231">
        <f t="shared" si="483"/>
        <v>7.7982207767476275E-2</v>
      </c>
      <c r="J649" s="231">
        <f t="shared" si="483"/>
        <v>9.7440309899502697E-2</v>
      </c>
      <c r="K649" s="231">
        <f t="shared" si="483"/>
        <v>0.10206308259842854</v>
      </c>
      <c r="L649" s="231">
        <f t="shared" si="483"/>
        <v>3.9947849010224919E-2</v>
      </c>
      <c r="M649" s="231">
        <f t="shared" si="483"/>
        <v>8.9441948810940822E-2</v>
      </c>
      <c r="N649" s="231">
        <f t="shared" si="483"/>
        <v>8.6812686827025198E-2</v>
      </c>
      <c r="O649" s="231">
        <f t="shared" si="483"/>
        <v>0.15916837036442202</v>
      </c>
      <c r="P649" s="229">
        <f t="shared" si="482"/>
        <v>1.0000000000000002</v>
      </c>
      <c r="Q649" s="230">
        <f t="shared" si="480"/>
        <v>1.7180834399378897E-2</v>
      </c>
      <c r="R649" s="66"/>
      <c r="S649" s="66"/>
      <c r="T649" s="285"/>
      <c r="U649" s="209">
        <v>2</v>
      </c>
    </row>
    <row r="650" spans="1:21" s="61" customFormat="1" ht="15.75" hidden="1" customHeight="1" thickBot="1">
      <c r="A650" s="61" t="s">
        <v>24</v>
      </c>
      <c r="B650" s="62"/>
      <c r="C650" s="42" t="s">
        <v>742</v>
      </c>
      <c r="D650" s="223">
        <f t="shared" si="477"/>
        <v>7.2552573109234061E-2</v>
      </c>
      <c r="E650" s="233">
        <f t="shared" si="483"/>
        <v>3.2191792117291403E-2</v>
      </c>
      <c r="F650" s="233">
        <f t="shared" si="483"/>
        <v>8.7352250608753942E-2</v>
      </c>
      <c r="G650" s="233">
        <f t="shared" si="483"/>
        <v>8.085974048113273E-2</v>
      </c>
      <c r="H650" s="233">
        <f t="shared" si="483"/>
        <v>7.2548546449468371E-2</v>
      </c>
      <c r="I650" s="233">
        <f t="shared" si="483"/>
        <v>8.5604040770995801E-2</v>
      </c>
      <c r="J650" s="233">
        <f t="shared" si="483"/>
        <v>8.9829205113294355E-2</v>
      </c>
      <c r="K650" s="233">
        <f t="shared" si="483"/>
        <v>9.4578135080504291E-2</v>
      </c>
      <c r="L650" s="233">
        <f t="shared" si="483"/>
        <v>6.7437220303511028E-2</v>
      </c>
      <c r="M650" s="233">
        <f t="shared" si="483"/>
        <v>8.2424282449567121E-2</v>
      </c>
      <c r="N650" s="233">
        <f t="shared" si="483"/>
        <v>8.247920873210654E-2</v>
      </c>
      <c r="O650" s="233">
        <f t="shared" si="483"/>
        <v>0.15214300478414056</v>
      </c>
      <c r="P650" s="319">
        <f t="shared" si="482"/>
        <v>1.0000000000000004</v>
      </c>
      <c r="Q650" s="320">
        <f t="shared" si="480"/>
        <v>3.4471716374595784E-2</v>
      </c>
      <c r="R650" s="66"/>
      <c r="S650" s="66"/>
      <c r="T650" s="95"/>
      <c r="U650" s="209">
        <v>2</v>
      </c>
    </row>
    <row r="651" spans="1:21" s="61" customFormat="1" ht="15.75" hidden="1" customHeight="1" thickBot="1">
      <c r="A651" s="61" t="s">
        <v>24</v>
      </c>
      <c r="B651" s="62"/>
      <c r="C651" s="42" t="s">
        <v>822</v>
      </c>
      <c r="D651" s="235">
        <f t="shared" si="477"/>
        <v>1.7206777505484386E-2</v>
      </c>
      <c r="E651" s="236">
        <f t="shared" si="483"/>
        <v>8.8338092475798838E-2</v>
      </c>
      <c r="F651" s="236">
        <f t="shared" si="483"/>
        <v>7.8181866249113496E-2</v>
      </c>
      <c r="G651" s="236">
        <f t="shared" si="483"/>
        <v>1.3077848053088738E-2</v>
      </c>
      <c r="H651" s="236">
        <f t="shared" si="483"/>
        <v>0.15729475286223904</v>
      </c>
      <c r="I651" s="236">
        <f t="shared" si="483"/>
        <v>9.0338657001606329E-2</v>
      </c>
      <c r="J651" s="236">
        <f t="shared" si="483"/>
        <v>8.7777003057020811E-2</v>
      </c>
      <c r="K651" s="236">
        <f t="shared" si="483"/>
        <v>9.1216248374271253E-2</v>
      </c>
      <c r="L651" s="236">
        <f t="shared" si="483"/>
        <v>5.3325314669682142E-2</v>
      </c>
      <c r="M651" s="236">
        <f t="shared" si="483"/>
        <v>8.3958445686525038E-2</v>
      </c>
      <c r="N651" s="236">
        <f t="shared" si="483"/>
        <v>8.977680134882994E-2</v>
      </c>
      <c r="O651" s="236">
        <f t="shared" si="483"/>
        <v>0.14950819271633997</v>
      </c>
      <c r="P651" s="321">
        <f t="shared" si="482"/>
        <v>0.99999999999999989</v>
      </c>
      <c r="Q651" s="322">
        <f t="shared" si="480"/>
        <v>-2.3746856935866312E-2</v>
      </c>
      <c r="R651" s="66"/>
      <c r="S651" s="66"/>
      <c r="T651" s="95"/>
      <c r="U651" s="209">
        <v>2</v>
      </c>
    </row>
    <row r="652" spans="1:21" s="61" customFormat="1" ht="15.6" hidden="1" customHeight="1" thickBot="1">
      <c r="A652" s="61" t="s">
        <v>24</v>
      </c>
      <c r="B652" s="62"/>
      <c r="C652" s="42" t="s">
        <v>906</v>
      </c>
      <c r="D652" s="235">
        <f t="shared" si="477"/>
        <v>2.1075571353097754E-2</v>
      </c>
      <c r="E652" s="236">
        <f t="shared" si="483"/>
        <v>8.5223583277407269E-2</v>
      </c>
      <c r="F652" s="236">
        <f t="shared" si="483"/>
        <v>8.427357911121211E-2</v>
      </c>
      <c r="G652" s="236">
        <f t="shared" si="483"/>
        <v>8.8844563036568194E-2</v>
      </c>
      <c r="H652" s="236">
        <f t="shared" si="483"/>
        <v>7.9132750526363857E-2</v>
      </c>
      <c r="I652" s="236">
        <f t="shared" si="483"/>
        <v>8.3498498904939752E-2</v>
      </c>
      <c r="J652" s="236">
        <f t="shared" si="483"/>
        <v>8.4314552304825277E-2</v>
      </c>
      <c r="K652" s="236">
        <f t="shared" si="483"/>
        <v>8.6090830885081515E-2</v>
      </c>
      <c r="L652" s="236">
        <f t="shared" si="483"/>
        <v>7.6900841892542232E-2</v>
      </c>
      <c r="M652" s="236">
        <f t="shared" si="483"/>
        <v>8.1104520915914302E-2</v>
      </c>
      <c r="N652" s="236">
        <f t="shared" si="483"/>
        <v>8.930819307311598E-2</v>
      </c>
      <c r="O652" s="236">
        <f t="shared" si="483"/>
        <v>0.14023251471893186</v>
      </c>
      <c r="P652" s="321">
        <f t="shared" si="482"/>
        <v>1.0000000000000002</v>
      </c>
      <c r="Q652" s="322">
        <f t="shared" si="480"/>
        <v>-2.1727261873367709E-3</v>
      </c>
      <c r="R652" s="66"/>
      <c r="S652" s="66"/>
      <c r="T652" s="95"/>
      <c r="U652" s="209">
        <v>2</v>
      </c>
    </row>
    <row r="653" spans="1:21" s="61" customFormat="1" ht="15.6" hidden="1" customHeight="1" thickBot="1">
      <c r="A653" s="61" t="s">
        <v>24</v>
      </c>
      <c r="B653" s="62"/>
      <c r="C653" s="42" t="s">
        <v>1039</v>
      </c>
      <c r="D653" s="235">
        <f t="shared" ref="D653:O653" si="484">D676/$P676</f>
        <v>1.7178595620515155E-2</v>
      </c>
      <c r="E653" s="236">
        <f t="shared" si="484"/>
        <v>8.2858254658076572E-2</v>
      </c>
      <c r="F653" s="236">
        <f t="shared" si="484"/>
        <v>7.8047726605799297E-2</v>
      </c>
      <c r="G653" s="236">
        <f t="shared" si="484"/>
        <v>9.152937445574337E-2</v>
      </c>
      <c r="H653" s="236">
        <f t="shared" si="484"/>
        <v>7.6637261564727513E-2</v>
      </c>
      <c r="I653" s="236">
        <f t="shared" si="484"/>
        <v>7.731163050614355E-2</v>
      </c>
      <c r="J653" s="236">
        <f t="shared" si="484"/>
        <v>8.0877591239199659E-2</v>
      </c>
      <c r="K653" s="236">
        <f t="shared" si="484"/>
        <v>8.6591444459516415E-2</v>
      </c>
      <c r="L653" s="236">
        <f t="shared" si="484"/>
        <v>6.7338414527258819E-2</v>
      </c>
      <c r="M653" s="236">
        <f t="shared" si="484"/>
        <v>8.2985445962362611E-2</v>
      </c>
      <c r="N653" s="236">
        <f t="shared" si="484"/>
        <v>0.10264088447195313</v>
      </c>
      <c r="O653" s="236">
        <f t="shared" si="484"/>
        <v>0.15600337592870395</v>
      </c>
      <c r="P653" s="321">
        <f t="shared" si="482"/>
        <v>0.99999999999999989</v>
      </c>
      <c r="Q653" s="322">
        <f>(P676/P674-1)</f>
        <v>1.2182845033086309E-2</v>
      </c>
      <c r="R653" s="66"/>
      <c r="S653" s="66"/>
      <c r="T653" s="95"/>
      <c r="U653" s="209">
        <v>2</v>
      </c>
    </row>
    <row r="654" spans="1:21" s="61" customFormat="1" ht="15.6" hidden="1" customHeight="1" thickBot="1">
      <c r="A654" s="61" t="s">
        <v>24</v>
      </c>
      <c r="B654" s="62">
        <f>+B633+1</f>
        <v>117</v>
      </c>
      <c r="C654" s="42" t="s">
        <v>1279</v>
      </c>
      <c r="D654" s="235">
        <f t="shared" ref="D654:D660" si="485">D677/$P677</f>
        <v>1.5751276997328478E-2</v>
      </c>
      <c r="E654" s="236">
        <f t="shared" ref="E654:O654" si="486">E677/$P677</f>
        <v>6.5055525097932082E-2</v>
      </c>
      <c r="F654" s="236">
        <f t="shared" si="486"/>
        <v>9.3028017267282437E-2</v>
      </c>
      <c r="G654" s="236">
        <f t="shared" si="486"/>
        <v>9.16119707936566E-2</v>
      </c>
      <c r="H654" s="236">
        <f t="shared" si="486"/>
        <v>6.1037238506680538E-2</v>
      </c>
      <c r="I654" s="236">
        <f t="shared" si="486"/>
        <v>0.10097247119342577</v>
      </c>
      <c r="J654" s="236">
        <f t="shared" si="486"/>
        <v>7.4569485815925388E-2</v>
      </c>
      <c r="K654" s="236">
        <f t="shared" si="486"/>
        <v>9.8823562956785585E-2</v>
      </c>
      <c r="L654" s="236">
        <f t="shared" si="486"/>
        <v>7.6647946452619423E-2</v>
      </c>
      <c r="M654" s="236">
        <f t="shared" si="486"/>
        <v>9.3833396606728764E-2</v>
      </c>
      <c r="N654" s="236">
        <f t="shared" si="486"/>
        <v>0.10264217623914755</v>
      </c>
      <c r="O654" s="236">
        <f t="shared" si="486"/>
        <v>0.12602693207248736</v>
      </c>
      <c r="P654" s="321">
        <f t="shared" ref="P654:P663" si="487">SUM(D654:O654)</f>
        <v>1</v>
      </c>
      <c r="Q654" s="322">
        <f>(P677/P676-1)</f>
        <v>-9.2109212654433836E-2</v>
      </c>
      <c r="R654" s="66"/>
      <c r="S654" s="66"/>
      <c r="T654" s="95"/>
      <c r="U654" s="209">
        <v>2</v>
      </c>
    </row>
    <row r="655" spans="1:21" s="61" customFormat="1" ht="15.6" hidden="1" customHeight="1">
      <c r="A655" s="61" t="s">
        <v>24</v>
      </c>
      <c r="B655" s="408">
        <f>+B654+1</f>
        <v>118</v>
      </c>
      <c r="C655" s="508" t="s">
        <v>1280</v>
      </c>
      <c r="D655" s="455">
        <f t="shared" si="485"/>
        <v>3.0404591463769982E-2</v>
      </c>
      <c r="E655" s="281">
        <f t="shared" ref="E655:O655" si="488">E678/$P678</f>
        <v>9.132444119630842E-2</v>
      </c>
      <c r="F655" s="281">
        <f t="shared" si="488"/>
        <v>8.3548941878022365E-2</v>
      </c>
      <c r="G655" s="281">
        <f t="shared" si="488"/>
        <v>9.1135523284330902E-2</v>
      </c>
      <c r="H655" s="281">
        <f t="shared" si="488"/>
        <v>7.6117310989942205E-2</v>
      </c>
      <c r="I655" s="281">
        <f t="shared" si="488"/>
        <v>8.6710962238987305E-2</v>
      </c>
      <c r="J655" s="281">
        <f t="shared" si="488"/>
        <v>9.0473289959559625E-2</v>
      </c>
      <c r="K655" s="281">
        <f t="shared" si="488"/>
        <v>9.4297805004264351E-2</v>
      </c>
      <c r="L655" s="281">
        <f t="shared" si="488"/>
        <v>5.4611045253306463E-2</v>
      </c>
      <c r="M655" s="281">
        <f t="shared" si="488"/>
        <v>8.3991050160709929E-2</v>
      </c>
      <c r="N655" s="281">
        <f t="shared" si="488"/>
        <v>8.3751454918589249E-2</v>
      </c>
      <c r="O655" s="281">
        <f t="shared" si="488"/>
        <v>0.13363358365220929</v>
      </c>
      <c r="P655" s="560">
        <f t="shared" si="487"/>
        <v>1.0000000000000002</v>
      </c>
      <c r="Q655" s="401">
        <f t="shared" ref="Q655:Q663" si="489">(P678/P677-1)</f>
        <v>2.8134021654157904E-2</v>
      </c>
      <c r="R655" s="66"/>
      <c r="S655" s="66"/>
      <c r="T655" s="95"/>
      <c r="U655" s="209">
        <v>2</v>
      </c>
    </row>
    <row r="656" spans="1:21" s="61" customFormat="1" ht="15.6" customHeight="1">
      <c r="A656" s="61" t="s">
        <v>24</v>
      </c>
      <c r="B656" s="513">
        <v>118</v>
      </c>
      <c r="C656" s="510" t="s">
        <v>1281</v>
      </c>
      <c r="D656" s="236">
        <f t="shared" si="485"/>
        <v>4.0228128903464368E-2</v>
      </c>
      <c r="E656" s="236">
        <f t="shared" ref="E656:O656" si="490">E679/$P679</f>
        <v>9.7550032524493971E-2</v>
      </c>
      <c r="F656" s="236">
        <f t="shared" si="490"/>
        <v>7.7322980028283167E-2</v>
      </c>
      <c r="G656" s="236">
        <f t="shared" si="490"/>
        <v>7.8379271009842225E-2</v>
      </c>
      <c r="H656" s="236">
        <f t="shared" si="490"/>
        <v>8.3670116609661685E-2</v>
      </c>
      <c r="I656" s="236">
        <f t="shared" si="490"/>
        <v>8.5084942632510471E-2</v>
      </c>
      <c r="J656" s="236">
        <f t="shared" si="490"/>
        <v>8.4400764769977252E-2</v>
      </c>
      <c r="K656" s="236">
        <f t="shared" si="490"/>
        <v>9.1441182644288271E-2</v>
      </c>
      <c r="L656" s="236">
        <f t="shared" si="490"/>
        <v>7.1767973553219302E-2</v>
      </c>
      <c r="M656" s="236">
        <f t="shared" si="490"/>
        <v>6.7597352154690621E-2</v>
      </c>
      <c r="N656" s="236">
        <f t="shared" si="490"/>
        <v>8.7124160510538104E-2</v>
      </c>
      <c r="O656" s="236">
        <f t="shared" si="490"/>
        <v>0.13543309465903058</v>
      </c>
      <c r="P656" s="321">
        <f t="shared" si="487"/>
        <v>1</v>
      </c>
      <c r="Q656" s="520">
        <f t="shared" si="489"/>
        <v>-8.9767487804981005E-2</v>
      </c>
      <c r="R656" s="66"/>
      <c r="S656" s="66"/>
      <c r="T656" s="95"/>
      <c r="U656" s="209">
        <v>1</v>
      </c>
    </row>
    <row r="657" spans="1:21" s="61" customFormat="1" ht="15.6" customHeight="1">
      <c r="A657" s="61" t="s">
        <v>24</v>
      </c>
      <c r="B657" s="513">
        <f>+B656+1</f>
        <v>119</v>
      </c>
      <c r="C657" s="510" t="s">
        <v>1282</v>
      </c>
      <c r="D657" s="236">
        <f t="shared" si="485"/>
        <v>3.504041069211368E-2</v>
      </c>
      <c r="E657" s="236">
        <f t="shared" ref="E657:O657" si="491">E680/$P680</f>
        <v>8.8843691113861215E-2</v>
      </c>
      <c r="F657" s="236">
        <f t="shared" si="491"/>
        <v>7.987617985054031E-2</v>
      </c>
      <c r="G657" s="236">
        <f t="shared" si="491"/>
        <v>7.9358222596896483E-2</v>
      </c>
      <c r="H657" s="236">
        <f t="shared" si="491"/>
        <v>8.7335075071132917E-2</v>
      </c>
      <c r="I657" s="236">
        <f t="shared" si="491"/>
        <v>7.2512314332545555E-2</v>
      </c>
      <c r="J657" s="236">
        <f t="shared" si="491"/>
        <v>9.9482948011730438E-2</v>
      </c>
      <c r="K657" s="236">
        <f t="shared" si="491"/>
        <v>9.5330264741951123E-2</v>
      </c>
      <c r="L657" s="236">
        <f t="shared" si="491"/>
        <v>6.0024314709770162E-2</v>
      </c>
      <c r="M657" s="236">
        <f t="shared" si="491"/>
        <v>7.5095337792328631E-2</v>
      </c>
      <c r="N657" s="236">
        <f t="shared" si="491"/>
        <v>9.9652873947135984E-2</v>
      </c>
      <c r="O657" s="236">
        <f t="shared" si="491"/>
        <v>0.12744836713999363</v>
      </c>
      <c r="P657" s="321">
        <f t="shared" si="487"/>
        <v>1.0000000000000002</v>
      </c>
      <c r="Q657" s="520">
        <f t="shared" si="489"/>
        <v>-6.4044512601659331E-2</v>
      </c>
      <c r="R657" s="66"/>
      <c r="S657" s="66"/>
      <c r="T657" s="95"/>
      <c r="U657" s="209">
        <v>1</v>
      </c>
    </row>
    <row r="658" spans="1:21" s="61" customFormat="1" ht="15.75" customHeight="1">
      <c r="A658" s="61" t="s">
        <v>24</v>
      </c>
      <c r="B658" s="513">
        <f>+B657+1</f>
        <v>120</v>
      </c>
      <c r="C658" s="510" t="s">
        <v>1283</v>
      </c>
      <c r="D658" s="236">
        <f t="shared" si="485"/>
        <v>3.3888833808884238E-2</v>
      </c>
      <c r="E658" s="236">
        <f t="shared" ref="E658:O658" si="492">E681/$P681</f>
        <v>0.1011892730315625</v>
      </c>
      <c r="F658" s="236">
        <f t="shared" si="492"/>
        <v>8.0357343060968658E-2</v>
      </c>
      <c r="G658" s="236">
        <f t="shared" si="492"/>
        <v>8.1837663483397952E-2</v>
      </c>
      <c r="H658" s="236">
        <f t="shared" si="492"/>
        <v>7.5985230258626829E-2</v>
      </c>
      <c r="I658" s="236">
        <f t="shared" si="492"/>
        <v>0.10194959779502787</v>
      </c>
      <c r="J658" s="236">
        <f t="shared" si="492"/>
        <v>9.4656335653807627E-2</v>
      </c>
      <c r="K658" s="236">
        <f t="shared" si="492"/>
        <v>0.1066492889785375</v>
      </c>
      <c r="L658" s="236">
        <f t="shared" si="492"/>
        <v>6.7327901865667616E-2</v>
      </c>
      <c r="M658" s="236">
        <f t="shared" si="492"/>
        <v>7.7829983950292669E-2</v>
      </c>
      <c r="N658" s="236">
        <f t="shared" si="492"/>
        <v>7.224206979084398E-2</v>
      </c>
      <c r="O658" s="236">
        <f t="shared" si="492"/>
        <v>0.10608647832238244</v>
      </c>
      <c r="P658" s="321">
        <f t="shared" si="487"/>
        <v>0.99999999999999978</v>
      </c>
      <c r="Q658" s="520">
        <f t="shared" si="489"/>
        <v>-0.13915831238643595</v>
      </c>
      <c r="R658" s="66"/>
      <c r="S658" s="66"/>
      <c r="T658" s="95"/>
      <c r="U658" s="209">
        <v>1</v>
      </c>
    </row>
    <row r="659" spans="1:21" s="61" customFormat="1" ht="15.75" customHeight="1">
      <c r="A659" s="61" t="s">
        <v>24</v>
      </c>
      <c r="B659" s="513">
        <f>+B658+1</f>
        <v>121</v>
      </c>
      <c r="C659" s="510" t="s">
        <v>1284</v>
      </c>
      <c r="D659" s="236">
        <f t="shared" si="485"/>
        <v>8.8157140336639198E-2</v>
      </c>
      <c r="E659" s="236">
        <f t="shared" ref="E659:O659" si="493">E682/$P682</f>
        <v>9.0465336129758073E-2</v>
      </c>
      <c r="F659" s="236">
        <f t="shared" si="493"/>
        <v>7.7236780417717824E-2</v>
      </c>
      <c r="G659" s="236">
        <f t="shared" si="493"/>
        <v>7.7045952675288215E-2</v>
      </c>
      <c r="H659" s="236">
        <f t="shared" si="493"/>
        <v>9.0359545324734433E-2</v>
      </c>
      <c r="I659" s="236">
        <f t="shared" si="493"/>
        <v>7.0152512859543825E-2</v>
      </c>
      <c r="J659" s="236">
        <f t="shared" si="493"/>
        <v>9.917855368077054E-2</v>
      </c>
      <c r="K659" s="236">
        <f t="shared" si="493"/>
        <v>6.1625201023824495E-2</v>
      </c>
      <c r="L659" s="236">
        <f t="shared" si="493"/>
        <v>6.4599386185645993E-2</v>
      </c>
      <c r="M659" s="236">
        <f t="shared" si="493"/>
        <v>8.3346433595752001E-2</v>
      </c>
      <c r="N659" s="236">
        <f t="shared" si="493"/>
        <v>7.8600833377994089E-2</v>
      </c>
      <c r="O659" s="236">
        <f t="shared" si="493"/>
        <v>0.11923232439233132</v>
      </c>
      <c r="P659" s="321">
        <f t="shared" si="487"/>
        <v>1</v>
      </c>
      <c r="Q659" s="520">
        <f t="shared" si="489"/>
        <v>-9.9605658221073146E-2</v>
      </c>
      <c r="R659" s="66"/>
      <c r="S659" s="66"/>
      <c r="T659" s="95"/>
      <c r="U659" s="209">
        <v>1</v>
      </c>
    </row>
    <row r="660" spans="1:21" s="61" customFormat="1" ht="15.75" customHeight="1">
      <c r="A660" s="61" t="s">
        <v>24</v>
      </c>
      <c r="B660" s="513">
        <v>122</v>
      </c>
      <c r="C660" s="510" t="s">
        <v>1285</v>
      </c>
      <c r="D660" s="236">
        <f t="shared" si="485"/>
        <v>3.7417656904995107E-2</v>
      </c>
      <c r="E660" s="236">
        <f t="shared" ref="E660:O660" si="494">E683/$P683</f>
        <v>9.7814247894221357E-2</v>
      </c>
      <c r="F660" s="236">
        <f t="shared" si="494"/>
        <v>7.8567666797257588E-2</v>
      </c>
      <c r="G660" s="236">
        <f t="shared" si="494"/>
        <v>8.5937376787463299E-2</v>
      </c>
      <c r="H660" s="236">
        <f t="shared" si="494"/>
        <v>8.497400342801173E-2</v>
      </c>
      <c r="I660" s="236">
        <f t="shared" si="494"/>
        <v>6.6753817923604325E-2</v>
      </c>
      <c r="J660" s="236">
        <f t="shared" si="494"/>
        <v>8.7169441723800201E-2</v>
      </c>
      <c r="K660" s="236">
        <f t="shared" si="494"/>
        <v>8.7169441723800201E-2</v>
      </c>
      <c r="L660" s="236">
        <f t="shared" si="494"/>
        <v>6.9539666993143984E-2</v>
      </c>
      <c r="M660" s="236">
        <f t="shared" si="494"/>
        <v>8.0313418217433888E-2</v>
      </c>
      <c r="N660" s="236">
        <f t="shared" si="494"/>
        <v>9.3046033300685602E-2</v>
      </c>
      <c r="O660" s="236">
        <f t="shared" si="494"/>
        <v>0.13129722830558274</v>
      </c>
      <c r="P660" s="321">
        <f t="shared" si="487"/>
        <v>1</v>
      </c>
      <c r="Q660" s="520">
        <f t="shared" si="489"/>
        <v>-0.10396902802475838</v>
      </c>
      <c r="R660" s="66"/>
      <c r="S660" s="66"/>
      <c r="T660" s="95"/>
      <c r="U660" s="209">
        <v>1</v>
      </c>
    </row>
    <row r="661" spans="1:21" s="61" customFormat="1" ht="15.75" customHeight="1">
      <c r="A661" s="61" t="s">
        <v>24</v>
      </c>
      <c r="B661" s="513">
        <v>123</v>
      </c>
      <c r="C661" s="510" t="s">
        <v>1286</v>
      </c>
      <c r="D661" s="236">
        <f t="shared" ref="D661:O663" si="495">D684/$P684</f>
        <v>3.8622129436325682E-2</v>
      </c>
      <c r="E661" s="236">
        <f t="shared" si="495"/>
        <v>8.7682672233820466E-2</v>
      </c>
      <c r="F661" s="236">
        <f t="shared" si="495"/>
        <v>7.9331941544885182E-2</v>
      </c>
      <c r="G661" s="236">
        <f t="shared" si="495"/>
        <v>8.2463465553235915E-2</v>
      </c>
      <c r="H661" s="236">
        <f t="shared" si="495"/>
        <v>8.3507306889352817E-2</v>
      </c>
      <c r="I661" s="236">
        <f t="shared" si="495"/>
        <v>7.9331941544885182E-2</v>
      </c>
      <c r="J661" s="236">
        <f t="shared" si="495"/>
        <v>8.7682672233820452E-2</v>
      </c>
      <c r="K661" s="236">
        <f t="shared" si="495"/>
        <v>8.9770354906054284E-2</v>
      </c>
      <c r="L661" s="236">
        <f t="shared" si="495"/>
        <v>6.889352818371608E-2</v>
      </c>
      <c r="M661" s="236">
        <f t="shared" si="495"/>
        <v>7.6200417536534462E-2</v>
      </c>
      <c r="N661" s="236">
        <f t="shared" si="495"/>
        <v>9.3945720250521919E-2</v>
      </c>
      <c r="O661" s="236">
        <f t="shared" si="495"/>
        <v>0.13256784968684759</v>
      </c>
      <c r="P661" s="321">
        <f t="shared" si="487"/>
        <v>1.0000000000000002</v>
      </c>
      <c r="Q661" s="520">
        <f t="shared" si="489"/>
        <v>-6.1704211557296773E-2</v>
      </c>
      <c r="R661" s="66"/>
      <c r="S661" s="66"/>
      <c r="T661" s="95"/>
      <c r="U661" s="209">
        <v>1</v>
      </c>
    </row>
    <row r="662" spans="1:21" s="61" customFormat="1" ht="15.75" hidden="1" customHeight="1" thickBot="1">
      <c r="A662" s="61" t="s">
        <v>24</v>
      </c>
      <c r="B662" s="409"/>
      <c r="C662" s="410" t="s">
        <v>1287</v>
      </c>
      <c r="D662" s="141" t="e">
        <f t="shared" si="495"/>
        <v>#DIV/0!</v>
      </c>
      <c r="E662" s="142" t="e">
        <f t="shared" si="495"/>
        <v>#DIV/0!</v>
      </c>
      <c r="F662" s="143" t="e">
        <f t="shared" si="495"/>
        <v>#DIV/0!</v>
      </c>
      <c r="G662" s="144" t="e">
        <f t="shared" si="495"/>
        <v>#DIV/0!</v>
      </c>
      <c r="H662" s="144" t="e">
        <f t="shared" si="495"/>
        <v>#DIV/0!</v>
      </c>
      <c r="I662" s="144" t="e">
        <f t="shared" si="495"/>
        <v>#DIV/0!</v>
      </c>
      <c r="J662" s="144" t="e">
        <f t="shared" si="495"/>
        <v>#DIV/0!</v>
      </c>
      <c r="K662" s="144" t="e">
        <f t="shared" si="495"/>
        <v>#DIV/0!</v>
      </c>
      <c r="L662" s="144" t="e">
        <f t="shared" si="495"/>
        <v>#DIV/0!</v>
      </c>
      <c r="M662" s="144" t="e">
        <f t="shared" si="495"/>
        <v>#DIV/0!</v>
      </c>
      <c r="N662" s="144" t="e">
        <f t="shared" si="495"/>
        <v>#DIV/0!</v>
      </c>
      <c r="O662" s="144" t="e">
        <f t="shared" si="495"/>
        <v>#DIV/0!</v>
      </c>
      <c r="P662" s="145" t="e">
        <f t="shared" si="487"/>
        <v>#DIV/0!</v>
      </c>
      <c r="Q662" s="70">
        <f t="shared" si="489"/>
        <v>-1</v>
      </c>
      <c r="R662" s="66"/>
      <c r="S662" s="66"/>
      <c r="T662" s="95"/>
      <c r="U662" s="209">
        <v>2</v>
      </c>
    </row>
    <row r="663" spans="1:21" s="61" customFormat="1" ht="15.75" hidden="1" customHeight="1" thickBot="1">
      <c r="A663" s="61" t="s">
        <v>24</v>
      </c>
      <c r="B663" s="213"/>
      <c r="C663" s="38" t="s">
        <v>1288</v>
      </c>
      <c r="D663" s="141" t="e">
        <f t="shared" si="495"/>
        <v>#DIV/0!</v>
      </c>
      <c r="E663" s="142" t="e">
        <f t="shared" si="495"/>
        <v>#DIV/0!</v>
      </c>
      <c r="F663" s="146" t="e">
        <f t="shared" si="495"/>
        <v>#DIV/0!</v>
      </c>
      <c r="G663" s="64" t="e">
        <f t="shared" si="495"/>
        <v>#DIV/0!</v>
      </c>
      <c r="H663" s="64" t="e">
        <f t="shared" si="495"/>
        <v>#DIV/0!</v>
      </c>
      <c r="I663" s="64" t="e">
        <f t="shared" si="495"/>
        <v>#DIV/0!</v>
      </c>
      <c r="J663" s="64" t="e">
        <f t="shared" si="495"/>
        <v>#DIV/0!</v>
      </c>
      <c r="K663" s="64" t="e">
        <f t="shared" si="495"/>
        <v>#DIV/0!</v>
      </c>
      <c r="L663" s="64" t="e">
        <f t="shared" si="495"/>
        <v>#DIV/0!</v>
      </c>
      <c r="M663" s="64" t="e">
        <f t="shared" si="495"/>
        <v>#DIV/0!</v>
      </c>
      <c r="N663" s="64" t="e">
        <f t="shared" si="495"/>
        <v>#DIV/0!</v>
      </c>
      <c r="O663" s="64" t="e">
        <f t="shared" si="495"/>
        <v>#DIV/0!</v>
      </c>
      <c r="P663" s="65" t="e">
        <f t="shared" si="487"/>
        <v>#DIV/0!</v>
      </c>
      <c r="Q663" s="72" t="e">
        <f t="shared" si="489"/>
        <v>#DIV/0!</v>
      </c>
      <c r="R663" s="66"/>
      <c r="S663" s="66"/>
      <c r="T663" s="95"/>
      <c r="U663" s="209">
        <v>2</v>
      </c>
    </row>
    <row r="664" spans="1:21" s="61" customFormat="1" ht="15.75" hidden="1" customHeight="1" thickBot="1">
      <c r="A664" s="61" t="s">
        <v>24</v>
      </c>
      <c r="B664" s="213"/>
      <c r="C664" s="38" t="s">
        <v>2518</v>
      </c>
      <c r="D664" s="141" t="e">
        <f t="shared" ref="D664:O664" si="496">D687/$P687</f>
        <v>#DIV/0!</v>
      </c>
      <c r="E664" s="142" t="e">
        <f t="shared" si="496"/>
        <v>#DIV/0!</v>
      </c>
      <c r="F664" s="146" t="e">
        <f t="shared" si="496"/>
        <v>#DIV/0!</v>
      </c>
      <c r="G664" s="64" t="e">
        <f t="shared" si="496"/>
        <v>#DIV/0!</v>
      </c>
      <c r="H664" s="64" t="e">
        <f t="shared" si="496"/>
        <v>#DIV/0!</v>
      </c>
      <c r="I664" s="64" t="e">
        <f t="shared" si="496"/>
        <v>#DIV/0!</v>
      </c>
      <c r="J664" s="64" t="e">
        <f t="shared" si="496"/>
        <v>#DIV/0!</v>
      </c>
      <c r="K664" s="64" t="e">
        <f t="shared" si="496"/>
        <v>#DIV/0!</v>
      </c>
      <c r="L664" s="64" t="e">
        <f t="shared" si="496"/>
        <v>#DIV/0!</v>
      </c>
      <c r="M664" s="64" t="e">
        <f t="shared" si="496"/>
        <v>#DIV/0!</v>
      </c>
      <c r="N664" s="64" t="e">
        <f t="shared" si="496"/>
        <v>#DIV/0!</v>
      </c>
      <c r="O664" s="64" t="e">
        <f t="shared" si="496"/>
        <v>#DIV/0!</v>
      </c>
      <c r="P664" s="65" t="e">
        <f t="shared" ref="P664:P666" si="497">SUM(D664:O664)</f>
        <v>#DIV/0!</v>
      </c>
      <c r="Q664" s="72" t="e">
        <f t="shared" ref="Q664:Q666" si="498">(P687/P686-1)</f>
        <v>#DIV/0!</v>
      </c>
      <c r="R664" s="66"/>
      <c r="S664" s="66"/>
      <c r="T664" s="95"/>
      <c r="U664" s="209">
        <v>2</v>
      </c>
    </row>
    <row r="665" spans="1:21" s="61" customFormat="1" ht="15.75" hidden="1" customHeight="1" thickBot="1">
      <c r="A665" s="61" t="s">
        <v>24</v>
      </c>
      <c r="B665" s="213"/>
      <c r="C665" s="38" t="s">
        <v>2614</v>
      </c>
      <c r="D665" s="141" t="e">
        <f t="shared" ref="D665:O665" si="499">D688/$P688</f>
        <v>#DIV/0!</v>
      </c>
      <c r="E665" s="142" t="e">
        <f t="shared" si="499"/>
        <v>#DIV/0!</v>
      </c>
      <c r="F665" s="146" t="e">
        <f t="shared" si="499"/>
        <v>#DIV/0!</v>
      </c>
      <c r="G665" s="64" t="e">
        <f t="shared" si="499"/>
        <v>#DIV/0!</v>
      </c>
      <c r="H665" s="64" t="e">
        <f t="shared" si="499"/>
        <v>#DIV/0!</v>
      </c>
      <c r="I665" s="64" t="e">
        <f t="shared" si="499"/>
        <v>#DIV/0!</v>
      </c>
      <c r="J665" s="64" t="e">
        <f t="shared" si="499"/>
        <v>#DIV/0!</v>
      </c>
      <c r="K665" s="64" t="e">
        <f t="shared" si="499"/>
        <v>#DIV/0!</v>
      </c>
      <c r="L665" s="64" t="e">
        <f t="shared" si="499"/>
        <v>#DIV/0!</v>
      </c>
      <c r="M665" s="64" t="e">
        <f t="shared" si="499"/>
        <v>#DIV/0!</v>
      </c>
      <c r="N665" s="64" t="e">
        <f t="shared" si="499"/>
        <v>#DIV/0!</v>
      </c>
      <c r="O665" s="64" t="e">
        <f t="shared" si="499"/>
        <v>#DIV/0!</v>
      </c>
      <c r="P665" s="65" t="e">
        <f t="shared" si="497"/>
        <v>#DIV/0!</v>
      </c>
      <c r="Q665" s="72" t="e">
        <f t="shared" si="498"/>
        <v>#DIV/0!</v>
      </c>
      <c r="R665" s="66"/>
      <c r="S665" s="66"/>
      <c r="T665" s="95"/>
      <c r="U665" s="209">
        <v>2</v>
      </c>
    </row>
    <row r="666" spans="1:21" s="61" customFormat="1" ht="15.75" hidden="1" customHeight="1" thickBot="1">
      <c r="A666" s="61" t="s">
        <v>24</v>
      </c>
      <c r="B666" s="213"/>
      <c r="C666" s="38" t="s">
        <v>2710</v>
      </c>
      <c r="D666" s="141" t="e">
        <f t="shared" ref="D666:O666" si="500">D689/$P689</f>
        <v>#DIV/0!</v>
      </c>
      <c r="E666" s="142" t="e">
        <f t="shared" si="500"/>
        <v>#DIV/0!</v>
      </c>
      <c r="F666" s="146" t="e">
        <f t="shared" si="500"/>
        <v>#DIV/0!</v>
      </c>
      <c r="G666" s="64" t="e">
        <f t="shared" si="500"/>
        <v>#DIV/0!</v>
      </c>
      <c r="H666" s="64" t="e">
        <f t="shared" si="500"/>
        <v>#DIV/0!</v>
      </c>
      <c r="I666" s="64" t="e">
        <f t="shared" si="500"/>
        <v>#DIV/0!</v>
      </c>
      <c r="J666" s="64" t="e">
        <f t="shared" si="500"/>
        <v>#DIV/0!</v>
      </c>
      <c r="K666" s="64" t="e">
        <f t="shared" si="500"/>
        <v>#DIV/0!</v>
      </c>
      <c r="L666" s="64" t="e">
        <f t="shared" si="500"/>
        <v>#DIV/0!</v>
      </c>
      <c r="M666" s="64" t="e">
        <f t="shared" si="500"/>
        <v>#DIV/0!</v>
      </c>
      <c r="N666" s="64" t="e">
        <f t="shared" si="500"/>
        <v>#DIV/0!</v>
      </c>
      <c r="O666" s="64" t="e">
        <f t="shared" si="500"/>
        <v>#DIV/0!</v>
      </c>
      <c r="P666" s="65" t="e">
        <f t="shared" si="497"/>
        <v>#DIV/0!</v>
      </c>
      <c r="Q666" s="72" t="e">
        <f t="shared" si="498"/>
        <v>#DIV/0!</v>
      </c>
      <c r="R666" s="66"/>
      <c r="S666" s="66"/>
      <c r="T666" s="95"/>
      <c r="U666" s="209">
        <v>2</v>
      </c>
    </row>
    <row r="667" spans="1:21" s="61" customFormat="1" ht="15.75" hidden="1" customHeight="1" thickBot="1">
      <c r="A667" s="61" t="s">
        <v>24</v>
      </c>
      <c r="B667" s="213"/>
      <c r="C667" s="39" t="s">
        <v>132</v>
      </c>
      <c r="D667" s="238">
        <f t="shared" ref="D667:P667" si="501">D618+D569</f>
        <v>3.1036754900000001</v>
      </c>
      <c r="E667" s="200">
        <f t="shared" si="501"/>
        <v>19.512653670000002</v>
      </c>
      <c r="F667" s="200">
        <f t="shared" si="501"/>
        <v>17.321436409999997</v>
      </c>
      <c r="G667" s="200">
        <f t="shared" si="501"/>
        <v>16.946997889999999</v>
      </c>
      <c r="H667" s="200">
        <f t="shared" si="501"/>
        <v>16.479029589999996</v>
      </c>
      <c r="I667" s="200">
        <f t="shared" si="501"/>
        <v>18.01417793000001</v>
      </c>
      <c r="J667" s="200">
        <f t="shared" si="501"/>
        <v>17.68201024999999</v>
      </c>
      <c r="K667" s="200">
        <f t="shared" si="501"/>
        <v>19.978911920000009</v>
      </c>
      <c r="L667" s="200">
        <f t="shared" si="501"/>
        <v>14.50163341999999</v>
      </c>
      <c r="M667" s="200">
        <f t="shared" si="501"/>
        <v>15.608007160000007</v>
      </c>
      <c r="N667" s="200">
        <f t="shared" si="501"/>
        <v>16.002021560000014</v>
      </c>
      <c r="O667" s="200">
        <f t="shared" si="501"/>
        <v>38.273897699999999</v>
      </c>
      <c r="P667" s="201">
        <f t="shared" si="501"/>
        <v>213.42445299000002</v>
      </c>
      <c r="Q667" s="128"/>
      <c r="R667" s="83"/>
      <c r="S667" s="83"/>
      <c r="T667" s="67"/>
      <c r="U667" s="209">
        <v>2</v>
      </c>
    </row>
    <row r="668" spans="1:21" s="61" customFormat="1" ht="15.75" hidden="1" customHeight="1" thickBot="1">
      <c r="A668" s="61" t="s">
        <v>24</v>
      </c>
      <c r="B668" s="213"/>
      <c r="C668" s="38" t="s">
        <v>133</v>
      </c>
      <c r="D668" s="73">
        <f t="shared" ref="D668:O668" si="502">D619+D570</f>
        <v>3.0342893900000001</v>
      </c>
      <c r="E668" s="97">
        <f t="shared" si="502"/>
        <v>17.476011270000001</v>
      </c>
      <c r="F668" s="97">
        <f t="shared" si="502"/>
        <v>17.06432367</v>
      </c>
      <c r="G668" s="97">
        <f t="shared" si="502"/>
        <v>15.89595263</v>
      </c>
      <c r="H668" s="97">
        <f t="shared" si="502"/>
        <v>17.26493344</v>
      </c>
      <c r="I668" s="97">
        <f t="shared" si="502"/>
        <v>14.68111079</v>
      </c>
      <c r="J668" s="97">
        <f t="shared" si="502"/>
        <v>16.248983080000002</v>
      </c>
      <c r="K668" s="97">
        <f t="shared" si="502"/>
        <v>20.11492668</v>
      </c>
      <c r="L668" s="97">
        <f t="shared" si="502"/>
        <v>13.2627182</v>
      </c>
      <c r="M668" s="97">
        <f t="shared" si="502"/>
        <v>16.52348808</v>
      </c>
      <c r="N668" s="97">
        <f t="shared" si="502"/>
        <v>17.603221130000001</v>
      </c>
      <c r="O668" s="97">
        <f t="shared" si="502"/>
        <v>30.606338869999998</v>
      </c>
      <c r="P668" s="74">
        <f t="shared" ref="P668:P673" si="503">SUM(D668:O668)</f>
        <v>199.77629723000001</v>
      </c>
      <c r="Q668" s="325"/>
      <c r="R668" s="357"/>
      <c r="S668" s="357"/>
      <c r="T668" s="287"/>
      <c r="U668" s="209">
        <v>2</v>
      </c>
    </row>
    <row r="669" spans="1:21" s="61" customFormat="1" ht="15.75" hidden="1" customHeight="1" thickBot="1">
      <c r="A669" s="61" t="s">
        <v>24</v>
      </c>
      <c r="B669" s="213"/>
      <c r="C669" s="38" t="s">
        <v>439</v>
      </c>
      <c r="D669" s="73">
        <f t="shared" ref="D669:O669" si="504">D620+D571</f>
        <v>15.26860913</v>
      </c>
      <c r="E669" s="97">
        <f t="shared" si="504"/>
        <v>5.6871789800000005</v>
      </c>
      <c r="F669" s="97">
        <f t="shared" si="504"/>
        <v>15.803185539999999</v>
      </c>
      <c r="G669" s="97">
        <f t="shared" si="504"/>
        <v>16.54281993</v>
      </c>
      <c r="H669" s="97">
        <f t="shared" si="504"/>
        <v>15.6135865</v>
      </c>
      <c r="I669" s="97">
        <f t="shared" si="504"/>
        <v>18.287939219999998</v>
      </c>
      <c r="J669" s="97">
        <f t="shared" si="504"/>
        <v>16.69063981</v>
      </c>
      <c r="K669" s="97">
        <f t="shared" si="504"/>
        <v>21.480299090000003</v>
      </c>
      <c r="L669" s="97">
        <f t="shared" si="504"/>
        <v>10.736278710000001</v>
      </c>
      <c r="M669" s="97">
        <f t="shared" si="504"/>
        <v>12.33794211</v>
      </c>
      <c r="N669" s="97">
        <f t="shared" si="504"/>
        <v>19.24214564</v>
      </c>
      <c r="O669" s="97">
        <f t="shared" si="504"/>
        <v>34.39851917</v>
      </c>
      <c r="P669" s="74">
        <f t="shared" si="503"/>
        <v>202.08914383000001</v>
      </c>
      <c r="Q669" s="127"/>
      <c r="R669" s="97">
        <f t="shared" ref="R669:S686" si="505">R620+R571</f>
        <v>0</v>
      </c>
      <c r="S669" s="97">
        <f t="shared" si="505"/>
        <v>0</v>
      </c>
      <c r="T669" s="93">
        <f t="shared" ref="T669:T674" si="506">R669-S669</f>
        <v>0</v>
      </c>
      <c r="U669" s="209">
        <v>2</v>
      </c>
    </row>
    <row r="670" spans="1:21" s="61" customFormat="1" ht="15.75" hidden="1" customHeight="1" thickBot="1">
      <c r="A670" s="61" t="s">
        <v>24</v>
      </c>
      <c r="B670" s="213"/>
      <c r="C670" s="38" t="s">
        <v>560</v>
      </c>
      <c r="D670" s="73">
        <f t="shared" ref="D670:O670" si="507">D621+D572</f>
        <v>13.096220560000001</v>
      </c>
      <c r="E670" s="97">
        <f t="shared" si="507"/>
        <v>4.24280232</v>
      </c>
      <c r="F670" s="97">
        <f t="shared" si="507"/>
        <v>11.487527180000001</v>
      </c>
      <c r="G670" s="97">
        <f t="shared" si="507"/>
        <v>16.18537637</v>
      </c>
      <c r="H670" s="97">
        <f t="shared" si="507"/>
        <v>14.11677087</v>
      </c>
      <c r="I670" s="97">
        <f t="shared" si="507"/>
        <v>15.1265532</v>
      </c>
      <c r="J670" s="97">
        <f t="shared" si="507"/>
        <v>16.193159250000001</v>
      </c>
      <c r="K670" s="97">
        <f t="shared" si="507"/>
        <v>20.091355060000001</v>
      </c>
      <c r="L670" s="97">
        <f t="shared" si="507"/>
        <v>10.97054202</v>
      </c>
      <c r="M670" s="97">
        <f t="shared" si="507"/>
        <v>13.502367899999999</v>
      </c>
      <c r="N670" s="97">
        <f t="shared" si="507"/>
        <v>15.404741870000001</v>
      </c>
      <c r="O670" s="97">
        <f t="shared" si="507"/>
        <v>27.763921910000001</v>
      </c>
      <c r="P670" s="74">
        <f t="shared" si="503"/>
        <v>178.18133850999999</v>
      </c>
      <c r="Q670" s="127"/>
      <c r="R670" s="97">
        <f t="shared" si="505"/>
        <v>0</v>
      </c>
      <c r="S670" s="97">
        <f t="shared" si="505"/>
        <v>0</v>
      </c>
      <c r="T670" s="93">
        <f t="shared" si="506"/>
        <v>0</v>
      </c>
      <c r="U670" s="209">
        <v>2</v>
      </c>
    </row>
    <row r="671" spans="1:21" s="61" customFormat="1" ht="15.75" hidden="1" customHeight="1" thickBot="1">
      <c r="A671" s="61" t="s">
        <v>24</v>
      </c>
      <c r="B671" s="213"/>
      <c r="C671" s="38" t="s">
        <v>661</v>
      </c>
      <c r="D671" s="73">
        <f t="shared" ref="D671:O671" si="508">D622+D573</f>
        <v>13.841453810000001</v>
      </c>
      <c r="E671" s="97">
        <f t="shared" si="508"/>
        <v>5.2173407300000001</v>
      </c>
      <c r="F671" s="97">
        <f t="shared" si="508"/>
        <v>14.44288879</v>
      </c>
      <c r="G671" s="97">
        <f t="shared" si="508"/>
        <v>15.36261816</v>
      </c>
      <c r="H671" s="97">
        <f t="shared" si="508"/>
        <v>14.052911909999999</v>
      </c>
      <c r="I671" s="97">
        <f t="shared" si="508"/>
        <v>14.13370141</v>
      </c>
      <c r="J671" s="97">
        <f t="shared" si="508"/>
        <v>17.660339260000001</v>
      </c>
      <c r="K671" s="97">
        <f t="shared" si="508"/>
        <v>18.498182799999999</v>
      </c>
      <c r="L671" s="97">
        <f t="shared" si="508"/>
        <v>7.2402537200000001</v>
      </c>
      <c r="M671" s="97">
        <f t="shared" si="508"/>
        <v>16.21069516</v>
      </c>
      <c r="N671" s="97">
        <f t="shared" si="508"/>
        <v>15.734160769999999</v>
      </c>
      <c r="O671" s="97">
        <f t="shared" si="508"/>
        <v>28.84809606</v>
      </c>
      <c r="P671" s="74">
        <f t="shared" si="503"/>
        <v>181.24264257999997</v>
      </c>
      <c r="Q671" s="127"/>
      <c r="R671" s="97">
        <f t="shared" si="505"/>
        <v>0</v>
      </c>
      <c r="S671" s="97">
        <f t="shared" si="505"/>
        <v>0</v>
      </c>
      <c r="T671" s="93">
        <f t="shared" si="506"/>
        <v>0</v>
      </c>
      <c r="U671" s="209">
        <v>2</v>
      </c>
    </row>
    <row r="672" spans="1:21" s="61" customFormat="1" ht="15.75" hidden="1" customHeight="1" thickBot="1">
      <c r="A672" s="61" t="s">
        <v>24</v>
      </c>
      <c r="B672" s="213"/>
      <c r="C672" s="38" t="s">
        <v>742</v>
      </c>
      <c r="D672" s="73">
        <f t="shared" ref="D672:O672" si="509">D623+D574</f>
        <v>13.60291005</v>
      </c>
      <c r="E672" s="97">
        <f t="shared" si="509"/>
        <v>6.0356515799999997</v>
      </c>
      <c r="F672" s="97">
        <f t="shared" si="509"/>
        <v>16.377707319999999</v>
      </c>
      <c r="G672" s="97">
        <f t="shared" si="509"/>
        <v>15.160424079999999</v>
      </c>
      <c r="H672" s="97">
        <f t="shared" si="509"/>
        <v>13.60215509</v>
      </c>
      <c r="I672" s="97">
        <f t="shared" si="509"/>
        <v>16.049934780000001</v>
      </c>
      <c r="J672" s="97">
        <f t="shared" si="509"/>
        <v>16.842112479999997</v>
      </c>
      <c r="K672" s="97">
        <f t="shared" si="509"/>
        <v>17.732491199999998</v>
      </c>
      <c r="L672" s="97">
        <f t="shared" si="509"/>
        <v>12.643830570000009</v>
      </c>
      <c r="M672" s="97">
        <f t="shared" si="509"/>
        <v>15.45376066</v>
      </c>
      <c r="N672" s="97">
        <f t="shared" si="509"/>
        <v>15.464058809999997</v>
      </c>
      <c r="O672" s="97">
        <f t="shared" si="509"/>
        <v>28.525350930000013</v>
      </c>
      <c r="P672" s="74">
        <f t="shared" si="503"/>
        <v>187.49038754999998</v>
      </c>
      <c r="Q672" s="127"/>
      <c r="R672" s="97">
        <f t="shared" si="505"/>
        <v>0</v>
      </c>
      <c r="S672" s="97">
        <f t="shared" si="505"/>
        <v>0</v>
      </c>
      <c r="T672" s="93">
        <f t="shared" si="506"/>
        <v>0</v>
      </c>
      <c r="U672" s="209">
        <v>2</v>
      </c>
    </row>
    <row r="673" spans="1:21" s="61" customFormat="1" ht="15.75" hidden="1" customHeight="1" thickBot="1">
      <c r="A673" s="61" t="s">
        <v>24</v>
      </c>
      <c r="B673" s="213"/>
      <c r="C673" s="38" t="s">
        <v>822</v>
      </c>
      <c r="D673" s="243">
        <f t="shared" ref="D673:O673" si="510">D624+D575</f>
        <v>3.1494955200000003</v>
      </c>
      <c r="E673" s="284">
        <f t="shared" si="510"/>
        <v>16.169234849999999</v>
      </c>
      <c r="F673" s="284">
        <f t="shared" si="510"/>
        <v>14.310258699999999</v>
      </c>
      <c r="G673" s="284">
        <f t="shared" si="510"/>
        <v>2.3937441999999995</v>
      </c>
      <c r="H673" s="284">
        <f t="shared" si="510"/>
        <v>28.790929580000004</v>
      </c>
      <c r="I673" s="284">
        <f t="shared" si="510"/>
        <v>16.535414339999992</v>
      </c>
      <c r="J673" s="284">
        <f t="shared" si="510"/>
        <v>16.06653412</v>
      </c>
      <c r="K673" s="284">
        <f t="shared" si="510"/>
        <v>16.696046980000006</v>
      </c>
      <c r="L673" s="284">
        <f t="shared" si="510"/>
        <v>9.7605632199999981</v>
      </c>
      <c r="M673" s="284">
        <f t="shared" si="510"/>
        <v>15.367592710000007</v>
      </c>
      <c r="N673" s="284">
        <f t="shared" si="510"/>
        <v>16.432573359999996</v>
      </c>
      <c r="O673" s="284">
        <f t="shared" si="510"/>
        <v>27.365692560000003</v>
      </c>
      <c r="P673" s="244">
        <f t="shared" si="503"/>
        <v>183.03808014000001</v>
      </c>
      <c r="Q673" s="127"/>
      <c r="R673" s="73">
        <f t="shared" si="505"/>
        <v>0</v>
      </c>
      <c r="S673" s="97">
        <f t="shared" si="505"/>
        <v>0</v>
      </c>
      <c r="T673" s="76">
        <f>S673-R673</f>
        <v>0</v>
      </c>
      <c r="U673" s="209">
        <v>2</v>
      </c>
    </row>
    <row r="674" spans="1:21" s="61" customFormat="1" ht="15.75" hidden="1" customHeight="1">
      <c r="A674" s="61" t="s">
        <v>24</v>
      </c>
      <c r="B674" s="512"/>
      <c r="C674" s="509" t="s">
        <v>906</v>
      </c>
      <c r="D674" s="243">
        <f t="shared" ref="D674:O674" si="511">D625+D576</f>
        <v>3.8492505399999999</v>
      </c>
      <c r="E674" s="284">
        <f t="shared" si="511"/>
        <v>15.565268360000001</v>
      </c>
      <c r="F674" s="284">
        <f t="shared" si="511"/>
        <v>15.391759229999998</v>
      </c>
      <c r="G674" s="284">
        <f t="shared" si="511"/>
        <v>16.226605509999999</v>
      </c>
      <c r="H674" s="284">
        <f t="shared" si="511"/>
        <v>14.4528363</v>
      </c>
      <c r="I674" s="284">
        <f t="shared" si="511"/>
        <v>15.250198280000005</v>
      </c>
      <c r="J674" s="284">
        <f t="shared" si="511"/>
        <v>15.399242590000004</v>
      </c>
      <c r="K674" s="284">
        <f t="shared" si="511"/>
        <v>15.723662799999993</v>
      </c>
      <c r="L674" s="284">
        <f t="shared" si="511"/>
        <v>14.045199639999996</v>
      </c>
      <c r="M674" s="284">
        <f t="shared" si="511"/>
        <v>14.812961210000008</v>
      </c>
      <c r="N674" s="284">
        <f t="shared" si="511"/>
        <v>16.311283079999992</v>
      </c>
      <c r="O674" s="284">
        <f t="shared" si="511"/>
        <v>25.612120970000007</v>
      </c>
      <c r="P674" s="244">
        <f>SUM(D674:O674)</f>
        <v>182.64038850999998</v>
      </c>
      <c r="Q674" s="127"/>
      <c r="R674" s="284">
        <f t="shared" si="505"/>
        <v>175.5</v>
      </c>
      <c r="S674" s="284">
        <f t="shared" si="505"/>
        <v>175.5</v>
      </c>
      <c r="T674" s="358">
        <f t="shared" si="506"/>
        <v>0</v>
      </c>
      <c r="U674" s="209">
        <v>2</v>
      </c>
    </row>
    <row r="675" spans="1:21" s="61" customFormat="1" ht="15.6" customHeight="1">
      <c r="A675" s="61" t="s">
        <v>24</v>
      </c>
      <c r="B675" s="513">
        <v>124</v>
      </c>
      <c r="C675" s="510" t="s">
        <v>2827</v>
      </c>
      <c r="D675" s="279">
        <f t="shared" ref="D675:O675" si="512">D626+D577</f>
        <v>3.7</v>
      </c>
      <c r="E675" s="279">
        <f t="shared" si="512"/>
        <v>8.4</v>
      </c>
      <c r="F675" s="279">
        <f t="shared" si="512"/>
        <v>7.6</v>
      </c>
      <c r="G675" s="279">
        <f t="shared" si="512"/>
        <v>7.9</v>
      </c>
      <c r="H675" s="279">
        <f t="shared" si="512"/>
        <v>8</v>
      </c>
      <c r="I675" s="279">
        <f t="shared" si="512"/>
        <v>7.6</v>
      </c>
      <c r="J675" s="279">
        <f t="shared" si="512"/>
        <v>8.3999999999999986</v>
      </c>
      <c r="K675" s="279">
        <f t="shared" si="512"/>
        <v>8.6</v>
      </c>
      <c r="L675" s="279">
        <f t="shared" si="512"/>
        <v>6.6</v>
      </c>
      <c r="M675" s="279">
        <f t="shared" si="512"/>
        <v>7.3000000000000007</v>
      </c>
      <c r="N675" s="279">
        <f t="shared" si="512"/>
        <v>9</v>
      </c>
      <c r="O675" s="279">
        <f t="shared" si="512"/>
        <v>12.7</v>
      </c>
      <c r="P675" s="511">
        <f>SUM(D675:O675)</f>
        <v>95.8</v>
      </c>
      <c r="Q675" s="81"/>
      <c r="R675" s="279">
        <f t="shared" si="505"/>
        <v>95.8</v>
      </c>
      <c r="S675" s="279">
        <f t="shared" si="505"/>
        <v>95.8</v>
      </c>
      <c r="T675" s="527">
        <f>R675-S675</f>
        <v>0</v>
      </c>
      <c r="U675" s="209">
        <v>1</v>
      </c>
    </row>
    <row r="676" spans="1:21" s="61" customFormat="1" ht="15.75" hidden="1" customHeight="1" thickBot="1">
      <c r="A676" s="61" t="s">
        <v>24</v>
      </c>
      <c r="B676" s="409"/>
      <c r="C676" s="503" t="s">
        <v>1039</v>
      </c>
      <c r="D676" s="77">
        <f t="shared" ref="D676:O676" si="513">D627+D578</f>
        <v>3.1757291200000002</v>
      </c>
      <c r="E676" s="171">
        <f t="shared" si="513"/>
        <v>15.31763003</v>
      </c>
      <c r="F676" s="171">
        <f t="shared" si="513"/>
        <v>14.428329510000001</v>
      </c>
      <c r="G676" s="171">
        <f t="shared" si="513"/>
        <v>16.920620650000004</v>
      </c>
      <c r="H676" s="171">
        <f t="shared" si="513"/>
        <v>14.167583229999998</v>
      </c>
      <c r="I676" s="171">
        <f t="shared" si="513"/>
        <v>14.29225076</v>
      </c>
      <c r="J676" s="171">
        <f t="shared" si="513"/>
        <v>14.951473759999999</v>
      </c>
      <c r="K676" s="171">
        <f t="shared" si="513"/>
        <v>16.007767909999995</v>
      </c>
      <c r="L676" s="171">
        <f t="shared" si="513"/>
        <v>12.448547520000005</v>
      </c>
      <c r="M676" s="171">
        <f t="shared" si="513"/>
        <v>15.34114331</v>
      </c>
      <c r="N676" s="171">
        <f t="shared" si="513"/>
        <v>18.97475515</v>
      </c>
      <c r="O676" s="171">
        <f t="shared" si="513"/>
        <v>28.839637109999991</v>
      </c>
      <c r="P676" s="78">
        <f>SUM(D676:O676)</f>
        <v>184.86546805999998</v>
      </c>
      <c r="Q676" s="75"/>
      <c r="R676" s="171">
        <f t="shared" si="505"/>
        <v>176.8</v>
      </c>
      <c r="S676" s="171">
        <f t="shared" si="505"/>
        <v>176.8</v>
      </c>
      <c r="T676" s="539">
        <f>R676-S676</f>
        <v>0</v>
      </c>
      <c r="U676" s="209">
        <v>2</v>
      </c>
    </row>
    <row r="677" spans="1:21" s="61" customFormat="1" ht="15.75" hidden="1" customHeight="1" thickBot="1">
      <c r="A677" s="61" t="s">
        <v>24</v>
      </c>
      <c r="B677" s="62"/>
      <c r="C677" s="42" t="s">
        <v>1279</v>
      </c>
      <c r="D677" s="73">
        <f t="shared" ref="D677:O677" si="514">D628+D579</f>
        <v>2.6436573999999999</v>
      </c>
      <c r="E677" s="97">
        <f t="shared" si="514"/>
        <v>10.9187668</v>
      </c>
      <c r="F677" s="97">
        <f t="shared" si="514"/>
        <v>15.613604299999999</v>
      </c>
      <c r="G677" s="97">
        <f t="shared" si="514"/>
        <v>15.375938380000003</v>
      </c>
      <c r="H677" s="97">
        <f t="shared" si="514"/>
        <v>10.244346999999998</v>
      </c>
      <c r="I677" s="97">
        <f t="shared" si="514"/>
        <v>16.946982819999999</v>
      </c>
      <c r="J677" s="97">
        <f t="shared" si="514"/>
        <v>12.515567659999999</v>
      </c>
      <c r="K677" s="97">
        <f t="shared" si="514"/>
        <v>16.586315100000007</v>
      </c>
      <c r="L677" s="97">
        <f t="shared" si="514"/>
        <v>12.864411619999995</v>
      </c>
      <c r="M677" s="97">
        <f t="shared" si="514"/>
        <v>15.748777280000002</v>
      </c>
      <c r="N677" s="97">
        <f t="shared" si="514"/>
        <v>17.227222200000007</v>
      </c>
      <c r="O677" s="97">
        <f t="shared" si="514"/>
        <v>21.152064789999997</v>
      </c>
      <c r="P677" s="74">
        <f t="shared" ref="P677:P686" si="515">SUM(D677:O677)</f>
        <v>167.83765535000001</v>
      </c>
      <c r="Q677" s="75"/>
      <c r="R677" s="73">
        <f t="shared" si="505"/>
        <v>172.10000000000002</v>
      </c>
      <c r="S677" s="97">
        <f t="shared" si="505"/>
        <v>172.10000000000002</v>
      </c>
      <c r="T677" s="273">
        <f t="shared" ref="T677:T686" si="516">R677-S677</f>
        <v>0</v>
      </c>
      <c r="U677" s="209">
        <v>2</v>
      </c>
    </row>
    <row r="678" spans="1:21" s="61" customFormat="1" ht="15.75" hidden="1" customHeight="1" thickBot="1">
      <c r="A678" s="61" t="s">
        <v>24</v>
      </c>
      <c r="B678" s="62"/>
      <c r="C678" s="38" t="s">
        <v>1280</v>
      </c>
      <c r="D678" s="77">
        <f t="shared" ref="D678:O678" si="517">D629+D580</f>
        <v>5.2466042499999999</v>
      </c>
      <c r="E678" s="171">
        <f t="shared" si="517"/>
        <v>15.75890937</v>
      </c>
      <c r="F678" s="171">
        <f t="shared" si="517"/>
        <v>14.41717229</v>
      </c>
      <c r="G678" s="171">
        <f t="shared" si="517"/>
        <v>15.726309769999999</v>
      </c>
      <c r="H678" s="171">
        <f t="shared" si="517"/>
        <v>13.134773010000004</v>
      </c>
      <c r="I678" s="171">
        <f t="shared" si="517"/>
        <v>14.962809269999997</v>
      </c>
      <c r="J678" s="171">
        <f t="shared" si="517"/>
        <v>15.612035050000003</v>
      </c>
      <c r="K678" s="171">
        <f t="shared" si="517"/>
        <v>16.271991849999996</v>
      </c>
      <c r="L678" s="171">
        <f t="shared" si="517"/>
        <v>9.4236603200000033</v>
      </c>
      <c r="M678" s="171">
        <f t="shared" si="517"/>
        <v>14.493462319999999</v>
      </c>
      <c r="N678" s="171">
        <f t="shared" si="517"/>
        <v>14.452117860000001</v>
      </c>
      <c r="O678" s="171">
        <f t="shared" si="517"/>
        <v>23.059758219999999</v>
      </c>
      <c r="P678" s="78">
        <f t="shared" si="515"/>
        <v>172.55960357999999</v>
      </c>
      <c r="Q678" s="180"/>
      <c r="R678" s="243">
        <f t="shared" si="505"/>
        <v>174.4</v>
      </c>
      <c r="S678" s="284">
        <f t="shared" si="505"/>
        <v>174.4</v>
      </c>
      <c r="T678" s="358">
        <f t="shared" si="516"/>
        <v>0</v>
      </c>
      <c r="U678" s="209">
        <v>2</v>
      </c>
    </row>
    <row r="679" spans="1:21" s="61" customFormat="1" ht="15.6" hidden="1" customHeight="1" thickBot="1">
      <c r="A679" s="61" t="s">
        <v>24</v>
      </c>
      <c r="B679" s="62"/>
      <c r="C679" s="38" t="s">
        <v>1281</v>
      </c>
      <c r="D679" s="73">
        <f t="shared" ref="D679:O679" si="518">D630+D581</f>
        <v>6.3186065199999994</v>
      </c>
      <c r="E679" s="97">
        <f t="shared" si="518"/>
        <v>15.322121319999999</v>
      </c>
      <c r="F679" s="97">
        <f t="shared" si="518"/>
        <v>12.145071099999999</v>
      </c>
      <c r="G679" s="97">
        <f t="shared" si="518"/>
        <v>12.31098205</v>
      </c>
      <c r="H679" s="97">
        <f t="shared" si="518"/>
        <v>13.142011790000002</v>
      </c>
      <c r="I679" s="97">
        <f t="shared" si="518"/>
        <v>13.36423761</v>
      </c>
      <c r="J679" s="97">
        <f t="shared" si="518"/>
        <v>13.256774229999998</v>
      </c>
      <c r="K679" s="97">
        <f t="shared" si="518"/>
        <v>14.362608170000005</v>
      </c>
      <c r="L679" s="97">
        <f t="shared" si="518"/>
        <v>11.272549780000002</v>
      </c>
      <c r="M679" s="97">
        <f t="shared" si="518"/>
        <v>10.617472939999985</v>
      </c>
      <c r="N679" s="97">
        <f t="shared" si="518"/>
        <v>13.684536260000009</v>
      </c>
      <c r="O679" s="97">
        <f t="shared" si="518"/>
        <v>21.272389699999998</v>
      </c>
      <c r="P679" s="74">
        <f t="shared" si="515"/>
        <v>157.06936146999999</v>
      </c>
      <c r="Q679" s="180"/>
      <c r="R679" s="73">
        <f t="shared" si="505"/>
        <v>157.39999999999998</v>
      </c>
      <c r="S679" s="97">
        <f t="shared" si="505"/>
        <v>157.39999999999998</v>
      </c>
      <c r="T679" s="93">
        <f t="shared" si="516"/>
        <v>0</v>
      </c>
      <c r="U679" s="209">
        <v>2</v>
      </c>
    </row>
    <row r="680" spans="1:21" s="61" customFormat="1" ht="15.6" hidden="1" customHeight="1" thickBot="1">
      <c r="A680" s="61" t="s">
        <v>24</v>
      </c>
      <c r="B680" s="62"/>
      <c r="C680" s="38" t="s">
        <v>1282</v>
      </c>
      <c r="D680" s="73">
        <f t="shared" ref="D680:O680" si="519">D631+D582</f>
        <v>5.1512883499999997</v>
      </c>
      <c r="E680" s="97">
        <f t="shared" si="519"/>
        <v>13.060904879999999</v>
      </c>
      <c r="F680" s="97">
        <f t="shared" si="519"/>
        <v>11.742591669999999</v>
      </c>
      <c r="G680" s="97">
        <f t="shared" si="519"/>
        <v>11.66644681</v>
      </c>
      <c r="H680" s="97">
        <f t="shared" si="519"/>
        <v>12.83912334</v>
      </c>
      <c r="I680" s="97">
        <f t="shared" si="519"/>
        <v>10.66003031</v>
      </c>
      <c r="J680" s="97">
        <f t="shared" si="519"/>
        <v>14.624981299999998</v>
      </c>
      <c r="K680" s="97">
        <f t="shared" si="519"/>
        <v>14.014495620000005</v>
      </c>
      <c r="L680" s="97">
        <f t="shared" si="519"/>
        <v>8.8241703500000028</v>
      </c>
      <c r="M680" s="97">
        <f t="shared" si="519"/>
        <v>11.039760409999996</v>
      </c>
      <c r="N680" s="97">
        <f t="shared" si="519"/>
        <v>14.649962099999996</v>
      </c>
      <c r="O680" s="97">
        <f t="shared" si="519"/>
        <v>18.736175630000005</v>
      </c>
      <c r="P680" s="74">
        <f t="shared" si="515"/>
        <v>147.00993076999998</v>
      </c>
      <c r="Q680" s="79"/>
      <c r="R680" s="73">
        <f t="shared" si="505"/>
        <v>147.4</v>
      </c>
      <c r="S680" s="97">
        <f t="shared" si="505"/>
        <v>147.4</v>
      </c>
      <c r="T680" s="93">
        <f t="shared" si="516"/>
        <v>0</v>
      </c>
      <c r="U680" s="209">
        <v>2</v>
      </c>
    </row>
    <row r="681" spans="1:21" s="61" customFormat="1" ht="15.75" hidden="1" customHeight="1" thickBot="1">
      <c r="A681" s="61" t="s">
        <v>24</v>
      </c>
      <c r="B681" s="62">
        <f>+B675+1</f>
        <v>125</v>
      </c>
      <c r="C681" s="38" t="s">
        <v>1283</v>
      </c>
      <c r="D681" s="73">
        <f t="shared" ref="D681:O681" si="520">D632+D583</f>
        <v>4.2887090800000003</v>
      </c>
      <c r="E681" s="97">
        <f t="shared" si="520"/>
        <v>12.805732900000001</v>
      </c>
      <c r="F681" s="97">
        <f t="shared" si="520"/>
        <v>10.16940473</v>
      </c>
      <c r="G681" s="97">
        <f t="shared" si="520"/>
        <v>10.356742649999997</v>
      </c>
      <c r="H681" s="97">
        <f t="shared" si="520"/>
        <v>9.6161039000000024</v>
      </c>
      <c r="I681" s="97">
        <f t="shared" si="520"/>
        <v>12.901953729999997</v>
      </c>
      <c r="J681" s="97">
        <f t="shared" si="520"/>
        <v>11.978974800000007</v>
      </c>
      <c r="K681" s="97">
        <f t="shared" si="520"/>
        <v>13.496710349999997</v>
      </c>
      <c r="L681" s="97">
        <f t="shared" si="520"/>
        <v>8.5204992799999957</v>
      </c>
      <c r="M681" s="97">
        <f t="shared" si="520"/>
        <v>9.8495616799999937</v>
      </c>
      <c r="N681" s="97">
        <f t="shared" si="520"/>
        <v>9.1423984200000135</v>
      </c>
      <c r="O681" s="97">
        <f t="shared" si="520"/>
        <v>13.425485379999991</v>
      </c>
      <c r="P681" s="74">
        <f t="shared" si="515"/>
        <v>126.55227690000001</v>
      </c>
      <c r="Q681" s="180"/>
      <c r="R681" s="97">
        <f t="shared" si="505"/>
        <v>136.69999999999999</v>
      </c>
      <c r="S681" s="97">
        <f t="shared" si="505"/>
        <v>136.69999999999999</v>
      </c>
      <c r="T681" s="93">
        <f t="shared" si="516"/>
        <v>0</v>
      </c>
      <c r="U681" s="209">
        <v>2</v>
      </c>
    </row>
    <row r="682" spans="1:21" s="61" customFormat="1" ht="15.75" hidden="1" customHeight="1">
      <c r="A682" s="61" t="s">
        <v>24</v>
      </c>
      <c r="B682" s="408">
        <v>125</v>
      </c>
      <c r="C682" s="542" t="s">
        <v>1284</v>
      </c>
      <c r="D682" s="243">
        <f t="shared" ref="D682:O682" si="521">D633+D584</f>
        <v>10.04523762</v>
      </c>
      <c r="E682" s="284">
        <f t="shared" si="521"/>
        <v>10.308249500000001</v>
      </c>
      <c r="F682" s="284">
        <f t="shared" si="521"/>
        <v>8.8008958699999997</v>
      </c>
      <c r="G682" s="284">
        <f t="shared" si="521"/>
        <v>8.7791516299999994</v>
      </c>
      <c r="H682" s="284">
        <f t="shared" si="521"/>
        <v>10.296194960000001</v>
      </c>
      <c r="I682" s="284">
        <f t="shared" si="521"/>
        <v>7.993665159999999</v>
      </c>
      <c r="J682" s="284">
        <f t="shared" si="521"/>
        <v>11.301094100000004</v>
      </c>
      <c r="K682" s="284">
        <f t="shared" si="521"/>
        <v>7.0220039499999949</v>
      </c>
      <c r="L682" s="284">
        <f t="shared" si="521"/>
        <v>7.3609032900000031</v>
      </c>
      <c r="M682" s="284">
        <f t="shared" si="521"/>
        <v>9.4970722399999943</v>
      </c>
      <c r="N682" s="284">
        <f t="shared" si="521"/>
        <v>8.9563255500000061</v>
      </c>
      <c r="O682" s="284">
        <f t="shared" si="521"/>
        <v>13.586160189999994</v>
      </c>
      <c r="P682" s="244">
        <f t="shared" si="515"/>
        <v>113.94695406</v>
      </c>
      <c r="Q682" s="79"/>
      <c r="R682" s="284">
        <f t="shared" si="505"/>
        <v>117</v>
      </c>
      <c r="S682" s="284">
        <f t="shared" si="505"/>
        <v>117</v>
      </c>
      <c r="T682" s="358">
        <f t="shared" si="516"/>
        <v>0</v>
      </c>
      <c r="U682" s="209">
        <v>2</v>
      </c>
    </row>
    <row r="683" spans="1:21" s="61" customFormat="1" ht="15.75" customHeight="1">
      <c r="A683" s="61" t="s">
        <v>24</v>
      </c>
      <c r="B683" s="513">
        <v>125</v>
      </c>
      <c r="C683" s="510" t="s">
        <v>1285</v>
      </c>
      <c r="D683" s="279">
        <f t="shared" ref="D683:O683" si="522">D634+D585</f>
        <v>3.8203427699999999</v>
      </c>
      <c r="E683" s="279">
        <f t="shared" si="522"/>
        <v>9.9868347100000001</v>
      </c>
      <c r="F683" s="279">
        <f t="shared" si="522"/>
        <v>8.021758779999999</v>
      </c>
      <c r="G683" s="279">
        <f t="shared" si="522"/>
        <v>8.7742061700000029</v>
      </c>
      <c r="H683" s="279">
        <f t="shared" si="522"/>
        <v>8.675845749999997</v>
      </c>
      <c r="I683" s="279">
        <f t="shared" si="522"/>
        <v>6.8155648100000015</v>
      </c>
      <c r="J683" s="279">
        <f t="shared" si="522"/>
        <v>8.9</v>
      </c>
      <c r="K683" s="279">
        <f t="shared" si="522"/>
        <v>8.9</v>
      </c>
      <c r="L683" s="279">
        <f t="shared" si="522"/>
        <v>7.1</v>
      </c>
      <c r="M683" s="279">
        <f t="shared" si="522"/>
        <v>8.1999999999999993</v>
      </c>
      <c r="N683" s="279">
        <f t="shared" si="522"/>
        <v>9.5</v>
      </c>
      <c r="O683" s="279">
        <f t="shared" si="522"/>
        <v>13.405447009999996</v>
      </c>
      <c r="P683" s="511">
        <f t="shared" si="515"/>
        <v>102.1</v>
      </c>
      <c r="Q683" s="558"/>
      <c r="R683" s="279">
        <f t="shared" si="505"/>
        <v>102.1</v>
      </c>
      <c r="S683" s="279">
        <f t="shared" si="505"/>
        <v>102.1</v>
      </c>
      <c r="T683" s="527">
        <f t="shared" si="516"/>
        <v>0</v>
      </c>
      <c r="U683" s="209">
        <v>1</v>
      </c>
    </row>
    <row r="684" spans="1:21" s="61" customFormat="1" ht="15.75" customHeight="1">
      <c r="A684" s="61" t="s">
        <v>24</v>
      </c>
      <c r="B684" s="513">
        <v>126</v>
      </c>
      <c r="C684" s="510" t="s">
        <v>1286</v>
      </c>
      <c r="D684" s="279">
        <f t="shared" ref="D684:O684" si="523">D635+D586</f>
        <v>3.7</v>
      </c>
      <c r="E684" s="279">
        <f t="shared" si="523"/>
        <v>8.4</v>
      </c>
      <c r="F684" s="279">
        <f t="shared" si="523"/>
        <v>7.6</v>
      </c>
      <c r="G684" s="279">
        <f t="shared" si="523"/>
        <v>7.9</v>
      </c>
      <c r="H684" s="279">
        <f t="shared" si="523"/>
        <v>8</v>
      </c>
      <c r="I684" s="279">
        <f t="shared" si="523"/>
        <v>7.6</v>
      </c>
      <c r="J684" s="279">
        <f t="shared" si="523"/>
        <v>8.3999999999999986</v>
      </c>
      <c r="K684" s="279">
        <f t="shared" si="523"/>
        <v>8.6</v>
      </c>
      <c r="L684" s="279">
        <f t="shared" si="523"/>
        <v>6.6</v>
      </c>
      <c r="M684" s="279">
        <f t="shared" si="523"/>
        <v>7.3000000000000007</v>
      </c>
      <c r="N684" s="279">
        <f t="shared" si="523"/>
        <v>9</v>
      </c>
      <c r="O684" s="279">
        <f t="shared" si="523"/>
        <v>12.7</v>
      </c>
      <c r="P684" s="511">
        <f t="shared" si="515"/>
        <v>95.8</v>
      </c>
      <c r="Q684" s="558"/>
      <c r="R684" s="279">
        <f t="shared" si="505"/>
        <v>95.8</v>
      </c>
      <c r="S684" s="279">
        <f t="shared" si="505"/>
        <v>95.8</v>
      </c>
      <c r="T684" s="527">
        <f t="shared" si="516"/>
        <v>0</v>
      </c>
      <c r="U684" s="209">
        <v>1</v>
      </c>
    </row>
    <row r="685" spans="1:21" s="61" customFormat="1" ht="15.75" hidden="1" customHeight="1" thickBot="1">
      <c r="A685" s="61" t="s">
        <v>24</v>
      </c>
      <c r="B685" s="409"/>
      <c r="C685" s="410" t="s">
        <v>1287</v>
      </c>
      <c r="D685" s="77">
        <f t="shared" ref="D685:O685" si="524">D636+D587</f>
        <v>0</v>
      </c>
      <c r="E685" s="171">
        <f t="shared" si="524"/>
        <v>0</v>
      </c>
      <c r="F685" s="171">
        <f t="shared" si="524"/>
        <v>0</v>
      </c>
      <c r="G685" s="171">
        <f t="shared" si="524"/>
        <v>0</v>
      </c>
      <c r="H685" s="171">
        <f t="shared" si="524"/>
        <v>0</v>
      </c>
      <c r="I685" s="171">
        <f t="shared" si="524"/>
        <v>0</v>
      </c>
      <c r="J685" s="171">
        <f t="shared" si="524"/>
        <v>0</v>
      </c>
      <c r="K685" s="171">
        <f t="shared" si="524"/>
        <v>0</v>
      </c>
      <c r="L685" s="171">
        <f t="shared" si="524"/>
        <v>0</v>
      </c>
      <c r="M685" s="171">
        <f t="shared" si="524"/>
        <v>0</v>
      </c>
      <c r="N685" s="171">
        <f t="shared" si="524"/>
        <v>0</v>
      </c>
      <c r="O685" s="171">
        <f t="shared" si="524"/>
        <v>0</v>
      </c>
      <c r="P685" s="78">
        <f t="shared" si="515"/>
        <v>0</v>
      </c>
      <c r="Q685" s="127"/>
      <c r="R685" s="171">
        <f t="shared" si="505"/>
        <v>0</v>
      </c>
      <c r="S685" s="171">
        <f t="shared" si="505"/>
        <v>0</v>
      </c>
      <c r="T685" s="393">
        <f t="shared" si="516"/>
        <v>0</v>
      </c>
      <c r="U685" s="209">
        <v>2</v>
      </c>
    </row>
    <row r="686" spans="1:21" s="61" customFormat="1" ht="15.75" hidden="1" customHeight="1" thickBot="1">
      <c r="A686" s="61" t="s">
        <v>24</v>
      </c>
      <c r="B686" s="213"/>
      <c r="C686" s="38" t="s">
        <v>1288</v>
      </c>
      <c r="D686" s="73">
        <f t="shared" ref="D686:O686" si="525">D637+D588</f>
        <v>0</v>
      </c>
      <c r="E686" s="97">
        <f t="shared" si="525"/>
        <v>0</v>
      </c>
      <c r="F686" s="97">
        <f t="shared" si="525"/>
        <v>0</v>
      </c>
      <c r="G686" s="97">
        <f t="shared" si="525"/>
        <v>0</v>
      </c>
      <c r="H686" s="97">
        <f t="shared" si="525"/>
        <v>0</v>
      </c>
      <c r="I686" s="97">
        <f t="shared" si="525"/>
        <v>0</v>
      </c>
      <c r="J686" s="97">
        <f t="shared" si="525"/>
        <v>0</v>
      </c>
      <c r="K686" s="97">
        <f t="shared" si="525"/>
        <v>0</v>
      </c>
      <c r="L686" s="97">
        <f t="shared" si="525"/>
        <v>0</v>
      </c>
      <c r="M686" s="97">
        <f t="shared" si="525"/>
        <v>0</v>
      </c>
      <c r="N686" s="97">
        <f t="shared" si="525"/>
        <v>0</v>
      </c>
      <c r="O686" s="97">
        <f t="shared" si="525"/>
        <v>0</v>
      </c>
      <c r="P686" s="74">
        <f t="shared" si="515"/>
        <v>0</v>
      </c>
      <c r="Q686" s="127"/>
      <c r="R686" s="97">
        <f t="shared" si="505"/>
        <v>0</v>
      </c>
      <c r="S686" s="97">
        <f t="shared" si="505"/>
        <v>0</v>
      </c>
      <c r="T686" s="93">
        <f t="shared" si="516"/>
        <v>0</v>
      </c>
      <c r="U686" s="209">
        <v>2</v>
      </c>
    </row>
    <row r="687" spans="1:21" s="61" customFormat="1" ht="15.75" hidden="1" customHeight="1" thickBot="1">
      <c r="A687" s="61" t="s">
        <v>24</v>
      </c>
      <c r="B687" s="213"/>
      <c r="C687" s="38" t="s">
        <v>2518</v>
      </c>
      <c r="D687" s="73">
        <f t="shared" ref="D687:O687" si="526">D638+D589</f>
        <v>0</v>
      </c>
      <c r="E687" s="97">
        <f t="shared" si="526"/>
        <v>0</v>
      </c>
      <c r="F687" s="97">
        <f t="shared" si="526"/>
        <v>0</v>
      </c>
      <c r="G687" s="97">
        <f t="shared" si="526"/>
        <v>0</v>
      </c>
      <c r="H687" s="97">
        <f t="shared" si="526"/>
        <v>0</v>
      </c>
      <c r="I687" s="97">
        <f t="shared" si="526"/>
        <v>0</v>
      </c>
      <c r="J687" s="97">
        <f t="shared" si="526"/>
        <v>0</v>
      </c>
      <c r="K687" s="97">
        <f t="shared" si="526"/>
        <v>0</v>
      </c>
      <c r="L687" s="97">
        <f t="shared" si="526"/>
        <v>0</v>
      </c>
      <c r="M687" s="97">
        <f t="shared" si="526"/>
        <v>0</v>
      </c>
      <c r="N687" s="97">
        <f t="shared" si="526"/>
        <v>0</v>
      </c>
      <c r="O687" s="97">
        <f t="shared" si="526"/>
        <v>0</v>
      </c>
      <c r="P687" s="74">
        <f t="shared" ref="P687:P689" si="527">SUM(D687:O687)</f>
        <v>0</v>
      </c>
      <c r="Q687" s="127"/>
      <c r="R687" s="97">
        <f t="shared" ref="R687:S687" si="528">R638+R589</f>
        <v>0</v>
      </c>
      <c r="S687" s="97">
        <f t="shared" si="528"/>
        <v>0</v>
      </c>
      <c r="T687" s="93">
        <f t="shared" ref="T687:T689" si="529">R687-S687</f>
        <v>0</v>
      </c>
      <c r="U687" s="209">
        <v>2</v>
      </c>
    </row>
    <row r="688" spans="1:21" s="61" customFormat="1" ht="15.75" hidden="1" customHeight="1" thickBot="1">
      <c r="A688" s="61" t="s">
        <v>24</v>
      </c>
      <c r="B688" s="213"/>
      <c r="C688" s="38" t="s">
        <v>2614</v>
      </c>
      <c r="D688" s="73">
        <f t="shared" ref="D688:O688" si="530">D639+D590</f>
        <v>0</v>
      </c>
      <c r="E688" s="97">
        <f>E639+E590</f>
        <v>0</v>
      </c>
      <c r="F688" s="97">
        <f t="shared" si="530"/>
        <v>0</v>
      </c>
      <c r="G688" s="97">
        <f t="shared" si="530"/>
        <v>0</v>
      </c>
      <c r="H688" s="97">
        <f t="shared" si="530"/>
        <v>0</v>
      </c>
      <c r="I688" s="97">
        <f t="shared" si="530"/>
        <v>0</v>
      </c>
      <c r="J688" s="97">
        <f t="shared" si="530"/>
        <v>0</v>
      </c>
      <c r="K688" s="97">
        <f t="shared" si="530"/>
        <v>0</v>
      </c>
      <c r="L688" s="97">
        <f t="shared" si="530"/>
        <v>0</v>
      </c>
      <c r="M688" s="97">
        <f t="shared" si="530"/>
        <v>0</v>
      </c>
      <c r="N688" s="97">
        <f t="shared" si="530"/>
        <v>0</v>
      </c>
      <c r="O688" s="97">
        <f t="shared" si="530"/>
        <v>0</v>
      </c>
      <c r="P688" s="74">
        <f t="shared" si="527"/>
        <v>0</v>
      </c>
      <c r="Q688" s="127"/>
      <c r="R688" s="97">
        <f t="shared" ref="R688:S688" si="531">R639+R590</f>
        <v>0</v>
      </c>
      <c r="S688" s="97">
        <f t="shared" si="531"/>
        <v>0</v>
      </c>
      <c r="T688" s="93">
        <f t="shared" si="529"/>
        <v>0</v>
      </c>
      <c r="U688" s="209">
        <v>2</v>
      </c>
    </row>
    <row r="689" spans="1:21" s="61" customFormat="1" ht="15.75" hidden="1" customHeight="1" thickBot="1">
      <c r="A689" s="61" t="s">
        <v>24</v>
      </c>
      <c r="B689" s="213"/>
      <c r="C689" s="38" t="s">
        <v>2710</v>
      </c>
      <c r="D689" s="73">
        <f t="shared" ref="D689:O689" si="532">D640+D591</f>
        <v>0</v>
      </c>
      <c r="E689" s="97">
        <f t="shared" si="532"/>
        <v>0</v>
      </c>
      <c r="F689" s="97">
        <f t="shared" si="532"/>
        <v>0</v>
      </c>
      <c r="G689" s="97">
        <f t="shared" si="532"/>
        <v>0</v>
      </c>
      <c r="H689" s="97">
        <f t="shared" si="532"/>
        <v>0</v>
      </c>
      <c r="I689" s="97">
        <f t="shared" si="532"/>
        <v>0</v>
      </c>
      <c r="J689" s="97">
        <f t="shared" si="532"/>
        <v>0</v>
      </c>
      <c r="K689" s="97">
        <f t="shared" si="532"/>
        <v>0</v>
      </c>
      <c r="L689" s="97">
        <f t="shared" si="532"/>
        <v>0</v>
      </c>
      <c r="M689" s="97">
        <f t="shared" si="532"/>
        <v>0</v>
      </c>
      <c r="N689" s="97">
        <f t="shared" si="532"/>
        <v>0</v>
      </c>
      <c r="O689" s="97">
        <f t="shared" si="532"/>
        <v>0</v>
      </c>
      <c r="P689" s="74">
        <f t="shared" si="527"/>
        <v>0</v>
      </c>
      <c r="Q689" s="127"/>
      <c r="R689" s="97">
        <f t="shared" ref="R689:S689" si="533">R640+R591</f>
        <v>0</v>
      </c>
      <c r="S689" s="97">
        <f t="shared" si="533"/>
        <v>0</v>
      </c>
      <c r="T689" s="93">
        <f t="shared" si="529"/>
        <v>0</v>
      </c>
      <c r="U689" s="209">
        <v>2</v>
      </c>
    </row>
    <row r="690" spans="1:21" s="81" customFormat="1" ht="15.6" customHeight="1">
      <c r="B690" s="82"/>
      <c r="C690" s="505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95"/>
      <c r="U690" s="209">
        <v>1</v>
      </c>
    </row>
    <row r="691" spans="1:21" s="60" customFormat="1" ht="15.75" hidden="1" customHeight="1" thickBot="1">
      <c r="A691" s="60" t="s">
        <v>25</v>
      </c>
      <c r="B691" s="213"/>
      <c r="C691" s="40" t="s">
        <v>134</v>
      </c>
      <c r="D691" s="299">
        <v>4.5850638076589845E-2</v>
      </c>
      <c r="E691" s="299">
        <v>4.3164530939264985E-2</v>
      </c>
      <c r="F691" s="299">
        <v>3.4476572438046769E-2</v>
      </c>
      <c r="G691" s="299">
        <v>3.804866513313504E-2</v>
      </c>
      <c r="H691" s="299">
        <v>2.1578227899731153E-2</v>
      </c>
      <c r="I691" s="299">
        <v>1.4441530401646597E-2</v>
      </c>
      <c r="J691" s="299">
        <v>9.0703061188467257E-2</v>
      </c>
      <c r="K691" s="299">
        <v>0.10849889797717555</v>
      </c>
      <c r="L691" s="299">
        <v>0.12014243974474635</v>
      </c>
      <c r="M691" s="299">
        <v>0.2057339832222766</v>
      </c>
      <c r="N691" s="299">
        <v>0.2091236929922696</v>
      </c>
      <c r="O691" s="299">
        <v>6.8237759986650395E-2</v>
      </c>
      <c r="P691" s="290">
        <f>SUM(D691:O691)</f>
        <v>1.0000000000000002</v>
      </c>
      <c r="Q691" s="291"/>
      <c r="R691" s="83"/>
      <c r="S691" s="83"/>
      <c r="T691" s="67"/>
      <c r="U691" s="209">
        <v>2</v>
      </c>
    </row>
    <row r="692" spans="1:21" s="60" customFormat="1" ht="15.75" hidden="1" customHeight="1" thickBot="1">
      <c r="A692" s="60" t="s">
        <v>25</v>
      </c>
      <c r="B692" s="213"/>
      <c r="C692" s="40" t="s">
        <v>135</v>
      </c>
      <c r="D692" s="119">
        <v>5.2882781201902505E-2</v>
      </c>
      <c r="E692" s="119">
        <v>3.9818595642057281E-2</v>
      </c>
      <c r="F692" s="119">
        <v>4.0912351067694835E-2</v>
      </c>
      <c r="G692" s="119">
        <v>2.2292147684430417E-2</v>
      </c>
      <c r="H692" s="119">
        <v>2.2529586099718689E-2</v>
      </c>
      <c r="I692" s="119">
        <v>2.1834540225494012E-2</v>
      </c>
      <c r="J692" s="119">
        <v>8.5868937688664757E-2</v>
      </c>
      <c r="K692" s="119">
        <v>8.9950861091218096E-2</v>
      </c>
      <c r="L692" s="119">
        <v>0.11415519122562723</v>
      </c>
      <c r="M692" s="119">
        <v>0.1959443443926363</v>
      </c>
      <c r="N692" s="119">
        <v>0.24099346832479143</v>
      </c>
      <c r="O692" s="119">
        <v>7.2817195355764433E-2</v>
      </c>
      <c r="P692" s="107">
        <f>SUM(D692:O692)</f>
        <v>1</v>
      </c>
      <c r="Q692" s="291"/>
      <c r="R692" s="83"/>
      <c r="S692" s="83"/>
      <c r="T692" s="67"/>
      <c r="U692" s="209">
        <v>2</v>
      </c>
    </row>
    <row r="693" spans="1:21" s="60" customFormat="1" ht="15.75" hidden="1" customHeight="1" thickBot="1">
      <c r="A693" s="60" t="s">
        <v>25</v>
      </c>
      <c r="B693" s="213"/>
      <c r="C693" s="40" t="s">
        <v>136</v>
      </c>
      <c r="D693" s="346">
        <v>2.8370772989818945E-2</v>
      </c>
      <c r="E693" s="346">
        <v>3.4927638376627448E-2</v>
      </c>
      <c r="F693" s="346">
        <v>2.8786655079277221E-2</v>
      </c>
      <c r="G693" s="346">
        <v>2.9529103446945086E-2</v>
      </c>
      <c r="H693" s="346">
        <v>1.8319771148529521E-2</v>
      </c>
      <c r="I693" s="346">
        <v>2.0123793137375535E-2</v>
      </c>
      <c r="J693" s="346">
        <v>0.11411924678860658</v>
      </c>
      <c r="K693" s="346">
        <v>0.13201907491577566</v>
      </c>
      <c r="L693" s="346">
        <v>0.15278822403625317</v>
      </c>
      <c r="M693" s="346">
        <v>0.17545269506491473</v>
      </c>
      <c r="N693" s="346">
        <v>0.21184519891957554</v>
      </c>
      <c r="O693" s="346">
        <v>5.3717826096300575E-2</v>
      </c>
      <c r="P693" s="295">
        <f>SUM(D693:O693)</f>
        <v>1</v>
      </c>
      <c r="Q693" s="291"/>
      <c r="R693" s="83"/>
      <c r="S693" s="83"/>
      <c r="T693" s="67"/>
      <c r="U693" s="209">
        <v>2</v>
      </c>
    </row>
    <row r="694" spans="1:21" s="60" customFormat="1" ht="15.75" hidden="1" customHeight="1" thickBot="1">
      <c r="A694" s="60" t="s">
        <v>25</v>
      </c>
      <c r="B694" s="213"/>
      <c r="C694" s="40" t="s">
        <v>137</v>
      </c>
      <c r="D694" s="153">
        <f t="shared" ref="D694:D701" si="534">D716/$P716</f>
        <v>2.818716844096425E-2</v>
      </c>
      <c r="E694" s="296">
        <f t="shared" ref="E694:O694" si="535">E716/$P716</f>
        <v>3.1550072946438169E-2</v>
      </c>
      <c r="F694" s="296">
        <f t="shared" si="535"/>
        <v>3.916221075612128E-2</v>
      </c>
      <c r="G694" s="296">
        <f t="shared" si="535"/>
        <v>4.2099147186294247E-2</v>
      </c>
      <c r="H694" s="296">
        <f t="shared" si="535"/>
        <v>2.4807283482754055E-2</v>
      </c>
      <c r="I694" s="296">
        <f t="shared" si="535"/>
        <v>2.864324232595775E-2</v>
      </c>
      <c r="J694" s="296">
        <f t="shared" si="535"/>
        <v>0.12756171029613789</v>
      </c>
      <c r="K694" s="296">
        <f t="shared" si="535"/>
        <v>0.11107085136177645</v>
      </c>
      <c r="L694" s="296">
        <f t="shared" si="535"/>
        <v>0.13944181214912132</v>
      </c>
      <c r="M694" s="296">
        <f t="shared" si="535"/>
        <v>0.18056911504785517</v>
      </c>
      <c r="N694" s="296">
        <f t="shared" si="535"/>
        <v>0.19957439463384999</v>
      </c>
      <c r="O694" s="296">
        <f t="shared" si="535"/>
        <v>4.7332991372729373E-2</v>
      </c>
      <c r="P694" s="155">
        <f>SUM(D694:O694)</f>
        <v>1</v>
      </c>
      <c r="Q694" s="291"/>
      <c r="R694" s="83"/>
      <c r="S694" s="83"/>
      <c r="T694" s="67"/>
      <c r="U694" s="209">
        <v>2</v>
      </c>
    </row>
    <row r="695" spans="1:21" s="60" customFormat="1" ht="15.75" hidden="1" customHeight="1" thickBot="1">
      <c r="A695" s="60" t="s">
        <v>25</v>
      </c>
      <c r="B695" s="213"/>
      <c r="C695" s="41" t="s">
        <v>138</v>
      </c>
      <c r="D695" s="153">
        <f t="shared" si="534"/>
        <v>2.815099941832408E-2</v>
      </c>
      <c r="E695" s="296">
        <f t="shared" ref="E695:O696" si="536">E717/$P717</f>
        <v>2.8451100871026869E-2</v>
      </c>
      <c r="F695" s="296">
        <f t="shared" si="536"/>
        <v>3.3258866653071317E-2</v>
      </c>
      <c r="G695" s="296">
        <f t="shared" si="536"/>
        <v>3.8413959487658508E-2</v>
      </c>
      <c r="H695" s="296">
        <f t="shared" si="536"/>
        <v>2.0510110553720082E-2</v>
      </c>
      <c r="I695" s="296">
        <f t="shared" si="536"/>
        <v>2.3722301845978386E-2</v>
      </c>
      <c r="J695" s="296">
        <f t="shared" si="536"/>
        <v>0.1489181752552568</v>
      </c>
      <c r="K695" s="296">
        <f t="shared" si="536"/>
        <v>0.10521745151755493</v>
      </c>
      <c r="L695" s="296">
        <f t="shared" si="536"/>
        <v>0.13725461135438721</v>
      </c>
      <c r="M695" s="296">
        <f t="shared" si="536"/>
        <v>0.20173059019046458</v>
      </c>
      <c r="N695" s="296">
        <f t="shared" si="536"/>
        <v>0.18849536021491434</v>
      </c>
      <c r="O695" s="296">
        <f t="shared" si="536"/>
        <v>4.5876472637642988E-2</v>
      </c>
      <c r="P695" s="155">
        <f>SUM(D695:O695)</f>
        <v>1</v>
      </c>
      <c r="Q695" s="157">
        <f>(P717/P716-1)</f>
        <v>8.0883472602129025E-3</v>
      </c>
      <c r="R695" s="83"/>
      <c r="S695" s="83"/>
      <c r="T695" s="67"/>
      <c r="U695" s="209">
        <v>2</v>
      </c>
    </row>
    <row r="696" spans="1:21" s="60" customFormat="1" ht="15.75" hidden="1" customHeight="1" thickBot="1">
      <c r="A696" s="60" t="s">
        <v>25</v>
      </c>
      <c r="B696" s="213"/>
      <c r="C696" s="40" t="s">
        <v>443</v>
      </c>
      <c r="D696" s="153">
        <f t="shared" si="534"/>
        <v>2.5575408710638535E-2</v>
      </c>
      <c r="E696" s="296">
        <f t="shared" si="536"/>
        <v>2.9564023248895697E-2</v>
      </c>
      <c r="F696" s="296">
        <f t="shared" si="536"/>
        <v>3.5112208091924071E-2</v>
      </c>
      <c r="G696" s="296">
        <f t="shared" si="536"/>
        <v>3.5697301688629238E-2</v>
      </c>
      <c r="H696" s="296">
        <f t="shared" si="536"/>
        <v>2.0542132940039988E-2</v>
      </c>
      <c r="I696" s="296">
        <f t="shared" si="536"/>
        <v>1.941062751887419E-2</v>
      </c>
      <c r="J696" s="296">
        <f t="shared" si="536"/>
        <v>5.3675413460678535E-2</v>
      </c>
      <c r="K696" s="296">
        <f t="shared" si="536"/>
        <v>0.1619140817942652</v>
      </c>
      <c r="L696" s="296">
        <f t="shared" si="536"/>
        <v>0.10092787032778616</v>
      </c>
      <c r="M696" s="296">
        <f t="shared" si="536"/>
        <v>0.26225039139554096</v>
      </c>
      <c r="N696" s="296">
        <f t="shared" si="536"/>
        <v>0.20152046674115526</v>
      </c>
      <c r="O696" s="296">
        <f t="shared" si="536"/>
        <v>5.3810074081572012E-2</v>
      </c>
      <c r="P696" s="155">
        <f t="shared" ref="P696:P701" si="537">SUM(D696:O696)</f>
        <v>0.99999999999999989</v>
      </c>
      <c r="Q696" s="157">
        <f t="shared" ref="Q696:Q701" si="538">(P718/P717-1)</f>
        <v>2.9974004850187974E-2</v>
      </c>
      <c r="R696" s="83"/>
      <c r="S696" s="83"/>
      <c r="T696" s="67"/>
      <c r="U696" s="209">
        <v>2</v>
      </c>
    </row>
    <row r="697" spans="1:21" s="60" customFormat="1" ht="15.75" hidden="1" customHeight="1" thickBot="1">
      <c r="A697" s="60" t="s">
        <v>25</v>
      </c>
      <c r="B697" s="213"/>
      <c r="C697" s="40" t="s">
        <v>561</v>
      </c>
      <c r="D697" s="153">
        <f t="shared" si="534"/>
        <v>2.8292354980920222E-2</v>
      </c>
      <c r="E697" s="359">
        <f t="shared" ref="E697:O697" si="539">E719/$P719</f>
        <v>2.4978528041295911E-2</v>
      </c>
      <c r="F697" s="296">
        <f t="shared" si="539"/>
        <v>3.0292868362664808E-2</v>
      </c>
      <c r="G697" s="154">
        <f t="shared" si="539"/>
        <v>3.9315718348561637E-2</v>
      </c>
      <c r="H697" s="154">
        <f t="shared" si="539"/>
        <v>2.1447126195985516E-2</v>
      </c>
      <c r="I697" s="154">
        <f t="shared" si="539"/>
        <v>1.4322668841355433E-2</v>
      </c>
      <c r="J697" s="154">
        <f t="shared" si="539"/>
        <v>0.15064028498376228</v>
      </c>
      <c r="K697" s="154">
        <f t="shared" si="539"/>
        <v>0.10534323505029328</v>
      </c>
      <c r="L697" s="154">
        <f t="shared" si="539"/>
        <v>0.15117148627298599</v>
      </c>
      <c r="M697" s="154">
        <f t="shared" si="539"/>
        <v>0.19869795327142681</v>
      </c>
      <c r="N697" s="154">
        <f t="shared" si="539"/>
        <v>0.19532969001555109</v>
      </c>
      <c r="O697" s="154">
        <f t="shared" si="539"/>
        <v>4.0168085635196929E-2</v>
      </c>
      <c r="P697" s="155">
        <f t="shared" si="537"/>
        <v>0.99999999999999989</v>
      </c>
      <c r="Q697" s="156">
        <f t="shared" si="538"/>
        <v>5.0990957513053603E-2</v>
      </c>
      <c r="R697" s="83"/>
      <c r="S697" s="83"/>
      <c r="T697" s="67"/>
      <c r="U697" s="209">
        <v>2</v>
      </c>
    </row>
    <row r="698" spans="1:21" s="60" customFormat="1" ht="15.75" hidden="1" customHeight="1" thickBot="1">
      <c r="A698" s="60" t="s">
        <v>25</v>
      </c>
      <c r="B698" s="213"/>
      <c r="C698" s="49" t="s">
        <v>662</v>
      </c>
      <c r="D698" s="153">
        <f t="shared" si="534"/>
        <v>2.6836377385828343E-2</v>
      </c>
      <c r="E698" s="154">
        <f t="shared" ref="E698:O698" si="540">E720/$P720</f>
        <v>2.2355255365521343E-2</v>
      </c>
      <c r="F698" s="154">
        <f t="shared" si="540"/>
        <v>3.1928926855579458E-2</v>
      </c>
      <c r="G698" s="154">
        <f t="shared" si="540"/>
        <v>3.3191103582317041E-2</v>
      </c>
      <c r="H698" s="154">
        <f t="shared" si="540"/>
        <v>1.6870133537996573E-2</v>
      </c>
      <c r="I698" s="154">
        <f t="shared" si="540"/>
        <v>2.1612265046104591E-2</v>
      </c>
      <c r="J698" s="154">
        <f t="shared" si="540"/>
        <v>0.14452602109082768</v>
      </c>
      <c r="K698" s="154">
        <f t="shared" si="540"/>
        <v>0.13074573756012489</v>
      </c>
      <c r="L698" s="154">
        <f t="shared" si="540"/>
        <v>0.12760733847056643</v>
      </c>
      <c r="M698" s="154">
        <f t="shared" si="540"/>
        <v>0.20712850119036511</v>
      </c>
      <c r="N698" s="154">
        <f t="shared" si="540"/>
        <v>0.19592714715343512</v>
      </c>
      <c r="O698" s="154">
        <f t="shared" si="540"/>
        <v>4.1271192761333453E-2</v>
      </c>
      <c r="P698" s="155">
        <f t="shared" si="537"/>
        <v>1</v>
      </c>
      <c r="Q698" s="156">
        <f t="shared" si="538"/>
        <v>3.7565296500172707E-2</v>
      </c>
      <c r="R698" s="83"/>
      <c r="S698" s="83"/>
      <c r="T698" s="232"/>
      <c r="U698" s="209">
        <v>2</v>
      </c>
    </row>
    <row r="699" spans="1:21" s="60" customFormat="1" ht="15.75" hidden="1" customHeight="1" thickBot="1">
      <c r="A699" s="60" t="s">
        <v>25</v>
      </c>
      <c r="B699" s="62"/>
      <c r="C699" s="49" t="s">
        <v>743</v>
      </c>
      <c r="D699" s="298">
        <f t="shared" si="534"/>
        <v>2.3415763984207243E-2</v>
      </c>
      <c r="E699" s="299">
        <f t="shared" ref="E699:O699" si="541">E721/$P721</f>
        <v>2.3765961405856188E-2</v>
      </c>
      <c r="F699" s="299">
        <f t="shared" si="541"/>
        <v>3.0287269839163206E-2</v>
      </c>
      <c r="G699" s="299">
        <f t="shared" si="541"/>
        <v>2.8407014350756862E-2</v>
      </c>
      <c r="H699" s="299">
        <f t="shared" si="541"/>
        <v>2.8343803712447647E-2</v>
      </c>
      <c r="I699" s="299">
        <f t="shared" si="541"/>
        <v>2.1578101323581542E-2</v>
      </c>
      <c r="J699" s="299">
        <f t="shared" si="541"/>
        <v>7.1507827546093528E-2</v>
      </c>
      <c r="K699" s="299">
        <f t="shared" si="541"/>
        <v>0.15092327269653968</v>
      </c>
      <c r="L699" s="299">
        <f t="shared" si="541"/>
        <v>0.18193997672624029</v>
      </c>
      <c r="M699" s="299">
        <f t="shared" si="541"/>
        <v>0.22920340676753526</v>
      </c>
      <c r="N699" s="299">
        <f t="shared" si="541"/>
        <v>0.1785092022448497</v>
      </c>
      <c r="O699" s="299">
        <f t="shared" si="541"/>
        <v>3.2118399402728835E-2</v>
      </c>
      <c r="P699" s="300">
        <f t="shared" si="537"/>
        <v>1</v>
      </c>
      <c r="Q699" s="301">
        <f t="shared" si="538"/>
        <v>2.4562781897893515E-2</v>
      </c>
      <c r="R699" s="83"/>
      <c r="S699" s="83"/>
      <c r="T699" s="67"/>
      <c r="U699" s="209">
        <v>2</v>
      </c>
    </row>
    <row r="700" spans="1:21" s="60" customFormat="1" ht="15.75" hidden="1" customHeight="1" thickBot="1">
      <c r="A700" s="60" t="s">
        <v>25</v>
      </c>
      <c r="B700" s="62"/>
      <c r="C700" s="49" t="s">
        <v>823</v>
      </c>
      <c r="D700" s="130">
        <f t="shared" si="534"/>
        <v>3.0070235154620945E-2</v>
      </c>
      <c r="E700" s="119">
        <f t="shared" ref="E700:O701" si="542">E722/$P722</f>
        <v>2.7904432752193176E-2</v>
      </c>
      <c r="F700" s="119">
        <f t="shared" si="542"/>
        <v>3.4792515056466036E-2</v>
      </c>
      <c r="G700" s="119">
        <f t="shared" si="542"/>
        <v>3.9115335460313573E-2</v>
      </c>
      <c r="H700" s="119">
        <f t="shared" si="542"/>
        <v>2.8658772609039634E-2</v>
      </c>
      <c r="I700" s="119">
        <f t="shared" si="542"/>
        <v>2.2018891982830545E-2</v>
      </c>
      <c r="J700" s="119">
        <f t="shared" si="542"/>
        <v>0.12650705671075166</v>
      </c>
      <c r="K700" s="119">
        <f t="shared" si="542"/>
        <v>0.15514509145382413</v>
      </c>
      <c r="L700" s="119">
        <f t="shared" si="542"/>
        <v>0.14600510843548037</v>
      </c>
      <c r="M700" s="119">
        <f t="shared" si="542"/>
        <v>0.16858999628845581</v>
      </c>
      <c r="N700" s="119">
        <f t="shared" si="542"/>
        <v>0.18744253939763589</v>
      </c>
      <c r="O700" s="119">
        <f t="shared" si="542"/>
        <v>3.375002469838824E-2</v>
      </c>
      <c r="P700" s="175">
        <f t="shared" si="537"/>
        <v>1</v>
      </c>
      <c r="Q700" s="176">
        <f t="shared" si="538"/>
        <v>0.11172375306331728</v>
      </c>
      <c r="R700" s="83"/>
      <c r="S700" s="83"/>
      <c r="T700" s="67"/>
      <c r="U700" s="209">
        <v>2</v>
      </c>
    </row>
    <row r="701" spans="1:21" s="60" customFormat="1" ht="15.6" hidden="1" customHeight="1" thickBot="1">
      <c r="A701" s="60" t="s">
        <v>25</v>
      </c>
      <c r="B701" s="62"/>
      <c r="C701" s="49" t="s">
        <v>907</v>
      </c>
      <c r="D701" s="130">
        <f t="shared" si="534"/>
        <v>3.7418644494648982E-2</v>
      </c>
      <c r="E701" s="119">
        <f t="shared" si="542"/>
        <v>2.974920848260117E-2</v>
      </c>
      <c r="F701" s="119">
        <f t="shared" si="542"/>
        <v>2.9365747633063249E-2</v>
      </c>
      <c r="G701" s="119">
        <f t="shared" si="542"/>
        <v>3.5067658772260889E-2</v>
      </c>
      <c r="H701" s="119">
        <f t="shared" si="542"/>
        <v>2.3154894649502482E-2</v>
      </c>
      <c r="I701" s="119">
        <f t="shared" si="542"/>
        <v>1.9841369441083473E-2</v>
      </c>
      <c r="J701" s="119">
        <f t="shared" si="542"/>
        <v>0.15179305422091313</v>
      </c>
      <c r="K701" s="119">
        <f t="shared" si="542"/>
        <v>0.10247465321167033</v>
      </c>
      <c r="L701" s="119">
        <f t="shared" si="542"/>
        <v>0.15939327509070206</v>
      </c>
      <c r="M701" s="119">
        <f t="shared" si="542"/>
        <v>0.20671336994726541</v>
      </c>
      <c r="N701" s="119">
        <f t="shared" si="542"/>
        <v>0.16950130021765078</v>
      </c>
      <c r="O701" s="119">
        <f t="shared" si="542"/>
        <v>3.5526823838638068E-2</v>
      </c>
      <c r="P701" s="175">
        <f t="shared" si="537"/>
        <v>1</v>
      </c>
      <c r="Q701" s="176">
        <f t="shared" si="538"/>
        <v>3.9826539776115055E-2</v>
      </c>
      <c r="R701" s="83"/>
      <c r="S701" s="83"/>
      <c r="T701" s="67"/>
      <c r="U701" s="209">
        <v>2</v>
      </c>
    </row>
    <row r="702" spans="1:21" s="60" customFormat="1" ht="15.6" hidden="1" customHeight="1" thickBot="1">
      <c r="A702" s="60" t="s">
        <v>25</v>
      </c>
      <c r="B702" s="62"/>
      <c r="C702" s="49" t="s">
        <v>1040</v>
      </c>
      <c r="D702" s="130">
        <f t="shared" ref="D702:O702" si="543">D725/$P725</f>
        <v>4.3320944950227126E-2</v>
      </c>
      <c r="E702" s="119">
        <f t="shared" si="543"/>
        <v>2.7228342969392878E-2</v>
      </c>
      <c r="F702" s="119">
        <f t="shared" si="543"/>
        <v>3.16226332266785E-2</v>
      </c>
      <c r="G702" s="119">
        <f t="shared" si="543"/>
        <v>3.5055811553545931E-2</v>
      </c>
      <c r="H702" s="119">
        <f t="shared" si="543"/>
        <v>2.1745572426357444E-2</v>
      </c>
      <c r="I702" s="119">
        <f t="shared" si="543"/>
        <v>1.8276613181285584E-2</v>
      </c>
      <c r="J702" s="119">
        <f t="shared" si="543"/>
        <v>6.8130562575034262E-2</v>
      </c>
      <c r="K702" s="119">
        <f t="shared" si="543"/>
        <v>0.15799594859642957</v>
      </c>
      <c r="L702" s="119">
        <f t="shared" si="543"/>
        <v>0.12462027382949374</v>
      </c>
      <c r="M702" s="119">
        <f t="shared" si="543"/>
        <v>0.23418926370048349</v>
      </c>
      <c r="N702" s="119">
        <f t="shared" si="543"/>
        <v>0.17976097912976025</v>
      </c>
      <c r="O702" s="119">
        <f t="shared" si="543"/>
        <v>5.8053053861311217E-2</v>
      </c>
      <c r="P702" s="175">
        <f>SUM(D702:O702)</f>
        <v>1.0000000000000002</v>
      </c>
      <c r="Q702" s="176">
        <f>(P725/P723-1)</f>
        <v>8.6763462572645444E-2</v>
      </c>
      <c r="R702" s="83"/>
      <c r="S702" s="83"/>
      <c r="T702" s="67"/>
      <c r="U702" s="209">
        <v>2</v>
      </c>
    </row>
    <row r="703" spans="1:21" s="60" customFormat="1" ht="15.6" hidden="1" customHeight="1" thickBot="1">
      <c r="A703" s="60" t="s">
        <v>25</v>
      </c>
      <c r="B703" s="62">
        <f>+B682+1</f>
        <v>126</v>
      </c>
      <c r="C703" s="49" t="s">
        <v>1289</v>
      </c>
      <c r="D703" s="130">
        <f t="shared" ref="D703:D709" si="544">D726/$P726</f>
        <v>3.3791235702786811E-2</v>
      </c>
      <c r="E703" s="119">
        <f t="shared" ref="E703:O703" si="545">E726/$P726</f>
        <v>3.2011941785597971E-2</v>
      </c>
      <c r="F703" s="119">
        <f t="shared" si="545"/>
        <v>3.2455177897609745E-2</v>
      </c>
      <c r="G703" s="119">
        <f t="shared" si="545"/>
        <v>5.3787432193370767E-2</v>
      </c>
      <c r="H703" s="119">
        <f t="shared" si="545"/>
        <v>2.0094212428141883E-2</v>
      </c>
      <c r="I703" s="119">
        <f t="shared" si="545"/>
        <v>2.2336933536735427E-2</v>
      </c>
      <c r="J703" s="119">
        <f t="shared" si="545"/>
        <v>0.11525314677057769</v>
      </c>
      <c r="K703" s="119">
        <f t="shared" si="545"/>
        <v>0.15235163804139648</v>
      </c>
      <c r="L703" s="119">
        <f t="shared" si="545"/>
        <v>0.19248487467156947</v>
      </c>
      <c r="M703" s="119">
        <f t="shared" si="545"/>
        <v>9.6123977580674161E-2</v>
      </c>
      <c r="N703" s="119">
        <f t="shared" si="545"/>
        <v>9.893003990733884E-2</v>
      </c>
      <c r="O703" s="119">
        <f t="shared" si="545"/>
        <v>0.15037938948420077</v>
      </c>
      <c r="P703" s="175">
        <f t="shared" ref="P703:P712" si="546">SUM(D703:O703)</f>
        <v>1</v>
      </c>
      <c r="Q703" s="176">
        <f>(P726/P725-1)</f>
        <v>-7.668569578228801E-2</v>
      </c>
      <c r="R703" s="83"/>
      <c r="S703" s="83"/>
      <c r="T703" s="67"/>
      <c r="U703" s="209">
        <v>2</v>
      </c>
    </row>
    <row r="704" spans="1:21" s="60" customFormat="1" ht="15.6" hidden="1" customHeight="1">
      <c r="A704" s="60" t="s">
        <v>25</v>
      </c>
      <c r="B704" s="408">
        <f>+B703+1</f>
        <v>127</v>
      </c>
      <c r="C704" s="568" t="s">
        <v>1290</v>
      </c>
      <c r="D704" s="460">
        <f t="shared" si="544"/>
        <v>9.6679813680845023E-2</v>
      </c>
      <c r="E704" s="346">
        <f t="shared" ref="E704:O704" si="547">E727/$P727</f>
        <v>5.9383457315986356E-2</v>
      </c>
      <c r="F704" s="346">
        <f t="shared" si="547"/>
        <v>2.9894841402805527E-2</v>
      </c>
      <c r="G704" s="346">
        <f t="shared" si="547"/>
        <v>3.724543172229023E-2</v>
      </c>
      <c r="H704" s="346">
        <f t="shared" si="547"/>
        <v>2.0549719607254616E-2</v>
      </c>
      <c r="I704" s="346">
        <f t="shared" ref="I704:N705" si="548">I727/$P727</f>
        <v>1.7799012914682121E-2</v>
      </c>
      <c r="J704" s="346">
        <f t="shared" si="548"/>
        <v>9.0446704238533668E-2</v>
      </c>
      <c r="K704" s="346">
        <f t="shared" si="548"/>
        <v>0.15324499937473995</v>
      </c>
      <c r="L704" s="346">
        <f t="shared" si="548"/>
        <v>0.10200538950299455</v>
      </c>
      <c r="M704" s="346">
        <f t="shared" si="548"/>
        <v>0.18687768169697716</v>
      </c>
      <c r="N704" s="346">
        <f t="shared" si="548"/>
        <v>0.16714371708426715</v>
      </c>
      <c r="O704" s="346">
        <f t="shared" si="547"/>
        <v>3.8729231458623663E-2</v>
      </c>
      <c r="P704" s="545">
        <f t="shared" si="546"/>
        <v>0.99999999999999989</v>
      </c>
      <c r="Q704" s="548">
        <f t="shared" ref="Q704:Q712" si="549">(P727/P726-1)</f>
        <v>0.45541277088056176</v>
      </c>
      <c r="R704" s="83"/>
      <c r="S704" s="83"/>
      <c r="T704" s="67"/>
      <c r="U704" s="209">
        <v>2</v>
      </c>
    </row>
    <row r="705" spans="1:21" s="60" customFormat="1" ht="15.6" customHeight="1">
      <c r="A705" s="60" t="s">
        <v>25</v>
      </c>
      <c r="B705" s="513">
        <v>127</v>
      </c>
      <c r="C705" s="567" t="s">
        <v>1291</v>
      </c>
      <c r="D705" s="119">
        <f t="shared" si="544"/>
        <v>3.5976652480706847E-2</v>
      </c>
      <c r="E705" s="119">
        <f t="shared" ref="E705:O705" si="550">E728/$P728</f>
        <v>2.1819875707559284E-2</v>
      </c>
      <c r="F705" s="119">
        <f t="shared" si="550"/>
        <v>4.3168427170261377E-2</v>
      </c>
      <c r="G705" s="119">
        <f t="shared" si="550"/>
        <v>4.1582970125919445E-2</v>
      </c>
      <c r="H705" s="119">
        <f t="shared" si="550"/>
        <v>2.5502680372250904E-2</v>
      </c>
      <c r="I705" s="119">
        <f t="shared" si="548"/>
        <v>1.7693291518173702E-2</v>
      </c>
      <c r="J705" s="119">
        <f t="shared" si="548"/>
        <v>1.1413854140995825E-2</v>
      </c>
      <c r="K705" s="119">
        <f t="shared" si="548"/>
        <v>0.24056918295888161</v>
      </c>
      <c r="L705" s="119">
        <f t="shared" si="548"/>
        <v>0.16947730663598162</v>
      </c>
      <c r="M705" s="119">
        <f t="shared" si="548"/>
        <v>0.19543417497778373</v>
      </c>
      <c r="N705" s="119">
        <f t="shared" si="548"/>
        <v>0.15826357138616323</v>
      </c>
      <c r="O705" s="119">
        <f t="shared" si="550"/>
        <v>3.9098012525322384E-2</v>
      </c>
      <c r="P705" s="175">
        <f t="shared" si="546"/>
        <v>0.99999999999999989</v>
      </c>
      <c r="Q705" s="556">
        <f t="shared" si="549"/>
        <v>-1.5066276810937529E-2</v>
      </c>
      <c r="R705" s="83"/>
      <c r="S705" s="83"/>
      <c r="T705" s="67"/>
      <c r="U705" s="209">
        <v>1</v>
      </c>
    </row>
    <row r="706" spans="1:21" s="60" customFormat="1" ht="15.6" customHeight="1">
      <c r="A706" s="60" t="s">
        <v>25</v>
      </c>
      <c r="B706" s="513">
        <f>+B705+1</f>
        <v>128</v>
      </c>
      <c r="C706" s="567" t="s">
        <v>1292</v>
      </c>
      <c r="D706" s="119">
        <f t="shared" si="544"/>
        <v>3.8374698714261933E-2</v>
      </c>
      <c r="E706" s="119">
        <f t="shared" ref="E706:O706" si="551">E729/$P729</f>
        <v>2.8744961050187357E-2</v>
      </c>
      <c r="F706" s="119">
        <f t="shared" si="551"/>
        <v>3.8093466258902808E-2</v>
      </c>
      <c r="G706" s="119">
        <f t="shared" si="551"/>
        <v>2.877540432179701E-2</v>
      </c>
      <c r="H706" s="119">
        <f t="shared" si="551"/>
        <v>2.0203807564720712E-2</v>
      </c>
      <c r="I706" s="119">
        <f t="shared" si="551"/>
        <v>2.2670098643323616E-2</v>
      </c>
      <c r="J706" s="119">
        <f t="shared" si="551"/>
        <v>0.12337892008819337</v>
      </c>
      <c r="K706" s="119">
        <f t="shared" si="551"/>
        <v>0.16446541323797664</v>
      </c>
      <c r="L706" s="119">
        <f t="shared" si="551"/>
        <v>0.170982499252158</v>
      </c>
      <c r="M706" s="119">
        <f t="shared" si="551"/>
        <v>0.14245259117379191</v>
      </c>
      <c r="N706" s="119">
        <f t="shared" si="551"/>
        <v>0.19138404146144553</v>
      </c>
      <c r="O706" s="119">
        <f t="shared" si="551"/>
        <v>3.0474098233241084E-2</v>
      </c>
      <c r="P706" s="175">
        <f t="shared" si="546"/>
        <v>1</v>
      </c>
      <c r="Q706" s="556">
        <f t="shared" si="549"/>
        <v>4.9368983147235479E-2</v>
      </c>
      <c r="R706" s="83"/>
      <c r="S706" s="83"/>
      <c r="T706" s="67"/>
      <c r="U706" s="209">
        <v>1</v>
      </c>
    </row>
    <row r="707" spans="1:21" s="60" customFormat="1" ht="15.75" customHeight="1">
      <c r="A707" s="60" t="s">
        <v>25</v>
      </c>
      <c r="B707" s="513">
        <f>+B706+1</f>
        <v>129</v>
      </c>
      <c r="C707" s="567" t="s">
        <v>1293</v>
      </c>
      <c r="D707" s="119">
        <f t="shared" si="544"/>
        <v>3.589614441821791E-2</v>
      </c>
      <c r="E707" s="119">
        <f t="shared" ref="E707:O707" si="552">E730/$P730</f>
        <v>2.7740040893489595E-2</v>
      </c>
      <c r="F707" s="119">
        <f t="shared" si="552"/>
        <v>3.1977824319473838E-2</v>
      </c>
      <c r="G707" s="119">
        <f t="shared" si="552"/>
        <v>3.5063853067085336E-2</v>
      </c>
      <c r="H707" s="119">
        <f t="shared" si="552"/>
        <v>2.0356929554326643E-2</v>
      </c>
      <c r="I707" s="119">
        <f t="shared" si="552"/>
        <v>1.5568490204856889E-2</v>
      </c>
      <c r="J707" s="119">
        <f t="shared" si="552"/>
        <v>9.0089278762400346E-2</v>
      </c>
      <c r="K707" s="119">
        <f t="shared" si="552"/>
        <v>0.19530232434327588</v>
      </c>
      <c r="L707" s="119">
        <f t="shared" si="552"/>
        <v>0.16204777076819946</v>
      </c>
      <c r="M707" s="119">
        <f t="shared" si="552"/>
        <v>0.19804965149074374</v>
      </c>
      <c r="N707" s="119">
        <f t="shared" si="552"/>
        <v>0.16156471182098833</v>
      </c>
      <c r="O707" s="119">
        <f t="shared" si="552"/>
        <v>2.6342980356942009E-2</v>
      </c>
      <c r="P707" s="175">
        <f t="shared" si="546"/>
        <v>1</v>
      </c>
      <c r="Q707" s="556">
        <f t="shared" si="549"/>
        <v>3.3316192551989809E-2</v>
      </c>
      <c r="R707" s="83"/>
      <c r="S707" s="83"/>
      <c r="T707" s="67"/>
      <c r="U707" s="209">
        <v>1</v>
      </c>
    </row>
    <row r="708" spans="1:21" s="60" customFormat="1" ht="15.75" customHeight="1">
      <c r="A708" s="60" t="s">
        <v>25</v>
      </c>
      <c r="B708" s="513">
        <f>+B707+1</f>
        <v>130</v>
      </c>
      <c r="C708" s="567" t="s">
        <v>1294</v>
      </c>
      <c r="D708" s="119">
        <f t="shared" si="544"/>
        <v>3.1635113366812323E-2</v>
      </c>
      <c r="E708" s="119">
        <f t="shared" ref="E708:O708" si="553">E731/$P731</f>
        <v>2.6804605502057825E-2</v>
      </c>
      <c r="F708" s="119">
        <f t="shared" si="553"/>
        <v>2.363918912636841E-2</v>
      </c>
      <c r="G708" s="119">
        <f t="shared" si="553"/>
        <v>2.5952507520270406E-2</v>
      </c>
      <c r="H708" s="119">
        <f t="shared" si="553"/>
        <v>2.1465281209069043E-2</v>
      </c>
      <c r="I708" s="119">
        <f t="shared" si="553"/>
        <v>1.9828159112735257E-2</v>
      </c>
      <c r="J708" s="119">
        <f t="shared" si="553"/>
        <v>6.4819760224040776E-2</v>
      </c>
      <c r="K708" s="119">
        <f t="shared" si="553"/>
        <v>0.22207563256588525</v>
      </c>
      <c r="L708" s="119">
        <f t="shared" si="553"/>
        <v>0.15556672255456178</v>
      </c>
      <c r="M708" s="119">
        <f t="shared" si="553"/>
        <v>0.19798260612303803</v>
      </c>
      <c r="N708" s="119">
        <f t="shared" si="553"/>
        <v>0.17962771994050736</v>
      </c>
      <c r="O708" s="119">
        <f t="shared" si="553"/>
        <v>3.0602702754653523E-2</v>
      </c>
      <c r="P708" s="175">
        <f t="shared" si="546"/>
        <v>1.0000000000000002</v>
      </c>
      <c r="Q708" s="556">
        <f t="shared" si="549"/>
        <v>2.8801948111986775E-2</v>
      </c>
      <c r="R708" s="83"/>
      <c r="S708" s="83"/>
      <c r="T708" s="67"/>
      <c r="U708" s="209">
        <v>1</v>
      </c>
    </row>
    <row r="709" spans="1:21" s="60" customFormat="1" ht="15.75" customHeight="1">
      <c r="A709" s="60" t="s">
        <v>25</v>
      </c>
      <c r="B709" s="513">
        <v>131</v>
      </c>
      <c r="C709" s="567" t="s">
        <v>1295</v>
      </c>
      <c r="D709" s="119">
        <f t="shared" si="544"/>
        <v>3.2864881938035599E-2</v>
      </c>
      <c r="E709" s="119">
        <f t="shared" ref="E709:O709" si="554">E732/$P732</f>
        <v>2.54907903757416E-2</v>
      </c>
      <c r="F709" s="119">
        <f t="shared" si="554"/>
        <v>3.0572293869479239E-2</v>
      </c>
      <c r="G709" s="119">
        <f t="shared" si="554"/>
        <v>3.5168886420566904E-2</v>
      </c>
      <c r="H709" s="119">
        <f t="shared" si="554"/>
        <v>1.8509094380355976E-2</v>
      </c>
      <c r="I709" s="119">
        <f t="shared" si="554"/>
        <v>2.1121109113381685E-2</v>
      </c>
      <c r="J709" s="119">
        <f t="shared" si="554"/>
        <v>9.673698088332236E-2</v>
      </c>
      <c r="K709" s="119">
        <f t="shared" si="554"/>
        <v>0.18441001977587346</v>
      </c>
      <c r="L709" s="119">
        <f t="shared" si="554"/>
        <v>0.17073170731707318</v>
      </c>
      <c r="M709" s="119">
        <f t="shared" si="554"/>
        <v>0.17452208305866845</v>
      </c>
      <c r="N709" s="119">
        <f t="shared" si="554"/>
        <v>0.18094924192485168</v>
      </c>
      <c r="O709" s="119">
        <f t="shared" si="554"/>
        <v>2.892291094264992E-2</v>
      </c>
      <c r="P709" s="175">
        <f t="shared" si="546"/>
        <v>1</v>
      </c>
      <c r="Q709" s="556">
        <f t="shared" si="549"/>
        <v>3.0544897915281588E-2</v>
      </c>
      <c r="R709" s="83"/>
      <c r="S709" s="83"/>
      <c r="T709" s="67"/>
      <c r="U709" s="209">
        <v>1</v>
      </c>
    </row>
    <row r="710" spans="1:21" s="60" customFormat="1" ht="15.75" customHeight="1">
      <c r="A710" s="60" t="s">
        <v>25</v>
      </c>
      <c r="B710" s="513">
        <v>132</v>
      </c>
      <c r="C710" s="567" t="s">
        <v>1296</v>
      </c>
      <c r="D710" s="119">
        <f t="shared" ref="D710:O712" si="555">D733/$P733</f>
        <v>3.5196687370600416E-2</v>
      </c>
      <c r="E710" s="119">
        <f t="shared" si="555"/>
        <v>2.771141901576684E-2</v>
      </c>
      <c r="F710" s="119">
        <f t="shared" si="555"/>
        <v>3.1215161649944263E-2</v>
      </c>
      <c r="G710" s="119">
        <f t="shared" si="555"/>
        <v>2.9941073419334292E-2</v>
      </c>
      <c r="H710" s="119">
        <f t="shared" si="555"/>
        <v>2.0703933747412008E-2</v>
      </c>
      <c r="I710" s="119">
        <f t="shared" si="555"/>
        <v>1.9270584487975792E-2</v>
      </c>
      <c r="J710" s="119">
        <f t="shared" si="555"/>
        <v>9.2849179805701537E-2</v>
      </c>
      <c r="K710" s="119">
        <f t="shared" si="555"/>
        <v>0.18601688166905558</v>
      </c>
      <c r="L710" s="119">
        <f t="shared" si="555"/>
        <v>0.17200191113234592</v>
      </c>
      <c r="M710" s="119">
        <f t="shared" si="555"/>
        <v>0.17837235228539577</v>
      </c>
      <c r="N710" s="119">
        <f t="shared" si="555"/>
        <v>0.17757604714126454</v>
      </c>
      <c r="O710" s="119">
        <f t="shared" si="555"/>
        <v>2.9144768275202987E-2</v>
      </c>
      <c r="P710" s="175">
        <f t="shared" si="546"/>
        <v>0.99999999999999978</v>
      </c>
      <c r="Q710" s="556">
        <f t="shared" si="549"/>
        <v>3.4772577455504328E-2</v>
      </c>
      <c r="R710" s="83"/>
      <c r="S710" s="83"/>
      <c r="T710" s="67"/>
      <c r="U710" s="209">
        <v>1</v>
      </c>
    </row>
    <row r="711" spans="1:21" s="60" customFormat="1" ht="15.75" hidden="1" customHeight="1" thickBot="1">
      <c r="A711" s="60" t="s">
        <v>25</v>
      </c>
      <c r="B711" s="409"/>
      <c r="C711" s="158" t="s">
        <v>1297</v>
      </c>
      <c r="D711" s="135" t="e">
        <f t="shared" si="555"/>
        <v>#DIV/0!</v>
      </c>
      <c r="E711" s="147" t="e">
        <f t="shared" si="555"/>
        <v>#DIV/0!</v>
      </c>
      <c r="F711" s="136" t="e">
        <f t="shared" si="555"/>
        <v>#DIV/0!</v>
      </c>
      <c r="G711" s="148" t="e">
        <f t="shared" si="555"/>
        <v>#DIV/0!</v>
      </c>
      <c r="H711" s="148" t="e">
        <f t="shared" si="555"/>
        <v>#DIV/0!</v>
      </c>
      <c r="I711" s="148" t="e">
        <f t="shared" si="555"/>
        <v>#DIV/0!</v>
      </c>
      <c r="J711" s="148" t="e">
        <f t="shared" si="555"/>
        <v>#DIV/0!</v>
      </c>
      <c r="K711" s="148" t="e">
        <f t="shared" si="555"/>
        <v>#DIV/0!</v>
      </c>
      <c r="L711" s="148" t="e">
        <f t="shared" si="555"/>
        <v>#DIV/0!</v>
      </c>
      <c r="M711" s="148" t="e">
        <f t="shared" si="555"/>
        <v>#DIV/0!</v>
      </c>
      <c r="N711" s="148" t="e">
        <f t="shared" si="555"/>
        <v>#DIV/0!</v>
      </c>
      <c r="O711" s="148" t="e">
        <f t="shared" si="555"/>
        <v>#DIV/0!</v>
      </c>
      <c r="P711" s="137" t="e">
        <f t="shared" si="546"/>
        <v>#DIV/0!</v>
      </c>
      <c r="Q711" s="106">
        <f t="shared" si="549"/>
        <v>-1</v>
      </c>
      <c r="R711" s="83"/>
      <c r="S711" s="83"/>
      <c r="T711" s="67"/>
      <c r="U711" s="209">
        <v>2</v>
      </c>
    </row>
    <row r="712" spans="1:21" s="60" customFormat="1" ht="15.75" hidden="1" customHeight="1" thickBot="1">
      <c r="A712" s="60" t="s">
        <v>25</v>
      </c>
      <c r="B712" s="213"/>
      <c r="C712" s="40" t="s">
        <v>1298</v>
      </c>
      <c r="D712" s="135" t="e">
        <f t="shared" si="555"/>
        <v>#DIV/0!</v>
      </c>
      <c r="E712" s="147" t="e">
        <f t="shared" si="555"/>
        <v>#DIV/0!</v>
      </c>
      <c r="F712" s="149" t="e">
        <f t="shared" si="555"/>
        <v>#DIV/0!</v>
      </c>
      <c r="G712" s="99" t="e">
        <f t="shared" si="555"/>
        <v>#DIV/0!</v>
      </c>
      <c r="H712" s="99" t="e">
        <f t="shared" si="555"/>
        <v>#DIV/0!</v>
      </c>
      <c r="I712" s="99" t="e">
        <f t="shared" si="555"/>
        <v>#DIV/0!</v>
      </c>
      <c r="J712" s="99" t="e">
        <f t="shared" si="555"/>
        <v>#DIV/0!</v>
      </c>
      <c r="K712" s="99" t="e">
        <f t="shared" si="555"/>
        <v>#DIV/0!</v>
      </c>
      <c r="L712" s="99" t="e">
        <f t="shared" si="555"/>
        <v>#DIV/0!</v>
      </c>
      <c r="M712" s="99" t="e">
        <f t="shared" si="555"/>
        <v>#DIV/0!</v>
      </c>
      <c r="N712" s="99" t="e">
        <f t="shared" si="555"/>
        <v>#DIV/0!</v>
      </c>
      <c r="O712" s="99" t="e">
        <f t="shared" si="555"/>
        <v>#DIV/0!</v>
      </c>
      <c r="P712" s="138" t="e">
        <f t="shared" si="546"/>
        <v>#DIV/0!</v>
      </c>
      <c r="Q712" s="108" t="e">
        <f t="shared" si="549"/>
        <v>#DIV/0!</v>
      </c>
      <c r="R712" s="83"/>
      <c r="S712" s="83"/>
      <c r="T712" s="67"/>
      <c r="U712" s="209">
        <v>2</v>
      </c>
    </row>
    <row r="713" spans="1:21" s="60" customFormat="1" ht="15.75" hidden="1" customHeight="1" thickBot="1">
      <c r="A713" s="60" t="s">
        <v>25</v>
      </c>
      <c r="B713" s="213"/>
      <c r="C713" s="40" t="s">
        <v>2519</v>
      </c>
      <c r="D713" s="135" t="e">
        <f t="shared" ref="D713:O713" si="556">D736/$P736</f>
        <v>#DIV/0!</v>
      </c>
      <c r="E713" s="147" t="e">
        <f t="shared" si="556"/>
        <v>#DIV/0!</v>
      </c>
      <c r="F713" s="149" t="e">
        <f t="shared" si="556"/>
        <v>#DIV/0!</v>
      </c>
      <c r="G713" s="99" t="e">
        <f t="shared" si="556"/>
        <v>#DIV/0!</v>
      </c>
      <c r="H713" s="99" t="e">
        <f t="shared" si="556"/>
        <v>#DIV/0!</v>
      </c>
      <c r="I713" s="99" t="e">
        <f t="shared" si="556"/>
        <v>#DIV/0!</v>
      </c>
      <c r="J713" s="99" t="e">
        <f t="shared" si="556"/>
        <v>#DIV/0!</v>
      </c>
      <c r="K713" s="99" t="e">
        <f t="shared" si="556"/>
        <v>#DIV/0!</v>
      </c>
      <c r="L713" s="99" t="e">
        <f t="shared" si="556"/>
        <v>#DIV/0!</v>
      </c>
      <c r="M713" s="99" t="e">
        <f t="shared" si="556"/>
        <v>#DIV/0!</v>
      </c>
      <c r="N713" s="99" t="e">
        <f t="shared" si="556"/>
        <v>#DIV/0!</v>
      </c>
      <c r="O713" s="99" t="e">
        <f t="shared" si="556"/>
        <v>#DIV/0!</v>
      </c>
      <c r="P713" s="138" t="e">
        <f t="shared" ref="P713:P715" si="557">SUM(D713:O713)</f>
        <v>#DIV/0!</v>
      </c>
      <c r="Q713" s="108" t="e">
        <f t="shared" ref="Q713:Q715" si="558">(P736/P735-1)</f>
        <v>#DIV/0!</v>
      </c>
      <c r="R713" s="83"/>
      <c r="S713" s="83"/>
      <c r="T713" s="67"/>
      <c r="U713" s="209">
        <v>2</v>
      </c>
    </row>
    <row r="714" spans="1:21" s="60" customFormat="1" ht="15.75" hidden="1" customHeight="1" thickBot="1">
      <c r="A714" s="60" t="s">
        <v>25</v>
      </c>
      <c r="B714" s="213"/>
      <c r="C714" s="40" t="s">
        <v>2615</v>
      </c>
      <c r="D714" s="135" t="e">
        <f t="shared" ref="D714:O714" si="559">D737/$P737</f>
        <v>#DIV/0!</v>
      </c>
      <c r="E714" s="147" t="e">
        <f t="shared" si="559"/>
        <v>#DIV/0!</v>
      </c>
      <c r="F714" s="149" t="e">
        <f t="shared" si="559"/>
        <v>#DIV/0!</v>
      </c>
      <c r="G714" s="99" t="e">
        <f t="shared" si="559"/>
        <v>#DIV/0!</v>
      </c>
      <c r="H714" s="99" t="e">
        <f t="shared" si="559"/>
        <v>#DIV/0!</v>
      </c>
      <c r="I714" s="99" t="e">
        <f t="shared" si="559"/>
        <v>#DIV/0!</v>
      </c>
      <c r="J714" s="99" t="e">
        <f t="shared" si="559"/>
        <v>#DIV/0!</v>
      </c>
      <c r="K714" s="99" t="e">
        <f t="shared" si="559"/>
        <v>#DIV/0!</v>
      </c>
      <c r="L714" s="99" t="e">
        <f t="shared" si="559"/>
        <v>#DIV/0!</v>
      </c>
      <c r="M714" s="99" t="e">
        <f t="shared" si="559"/>
        <v>#DIV/0!</v>
      </c>
      <c r="N714" s="99" t="e">
        <f t="shared" si="559"/>
        <v>#DIV/0!</v>
      </c>
      <c r="O714" s="99" t="e">
        <f t="shared" si="559"/>
        <v>#DIV/0!</v>
      </c>
      <c r="P714" s="138" t="e">
        <f t="shared" si="557"/>
        <v>#DIV/0!</v>
      </c>
      <c r="Q714" s="108" t="e">
        <f t="shared" si="558"/>
        <v>#DIV/0!</v>
      </c>
      <c r="R714" s="83"/>
      <c r="S714" s="83"/>
      <c r="T714" s="67"/>
      <c r="U714" s="209">
        <v>2</v>
      </c>
    </row>
    <row r="715" spans="1:21" s="60" customFormat="1" ht="15.75" hidden="1" customHeight="1" thickBot="1">
      <c r="A715" s="60" t="s">
        <v>25</v>
      </c>
      <c r="B715" s="213"/>
      <c r="C715" s="40" t="s">
        <v>2711</v>
      </c>
      <c r="D715" s="135" t="e">
        <f>D738/$P738</f>
        <v>#DIV/0!</v>
      </c>
      <c r="E715" s="147" t="e">
        <f t="shared" ref="E715:O715" si="560">E738/$P738</f>
        <v>#DIV/0!</v>
      </c>
      <c r="F715" s="149" t="e">
        <f t="shared" si="560"/>
        <v>#DIV/0!</v>
      </c>
      <c r="G715" s="99" t="e">
        <f t="shared" si="560"/>
        <v>#DIV/0!</v>
      </c>
      <c r="H715" s="99" t="e">
        <f t="shared" si="560"/>
        <v>#DIV/0!</v>
      </c>
      <c r="I715" s="99" t="e">
        <f t="shared" si="560"/>
        <v>#DIV/0!</v>
      </c>
      <c r="J715" s="99" t="e">
        <f t="shared" si="560"/>
        <v>#DIV/0!</v>
      </c>
      <c r="K715" s="99" t="e">
        <f t="shared" si="560"/>
        <v>#DIV/0!</v>
      </c>
      <c r="L715" s="99" t="e">
        <f t="shared" si="560"/>
        <v>#DIV/0!</v>
      </c>
      <c r="M715" s="99" t="e">
        <f t="shared" si="560"/>
        <v>#DIV/0!</v>
      </c>
      <c r="N715" s="99" t="e">
        <f t="shared" si="560"/>
        <v>#DIV/0!</v>
      </c>
      <c r="O715" s="99" t="e">
        <f t="shared" si="560"/>
        <v>#DIV/0!</v>
      </c>
      <c r="P715" s="138" t="e">
        <f t="shared" si="557"/>
        <v>#DIV/0!</v>
      </c>
      <c r="Q715" s="108" t="e">
        <f t="shared" si="558"/>
        <v>#DIV/0!</v>
      </c>
      <c r="R715" s="83"/>
      <c r="S715" s="83"/>
      <c r="T715" s="67"/>
      <c r="U715" s="209">
        <v>2</v>
      </c>
    </row>
    <row r="716" spans="1:21" s="60" customFormat="1" ht="15.75" hidden="1" customHeight="1" thickBot="1">
      <c r="A716" s="60" t="s">
        <v>25</v>
      </c>
      <c r="B716" s="213"/>
      <c r="C716" s="41" t="s">
        <v>137</v>
      </c>
      <c r="D716" s="347">
        <v>7.7130021700000002</v>
      </c>
      <c r="E716" s="83">
        <v>8.6332112999999993</v>
      </c>
      <c r="F716" s="347">
        <v>10.716160340000002</v>
      </c>
      <c r="G716" s="348">
        <v>11.519809599999999</v>
      </c>
      <c r="H716" s="348">
        <v>6.7881465900000038</v>
      </c>
      <c r="I716" s="348">
        <v>7.8378000499999985</v>
      </c>
      <c r="J716" s="348">
        <v>34.905377259999995</v>
      </c>
      <c r="K716" s="348">
        <v>30.39289737</v>
      </c>
      <c r="L716" s="348">
        <v>38.1561916</v>
      </c>
      <c r="M716" s="348">
        <v>49.41007037</v>
      </c>
      <c r="N716" s="348">
        <v>54.610584320000015</v>
      </c>
      <c r="O716" s="83">
        <v>12.951973729999963</v>
      </c>
      <c r="P716" s="349">
        <f>SUM(D716:O716)</f>
        <v>273.63522469999998</v>
      </c>
      <c r="Q716" s="84"/>
      <c r="R716" s="83"/>
      <c r="S716" s="83"/>
      <c r="T716" s="67"/>
      <c r="U716" s="209">
        <v>2</v>
      </c>
    </row>
    <row r="717" spans="1:21" s="60" customFormat="1" ht="15.75" hidden="1" customHeight="1" thickBot="1">
      <c r="A717" s="60" t="s">
        <v>25</v>
      </c>
      <c r="B717" s="213"/>
      <c r="C717" s="40" t="s">
        <v>138</v>
      </c>
      <c r="D717" s="109">
        <v>7.7654104400000001</v>
      </c>
      <c r="E717" s="111">
        <v>7.8481929700000004</v>
      </c>
      <c r="F717" s="109">
        <v>9.1744078600000005</v>
      </c>
      <c r="G717" s="110">
        <v>10.59643239</v>
      </c>
      <c r="H717" s="110">
        <v>5.6576828499999996</v>
      </c>
      <c r="I717" s="110">
        <v>6.5437609400000003</v>
      </c>
      <c r="J717" s="110">
        <v>41.078852500000004</v>
      </c>
      <c r="K717" s="110">
        <v>29.024074219999999</v>
      </c>
      <c r="L717" s="110">
        <v>37.861476109999998</v>
      </c>
      <c r="M717" s="110">
        <v>55.64707696</v>
      </c>
      <c r="N717" s="110">
        <v>51.996158870000002</v>
      </c>
      <c r="O717" s="111">
        <v>12.65495531</v>
      </c>
      <c r="P717" s="112">
        <f>SUM(D717:O717)</f>
        <v>275.84848141999998</v>
      </c>
      <c r="Q717" s="240"/>
      <c r="R717" s="315"/>
      <c r="S717" s="315"/>
      <c r="T717" s="242"/>
      <c r="U717" s="209">
        <v>2</v>
      </c>
    </row>
    <row r="718" spans="1:21" s="60" customFormat="1" ht="15.75" hidden="1" customHeight="1" thickBot="1">
      <c r="A718" s="60" t="s">
        <v>25</v>
      </c>
      <c r="B718" s="213"/>
      <c r="C718" s="40" t="s">
        <v>443</v>
      </c>
      <c r="D718" s="109">
        <v>7.2664023899999997</v>
      </c>
      <c r="E718" s="111">
        <v>8.3996346499999994</v>
      </c>
      <c r="F718" s="109">
        <v>9.9759669800000008</v>
      </c>
      <c r="G718" s="110">
        <v>10.14220188</v>
      </c>
      <c r="H718" s="110">
        <v>5.8363643600000001</v>
      </c>
      <c r="I718" s="110">
        <v>5.5148846999999996</v>
      </c>
      <c r="J718" s="110">
        <v>15.25008484</v>
      </c>
      <c r="K718" s="110">
        <v>46.002505149999998</v>
      </c>
      <c r="L718" s="110">
        <v>28.675300029999999</v>
      </c>
      <c r="M718" s="110">
        <v>74.50973286</v>
      </c>
      <c r="N718" s="110">
        <v>57.255343119999999</v>
      </c>
      <c r="O718" s="111">
        <v>15.288344179999999</v>
      </c>
      <c r="P718" s="112">
        <f t="shared" ref="P718:P723" si="561">SUM(D718:O718)</f>
        <v>284.11676514000004</v>
      </c>
      <c r="Q718" s="80"/>
      <c r="R718" s="114"/>
      <c r="S718" s="114"/>
      <c r="T718" s="115">
        <f t="shared" ref="T718:T724" si="562">R718-S718</f>
        <v>0</v>
      </c>
      <c r="U718" s="209">
        <v>2</v>
      </c>
    </row>
    <row r="719" spans="1:21" s="60" customFormat="1" ht="15.75" hidden="1" customHeight="1" thickBot="1">
      <c r="A719" s="60" t="s">
        <v>25</v>
      </c>
      <c r="B719" s="213"/>
      <c r="C719" s="40" t="s">
        <v>561</v>
      </c>
      <c r="D719" s="109">
        <v>8.4482146399999998</v>
      </c>
      <c r="E719" s="111">
        <v>7.45869216</v>
      </c>
      <c r="F719" s="109">
        <v>9.0455762400000008</v>
      </c>
      <c r="G719" s="110">
        <v>11.7398367</v>
      </c>
      <c r="H719" s="110">
        <v>6.4042009100000001</v>
      </c>
      <c r="I719" s="110">
        <v>4.2768083700000004</v>
      </c>
      <c r="J719" s="110">
        <v>44.981814409999998</v>
      </c>
      <c r="K719" s="110">
        <v>31.45592727</v>
      </c>
      <c r="L719" s="110">
        <v>45.14043332</v>
      </c>
      <c r="M719" s="110">
        <v>59.33203365</v>
      </c>
      <c r="N719" s="110">
        <v>58.326256260000001</v>
      </c>
      <c r="O719" s="111">
        <v>11.994357109999999</v>
      </c>
      <c r="P719" s="112">
        <f t="shared" si="561"/>
        <v>298.60415104000003</v>
      </c>
      <c r="Q719" s="80"/>
      <c r="R719" s="114"/>
      <c r="S719" s="114"/>
      <c r="T719" s="115">
        <f t="shared" si="562"/>
        <v>0</v>
      </c>
      <c r="U719" s="209">
        <v>2</v>
      </c>
    </row>
    <row r="720" spans="1:21" s="60" customFormat="1" ht="15.75" hidden="1" customHeight="1" thickBot="1">
      <c r="A720" s="60" t="s">
        <v>25</v>
      </c>
      <c r="B720" s="213"/>
      <c r="C720" s="40" t="s">
        <v>662</v>
      </c>
      <c r="D720" s="109">
        <v>8.3144814500000006</v>
      </c>
      <c r="E720" s="111">
        <v>6.9261343799999997</v>
      </c>
      <c r="F720" s="109">
        <v>9.8922617699999993</v>
      </c>
      <c r="G720" s="110">
        <v>10.28331101</v>
      </c>
      <c r="H720" s="110">
        <v>5.2267267799999999</v>
      </c>
      <c r="I720" s="110">
        <v>6.6959401500000002</v>
      </c>
      <c r="J720" s="110">
        <v>44.777240390000003</v>
      </c>
      <c r="K720" s="110">
        <v>40.507814969999998</v>
      </c>
      <c r="L720" s="110">
        <v>39.535472069999997</v>
      </c>
      <c r="M720" s="110">
        <v>64.172822440000004</v>
      </c>
      <c r="N720" s="110">
        <v>60.702404319999999</v>
      </c>
      <c r="O720" s="111">
        <v>12.786694779999999</v>
      </c>
      <c r="P720" s="112">
        <f t="shared" si="561"/>
        <v>309.82130451</v>
      </c>
      <c r="Q720" s="80"/>
      <c r="R720" s="114"/>
      <c r="S720" s="114"/>
      <c r="T720" s="115">
        <f t="shared" si="562"/>
        <v>0</v>
      </c>
      <c r="U720" s="209">
        <v>2</v>
      </c>
    </row>
    <row r="721" spans="1:21" s="60" customFormat="1" ht="15.75" hidden="1" customHeight="1" thickBot="1">
      <c r="A721" s="60" t="s">
        <v>25</v>
      </c>
      <c r="B721" s="213"/>
      <c r="C721" s="40" t="s">
        <v>743</v>
      </c>
      <c r="D721" s="152">
        <v>7.4328982200000002</v>
      </c>
      <c r="E721" s="360">
        <v>7.5440618700000002</v>
      </c>
      <c r="F721" s="151">
        <v>9.614129789999998</v>
      </c>
      <c r="G721" s="152">
        <v>9.0172777000000011</v>
      </c>
      <c r="H721" s="152">
        <v>8.9972126600000024</v>
      </c>
      <c r="I721" s="152">
        <v>6.8495664299999959</v>
      </c>
      <c r="J721" s="152">
        <v>22.698828210000009</v>
      </c>
      <c r="K721" s="152">
        <v>47.907782369999993</v>
      </c>
      <c r="L721" s="152">
        <v>57.753457459999993</v>
      </c>
      <c r="M721" s="152">
        <v>72.756353170000011</v>
      </c>
      <c r="N721" s="152">
        <v>56.664421990000022</v>
      </c>
      <c r="O721" s="111">
        <v>10.195387769999968</v>
      </c>
      <c r="P721" s="112">
        <f t="shared" si="561"/>
        <v>317.43137763999999</v>
      </c>
      <c r="Q721" s="80"/>
      <c r="R721" s="114"/>
      <c r="S721" s="114"/>
      <c r="T721" s="115">
        <f t="shared" si="562"/>
        <v>0</v>
      </c>
      <c r="U721" s="209">
        <v>2</v>
      </c>
    </row>
    <row r="722" spans="1:21" s="60" customFormat="1" ht="15.75" hidden="1" customHeight="1" thickBot="1">
      <c r="A722" s="60" t="s">
        <v>25</v>
      </c>
      <c r="B722" s="213"/>
      <c r="C722" s="40" t="s">
        <v>823</v>
      </c>
      <c r="D722" s="306">
        <v>10.611665779999999</v>
      </c>
      <c r="E722" s="308">
        <v>9.8473627700000002</v>
      </c>
      <c r="F722" s="306">
        <v>12.27813948</v>
      </c>
      <c r="G722" s="307">
        <v>13.803645520000003</v>
      </c>
      <c r="H722" s="307">
        <v>10.113566289999994</v>
      </c>
      <c r="I722" s="307">
        <v>7.7703789600000093</v>
      </c>
      <c r="J722" s="307">
        <v>44.643834599999991</v>
      </c>
      <c r="K722" s="307">
        <v>54.750082579999997</v>
      </c>
      <c r="L722" s="307">
        <v>51.524619110000003</v>
      </c>
      <c r="M722" s="307">
        <v>59.49473574999999</v>
      </c>
      <c r="N722" s="307">
        <v>66.147722850000036</v>
      </c>
      <c r="O722" s="308">
        <v>11.910248799999977</v>
      </c>
      <c r="P722" s="309">
        <f t="shared" si="561"/>
        <v>352.89600249</v>
      </c>
      <c r="Q722" s="80"/>
      <c r="R722" s="109"/>
      <c r="S722" s="109"/>
      <c r="T722" s="52">
        <f>S722-R722</f>
        <v>0</v>
      </c>
      <c r="U722" s="209">
        <v>2</v>
      </c>
    </row>
    <row r="723" spans="1:21" s="60" customFormat="1" ht="15.75" hidden="1" customHeight="1">
      <c r="A723" s="60" t="s">
        <v>25</v>
      </c>
      <c r="B723" s="512"/>
      <c r="C723" s="413" t="s">
        <v>907</v>
      </c>
      <c r="D723" s="306">
        <v>13.730795140000001</v>
      </c>
      <c r="E723" s="307">
        <v>10.916490770000001</v>
      </c>
      <c r="F723" s="307">
        <v>10.775779569999997</v>
      </c>
      <c r="G723" s="307">
        <v>12.868099450000003</v>
      </c>
      <c r="H723" s="307">
        <v>8.4967031600000027</v>
      </c>
      <c r="I723" s="307">
        <v>7.2808029999999917</v>
      </c>
      <c r="J723" s="307">
        <v>55.700556750000004</v>
      </c>
      <c r="K723" s="307">
        <v>37.60313846999999</v>
      </c>
      <c r="L723" s="307">
        <v>58.489462580000009</v>
      </c>
      <c r="M723" s="307">
        <v>75.853601160000011</v>
      </c>
      <c r="N723" s="307">
        <v>62.198608760000013</v>
      </c>
      <c r="O723" s="308">
        <v>13.036590359999993</v>
      </c>
      <c r="P723" s="309">
        <f t="shared" si="561"/>
        <v>366.95062917000001</v>
      </c>
      <c r="Q723" s="80"/>
      <c r="R723" s="342">
        <v>356</v>
      </c>
      <c r="S723" s="342">
        <v>356</v>
      </c>
      <c r="T723" s="355">
        <f t="shared" si="562"/>
        <v>0</v>
      </c>
      <c r="U723" s="209">
        <v>2</v>
      </c>
    </row>
    <row r="724" spans="1:21" s="60" customFormat="1" ht="15.6" customHeight="1">
      <c r="A724" s="60" t="s">
        <v>25</v>
      </c>
      <c r="B724" s="513">
        <v>133</v>
      </c>
      <c r="C724" s="567" t="s">
        <v>2827</v>
      </c>
      <c r="D724" s="551">
        <v>22.1</v>
      </c>
      <c r="E724" s="551">
        <v>17.399999999999999</v>
      </c>
      <c r="F724" s="551">
        <v>19.600000000000001</v>
      </c>
      <c r="G724" s="551">
        <v>18.8</v>
      </c>
      <c r="H724" s="551">
        <v>13</v>
      </c>
      <c r="I724" s="551">
        <v>12.1</v>
      </c>
      <c r="J724" s="551">
        <v>58.3</v>
      </c>
      <c r="K724" s="551">
        <f>121.8-5</f>
        <v>116.8</v>
      </c>
      <c r="L724" s="551">
        <f>103+5</f>
        <v>108</v>
      </c>
      <c r="M724" s="551">
        <v>112</v>
      </c>
      <c r="N724" s="551">
        <v>111.5</v>
      </c>
      <c r="O724" s="551">
        <f>(R724)-SUM(D724:N724)</f>
        <v>18.299999999999955</v>
      </c>
      <c r="P724" s="552">
        <f t="shared" ref="P724" si="563">SUM(D724:O724)</f>
        <v>627.9</v>
      </c>
      <c r="Q724" s="173"/>
      <c r="R724" s="551">
        <v>627.9</v>
      </c>
      <c r="S724" s="551">
        <v>627.9</v>
      </c>
      <c r="T724" s="521">
        <f t="shared" si="562"/>
        <v>0</v>
      </c>
      <c r="U724" s="209">
        <v>1</v>
      </c>
    </row>
    <row r="725" spans="1:21" s="60" customFormat="1" ht="15.75" hidden="1" customHeight="1" thickBot="1">
      <c r="A725" s="60" t="s">
        <v>25</v>
      </c>
      <c r="B725" s="409"/>
      <c r="C725" s="165" t="s">
        <v>1040</v>
      </c>
      <c r="D725" s="312">
        <v>17.275896230000001</v>
      </c>
      <c r="E725" s="313">
        <v>10.858351039999999</v>
      </c>
      <c r="F725" s="313">
        <v>12.610743619999997</v>
      </c>
      <c r="G725" s="313">
        <v>13.979855780000001</v>
      </c>
      <c r="H725" s="313">
        <v>8.6718850000000032</v>
      </c>
      <c r="I725" s="313">
        <v>7.2885038199999954</v>
      </c>
      <c r="J725" s="313">
        <v>27.169687330000002</v>
      </c>
      <c r="K725" s="313">
        <v>63.006973089999988</v>
      </c>
      <c r="L725" s="313">
        <v>49.697136600000022</v>
      </c>
      <c r="M725" s="313">
        <v>93.3919937</v>
      </c>
      <c r="N725" s="313">
        <v>71.68661775999999</v>
      </c>
      <c r="O725" s="305">
        <v>23.150892380000016</v>
      </c>
      <c r="P725" s="314">
        <f>SUM(D725:O725)</f>
        <v>398.78853635000002</v>
      </c>
      <c r="Q725" s="75"/>
      <c r="R725" s="420">
        <v>369.8</v>
      </c>
      <c r="S725" s="343">
        <v>369.8</v>
      </c>
      <c r="T725" s="549">
        <f>R725-S725</f>
        <v>0</v>
      </c>
      <c r="U725" s="209">
        <v>2</v>
      </c>
    </row>
    <row r="726" spans="1:21" s="60" customFormat="1" ht="15.75" hidden="1" customHeight="1" thickBot="1">
      <c r="A726" s="60" t="s">
        <v>25</v>
      </c>
      <c r="B726" s="62"/>
      <c r="C726" s="49" t="s">
        <v>1289</v>
      </c>
      <c r="D726" s="109">
        <v>12.44217493</v>
      </c>
      <c r="E726" s="110">
        <v>11.787026170000001</v>
      </c>
      <c r="F726" s="110">
        <v>11.950228880000001</v>
      </c>
      <c r="G726" s="110">
        <v>19.80491765</v>
      </c>
      <c r="H726" s="110">
        <v>7.3988328900000013</v>
      </c>
      <c r="I726" s="110">
        <v>8.2246188599999996</v>
      </c>
      <c r="J726" s="110">
        <v>42.437033849999992</v>
      </c>
      <c r="K726" s="110">
        <v>56.096963960000011</v>
      </c>
      <c r="L726" s="110">
        <v>70.874309039999986</v>
      </c>
      <c r="M726" s="110">
        <v>35.393536789999985</v>
      </c>
      <c r="N726" s="110">
        <v>36.426749029999996</v>
      </c>
      <c r="O726" s="111">
        <v>55.370767920000048</v>
      </c>
      <c r="P726" s="112">
        <f t="shared" ref="P726:P735" si="564">SUM(D726:O726)</f>
        <v>368.20715997000002</v>
      </c>
      <c r="Q726" s="75"/>
      <c r="R726" s="109">
        <v>411.7</v>
      </c>
      <c r="S726" s="114">
        <v>411.7</v>
      </c>
      <c r="T726" s="310">
        <f t="shared" ref="T726:T735" si="565">R726-S726</f>
        <v>0</v>
      </c>
      <c r="U726" s="209">
        <v>2</v>
      </c>
    </row>
    <row r="727" spans="1:21" s="60" customFormat="1" ht="15.75" hidden="1" customHeight="1" thickBot="1">
      <c r="A727" s="60" t="s">
        <v>25</v>
      </c>
      <c r="B727" s="62"/>
      <c r="C727" s="40" t="s">
        <v>1290</v>
      </c>
      <c r="D727" s="312">
        <v>51.810074350000001</v>
      </c>
      <c r="E727" s="313">
        <v>31.823203020000001</v>
      </c>
      <c r="F727" s="313">
        <v>16.020448290000004</v>
      </c>
      <c r="G727" s="313">
        <v>19.959581149999991</v>
      </c>
      <c r="H727" s="313">
        <v>11.012459170000014</v>
      </c>
      <c r="I727" s="313">
        <v>9.5383735999999999</v>
      </c>
      <c r="J727" s="313">
        <v>48.469792119999994</v>
      </c>
      <c r="K727" s="313">
        <v>82.122984200000019</v>
      </c>
      <c r="L727" s="313">
        <v>54.66401529999996</v>
      </c>
      <c r="M727" s="313">
        <v>100.14651678000001</v>
      </c>
      <c r="N727" s="313">
        <v>89.571215329999973</v>
      </c>
      <c r="O727" s="305">
        <v>20.754739640000025</v>
      </c>
      <c r="P727" s="314">
        <f t="shared" si="564"/>
        <v>535.89340295</v>
      </c>
      <c r="Q727" s="79"/>
      <c r="R727" s="306">
        <v>480.7</v>
      </c>
      <c r="S727" s="342">
        <v>480.7</v>
      </c>
      <c r="T727" s="355">
        <f t="shared" si="565"/>
        <v>0</v>
      </c>
      <c r="U727" s="209">
        <v>2</v>
      </c>
    </row>
    <row r="728" spans="1:21" s="60" customFormat="1" ht="15.6" hidden="1" customHeight="1" thickBot="1">
      <c r="A728" s="60" t="s">
        <v>25</v>
      </c>
      <c r="B728" s="62"/>
      <c r="C728" s="40" t="s">
        <v>1291</v>
      </c>
      <c r="D728" s="109">
        <v>18.989178169999999</v>
      </c>
      <c r="E728" s="110">
        <v>11.516955550000002</v>
      </c>
      <c r="F728" s="110">
        <v>22.785136979999997</v>
      </c>
      <c r="G728" s="110">
        <v>21.948301860000001</v>
      </c>
      <c r="H728" s="110">
        <v>13.460811610000007</v>
      </c>
      <c r="I728" s="110">
        <v>9.3388640099999947</v>
      </c>
      <c r="J728" s="110">
        <v>6.0244546099999923</v>
      </c>
      <c r="K728" s="110">
        <v>126.97710216</v>
      </c>
      <c r="L728" s="110">
        <v>89.45342463999998</v>
      </c>
      <c r="M728" s="110">
        <v>103.15396551000003</v>
      </c>
      <c r="N728" s="110">
        <v>83.534596679999993</v>
      </c>
      <c r="O728" s="111">
        <v>20.636692820000007</v>
      </c>
      <c r="P728" s="112">
        <f t="shared" si="564"/>
        <v>527.81948460000001</v>
      </c>
      <c r="Q728" s="113"/>
      <c r="R728" s="109">
        <v>489.9</v>
      </c>
      <c r="S728" s="114">
        <v>489.9</v>
      </c>
      <c r="T728" s="115">
        <f t="shared" si="565"/>
        <v>0</v>
      </c>
      <c r="U728" s="209">
        <v>2</v>
      </c>
    </row>
    <row r="729" spans="1:21" s="60" customFormat="1" ht="15.6" hidden="1" customHeight="1" thickBot="1">
      <c r="A729" s="60" t="s">
        <v>25</v>
      </c>
      <c r="B729" s="62"/>
      <c r="C729" s="40" t="s">
        <v>1292</v>
      </c>
      <c r="D729" s="109">
        <v>21.254878189999996</v>
      </c>
      <c r="E729" s="110">
        <v>15.921184170000004</v>
      </c>
      <c r="F729" s="110">
        <v>21.099109889999994</v>
      </c>
      <c r="G729" s="110">
        <v>15.938046010000008</v>
      </c>
      <c r="H729" s="110">
        <v>11.190432319999999</v>
      </c>
      <c r="I729" s="110">
        <v>12.5564552</v>
      </c>
      <c r="J729" s="110">
        <v>68.336794960000006</v>
      </c>
      <c r="K729" s="110">
        <v>91.093674789999966</v>
      </c>
      <c r="L729" s="110">
        <v>94.703341420000015</v>
      </c>
      <c r="M729" s="110">
        <v>78.901270230000023</v>
      </c>
      <c r="N729" s="110">
        <v>106.00329449000003</v>
      </c>
      <c r="O729" s="111">
        <v>16.878914169999916</v>
      </c>
      <c r="P729" s="112">
        <f t="shared" si="564"/>
        <v>553.87739583999996</v>
      </c>
      <c r="Q729" s="113"/>
      <c r="R729" s="109">
        <v>557.4</v>
      </c>
      <c r="S729" s="114">
        <v>557.4</v>
      </c>
      <c r="T729" s="115">
        <f t="shared" si="565"/>
        <v>0</v>
      </c>
      <c r="U729" s="209">
        <v>2</v>
      </c>
    </row>
    <row r="730" spans="1:21" s="60" customFormat="1" ht="15.75" hidden="1" customHeight="1" thickBot="1">
      <c r="A730" s="60" t="s">
        <v>25</v>
      </c>
      <c r="B730" s="62">
        <f>+B724+1</f>
        <v>134</v>
      </c>
      <c r="C730" s="40" t="s">
        <v>1293</v>
      </c>
      <c r="D730" s="109">
        <v>20.54445763</v>
      </c>
      <c r="E730" s="110">
        <v>15.876470970000003</v>
      </c>
      <c r="F730" s="110">
        <v>18.301883599999996</v>
      </c>
      <c r="G730" s="110">
        <v>20.06811192</v>
      </c>
      <c r="H730" s="110">
        <v>11.650891299999998</v>
      </c>
      <c r="I730" s="110">
        <v>8.9103215000000091</v>
      </c>
      <c r="J730" s="110">
        <v>51.560840319999997</v>
      </c>
      <c r="K730" s="110">
        <v>111.77747338999998</v>
      </c>
      <c r="L730" s="110">
        <v>92.744878720000031</v>
      </c>
      <c r="M730" s="110">
        <v>113.34985245999997</v>
      </c>
      <c r="N730" s="110">
        <v>92.468409360000066</v>
      </c>
      <c r="O730" s="111">
        <v>15.076890639999988</v>
      </c>
      <c r="P730" s="112">
        <f t="shared" si="564"/>
        <v>572.33048181000004</v>
      </c>
      <c r="Q730" s="79"/>
      <c r="R730" s="116">
        <v>572.1</v>
      </c>
      <c r="S730" s="114">
        <v>572.1</v>
      </c>
      <c r="T730" s="115">
        <f t="shared" si="565"/>
        <v>0</v>
      </c>
      <c r="U730" s="209">
        <v>2</v>
      </c>
    </row>
    <row r="731" spans="1:21" s="60" customFormat="1" ht="15.75" hidden="1" customHeight="1">
      <c r="A731" s="60" t="s">
        <v>25</v>
      </c>
      <c r="B731" s="408">
        <v>134</v>
      </c>
      <c r="C731" s="568" t="s">
        <v>1294</v>
      </c>
      <c r="D731" s="306">
        <v>18.627220250000001</v>
      </c>
      <c r="E731" s="307">
        <v>15.78294614</v>
      </c>
      <c r="F731" s="307">
        <v>13.9191024</v>
      </c>
      <c r="G731" s="307">
        <v>15.28121831</v>
      </c>
      <c r="H731" s="307">
        <v>12.639073429999996</v>
      </c>
      <c r="I731" s="307">
        <v>11.675111850000008</v>
      </c>
      <c r="J731" s="307">
        <v>38.16682861999999</v>
      </c>
      <c r="K731" s="307">
        <v>130.76140021999998</v>
      </c>
      <c r="L731" s="307">
        <v>91.599975350000022</v>
      </c>
      <c r="M731" s="307">
        <v>116.57507172999999</v>
      </c>
      <c r="N731" s="307">
        <v>105.76744465999997</v>
      </c>
      <c r="O731" s="308">
        <v>18.019321690000083</v>
      </c>
      <c r="P731" s="309">
        <f t="shared" si="564"/>
        <v>588.81471465000004</v>
      </c>
      <c r="Q731" s="79"/>
      <c r="R731" s="342">
        <v>587.1</v>
      </c>
      <c r="S731" s="342">
        <v>587.1</v>
      </c>
      <c r="T731" s="355">
        <f t="shared" si="565"/>
        <v>0</v>
      </c>
      <c r="U731" s="209">
        <v>2</v>
      </c>
    </row>
    <row r="732" spans="1:21" s="60" customFormat="1" ht="15.75" customHeight="1">
      <c r="A732" s="60" t="s">
        <v>25</v>
      </c>
      <c r="B732" s="513">
        <v>134</v>
      </c>
      <c r="C732" s="567" t="s">
        <v>1295</v>
      </c>
      <c r="D732" s="551">
        <v>19.94241036</v>
      </c>
      <c r="E732" s="551">
        <v>15.467811600000001</v>
      </c>
      <c r="F732" s="551">
        <v>18.551267920000001</v>
      </c>
      <c r="G732" s="551">
        <v>21.340480279999994</v>
      </c>
      <c r="H732" s="551">
        <v>11.231318470000005</v>
      </c>
      <c r="I732" s="551">
        <v>12.816289010000006</v>
      </c>
      <c r="J732" s="565">
        <v>58.7</v>
      </c>
      <c r="K732" s="565">
        <v>111.9</v>
      </c>
      <c r="L732" s="565">
        <v>103.6</v>
      </c>
      <c r="M732" s="565">
        <v>105.9</v>
      </c>
      <c r="N732" s="565">
        <v>109.8</v>
      </c>
      <c r="O732" s="551">
        <f>(R732)-SUM(D732:N732)</f>
        <v>17.55042235999997</v>
      </c>
      <c r="P732" s="552">
        <f t="shared" si="564"/>
        <v>606.79999999999995</v>
      </c>
      <c r="Q732" s="523"/>
      <c r="R732" s="553">
        <v>606.79999999999995</v>
      </c>
      <c r="S732" s="551">
        <v>606.79999999999995</v>
      </c>
      <c r="T732" s="521">
        <f t="shared" si="565"/>
        <v>0</v>
      </c>
      <c r="U732" s="209">
        <v>1</v>
      </c>
    </row>
    <row r="733" spans="1:21" s="60" customFormat="1" ht="15.75" customHeight="1">
      <c r="A733" s="60" t="s">
        <v>25</v>
      </c>
      <c r="B733" s="513">
        <v>135</v>
      </c>
      <c r="C733" s="567" t="s">
        <v>1296</v>
      </c>
      <c r="D733" s="565">
        <v>22.1</v>
      </c>
      <c r="E733" s="565">
        <v>17.399999999999999</v>
      </c>
      <c r="F733" s="565">
        <v>19.600000000000001</v>
      </c>
      <c r="G733" s="565">
        <v>18.8</v>
      </c>
      <c r="H733" s="565">
        <v>13</v>
      </c>
      <c r="I733" s="565">
        <v>12.1</v>
      </c>
      <c r="J733" s="565">
        <v>58.3</v>
      </c>
      <c r="K733" s="565">
        <f>121.8-5</f>
        <v>116.8</v>
      </c>
      <c r="L733" s="565">
        <f>103+5</f>
        <v>108</v>
      </c>
      <c r="M733" s="565">
        <v>112</v>
      </c>
      <c r="N733" s="565">
        <v>111.5</v>
      </c>
      <c r="O733" s="551">
        <f>(R733)-SUM(D733:N733)</f>
        <v>18.299999999999955</v>
      </c>
      <c r="P733" s="552">
        <f t="shared" si="564"/>
        <v>627.9</v>
      </c>
      <c r="Q733" s="523"/>
      <c r="R733" s="553">
        <v>627.9</v>
      </c>
      <c r="S733" s="551">
        <v>627.9</v>
      </c>
      <c r="T733" s="521">
        <f t="shared" si="565"/>
        <v>0</v>
      </c>
      <c r="U733" s="209">
        <v>1</v>
      </c>
    </row>
    <row r="734" spans="1:21" s="60" customFormat="1" ht="15.75" hidden="1" customHeight="1" thickBot="1">
      <c r="A734" s="60" t="s">
        <v>25</v>
      </c>
      <c r="B734" s="409"/>
      <c r="C734" s="158" t="s">
        <v>1297</v>
      </c>
      <c r="D734" s="415"/>
      <c r="E734" s="416"/>
      <c r="F734" s="416"/>
      <c r="G734" s="416"/>
      <c r="H734" s="416"/>
      <c r="I734" s="416"/>
      <c r="J734" s="416"/>
      <c r="K734" s="416"/>
      <c r="L734" s="416"/>
      <c r="M734" s="416"/>
      <c r="N734" s="416"/>
      <c r="O734" s="305">
        <f>(R734)-SUM(D734:N734)</f>
        <v>0</v>
      </c>
      <c r="P734" s="314">
        <f t="shared" si="564"/>
        <v>0</v>
      </c>
      <c r="Q734" s="80"/>
      <c r="R734" s="420"/>
      <c r="S734" s="343"/>
      <c r="T734" s="403">
        <f t="shared" si="565"/>
        <v>0</v>
      </c>
      <c r="U734" s="209">
        <v>2</v>
      </c>
    </row>
    <row r="735" spans="1:21" s="60" customFormat="1" ht="15.75" hidden="1" customHeight="1" thickBot="1">
      <c r="A735" s="60" t="s">
        <v>25</v>
      </c>
      <c r="B735" s="213"/>
      <c r="C735" s="40" t="s">
        <v>1298</v>
      </c>
      <c r="D735" s="134"/>
      <c r="E735" s="133"/>
      <c r="F735" s="133"/>
      <c r="G735" s="133"/>
      <c r="H735" s="133"/>
      <c r="I735" s="133"/>
      <c r="J735" s="133"/>
      <c r="K735" s="133"/>
      <c r="L735" s="133"/>
      <c r="M735" s="133"/>
      <c r="N735" s="133"/>
      <c r="O735" s="111">
        <f>(R735)-SUM(D735:N735)</f>
        <v>0</v>
      </c>
      <c r="P735" s="112">
        <f t="shared" si="564"/>
        <v>0</v>
      </c>
      <c r="Q735" s="80"/>
      <c r="R735" s="120"/>
      <c r="S735" s="114"/>
      <c r="T735" s="115">
        <f t="shared" si="565"/>
        <v>0</v>
      </c>
      <c r="U735" s="209">
        <v>2</v>
      </c>
    </row>
    <row r="736" spans="1:21" s="60" customFormat="1" ht="15.75" hidden="1" customHeight="1" thickBot="1">
      <c r="A736" s="60" t="s">
        <v>25</v>
      </c>
      <c r="B736" s="213"/>
      <c r="C736" s="40" t="s">
        <v>2519</v>
      </c>
      <c r="D736" s="492"/>
      <c r="E736" s="491"/>
      <c r="F736" s="491"/>
      <c r="G736" s="491"/>
      <c r="H736" s="491"/>
      <c r="I736" s="491"/>
      <c r="J736" s="491"/>
      <c r="K736" s="491"/>
      <c r="L736" s="491"/>
      <c r="M736" s="491"/>
      <c r="N736" s="491"/>
      <c r="O736" s="111">
        <f t="shared" ref="O736:O738" si="566">(R736)-SUM(D736:N736)</f>
        <v>0</v>
      </c>
      <c r="P736" s="112">
        <f t="shared" ref="P736:P738" si="567">SUM(D736:O736)</f>
        <v>0</v>
      </c>
      <c r="Q736" s="80"/>
      <c r="R736" s="487"/>
      <c r="S736" s="488"/>
      <c r="T736" s="115">
        <f t="shared" ref="T736:T738" si="568">R736-S736</f>
        <v>0</v>
      </c>
      <c r="U736" s="209">
        <v>2</v>
      </c>
    </row>
    <row r="737" spans="1:21" s="60" customFormat="1" ht="15.75" hidden="1" customHeight="1" thickBot="1">
      <c r="A737" s="60" t="s">
        <v>25</v>
      </c>
      <c r="B737" s="213"/>
      <c r="C737" s="40" t="s">
        <v>2615</v>
      </c>
      <c r="D737" s="492"/>
      <c r="E737" s="491"/>
      <c r="F737" s="491"/>
      <c r="G737" s="491"/>
      <c r="H737" s="491"/>
      <c r="I737" s="491"/>
      <c r="J737" s="491"/>
      <c r="K737" s="491"/>
      <c r="L737" s="491"/>
      <c r="M737" s="491"/>
      <c r="N737" s="491"/>
      <c r="O737" s="111">
        <f t="shared" si="566"/>
        <v>0</v>
      </c>
      <c r="P737" s="112">
        <f t="shared" si="567"/>
        <v>0</v>
      </c>
      <c r="Q737" s="80"/>
      <c r="R737" s="487"/>
      <c r="S737" s="488"/>
      <c r="T737" s="115">
        <f t="shared" si="568"/>
        <v>0</v>
      </c>
      <c r="U737" s="209">
        <v>2</v>
      </c>
    </row>
    <row r="738" spans="1:21" s="60" customFormat="1" ht="15.75" hidden="1" customHeight="1" thickBot="1">
      <c r="A738" s="60" t="s">
        <v>25</v>
      </c>
      <c r="B738" s="213"/>
      <c r="C738" s="40" t="s">
        <v>2711</v>
      </c>
      <c r="D738" s="492"/>
      <c r="E738" s="491"/>
      <c r="F738" s="491"/>
      <c r="G738" s="491"/>
      <c r="H738" s="491"/>
      <c r="I738" s="491"/>
      <c r="J738" s="491"/>
      <c r="K738" s="491"/>
      <c r="L738" s="491"/>
      <c r="M738" s="491"/>
      <c r="N738" s="491"/>
      <c r="O738" s="111">
        <f t="shared" si="566"/>
        <v>0</v>
      </c>
      <c r="P738" s="112">
        <f t="shared" si="567"/>
        <v>0</v>
      </c>
      <c r="Q738" s="80"/>
      <c r="R738" s="487"/>
      <c r="S738" s="488"/>
      <c r="T738" s="115">
        <f t="shared" si="568"/>
        <v>0</v>
      </c>
      <c r="U738" s="209">
        <v>2</v>
      </c>
    </row>
    <row r="739" spans="1:21" s="118" customFormat="1" ht="15.6" customHeight="1">
      <c r="B739" s="82"/>
      <c r="C739" s="50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4"/>
      <c r="Q739" s="84"/>
      <c r="R739" s="83"/>
      <c r="S739" s="83"/>
      <c r="T739" s="67"/>
      <c r="U739" s="209">
        <v>1</v>
      </c>
    </row>
    <row r="740" spans="1:21" s="60" customFormat="1" ht="15.75" hidden="1" customHeight="1" thickBot="1">
      <c r="A740" s="60" t="s">
        <v>26</v>
      </c>
      <c r="B740" s="213"/>
      <c r="C740" s="40" t="s">
        <v>139</v>
      </c>
      <c r="D740" s="299">
        <v>7.0926244145540177E-2</v>
      </c>
      <c r="E740" s="299">
        <v>2.1737780221723173E-2</v>
      </c>
      <c r="F740" s="299">
        <v>0.1152682057138561</v>
      </c>
      <c r="G740" s="299">
        <v>0.10091863649159818</v>
      </c>
      <c r="H740" s="299">
        <v>2.5356157728998453E-2</v>
      </c>
      <c r="I740" s="299">
        <v>0.14421120320257327</v>
      </c>
      <c r="J740" s="299">
        <v>5.2813348828378237E-2</v>
      </c>
      <c r="K740" s="299">
        <v>2.4895480914721324E-2</v>
      </c>
      <c r="L740" s="299">
        <v>0.12455501312156077</v>
      </c>
      <c r="M740" s="299">
        <v>0.12981594073140901</v>
      </c>
      <c r="N740" s="299">
        <v>6.9261024564659907E-2</v>
      </c>
      <c r="O740" s="299">
        <v>0.12024096433498138</v>
      </c>
      <c r="P740" s="290">
        <f>SUM(D740:O740)</f>
        <v>1</v>
      </c>
      <c r="Q740" s="291"/>
      <c r="R740" s="83"/>
      <c r="S740" s="83"/>
      <c r="T740" s="67"/>
      <c r="U740" s="209">
        <v>2</v>
      </c>
    </row>
    <row r="741" spans="1:21" s="60" customFormat="1" ht="15.75" hidden="1" customHeight="1" thickBot="1">
      <c r="A741" s="60" t="s">
        <v>26</v>
      </c>
      <c r="B741" s="213"/>
      <c r="C741" s="40" t="s">
        <v>140</v>
      </c>
      <c r="D741" s="119">
        <v>0.10521027546325959</v>
      </c>
      <c r="E741" s="119">
        <v>2.5290454720321476E-2</v>
      </c>
      <c r="F741" s="119">
        <v>0.12807024844161888</v>
      </c>
      <c r="G741" s="119">
        <v>0.10269120081431604</v>
      </c>
      <c r="H741" s="119">
        <v>1.2389652005227261E-2</v>
      </c>
      <c r="I741" s="119">
        <v>0.14455082664297828</v>
      </c>
      <c r="J741" s="119">
        <v>4.9002762966336891E-2</v>
      </c>
      <c r="K741" s="119">
        <v>1.7489244408583401E-2</v>
      </c>
      <c r="L741" s="119">
        <v>0.10621679892465002</v>
      </c>
      <c r="M741" s="119">
        <v>0.13265740746787849</v>
      </c>
      <c r="N741" s="119">
        <v>2.507689284924082E-2</v>
      </c>
      <c r="O741" s="119">
        <v>0.15135423529558886</v>
      </c>
      <c r="P741" s="107">
        <f>SUM(D741:O741)</f>
        <v>1</v>
      </c>
      <c r="Q741" s="291"/>
      <c r="R741" s="83"/>
      <c r="S741" s="83"/>
      <c r="T741" s="67"/>
      <c r="U741" s="209">
        <v>2</v>
      </c>
    </row>
    <row r="742" spans="1:21" s="60" customFormat="1" ht="15.75" hidden="1" customHeight="1" thickBot="1">
      <c r="A742" s="60" t="s">
        <v>26</v>
      </c>
      <c r="B742" s="213"/>
      <c r="C742" s="40" t="s">
        <v>141</v>
      </c>
      <c r="D742" s="346">
        <v>3.1366527606243456E-2</v>
      </c>
      <c r="E742" s="346">
        <v>2.5478635378131789E-2</v>
      </c>
      <c r="F742" s="346">
        <v>0.17883330560474753</v>
      </c>
      <c r="G742" s="346">
        <v>4.949702074569446E-2</v>
      </c>
      <c r="H742" s="346">
        <v>1.6418671380801757E-2</v>
      </c>
      <c r="I742" s="346">
        <v>0.15788238941652424</v>
      </c>
      <c r="J742" s="346">
        <v>3.1155528566123913E-2</v>
      </c>
      <c r="K742" s="346">
        <v>3.6336525705214479E-2</v>
      </c>
      <c r="L742" s="346">
        <v>0.1106646621660331</v>
      </c>
      <c r="M742" s="346">
        <v>0.15900102367658864</v>
      </c>
      <c r="N742" s="346">
        <v>3.313830182064479E-2</v>
      </c>
      <c r="O742" s="346">
        <v>0.17022740793325186</v>
      </c>
      <c r="P742" s="295">
        <f>SUM(D742:O742)</f>
        <v>1</v>
      </c>
      <c r="Q742" s="291"/>
      <c r="R742" s="83"/>
      <c r="S742" s="83"/>
      <c r="T742" s="67"/>
      <c r="U742" s="209">
        <v>2</v>
      </c>
    </row>
    <row r="743" spans="1:21" s="60" customFormat="1" ht="15.75" hidden="1" customHeight="1" thickBot="1">
      <c r="A743" s="60" t="s">
        <v>26</v>
      </c>
      <c r="B743" s="213"/>
      <c r="C743" s="40" t="s">
        <v>142</v>
      </c>
      <c r="D743" s="153">
        <f t="shared" ref="D743:D750" si="569">D765/$P765</f>
        <v>2.5015151347318791E-2</v>
      </c>
      <c r="E743" s="296">
        <f t="shared" ref="E743:O743" si="570">E765/$P765</f>
        <v>1.3699068198239772E-2</v>
      </c>
      <c r="F743" s="296">
        <f t="shared" si="570"/>
        <v>0.18037855959153343</v>
      </c>
      <c r="G743" s="296">
        <f t="shared" si="570"/>
        <v>6.6216115643374263E-2</v>
      </c>
      <c r="H743" s="296">
        <f t="shared" si="570"/>
        <v>1.160941298062706E-2</v>
      </c>
      <c r="I743" s="296">
        <f t="shared" si="570"/>
        <v>0.14944606763099622</v>
      </c>
      <c r="J743" s="296">
        <f t="shared" si="570"/>
        <v>3.69363499279649E-2</v>
      </c>
      <c r="K743" s="296">
        <f t="shared" si="570"/>
        <v>1.3871140871515565E-2</v>
      </c>
      <c r="L743" s="296">
        <f t="shared" si="570"/>
        <v>0.13824569005576059</v>
      </c>
      <c r="M743" s="296">
        <f t="shared" si="570"/>
        <v>0.1493810922759321</v>
      </c>
      <c r="N743" s="296">
        <f t="shared" si="570"/>
        <v>4.2019039113184331E-2</v>
      </c>
      <c r="O743" s="296">
        <f t="shared" si="570"/>
        <v>0.17318231236355297</v>
      </c>
      <c r="P743" s="155">
        <f>SUM(D743:O743)</f>
        <v>1</v>
      </c>
      <c r="Q743" s="291"/>
      <c r="R743" s="83"/>
      <c r="S743" s="83"/>
      <c r="T743" s="67"/>
      <c r="U743" s="209">
        <v>2</v>
      </c>
    </row>
    <row r="744" spans="1:21" s="60" customFormat="1" ht="15.75" hidden="1" customHeight="1" thickBot="1">
      <c r="A744" s="60" t="s">
        <v>26</v>
      </c>
      <c r="B744" s="213"/>
      <c r="C744" s="41" t="s">
        <v>143</v>
      </c>
      <c r="D744" s="153">
        <f t="shared" si="569"/>
        <v>2.6436744323839287E-2</v>
      </c>
      <c r="E744" s="296">
        <f t="shared" ref="E744:O745" si="571">E766/$P766</f>
        <v>1.4572360772249349E-2</v>
      </c>
      <c r="F744" s="296">
        <f t="shared" si="571"/>
        <v>0.16834190006339333</v>
      </c>
      <c r="G744" s="296">
        <f t="shared" si="571"/>
        <v>3.7763840787535585E-2</v>
      </c>
      <c r="H744" s="296">
        <f t="shared" si="571"/>
        <v>1.67051026015352E-2</v>
      </c>
      <c r="I744" s="296">
        <f t="shared" si="571"/>
        <v>0.14452580074077462</v>
      </c>
      <c r="J744" s="296">
        <f t="shared" si="571"/>
        <v>4.193958044712396E-2</v>
      </c>
      <c r="K744" s="296">
        <f t="shared" si="571"/>
        <v>2.4826141039148895E-2</v>
      </c>
      <c r="L744" s="296">
        <f t="shared" si="571"/>
        <v>0.14439322393274823</v>
      </c>
      <c r="M744" s="296">
        <f t="shared" si="571"/>
        <v>0.17434475286303325</v>
      </c>
      <c r="N744" s="296">
        <f t="shared" si="571"/>
        <v>2.7493433790356368E-2</v>
      </c>
      <c r="O744" s="296">
        <f t="shared" si="571"/>
        <v>0.17865711863826186</v>
      </c>
      <c r="P744" s="155">
        <f>SUM(D744:O744)</f>
        <v>1</v>
      </c>
      <c r="Q744" s="157">
        <f>(P766/P765-1)</f>
        <v>7.2687534975918178E-2</v>
      </c>
      <c r="R744" s="83"/>
      <c r="S744" s="83"/>
      <c r="T744" s="67"/>
      <c r="U744" s="209">
        <v>2</v>
      </c>
    </row>
    <row r="745" spans="1:21" s="60" customFormat="1" ht="15.75" hidden="1" customHeight="1" thickBot="1">
      <c r="A745" s="60" t="s">
        <v>26</v>
      </c>
      <c r="B745" s="213"/>
      <c r="C745" s="40" t="s">
        <v>444</v>
      </c>
      <c r="D745" s="153">
        <f t="shared" si="569"/>
        <v>4.0804942307882036E-2</v>
      </c>
      <c r="E745" s="296">
        <f t="shared" si="571"/>
        <v>1.3149499973501039E-2</v>
      </c>
      <c r="F745" s="296">
        <f t="shared" si="571"/>
        <v>0.15809861709786266</v>
      </c>
      <c r="G745" s="296">
        <f t="shared" si="571"/>
        <v>6.376336028104683E-2</v>
      </c>
      <c r="H745" s="296">
        <f t="shared" si="571"/>
        <v>3.1488947386897968E-2</v>
      </c>
      <c r="I745" s="296">
        <f t="shared" si="571"/>
        <v>0.15933482522296966</v>
      </c>
      <c r="J745" s="296">
        <f t="shared" si="571"/>
        <v>3.7932104081627921E-2</v>
      </c>
      <c r="K745" s="296">
        <f t="shared" si="571"/>
        <v>1.9989301070888664E-2</v>
      </c>
      <c r="L745" s="296">
        <f t="shared" si="571"/>
        <v>0.14781158039125378</v>
      </c>
      <c r="M745" s="296">
        <f t="shared" si="571"/>
        <v>0.13067675603511411</v>
      </c>
      <c r="N745" s="296">
        <f t="shared" si="571"/>
        <v>2.3628203705639419E-2</v>
      </c>
      <c r="O745" s="296">
        <f t="shared" si="571"/>
        <v>0.17332186244531597</v>
      </c>
      <c r="P745" s="155">
        <f t="shared" ref="P745:P750" si="572">SUM(D745:O745)</f>
        <v>1</v>
      </c>
      <c r="Q745" s="157">
        <f t="shared" ref="Q745:Q750" si="573">(P767/P766-1)</f>
        <v>3.4916066782407773E-2</v>
      </c>
      <c r="R745" s="83"/>
      <c r="S745" s="83"/>
      <c r="T745" s="67"/>
      <c r="U745" s="209">
        <v>2</v>
      </c>
    </row>
    <row r="746" spans="1:21" s="60" customFormat="1" ht="15.75" hidden="1" customHeight="1" thickBot="1">
      <c r="A746" s="60" t="s">
        <v>26</v>
      </c>
      <c r="B746" s="213"/>
      <c r="C746" s="40" t="s">
        <v>562</v>
      </c>
      <c r="D746" s="153">
        <f t="shared" si="569"/>
        <v>2.9120101646333395E-2</v>
      </c>
      <c r="E746" s="359">
        <f t="shared" ref="E746:O746" si="574">E768/$P768</f>
        <v>1.7816591621443972E-2</v>
      </c>
      <c r="F746" s="296">
        <f t="shared" si="574"/>
        <v>0.16896215004966836</v>
      </c>
      <c r="G746" s="154">
        <f t="shared" si="574"/>
        <v>3.8954618292115259E-2</v>
      </c>
      <c r="H746" s="154">
        <f t="shared" si="574"/>
        <v>1.5857045516557814E-2</v>
      </c>
      <c r="I746" s="154">
        <f t="shared" si="574"/>
        <v>0.16460747947454712</v>
      </c>
      <c r="J746" s="154">
        <f t="shared" si="574"/>
        <v>3.5670625196769709E-2</v>
      </c>
      <c r="K746" s="154">
        <f t="shared" si="574"/>
        <v>1.3208625212050273E-2</v>
      </c>
      <c r="L746" s="154">
        <f t="shared" si="574"/>
        <v>0.1447482831549797</v>
      </c>
      <c r="M746" s="154">
        <f t="shared" si="574"/>
        <v>0.1689596700268555</v>
      </c>
      <c r="N746" s="154">
        <f t="shared" si="574"/>
        <v>1.8285896907597E-2</v>
      </c>
      <c r="O746" s="154">
        <f t="shared" si="574"/>
        <v>0.18380891290108173</v>
      </c>
      <c r="P746" s="155">
        <f t="shared" si="572"/>
        <v>0.99999999999999989</v>
      </c>
      <c r="Q746" s="156">
        <f t="shared" si="573"/>
        <v>-1.8479539619623675E-2</v>
      </c>
      <c r="R746" s="83"/>
      <c r="S746" s="83"/>
      <c r="T746" s="67"/>
      <c r="U746" s="209">
        <v>2</v>
      </c>
    </row>
    <row r="747" spans="1:21" s="60" customFormat="1" ht="15.75" hidden="1" customHeight="1" thickBot="1">
      <c r="A747" s="60" t="s">
        <v>26</v>
      </c>
      <c r="B747" s="213"/>
      <c r="C747" s="49" t="s">
        <v>663</v>
      </c>
      <c r="D747" s="153">
        <f t="shared" si="569"/>
        <v>2.6897210535789511E-2</v>
      </c>
      <c r="E747" s="154">
        <f t="shared" ref="E747:O747" si="575">E769/$P769</f>
        <v>1.4984530673987299E-2</v>
      </c>
      <c r="F747" s="154">
        <f t="shared" si="575"/>
        <v>0.1679283626986092</v>
      </c>
      <c r="G747" s="154">
        <f t="shared" si="575"/>
        <v>3.5011099595623991E-2</v>
      </c>
      <c r="H747" s="154">
        <f t="shared" si="575"/>
        <v>1.7860875527100303E-2</v>
      </c>
      <c r="I747" s="154">
        <f t="shared" si="575"/>
        <v>0.1771069245227819</v>
      </c>
      <c r="J747" s="154">
        <f t="shared" si="575"/>
        <v>3.3448246043597474E-2</v>
      </c>
      <c r="K747" s="154">
        <f t="shared" si="575"/>
        <v>2.1722216856486891E-2</v>
      </c>
      <c r="L747" s="154">
        <f t="shared" si="575"/>
        <v>0.14879448874931342</v>
      </c>
      <c r="M747" s="154">
        <f t="shared" si="575"/>
        <v>0.14523289741202419</v>
      </c>
      <c r="N747" s="154">
        <f t="shared" si="575"/>
        <v>2.2969379283132266E-2</v>
      </c>
      <c r="O747" s="154">
        <f t="shared" si="575"/>
        <v>0.1880437681015534</v>
      </c>
      <c r="P747" s="155">
        <f t="shared" si="572"/>
        <v>0.99999999999999978</v>
      </c>
      <c r="Q747" s="156">
        <f t="shared" si="573"/>
        <v>9.4885461053692444E-2</v>
      </c>
      <c r="R747" s="83"/>
      <c r="S747" s="83"/>
      <c r="T747" s="232"/>
      <c r="U747" s="209">
        <v>2</v>
      </c>
    </row>
    <row r="748" spans="1:21" s="60" customFormat="1" ht="15.75" hidden="1" customHeight="1" thickBot="1">
      <c r="A748" s="60" t="s">
        <v>26</v>
      </c>
      <c r="B748" s="62"/>
      <c r="C748" s="49" t="s">
        <v>744</v>
      </c>
      <c r="D748" s="298">
        <f t="shared" si="569"/>
        <v>2.6654219052363089E-2</v>
      </c>
      <c r="E748" s="299">
        <f t="shared" ref="E748:O748" si="576">E770/$P770</f>
        <v>1.5151667442965136E-2</v>
      </c>
      <c r="F748" s="299">
        <f t="shared" si="576"/>
        <v>0.16228375607620962</v>
      </c>
      <c r="G748" s="299">
        <f t="shared" si="576"/>
        <v>2.991684226184007E-2</v>
      </c>
      <c r="H748" s="299">
        <f t="shared" si="576"/>
        <v>1.2331206191928037E-2</v>
      </c>
      <c r="I748" s="299">
        <f t="shared" si="576"/>
        <v>0.16218588430312492</v>
      </c>
      <c r="J748" s="299">
        <f t="shared" si="576"/>
        <v>2.8998217161481946E-2</v>
      </c>
      <c r="K748" s="299">
        <f t="shared" si="576"/>
        <v>2.2953715135764934E-2</v>
      </c>
      <c r="L748" s="299">
        <f t="shared" si="576"/>
        <v>0.16523737339646191</v>
      </c>
      <c r="M748" s="299">
        <f t="shared" si="576"/>
        <v>0.13849722964338276</v>
      </c>
      <c r="N748" s="299">
        <f t="shared" si="576"/>
        <v>4.1619288005447841E-2</v>
      </c>
      <c r="O748" s="299">
        <f t="shared" si="576"/>
        <v>0.19417060132902975</v>
      </c>
      <c r="P748" s="300">
        <f t="shared" si="572"/>
        <v>0.99999999999999989</v>
      </c>
      <c r="Q748" s="301">
        <f t="shared" si="573"/>
        <v>1.5990125056776439E-2</v>
      </c>
      <c r="R748" s="83"/>
      <c r="S748" s="83"/>
      <c r="T748" s="67"/>
      <c r="U748" s="209">
        <v>2</v>
      </c>
    </row>
    <row r="749" spans="1:21" s="60" customFormat="1" ht="15.75" hidden="1" customHeight="1" thickBot="1">
      <c r="A749" s="60" t="s">
        <v>26</v>
      </c>
      <c r="B749" s="62"/>
      <c r="C749" s="49" t="s">
        <v>824</v>
      </c>
      <c r="D749" s="130">
        <f t="shared" si="569"/>
        <v>1.944837936390581E-2</v>
      </c>
      <c r="E749" s="119">
        <f t="shared" ref="E749:O750" si="577">E771/$P771</f>
        <v>1.1740080210852774E-2</v>
      </c>
      <c r="F749" s="119">
        <f t="shared" si="577"/>
        <v>0.18437334500918451</v>
      </c>
      <c r="G749" s="119">
        <f t="shared" si="577"/>
        <v>2.8110739039317295E-2</v>
      </c>
      <c r="H749" s="119">
        <f t="shared" si="577"/>
        <v>1.5121994695426518E-2</v>
      </c>
      <c r="I749" s="119">
        <f t="shared" si="577"/>
        <v>0.1743132161392795</v>
      </c>
      <c r="J749" s="119">
        <f t="shared" si="577"/>
        <v>5.0119050936048654E-2</v>
      </c>
      <c r="K749" s="119">
        <f t="shared" si="577"/>
        <v>1.4227563409208102E-2</v>
      </c>
      <c r="L749" s="119">
        <f t="shared" si="577"/>
        <v>8.3287804076132649E-2</v>
      </c>
      <c r="M749" s="119">
        <f t="shared" si="577"/>
        <v>0.14446515770046736</v>
      </c>
      <c r="N749" s="119">
        <f t="shared" si="577"/>
        <v>9.2278280949047928E-2</v>
      </c>
      <c r="O749" s="119">
        <f t="shared" si="577"/>
        <v>0.18251438847112891</v>
      </c>
      <c r="P749" s="175">
        <f t="shared" si="572"/>
        <v>0.99999999999999978</v>
      </c>
      <c r="Q749" s="176">
        <f t="shared" si="573"/>
        <v>4.1483982915255124E-2</v>
      </c>
      <c r="R749" s="83"/>
      <c r="S749" s="83"/>
      <c r="T749" s="67"/>
      <c r="U749" s="209">
        <v>2</v>
      </c>
    </row>
    <row r="750" spans="1:21" s="60" customFormat="1" ht="15.6" hidden="1" customHeight="1" thickBot="1">
      <c r="A750" s="60" t="s">
        <v>26</v>
      </c>
      <c r="B750" s="62"/>
      <c r="C750" s="49" t="s">
        <v>908</v>
      </c>
      <c r="D750" s="130">
        <f t="shared" si="569"/>
        <v>2.6294426440908517E-2</v>
      </c>
      <c r="E750" s="119">
        <f t="shared" si="577"/>
        <v>1.5525171588238443E-2</v>
      </c>
      <c r="F750" s="119">
        <f t="shared" si="577"/>
        <v>0.13021531248771126</v>
      </c>
      <c r="G750" s="119">
        <f t="shared" si="577"/>
        <v>4.0334290223711461E-2</v>
      </c>
      <c r="H750" s="119">
        <f t="shared" si="577"/>
        <v>2.6279666339280035E-2</v>
      </c>
      <c r="I750" s="119">
        <f t="shared" si="577"/>
        <v>0.13960804108083502</v>
      </c>
      <c r="J750" s="119">
        <f t="shared" si="577"/>
        <v>5.5064765775355864E-2</v>
      </c>
      <c r="K750" s="119">
        <f t="shared" si="577"/>
        <v>3.1040819091134698E-2</v>
      </c>
      <c r="L750" s="119">
        <f t="shared" si="577"/>
        <v>4.9715236727547074E-2</v>
      </c>
      <c r="M750" s="119">
        <f t="shared" si="577"/>
        <v>0.17921713894605837</v>
      </c>
      <c r="N750" s="119">
        <f t="shared" si="577"/>
        <v>8.9093171707130686E-2</v>
      </c>
      <c r="O750" s="119">
        <f t="shared" si="577"/>
        <v>0.21761195959208857</v>
      </c>
      <c r="P750" s="175">
        <f t="shared" si="572"/>
        <v>1</v>
      </c>
      <c r="Q750" s="176">
        <f t="shared" si="573"/>
        <v>1.969965354641845E-2</v>
      </c>
      <c r="R750" s="83"/>
      <c r="S750" s="83"/>
      <c r="T750" s="67"/>
      <c r="U750" s="209">
        <v>2</v>
      </c>
    </row>
    <row r="751" spans="1:21" s="60" customFormat="1" ht="15.6" hidden="1" customHeight="1" thickBot="1">
      <c r="A751" s="60" t="s">
        <v>26</v>
      </c>
      <c r="B751" s="62"/>
      <c r="C751" s="49" t="s">
        <v>1041</v>
      </c>
      <c r="D751" s="130">
        <f t="shared" ref="D751:O751" si="578">D774/$P774</f>
        <v>2.920474540594482E-2</v>
      </c>
      <c r="E751" s="119">
        <f t="shared" si="578"/>
        <v>1.9496338471587955E-2</v>
      </c>
      <c r="F751" s="119">
        <f t="shared" si="578"/>
        <v>0.15016098608527009</v>
      </c>
      <c r="G751" s="119">
        <f t="shared" si="578"/>
        <v>4.3924376666830155E-2</v>
      </c>
      <c r="H751" s="119">
        <f t="shared" si="578"/>
        <v>2.0047430777654973E-2</v>
      </c>
      <c r="I751" s="119">
        <f t="shared" si="578"/>
        <v>0.1486040915387061</v>
      </c>
      <c r="J751" s="119">
        <f t="shared" si="578"/>
        <v>3.5688928285694026E-2</v>
      </c>
      <c r="K751" s="119">
        <f t="shared" si="578"/>
        <v>6.7729408084669642E-3</v>
      </c>
      <c r="L751" s="119">
        <f t="shared" si="578"/>
        <v>6.1706678064046262E-2</v>
      </c>
      <c r="M751" s="119">
        <f t="shared" si="578"/>
        <v>0.20188428413381859</v>
      </c>
      <c r="N751" s="119">
        <f t="shared" si="578"/>
        <v>0.1074713457300225</v>
      </c>
      <c r="O751" s="119">
        <f t="shared" si="578"/>
        <v>0.17503785403195757</v>
      </c>
      <c r="P751" s="175">
        <f>SUM(D751:O751)</f>
        <v>1</v>
      </c>
      <c r="Q751" s="176">
        <f>(P774/P772-1)</f>
        <v>0.30125233616145186</v>
      </c>
      <c r="R751" s="83"/>
      <c r="S751" s="83"/>
      <c r="T751" s="67"/>
      <c r="U751" s="209">
        <v>2</v>
      </c>
    </row>
    <row r="752" spans="1:21" s="60" customFormat="1" ht="15.6" hidden="1" customHeight="1" thickBot="1">
      <c r="A752" s="60" t="s">
        <v>26</v>
      </c>
      <c r="B752" s="62">
        <f>+B731+1</f>
        <v>135</v>
      </c>
      <c r="C752" s="49" t="s">
        <v>1299</v>
      </c>
      <c r="D752" s="130">
        <f t="shared" ref="D752:D758" si="579">D775/$P775</f>
        <v>4.8848190727872047E-2</v>
      </c>
      <c r="E752" s="119">
        <f t="shared" ref="E752:O752" si="580">E775/$P775</f>
        <v>2.8662054712196704E-2</v>
      </c>
      <c r="F752" s="119">
        <f t="shared" si="580"/>
        <v>0.23686081719170768</v>
      </c>
      <c r="G752" s="119">
        <f t="shared" si="580"/>
        <v>4.5730529605764215E-2</v>
      </c>
      <c r="H752" s="119">
        <f t="shared" si="580"/>
        <v>3.3384667556035939E-2</v>
      </c>
      <c r="I752" s="119">
        <f t="shared" si="580"/>
        <v>0.1592826372733874</v>
      </c>
      <c r="J752" s="119">
        <f t="shared" si="580"/>
        <v>4.4979145000063475E-2</v>
      </c>
      <c r="K752" s="119">
        <f t="shared" si="580"/>
        <v>2.6269429693324412E-2</v>
      </c>
      <c r="L752" s="119">
        <f t="shared" si="580"/>
        <v>5.6300780861620769E-2</v>
      </c>
      <c r="M752" s="119">
        <f t="shared" si="580"/>
        <v>8.7358945893194193E-2</v>
      </c>
      <c r="N752" s="119">
        <f t="shared" si="580"/>
        <v>6.4521384605600293E-2</v>
      </c>
      <c r="O752" s="119">
        <f t="shared" si="580"/>
        <v>0.1678014168792327</v>
      </c>
      <c r="P752" s="175">
        <f t="shared" ref="P752:P761" si="581">SUM(D752:O752)</f>
        <v>0.99999999999999978</v>
      </c>
      <c r="Q752" s="176">
        <f>(P775/P774-1)</f>
        <v>-0.21221690396607651</v>
      </c>
      <c r="R752" s="83"/>
      <c r="S752" s="83"/>
      <c r="T752" s="67"/>
      <c r="U752" s="209">
        <v>2</v>
      </c>
    </row>
    <row r="753" spans="1:21" s="60" customFormat="1" ht="15.6" hidden="1" customHeight="1">
      <c r="A753" s="60" t="s">
        <v>26</v>
      </c>
      <c r="B753" s="408">
        <f>+B752+1</f>
        <v>136</v>
      </c>
      <c r="C753" s="566" t="s">
        <v>1300</v>
      </c>
      <c r="D753" s="460">
        <f t="shared" si="579"/>
        <v>6.1775571391068047E-2</v>
      </c>
      <c r="E753" s="346">
        <f t="shared" ref="E753:O753" si="582">E776/$P776</f>
        <v>1.527784153514457E-2</v>
      </c>
      <c r="F753" s="346">
        <f t="shared" si="582"/>
        <v>0.13016417703329147</v>
      </c>
      <c r="G753" s="346">
        <f t="shared" si="582"/>
        <v>2.5104964808715064E-2</v>
      </c>
      <c r="H753" s="346">
        <f t="shared" si="582"/>
        <v>2.6063919692465676E-2</v>
      </c>
      <c r="I753" s="346">
        <f t="shared" ref="I753:N754" si="583">I776/$P776</f>
        <v>0.16008982879979991</v>
      </c>
      <c r="J753" s="346">
        <f t="shared" si="583"/>
        <v>2.9367264883477986E-2</v>
      </c>
      <c r="K753" s="346">
        <f t="shared" si="583"/>
        <v>1.4042438200004538E-2</v>
      </c>
      <c r="L753" s="346">
        <f t="shared" si="583"/>
        <v>5.1579673261259784E-2</v>
      </c>
      <c r="M753" s="346">
        <f t="shared" si="583"/>
        <v>0.18917675909435119</v>
      </c>
      <c r="N753" s="346">
        <f t="shared" si="583"/>
        <v>7.790962839596384E-2</v>
      </c>
      <c r="O753" s="346">
        <f t="shared" si="582"/>
        <v>0.21944793290445791</v>
      </c>
      <c r="P753" s="545">
        <f t="shared" si="581"/>
        <v>1</v>
      </c>
      <c r="Q753" s="548">
        <f t="shared" ref="Q753:Q761" si="584">(P776/P775-1)</f>
        <v>0.37275750883250636</v>
      </c>
      <c r="R753" s="83"/>
      <c r="S753" s="83"/>
      <c r="T753" s="67"/>
      <c r="U753" s="209">
        <v>2</v>
      </c>
    </row>
    <row r="754" spans="1:21" s="60" customFormat="1" ht="15.6" customHeight="1">
      <c r="A754" s="60" t="s">
        <v>26</v>
      </c>
      <c r="B754" s="513">
        <v>136</v>
      </c>
      <c r="C754" s="567" t="s">
        <v>1301</v>
      </c>
      <c r="D754" s="119">
        <f t="shared" si="579"/>
        <v>2.3548877738247698E-2</v>
      </c>
      <c r="E754" s="119">
        <f t="shared" ref="E754:O754" si="585">E777/$P777</f>
        <v>1.8024045574972558E-2</v>
      </c>
      <c r="F754" s="119">
        <f t="shared" si="585"/>
        <v>0.19041953825242863</v>
      </c>
      <c r="G754" s="119">
        <f t="shared" si="585"/>
        <v>2.6197279127747344E-2</v>
      </c>
      <c r="H754" s="119">
        <f t="shared" si="585"/>
        <v>1.9135593396046757E-2</v>
      </c>
      <c r="I754" s="119">
        <f t="shared" si="583"/>
        <v>0.12558601935971958</v>
      </c>
      <c r="J754" s="119">
        <f t="shared" si="583"/>
        <v>3.4205091369663675E-2</v>
      </c>
      <c r="K754" s="119">
        <f t="shared" si="583"/>
        <v>1.6475345022915651E-2</v>
      </c>
      <c r="L754" s="119">
        <f t="shared" si="583"/>
        <v>5.3298018905607508E-2</v>
      </c>
      <c r="M754" s="119">
        <f t="shared" si="583"/>
        <v>0.18758244391509674</v>
      </c>
      <c r="N754" s="119">
        <f t="shared" si="583"/>
        <v>7.4162752454875497E-2</v>
      </c>
      <c r="O754" s="119">
        <f t="shared" si="585"/>
        <v>0.23136499488267839</v>
      </c>
      <c r="P754" s="175">
        <f t="shared" si="581"/>
        <v>0.99999999999999989</v>
      </c>
      <c r="Q754" s="556">
        <f t="shared" si="584"/>
        <v>0.10778699760193033</v>
      </c>
      <c r="R754" s="83"/>
      <c r="S754" s="83"/>
      <c r="T754" s="67"/>
      <c r="U754" s="209">
        <v>1</v>
      </c>
    </row>
    <row r="755" spans="1:21" s="60" customFormat="1" ht="15.6" customHeight="1">
      <c r="A755" s="60" t="s">
        <v>26</v>
      </c>
      <c r="B755" s="513">
        <f>+B754+1</f>
        <v>137</v>
      </c>
      <c r="C755" s="567" t="s">
        <v>1302</v>
      </c>
      <c r="D755" s="119">
        <f t="shared" si="579"/>
        <v>1.7662759232958208E-2</v>
      </c>
      <c r="E755" s="119">
        <f t="shared" ref="E755:O755" si="586">E778/$P778</f>
        <v>1.2188061141050803E-2</v>
      </c>
      <c r="F755" s="119">
        <f t="shared" si="586"/>
        <v>0.17370239000051613</v>
      </c>
      <c r="G755" s="119">
        <f t="shared" si="586"/>
        <v>2.8964227452597482E-2</v>
      </c>
      <c r="H755" s="119">
        <f t="shared" si="586"/>
        <v>1.2632565923995429E-2</v>
      </c>
      <c r="I755" s="119">
        <f t="shared" si="586"/>
        <v>0.17139913263469359</v>
      </c>
      <c r="J755" s="119">
        <f t="shared" si="586"/>
        <v>3.382291628010857E-2</v>
      </c>
      <c r="K755" s="119">
        <f t="shared" si="586"/>
        <v>2.586622641400502E-2</v>
      </c>
      <c r="L755" s="119">
        <f t="shared" si="586"/>
        <v>6.0984022165706142E-2</v>
      </c>
      <c r="M755" s="119">
        <f t="shared" si="586"/>
        <v>0.2092273403141173</v>
      </c>
      <c r="N755" s="119">
        <f t="shared" si="586"/>
        <v>7.0826922114279128E-2</v>
      </c>
      <c r="O755" s="119">
        <f t="shared" si="586"/>
        <v>0.18272343632597224</v>
      </c>
      <c r="P755" s="175">
        <f t="shared" si="581"/>
        <v>1</v>
      </c>
      <c r="Q755" s="556">
        <f t="shared" si="584"/>
        <v>0.46672432179081258</v>
      </c>
      <c r="R755" s="83"/>
      <c r="S755" s="83"/>
      <c r="T755" s="67"/>
      <c r="U755" s="209">
        <v>1</v>
      </c>
    </row>
    <row r="756" spans="1:21" s="60" customFormat="1" ht="15.75" customHeight="1">
      <c r="A756" s="60" t="s">
        <v>26</v>
      </c>
      <c r="B756" s="513">
        <f>+B755+1</f>
        <v>138</v>
      </c>
      <c r="C756" s="567" t="s">
        <v>1303</v>
      </c>
      <c r="D756" s="119">
        <f t="shared" si="579"/>
        <v>2.7010488662213564E-2</v>
      </c>
      <c r="E756" s="119">
        <f t="shared" ref="E756:O756" si="587">E779/$P779</f>
        <v>1.5537278070204122E-2</v>
      </c>
      <c r="F756" s="119">
        <f t="shared" si="587"/>
        <v>0.15822162641822163</v>
      </c>
      <c r="G756" s="119">
        <f t="shared" si="587"/>
        <v>3.6549944153724374E-2</v>
      </c>
      <c r="H756" s="119">
        <f t="shared" si="587"/>
        <v>2.6454831631768892E-2</v>
      </c>
      <c r="I756" s="119">
        <f t="shared" si="587"/>
        <v>0.15727196346110978</v>
      </c>
      <c r="J756" s="119">
        <f t="shared" si="587"/>
        <v>4.4843883962468044E-2</v>
      </c>
      <c r="K756" s="119">
        <f t="shared" si="587"/>
        <v>2.5271710583468856E-2</v>
      </c>
      <c r="L756" s="119">
        <f t="shared" si="587"/>
        <v>6.0130109258851441E-2</v>
      </c>
      <c r="M756" s="119">
        <f t="shared" si="587"/>
        <v>0.22014236414432856</v>
      </c>
      <c r="N756" s="119">
        <f t="shared" si="587"/>
        <v>7.4967843970105974E-2</v>
      </c>
      <c r="O756" s="119">
        <f t="shared" si="587"/>
        <v>0.15359795568353474</v>
      </c>
      <c r="P756" s="175">
        <f t="shared" si="581"/>
        <v>0.99999999999999978</v>
      </c>
      <c r="Q756" s="556">
        <f t="shared" si="584"/>
        <v>9.036766376548222E-2</v>
      </c>
      <c r="R756" s="83"/>
      <c r="S756" s="83"/>
      <c r="T756" s="67"/>
      <c r="U756" s="209">
        <v>1</v>
      </c>
    </row>
    <row r="757" spans="1:21" s="60" customFormat="1" ht="15.75" customHeight="1">
      <c r="A757" s="60" t="s">
        <v>26</v>
      </c>
      <c r="B757" s="513">
        <f>+B756+1</f>
        <v>139</v>
      </c>
      <c r="C757" s="567" t="s">
        <v>1304</v>
      </c>
      <c r="D757" s="119">
        <f t="shared" si="579"/>
        <v>4.0114628072752914E-2</v>
      </c>
      <c r="E757" s="119">
        <f t="shared" ref="E757:O757" si="588">E780/$P780</f>
        <v>1.5615267736070835E-2</v>
      </c>
      <c r="F757" s="119">
        <f t="shared" si="588"/>
        <v>0.17692996552635448</v>
      </c>
      <c r="G757" s="119">
        <f t="shared" si="588"/>
        <v>3.3227417844867928E-2</v>
      </c>
      <c r="H757" s="119">
        <f t="shared" si="588"/>
        <v>2.0186221288754868E-2</v>
      </c>
      <c r="I757" s="119">
        <f t="shared" si="588"/>
        <v>0.15466326602623559</v>
      </c>
      <c r="J757" s="119">
        <f t="shared" si="588"/>
        <v>3.121602545879399E-2</v>
      </c>
      <c r="K757" s="119">
        <f t="shared" si="588"/>
        <v>1.7552477866892766E-2</v>
      </c>
      <c r="L757" s="119">
        <f t="shared" si="588"/>
        <v>5.4771469352759977E-2</v>
      </c>
      <c r="M757" s="119">
        <f t="shared" si="588"/>
        <v>0.21975371319667575</v>
      </c>
      <c r="N757" s="119">
        <f t="shared" si="588"/>
        <v>6.5312869700710402E-2</v>
      </c>
      <c r="O757" s="119">
        <f t="shared" si="588"/>
        <v>0.17065667792913053</v>
      </c>
      <c r="P757" s="175">
        <f t="shared" si="581"/>
        <v>1</v>
      </c>
      <c r="Q757" s="556">
        <f t="shared" si="584"/>
        <v>-3.4391670151113884E-2</v>
      </c>
      <c r="R757" s="83"/>
      <c r="S757" s="83"/>
      <c r="T757" s="67"/>
      <c r="U757" s="209">
        <v>1</v>
      </c>
    </row>
    <row r="758" spans="1:21" s="60" customFormat="1" ht="15.75" customHeight="1">
      <c r="A758" s="60" t="s">
        <v>26</v>
      </c>
      <c r="B758" s="513">
        <v>140</v>
      </c>
      <c r="C758" s="567" t="s">
        <v>1305</v>
      </c>
      <c r="D758" s="119">
        <f t="shared" si="579"/>
        <v>3.4494474278323459E-2</v>
      </c>
      <c r="E758" s="119">
        <f t="shared" ref="E758:O758" si="589">E781/$P781</f>
        <v>1.5453373631626301E-2</v>
      </c>
      <c r="F758" s="119">
        <f t="shared" si="589"/>
        <v>0.15239731178488417</v>
      </c>
      <c r="G758" s="119">
        <f t="shared" si="589"/>
        <v>3.3831288078278461E-2</v>
      </c>
      <c r="H758" s="119">
        <f t="shared" si="589"/>
        <v>1.7933135013496273E-2</v>
      </c>
      <c r="I758" s="119">
        <f t="shared" si="589"/>
        <v>0.17502252435142834</v>
      </c>
      <c r="J758" s="119">
        <f t="shared" si="589"/>
        <v>3.4228087275999096E-2</v>
      </c>
      <c r="K758" s="119">
        <f t="shared" si="589"/>
        <v>2.5211816750393641E-2</v>
      </c>
      <c r="L758" s="119">
        <f t="shared" si="589"/>
        <v>5.7396715903126637E-2</v>
      </c>
      <c r="M758" s="119">
        <f t="shared" si="589"/>
        <v>0.21978330958986278</v>
      </c>
      <c r="N758" s="119">
        <f t="shared" si="589"/>
        <v>6.3095148834070636E-2</v>
      </c>
      <c r="O758" s="119">
        <f t="shared" si="589"/>
        <v>0.17115281450851028</v>
      </c>
      <c r="P758" s="175">
        <f t="shared" si="581"/>
        <v>1</v>
      </c>
      <c r="Q758" s="556">
        <f t="shared" si="584"/>
        <v>-8.161421723969442E-2</v>
      </c>
      <c r="R758" s="83"/>
      <c r="S758" s="83"/>
      <c r="T758" s="67"/>
      <c r="U758" s="209">
        <v>1</v>
      </c>
    </row>
    <row r="759" spans="1:21" s="60" customFormat="1" ht="15.75" customHeight="1">
      <c r="A759" s="60" t="s">
        <v>26</v>
      </c>
      <c r="B759" s="513">
        <v>141</v>
      </c>
      <c r="C759" s="567" t="s">
        <v>1306</v>
      </c>
      <c r="D759" s="119">
        <f t="shared" ref="D759:O761" si="590">D782/$P782</f>
        <v>2.8201063135316607E-2</v>
      </c>
      <c r="E759" s="119">
        <f t="shared" si="590"/>
        <v>1.441760701296279E-2</v>
      </c>
      <c r="F759" s="119">
        <f t="shared" si="590"/>
        <v>0.16935559078616058</v>
      </c>
      <c r="G759" s="119">
        <f t="shared" si="590"/>
        <v>3.2863937330970809E-2</v>
      </c>
      <c r="H759" s="119">
        <f t="shared" si="590"/>
        <v>1.973328359600858E-2</v>
      </c>
      <c r="I759" s="119">
        <f t="shared" si="590"/>
        <v>0.16088781124685256</v>
      </c>
      <c r="J759" s="119">
        <f t="shared" si="590"/>
        <v>3.6575585190711551E-2</v>
      </c>
      <c r="K759" s="119">
        <f t="shared" si="590"/>
        <v>2.2866735055488203E-2</v>
      </c>
      <c r="L759" s="119">
        <f t="shared" si="590"/>
        <v>5.8547048400634148E-2</v>
      </c>
      <c r="M759" s="119">
        <f t="shared" si="590"/>
        <v>0.21602163573626784</v>
      </c>
      <c r="N759" s="119">
        <f t="shared" si="590"/>
        <v>7.0278839876900118E-2</v>
      </c>
      <c r="O759" s="119">
        <f t="shared" si="590"/>
        <v>0.17025086263172623</v>
      </c>
      <c r="P759" s="175">
        <f t="shared" si="581"/>
        <v>1</v>
      </c>
      <c r="Q759" s="556">
        <f t="shared" si="584"/>
        <v>5.0048736597434473E-3</v>
      </c>
      <c r="R759" s="83"/>
      <c r="S759" s="83"/>
      <c r="T759" s="67"/>
      <c r="U759" s="209">
        <v>1</v>
      </c>
    </row>
    <row r="760" spans="1:21" s="60" customFormat="1" ht="15.75" hidden="1" customHeight="1" thickBot="1">
      <c r="A760" s="60" t="s">
        <v>26</v>
      </c>
      <c r="B760" s="409"/>
      <c r="C760" s="158" t="s">
        <v>1307</v>
      </c>
      <c r="D760" s="135" t="e">
        <f t="shared" si="590"/>
        <v>#DIV/0!</v>
      </c>
      <c r="E760" s="147" t="e">
        <f t="shared" si="590"/>
        <v>#DIV/0!</v>
      </c>
      <c r="F760" s="136" t="e">
        <f t="shared" si="590"/>
        <v>#DIV/0!</v>
      </c>
      <c r="G760" s="148" t="e">
        <f t="shared" si="590"/>
        <v>#DIV/0!</v>
      </c>
      <c r="H760" s="148" t="e">
        <f t="shared" si="590"/>
        <v>#DIV/0!</v>
      </c>
      <c r="I760" s="148" t="e">
        <f t="shared" si="590"/>
        <v>#DIV/0!</v>
      </c>
      <c r="J760" s="148" t="e">
        <f t="shared" si="590"/>
        <v>#DIV/0!</v>
      </c>
      <c r="K760" s="148" t="e">
        <f t="shared" si="590"/>
        <v>#DIV/0!</v>
      </c>
      <c r="L760" s="148" t="e">
        <f t="shared" si="590"/>
        <v>#DIV/0!</v>
      </c>
      <c r="M760" s="148" t="e">
        <f t="shared" si="590"/>
        <v>#DIV/0!</v>
      </c>
      <c r="N760" s="148" t="e">
        <f t="shared" si="590"/>
        <v>#DIV/0!</v>
      </c>
      <c r="O760" s="148" t="e">
        <f t="shared" si="590"/>
        <v>#DIV/0!</v>
      </c>
      <c r="P760" s="137" t="e">
        <f t="shared" si="581"/>
        <v>#DIV/0!</v>
      </c>
      <c r="Q760" s="106">
        <f t="shared" si="584"/>
        <v>-1</v>
      </c>
      <c r="R760" s="83"/>
      <c r="S760" s="83"/>
      <c r="T760" s="67"/>
      <c r="U760" s="209">
        <v>2</v>
      </c>
    </row>
    <row r="761" spans="1:21" s="60" customFormat="1" ht="15.75" hidden="1" customHeight="1" thickBot="1">
      <c r="A761" s="60" t="s">
        <v>26</v>
      </c>
      <c r="B761" s="213"/>
      <c r="C761" s="40" t="s">
        <v>1308</v>
      </c>
      <c r="D761" s="135" t="e">
        <f t="shared" si="590"/>
        <v>#DIV/0!</v>
      </c>
      <c r="E761" s="147" t="e">
        <f t="shared" si="590"/>
        <v>#DIV/0!</v>
      </c>
      <c r="F761" s="149" t="e">
        <f t="shared" si="590"/>
        <v>#DIV/0!</v>
      </c>
      <c r="G761" s="99" t="e">
        <f t="shared" si="590"/>
        <v>#DIV/0!</v>
      </c>
      <c r="H761" s="99" t="e">
        <f t="shared" si="590"/>
        <v>#DIV/0!</v>
      </c>
      <c r="I761" s="99" t="e">
        <f t="shared" si="590"/>
        <v>#DIV/0!</v>
      </c>
      <c r="J761" s="99" t="e">
        <f t="shared" si="590"/>
        <v>#DIV/0!</v>
      </c>
      <c r="K761" s="99" t="e">
        <f t="shared" si="590"/>
        <v>#DIV/0!</v>
      </c>
      <c r="L761" s="99" t="e">
        <f t="shared" si="590"/>
        <v>#DIV/0!</v>
      </c>
      <c r="M761" s="99" t="e">
        <f t="shared" si="590"/>
        <v>#DIV/0!</v>
      </c>
      <c r="N761" s="99" t="e">
        <f t="shared" si="590"/>
        <v>#DIV/0!</v>
      </c>
      <c r="O761" s="99" t="e">
        <f t="shared" si="590"/>
        <v>#DIV/0!</v>
      </c>
      <c r="P761" s="138" t="e">
        <f t="shared" si="581"/>
        <v>#DIV/0!</v>
      </c>
      <c r="Q761" s="108" t="e">
        <f t="shared" si="584"/>
        <v>#DIV/0!</v>
      </c>
      <c r="R761" s="83"/>
      <c r="S761" s="83"/>
      <c r="T761" s="67"/>
      <c r="U761" s="209">
        <v>2</v>
      </c>
    </row>
    <row r="762" spans="1:21" s="60" customFormat="1" ht="15.75" hidden="1" customHeight="1" thickBot="1">
      <c r="A762" s="60" t="s">
        <v>26</v>
      </c>
      <c r="B762" s="213"/>
      <c r="C762" s="40" t="s">
        <v>2520</v>
      </c>
      <c r="D762" s="135" t="e">
        <f t="shared" ref="D762:O762" si="591">D785/$P785</f>
        <v>#DIV/0!</v>
      </c>
      <c r="E762" s="147" t="e">
        <f t="shared" si="591"/>
        <v>#DIV/0!</v>
      </c>
      <c r="F762" s="149" t="e">
        <f>F785/$P785</f>
        <v>#DIV/0!</v>
      </c>
      <c r="G762" s="99" t="e">
        <f t="shared" si="591"/>
        <v>#DIV/0!</v>
      </c>
      <c r="H762" s="99" t="e">
        <f t="shared" si="591"/>
        <v>#DIV/0!</v>
      </c>
      <c r="I762" s="99" t="e">
        <f t="shared" si="591"/>
        <v>#DIV/0!</v>
      </c>
      <c r="J762" s="99" t="e">
        <f t="shared" si="591"/>
        <v>#DIV/0!</v>
      </c>
      <c r="K762" s="99" t="e">
        <f t="shared" si="591"/>
        <v>#DIV/0!</v>
      </c>
      <c r="L762" s="99" t="e">
        <f t="shared" si="591"/>
        <v>#DIV/0!</v>
      </c>
      <c r="M762" s="99" t="e">
        <f t="shared" si="591"/>
        <v>#DIV/0!</v>
      </c>
      <c r="N762" s="99" t="e">
        <f t="shared" si="591"/>
        <v>#DIV/0!</v>
      </c>
      <c r="O762" s="99" t="e">
        <f t="shared" si="591"/>
        <v>#DIV/0!</v>
      </c>
      <c r="P762" s="138" t="e">
        <f t="shared" ref="P762:P764" si="592">SUM(D762:O762)</f>
        <v>#DIV/0!</v>
      </c>
      <c r="Q762" s="108" t="e">
        <f t="shared" ref="Q762:Q764" si="593">(P785/P784-1)</f>
        <v>#DIV/0!</v>
      </c>
      <c r="R762" s="83"/>
      <c r="S762" s="83"/>
      <c r="T762" s="67"/>
      <c r="U762" s="209">
        <v>2</v>
      </c>
    </row>
    <row r="763" spans="1:21" s="60" customFormat="1" ht="15.75" hidden="1" customHeight="1" thickBot="1">
      <c r="A763" s="60" t="s">
        <v>26</v>
      </c>
      <c r="B763" s="213"/>
      <c r="C763" s="40" t="s">
        <v>2616</v>
      </c>
      <c r="D763" s="135" t="e">
        <f t="shared" ref="D763:O763" si="594">D786/$P786</f>
        <v>#DIV/0!</v>
      </c>
      <c r="E763" s="147" t="e">
        <f t="shared" si="594"/>
        <v>#DIV/0!</v>
      </c>
      <c r="F763" s="149" t="e">
        <f t="shared" si="594"/>
        <v>#DIV/0!</v>
      </c>
      <c r="G763" s="99" t="e">
        <f t="shared" si="594"/>
        <v>#DIV/0!</v>
      </c>
      <c r="H763" s="99" t="e">
        <f t="shared" si="594"/>
        <v>#DIV/0!</v>
      </c>
      <c r="I763" s="99" t="e">
        <f t="shared" si="594"/>
        <v>#DIV/0!</v>
      </c>
      <c r="J763" s="99" t="e">
        <f t="shared" si="594"/>
        <v>#DIV/0!</v>
      </c>
      <c r="K763" s="99" t="e">
        <f t="shared" si="594"/>
        <v>#DIV/0!</v>
      </c>
      <c r="L763" s="99" t="e">
        <f t="shared" si="594"/>
        <v>#DIV/0!</v>
      </c>
      <c r="M763" s="99" t="e">
        <f t="shared" si="594"/>
        <v>#DIV/0!</v>
      </c>
      <c r="N763" s="99" t="e">
        <f t="shared" si="594"/>
        <v>#DIV/0!</v>
      </c>
      <c r="O763" s="99" t="e">
        <f t="shared" si="594"/>
        <v>#DIV/0!</v>
      </c>
      <c r="P763" s="138" t="e">
        <f t="shared" si="592"/>
        <v>#DIV/0!</v>
      </c>
      <c r="Q763" s="108" t="e">
        <f t="shared" si="593"/>
        <v>#DIV/0!</v>
      </c>
      <c r="R763" s="83"/>
      <c r="S763" s="83"/>
      <c r="T763" s="67"/>
      <c r="U763" s="209">
        <v>2</v>
      </c>
    </row>
    <row r="764" spans="1:21" s="60" customFormat="1" ht="15.75" hidden="1" customHeight="1" thickBot="1">
      <c r="A764" s="60" t="s">
        <v>26</v>
      </c>
      <c r="B764" s="213"/>
      <c r="C764" s="40" t="s">
        <v>2712</v>
      </c>
      <c r="D764" s="135" t="e">
        <f t="shared" ref="D764:O764" si="595">D787/$P787</f>
        <v>#DIV/0!</v>
      </c>
      <c r="E764" s="147" t="e">
        <f t="shared" si="595"/>
        <v>#DIV/0!</v>
      </c>
      <c r="F764" s="149" t="e">
        <f t="shared" si="595"/>
        <v>#DIV/0!</v>
      </c>
      <c r="G764" s="99" t="e">
        <f t="shared" si="595"/>
        <v>#DIV/0!</v>
      </c>
      <c r="H764" s="99" t="e">
        <f t="shared" si="595"/>
        <v>#DIV/0!</v>
      </c>
      <c r="I764" s="99" t="e">
        <f t="shared" si="595"/>
        <v>#DIV/0!</v>
      </c>
      <c r="J764" s="99" t="e">
        <f t="shared" si="595"/>
        <v>#DIV/0!</v>
      </c>
      <c r="K764" s="99" t="e">
        <f t="shared" si="595"/>
        <v>#DIV/0!</v>
      </c>
      <c r="L764" s="99" t="e">
        <f t="shared" si="595"/>
        <v>#DIV/0!</v>
      </c>
      <c r="M764" s="99" t="e">
        <f t="shared" si="595"/>
        <v>#DIV/0!</v>
      </c>
      <c r="N764" s="99" t="e">
        <f t="shared" si="595"/>
        <v>#DIV/0!</v>
      </c>
      <c r="O764" s="99" t="e">
        <f t="shared" si="595"/>
        <v>#DIV/0!</v>
      </c>
      <c r="P764" s="138" t="e">
        <f t="shared" si="592"/>
        <v>#DIV/0!</v>
      </c>
      <c r="Q764" s="108" t="e">
        <f t="shared" si="593"/>
        <v>#DIV/0!</v>
      </c>
      <c r="R764" s="83"/>
      <c r="S764" s="83"/>
      <c r="T764" s="67"/>
      <c r="U764" s="209">
        <v>2</v>
      </c>
    </row>
    <row r="765" spans="1:21" s="60" customFormat="1" ht="15.75" hidden="1" customHeight="1" thickBot="1">
      <c r="A765" s="60" t="s">
        <v>26</v>
      </c>
      <c r="B765" s="213"/>
      <c r="C765" s="41" t="s">
        <v>142</v>
      </c>
      <c r="D765" s="347">
        <v>46.891554509999999</v>
      </c>
      <c r="E765" s="83">
        <v>25.679261110000006</v>
      </c>
      <c r="F765" s="347">
        <v>338.12432081999992</v>
      </c>
      <c r="G765" s="348">
        <v>124.12383811000007</v>
      </c>
      <c r="H765" s="348">
        <v>21.762147830000004</v>
      </c>
      <c r="I765" s="348">
        <v>280.14055679000001</v>
      </c>
      <c r="J765" s="348">
        <v>69.238152589999913</v>
      </c>
      <c r="K765" s="348">
        <v>26.001815830000055</v>
      </c>
      <c r="L765" s="348">
        <v>259.14515650999988</v>
      </c>
      <c r="M765" s="348">
        <v>280.01875879000022</v>
      </c>
      <c r="N765" s="348">
        <v>78.765786209999987</v>
      </c>
      <c r="O765" s="83">
        <v>324.63476745000003</v>
      </c>
      <c r="P765" s="349">
        <f>SUM(D765:O765)</f>
        <v>1874.5261165500001</v>
      </c>
      <c r="Q765" s="84"/>
      <c r="R765" s="83"/>
      <c r="S765" s="83"/>
      <c r="T765" s="67"/>
      <c r="U765" s="209">
        <v>2</v>
      </c>
    </row>
    <row r="766" spans="1:21" s="60" customFormat="1" ht="15.75" hidden="1" customHeight="1" thickBot="1">
      <c r="A766" s="60" t="s">
        <v>26</v>
      </c>
      <c r="B766" s="213"/>
      <c r="C766" s="40" t="s">
        <v>143</v>
      </c>
      <c r="D766" s="109">
        <v>53.158497879999999</v>
      </c>
      <c r="E766" s="111">
        <v>29.301823240000001</v>
      </c>
      <c r="F766" s="109">
        <v>338.49866035000002</v>
      </c>
      <c r="G766" s="110">
        <v>75.934805960000006</v>
      </c>
      <c r="H766" s="110">
        <v>33.590299559999998</v>
      </c>
      <c r="I766" s="110">
        <v>290.60970512</v>
      </c>
      <c r="J766" s="110">
        <v>84.331303090000006</v>
      </c>
      <c r="K766" s="110">
        <v>49.919927719999997</v>
      </c>
      <c r="L766" s="110">
        <v>290.34312222</v>
      </c>
      <c r="M766" s="110">
        <v>350.56908149999998</v>
      </c>
      <c r="N766" s="110">
        <v>55.283268769999999</v>
      </c>
      <c r="O766" s="111">
        <v>359.24030379999999</v>
      </c>
      <c r="P766" s="112">
        <f>SUM(D766:O766)</f>
        <v>2010.7807992100002</v>
      </c>
      <c r="Q766" s="240"/>
      <c r="R766" s="315"/>
      <c r="S766" s="315"/>
      <c r="T766" s="242"/>
      <c r="U766" s="209">
        <v>2</v>
      </c>
    </row>
    <row r="767" spans="1:21" s="60" customFormat="1" ht="15.75" hidden="1" customHeight="1" thickBot="1">
      <c r="A767" s="60" t="s">
        <v>26</v>
      </c>
      <c r="B767" s="213"/>
      <c r="C767" s="40" t="s">
        <v>444</v>
      </c>
      <c r="D767" s="109">
        <v>84.914650609999995</v>
      </c>
      <c r="E767" s="111">
        <v>27.363969480000002</v>
      </c>
      <c r="F767" s="109">
        <v>329.00153935999998</v>
      </c>
      <c r="G767" s="110">
        <v>132.69087404000001</v>
      </c>
      <c r="H767" s="110">
        <v>65.528164340000004</v>
      </c>
      <c r="I767" s="110">
        <v>331.57407531000001</v>
      </c>
      <c r="J767" s="110">
        <v>78.936304840000005</v>
      </c>
      <c r="K767" s="110">
        <v>41.597522759999997</v>
      </c>
      <c r="L767" s="110">
        <v>307.59432547</v>
      </c>
      <c r="M767" s="110">
        <v>271.93693837000001</v>
      </c>
      <c r="N767" s="110">
        <v>49.170040409999999</v>
      </c>
      <c r="O767" s="111">
        <v>360.68095089000002</v>
      </c>
      <c r="P767" s="112">
        <f t="shared" ref="P767:P773" si="596">SUM(D767:O767)</f>
        <v>2080.9893558799999</v>
      </c>
      <c r="Q767" s="80"/>
      <c r="R767" s="114"/>
      <c r="S767" s="114"/>
      <c r="T767" s="115">
        <f t="shared" ref="T767:T773" si="597">R767-S767</f>
        <v>0</v>
      </c>
      <c r="U767" s="209">
        <v>2</v>
      </c>
    </row>
    <row r="768" spans="1:21" s="60" customFormat="1" ht="15.75" hidden="1" customHeight="1" thickBot="1">
      <c r="A768" s="60" t="s">
        <v>26</v>
      </c>
      <c r="B768" s="213"/>
      <c r="C768" s="40" t="s">
        <v>562</v>
      </c>
      <c r="D768" s="109">
        <v>59.478786939999999</v>
      </c>
      <c r="E768" s="111">
        <v>36.39098757</v>
      </c>
      <c r="F768" s="109">
        <v>345.11087378000002</v>
      </c>
      <c r="G768" s="110">
        <v>79.566117930000004</v>
      </c>
      <c r="H768" s="110">
        <v>32.388548749999998</v>
      </c>
      <c r="I768" s="110">
        <v>336.21631267999999</v>
      </c>
      <c r="J768" s="110">
        <v>72.858451590000001</v>
      </c>
      <c r="K768" s="110">
        <v>26.979061210000001</v>
      </c>
      <c r="L768" s="110">
        <v>295.65323632000002</v>
      </c>
      <c r="M768" s="110">
        <v>345.10580825</v>
      </c>
      <c r="N768" s="110">
        <v>37.349559399999997</v>
      </c>
      <c r="O768" s="111">
        <v>375.43588620999998</v>
      </c>
      <c r="P768" s="112">
        <f t="shared" si="596"/>
        <v>2042.5336306300003</v>
      </c>
      <c r="Q768" s="80"/>
      <c r="R768" s="114"/>
      <c r="S768" s="114"/>
      <c r="T768" s="115">
        <f t="shared" si="597"/>
        <v>0</v>
      </c>
      <c r="U768" s="209">
        <v>2</v>
      </c>
    </row>
    <row r="769" spans="1:21" s="60" customFormat="1" ht="15.75" hidden="1" customHeight="1" thickBot="1">
      <c r="A769" s="60" t="s">
        <v>26</v>
      </c>
      <c r="B769" s="213"/>
      <c r="C769" s="40" t="s">
        <v>663</v>
      </c>
      <c r="D769" s="109">
        <v>60.151317919999997</v>
      </c>
      <c r="E769" s="111">
        <v>33.510510959999998</v>
      </c>
      <c r="F769" s="109">
        <v>375.54497775999999</v>
      </c>
      <c r="G769" s="110">
        <v>78.296735630000001</v>
      </c>
      <c r="H769" s="110">
        <v>39.942997089999999</v>
      </c>
      <c r="I769" s="110">
        <v>396.07136616000003</v>
      </c>
      <c r="J769" s="110">
        <v>74.801663129999994</v>
      </c>
      <c r="K769" s="110">
        <v>48.578270609999997</v>
      </c>
      <c r="L769" s="110">
        <v>332.7551229</v>
      </c>
      <c r="M769" s="110">
        <v>324.79019239000002</v>
      </c>
      <c r="N769" s="110">
        <v>51.367350299999998</v>
      </c>
      <c r="O769" s="360">
        <v>420.52987103999999</v>
      </c>
      <c r="P769" s="112">
        <f t="shared" si="596"/>
        <v>2236.3403758900004</v>
      </c>
      <c r="Q769" s="80"/>
      <c r="R769" s="114"/>
      <c r="S769" s="114"/>
      <c r="T769" s="115">
        <f t="shared" si="597"/>
        <v>0</v>
      </c>
      <c r="U769" s="209">
        <v>2</v>
      </c>
    </row>
    <row r="770" spans="1:21" s="60" customFormat="1" ht="15.75" hidden="1" customHeight="1" thickBot="1">
      <c r="A770" s="60" t="s">
        <v>26</v>
      </c>
      <c r="B770" s="213"/>
      <c r="C770" s="40" t="s">
        <v>744</v>
      </c>
      <c r="D770" s="152">
        <v>60.561044129999999</v>
      </c>
      <c r="E770" s="360">
        <v>34.426099629999996</v>
      </c>
      <c r="F770" s="151">
        <v>368.72487969000002</v>
      </c>
      <c r="G770" s="152">
        <v>67.974049470000011</v>
      </c>
      <c r="H770" s="152">
        <v>28.017730359999973</v>
      </c>
      <c r="I770" s="152">
        <v>368.50250526000002</v>
      </c>
      <c r="J770" s="152">
        <v>65.886841619999927</v>
      </c>
      <c r="K770" s="152">
        <v>52.153130150000266</v>
      </c>
      <c r="L770" s="152">
        <v>375.43579282999963</v>
      </c>
      <c r="M770" s="152">
        <v>314.67951921000031</v>
      </c>
      <c r="N770" s="152">
        <v>94.563173379999853</v>
      </c>
      <c r="O770" s="111">
        <v>441.17497243999992</v>
      </c>
      <c r="P770" s="112">
        <f t="shared" si="596"/>
        <v>2272.0997381699999</v>
      </c>
      <c r="Q770" s="80"/>
      <c r="R770" s="114"/>
      <c r="S770" s="114"/>
      <c r="T770" s="115">
        <f t="shared" si="597"/>
        <v>0</v>
      </c>
      <c r="U770" s="209">
        <v>2</v>
      </c>
    </row>
    <row r="771" spans="1:21" s="60" customFormat="1" ht="15.75" hidden="1" customHeight="1" thickBot="1">
      <c r="A771" s="60" t="s">
        <v>26</v>
      </c>
      <c r="B771" s="213"/>
      <c r="C771" s="40" t="s">
        <v>824</v>
      </c>
      <c r="D771" s="306">
        <v>46.021779179999996</v>
      </c>
      <c r="E771" s="308">
        <v>27.781203200000007</v>
      </c>
      <c r="F771" s="306">
        <v>436.29287623000005</v>
      </c>
      <c r="G771" s="307">
        <v>66.520001509999929</v>
      </c>
      <c r="H771" s="307">
        <v>35.784015090000025</v>
      </c>
      <c r="I771" s="307">
        <v>412.48703510000007</v>
      </c>
      <c r="J771" s="307">
        <v>118.59949108000001</v>
      </c>
      <c r="K771" s="307">
        <v>33.667472709999856</v>
      </c>
      <c r="L771" s="307">
        <v>197.08855200000016</v>
      </c>
      <c r="M771" s="307">
        <v>341.85591829999976</v>
      </c>
      <c r="N771" s="307">
        <v>218.36321625999994</v>
      </c>
      <c r="O771" s="308">
        <v>431.89392423000004</v>
      </c>
      <c r="P771" s="309">
        <f t="shared" si="596"/>
        <v>2366.3554848899998</v>
      </c>
      <c r="Q771" s="80"/>
      <c r="R771" s="109"/>
      <c r="S771" s="109"/>
      <c r="T771" s="52">
        <f>S771-R771</f>
        <v>0</v>
      </c>
      <c r="U771" s="209">
        <v>2</v>
      </c>
    </row>
    <row r="772" spans="1:21" s="60" customFormat="1" ht="15.75" hidden="1" customHeight="1">
      <c r="A772" s="60" t="s">
        <v>26</v>
      </c>
      <c r="B772" s="512"/>
      <c r="C772" s="413" t="s">
        <v>908</v>
      </c>
      <c r="D772" s="306">
        <v>63.447711290000001</v>
      </c>
      <c r="E772" s="307">
        <v>37.461802290000008</v>
      </c>
      <c r="F772" s="307">
        <v>314.20588583</v>
      </c>
      <c r="G772" s="307">
        <v>97.325507629999947</v>
      </c>
      <c r="H772" s="307">
        <v>63.412095580000027</v>
      </c>
      <c r="I772" s="307">
        <v>336.87027569000008</v>
      </c>
      <c r="J772" s="307">
        <v>132.86973074000002</v>
      </c>
      <c r="K772" s="307">
        <v>74.900623229999837</v>
      </c>
      <c r="L772" s="307">
        <v>119.96146764000014</v>
      </c>
      <c r="M772" s="307">
        <v>432.44591455999989</v>
      </c>
      <c r="N772" s="307">
        <v>214.97931697000013</v>
      </c>
      <c r="O772" s="308">
        <v>525.09153665999975</v>
      </c>
      <c r="P772" s="309">
        <f t="shared" si="596"/>
        <v>2412.9718681099998</v>
      </c>
      <c r="Q772" s="80"/>
      <c r="R772" s="307">
        <v>2320.4</v>
      </c>
      <c r="S772" s="342">
        <v>2320.4</v>
      </c>
      <c r="T772" s="355">
        <f t="shared" si="597"/>
        <v>0</v>
      </c>
      <c r="U772" s="209">
        <v>2</v>
      </c>
    </row>
    <row r="773" spans="1:21" s="60" customFormat="1" ht="15.6" customHeight="1">
      <c r="A773" s="60" t="s">
        <v>26</v>
      </c>
      <c r="B773" s="513">
        <v>142</v>
      </c>
      <c r="C773" s="567" t="s">
        <v>2827</v>
      </c>
      <c r="D773" s="551">
        <v>151.19999999999999</v>
      </c>
      <c r="E773" s="551">
        <v>77.3</v>
      </c>
      <c r="F773" s="551">
        <v>908</v>
      </c>
      <c r="G773" s="551">
        <v>176.2</v>
      </c>
      <c r="H773" s="551">
        <v>105.8</v>
      </c>
      <c r="I773" s="551">
        <v>862.6</v>
      </c>
      <c r="J773" s="551">
        <v>196.1</v>
      </c>
      <c r="K773" s="551">
        <v>122.6</v>
      </c>
      <c r="L773" s="551">
        <v>313.89999999999998</v>
      </c>
      <c r="M773" s="551">
        <v>1158.2</v>
      </c>
      <c r="N773" s="551">
        <v>376.8</v>
      </c>
      <c r="O773" s="551">
        <f>(R773)-SUM(D773:N773)</f>
        <v>912.80000000000018</v>
      </c>
      <c r="P773" s="552">
        <f t="shared" si="596"/>
        <v>5361.5</v>
      </c>
      <c r="Q773" s="173"/>
      <c r="R773" s="551">
        <v>5361.5</v>
      </c>
      <c r="S773" s="551">
        <v>5361.5</v>
      </c>
      <c r="T773" s="521">
        <f t="shared" si="597"/>
        <v>0</v>
      </c>
      <c r="U773" s="209">
        <v>1</v>
      </c>
    </row>
    <row r="774" spans="1:21" s="60" customFormat="1" ht="15.75" hidden="1" customHeight="1" thickBot="1">
      <c r="A774" s="60" t="s">
        <v>26</v>
      </c>
      <c r="B774" s="409"/>
      <c r="C774" s="165" t="s">
        <v>1041</v>
      </c>
      <c r="D774" s="312">
        <v>91.699550219999992</v>
      </c>
      <c r="E774" s="313">
        <v>61.216266189999999</v>
      </c>
      <c r="F774" s="313">
        <v>471.48826991000004</v>
      </c>
      <c r="G774" s="313">
        <v>137.91750374999992</v>
      </c>
      <c r="H774" s="313">
        <v>62.946632810000096</v>
      </c>
      <c r="I774" s="313">
        <v>466.59979963999979</v>
      </c>
      <c r="J774" s="313">
        <v>112.05914060000009</v>
      </c>
      <c r="K774" s="313">
        <v>21.266257150000001</v>
      </c>
      <c r="L774" s="313">
        <v>193.7518901599999</v>
      </c>
      <c r="M774" s="313">
        <v>633.89349211000012</v>
      </c>
      <c r="N774" s="313">
        <v>337.44769653000003</v>
      </c>
      <c r="O774" s="305">
        <v>549.59878140000001</v>
      </c>
      <c r="P774" s="314">
        <f>SUM(D774:O774)</f>
        <v>3139.88528047</v>
      </c>
      <c r="Q774" s="75"/>
      <c r="R774" s="402">
        <v>2754.8</v>
      </c>
      <c r="S774" s="343">
        <v>2754.8</v>
      </c>
      <c r="T774" s="549">
        <f>R774-S774</f>
        <v>0</v>
      </c>
      <c r="U774" s="209">
        <v>2</v>
      </c>
    </row>
    <row r="775" spans="1:21" s="60" customFormat="1" ht="15.75" hidden="1" customHeight="1" thickBot="1">
      <c r="A775" s="60" t="s">
        <v>26</v>
      </c>
      <c r="B775" s="62"/>
      <c r="C775" s="49" t="s">
        <v>1299</v>
      </c>
      <c r="D775" s="109">
        <v>120.82837122000001</v>
      </c>
      <c r="E775" s="110">
        <v>70.896983799999987</v>
      </c>
      <c r="F775" s="110">
        <v>585.88673031000008</v>
      </c>
      <c r="G775" s="110">
        <v>113.11668508000002</v>
      </c>
      <c r="H775" s="110">
        <v>82.578595940000014</v>
      </c>
      <c r="I775" s="110">
        <v>393.99333605999993</v>
      </c>
      <c r="J775" s="110">
        <v>111.25809878000018</v>
      </c>
      <c r="K775" s="110">
        <v>64.978709659999822</v>
      </c>
      <c r="L775" s="110">
        <v>139.26271471999985</v>
      </c>
      <c r="M775" s="110">
        <v>216.08659372000011</v>
      </c>
      <c r="N775" s="110">
        <v>159.59677717000022</v>
      </c>
      <c r="O775" s="111">
        <v>415.06495098000005</v>
      </c>
      <c r="P775" s="112">
        <f t="shared" ref="P775:P784" si="598">SUM(D775:O775)</f>
        <v>2473.5485474400007</v>
      </c>
      <c r="Q775" s="75"/>
      <c r="R775" s="109">
        <v>2830.4</v>
      </c>
      <c r="S775" s="114">
        <f>3406.3-575.9</f>
        <v>2830.4</v>
      </c>
      <c r="T775" s="310">
        <f t="shared" ref="T775:T784" si="599">R775-S775</f>
        <v>0</v>
      </c>
      <c r="U775" s="209">
        <v>2</v>
      </c>
    </row>
    <row r="776" spans="1:21" s="60" customFormat="1" ht="15.75" hidden="1" customHeight="1" thickBot="1">
      <c r="A776" s="60" t="s">
        <v>26</v>
      </c>
      <c r="B776" s="62"/>
      <c r="C776" s="40" t="s">
        <v>1300</v>
      </c>
      <c r="D776" s="312">
        <v>209.76403938000001</v>
      </c>
      <c r="E776" s="313">
        <v>51.877168939999962</v>
      </c>
      <c r="F776" s="313">
        <v>441.98318108999996</v>
      </c>
      <c r="G776" s="313">
        <v>85.245975200000089</v>
      </c>
      <c r="H776" s="313">
        <v>88.502185469999972</v>
      </c>
      <c r="I776" s="313">
        <v>543.5981958000001</v>
      </c>
      <c r="J776" s="313">
        <v>99.718966069999851</v>
      </c>
      <c r="K776" s="313">
        <v>47.682255189999978</v>
      </c>
      <c r="L776" s="313">
        <v>175.14302773000009</v>
      </c>
      <c r="M776" s="313">
        <v>642.36526268999978</v>
      </c>
      <c r="N776" s="313">
        <v>264.5485584500002</v>
      </c>
      <c r="O776" s="305">
        <v>745.15352595000013</v>
      </c>
      <c r="P776" s="314">
        <f t="shared" si="598"/>
        <v>3395.5823419600001</v>
      </c>
      <c r="Q776" s="79"/>
      <c r="R776" s="306">
        <v>2845.3</v>
      </c>
      <c r="S776" s="342">
        <f>3403.7-558.4</f>
        <v>2845.2999999999997</v>
      </c>
      <c r="T776" s="355">
        <f t="shared" si="599"/>
        <v>0</v>
      </c>
      <c r="U776" s="209">
        <v>2</v>
      </c>
    </row>
    <row r="777" spans="1:21" s="60" customFormat="1" ht="15.6" hidden="1" customHeight="1" thickBot="1">
      <c r="A777" s="60" t="s">
        <v>26</v>
      </c>
      <c r="B777" s="62"/>
      <c r="C777" s="40" t="s">
        <v>1301</v>
      </c>
      <c r="D777" s="109">
        <v>88.581033859999991</v>
      </c>
      <c r="E777" s="110">
        <v>67.798924819999996</v>
      </c>
      <c r="F777" s="110">
        <v>716.27870139000004</v>
      </c>
      <c r="G777" s="110">
        <v>98.543212769999968</v>
      </c>
      <c r="H777" s="110">
        <v>71.980103060000033</v>
      </c>
      <c r="I777" s="110">
        <v>472.40210582000009</v>
      </c>
      <c r="J777" s="110">
        <v>128.66525489999981</v>
      </c>
      <c r="K777" s="110">
        <v>61.973360750000211</v>
      </c>
      <c r="L777" s="110">
        <v>200.48486682999987</v>
      </c>
      <c r="M777" s="110">
        <v>705.60673849000023</v>
      </c>
      <c r="N777" s="110">
        <v>278.96927231000018</v>
      </c>
      <c r="O777" s="111">
        <v>870.29839270999946</v>
      </c>
      <c r="P777" s="112">
        <f t="shared" si="598"/>
        <v>3761.5819677099998</v>
      </c>
      <c r="Q777" s="113"/>
      <c r="R777" s="109">
        <v>3327.8</v>
      </c>
      <c r="S777" s="114">
        <f>4296.4-968.6</f>
        <v>3327.7999999999997</v>
      </c>
      <c r="T777" s="115">
        <f t="shared" si="599"/>
        <v>0</v>
      </c>
      <c r="U777" s="209">
        <v>2</v>
      </c>
    </row>
    <row r="778" spans="1:21" s="60" customFormat="1" ht="15.6" hidden="1" customHeight="1" thickBot="1">
      <c r="A778" s="60" t="s">
        <v>26</v>
      </c>
      <c r="B778" s="62"/>
      <c r="C778" s="40" t="s">
        <v>1302</v>
      </c>
      <c r="D778" s="109">
        <v>97.449041659999992</v>
      </c>
      <c r="E778" s="110">
        <v>67.244016760000008</v>
      </c>
      <c r="F778" s="110">
        <v>958.35147931000006</v>
      </c>
      <c r="G778" s="110">
        <v>159.80154461999996</v>
      </c>
      <c r="H778" s="110">
        <v>69.696440220000113</v>
      </c>
      <c r="I778" s="110">
        <v>945.64393910999979</v>
      </c>
      <c r="J778" s="110">
        <v>186.60792089000051</v>
      </c>
      <c r="K778" s="110">
        <v>142.70924163999962</v>
      </c>
      <c r="L778" s="110">
        <v>336.4612764200001</v>
      </c>
      <c r="M778" s="110">
        <v>1154.3498687699998</v>
      </c>
      <c r="N778" s="110">
        <v>390.76656103000005</v>
      </c>
      <c r="O778" s="111">
        <v>1008.1224300200001</v>
      </c>
      <c r="P778" s="112">
        <f t="shared" si="598"/>
        <v>5517.2037604500001</v>
      </c>
      <c r="Q778" s="113"/>
      <c r="R778" s="109">
        <v>5168.0999999999985</v>
      </c>
      <c r="S778" s="109">
        <v>5168.1000000000004</v>
      </c>
      <c r="T778" s="115">
        <f t="shared" si="599"/>
        <v>0</v>
      </c>
      <c r="U778" s="209">
        <v>2</v>
      </c>
    </row>
    <row r="779" spans="1:21" s="60" customFormat="1" ht="15.75" hidden="1" customHeight="1" thickBot="1">
      <c r="A779" s="60" t="s">
        <v>26</v>
      </c>
      <c r="B779" s="62">
        <f>+B773+1</f>
        <v>143</v>
      </c>
      <c r="C779" s="40" t="s">
        <v>1303</v>
      </c>
      <c r="D779" s="109">
        <v>162.48917301</v>
      </c>
      <c r="E779" s="110">
        <v>93.468855599999983</v>
      </c>
      <c r="F779" s="110">
        <v>951.82658672000025</v>
      </c>
      <c r="G779" s="110">
        <v>219.87644404999992</v>
      </c>
      <c r="H779" s="110">
        <v>159.14646223999989</v>
      </c>
      <c r="I779" s="110">
        <v>946.11362274999965</v>
      </c>
      <c r="J779" s="110">
        <v>269.77096604000053</v>
      </c>
      <c r="K779" s="110">
        <v>152.02906561999953</v>
      </c>
      <c r="L779" s="110">
        <v>361.72954324000011</v>
      </c>
      <c r="M779" s="110">
        <v>1324.3281579099998</v>
      </c>
      <c r="N779" s="110">
        <v>450.99009949000083</v>
      </c>
      <c r="O779" s="111">
        <v>924.01159812999958</v>
      </c>
      <c r="P779" s="112">
        <f t="shared" si="598"/>
        <v>6015.7805748000001</v>
      </c>
      <c r="Q779" s="79"/>
      <c r="R779" s="116">
        <v>5652.2</v>
      </c>
      <c r="S779" s="114">
        <v>5652.2</v>
      </c>
      <c r="T779" s="115">
        <f t="shared" si="599"/>
        <v>0</v>
      </c>
      <c r="U779" s="209">
        <v>2</v>
      </c>
    </row>
    <row r="780" spans="1:21" s="60" customFormat="1" ht="15.75" hidden="1" customHeight="1">
      <c r="A780" s="60" t="s">
        <v>26</v>
      </c>
      <c r="B780" s="408">
        <v>143</v>
      </c>
      <c r="C780" s="568" t="s">
        <v>1304</v>
      </c>
      <c r="D780" s="306">
        <v>233.02137496</v>
      </c>
      <c r="E780" s="307">
        <v>90.707338770000035</v>
      </c>
      <c r="F780" s="307">
        <v>1027.7663241400001</v>
      </c>
      <c r="G780" s="307">
        <v>193.01434326000003</v>
      </c>
      <c r="H780" s="307">
        <v>117.25949524999987</v>
      </c>
      <c r="I780" s="307">
        <v>898.42156432000024</v>
      </c>
      <c r="J780" s="307">
        <v>181.33039049999979</v>
      </c>
      <c r="K780" s="307">
        <v>101.9603751300001</v>
      </c>
      <c r="L780" s="307">
        <v>318.16132194999955</v>
      </c>
      <c r="M780" s="307">
        <v>1276.5246709700009</v>
      </c>
      <c r="N780" s="307">
        <v>379.39513417999933</v>
      </c>
      <c r="O780" s="308">
        <v>991.32550014000026</v>
      </c>
      <c r="P780" s="309">
        <f t="shared" si="598"/>
        <v>5808.8878335700001</v>
      </c>
      <c r="Q780" s="79"/>
      <c r="R780" s="307">
        <v>5913.6</v>
      </c>
      <c r="S780" s="342">
        <v>5913.6</v>
      </c>
      <c r="T780" s="355">
        <f t="shared" si="599"/>
        <v>0</v>
      </c>
      <c r="U780" s="209">
        <v>2</v>
      </c>
    </row>
    <row r="781" spans="1:21" s="60" customFormat="1" ht="15.75" customHeight="1">
      <c r="A781" s="60" t="s">
        <v>26</v>
      </c>
      <c r="B781" s="513">
        <v>143</v>
      </c>
      <c r="C781" s="567" t="s">
        <v>1305</v>
      </c>
      <c r="D781" s="551">
        <v>184.02112138000001</v>
      </c>
      <c r="E781" s="551">
        <v>82.440657649999991</v>
      </c>
      <c r="F781" s="551">
        <v>813.00917891000006</v>
      </c>
      <c r="G781" s="551">
        <v>180.48315563999995</v>
      </c>
      <c r="H781" s="551">
        <v>95.669688669999914</v>
      </c>
      <c r="I781" s="551">
        <v>933.71016291000001</v>
      </c>
      <c r="J781" s="565">
        <v>182.6</v>
      </c>
      <c r="K781" s="565">
        <v>134.5</v>
      </c>
      <c r="L781" s="565">
        <v>306.2</v>
      </c>
      <c r="M781" s="565">
        <v>1172.5</v>
      </c>
      <c r="N781" s="565">
        <v>336.6</v>
      </c>
      <c r="O781" s="551">
        <f>(R781)-SUM(D781:N781)</f>
        <v>913.06603484000061</v>
      </c>
      <c r="P781" s="552">
        <f t="shared" si="598"/>
        <v>5334.8</v>
      </c>
      <c r="Q781" s="523"/>
      <c r="R781" s="553">
        <v>5334.8</v>
      </c>
      <c r="S781" s="551">
        <v>5334.8</v>
      </c>
      <c r="T781" s="521">
        <f t="shared" si="599"/>
        <v>0</v>
      </c>
      <c r="U781" s="209">
        <v>1</v>
      </c>
    </row>
    <row r="782" spans="1:21" s="60" customFormat="1" ht="15.75" customHeight="1">
      <c r="A782" s="60" t="s">
        <v>26</v>
      </c>
      <c r="B782" s="513">
        <v>144</v>
      </c>
      <c r="C782" s="567" t="s">
        <v>1306</v>
      </c>
      <c r="D782" s="565">
        <v>151.19999999999999</v>
      </c>
      <c r="E782" s="565">
        <v>77.3</v>
      </c>
      <c r="F782" s="565">
        <v>908</v>
      </c>
      <c r="G782" s="565">
        <v>176.2</v>
      </c>
      <c r="H782" s="565">
        <v>105.8</v>
      </c>
      <c r="I782" s="565">
        <v>862.6</v>
      </c>
      <c r="J782" s="565">
        <v>196.1</v>
      </c>
      <c r="K782" s="565">
        <v>122.6</v>
      </c>
      <c r="L782" s="565">
        <v>313.89999999999998</v>
      </c>
      <c r="M782" s="565">
        <v>1158.2</v>
      </c>
      <c r="N782" s="565">
        <v>376.8</v>
      </c>
      <c r="O782" s="551">
        <f>(R782)-SUM(D782:N782)</f>
        <v>912.80000000000018</v>
      </c>
      <c r="P782" s="552">
        <f t="shared" si="598"/>
        <v>5361.5</v>
      </c>
      <c r="Q782" s="523"/>
      <c r="R782" s="553">
        <v>5361.5</v>
      </c>
      <c r="S782" s="551">
        <v>5361.5</v>
      </c>
      <c r="T782" s="521">
        <f t="shared" si="599"/>
        <v>0</v>
      </c>
      <c r="U782" s="209">
        <v>1</v>
      </c>
    </row>
    <row r="783" spans="1:21" s="60" customFormat="1" ht="15.75" hidden="1" customHeight="1" thickBot="1">
      <c r="A783" s="60" t="s">
        <v>26</v>
      </c>
      <c r="B783" s="409"/>
      <c r="C783" s="158" t="s">
        <v>1307</v>
      </c>
      <c r="D783" s="415"/>
      <c r="E783" s="416"/>
      <c r="F783" s="416"/>
      <c r="G783" s="416"/>
      <c r="H783" s="416"/>
      <c r="I783" s="416"/>
      <c r="J783" s="416"/>
      <c r="K783" s="416"/>
      <c r="L783" s="416"/>
      <c r="M783" s="416"/>
      <c r="N783" s="416"/>
      <c r="O783" s="305">
        <f>(R783)-SUM(D783:N783)</f>
        <v>0</v>
      </c>
      <c r="P783" s="314">
        <f t="shared" si="598"/>
        <v>0</v>
      </c>
      <c r="Q783" s="80"/>
      <c r="R783" s="402"/>
      <c r="S783" s="343"/>
      <c r="T783" s="403">
        <f t="shared" si="599"/>
        <v>0</v>
      </c>
      <c r="U783" s="209">
        <v>2</v>
      </c>
    </row>
    <row r="784" spans="1:21" s="60" customFormat="1" ht="15.75" hidden="1" customHeight="1" thickBot="1">
      <c r="A784" s="60" t="s">
        <v>26</v>
      </c>
      <c r="B784" s="213"/>
      <c r="C784" s="40" t="s">
        <v>1308</v>
      </c>
      <c r="D784" s="134"/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11">
        <f>(R784)-SUM(D784:N784)</f>
        <v>0</v>
      </c>
      <c r="P784" s="112">
        <f t="shared" si="598"/>
        <v>0</v>
      </c>
      <c r="Q784" s="80"/>
      <c r="R784" s="116"/>
      <c r="S784" s="114"/>
      <c r="T784" s="115">
        <f t="shared" si="599"/>
        <v>0</v>
      </c>
      <c r="U784" s="209">
        <v>2</v>
      </c>
    </row>
    <row r="785" spans="1:21" s="60" customFormat="1" ht="15.75" hidden="1" customHeight="1" thickBot="1">
      <c r="A785" s="60" t="s">
        <v>26</v>
      </c>
      <c r="B785" s="213"/>
      <c r="C785" s="40" t="s">
        <v>2520</v>
      </c>
      <c r="D785" s="492"/>
      <c r="E785" s="491"/>
      <c r="F785" s="491"/>
      <c r="G785" s="491"/>
      <c r="H785" s="491"/>
      <c r="I785" s="491"/>
      <c r="J785" s="491"/>
      <c r="K785" s="491"/>
      <c r="L785" s="491"/>
      <c r="M785" s="491"/>
      <c r="N785" s="491"/>
      <c r="O785" s="111">
        <f t="shared" ref="O785:O787" si="600">(R785)-SUM(D785:N785)</f>
        <v>0</v>
      </c>
      <c r="P785" s="112">
        <f t="shared" ref="P785:P787" si="601">SUM(D785:O785)</f>
        <v>0</v>
      </c>
      <c r="Q785" s="80"/>
      <c r="R785" s="116"/>
      <c r="S785" s="488"/>
      <c r="T785" s="115">
        <f t="shared" ref="T785:T787" si="602">R785-S785</f>
        <v>0</v>
      </c>
      <c r="U785" s="209">
        <v>2</v>
      </c>
    </row>
    <row r="786" spans="1:21" s="60" customFormat="1" ht="15.75" hidden="1" customHeight="1" thickBot="1">
      <c r="A786" s="60" t="s">
        <v>26</v>
      </c>
      <c r="B786" s="213"/>
      <c r="C786" s="40" t="s">
        <v>2616</v>
      </c>
      <c r="D786" s="492"/>
      <c r="E786" s="491"/>
      <c r="F786" s="491"/>
      <c r="G786" s="491"/>
      <c r="H786" s="491"/>
      <c r="I786" s="491"/>
      <c r="J786" s="491"/>
      <c r="K786" s="491"/>
      <c r="L786" s="491"/>
      <c r="M786" s="491"/>
      <c r="N786" s="491"/>
      <c r="O786" s="111">
        <f t="shared" si="600"/>
        <v>0</v>
      </c>
      <c r="P786" s="112">
        <f t="shared" si="601"/>
        <v>0</v>
      </c>
      <c r="Q786" s="80"/>
      <c r="R786" s="116"/>
      <c r="S786" s="488"/>
      <c r="T786" s="115">
        <f t="shared" si="602"/>
        <v>0</v>
      </c>
      <c r="U786" s="209">
        <v>2</v>
      </c>
    </row>
    <row r="787" spans="1:21" s="60" customFormat="1" ht="15.75" hidden="1" customHeight="1" thickBot="1">
      <c r="A787" s="60" t="s">
        <v>26</v>
      </c>
      <c r="B787" s="213"/>
      <c r="C787" s="40" t="s">
        <v>2712</v>
      </c>
      <c r="D787" s="492"/>
      <c r="E787" s="491"/>
      <c r="F787" s="491"/>
      <c r="G787" s="491"/>
      <c r="H787" s="491"/>
      <c r="I787" s="491"/>
      <c r="J787" s="491"/>
      <c r="K787" s="491"/>
      <c r="L787" s="491"/>
      <c r="M787" s="491"/>
      <c r="N787" s="491"/>
      <c r="O787" s="111">
        <f t="shared" si="600"/>
        <v>0</v>
      </c>
      <c r="P787" s="112">
        <f t="shared" si="601"/>
        <v>0</v>
      </c>
      <c r="Q787" s="80"/>
      <c r="R787" s="116"/>
      <c r="S787" s="488"/>
      <c r="T787" s="115">
        <f t="shared" si="602"/>
        <v>0</v>
      </c>
      <c r="U787" s="209">
        <v>2</v>
      </c>
    </row>
    <row r="788" spans="1:21" s="118" customFormat="1" ht="15.6" customHeight="1">
      <c r="B788" s="82"/>
      <c r="C788" s="50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3"/>
      <c r="S788" s="83"/>
      <c r="T788" s="67"/>
      <c r="U788" s="209">
        <v>1</v>
      </c>
    </row>
    <row r="789" spans="1:21" s="60" customFormat="1" ht="15.75" hidden="1" customHeight="1" thickBot="1">
      <c r="A789" s="60" t="s">
        <v>27</v>
      </c>
      <c r="B789" s="213"/>
      <c r="C789" s="40" t="s">
        <v>144</v>
      </c>
      <c r="D789" s="361">
        <v>0.12730595151839491</v>
      </c>
      <c r="E789" s="299">
        <v>0.11062360192558093</v>
      </c>
      <c r="F789" s="299">
        <v>8.6715513468981459E-2</v>
      </c>
      <c r="G789" s="361">
        <v>9.2025234476712736E-2</v>
      </c>
      <c r="H789" s="299">
        <v>7.627143095637276E-2</v>
      </c>
      <c r="I789" s="299">
        <v>7.7129431333250842E-2</v>
      </c>
      <c r="J789" s="361">
        <v>8.6923496227642311E-2</v>
      </c>
      <c r="K789" s="299">
        <v>6.0477108915087785E-2</v>
      </c>
      <c r="L789" s="299">
        <v>6.7029037583989676E-2</v>
      </c>
      <c r="M789" s="361">
        <v>7.5872366770577196E-2</v>
      </c>
      <c r="N789" s="299">
        <v>7.128826340291676E-2</v>
      </c>
      <c r="O789" s="299">
        <v>6.8338563420492646E-2</v>
      </c>
      <c r="P789" s="290">
        <f>SUM(D789:O789)</f>
        <v>1</v>
      </c>
      <c r="Q789" s="291"/>
      <c r="R789" s="83"/>
      <c r="S789" s="83"/>
      <c r="T789" s="67"/>
      <c r="U789" s="209">
        <v>2</v>
      </c>
    </row>
    <row r="790" spans="1:21" s="60" customFormat="1" ht="15.75" hidden="1" customHeight="1" thickBot="1">
      <c r="A790" s="60" t="s">
        <v>27</v>
      </c>
      <c r="B790" s="213"/>
      <c r="C790" s="40" t="s">
        <v>145</v>
      </c>
      <c r="D790" s="362">
        <v>0.12290209719098787</v>
      </c>
      <c r="E790" s="119">
        <v>9.6529313557064844E-2</v>
      </c>
      <c r="F790" s="362">
        <v>0.10414448771061488</v>
      </c>
      <c r="G790" s="119">
        <v>8.6203594741630987E-2</v>
      </c>
      <c r="H790" s="119">
        <v>6.5331954943658843E-2</v>
      </c>
      <c r="I790" s="362">
        <v>7.9883797481682797E-2</v>
      </c>
      <c r="J790" s="119">
        <v>7.0617702444374944E-2</v>
      </c>
      <c r="K790" s="119">
        <v>6.2189083181216152E-2</v>
      </c>
      <c r="L790" s="362">
        <v>7.7566480030658871E-2</v>
      </c>
      <c r="M790" s="119">
        <v>7.3124738211111789E-2</v>
      </c>
      <c r="N790" s="119">
        <v>7.2113074709474173E-2</v>
      </c>
      <c r="O790" s="362">
        <v>8.9393675797523844E-2</v>
      </c>
      <c r="P790" s="107">
        <f>SUM(D790:O790)</f>
        <v>1</v>
      </c>
      <c r="Q790" s="291"/>
      <c r="R790" s="83"/>
      <c r="S790" s="83"/>
      <c r="T790" s="67"/>
      <c r="U790" s="209">
        <v>2</v>
      </c>
    </row>
    <row r="791" spans="1:21" s="60" customFormat="1" ht="15.75" hidden="1" customHeight="1" thickBot="1">
      <c r="A791" s="60" t="s">
        <v>27</v>
      </c>
      <c r="B791" s="213"/>
      <c r="C791" s="40" t="s">
        <v>146</v>
      </c>
      <c r="D791" s="346">
        <v>8.7020416051840133E-2</v>
      </c>
      <c r="E791" s="346">
        <v>8.1731198857177959E-2</v>
      </c>
      <c r="F791" s="363">
        <v>8.0812143294513236E-2</v>
      </c>
      <c r="G791" s="346">
        <v>7.7201511471250442E-2</v>
      </c>
      <c r="H791" s="346">
        <v>7.6409196897915949E-2</v>
      </c>
      <c r="I791" s="363">
        <v>9.3918970273628638E-2</v>
      </c>
      <c r="J791" s="346">
        <v>7.8182151516214285E-2</v>
      </c>
      <c r="K791" s="346">
        <v>6.817385854870503E-2</v>
      </c>
      <c r="L791" s="363">
        <v>8.905357018591005E-2</v>
      </c>
      <c r="M791" s="346">
        <v>8.3664424527339146E-2</v>
      </c>
      <c r="N791" s="346">
        <v>8.4690011976114643E-2</v>
      </c>
      <c r="O791" s="363">
        <v>9.9142546399390505E-2</v>
      </c>
      <c r="P791" s="295">
        <f>SUM(D791:O791)</f>
        <v>1</v>
      </c>
      <c r="Q791" s="291"/>
      <c r="R791" s="83"/>
      <c r="S791" s="83"/>
      <c r="T791" s="67"/>
      <c r="U791" s="209">
        <v>2</v>
      </c>
    </row>
    <row r="792" spans="1:21" s="60" customFormat="1" ht="15.75" hidden="1" customHeight="1" thickBot="1">
      <c r="A792" s="60" t="s">
        <v>27</v>
      </c>
      <c r="B792" s="213"/>
      <c r="C792" s="40" t="s">
        <v>147</v>
      </c>
      <c r="D792" s="153">
        <f t="shared" ref="D792:D799" si="603">D814/$P814</f>
        <v>8.3054156614428054E-2</v>
      </c>
      <c r="E792" s="364">
        <f t="shared" ref="E792:O792" si="604">E814/$P814</f>
        <v>8.3582083379292488E-2</v>
      </c>
      <c r="F792" s="296">
        <f t="shared" si="604"/>
        <v>7.552531780736603E-2</v>
      </c>
      <c r="G792" s="296">
        <f t="shared" si="604"/>
        <v>7.7711973438989626E-2</v>
      </c>
      <c r="H792" s="364">
        <f t="shared" si="604"/>
        <v>7.9450333112682167E-2</v>
      </c>
      <c r="I792" s="296">
        <f t="shared" si="604"/>
        <v>7.9483520671100344E-2</v>
      </c>
      <c r="J792" s="296">
        <f t="shared" si="604"/>
        <v>9.0778236616147964E-2</v>
      </c>
      <c r="K792" s="296">
        <f t="shared" si="604"/>
        <v>7.0017653867000096E-2</v>
      </c>
      <c r="L792" s="364">
        <f t="shared" si="604"/>
        <v>8.6139988998870598E-2</v>
      </c>
      <c r="M792" s="296">
        <f t="shared" si="604"/>
        <v>8.6272474405307387E-2</v>
      </c>
      <c r="N792" s="364">
        <f t="shared" si="604"/>
        <v>8.8866476065325939E-2</v>
      </c>
      <c r="O792" s="296">
        <f t="shared" si="604"/>
        <v>9.9117785023489322E-2</v>
      </c>
      <c r="P792" s="155">
        <f>SUM(D792:O792)</f>
        <v>0.99999999999999989</v>
      </c>
      <c r="Q792" s="291"/>
      <c r="R792" s="83"/>
      <c r="S792" s="83"/>
      <c r="T792" s="67"/>
      <c r="U792" s="209">
        <v>2</v>
      </c>
    </row>
    <row r="793" spans="1:21" s="60" customFormat="1" ht="15.75" hidden="1" customHeight="1" thickBot="1">
      <c r="A793" s="60" t="s">
        <v>27</v>
      </c>
      <c r="B793" s="213"/>
      <c r="C793" s="41" t="s">
        <v>148</v>
      </c>
      <c r="D793" s="153">
        <f t="shared" si="603"/>
        <v>7.5843052531086946E-2</v>
      </c>
      <c r="E793" s="364">
        <f t="shared" ref="E793:O794" si="605">E815/$P815</f>
        <v>8.6633151748338272E-2</v>
      </c>
      <c r="F793" s="296">
        <f t="shared" si="605"/>
        <v>7.1520819890607698E-2</v>
      </c>
      <c r="G793" s="296">
        <f t="shared" si="605"/>
        <v>7.2357532389037235E-2</v>
      </c>
      <c r="H793" s="364">
        <f t="shared" si="605"/>
        <v>7.6273366863922609E-2</v>
      </c>
      <c r="I793" s="296">
        <f t="shared" si="605"/>
        <v>8.1379809397541733E-2</v>
      </c>
      <c r="J793" s="364">
        <f t="shared" si="605"/>
        <v>8.813286395494685E-2</v>
      </c>
      <c r="K793" s="296">
        <f t="shared" si="605"/>
        <v>6.9093999881923551E-2</v>
      </c>
      <c r="L793" s="296">
        <f t="shared" si="605"/>
        <v>7.854882339189781E-2</v>
      </c>
      <c r="M793" s="296">
        <f t="shared" si="605"/>
        <v>9.5702082575405009E-2</v>
      </c>
      <c r="N793" s="364">
        <f t="shared" si="605"/>
        <v>0.11006254453904656</v>
      </c>
      <c r="O793" s="296">
        <f t="shared" si="605"/>
        <v>9.4451952836245703E-2</v>
      </c>
      <c r="P793" s="155">
        <f>SUM(D793:O793)</f>
        <v>1</v>
      </c>
      <c r="Q793" s="157">
        <f>(P815/P814-1)</f>
        <v>9.0940717896577317E-2</v>
      </c>
      <c r="R793" s="83"/>
      <c r="S793" s="83"/>
      <c r="T793" s="67"/>
      <c r="U793" s="209">
        <v>2</v>
      </c>
    </row>
    <row r="794" spans="1:21" s="60" customFormat="1" ht="15.75" hidden="1" customHeight="1" thickBot="1">
      <c r="A794" s="60" t="s">
        <v>27</v>
      </c>
      <c r="B794" s="213"/>
      <c r="C794" s="40" t="s">
        <v>445</v>
      </c>
      <c r="D794" s="365">
        <f t="shared" si="603"/>
        <v>8.0738765428488707E-2</v>
      </c>
      <c r="E794" s="296">
        <f t="shared" si="605"/>
        <v>7.0312757872518158E-2</v>
      </c>
      <c r="F794" s="296">
        <f t="shared" si="605"/>
        <v>7.0533427495059267E-2</v>
      </c>
      <c r="G794" s="364">
        <f t="shared" si="605"/>
        <v>8.1548818072492743E-2</v>
      </c>
      <c r="H794" s="296">
        <f t="shared" si="605"/>
        <v>6.9332097325954675E-2</v>
      </c>
      <c r="I794" s="296">
        <f t="shared" si="605"/>
        <v>8.8236626516146027E-2</v>
      </c>
      <c r="J794" s="364">
        <f t="shared" si="605"/>
        <v>0.10135456623228337</v>
      </c>
      <c r="K794" s="296">
        <f t="shared" si="605"/>
        <v>6.7618840422911691E-2</v>
      </c>
      <c r="L794" s="296">
        <f t="shared" si="605"/>
        <v>7.7262395145627383E-2</v>
      </c>
      <c r="M794" s="364">
        <f t="shared" si="605"/>
        <v>0.1062499319634425</v>
      </c>
      <c r="N794" s="296">
        <f t="shared" si="605"/>
        <v>9.615697466192176E-2</v>
      </c>
      <c r="O794" s="296">
        <f t="shared" si="605"/>
        <v>9.065479886315371E-2</v>
      </c>
      <c r="P794" s="155">
        <f t="shared" ref="P794:P799" si="606">SUM(D794:O794)</f>
        <v>0.99999999999999989</v>
      </c>
      <c r="Q794" s="157">
        <f t="shared" ref="Q794:Q799" si="607">(P816/P815-1)</f>
        <v>0.30258445988802452</v>
      </c>
      <c r="R794" s="83"/>
      <c r="S794" s="83"/>
      <c r="T794" s="67"/>
      <c r="U794" s="209">
        <v>2</v>
      </c>
    </row>
    <row r="795" spans="1:21" s="60" customFormat="1" ht="15.75" hidden="1" customHeight="1" thickBot="1">
      <c r="A795" s="60" t="s">
        <v>27</v>
      </c>
      <c r="B795" s="213"/>
      <c r="C795" s="41" t="s">
        <v>563</v>
      </c>
      <c r="D795" s="365">
        <f t="shared" si="603"/>
        <v>9.8418909622455059E-2</v>
      </c>
      <c r="E795" s="359">
        <f t="shared" ref="E795:O795" si="608">E817/$P817</f>
        <v>8.9143432240995343E-2</v>
      </c>
      <c r="F795" s="296">
        <f t="shared" si="608"/>
        <v>7.656671409119635E-2</v>
      </c>
      <c r="G795" s="366">
        <f t="shared" si="608"/>
        <v>8.1404455991192032E-2</v>
      </c>
      <c r="H795" s="154">
        <f t="shared" si="608"/>
        <v>7.798661966312638E-2</v>
      </c>
      <c r="I795" s="366">
        <f t="shared" si="608"/>
        <v>9.343081575251122E-2</v>
      </c>
      <c r="J795" s="154">
        <f t="shared" si="608"/>
        <v>7.9965397949190026E-2</v>
      </c>
      <c r="K795" s="154">
        <f t="shared" si="608"/>
        <v>6.6941841061568613E-2</v>
      </c>
      <c r="L795" s="154">
        <f t="shared" si="608"/>
        <v>7.0118066193395626E-2</v>
      </c>
      <c r="M795" s="366">
        <f t="shared" si="608"/>
        <v>9.0981107955522125E-2</v>
      </c>
      <c r="N795" s="154">
        <f t="shared" si="608"/>
        <v>8.7402534207970922E-2</v>
      </c>
      <c r="O795" s="154">
        <f t="shared" si="608"/>
        <v>8.7640105270876387E-2</v>
      </c>
      <c r="P795" s="155">
        <f t="shared" si="606"/>
        <v>1.0000000000000002</v>
      </c>
      <c r="Q795" s="156">
        <f t="shared" si="607"/>
        <v>0.10294364768524633</v>
      </c>
      <c r="R795" s="83"/>
      <c r="S795" s="83"/>
      <c r="T795" s="67"/>
      <c r="U795" s="209">
        <v>2</v>
      </c>
    </row>
    <row r="796" spans="1:21" s="60" customFormat="1" ht="15.75" hidden="1" customHeight="1" thickBot="1">
      <c r="A796" s="60" t="s">
        <v>27</v>
      </c>
      <c r="B796" s="213"/>
      <c r="C796" s="49" t="s">
        <v>664</v>
      </c>
      <c r="D796" s="366">
        <f t="shared" si="603"/>
        <v>8.8170083796688725E-2</v>
      </c>
      <c r="E796" s="154">
        <f t="shared" ref="E796:O796" si="609">E818/$P818</f>
        <v>7.6495770301653193E-2</v>
      </c>
      <c r="F796" s="366">
        <f t="shared" si="609"/>
        <v>8.5643987874159472E-2</v>
      </c>
      <c r="G796" s="154">
        <f t="shared" si="609"/>
        <v>7.888651903283922E-2</v>
      </c>
      <c r="H796" s="154">
        <f t="shared" si="609"/>
        <v>7.2297814988982342E-2</v>
      </c>
      <c r="I796" s="366">
        <f t="shared" si="609"/>
        <v>9.1438664795028823E-2</v>
      </c>
      <c r="J796" s="154">
        <f t="shared" si="609"/>
        <v>6.9792817231146054E-2</v>
      </c>
      <c r="K796" s="154">
        <f t="shared" si="609"/>
        <v>6.5273739990186902E-2</v>
      </c>
      <c r="L796" s="366">
        <f t="shared" si="609"/>
        <v>8.7862485629189496E-2</v>
      </c>
      <c r="M796" s="154">
        <f t="shared" si="609"/>
        <v>8.8107728275455779E-2</v>
      </c>
      <c r="N796" s="154">
        <f t="shared" si="609"/>
        <v>9.3182929939091622E-2</v>
      </c>
      <c r="O796" s="366">
        <f t="shared" si="609"/>
        <v>0.10284745814557833</v>
      </c>
      <c r="P796" s="367">
        <f t="shared" si="606"/>
        <v>1</v>
      </c>
      <c r="Q796" s="156">
        <f t="shared" si="607"/>
        <v>0.17009691078674627</v>
      </c>
      <c r="R796" s="83"/>
      <c r="S796" s="83"/>
      <c r="T796" s="232"/>
      <c r="U796" s="209">
        <v>2</v>
      </c>
    </row>
    <row r="797" spans="1:21" s="60" customFormat="1" ht="15.75" hidden="1" customHeight="1" thickBot="1">
      <c r="A797" s="60" t="s">
        <v>27</v>
      </c>
      <c r="B797" s="62"/>
      <c r="C797" s="49" t="s">
        <v>745</v>
      </c>
      <c r="D797" s="298">
        <f t="shared" si="603"/>
        <v>8.9525886503276433E-2</v>
      </c>
      <c r="E797" s="299">
        <f t="shared" ref="E797:O797" si="610">E819/$P819</f>
        <v>8.0437102994518575E-2</v>
      </c>
      <c r="F797" s="361">
        <f t="shared" si="610"/>
        <v>8.4879662774351952E-2</v>
      </c>
      <c r="G797" s="299">
        <f t="shared" si="610"/>
        <v>8.0607731671819075E-2</v>
      </c>
      <c r="H797" s="299">
        <f t="shared" si="610"/>
        <v>7.5646481609013244E-2</v>
      </c>
      <c r="I797" s="361">
        <f t="shared" si="610"/>
        <v>8.7687810981499706E-2</v>
      </c>
      <c r="J797" s="299">
        <f t="shared" si="610"/>
        <v>7.8777269651111315E-2</v>
      </c>
      <c r="K797" s="299">
        <f t="shared" si="610"/>
        <v>7.3742895157491578E-2</v>
      </c>
      <c r="L797" s="361">
        <f t="shared" si="610"/>
        <v>7.7703187421968967E-2</v>
      </c>
      <c r="M797" s="299">
        <f t="shared" si="610"/>
        <v>7.9609549956383197E-2</v>
      </c>
      <c r="N797" s="361">
        <f t="shared" si="610"/>
        <v>8.9692855328839222E-2</v>
      </c>
      <c r="O797" s="299">
        <f t="shared" si="610"/>
        <v>0.10168956594972672</v>
      </c>
      <c r="P797" s="300">
        <f t="shared" si="606"/>
        <v>1</v>
      </c>
      <c r="Q797" s="301">
        <f t="shared" si="607"/>
        <v>7.3566869324381834E-2</v>
      </c>
      <c r="R797" s="83"/>
      <c r="S797" s="83"/>
      <c r="T797" s="67"/>
      <c r="U797" s="209">
        <v>2</v>
      </c>
    </row>
    <row r="798" spans="1:21" s="60" customFormat="1" ht="15.75" hidden="1" customHeight="1" thickBot="1">
      <c r="A798" s="60" t="s">
        <v>27</v>
      </c>
      <c r="B798" s="62"/>
      <c r="C798" s="49" t="s">
        <v>825</v>
      </c>
      <c r="D798" s="130">
        <f t="shared" si="603"/>
        <v>8.1798101284741701E-2</v>
      </c>
      <c r="E798" s="362">
        <f t="shared" ref="E798:O799" si="611">E820/$P820</f>
        <v>9.3502529380554075E-2</v>
      </c>
      <c r="F798" s="119">
        <f t="shared" si="611"/>
        <v>7.5122700977013249E-2</v>
      </c>
      <c r="G798" s="119">
        <f t="shared" si="611"/>
        <v>7.6564056339107803E-2</v>
      </c>
      <c r="H798" s="362">
        <f t="shared" si="611"/>
        <v>8.269136702904066E-2</v>
      </c>
      <c r="I798" s="119">
        <f t="shared" si="611"/>
        <v>8.2319958149227351E-2</v>
      </c>
      <c r="J798" s="362">
        <f t="shared" si="611"/>
        <v>8.4319307371316848E-2</v>
      </c>
      <c r="K798" s="119">
        <f t="shared" si="611"/>
        <v>7.1461950174933495E-2</v>
      </c>
      <c r="L798" s="119">
        <f t="shared" si="611"/>
        <v>7.873201856271872E-2</v>
      </c>
      <c r="M798" s="119">
        <f t="shared" si="611"/>
        <v>8.221115789328258E-2</v>
      </c>
      <c r="N798" s="362">
        <f t="shared" si="611"/>
        <v>9.9436919142818117E-2</v>
      </c>
      <c r="O798" s="119">
        <f t="shared" si="611"/>
        <v>9.1839933695245388E-2</v>
      </c>
      <c r="P798" s="175">
        <f t="shared" si="606"/>
        <v>1</v>
      </c>
      <c r="Q798" s="176">
        <f t="shared" si="607"/>
        <v>6.1877075567578599E-2</v>
      </c>
      <c r="R798" s="83"/>
      <c r="S798" s="83"/>
      <c r="T798" s="67"/>
      <c r="U798" s="209">
        <v>2</v>
      </c>
    </row>
    <row r="799" spans="1:21" s="60" customFormat="1" ht="15.6" hidden="1" customHeight="1" thickBot="1">
      <c r="A799" s="60" t="s">
        <v>27</v>
      </c>
      <c r="B799" s="62"/>
      <c r="C799" s="49" t="s">
        <v>909</v>
      </c>
      <c r="D799" s="130">
        <f t="shared" si="603"/>
        <v>8.4006033759912196E-2</v>
      </c>
      <c r="E799" s="362">
        <f t="shared" si="611"/>
        <v>9.5089597285503272E-2</v>
      </c>
      <c r="F799" s="119">
        <f t="shared" si="611"/>
        <v>5.9701284792113708E-2</v>
      </c>
      <c r="G799" s="362">
        <f t="shared" si="611"/>
        <v>8.3053250176612484E-2</v>
      </c>
      <c r="H799" s="119">
        <f t="shared" si="611"/>
        <v>7.1507588912346265E-2</v>
      </c>
      <c r="I799" s="119">
        <f t="shared" si="611"/>
        <v>8.2279664950664577E-2</v>
      </c>
      <c r="J799" s="362">
        <f t="shared" si="611"/>
        <v>8.8530961987910398E-2</v>
      </c>
      <c r="K799" s="119">
        <f t="shared" si="611"/>
        <v>6.8562033078830936E-2</v>
      </c>
      <c r="L799" s="119">
        <f t="shared" si="611"/>
        <v>8.1248990897084636E-2</v>
      </c>
      <c r="M799" s="119">
        <f t="shared" si="611"/>
        <v>9.0007477499314037E-2</v>
      </c>
      <c r="N799" s="362">
        <f t="shared" si="611"/>
        <v>0.10217401692563131</v>
      </c>
      <c r="O799" s="119">
        <f t="shared" si="611"/>
        <v>9.383909973407617E-2</v>
      </c>
      <c r="P799" s="175">
        <f t="shared" si="606"/>
        <v>1</v>
      </c>
      <c r="Q799" s="176">
        <f t="shared" si="607"/>
        <v>3.8159058810436131E-2</v>
      </c>
      <c r="R799" s="83"/>
      <c r="S799" s="83"/>
      <c r="T799" s="67"/>
      <c r="U799" s="209">
        <v>2</v>
      </c>
    </row>
    <row r="800" spans="1:21" s="60" customFormat="1" ht="15.6" hidden="1" customHeight="1" thickBot="1">
      <c r="A800" s="60" t="s">
        <v>27</v>
      </c>
      <c r="B800" s="62"/>
      <c r="C800" s="49" t="s">
        <v>1042</v>
      </c>
      <c r="D800" s="368">
        <f t="shared" ref="D800:O800" si="612">D823/$P823</f>
        <v>9.3134081184846187E-2</v>
      </c>
      <c r="E800" s="119">
        <f t="shared" si="612"/>
        <v>9.0522659283792786E-2</v>
      </c>
      <c r="F800" s="119">
        <f t="shared" si="612"/>
        <v>7.6737177904141154E-2</v>
      </c>
      <c r="G800" s="362">
        <f t="shared" si="612"/>
        <v>8.7971173816741507E-2</v>
      </c>
      <c r="H800" s="119">
        <f t="shared" si="612"/>
        <v>7.3624053451346358E-2</v>
      </c>
      <c r="I800" s="119">
        <f t="shared" si="612"/>
        <v>7.8618631814155487E-2</v>
      </c>
      <c r="J800" s="362">
        <f t="shared" si="612"/>
        <v>8.3041505291785694E-2</v>
      </c>
      <c r="K800" s="119">
        <f t="shared" si="612"/>
        <v>6.4594737751122885E-2</v>
      </c>
      <c r="L800" s="119">
        <f t="shared" si="612"/>
        <v>7.5097879285724853E-2</v>
      </c>
      <c r="M800" s="362">
        <f t="shared" si="612"/>
        <v>9.2873740368338703E-2</v>
      </c>
      <c r="N800" s="119">
        <f t="shared" si="612"/>
        <v>8.9941927432342555E-2</v>
      </c>
      <c r="O800" s="119">
        <f t="shared" si="612"/>
        <v>9.3842432415661814E-2</v>
      </c>
      <c r="P800" s="175">
        <f>SUM(D800:O800)</f>
        <v>1</v>
      </c>
      <c r="Q800" s="176">
        <f>(P823/P821-1)</f>
        <v>5.6193289679971725E-2</v>
      </c>
      <c r="R800" s="83"/>
      <c r="S800" s="83"/>
      <c r="T800" s="67"/>
      <c r="U800" s="209">
        <v>2</v>
      </c>
    </row>
    <row r="801" spans="1:21" s="60" customFormat="1" ht="15.6" hidden="1" customHeight="1" thickBot="1">
      <c r="A801" s="60" t="s">
        <v>27</v>
      </c>
      <c r="B801" s="62">
        <f>+B780+1</f>
        <v>144</v>
      </c>
      <c r="C801" s="49" t="s">
        <v>1309</v>
      </c>
      <c r="D801" s="368">
        <f t="shared" ref="D801:D807" si="613">D824/$P824</f>
        <v>9.9693726061759275E-2</v>
      </c>
      <c r="E801" s="119">
        <f t="shared" ref="E801:O801" si="614">E824/$P824</f>
        <v>8.3717820717078575E-2</v>
      </c>
      <c r="F801" s="119">
        <f t="shared" si="614"/>
        <v>7.9488353191147332E-2</v>
      </c>
      <c r="G801" s="362">
        <f t="shared" si="614"/>
        <v>9.062012449410678E-2</v>
      </c>
      <c r="H801" s="119">
        <f t="shared" si="614"/>
        <v>7.5514235970112337E-2</v>
      </c>
      <c r="I801" s="362">
        <f t="shared" si="614"/>
        <v>9.0539021905852515E-2</v>
      </c>
      <c r="J801" s="119">
        <f t="shared" si="614"/>
        <v>8.8405925016642878E-2</v>
      </c>
      <c r="K801" s="119">
        <f t="shared" si="614"/>
        <v>6.8112283844729574E-2</v>
      </c>
      <c r="L801" s="362">
        <f t="shared" si="614"/>
        <v>9.5040392059991735E-2</v>
      </c>
      <c r="M801" s="119">
        <f t="shared" si="614"/>
        <v>8.2502388882607761E-2</v>
      </c>
      <c r="N801" s="119">
        <f t="shared" si="614"/>
        <v>6.6127578628780756E-2</v>
      </c>
      <c r="O801" s="362">
        <f t="shared" si="614"/>
        <v>8.0238149227190483E-2</v>
      </c>
      <c r="P801" s="175">
        <f t="shared" ref="P801:P810" si="615">SUM(D801:O801)</f>
        <v>1</v>
      </c>
      <c r="Q801" s="176">
        <f>(P824/P823-1)</f>
        <v>8.4427193523080035E-2</v>
      </c>
      <c r="R801" s="83"/>
      <c r="S801" s="83"/>
      <c r="T801" s="67"/>
      <c r="U801" s="209">
        <v>2</v>
      </c>
    </row>
    <row r="802" spans="1:21" s="60" customFormat="1" ht="15.6" hidden="1" customHeight="1">
      <c r="A802" s="60" t="s">
        <v>27</v>
      </c>
      <c r="B802" s="408">
        <f>+B801+1</f>
        <v>145</v>
      </c>
      <c r="C802" s="566" t="s">
        <v>1310</v>
      </c>
      <c r="D802" s="460">
        <f t="shared" si="613"/>
        <v>6.3385638331963215E-2</v>
      </c>
      <c r="E802" s="346">
        <f t="shared" ref="E802:O802" si="616">E825/$P825</f>
        <v>6.784495903731308E-2</v>
      </c>
      <c r="F802" s="363">
        <f t="shared" si="616"/>
        <v>7.3882286479215853E-2</v>
      </c>
      <c r="G802" s="346">
        <f t="shared" si="616"/>
        <v>7.1586783933934209E-2</v>
      </c>
      <c r="H802" s="346">
        <f t="shared" si="616"/>
        <v>7.1577670384616071E-2</v>
      </c>
      <c r="I802" s="363">
        <f t="shared" si="616"/>
        <v>9.0105109182402082E-2</v>
      </c>
      <c r="J802" s="346">
        <f t="shared" si="616"/>
        <v>7.9941227060065109E-2</v>
      </c>
      <c r="K802" s="346">
        <f t="shared" si="616"/>
        <v>7.225124490352762E-2</v>
      </c>
      <c r="L802" s="363">
        <f t="shared" si="616"/>
        <v>9.4423360920099356E-2</v>
      </c>
      <c r="M802" s="346">
        <f t="shared" si="616"/>
        <v>9.5965163240043533E-2</v>
      </c>
      <c r="N802" s="346">
        <f t="shared" si="616"/>
        <v>0.10056396089166</v>
      </c>
      <c r="O802" s="363">
        <f t="shared" si="616"/>
        <v>0.11847259563515986</v>
      </c>
      <c r="P802" s="545">
        <f t="shared" si="615"/>
        <v>1</v>
      </c>
      <c r="Q802" s="548">
        <f t="shared" ref="Q802:Q810" si="617">(P825/P824-1)</f>
        <v>0.42016750694228633</v>
      </c>
      <c r="R802" s="83"/>
      <c r="S802" s="83"/>
      <c r="T802" s="67"/>
      <c r="U802" s="209">
        <v>2</v>
      </c>
    </row>
    <row r="803" spans="1:21" s="60" customFormat="1" ht="15.6" customHeight="1">
      <c r="A803" s="60" t="s">
        <v>27</v>
      </c>
      <c r="B803" s="513">
        <v>145</v>
      </c>
      <c r="C803" s="567" t="s">
        <v>1311</v>
      </c>
      <c r="D803" s="119">
        <f t="shared" si="613"/>
        <v>7.907217149742804E-2</v>
      </c>
      <c r="E803" s="119">
        <f t="shared" ref="E803:O803" si="618">E826/$P826</f>
        <v>8.4046886785684616E-2</v>
      </c>
      <c r="F803" s="471">
        <f t="shared" si="618"/>
        <v>7.2426070844188103E-2</v>
      </c>
      <c r="G803" s="119">
        <f t="shared" si="618"/>
        <v>7.6354328189743345E-2</v>
      </c>
      <c r="H803" s="119">
        <f t="shared" si="618"/>
        <v>7.9732886730632724E-2</v>
      </c>
      <c r="I803" s="471">
        <f t="shared" si="618"/>
        <v>8.9844095942919991E-2</v>
      </c>
      <c r="J803" s="119">
        <f t="shared" si="618"/>
        <v>9.4146857590205177E-2</v>
      </c>
      <c r="K803" s="119">
        <f t="shared" si="618"/>
        <v>6.3887098690043137E-2</v>
      </c>
      <c r="L803" s="471">
        <f t="shared" si="618"/>
        <v>8.3952967995858191E-2</v>
      </c>
      <c r="M803" s="119">
        <f t="shared" si="618"/>
        <v>8.9829936462286014E-2</v>
      </c>
      <c r="N803" s="119">
        <f t="shared" si="618"/>
        <v>9.053834617619852E-2</v>
      </c>
      <c r="O803" s="471">
        <f t="shared" si="618"/>
        <v>9.6168353094812142E-2</v>
      </c>
      <c r="P803" s="175">
        <f t="shared" si="615"/>
        <v>1</v>
      </c>
      <c r="Q803" s="556">
        <f t="shared" si="617"/>
        <v>0.31257759045188171</v>
      </c>
      <c r="R803" s="83"/>
      <c r="S803" s="83"/>
      <c r="T803" s="67"/>
      <c r="U803" s="209">
        <v>1</v>
      </c>
    </row>
    <row r="804" spans="1:21" s="60" customFormat="1" ht="15.6" customHeight="1">
      <c r="A804" s="60" t="s">
        <v>27</v>
      </c>
      <c r="B804" s="513">
        <f>+B803+1</f>
        <v>146</v>
      </c>
      <c r="C804" s="567" t="s">
        <v>1312</v>
      </c>
      <c r="D804" s="119">
        <f t="shared" si="613"/>
        <v>0.10339328864470655</v>
      </c>
      <c r="E804" s="471">
        <f t="shared" ref="E804:O804" si="619">E827/$P827</f>
        <v>0.10952125755488157</v>
      </c>
      <c r="F804" s="119">
        <f t="shared" si="619"/>
        <v>8.5555294435613452E-2</v>
      </c>
      <c r="G804" s="119">
        <f t="shared" si="619"/>
        <v>7.7261554484424178E-2</v>
      </c>
      <c r="H804" s="471">
        <f t="shared" si="619"/>
        <v>8.0376645693132534E-2</v>
      </c>
      <c r="I804" s="119">
        <f t="shared" si="619"/>
        <v>7.5703868835603524E-2</v>
      </c>
      <c r="J804" s="119">
        <f t="shared" si="619"/>
        <v>7.292290822481895E-2</v>
      </c>
      <c r="K804" s="119">
        <f t="shared" si="619"/>
        <v>5.8079898801028734E-2</v>
      </c>
      <c r="L804" s="471">
        <f t="shared" si="619"/>
        <v>8.0065124012143232E-2</v>
      </c>
      <c r="M804" s="119">
        <f t="shared" si="619"/>
        <v>7.7754419836586763E-2</v>
      </c>
      <c r="N804" s="471">
        <f t="shared" si="619"/>
        <v>9.2864017160440931E-2</v>
      </c>
      <c r="O804" s="119">
        <f t="shared" si="619"/>
        <v>8.6501722316619609E-2</v>
      </c>
      <c r="P804" s="175">
        <f t="shared" si="615"/>
        <v>1</v>
      </c>
      <c r="Q804" s="556">
        <f t="shared" si="617"/>
        <v>-0.27882859791412684</v>
      </c>
      <c r="R804" s="83"/>
      <c r="S804" s="83"/>
      <c r="T804" s="67"/>
      <c r="U804" s="209">
        <v>1</v>
      </c>
    </row>
    <row r="805" spans="1:21" s="60" customFormat="1" ht="15.75" customHeight="1">
      <c r="A805" s="60" t="s">
        <v>27</v>
      </c>
      <c r="B805" s="513">
        <f>+B804+1</f>
        <v>147</v>
      </c>
      <c r="C805" s="567" t="s">
        <v>1313</v>
      </c>
      <c r="D805" s="119">
        <f t="shared" si="613"/>
        <v>9.4880467737074412E-2</v>
      </c>
      <c r="E805" s="471">
        <f t="shared" ref="E805:O805" si="620">E828/$P828</f>
        <v>8.8064312305492512E-2</v>
      </c>
      <c r="F805" s="119">
        <f t="shared" si="620"/>
        <v>7.8545997751255953E-2</v>
      </c>
      <c r="G805" s="119">
        <f t="shared" si="620"/>
        <v>8.1801543956635289E-2</v>
      </c>
      <c r="H805" s="471">
        <f t="shared" si="620"/>
        <v>7.6223220655810747E-2</v>
      </c>
      <c r="I805" s="119">
        <f t="shared" si="620"/>
        <v>7.3681386644162877E-2</v>
      </c>
      <c r="J805" s="471">
        <f t="shared" si="620"/>
        <v>7.6314610633422486E-2</v>
      </c>
      <c r="K805" s="119">
        <f t="shared" si="620"/>
        <v>6.3968093785478561E-2</v>
      </c>
      <c r="L805" s="119">
        <f t="shared" si="620"/>
        <v>8.2446836351909497E-2</v>
      </c>
      <c r="M805" s="119">
        <f t="shared" si="620"/>
        <v>9.9466382661765107E-2</v>
      </c>
      <c r="N805" s="471">
        <f t="shared" si="620"/>
        <v>9.6333587666502712E-2</v>
      </c>
      <c r="O805" s="119">
        <f t="shared" si="620"/>
        <v>8.8273559850489833E-2</v>
      </c>
      <c r="P805" s="175">
        <f t="shared" si="615"/>
        <v>1</v>
      </c>
      <c r="Q805" s="556">
        <f t="shared" si="617"/>
        <v>-7.4351475649366283E-2</v>
      </c>
      <c r="R805" s="83"/>
      <c r="S805" s="83"/>
      <c r="T805" s="67"/>
      <c r="U805" s="209">
        <v>1</v>
      </c>
    </row>
    <row r="806" spans="1:21" s="60" customFormat="1" ht="15.75" customHeight="1">
      <c r="A806" s="60" t="s">
        <v>27</v>
      </c>
      <c r="B806" s="513">
        <f>+B805+1</f>
        <v>148</v>
      </c>
      <c r="C806" s="567" t="s">
        <v>1314</v>
      </c>
      <c r="D806" s="471">
        <f t="shared" si="613"/>
        <v>9.6540140854460679E-2</v>
      </c>
      <c r="E806" s="119">
        <f t="shared" ref="E806:O806" si="621">E829/$P829</f>
        <v>8.3722239192201883E-2</v>
      </c>
      <c r="F806" s="119">
        <f t="shared" si="621"/>
        <v>7.5982417922636422E-2</v>
      </c>
      <c r="G806" s="471">
        <f t="shared" si="621"/>
        <v>7.8787245230870967E-2</v>
      </c>
      <c r="H806" s="119">
        <f t="shared" si="621"/>
        <v>7.4076215904238102E-2</v>
      </c>
      <c r="I806" s="119">
        <f t="shared" si="621"/>
        <v>8.9279658523793035E-2</v>
      </c>
      <c r="J806" s="471">
        <f t="shared" si="621"/>
        <v>7.8166946655418859E-2</v>
      </c>
      <c r="K806" s="119">
        <f t="shared" si="621"/>
        <v>6.906810542177351E-2</v>
      </c>
      <c r="L806" s="119">
        <f t="shared" si="621"/>
        <v>8.0452956245161633E-2</v>
      </c>
      <c r="M806" s="471">
        <f t="shared" si="621"/>
        <v>9.1485343368484393E-2</v>
      </c>
      <c r="N806" s="119">
        <f t="shared" si="621"/>
        <v>9.7431479792848066E-2</v>
      </c>
      <c r="O806" s="119">
        <f t="shared" si="621"/>
        <v>8.5007250888112423E-2</v>
      </c>
      <c r="P806" s="175">
        <f t="shared" si="615"/>
        <v>1</v>
      </c>
      <c r="Q806" s="556">
        <f t="shared" si="617"/>
        <v>3.4579979493291724E-2</v>
      </c>
      <c r="R806" s="83"/>
      <c r="S806" s="83"/>
      <c r="T806" s="67"/>
      <c r="U806" s="209">
        <v>1</v>
      </c>
    </row>
    <row r="807" spans="1:21" s="60" customFormat="1" ht="15.75" customHeight="1">
      <c r="A807" s="60" t="s">
        <v>27</v>
      </c>
      <c r="B807" s="513">
        <v>149</v>
      </c>
      <c r="C807" s="567" t="s">
        <v>1315</v>
      </c>
      <c r="D807" s="471">
        <f t="shared" si="613"/>
        <v>9.8991008074420545E-2</v>
      </c>
      <c r="E807" s="119">
        <f t="shared" ref="E807:O807" si="622">E830/$P830</f>
        <v>8.0862585298805814E-2</v>
      </c>
      <c r="F807" s="119">
        <f t="shared" si="622"/>
        <v>8.4432758436332273E-2</v>
      </c>
      <c r="G807" s="471">
        <f t="shared" si="622"/>
        <v>8.5751683148240068E-2</v>
      </c>
      <c r="H807" s="119">
        <f t="shared" si="622"/>
        <v>6.9670716870051511E-2</v>
      </c>
      <c r="I807" s="471">
        <f t="shared" si="622"/>
        <v>9.6634499709948043E-2</v>
      </c>
      <c r="J807" s="119">
        <f t="shared" si="622"/>
        <v>7.7268807651101404E-2</v>
      </c>
      <c r="K807" s="119">
        <f t="shared" si="622"/>
        <v>5.9499856280540379E-2</v>
      </c>
      <c r="L807" s="119">
        <f t="shared" si="622"/>
        <v>8.0117066032558998E-2</v>
      </c>
      <c r="M807" s="471">
        <f t="shared" si="622"/>
        <v>9.2372416316078287E-2</v>
      </c>
      <c r="N807" s="119">
        <f t="shared" si="622"/>
        <v>8.4951266037785161E-2</v>
      </c>
      <c r="O807" s="119">
        <f t="shared" si="622"/>
        <v>8.9447336144137607E-2</v>
      </c>
      <c r="P807" s="175">
        <f t="shared" si="615"/>
        <v>1</v>
      </c>
      <c r="Q807" s="556">
        <f t="shared" si="617"/>
        <v>3.3982048156622646E-2</v>
      </c>
      <c r="R807" s="83"/>
      <c r="S807" s="83"/>
      <c r="T807" s="67"/>
      <c r="U807" s="209">
        <v>1</v>
      </c>
    </row>
    <row r="808" spans="1:21" s="60" customFormat="1" ht="15.75" customHeight="1">
      <c r="A808" s="60" t="s">
        <v>27</v>
      </c>
      <c r="B808" s="513">
        <v>150</v>
      </c>
      <c r="C808" s="567" t="s">
        <v>1316</v>
      </c>
      <c r="D808" s="471">
        <f t="shared" ref="D808:O810" si="623">D831/$P831</f>
        <v>0.10137931034482758</v>
      </c>
      <c r="E808" s="119">
        <f t="shared" si="623"/>
        <v>7.3844189016602821E-2</v>
      </c>
      <c r="F808" s="471">
        <f t="shared" si="623"/>
        <v>8.8888888888888892E-2</v>
      </c>
      <c r="G808" s="119">
        <f t="shared" si="623"/>
        <v>7.2592592592592584E-2</v>
      </c>
      <c r="H808" s="119">
        <f t="shared" si="623"/>
        <v>6.9706257982120046E-2</v>
      </c>
      <c r="I808" s="471">
        <f t="shared" si="623"/>
        <v>9.1111111111111115E-2</v>
      </c>
      <c r="J808" s="119">
        <f t="shared" si="623"/>
        <v>7.2950191570881229E-2</v>
      </c>
      <c r="K808" s="119">
        <f t="shared" si="623"/>
        <v>6.7765006385696047E-2</v>
      </c>
      <c r="L808" s="471">
        <f t="shared" si="623"/>
        <v>9.4431673052362705E-2</v>
      </c>
      <c r="M808" s="119">
        <f t="shared" si="623"/>
        <v>8.2962962962962961E-2</v>
      </c>
      <c r="N808" s="119">
        <f t="shared" si="623"/>
        <v>9.2056194125159641E-2</v>
      </c>
      <c r="O808" s="471">
        <f t="shared" si="623"/>
        <v>9.2311621966794294E-2</v>
      </c>
      <c r="P808" s="175">
        <f t="shared" si="615"/>
        <v>1</v>
      </c>
      <c r="Q808" s="556">
        <f t="shared" si="617"/>
        <v>2.3021244349212155E-2</v>
      </c>
      <c r="R808" s="83"/>
      <c r="S808" s="83"/>
      <c r="T808" s="67"/>
      <c r="U808" s="209">
        <v>1</v>
      </c>
    </row>
    <row r="809" spans="1:21" s="60" customFormat="1" ht="15.75" hidden="1" customHeight="1" thickBot="1">
      <c r="A809" s="60" t="s">
        <v>27</v>
      </c>
      <c r="B809" s="409"/>
      <c r="C809" s="158" t="s">
        <v>1317</v>
      </c>
      <c r="D809" s="135" t="e">
        <f t="shared" si="623"/>
        <v>#DIV/0!</v>
      </c>
      <c r="E809" s="147" t="e">
        <f t="shared" si="623"/>
        <v>#DIV/0!</v>
      </c>
      <c r="F809" s="136" t="e">
        <f t="shared" si="623"/>
        <v>#DIV/0!</v>
      </c>
      <c r="G809" s="148" t="e">
        <f t="shared" si="623"/>
        <v>#DIV/0!</v>
      </c>
      <c r="H809" s="148" t="e">
        <f t="shared" si="623"/>
        <v>#DIV/0!</v>
      </c>
      <c r="I809" s="148" t="e">
        <f t="shared" si="623"/>
        <v>#DIV/0!</v>
      </c>
      <c r="J809" s="148" t="e">
        <f t="shared" si="623"/>
        <v>#DIV/0!</v>
      </c>
      <c r="K809" s="148" t="e">
        <f t="shared" si="623"/>
        <v>#DIV/0!</v>
      </c>
      <c r="L809" s="148" t="e">
        <f t="shared" si="623"/>
        <v>#DIV/0!</v>
      </c>
      <c r="M809" s="148" t="e">
        <f t="shared" si="623"/>
        <v>#DIV/0!</v>
      </c>
      <c r="N809" s="148" t="e">
        <f t="shared" si="623"/>
        <v>#DIV/0!</v>
      </c>
      <c r="O809" s="148" t="e">
        <f t="shared" si="623"/>
        <v>#DIV/0!</v>
      </c>
      <c r="P809" s="137" t="e">
        <f t="shared" si="615"/>
        <v>#DIV/0!</v>
      </c>
      <c r="Q809" s="106">
        <f t="shared" si="617"/>
        <v>-1</v>
      </c>
      <c r="R809" s="83"/>
      <c r="S809" s="83"/>
      <c r="T809" s="67"/>
      <c r="U809" s="209">
        <v>2</v>
      </c>
    </row>
    <row r="810" spans="1:21" s="60" customFormat="1" ht="15.75" hidden="1" customHeight="1" thickBot="1">
      <c r="A810" s="60" t="s">
        <v>27</v>
      </c>
      <c r="B810" s="213"/>
      <c r="C810" s="40" t="s">
        <v>1318</v>
      </c>
      <c r="D810" s="135" t="e">
        <f t="shared" si="623"/>
        <v>#DIV/0!</v>
      </c>
      <c r="E810" s="147" t="e">
        <f t="shared" si="623"/>
        <v>#DIV/0!</v>
      </c>
      <c r="F810" s="149" t="e">
        <f t="shared" si="623"/>
        <v>#DIV/0!</v>
      </c>
      <c r="G810" s="99" t="e">
        <f t="shared" si="623"/>
        <v>#DIV/0!</v>
      </c>
      <c r="H810" s="99" t="e">
        <f t="shared" si="623"/>
        <v>#DIV/0!</v>
      </c>
      <c r="I810" s="99" t="e">
        <f t="shared" si="623"/>
        <v>#DIV/0!</v>
      </c>
      <c r="J810" s="99" t="e">
        <f t="shared" si="623"/>
        <v>#DIV/0!</v>
      </c>
      <c r="K810" s="99" t="e">
        <f t="shared" si="623"/>
        <v>#DIV/0!</v>
      </c>
      <c r="L810" s="99" t="e">
        <f t="shared" si="623"/>
        <v>#DIV/0!</v>
      </c>
      <c r="M810" s="99" t="e">
        <f t="shared" si="623"/>
        <v>#DIV/0!</v>
      </c>
      <c r="N810" s="99" t="e">
        <f t="shared" si="623"/>
        <v>#DIV/0!</v>
      </c>
      <c r="O810" s="99" t="e">
        <f t="shared" si="623"/>
        <v>#DIV/0!</v>
      </c>
      <c r="P810" s="138" t="e">
        <f t="shared" si="615"/>
        <v>#DIV/0!</v>
      </c>
      <c r="Q810" s="108" t="e">
        <f t="shared" si="617"/>
        <v>#DIV/0!</v>
      </c>
      <c r="R810" s="83"/>
      <c r="S810" s="83"/>
      <c r="T810" s="67"/>
      <c r="U810" s="209">
        <v>2</v>
      </c>
    </row>
    <row r="811" spans="1:21" s="60" customFormat="1" ht="15.75" hidden="1" customHeight="1" thickBot="1">
      <c r="A811" s="60" t="s">
        <v>27</v>
      </c>
      <c r="B811" s="213"/>
      <c r="C811" s="40" t="s">
        <v>2521</v>
      </c>
      <c r="D811" s="135" t="e">
        <f t="shared" ref="D811:O811" si="624">D834/$P834</f>
        <v>#DIV/0!</v>
      </c>
      <c r="E811" s="147" t="e">
        <f t="shared" si="624"/>
        <v>#DIV/0!</v>
      </c>
      <c r="F811" s="149" t="e">
        <f t="shared" si="624"/>
        <v>#DIV/0!</v>
      </c>
      <c r="G811" s="99" t="e">
        <f t="shared" si="624"/>
        <v>#DIV/0!</v>
      </c>
      <c r="H811" s="99" t="e">
        <f t="shared" si="624"/>
        <v>#DIV/0!</v>
      </c>
      <c r="I811" s="99" t="e">
        <f t="shared" si="624"/>
        <v>#DIV/0!</v>
      </c>
      <c r="J811" s="99" t="e">
        <f t="shared" si="624"/>
        <v>#DIV/0!</v>
      </c>
      <c r="K811" s="99" t="e">
        <f t="shared" si="624"/>
        <v>#DIV/0!</v>
      </c>
      <c r="L811" s="99" t="e">
        <f t="shared" si="624"/>
        <v>#DIV/0!</v>
      </c>
      <c r="M811" s="99" t="e">
        <f t="shared" si="624"/>
        <v>#DIV/0!</v>
      </c>
      <c r="N811" s="99" t="e">
        <f t="shared" si="624"/>
        <v>#DIV/0!</v>
      </c>
      <c r="O811" s="99" t="e">
        <f t="shared" si="624"/>
        <v>#DIV/0!</v>
      </c>
      <c r="P811" s="138" t="e">
        <f t="shared" ref="P811:P813" si="625">SUM(D811:O811)</f>
        <v>#DIV/0!</v>
      </c>
      <c r="Q811" s="108" t="e">
        <f t="shared" ref="Q811:Q813" si="626">(P834/P833-1)</f>
        <v>#DIV/0!</v>
      </c>
      <c r="R811" s="83"/>
      <c r="S811" s="83"/>
      <c r="T811" s="67"/>
      <c r="U811" s="209">
        <v>2</v>
      </c>
    </row>
    <row r="812" spans="1:21" s="60" customFormat="1" ht="15.75" hidden="1" customHeight="1" thickBot="1">
      <c r="A812" s="60" t="s">
        <v>27</v>
      </c>
      <c r="B812" s="213"/>
      <c r="C812" s="40" t="s">
        <v>2617</v>
      </c>
      <c r="D812" s="135" t="e">
        <f t="shared" ref="D812:O812" si="627">D835/$P835</f>
        <v>#DIV/0!</v>
      </c>
      <c r="E812" s="147" t="e">
        <f t="shared" si="627"/>
        <v>#DIV/0!</v>
      </c>
      <c r="F812" s="149" t="e">
        <f t="shared" si="627"/>
        <v>#DIV/0!</v>
      </c>
      <c r="G812" s="99" t="e">
        <f t="shared" si="627"/>
        <v>#DIV/0!</v>
      </c>
      <c r="H812" s="99" t="e">
        <f t="shared" si="627"/>
        <v>#DIV/0!</v>
      </c>
      <c r="I812" s="99" t="e">
        <f t="shared" si="627"/>
        <v>#DIV/0!</v>
      </c>
      <c r="J812" s="99" t="e">
        <f t="shared" si="627"/>
        <v>#DIV/0!</v>
      </c>
      <c r="K812" s="99" t="e">
        <f t="shared" si="627"/>
        <v>#DIV/0!</v>
      </c>
      <c r="L812" s="99" t="e">
        <f t="shared" si="627"/>
        <v>#DIV/0!</v>
      </c>
      <c r="M812" s="99" t="e">
        <f t="shared" si="627"/>
        <v>#DIV/0!</v>
      </c>
      <c r="N812" s="99" t="e">
        <f t="shared" si="627"/>
        <v>#DIV/0!</v>
      </c>
      <c r="O812" s="99" t="e">
        <f t="shared" si="627"/>
        <v>#DIV/0!</v>
      </c>
      <c r="P812" s="138" t="e">
        <f t="shared" si="625"/>
        <v>#DIV/0!</v>
      </c>
      <c r="Q812" s="108" t="e">
        <f t="shared" si="626"/>
        <v>#DIV/0!</v>
      </c>
      <c r="R812" s="83"/>
      <c r="S812" s="83"/>
      <c r="T812" s="67"/>
      <c r="U812" s="209">
        <v>2</v>
      </c>
    </row>
    <row r="813" spans="1:21" s="60" customFormat="1" ht="15.75" hidden="1" customHeight="1" thickBot="1">
      <c r="A813" s="60" t="s">
        <v>27</v>
      </c>
      <c r="B813" s="213"/>
      <c r="C813" s="40" t="s">
        <v>2713</v>
      </c>
      <c r="D813" s="135" t="e">
        <f t="shared" ref="D813:O813" si="628">D836/$P836</f>
        <v>#DIV/0!</v>
      </c>
      <c r="E813" s="147" t="e">
        <f t="shared" si="628"/>
        <v>#DIV/0!</v>
      </c>
      <c r="F813" s="149" t="e">
        <f t="shared" si="628"/>
        <v>#DIV/0!</v>
      </c>
      <c r="G813" s="99" t="e">
        <f t="shared" si="628"/>
        <v>#DIV/0!</v>
      </c>
      <c r="H813" s="99" t="e">
        <f t="shared" si="628"/>
        <v>#DIV/0!</v>
      </c>
      <c r="I813" s="99" t="e">
        <f t="shared" si="628"/>
        <v>#DIV/0!</v>
      </c>
      <c r="J813" s="99" t="e">
        <f t="shared" si="628"/>
        <v>#DIV/0!</v>
      </c>
      <c r="K813" s="99" t="e">
        <f t="shared" si="628"/>
        <v>#DIV/0!</v>
      </c>
      <c r="L813" s="99" t="e">
        <f t="shared" si="628"/>
        <v>#DIV/0!</v>
      </c>
      <c r="M813" s="99" t="e">
        <f t="shared" si="628"/>
        <v>#DIV/0!</v>
      </c>
      <c r="N813" s="99" t="e">
        <f t="shared" si="628"/>
        <v>#DIV/0!</v>
      </c>
      <c r="O813" s="99" t="e">
        <f t="shared" si="628"/>
        <v>#DIV/0!</v>
      </c>
      <c r="P813" s="138" t="e">
        <f t="shared" si="625"/>
        <v>#DIV/0!</v>
      </c>
      <c r="Q813" s="108" t="e">
        <f t="shared" si="626"/>
        <v>#DIV/0!</v>
      </c>
      <c r="R813" s="83"/>
      <c r="S813" s="83"/>
      <c r="T813" s="67"/>
      <c r="U813" s="209">
        <v>2</v>
      </c>
    </row>
    <row r="814" spans="1:21" s="60" customFormat="1" ht="15.75" hidden="1" customHeight="1" thickBot="1">
      <c r="A814" s="60" t="s">
        <v>27</v>
      </c>
      <c r="B814" s="213"/>
      <c r="C814" s="41" t="s">
        <v>147</v>
      </c>
      <c r="D814" s="347">
        <v>96.048149760000001</v>
      </c>
      <c r="E814" s="369">
        <v>96.658671749999996</v>
      </c>
      <c r="F814" s="347">
        <v>87.341408680000029</v>
      </c>
      <c r="G814" s="348">
        <v>89.870171069999969</v>
      </c>
      <c r="H814" s="370">
        <v>91.880500680000011</v>
      </c>
      <c r="I814" s="348">
        <v>91.918880500000057</v>
      </c>
      <c r="J814" s="348">
        <v>104.98067791999983</v>
      </c>
      <c r="K814" s="348">
        <v>80.972059420000164</v>
      </c>
      <c r="L814" s="370">
        <v>99.616766949999942</v>
      </c>
      <c r="M814" s="348">
        <v>99.769979970000009</v>
      </c>
      <c r="N814" s="370">
        <v>102.76981850999994</v>
      </c>
      <c r="O814" s="83">
        <v>114.62496578000014</v>
      </c>
      <c r="P814" s="349">
        <f>SUM(D814:O814)</f>
        <v>1156.4520509900001</v>
      </c>
      <c r="Q814" s="84"/>
      <c r="R814" s="83"/>
      <c r="S814" s="83"/>
      <c r="T814" s="67"/>
      <c r="U814" s="209">
        <v>2</v>
      </c>
    </row>
    <row r="815" spans="1:21" s="60" customFormat="1" ht="15.75" hidden="1" customHeight="1" thickBot="1">
      <c r="A815" s="60" t="s">
        <v>27</v>
      </c>
      <c r="B815" s="213"/>
      <c r="C815" s="40" t="s">
        <v>148</v>
      </c>
      <c r="D815" s="109">
        <v>95.685159769999999</v>
      </c>
      <c r="E815" s="371">
        <v>109.29817155000001</v>
      </c>
      <c r="F815" s="109">
        <v>90.232141900000002</v>
      </c>
      <c r="G815" s="110">
        <v>91.287755649999994</v>
      </c>
      <c r="H815" s="372">
        <v>96.228053209999999</v>
      </c>
      <c r="I815" s="110">
        <v>102.67044645999999</v>
      </c>
      <c r="J815" s="372">
        <v>111.19023941</v>
      </c>
      <c r="K815" s="110">
        <v>87.17041571</v>
      </c>
      <c r="L815" s="110">
        <v>99.098816110000001</v>
      </c>
      <c r="M815" s="110">
        <v>120.73972178</v>
      </c>
      <c r="N815" s="372">
        <v>138.85717686000001</v>
      </c>
      <c r="O815" s="111">
        <v>119.16253231</v>
      </c>
      <c r="P815" s="112">
        <f>SUM(D815:O815)</f>
        <v>1261.62063072</v>
      </c>
      <c r="Q815" s="240"/>
      <c r="R815" s="315"/>
      <c r="S815" s="315"/>
      <c r="T815" s="242"/>
      <c r="U815" s="209">
        <v>2</v>
      </c>
    </row>
    <row r="816" spans="1:21" s="60" customFormat="1" ht="15.75" hidden="1" customHeight="1" thickBot="1">
      <c r="A816" s="60" t="s">
        <v>27</v>
      </c>
      <c r="B816" s="213"/>
      <c r="C816" s="40" t="s">
        <v>445</v>
      </c>
      <c r="D816" s="373">
        <v>132.68345726999999</v>
      </c>
      <c r="E816" s="111">
        <v>115.54969604999999</v>
      </c>
      <c r="F816" s="109">
        <v>115.91233732000001</v>
      </c>
      <c r="G816" s="372">
        <v>134.0146714</v>
      </c>
      <c r="H816" s="110">
        <v>113.93811045</v>
      </c>
      <c r="I816" s="110">
        <v>145.00519796</v>
      </c>
      <c r="J816" s="372">
        <v>166.56279280999999</v>
      </c>
      <c r="K816" s="110">
        <v>111.12259985999999</v>
      </c>
      <c r="L816" s="110">
        <v>126.97050358</v>
      </c>
      <c r="M816" s="372">
        <v>174.6076774</v>
      </c>
      <c r="N816" s="110">
        <v>158.02124011999999</v>
      </c>
      <c r="O816" s="111">
        <v>148.97914363000001</v>
      </c>
      <c r="P816" s="112">
        <f t="shared" ref="P816:P821" si="629">SUM(D816:O816)</f>
        <v>1643.36742785</v>
      </c>
      <c r="Q816" s="80"/>
      <c r="R816" s="114"/>
      <c r="S816" s="114"/>
      <c r="T816" s="115">
        <f t="shared" ref="T816:T822" si="630">R816-S816</f>
        <v>0</v>
      </c>
      <c r="U816" s="209">
        <v>2</v>
      </c>
    </row>
    <row r="817" spans="1:21" s="60" customFormat="1" ht="15.75" hidden="1" customHeight="1" thickBot="1">
      <c r="A817" s="60" t="s">
        <v>27</v>
      </c>
      <c r="B817" s="213"/>
      <c r="C817" s="40" t="s">
        <v>563</v>
      </c>
      <c r="D817" s="373">
        <v>178.38837434999999</v>
      </c>
      <c r="E817" s="111">
        <v>161.57618513</v>
      </c>
      <c r="F817" s="109">
        <v>138.78035947000001</v>
      </c>
      <c r="G817" s="372">
        <v>147.54896823000001</v>
      </c>
      <c r="H817" s="110">
        <v>141.35399748</v>
      </c>
      <c r="I817" s="372">
        <v>169.34724638</v>
      </c>
      <c r="J817" s="110">
        <v>144.94061557000001</v>
      </c>
      <c r="K817" s="110">
        <v>121.33487608</v>
      </c>
      <c r="L817" s="110">
        <v>127.09191647</v>
      </c>
      <c r="M817" s="372">
        <v>164.90704893</v>
      </c>
      <c r="N817" s="110">
        <v>158.42073490999996</v>
      </c>
      <c r="O817" s="111">
        <v>158.85134235999999</v>
      </c>
      <c r="P817" s="112">
        <f t="shared" si="629"/>
        <v>1812.5416653599998</v>
      </c>
      <c r="Q817" s="80"/>
      <c r="R817" s="114"/>
      <c r="S817" s="114"/>
      <c r="T817" s="115">
        <f t="shared" si="630"/>
        <v>0</v>
      </c>
      <c r="U817" s="209">
        <v>2</v>
      </c>
    </row>
    <row r="818" spans="1:21" s="60" customFormat="1" ht="15.75" hidden="1" customHeight="1" thickBot="1">
      <c r="A818" s="60" t="s">
        <v>27</v>
      </c>
      <c r="B818" s="213"/>
      <c r="C818" s="40" t="s">
        <v>664</v>
      </c>
      <c r="D818" s="373">
        <v>186.99546960999999</v>
      </c>
      <c r="E818" s="111">
        <v>162.23600880000001</v>
      </c>
      <c r="F818" s="373">
        <v>181.63800058000001</v>
      </c>
      <c r="G818" s="110">
        <v>167.30642682000001</v>
      </c>
      <c r="H818" s="110">
        <v>153.33277777999999</v>
      </c>
      <c r="I818" s="372">
        <v>193.92763767</v>
      </c>
      <c r="J818" s="110">
        <v>148.02005478000001</v>
      </c>
      <c r="K818" s="110">
        <v>138.43577250999999</v>
      </c>
      <c r="L818" s="110">
        <v>186.34310022</v>
      </c>
      <c r="M818" s="110">
        <v>186.86322294000001</v>
      </c>
      <c r="N818" s="110">
        <v>197.62696136</v>
      </c>
      <c r="O818" s="360">
        <v>218.12397024000001</v>
      </c>
      <c r="P818" s="112">
        <f t="shared" si="629"/>
        <v>2120.8494033100001</v>
      </c>
      <c r="Q818" s="80"/>
      <c r="R818" s="114"/>
      <c r="S818" s="114"/>
      <c r="T818" s="115">
        <f t="shared" si="630"/>
        <v>0</v>
      </c>
      <c r="U818" s="209">
        <v>2</v>
      </c>
    </row>
    <row r="819" spans="1:21" s="60" customFormat="1" ht="15.75" hidden="1" customHeight="1" thickBot="1">
      <c r="A819" s="60" t="s">
        <v>27</v>
      </c>
      <c r="B819" s="213"/>
      <c r="C819" s="40" t="s">
        <v>745</v>
      </c>
      <c r="D819" s="152">
        <v>203.83913235</v>
      </c>
      <c r="E819" s="360">
        <v>183.14512063000001</v>
      </c>
      <c r="F819" s="374">
        <v>193.26026795000001</v>
      </c>
      <c r="G819" s="152">
        <v>183.53362056999993</v>
      </c>
      <c r="H819" s="152">
        <v>172.23748101000001</v>
      </c>
      <c r="I819" s="375">
        <v>199.65406661999987</v>
      </c>
      <c r="J819" s="152">
        <v>179.36588982000012</v>
      </c>
      <c r="K819" s="152">
        <v>167.90325517000019</v>
      </c>
      <c r="L819" s="152">
        <v>176.92034029000001</v>
      </c>
      <c r="M819" s="152">
        <v>181.26088691999985</v>
      </c>
      <c r="N819" s="152">
        <v>204.21929926999996</v>
      </c>
      <c r="O819" s="111">
        <v>231.53429361999997</v>
      </c>
      <c r="P819" s="112">
        <f t="shared" si="629"/>
        <v>2276.8736542199999</v>
      </c>
      <c r="Q819" s="80"/>
      <c r="R819" s="114"/>
      <c r="S819" s="114"/>
      <c r="T819" s="115">
        <f t="shared" si="630"/>
        <v>0</v>
      </c>
      <c r="U819" s="209">
        <v>2</v>
      </c>
    </row>
    <row r="820" spans="1:21" s="60" customFormat="1" ht="15.75" hidden="1" customHeight="1" thickBot="1">
      <c r="A820" s="60" t="s">
        <v>27</v>
      </c>
      <c r="B820" s="213"/>
      <c r="C820" s="40" t="s">
        <v>825</v>
      </c>
      <c r="D820" s="306">
        <v>197.76817223999998</v>
      </c>
      <c r="E820" s="376">
        <v>226.06666958000002</v>
      </c>
      <c r="F820" s="306">
        <v>181.62865681</v>
      </c>
      <c r="G820" s="307">
        <v>185.11350806000007</v>
      </c>
      <c r="H820" s="377">
        <v>199.92787436999993</v>
      </c>
      <c r="I820" s="307">
        <v>199.02989686000012</v>
      </c>
      <c r="J820" s="377">
        <v>203.86384330999999</v>
      </c>
      <c r="K820" s="307">
        <v>172.77784017999988</v>
      </c>
      <c r="L820" s="307">
        <v>190.35512026999982</v>
      </c>
      <c r="M820" s="307">
        <v>198.76684396000019</v>
      </c>
      <c r="N820" s="377">
        <v>240.41459940000004</v>
      </c>
      <c r="O820" s="308">
        <v>222.04691233999984</v>
      </c>
      <c r="P820" s="309">
        <f t="shared" si="629"/>
        <v>2417.7599373799999</v>
      </c>
      <c r="Q820" s="80"/>
      <c r="R820" s="109"/>
      <c r="S820" s="109"/>
      <c r="T820" s="52">
        <f>S820-R820</f>
        <v>0</v>
      </c>
      <c r="U820" s="209">
        <v>2</v>
      </c>
    </row>
    <row r="821" spans="1:21" s="60" customFormat="1" ht="15.75" hidden="1" customHeight="1">
      <c r="A821" s="60" t="s">
        <v>27</v>
      </c>
      <c r="B821" s="512"/>
      <c r="C821" s="41" t="s">
        <v>909</v>
      </c>
      <c r="D821" s="306">
        <v>210.85677286000001</v>
      </c>
      <c r="E821" s="377">
        <v>238.67673211999997</v>
      </c>
      <c r="F821" s="307">
        <v>149.85138189999998</v>
      </c>
      <c r="G821" s="377">
        <v>208.46526760000006</v>
      </c>
      <c r="H821" s="307">
        <v>179.48543405999999</v>
      </c>
      <c r="I821" s="307">
        <v>206.52355369000009</v>
      </c>
      <c r="J821" s="377">
        <v>222.21443040999998</v>
      </c>
      <c r="K821" s="307">
        <v>172.09203183</v>
      </c>
      <c r="L821" s="307">
        <v>203.93654183999999</v>
      </c>
      <c r="M821" s="307">
        <v>225.92051295999977</v>
      </c>
      <c r="N821" s="377">
        <v>256.4587627200001</v>
      </c>
      <c r="O821" s="308">
        <v>235.53795902999991</v>
      </c>
      <c r="P821" s="309">
        <f t="shared" si="629"/>
        <v>2510.0193810199999</v>
      </c>
      <c r="Q821" s="80"/>
      <c r="R821" s="342">
        <v>2509.6</v>
      </c>
      <c r="S821" s="342">
        <v>2509.6</v>
      </c>
      <c r="T821" s="355">
        <f t="shared" si="630"/>
        <v>0</v>
      </c>
      <c r="U821" s="209">
        <v>2</v>
      </c>
    </row>
    <row r="822" spans="1:21" s="60" customFormat="1" ht="15.6" customHeight="1">
      <c r="A822" s="60" t="s">
        <v>27</v>
      </c>
      <c r="B822" s="513">
        <v>151</v>
      </c>
      <c r="C822" s="567" t="s">
        <v>2827</v>
      </c>
      <c r="D822" s="551">
        <v>396.9</v>
      </c>
      <c r="E822" s="551">
        <v>289.10000000000002</v>
      </c>
      <c r="F822" s="551">
        <v>348</v>
      </c>
      <c r="G822" s="551">
        <v>284.2</v>
      </c>
      <c r="H822" s="551">
        <v>272.89999999999998</v>
      </c>
      <c r="I822" s="551">
        <v>356.7</v>
      </c>
      <c r="J822" s="551">
        <v>285.60000000000002</v>
      </c>
      <c r="K822" s="551">
        <v>265.3</v>
      </c>
      <c r="L822" s="551">
        <v>369.7</v>
      </c>
      <c r="M822" s="551">
        <v>324.8</v>
      </c>
      <c r="N822" s="551">
        <v>360.4</v>
      </c>
      <c r="O822" s="551">
        <f>(R822)-SUM(D822:N822)</f>
        <v>361.39999999999964</v>
      </c>
      <c r="P822" s="552">
        <f t="shared" ref="P822" si="631">SUM(D822:O822)</f>
        <v>3915</v>
      </c>
      <c r="Q822" s="173"/>
      <c r="R822" s="551">
        <v>3915</v>
      </c>
      <c r="S822" s="551">
        <v>3915</v>
      </c>
      <c r="T822" s="521">
        <f t="shared" si="630"/>
        <v>0</v>
      </c>
      <c r="U822" s="209">
        <v>1</v>
      </c>
    </row>
    <row r="823" spans="1:21" s="60" customFormat="1" ht="15.75" hidden="1" customHeight="1" thickBot="1">
      <c r="A823" s="60" t="s">
        <v>27</v>
      </c>
      <c r="B823" s="409"/>
      <c r="C823" s="158" t="s">
        <v>1042</v>
      </c>
      <c r="D823" s="572">
        <v>246.90456134999999</v>
      </c>
      <c r="E823" s="313">
        <v>239.98151051000002</v>
      </c>
      <c r="F823" s="313">
        <v>203.43529466999996</v>
      </c>
      <c r="G823" s="573">
        <v>233.21735509000007</v>
      </c>
      <c r="H823" s="313">
        <v>195.18219743999987</v>
      </c>
      <c r="I823" s="313">
        <v>208.42315245999998</v>
      </c>
      <c r="J823" s="573">
        <v>220.14848030999997</v>
      </c>
      <c r="K823" s="313">
        <v>171.24488895000013</v>
      </c>
      <c r="L823" s="313">
        <v>199.08940645000007</v>
      </c>
      <c r="M823" s="573">
        <v>246.21438075999981</v>
      </c>
      <c r="N823" s="313">
        <v>238.44195226000011</v>
      </c>
      <c r="O823" s="305">
        <v>248.78244695000012</v>
      </c>
      <c r="P823" s="314">
        <f>SUM(D823:O823)</f>
        <v>2651.0656272000001</v>
      </c>
      <c r="Q823" s="75"/>
      <c r="R823" s="420">
        <v>2633</v>
      </c>
      <c r="S823" s="343">
        <v>2633</v>
      </c>
      <c r="T823" s="549">
        <f>R823-S823</f>
        <v>0</v>
      </c>
      <c r="U823" s="209">
        <v>2</v>
      </c>
    </row>
    <row r="824" spans="1:21" s="60" customFormat="1" ht="15.75" hidden="1" customHeight="1" thickBot="1">
      <c r="A824" s="60" t="s">
        <v>27</v>
      </c>
      <c r="B824" s="62"/>
      <c r="C824" s="40" t="s">
        <v>1309</v>
      </c>
      <c r="D824" s="109">
        <v>286.60826263000001</v>
      </c>
      <c r="E824" s="110">
        <v>240.67932953000002</v>
      </c>
      <c r="F824" s="110">
        <v>228.52008553999997</v>
      </c>
      <c r="G824" s="110">
        <v>260.52267747000008</v>
      </c>
      <c r="H824" s="110">
        <v>217.09494498999993</v>
      </c>
      <c r="I824" s="110">
        <v>260.2895166400001</v>
      </c>
      <c r="J824" s="110">
        <v>254.15710271999978</v>
      </c>
      <c r="K824" s="110">
        <v>195.81516418000024</v>
      </c>
      <c r="L824" s="110">
        <v>273.23045013999945</v>
      </c>
      <c r="M824" s="110">
        <v>237.18509955000036</v>
      </c>
      <c r="N824" s="110">
        <v>190.10935964999999</v>
      </c>
      <c r="O824" s="111">
        <v>230.67566491000025</v>
      </c>
      <c r="P824" s="112">
        <f t="shared" ref="P824:P833" si="632">SUM(D824:O824)</f>
        <v>2874.8876579500002</v>
      </c>
      <c r="Q824" s="75"/>
      <c r="R824" s="109">
        <v>2873.8</v>
      </c>
      <c r="S824" s="114">
        <v>2873.8</v>
      </c>
      <c r="T824" s="310">
        <f t="shared" ref="T824:T833" si="633">R824-S824</f>
        <v>0</v>
      </c>
      <c r="U824" s="209">
        <v>2</v>
      </c>
    </row>
    <row r="825" spans="1:21" s="60" customFormat="1" ht="15.75" hidden="1" customHeight="1" thickBot="1">
      <c r="A825" s="60" t="s">
        <v>27</v>
      </c>
      <c r="B825" s="62"/>
      <c r="C825" s="40" t="s">
        <v>1310</v>
      </c>
      <c r="D825" s="109">
        <v>258.79228107</v>
      </c>
      <c r="E825" s="110">
        <v>276.99889391999994</v>
      </c>
      <c r="F825" s="110">
        <v>301.64822745000015</v>
      </c>
      <c r="G825" s="110">
        <v>292.27609906999987</v>
      </c>
      <c r="H825" s="110">
        <v>292.23889007000002</v>
      </c>
      <c r="I825" s="110">
        <v>367.88312550000001</v>
      </c>
      <c r="J825" s="110">
        <v>326.3858035799999</v>
      </c>
      <c r="K825" s="110">
        <v>294.98897496000018</v>
      </c>
      <c r="L825" s="110">
        <v>385.51377886</v>
      </c>
      <c r="M825" s="110">
        <v>391.80868334999968</v>
      </c>
      <c r="N825" s="110">
        <v>410.58475575000011</v>
      </c>
      <c r="O825" s="111">
        <v>483.7025243500002</v>
      </c>
      <c r="P825" s="112">
        <f t="shared" si="632"/>
        <v>4082.8220379300001</v>
      </c>
      <c r="Q825" s="79"/>
      <c r="R825" s="306">
        <v>3718</v>
      </c>
      <c r="S825" s="342">
        <v>3718</v>
      </c>
      <c r="T825" s="355">
        <f t="shared" si="633"/>
        <v>0</v>
      </c>
      <c r="U825" s="209">
        <v>2</v>
      </c>
    </row>
    <row r="826" spans="1:21" s="60" customFormat="1" ht="15.6" hidden="1" customHeight="1" thickBot="1">
      <c r="A826" s="60" t="s">
        <v>27</v>
      </c>
      <c r="B826" s="62"/>
      <c r="C826" s="40" t="s">
        <v>1311</v>
      </c>
      <c r="D826" s="109">
        <v>423.74940485999997</v>
      </c>
      <c r="E826" s="110">
        <v>450.40900713000002</v>
      </c>
      <c r="F826" s="110">
        <v>388.13281380000001</v>
      </c>
      <c r="G826" s="110">
        <v>409.18442628000003</v>
      </c>
      <c r="H826" s="110">
        <v>427.29019147999975</v>
      </c>
      <c r="I826" s="110">
        <v>481.47637108000026</v>
      </c>
      <c r="J826" s="110">
        <v>504.53495986999997</v>
      </c>
      <c r="K826" s="110">
        <v>342.37228516000005</v>
      </c>
      <c r="L826" s="110">
        <v>449.90569439000001</v>
      </c>
      <c r="M826" s="110">
        <v>481.40049013000043</v>
      </c>
      <c r="N826" s="110">
        <v>485.19687245999921</v>
      </c>
      <c r="O826" s="111">
        <v>515.36819615000059</v>
      </c>
      <c r="P826" s="112">
        <f t="shared" si="632"/>
        <v>5359.0207127900003</v>
      </c>
      <c r="Q826" s="113"/>
      <c r="R826" s="109">
        <v>4423.3</v>
      </c>
      <c r="S826" s="114">
        <v>4423.3</v>
      </c>
      <c r="T826" s="115">
        <f t="shared" si="633"/>
        <v>0</v>
      </c>
      <c r="U826" s="209">
        <v>2</v>
      </c>
    </row>
    <row r="827" spans="1:21" s="60" customFormat="1" ht="15.6" hidden="1" customHeight="1" thickBot="1">
      <c r="A827" s="60" t="s">
        <v>27</v>
      </c>
      <c r="B827" s="62"/>
      <c r="C827" s="40" t="s">
        <v>1312</v>
      </c>
      <c r="D827" s="109">
        <v>399.59153670000001</v>
      </c>
      <c r="E827" s="110">
        <v>423.27474230999997</v>
      </c>
      <c r="F827" s="110">
        <v>330.6517475600001</v>
      </c>
      <c r="G827" s="110">
        <v>298.59832963000008</v>
      </c>
      <c r="H827" s="110">
        <v>310.63744840999993</v>
      </c>
      <c r="I827" s="110">
        <v>292.57822899999996</v>
      </c>
      <c r="J827" s="110">
        <v>281.83044895999956</v>
      </c>
      <c r="K827" s="110">
        <v>224.46559460000071</v>
      </c>
      <c r="L827" s="110">
        <v>309.43348798999978</v>
      </c>
      <c r="M827" s="110">
        <v>300.50314207999963</v>
      </c>
      <c r="N827" s="110">
        <v>358.89829801999986</v>
      </c>
      <c r="O827" s="111">
        <v>334.30947599000046</v>
      </c>
      <c r="P827" s="112">
        <f t="shared" si="632"/>
        <v>3864.7724812500001</v>
      </c>
      <c r="Q827" s="113"/>
      <c r="R827" s="109">
        <v>3635</v>
      </c>
      <c r="S827" s="114">
        <v>3635</v>
      </c>
      <c r="T827" s="115">
        <f t="shared" si="633"/>
        <v>0</v>
      </c>
      <c r="U827" s="209">
        <v>2</v>
      </c>
    </row>
    <row r="828" spans="1:21" s="60" customFormat="1" ht="15.75" hidden="1" customHeight="1" thickBot="1">
      <c r="A828" s="60" t="s">
        <v>27</v>
      </c>
      <c r="B828" s="62">
        <f>+B822+1</f>
        <v>152</v>
      </c>
      <c r="C828" s="40" t="s">
        <v>1313</v>
      </c>
      <c r="D828" s="109">
        <v>339.42737247999997</v>
      </c>
      <c r="E828" s="110">
        <v>315.04311527999999</v>
      </c>
      <c r="F828" s="110">
        <v>280.99209744000007</v>
      </c>
      <c r="G828" s="110">
        <v>292.63855662000003</v>
      </c>
      <c r="H828" s="110">
        <v>272.6825460099999</v>
      </c>
      <c r="I828" s="110">
        <v>263.58933578000006</v>
      </c>
      <c r="J828" s="110">
        <v>273.00948642999992</v>
      </c>
      <c r="K828" s="110">
        <v>228.84079847000021</v>
      </c>
      <c r="L828" s="110">
        <v>294.94703914999991</v>
      </c>
      <c r="M828" s="110">
        <v>355.83312057999956</v>
      </c>
      <c r="N828" s="110">
        <v>344.62579415000027</v>
      </c>
      <c r="O828" s="111">
        <v>315.79168183000002</v>
      </c>
      <c r="P828" s="112">
        <f t="shared" si="632"/>
        <v>3577.4209442199999</v>
      </c>
      <c r="Q828" s="79"/>
      <c r="R828" s="116">
        <v>3453.3</v>
      </c>
      <c r="S828" s="114">
        <v>3453.3</v>
      </c>
      <c r="T828" s="115">
        <f t="shared" si="633"/>
        <v>0</v>
      </c>
      <c r="U828" s="209">
        <v>2</v>
      </c>
    </row>
    <row r="829" spans="1:21" s="60" customFormat="1" ht="15.75" hidden="1" customHeight="1">
      <c r="A829" s="60" t="s">
        <v>27</v>
      </c>
      <c r="B829" s="408">
        <v>152</v>
      </c>
      <c r="C829" s="568" t="s">
        <v>1314</v>
      </c>
      <c r="D829" s="306">
        <v>357.30742685000001</v>
      </c>
      <c r="E829" s="307">
        <v>309.86673099000001</v>
      </c>
      <c r="F829" s="307">
        <v>281.22066109999992</v>
      </c>
      <c r="G829" s="307">
        <v>291.60168622999993</v>
      </c>
      <c r="H829" s="307">
        <v>274.16556327000012</v>
      </c>
      <c r="I829" s="307">
        <v>330.4354517700001</v>
      </c>
      <c r="J829" s="307">
        <v>289.3058817499998</v>
      </c>
      <c r="K829" s="307">
        <v>255.62990490000038</v>
      </c>
      <c r="L829" s="307">
        <v>297.76669604999961</v>
      </c>
      <c r="M829" s="307">
        <v>338.59897390000015</v>
      </c>
      <c r="N829" s="307">
        <v>360.60638643000038</v>
      </c>
      <c r="O829" s="308">
        <v>314.62272386999939</v>
      </c>
      <c r="P829" s="309">
        <f t="shared" si="632"/>
        <v>3701.1280871099998</v>
      </c>
      <c r="Q829" s="79"/>
      <c r="R829" s="342">
        <v>3688.3</v>
      </c>
      <c r="S829" s="342">
        <v>3688.3</v>
      </c>
      <c r="T829" s="355">
        <f t="shared" si="633"/>
        <v>0</v>
      </c>
      <c r="U829" s="209">
        <v>2</v>
      </c>
    </row>
    <row r="830" spans="1:21" s="60" customFormat="1" ht="15.75" customHeight="1">
      <c r="A830" s="60" t="s">
        <v>27</v>
      </c>
      <c r="B830" s="513">
        <v>152</v>
      </c>
      <c r="C830" s="567" t="s">
        <v>1315</v>
      </c>
      <c r="D830" s="551">
        <v>378.82868880000001</v>
      </c>
      <c r="E830" s="551">
        <v>309.45302767999999</v>
      </c>
      <c r="F830" s="551">
        <v>323.11572325999998</v>
      </c>
      <c r="G830" s="551">
        <v>328.16311623999991</v>
      </c>
      <c r="H830" s="551">
        <v>266.62286639000013</v>
      </c>
      <c r="I830" s="551">
        <v>369.81056694000017</v>
      </c>
      <c r="J830" s="565">
        <v>295.7</v>
      </c>
      <c r="K830" s="565">
        <v>227.7</v>
      </c>
      <c r="L830" s="565">
        <v>306.60000000000002</v>
      </c>
      <c r="M830" s="565">
        <v>353.5</v>
      </c>
      <c r="N830" s="565">
        <v>325.10000000000002</v>
      </c>
      <c r="O830" s="551">
        <f>(R830)-SUM(D830:N830)</f>
        <v>342.30601069000022</v>
      </c>
      <c r="P830" s="552">
        <f t="shared" si="632"/>
        <v>3826.9</v>
      </c>
      <c r="Q830" s="523"/>
      <c r="R830" s="553">
        <v>3826.9</v>
      </c>
      <c r="S830" s="551">
        <v>3826.9</v>
      </c>
      <c r="T830" s="521">
        <f t="shared" si="633"/>
        <v>0</v>
      </c>
      <c r="U830" s="209">
        <v>1</v>
      </c>
    </row>
    <row r="831" spans="1:21" s="60" customFormat="1" ht="15.75" customHeight="1">
      <c r="A831" s="60" t="s">
        <v>27</v>
      </c>
      <c r="B831" s="513">
        <v>153</v>
      </c>
      <c r="C831" s="567" t="s">
        <v>1316</v>
      </c>
      <c r="D831" s="565">
        <v>396.9</v>
      </c>
      <c r="E831" s="565">
        <v>289.10000000000002</v>
      </c>
      <c r="F831" s="565">
        <v>348</v>
      </c>
      <c r="G831" s="565">
        <v>284.2</v>
      </c>
      <c r="H831" s="565">
        <v>272.89999999999998</v>
      </c>
      <c r="I831" s="565">
        <v>356.7</v>
      </c>
      <c r="J831" s="565">
        <v>285.60000000000002</v>
      </c>
      <c r="K831" s="565">
        <v>265.3</v>
      </c>
      <c r="L831" s="565">
        <v>369.7</v>
      </c>
      <c r="M831" s="565">
        <v>324.8</v>
      </c>
      <c r="N831" s="565">
        <v>360.4</v>
      </c>
      <c r="O831" s="551">
        <f>(R831)-SUM(D831:N831)</f>
        <v>361.39999999999964</v>
      </c>
      <c r="P831" s="552">
        <f t="shared" si="632"/>
        <v>3915</v>
      </c>
      <c r="Q831" s="523"/>
      <c r="R831" s="553">
        <f>3915</f>
        <v>3915</v>
      </c>
      <c r="S831" s="551">
        <f>3915</f>
        <v>3915</v>
      </c>
      <c r="T831" s="521">
        <f t="shared" si="633"/>
        <v>0</v>
      </c>
      <c r="U831" s="209">
        <v>1</v>
      </c>
    </row>
    <row r="832" spans="1:21" s="60" customFormat="1" ht="15.75" hidden="1" customHeight="1" thickBot="1">
      <c r="A832" s="60" t="s">
        <v>27</v>
      </c>
      <c r="B832" s="409"/>
      <c r="C832" s="158" t="s">
        <v>1317</v>
      </c>
      <c r="D832" s="415"/>
      <c r="E832" s="416"/>
      <c r="F832" s="416"/>
      <c r="G832" s="416"/>
      <c r="H832" s="416"/>
      <c r="I832" s="416"/>
      <c r="J832" s="416"/>
      <c r="K832" s="416"/>
      <c r="L832" s="416"/>
      <c r="M832" s="416"/>
      <c r="N832" s="416"/>
      <c r="O832" s="305">
        <f>(R832)-SUM(D832:N832)</f>
        <v>0</v>
      </c>
      <c r="P832" s="314">
        <f t="shared" si="632"/>
        <v>0</v>
      </c>
      <c r="Q832" s="80"/>
      <c r="R832" s="420"/>
      <c r="S832" s="343"/>
      <c r="T832" s="403">
        <f t="shared" si="633"/>
        <v>0</v>
      </c>
      <c r="U832" s="209">
        <v>2</v>
      </c>
    </row>
    <row r="833" spans="1:21" s="60" customFormat="1" ht="15.75" hidden="1" customHeight="1" thickBot="1">
      <c r="A833" s="60" t="s">
        <v>27</v>
      </c>
      <c r="B833" s="213"/>
      <c r="C833" s="40" t="s">
        <v>1318</v>
      </c>
      <c r="D833" s="134"/>
      <c r="E833" s="133"/>
      <c r="F833" s="133"/>
      <c r="G833" s="133"/>
      <c r="H833" s="133"/>
      <c r="I833" s="133"/>
      <c r="J833" s="133"/>
      <c r="K833" s="133"/>
      <c r="L833" s="133"/>
      <c r="M833" s="133"/>
      <c r="N833" s="133"/>
      <c r="O833" s="111">
        <f>(R833)-SUM(D833:N833)</f>
        <v>0</v>
      </c>
      <c r="P833" s="112">
        <f t="shared" si="632"/>
        <v>0</v>
      </c>
      <c r="Q833" s="80"/>
      <c r="R833" s="120"/>
      <c r="S833" s="114"/>
      <c r="T833" s="115">
        <f t="shared" si="633"/>
        <v>0</v>
      </c>
      <c r="U833" s="209">
        <v>2</v>
      </c>
    </row>
    <row r="834" spans="1:21" s="60" customFormat="1" ht="15.75" hidden="1" customHeight="1" thickBot="1">
      <c r="A834" s="60" t="s">
        <v>27</v>
      </c>
      <c r="B834" s="213"/>
      <c r="C834" s="40" t="s">
        <v>2521</v>
      </c>
      <c r="D834" s="492"/>
      <c r="E834" s="491"/>
      <c r="F834" s="491"/>
      <c r="G834" s="491"/>
      <c r="H834" s="491"/>
      <c r="I834" s="491"/>
      <c r="J834" s="491"/>
      <c r="K834" s="491"/>
      <c r="L834" s="491"/>
      <c r="M834" s="491"/>
      <c r="N834" s="491"/>
      <c r="O834" s="111">
        <f t="shared" ref="O834:O836" si="634">(R834)-SUM(D834:N834)</f>
        <v>0</v>
      </c>
      <c r="P834" s="112">
        <f t="shared" ref="P834:P836" si="635">SUM(D834:O834)</f>
        <v>0</v>
      </c>
      <c r="Q834" s="80"/>
      <c r="R834" s="487"/>
      <c r="S834" s="488"/>
      <c r="T834" s="115">
        <f t="shared" ref="T834:T836" si="636">R834-S834</f>
        <v>0</v>
      </c>
      <c r="U834" s="209">
        <v>2</v>
      </c>
    </row>
    <row r="835" spans="1:21" s="60" customFormat="1" ht="15.75" hidden="1" customHeight="1" thickBot="1">
      <c r="A835" s="60" t="s">
        <v>27</v>
      </c>
      <c r="B835" s="213"/>
      <c r="C835" s="40" t="s">
        <v>2617</v>
      </c>
      <c r="D835" s="492"/>
      <c r="E835" s="491"/>
      <c r="F835" s="491"/>
      <c r="G835" s="491"/>
      <c r="H835" s="491"/>
      <c r="I835" s="491"/>
      <c r="J835" s="491"/>
      <c r="K835" s="491"/>
      <c r="L835" s="491"/>
      <c r="M835" s="491"/>
      <c r="N835" s="491"/>
      <c r="O835" s="111">
        <f t="shared" si="634"/>
        <v>0</v>
      </c>
      <c r="P835" s="112">
        <f t="shared" si="635"/>
        <v>0</v>
      </c>
      <c r="Q835" s="80"/>
      <c r="R835" s="487"/>
      <c r="S835" s="488"/>
      <c r="T835" s="115">
        <f t="shared" si="636"/>
        <v>0</v>
      </c>
      <c r="U835" s="209">
        <v>2</v>
      </c>
    </row>
    <row r="836" spans="1:21" s="60" customFormat="1" ht="15.75" hidden="1" customHeight="1" thickBot="1">
      <c r="A836" s="60" t="s">
        <v>27</v>
      </c>
      <c r="B836" s="213"/>
      <c r="C836" s="40" t="s">
        <v>2713</v>
      </c>
      <c r="D836" s="492"/>
      <c r="E836" s="491"/>
      <c r="F836" s="491"/>
      <c r="G836" s="491"/>
      <c r="H836" s="491"/>
      <c r="I836" s="491"/>
      <c r="J836" s="491"/>
      <c r="K836" s="491"/>
      <c r="L836" s="491"/>
      <c r="M836" s="491"/>
      <c r="N836" s="491"/>
      <c r="O836" s="111">
        <f t="shared" si="634"/>
        <v>0</v>
      </c>
      <c r="P836" s="112">
        <f t="shared" si="635"/>
        <v>0</v>
      </c>
      <c r="Q836" s="80"/>
      <c r="R836" s="487"/>
      <c r="S836" s="488"/>
      <c r="T836" s="115">
        <f t="shared" si="636"/>
        <v>0</v>
      </c>
      <c r="U836" s="209">
        <v>2</v>
      </c>
    </row>
    <row r="837" spans="1:21" s="118" customFormat="1" ht="15.6" customHeight="1">
      <c r="B837" s="82"/>
      <c r="C837" s="50"/>
      <c r="T837" s="67"/>
      <c r="U837" s="209">
        <v>1</v>
      </c>
    </row>
    <row r="838" spans="1:21" s="60" customFormat="1" ht="15.75" hidden="1" customHeight="1" thickBot="1">
      <c r="A838" s="60" t="s">
        <v>28</v>
      </c>
      <c r="B838" s="213"/>
      <c r="C838" s="40" t="s">
        <v>149</v>
      </c>
      <c r="D838" s="361">
        <v>0</v>
      </c>
      <c r="E838" s="299">
        <v>0</v>
      </c>
      <c r="F838" s="299">
        <v>7.1048429224144949E-2</v>
      </c>
      <c r="G838" s="361">
        <v>2.0947292659423498E-3</v>
      </c>
      <c r="H838" s="299">
        <v>2.1648512886519814E-2</v>
      </c>
      <c r="I838" s="299">
        <v>0.24228750094592125</v>
      </c>
      <c r="J838" s="361">
        <v>1.5198784045374034E-2</v>
      </c>
      <c r="K838" s="299">
        <v>4.7046251850361355E-2</v>
      </c>
      <c r="L838" s="299">
        <v>5.2164056892522827E-2</v>
      </c>
      <c r="M838" s="361">
        <v>0.11596395132305085</v>
      </c>
      <c r="N838" s="299">
        <v>0.18024269869350357</v>
      </c>
      <c r="O838" s="299">
        <v>0.25230508487265901</v>
      </c>
      <c r="P838" s="290">
        <f>SUM(D838:O838)</f>
        <v>1</v>
      </c>
      <c r="Q838" s="291"/>
      <c r="R838" s="83"/>
      <c r="S838" s="83"/>
      <c r="T838" s="67"/>
      <c r="U838" s="209">
        <v>2</v>
      </c>
    </row>
    <row r="839" spans="1:21" s="60" customFormat="1" ht="15.75" hidden="1" customHeight="1" thickBot="1">
      <c r="A839" s="60" t="s">
        <v>28</v>
      </c>
      <c r="B839" s="213"/>
      <c r="C839" s="40" t="s">
        <v>150</v>
      </c>
      <c r="D839" s="362">
        <v>0.1461300343530911</v>
      </c>
      <c r="E839" s="119">
        <v>0.15916766440440736</v>
      </c>
      <c r="F839" s="362">
        <v>0.10459216741892059</v>
      </c>
      <c r="G839" s="119">
        <v>0.13006002264022082</v>
      </c>
      <c r="H839" s="119">
        <v>5.9207667377076788E-3</v>
      </c>
      <c r="I839" s="362">
        <v>4.6889486057575876E-2</v>
      </c>
      <c r="J839" s="119">
        <v>9.0949786262298105E-2</v>
      </c>
      <c r="K839" s="119">
        <v>2.3785954771081589E-2</v>
      </c>
      <c r="L839" s="362">
        <v>3.857253986030923E-2</v>
      </c>
      <c r="M839" s="119">
        <v>5.8574673187250188E-2</v>
      </c>
      <c r="N839" s="119">
        <v>6.3721284753298205E-2</v>
      </c>
      <c r="O839" s="362">
        <v>0.13163561955383923</v>
      </c>
      <c r="P839" s="107">
        <f>SUM(D839:O839)</f>
        <v>1</v>
      </c>
      <c r="Q839" s="291"/>
      <c r="R839" s="83"/>
      <c r="S839" s="83"/>
      <c r="T839" s="67"/>
      <c r="U839" s="209">
        <v>2</v>
      </c>
    </row>
    <row r="840" spans="1:21" s="60" customFormat="1" ht="15.75" hidden="1" customHeight="1" thickBot="1">
      <c r="A840" s="60" t="s">
        <v>28</v>
      </c>
      <c r="B840" s="213"/>
      <c r="C840" s="40" t="s">
        <v>151</v>
      </c>
      <c r="D840" s="346">
        <v>9.6588472136838757E-2</v>
      </c>
      <c r="E840" s="346">
        <v>7.465489238135424E-2</v>
      </c>
      <c r="F840" s="363">
        <v>6.1865029608930644E-2</v>
      </c>
      <c r="G840" s="346">
        <v>8.3863367753801515E-2</v>
      </c>
      <c r="H840" s="346">
        <v>2.318520233904384E-2</v>
      </c>
      <c r="I840" s="363">
        <v>0.11244131071755729</v>
      </c>
      <c r="J840" s="346">
        <v>0.10210482257269174</v>
      </c>
      <c r="K840" s="346">
        <v>5.9884759563354477E-2</v>
      </c>
      <c r="L840" s="363">
        <v>7.5074434307351348E-2</v>
      </c>
      <c r="M840" s="346">
        <v>0.10802568167470702</v>
      </c>
      <c r="N840" s="346">
        <v>7.9042211407206561E-2</v>
      </c>
      <c r="O840" s="363">
        <v>0.12326981553716257</v>
      </c>
      <c r="P840" s="295">
        <f>SUM(D840:O840)</f>
        <v>1.0000000000000002</v>
      </c>
      <c r="Q840" s="291"/>
      <c r="R840" s="83"/>
      <c r="S840" s="83"/>
      <c r="T840" s="67"/>
      <c r="U840" s="209">
        <v>2</v>
      </c>
    </row>
    <row r="841" spans="1:21" s="60" customFormat="1" ht="15.75" hidden="1" customHeight="1" thickBot="1">
      <c r="A841" s="60" t="s">
        <v>28</v>
      </c>
      <c r="B841" s="213"/>
      <c r="C841" s="40" t="s">
        <v>152</v>
      </c>
      <c r="D841" s="153">
        <f t="shared" ref="D841:D848" si="637">D863/$P863</f>
        <v>0.10023230374792733</v>
      </c>
      <c r="E841" s="364">
        <f t="shared" ref="E841:O841" si="638">E863/$P863</f>
        <v>5.6326785370577975E-2</v>
      </c>
      <c r="F841" s="296">
        <f t="shared" si="638"/>
        <v>5.5924857154792035E-2</v>
      </c>
      <c r="G841" s="296">
        <f t="shared" si="638"/>
        <v>8.691032740995891E-2</v>
      </c>
      <c r="H841" s="364">
        <f t="shared" si="638"/>
        <v>4.0948643658774417E-2</v>
      </c>
      <c r="I841" s="296">
        <f t="shared" si="638"/>
        <v>9.0827697199994853E-2</v>
      </c>
      <c r="J841" s="296">
        <f t="shared" si="638"/>
        <v>0.1259035923972987</v>
      </c>
      <c r="K841" s="296">
        <f t="shared" si="638"/>
        <v>3.9883535196550288E-2</v>
      </c>
      <c r="L841" s="364">
        <f t="shared" si="638"/>
        <v>8.0066670395475312E-2</v>
      </c>
      <c r="M841" s="296">
        <f t="shared" si="638"/>
        <v>0.10048449268889852</v>
      </c>
      <c r="N841" s="364">
        <f t="shared" si="638"/>
        <v>9.9325520330744849E-2</v>
      </c>
      <c r="O841" s="296">
        <f t="shared" si="638"/>
        <v>0.12316557444900682</v>
      </c>
      <c r="P841" s="155">
        <f>SUM(D841:O841)</f>
        <v>0.99999999999999989</v>
      </c>
      <c r="Q841" s="291"/>
      <c r="R841" s="83"/>
      <c r="S841" s="83"/>
      <c r="T841" s="67"/>
      <c r="U841" s="209">
        <v>2</v>
      </c>
    </row>
    <row r="842" spans="1:21" s="60" customFormat="1" ht="15.75" hidden="1" customHeight="1" thickBot="1">
      <c r="A842" s="60" t="s">
        <v>28</v>
      </c>
      <c r="B842" s="213"/>
      <c r="C842" s="41" t="s">
        <v>153</v>
      </c>
      <c r="D842" s="153">
        <f t="shared" si="637"/>
        <v>8.3013161198159074E-2</v>
      </c>
      <c r="E842" s="364">
        <f t="shared" ref="E842:O843" si="639">E864/$P864</f>
        <v>6.7805298457658716E-2</v>
      </c>
      <c r="F842" s="296">
        <f t="shared" si="639"/>
        <v>6.9619929399043851E-2</v>
      </c>
      <c r="G842" s="296">
        <f t="shared" si="639"/>
        <v>5.7312634977800155E-2</v>
      </c>
      <c r="H842" s="364">
        <f t="shared" si="639"/>
        <v>4.1774584732570709E-2</v>
      </c>
      <c r="I842" s="296">
        <f t="shared" si="639"/>
        <v>7.7527400521165357E-2</v>
      </c>
      <c r="J842" s="364">
        <f t="shared" si="639"/>
        <v>9.8805552738551253E-2</v>
      </c>
      <c r="K842" s="296">
        <f t="shared" si="639"/>
        <v>6.3116220751764068E-2</v>
      </c>
      <c r="L842" s="296">
        <f t="shared" si="639"/>
        <v>7.7898494038538574E-2</v>
      </c>
      <c r="M842" s="296">
        <f t="shared" si="639"/>
        <v>0.10502924259123012</v>
      </c>
      <c r="N842" s="364">
        <f t="shared" si="639"/>
        <v>0.11033679255443929</v>
      </c>
      <c r="O842" s="296">
        <f t="shared" si="639"/>
        <v>0.14776068803907902</v>
      </c>
      <c r="P842" s="155">
        <f>SUM(D842:O842)</f>
        <v>1.0000000000000002</v>
      </c>
      <c r="Q842" s="157">
        <f>(P864/P863-1)</f>
        <v>0.24741800774692124</v>
      </c>
      <c r="R842" s="83"/>
      <c r="S842" s="83"/>
      <c r="T842" s="67"/>
      <c r="U842" s="209">
        <v>2</v>
      </c>
    </row>
    <row r="843" spans="1:21" s="60" customFormat="1" ht="15.75" hidden="1" customHeight="1" thickBot="1">
      <c r="A843" s="60" t="s">
        <v>28</v>
      </c>
      <c r="B843" s="213"/>
      <c r="C843" s="40" t="s">
        <v>446</v>
      </c>
      <c r="D843" s="365">
        <f t="shared" si="637"/>
        <v>7.1553647359067718E-2</v>
      </c>
      <c r="E843" s="296">
        <f t="shared" si="639"/>
        <v>5.874961939115738E-2</v>
      </c>
      <c r="F843" s="296">
        <f t="shared" si="639"/>
        <v>5.9376403555042763E-2</v>
      </c>
      <c r="G843" s="364">
        <f t="shared" si="639"/>
        <v>5.7607049396867088E-2</v>
      </c>
      <c r="H843" s="296">
        <f t="shared" si="639"/>
        <v>6.6047488233567486E-2</v>
      </c>
      <c r="I843" s="296">
        <f t="shared" si="639"/>
        <v>6.0922726105816699E-2</v>
      </c>
      <c r="J843" s="364">
        <f t="shared" si="639"/>
        <v>0.12363790049299446</v>
      </c>
      <c r="K843" s="296">
        <f t="shared" si="639"/>
        <v>3.9575394022557817E-2</v>
      </c>
      <c r="L843" s="296">
        <f t="shared" si="639"/>
        <v>7.0185981966231964E-2</v>
      </c>
      <c r="M843" s="364">
        <f t="shared" si="639"/>
        <v>9.3700259629417054E-2</v>
      </c>
      <c r="N843" s="296">
        <f t="shared" si="639"/>
        <v>0.11664733769581062</v>
      </c>
      <c r="O843" s="296">
        <f t="shared" si="639"/>
        <v>0.18199619215146895</v>
      </c>
      <c r="P843" s="155">
        <f t="shared" ref="P843:P848" si="640">SUM(D843:O843)</f>
        <v>1</v>
      </c>
      <c r="Q843" s="157">
        <f t="shared" ref="Q843:Q848" si="641">(P865/P864-1)</f>
        <v>0.82631124418760837</v>
      </c>
      <c r="R843" s="83"/>
      <c r="S843" s="83"/>
      <c r="T843" s="67"/>
      <c r="U843" s="209">
        <v>2</v>
      </c>
    </row>
    <row r="844" spans="1:21" s="60" customFormat="1" ht="15.75" hidden="1" customHeight="1" thickBot="1">
      <c r="A844" s="60" t="s">
        <v>28</v>
      </c>
      <c r="B844" s="213"/>
      <c r="C844" s="40" t="s">
        <v>564</v>
      </c>
      <c r="D844" s="365">
        <f t="shared" si="637"/>
        <v>8.9399954537515369E-2</v>
      </c>
      <c r="E844" s="359">
        <f t="shared" ref="E844:O844" si="642">E866/$P866</f>
        <v>8.9414224121942748E-2</v>
      </c>
      <c r="F844" s="296">
        <f t="shared" si="642"/>
        <v>6.8555309244210966E-2</v>
      </c>
      <c r="G844" s="366">
        <f t="shared" si="642"/>
        <v>7.8040198349066489E-2</v>
      </c>
      <c r="H844" s="154">
        <f t="shared" si="642"/>
        <v>5.4633897382930875E-2</v>
      </c>
      <c r="I844" s="366">
        <f t="shared" si="642"/>
        <v>7.9154427339163266E-2</v>
      </c>
      <c r="J844" s="154">
        <f t="shared" si="642"/>
        <v>9.4502989274942703E-2</v>
      </c>
      <c r="K844" s="154">
        <f t="shared" si="642"/>
        <v>5.3615706632192103E-2</v>
      </c>
      <c r="L844" s="154">
        <f t="shared" si="642"/>
        <v>6.3523921662024307E-2</v>
      </c>
      <c r="M844" s="366">
        <f t="shared" si="642"/>
        <v>9.1871118194037107E-2</v>
      </c>
      <c r="N844" s="154">
        <f t="shared" si="642"/>
        <v>0.10142499345770796</v>
      </c>
      <c r="O844" s="154">
        <f t="shared" si="642"/>
        <v>0.13586325980426614</v>
      </c>
      <c r="P844" s="155">
        <f t="shared" si="640"/>
        <v>1</v>
      </c>
      <c r="Q844" s="156">
        <f t="shared" si="641"/>
        <v>0.58467037235197128</v>
      </c>
      <c r="R844" s="83"/>
      <c r="S844" s="83"/>
      <c r="T844" s="67"/>
      <c r="U844" s="209">
        <v>2</v>
      </c>
    </row>
    <row r="845" spans="1:21" s="60" customFormat="1" ht="15.75" hidden="1" customHeight="1" thickBot="1">
      <c r="A845" s="60" t="s">
        <v>28</v>
      </c>
      <c r="B845" s="213"/>
      <c r="C845" s="49" t="s">
        <v>665</v>
      </c>
      <c r="D845" s="365">
        <f t="shared" si="637"/>
        <v>7.2626998690522818E-2</v>
      </c>
      <c r="E845" s="154">
        <f t="shared" ref="E845:O845" si="643">E867/$P867</f>
        <v>7.5581346591694035E-2</v>
      </c>
      <c r="F845" s="366">
        <f t="shared" si="643"/>
        <v>6.819861046435248E-2</v>
      </c>
      <c r="G845" s="154">
        <f t="shared" si="643"/>
        <v>7.3904001546979931E-2</v>
      </c>
      <c r="H845" s="154">
        <f t="shared" si="643"/>
        <v>4.8220392910793858E-2</v>
      </c>
      <c r="I845" s="366">
        <f t="shared" si="643"/>
        <v>7.4301321573195328E-2</v>
      </c>
      <c r="J845" s="154">
        <f t="shared" si="643"/>
        <v>6.9055307133096058E-2</v>
      </c>
      <c r="K845" s="154">
        <f t="shared" si="643"/>
        <v>6.7779072403982246E-2</v>
      </c>
      <c r="L845" s="366">
        <f t="shared" si="643"/>
        <v>8.1131301116422028E-2</v>
      </c>
      <c r="M845" s="154">
        <f t="shared" si="643"/>
        <v>0.10189267740215383</v>
      </c>
      <c r="N845" s="154">
        <f t="shared" si="643"/>
        <v>0.11470206866876058</v>
      </c>
      <c r="O845" s="366">
        <f t="shared" si="643"/>
        <v>0.1526069014980467</v>
      </c>
      <c r="P845" s="155">
        <f t="shared" si="640"/>
        <v>0.99999999999999978</v>
      </c>
      <c r="Q845" s="156">
        <f t="shared" si="641"/>
        <v>0.2528300256316216</v>
      </c>
      <c r="R845" s="83"/>
      <c r="S845" s="83"/>
      <c r="T845" s="232"/>
      <c r="U845" s="209">
        <v>2</v>
      </c>
    </row>
    <row r="846" spans="1:21" s="60" customFormat="1" ht="15.75" hidden="1" customHeight="1" thickBot="1">
      <c r="A846" s="60" t="s">
        <v>28</v>
      </c>
      <c r="B846" s="62"/>
      <c r="C846" s="49" t="s">
        <v>746</v>
      </c>
      <c r="D846" s="298">
        <f t="shared" si="637"/>
        <v>8.1176430677925432E-2</v>
      </c>
      <c r="E846" s="299">
        <f t="shared" ref="E846:O846" si="644">E868/$P868</f>
        <v>0.10595852004336845</v>
      </c>
      <c r="F846" s="361">
        <f t="shared" si="644"/>
        <v>7.7567724857466935E-2</v>
      </c>
      <c r="G846" s="299">
        <f t="shared" si="644"/>
        <v>8.5213384215727134E-2</v>
      </c>
      <c r="H846" s="299">
        <f t="shared" si="644"/>
        <v>6.9432804287553371E-2</v>
      </c>
      <c r="I846" s="361">
        <f t="shared" si="644"/>
        <v>7.9037504142307341E-2</v>
      </c>
      <c r="J846" s="299">
        <f t="shared" si="644"/>
        <v>8.9686999708633267E-2</v>
      </c>
      <c r="K846" s="299">
        <f t="shared" si="644"/>
        <v>7.0232367405848303E-2</v>
      </c>
      <c r="L846" s="361">
        <f t="shared" si="644"/>
        <v>6.8254869540052318E-2</v>
      </c>
      <c r="M846" s="299">
        <f t="shared" si="644"/>
        <v>8.5114987441848186E-2</v>
      </c>
      <c r="N846" s="361">
        <f t="shared" si="644"/>
        <v>8.3363221417826483E-2</v>
      </c>
      <c r="O846" s="299">
        <f t="shared" si="644"/>
        <v>0.10496118626144277</v>
      </c>
      <c r="P846" s="300">
        <f t="shared" si="640"/>
        <v>1</v>
      </c>
      <c r="Q846" s="301">
        <f t="shared" si="641"/>
        <v>-1.6166466098117893E-2</v>
      </c>
      <c r="R846" s="83"/>
      <c r="S846" s="83"/>
      <c r="T846" s="67"/>
      <c r="U846" s="209">
        <v>2</v>
      </c>
    </row>
    <row r="847" spans="1:21" s="60" customFormat="1" ht="15.75" hidden="1" customHeight="1" thickBot="1">
      <c r="A847" s="60" t="s">
        <v>28</v>
      </c>
      <c r="B847" s="62"/>
      <c r="C847" s="49" t="s">
        <v>826</v>
      </c>
      <c r="D847" s="130">
        <f t="shared" si="637"/>
        <v>7.7223378814992194E-2</v>
      </c>
      <c r="E847" s="362">
        <f t="shared" ref="E847:O848" si="645">E869/$P869</f>
        <v>8.4022083517735546E-2</v>
      </c>
      <c r="F847" s="119">
        <f t="shared" si="645"/>
        <v>8.3254924114093104E-2</v>
      </c>
      <c r="G847" s="119">
        <f t="shared" si="645"/>
        <v>7.5159899636114705E-2</v>
      </c>
      <c r="H847" s="362">
        <f t="shared" si="645"/>
        <v>7.5331509845361619E-2</v>
      </c>
      <c r="I847" s="119">
        <f t="shared" si="645"/>
        <v>8.0853049429522997E-2</v>
      </c>
      <c r="J847" s="362">
        <f t="shared" si="645"/>
        <v>8.9037237593397545E-2</v>
      </c>
      <c r="K847" s="119">
        <f t="shared" si="645"/>
        <v>6.9319791777170833E-2</v>
      </c>
      <c r="L847" s="119">
        <f t="shared" si="645"/>
        <v>8.8520755809368773E-2</v>
      </c>
      <c r="M847" s="119">
        <f t="shared" si="645"/>
        <v>7.9968083618751601E-2</v>
      </c>
      <c r="N847" s="362">
        <f t="shared" si="645"/>
        <v>9.0029647528753129E-2</v>
      </c>
      <c r="O847" s="119">
        <f t="shared" si="645"/>
        <v>0.10727963831473797</v>
      </c>
      <c r="P847" s="175">
        <f t="shared" si="640"/>
        <v>1</v>
      </c>
      <c r="Q847" s="176">
        <f t="shared" si="641"/>
        <v>2.4346975308955132E-2</v>
      </c>
      <c r="R847" s="83"/>
      <c r="S847" s="83"/>
      <c r="T847" s="67"/>
      <c r="U847" s="209">
        <v>2</v>
      </c>
    </row>
    <row r="848" spans="1:21" s="60" customFormat="1" ht="15.6" hidden="1" customHeight="1" thickBot="1">
      <c r="A848" s="60" t="s">
        <v>28</v>
      </c>
      <c r="B848" s="62"/>
      <c r="C848" s="49" t="s">
        <v>910</v>
      </c>
      <c r="D848" s="130">
        <f t="shared" si="637"/>
        <v>0.10751881703227131</v>
      </c>
      <c r="E848" s="362">
        <f t="shared" si="645"/>
        <v>0.11647088434566656</v>
      </c>
      <c r="F848" s="119">
        <f t="shared" si="645"/>
        <v>7.7234620299283047E-2</v>
      </c>
      <c r="G848" s="362">
        <f t="shared" si="645"/>
        <v>6.7303109491192087E-2</v>
      </c>
      <c r="H848" s="119">
        <f t="shared" si="645"/>
        <v>6.366209377929799E-2</v>
      </c>
      <c r="I848" s="119">
        <f t="shared" si="645"/>
        <v>7.5254998943687645E-2</v>
      </c>
      <c r="J848" s="362">
        <f t="shared" si="645"/>
        <v>8.3128695251721327E-2</v>
      </c>
      <c r="K848" s="119">
        <f t="shared" si="645"/>
        <v>6.0972852146950522E-2</v>
      </c>
      <c r="L848" s="119">
        <f t="shared" si="645"/>
        <v>8.2384821127543598E-2</v>
      </c>
      <c r="M848" s="119">
        <f t="shared" si="645"/>
        <v>8.1373018176333814E-2</v>
      </c>
      <c r="N848" s="362">
        <f t="shared" si="645"/>
        <v>8.3163364096439235E-2</v>
      </c>
      <c r="O848" s="119">
        <f t="shared" si="645"/>
        <v>0.10153272530961287</v>
      </c>
      <c r="P848" s="175">
        <f t="shared" si="640"/>
        <v>1</v>
      </c>
      <c r="Q848" s="176">
        <f t="shared" si="641"/>
        <v>0.1376882070640062</v>
      </c>
      <c r="R848" s="83"/>
      <c r="S848" s="83"/>
      <c r="T848" s="67"/>
      <c r="U848" s="209">
        <v>2</v>
      </c>
    </row>
    <row r="849" spans="1:21" s="60" customFormat="1" ht="15.6" hidden="1" customHeight="1" thickBot="1">
      <c r="A849" s="60" t="s">
        <v>28</v>
      </c>
      <c r="B849" s="62"/>
      <c r="C849" s="49" t="s">
        <v>1043</v>
      </c>
      <c r="D849" s="368">
        <f t="shared" ref="D849:O849" si="646">D872/$P872</f>
        <v>0.11540066992551169</v>
      </c>
      <c r="E849" s="119">
        <f t="shared" si="646"/>
        <v>0.12642454391072591</v>
      </c>
      <c r="F849" s="119">
        <f t="shared" si="646"/>
        <v>7.5216859006308756E-2</v>
      </c>
      <c r="G849" s="362">
        <f t="shared" si="646"/>
        <v>7.0968468248574529E-2</v>
      </c>
      <c r="H849" s="119">
        <f t="shared" si="646"/>
        <v>6.9209052950665331E-2</v>
      </c>
      <c r="I849" s="119">
        <f t="shared" si="646"/>
        <v>6.2520785524713768E-2</v>
      </c>
      <c r="J849" s="362">
        <f t="shared" si="646"/>
        <v>8.8999890987588204E-2</v>
      </c>
      <c r="K849" s="119">
        <f t="shared" si="646"/>
        <v>4.5085565588476449E-2</v>
      </c>
      <c r="L849" s="119">
        <f t="shared" si="646"/>
        <v>8.7301541689696144E-2</v>
      </c>
      <c r="M849" s="362">
        <f t="shared" si="646"/>
        <v>7.8027875749675568E-2</v>
      </c>
      <c r="N849" s="119">
        <f t="shared" si="646"/>
        <v>8.2151622295252524E-2</v>
      </c>
      <c r="O849" s="119">
        <f t="shared" si="646"/>
        <v>9.8693124122811074E-2</v>
      </c>
      <c r="P849" s="175">
        <f>SUM(D849:O849)</f>
        <v>1</v>
      </c>
      <c r="Q849" s="176">
        <f>(P872/P870-1)</f>
        <v>5.1806725441052581E-2</v>
      </c>
      <c r="R849" s="83"/>
      <c r="S849" s="83"/>
      <c r="T849" s="67"/>
      <c r="U849" s="209">
        <v>2</v>
      </c>
    </row>
    <row r="850" spans="1:21" s="60" customFormat="1" ht="15.6" hidden="1" customHeight="1" thickBot="1">
      <c r="A850" s="60" t="s">
        <v>28</v>
      </c>
      <c r="B850" s="62">
        <f>+B829+1</f>
        <v>153</v>
      </c>
      <c r="C850" s="49" t="s">
        <v>1319</v>
      </c>
      <c r="D850" s="368">
        <f t="shared" ref="D850:D856" si="647">D873/$P873</f>
        <v>0.11588414458013244</v>
      </c>
      <c r="E850" s="119">
        <f t="shared" ref="E850:O850" si="648">E873/$P873</f>
        <v>0.12388031820483879</v>
      </c>
      <c r="F850" s="119">
        <f t="shared" si="648"/>
        <v>7.596680132756653E-2</v>
      </c>
      <c r="G850" s="362">
        <f t="shared" si="648"/>
        <v>7.6375599412506198E-2</v>
      </c>
      <c r="H850" s="119">
        <f t="shared" si="648"/>
        <v>6.5506163362818795E-2</v>
      </c>
      <c r="I850" s="362">
        <f t="shared" si="648"/>
        <v>7.2651638463399656E-2</v>
      </c>
      <c r="J850" s="119">
        <f t="shared" si="648"/>
        <v>9.9764771443067085E-2</v>
      </c>
      <c r="K850" s="119">
        <f t="shared" si="648"/>
        <v>6.4569428526856723E-2</v>
      </c>
      <c r="L850" s="362">
        <f t="shared" si="648"/>
        <v>7.9640268189680535E-2</v>
      </c>
      <c r="M850" s="119">
        <f t="shared" si="648"/>
        <v>7.8799035796264905E-2</v>
      </c>
      <c r="N850" s="119">
        <f t="shared" si="648"/>
        <v>6.3480727203309786E-2</v>
      </c>
      <c r="O850" s="362">
        <f t="shared" si="648"/>
        <v>8.3481103489558561E-2</v>
      </c>
      <c r="P850" s="175">
        <f t="shared" ref="P850:P859" si="649">SUM(D850:O850)</f>
        <v>1</v>
      </c>
      <c r="Q850" s="176">
        <f>(P873/P872-1)</f>
        <v>7.7775130591559272E-2</v>
      </c>
      <c r="R850" s="83"/>
      <c r="S850" s="83"/>
      <c r="T850" s="67"/>
      <c r="U850" s="209">
        <v>2</v>
      </c>
    </row>
    <row r="851" spans="1:21" s="60" customFormat="1" ht="15.6" hidden="1" customHeight="1">
      <c r="A851" s="60" t="s">
        <v>28</v>
      </c>
      <c r="B851" s="408">
        <f>+B850+1</f>
        <v>154</v>
      </c>
      <c r="C851" s="566" t="s">
        <v>1320</v>
      </c>
      <c r="D851" s="460">
        <f t="shared" si="647"/>
        <v>7.7963584589249568E-2</v>
      </c>
      <c r="E851" s="346">
        <f t="shared" ref="E851:O851" si="650">E874/$P874</f>
        <v>8.7492380741082634E-2</v>
      </c>
      <c r="F851" s="363">
        <f t="shared" si="650"/>
        <v>6.1773538418848799E-2</v>
      </c>
      <c r="G851" s="346">
        <f t="shared" si="650"/>
        <v>6.9281550226484606E-2</v>
      </c>
      <c r="H851" s="346">
        <f t="shared" si="650"/>
        <v>5.7462468206501166E-2</v>
      </c>
      <c r="I851" s="363">
        <f t="shared" si="650"/>
        <v>8.1827835996999124E-2</v>
      </c>
      <c r="J851" s="346">
        <f t="shared" si="650"/>
        <v>7.8634297267340447E-2</v>
      </c>
      <c r="K851" s="346">
        <f t="shared" si="650"/>
        <v>6.2939595520601743E-2</v>
      </c>
      <c r="L851" s="363">
        <f t="shared" si="650"/>
        <v>7.9118374740962505E-2</v>
      </c>
      <c r="M851" s="346">
        <f t="shared" si="650"/>
        <v>9.4165530335525979E-2</v>
      </c>
      <c r="N851" s="346">
        <f t="shared" si="650"/>
        <v>9.0944759361393221E-2</v>
      </c>
      <c r="O851" s="363">
        <f t="shared" si="650"/>
        <v>0.1583960845950102</v>
      </c>
      <c r="P851" s="545">
        <f t="shared" si="649"/>
        <v>0.99999999999999989</v>
      </c>
      <c r="Q851" s="548">
        <f t="shared" ref="Q851:Q859" si="651">(P874/P873-1)</f>
        <v>0.45718590098553991</v>
      </c>
      <c r="R851" s="83"/>
      <c r="S851" s="83"/>
      <c r="T851" s="67"/>
      <c r="U851" s="209">
        <v>2</v>
      </c>
    </row>
    <row r="852" spans="1:21" s="60" customFormat="1" ht="15.6" customHeight="1">
      <c r="A852" s="60" t="s">
        <v>28</v>
      </c>
      <c r="B852" s="513">
        <v>154</v>
      </c>
      <c r="C852" s="567" t="s">
        <v>1321</v>
      </c>
      <c r="D852" s="119">
        <f t="shared" si="647"/>
        <v>3.25134342569132E-2</v>
      </c>
      <c r="E852" s="119">
        <f t="shared" ref="E852:O852" si="652">E875/$P875</f>
        <v>7.5252949188929219E-2</v>
      </c>
      <c r="F852" s="471">
        <f t="shared" si="652"/>
        <v>7.2464161261395821E-2</v>
      </c>
      <c r="G852" s="119">
        <f t="shared" si="652"/>
        <v>7.0389673252134785E-2</v>
      </c>
      <c r="H852" s="119">
        <f t="shared" si="652"/>
        <v>6.5111620725381084E-2</v>
      </c>
      <c r="I852" s="471">
        <f t="shared" si="652"/>
        <v>8.2410571582413134E-2</v>
      </c>
      <c r="J852" s="119">
        <f t="shared" si="652"/>
        <v>9.9922981707212852E-2</v>
      </c>
      <c r="K852" s="119">
        <f t="shared" si="652"/>
        <v>6.0479879137470244E-2</v>
      </c>
      <c r="L852" s="471">
        <f t="shared" si="652"/>
        <v>8.2890881093979338E-2</v>
      </c>
      <c r="M852" s="119">
        <f t="shared" si="652"/>
        <v>0.12312092199570805</v>
      </c>
      <c r="N852" s="119">
        <f t="shared" si="652"/>
        <v>0.10930244797523606</v>
      </c>
      <c r="O852" s="471">
        <f t="shared" si="652"/>
        <v>0.12614047782322621</v>
      </c>
      <c r="P852" s="175">
        <f t="shared" si="649"/>
        <v>1</v>
      </c>
      <c r="Q852" s="556">
        <f t="shared" si="651"/>
        <v>0.43398009834668061</v>
      </c>
      <c r="R852" s="83"/>
      <c r="S852" s="83"/>
      <c r="T852" s="67"/>
      <c r="U852" s="209">
        <v>1</v>
      </c>
    </row>
    <row r="853" spans="1:21" s="60" customFormat="1" ht="15.6" customHeight="1">
      <c r="A853" s="60" t="s">
        <v>28</v>
      </c>
      <c r="B853" s="513">
        <f>+B852+1</f>
        <v>155</v>
      </c>
      <c r="C853" s="567" t="s">
        <v>1322</v>
      </c>
      <c r="D853" s="119">
        <f t="shared" si="647"/>
        <v>4.4444156028635474E-2</v>
      </c>
      <c r="E853" s="471">
        <f t="shared" ref="E853:O853" si="653">E876/$P876</f>
        <v>0.11159071128331369</v>
      </c>
      <c r="F853" s="119">
        <f t="shared" si="653"/>
        <v>0.10767451440270905</v>
      </c>
      <c r="G853" s="119">
        <f t="shared" si="653"/>
        <v>7.5373155563308092E-2</v>
      </c>
      <c r="H853" s="471">
        <f t="shared" si="653"/>
        <v>7.6779381175845082E-2</v>
      </c>
      <c r="I853" s="119">
        <f t="shared" si="653"/>
        <v>7.4583968235995224E-2</v>
      </c>
      <c r="J853" s="119">
        <f t="shared" si="653"/>
        <v>8.0161650547277072E-2</v>
      </c>
      <c r="K853" s="119">
        <f t="shared" si="653"/>
        <v>6.2299459521334657E-2</v>
      </c>
      <c r="L853" s="471">
        <f t="shared" si="653"/>
        <v>8.3101970729342126E-2</v>
      </c>
      <c r="M853" s="119">
        <f t="shared" si="653"/>
        <v>7.1403154577888095E-2</v>
      </c>
      <c r="N853" s="471">
        <f t="shared" si="653"/>
        <v>9.6204863750044459E-2</v>
      </c>
      <c r="O853" s="119">
        <f t="shared" si="653"/>
        <v>0.11638301418430699</v>
      </c>
      <c r="P853" s="175">
        <f t="shared" si="649"/>
        <v>0.99999999999999989</v>
      </c>
      <c r="Q853" s="556">
        <f t="shared" si="651"/>
        <v>-0.33895821965003803</v>
      </c>
      <c r="R853" s="83"/>
      <c r="S853" s="83"/>
      <c r="T853" s="67"/>
      <c r="U853" s="209">
        <v>1</v>
      </c>
    </row>
    <row r="854" spans="1:21" s="60" customFormat="1" ht="15.75" customHeight="1">
      <c r="A854" s="60" t="s">
        <v>28</v>
      </c>
      <c r="B854" s="513">
        <f>+B853+1</f>
        <v>156</v>
      </c>
      <c r="C854" s="567" t="s">
        <v>1323</v>
      </c>
      <c r="D854" s="119">
        <f t="shared" si="647"/>
        <v>3.0277379556681642E-2</v>
      </c>
      <c r="E854" s="471">
        <f t="shared" ref="E854:O854" si="654">E877/$P877</f>
        <v>9.5175712882514779E-2</v>
      </c>
      <c r="F854" s="119">
        <f t="shared" si="654"/>
        <v>7.8416933293992561E-2</v>
      </c>
      <c r="G854" s="119">
        <f t="shared" si="654"/>
        <v>8.1582582875064119E-2</v>
      </c>
      <c r="H854" s="471">
        <f t="shared" si="654"/>
        <v>7.9816564737312939E-2</v>
      </c>
      <c r="I854" s="119">
        <f t="shared" si="654"/>
        <v>6.8418326762991324E-2</v>
      </c>
      <c r="J854" s="471">
        <f t="shared" si="654"/>
        <v>8.1325544090593019E-2</v>
      </c>
      <c r="K854" s="119">
        <f t="shared" si="654"/>
        <v>7.1499629944513171E-2</v>
      </c>
      <c r="L854" s="119">
        <f t="shared" si="654"/>
        <v>8.1699515026817035E-2</v>
      </c>
      <c r="M854" s="119">
        <f t="shared" si="654"/>
        <v>0.1006704998047518</v>
      </c>
      <c r="N854" s="471">
        <f t="shared" si="654"/>
        <v>0.11834043286511145</v>
      </c>
      <c r="O854" s="119">
        <f t="shared" si="654"/>
        <v>0.11277687815965615</v>
      </c>
      <c r="P854" s="175">
        <f t="shared" si="649"/>
        <v>1</v>
      </c>
      <c r="Q854" s="556">
        <f t="shared" si="651"/>
        <v>-7.4291229555413896E-2</v>
      </c>
      <c r="R854" s="83"/>
      <c r="S854" s="83"/>
      <c r="T854" s="67"/>
      <c r="U854" s="209">
        <v>1</v>
      </c>
    </row>
    <row r="855" spans="1:21" s="60" customFormat="1" ht="15.75" customHeight="1">
      <c r="A855" s="60" t="s">
        <v>28</v>
      </c>
      <c r="B855" s="513">
        <f>+B854+1</f>
        <v>157</v>
      </c>
      <c r="C855" s="567" t="s">
        <v>1324</v>
      </c>
      <c r="D855" s="471">
        <f t="shared" si="647"/>
        <v>3.0714085919670613E-2</v>
      </c>
      <c r="E855" s="119">
        <f t="shared" ref="E855:O855" si="655">E878/$P878</f>
        <v>9.0907619390744057E-2</v>
      </c>
      <c r="F855" s="119">
        <f t="shared" si="655"/>
        <v>6.4859441813906238E-2</v>
      </c>
      <c r="G855" s="471">
        <f t="shared" si="655"/>
        <v>9.2978103213278734E-2</v>
      </c>
      <c r="H855" s="119">
        <f t="shared" si="655"/>
        <v>6.7973649193908067E-2</v>
      </c>
      <c r="I855" s="119">
        <f t="shared" si="655"/>
        <v>9.1081119973017974E-2</v>
      </c>
      <c r="J855" s="471">
        <f t="shared" si="655"/>
        <v>8.8846937081660263E-2</v>
      </c>
      <c r="K855" s="119">
        <f t="shared" si="655"/>
        <v>6.9816326292970785E-2</v>
      </c>
      <c r="L855" s="119">
        <f t="shared" si="655"/>
        <v>8.1561306087890723E-2</v>
      </c>
      <c r="M855" s="471">
        <f t="shared" si="655"/>
        <v>9.4635008296161366E-2</v>
      </c>
      <c r="N855" s="119">
        <f t="shared" si="655"/>
        <v>0.11860953699121843</v>
      </c>
      <c r="O855" s="119">
        <f t="shared" si="655"/>
        <v>0.10801686574557275</v>
      </c>
      <c r="P855" s="175">
        <f t="shared" si="649"/>
        <v>1</v>
      </c>
      <c r="Q855" s="556">
        <f t="shared" si="651"/>
        <v>4.1846459943103431E-2</v>
      </c>
      <c r="R855" s="83"/>
      <c r="S855" s="83"/>
      <c r="T855" s="67"/>
      <c r="U855" s="209">
        <v>1</v>
      </c>
    </row>
    <row r="856" spans="1:21" s="60" customFormat="1" ht="15.75" customHeight="1">
      <c r="A856" s="60" t="s">
        <v>28</v>
      </c>
      <c r="B856" s="513">
        <v>158</v>
      </c>
      <c r="C856" s="567" t="s">
        <v>1325</v>
      </c>
      <c r="D856" s="471">
        <f t="shared" si="647"/>
        <v>3.6258056837248316E-2</v>
      </c>
      <c r="E856" s="119">
        <f t="shared" ref="E856:O856" si="656">E879/$P879</f>
        <v>7.984339170861296E-2</v>
      </c>
      <c r="F856" s="119">
        <f t="shared" si="656"/>
        <v>7.7544991121364634E-2</v>
      </c>
      <c r="G856" s="471">
        <f t="shared" si="656"/>
        <v>8.6157193638143184E-2</v>
      </c>
      <c r="H856" s="119">
        <f t="shared" si="656"/>
        <v>6.1558122644015674E-2</v>
      </c>
      <c r="I856" s="471">
        <f t="shared" si="656"/>
        <v>8.7836840897651008E-2</v>
      </c>
      <c r="J856" s="119">
        <f t="shared" si="656"/>
        <v>7.4664429530201332E-2</v>
      </c>
      <c r="K856" s="119">
        <f t="shared" si="656"/>
        <v>5.739653243847874E-2</v>
      </c>
      <c r="L856" s="119">
        <f t="shared" si="656"/>
        <v>7.7390939597315439E-2</v>
      </c>
      <c r="M856" s="471">
        <f t="shared" si="656"/>
        <v>0.11038870246085011</v>
      </c>
      <c r="N856" s="119">
        <f t="shared" si="656"/>
        <v>0.11080816554809843</v>
      </c>
      <c r="O856" s="119">
        <f t="shared" si="656"/>
        <v>0.14015263357802019</v>
      </c>
      <c r="P856" s="175">
        <f t="shared" si="649"/>
        <v>1</v>
      </c>
      <c r="Q856" s="556">
        <f t="shared" si="651"/>
        <v>9.2234419207315899E-2</v>
      </c>
      <c r="R856" s="83"/>
      <c r="S856" s="83"/>
      <c r="T856" s="67"/>
      <c r="U856" s="209">
        <v>1</v>
      </c>
    </row>
    <row r="857" spans="1:21" s="60" customFormat="1" ht="15.75" customHeight="1">
      <c r="A857" s="60" t="s">
        <v>28</v>
      </c>
      <c r="B857" s="513">
        <v>159</v>
      </c>
      <c r="C857" s="567" t="s">
        <v>1326</v>
      </c>
      <c r="D857" s="471">
        <f t="shared" ref="D857:O859" si="657">D880/$P880</f>
        <v>5.188500341348707E-2</v>
      </c>
      <c r="E857" s="119">
        <f t="shared" si="657"/>
        <v>3.3679739057877571E-2</v>
      </c>
      <c r="F857" s="471">
        <f t="shared" si="657"/>
        <v>4.9836911173481005E-2</v>
      </c>
      <c r="G857" s="119">
        <f t="shared" si="657"/>
        <v>7.7827505120230595E-2</v>
      </c>
      <c r="H857" s="119">
        <f t="shared" si="657"/>
        <v>7.4717439126147311E-2</v>
      </c>
      <c r="I857" s="471">
        <f t="shared" si="657"/>
        <v>9.777744064325268E-2</v>
      </c>
      <c r="J857" s="119">
        <f t="shared" si="657"/>
        <v>7.8206781460972458E-2</v>
      </c>
      <c r="K857" s="119">
        <f t="shared" si="657"/>
        <v>7.2669346886141239E-2</v>
      </c>
      <c r="L857" s="471">
        <f t="shared" si="657"/>
        <v>0.1013426382462262</v>
      </c>
      <c r="M857" s="119">
        <f t="shared" si="657"/>
        <v>9.5046650989911247E-2</v>
      </c>
      <c r="N857" s="119">
        <f t="shared" si="657"/>
        <v>0.13335356140483959</v>
      </c>
      <c r="O857" s="471">
        <f t="shared" si="657"/>
        <v>0.1336569824774331</v>
      </c>
      <c r="P857" s="175">
        <f t="shared" si="649"/>
        <v>1.0000000000000002</v>
      </c>
      <c r="Q857" s="556">
        <f t="shared" si="651"/>
        <v>-7.8369686800894955E-2</v>
      </c>
      <c r="R857" s="83"/>
      <c r="S857" s="83"/>
      <c r="T857" s="67"/>
      <c r="U857" s="209">
        <v>1</v>
      </c>
    </row>
    <row r="858" spans="1:21" s="60" customFormat="1" ht="15.75" hidden="1" customHeight="1" thickBot="1">
      <c r="A858" s="60" t="s">
        <v>28</v>
      </c>
      <c r="B858" s="409"/>
      <c r="C858" s="158" t="s">
        <v>1327</v>
      </c>
      <c r="D858" s="135" t="e">
        <f t="shared" si="657"/>
        <v>#DIV/0!</v>
      </c>
      <c r="E858" s="147" t="e">
        <f t="shared" si="657"/>
        <v>#DIV/0!</v>
      </c>
      <c r="F858" s="136" t="e">
        <f t="shared" si="657"/>
        <v>#DIV/0!</v>
      </c>
      <c r="G858" s="148" t="e">
        <f t="shared" si="657"/>
        <v>#DIV/0!</v>
      </c>
      <c r="H858" s="148" t="e">
        <f t="shared" si="657"/>
        <v>#DIV/0!</v>
      </c>
      <c r="I858" s="148" t="e">
        <f t="shared" si="657"/>
        <v>#DIV/0!</v>
      </c>
      <c r="J858" s="148" t="e">
        <f t="shared" si="657"/>
        <v>#DIV/0!</v>
      </c>
      <c r="K858" s="148" t="e">
        <f t="shared" si="657"/>
        <v>#DIV/0!</v>
      </c>
      <c r="L858" s="148" t="e">
        <f t="shared" si="657"/>
        <v>#DIV/0!</v>
      </c>
      <c r="M858" s="148" t="e">
        <f t="shared" si="657"/>
        <v>#DIV/0!</v>
      </c>
      <c r="N858" s="148" t="e">
        <f t="shared" si="657"/>
        <v>#DIV/0!</v>
      </c>
      <c r="O858" s="148" t="e">
        <f t="shared" si="657"/>
        <v>#DIV/0!</v>
      </c>
      <c r="P858" s="137" t="e">
        <f t="shared" si="649"/>
        <v>#DIV/0!</v>
      </c>
      <c r="Q858" s="106">
        <f t="shared" si="651"/>
        <v>-1</v>
      </c>
      <c r="R858" s="83"/>
      <c r="S858" s="83"/>
      <c r="T858" s="67"/>
      <c r="U858" s="209">
        <v>2</v>
      </c>
    </row>
    <row r="859" spans="1:21" s="60" customFormat="1" ht="15.75" hidden="1" customHeight="1" thickBot="1">
      <c r="A859" s="60" t="s">
        <v>28</v>
      </c>
      <c r="B859" s="213"/>
      <c r="C859" s="40" t="s">
        <v>1328</v>
      </c>
      <c r="D859" s="135" t="e">
        <f t="shared" si="657"/>
        <v>#DIV/0!</v>
      </c>
      <c r="E859" s="147" t="e">
        <f t="shared" si="657"/>
        <v>#DIV/0!</v>
      </c>
      <c r="F859" s="149" t="e">
        <f t="shared" si="657"/>
        <v>#DIV/0!</v>
      </c>
      <c r="G859" s="99" t="e">
        <f t="shared" si="657"/>
        <v>#DIV/0!</v>
      </c>
      <c r="H859" s="99" t="e">
        <f t="shared" si="657"/>
        <v>#DIV/0!</v>
      </c>
      <c r="I859" s="99" t="e">
        <f t="shared" si="657"/>
        <v>#DIV/0!</v>
      </c>
      <c r="J859" s="99" t="e">
        <f t="shared" si="657"/>
        <v>#DIV/0!</v>
      </c>
      <c r="K859" s="99" t="e">
        <f t="shared" si="657"/>
        <v>#DIV/0!</v>
      </c>
      <c r="L859" s="99" t="e">
        <f t="shared" si="657"/>
        <v>#DIV/0!</v>
      </c>
      <c r="M859" s="99" t="e">
        <f t="shared" si="657"/>
        <v>#DIV/0!</v>
      </c>
      <c r="N859" s="99" t="e">
        <f t="shared" si="657"/>
        <v>#DIV/0!</v>
      </c>
      <c r="O859" s="99" t="e">
        <f t="shared" si="657"/>
        <v>#DIV/0!</v>
      </c>
      <c r="P859" s="138" t="e">
        <f t="shared" si="649"/>
        <v>#DIV/0!</v>
      </c>
      <c r="Q859" s="108" t="e">
        <f t="shared" si="651"/>
        <v>#DIV/0!</v>
      </c>
      <c r="R859" s="83"/>
      <c r="S859" s="83"/>
      <c r="T859" s="67"/>
      <c r="U859" s="209">
        <v>2</v>
      </c>
    </row>
    <row r="860" spans="1:21" s="60" customFormat="1" ht="15.75" hidden="1" customHeight="1" thickBot="1">
      <c r="A860" s="60" t="s">
        <v>28</v>
      </c>
      <c r="B860" s="213"/>
      <c r="C860" s="40" t="s">
        <v>2522</v>
      </c>
      <c r="D860" s="135" t="e">
        <f t="shared" ref="D860:O860" si="658">D883/$P883</f>
        <v>#DIV/0!</v>
      </c>
      <c r="E860" s="147" t="e">
        <f t="shared" si="658"/>
        <v>#DIV/0!</v>
      </c>
      <c r="F860" s="149" t="e">
        <f t="shared" si="658"/>
        <v>#DIV/0!</v>
      </c>
      <c r="G860" s="99" t="e">
        <f t="shared" si="658"/>
        <v>#DIV/0!</v>
      </c>
      <c r="H860" s="99" t="e">
        <f t="shared" si="658"/>
        <v>#DIV/0!</v>
      </c>
      <c r="I860" s="99" t="e">
        <f t="shared" si="658"/>
        <v>#DIV/0!</v>
      </c>
      <c r="J860" s="99" t="e">
        <f t="shared" si="658"/>
        <v>#DIV/0!</v>
      </c>
      <c r="K860" s="99" t="e">
        <f t="shared" si="658"/>
        <v>#DIV/0!</v>
      </c>
      <c r="L860" s="99" t="e">
        <f t="shared" si="658"/>
        <v>#DIV/0!</v>
      </c>
      <c r="M860" s="99" t="e">
        <f t="shared" si="658"/>
        <v>#DIV/0!</v>
      </c>
      <c r="N860" s="99" t="e">
        <f t="shared" si="658"/>
        <v>#DIV/0!</v>
      </c>
      <c r="O860" s="99" t="e">
        <f t="shared" si="658"/>
        <v>#DIV/0!</v>
      </c>
      <c r="P860" s="138" t="e">
        <f t="shared" ref="P860:P862" si="659">SUM(D860:O860)</f>
        <v>#DIV/0!</v>
      </c>
      <c r="Q860" s="108" t="e">
        <f t="shared" ref="Q860:Q862" si="660">(P883/P882-1)</f>
        <v>#DIV/0!</v>
      </c>
      <c r="R860" s="83"/>
      <c r="S860" s="83"/>
      <c r="T860" s="67"/>
      <c r="U860" s="209">
        <v>2</v>
      </c>
    </row>
    <row r="861" spans="1:21" s="60" customFormat="1" ht="15.75" hidden="1" customHeight="1" thickBot="1">
      <c r="A861" s="60" t="s">
        <v>28</v>
      </c>
      <c r="B861" s="213"/>
      <c r="C861" s="40" t="s">
        <v>2618</v>
      </c>
      <c r="D861" s="135" t="e">
        <f t="shared" ref="D861:O861" si="661">D884/$P884</f>
        <v>#DIV/0!</v>
      </c>
      <c r="E861" s="147" t="e">
        <f t="shared" si="661"/>
        <v>#DIV/0!</v>
      </c>
      <c r="F861" s="149" t="e">
        <f t="shared" si="661"/>
        <v>#DIV/0!</v>
      </c>
      <c r="G861" s="99" t="e">
        <f t="shared" si="661"/>
        <v>#DIV/0!</v>
      </c>
      <c r="H861" s="99" t="e">
        <f t="shared" si="661"/>
        <v>#DIV/0!</v>
      </c>
      <c r="I861" s="99" t="e">
        <f t="shared" si="661"/>
        <v>#DIV/0!</v>
      </c>
      <c r="J861" s="99" t="e">
        <f t="shared" si="661"/>
        <v>#DIV/0!</v>
      </c>
      <c r="K861" s="99" t="e">
        <f t="shared" si="661"/>
        <v>#DIV/0!</v>
      </c>
      <c r="L861" s="99" t="e">
        <f t="shared" si="661"/>
        <v>#DIV/0!</v>
      </c>
      <c r="M861" s="99" t="e">
        <f t="shared" si="661"/>
        <v>#DIV/0!</v>
      </c>
      <c r="N861" s="99" t="e">
        <f t="shared" si="661"/>
        <v>#DIV/0!</v>
      </c>
      <c r="O861" s="99" t="e">
        <f t="shared" si="661"/>
        <v>#DIV/0!</v>
      </c>
      <c r="P861" s="138" t="e">
        <f t="shared" si="659"/>
        <v>#DIV/0!</v>
      </c>
      <c r="Q861" s="108" t="e">
        <f t="shared" si="660"/>
        <v>#DIV/0!</v>
      </c>
      <c r="R861" s="83"/>
      <c r="S861" s="83"/>
      <c r="T861" s="67"/>
      <c r="U861" s="209">
        <v>2</v>
      </c>
    </row>
    <row r="862" spans="1:21" s="60" customFormat="1" ht="15.75" hidden="1" customHeight="1" thickBot="1">
      <c r="A862" s="60" t="s">
        <v>28</v>
      </c>
      <c r="B862" s="213"/>
      <c r="C862" s="40" t="s">
        <v>2714</v>
      </c>
      <c r="D862" s="135" t="e">
        <f t="shared" ref="D862:O862" si="662">D885/$P885</f>
        <v>#DIV/0!</v>
      </c>
      <c r="E862" s="147" t="e">
        <f t="shared" si="662"/>
        <v>#DIV/0!</v>
      </c>
      <c r="F862" s="149" t="e">
        <f t="shared" si="662"/>
        <v>#DIV/0!</v>
      </c>
      <c r="G862" s="99" t="e">
        <f t="shared" si="662"/>
        <v>#DIV/0!</v>
      </c>
      <c r="H862" s="99" t="e">
        <f t="shared" si="662"/>
        <v>#DIV/0!</v>
      </c>
      <c r="I862" s="99" t="e">
        <f t="shared" si="662"/>
        <v>#DIV/0!</v>
      </c>
      <c r="J862" s="99" t="e">
        <f t="shared" si="662"/>
        <v>#DIV/0!</v>
      </c>
      <c r="K862" s="99" t="e">
        <f t="shared" si="662"/>
        <v>#DIV/0!</v>
      </c>
      <c r="L862" s="99" t="e">
        <f t="shared" si="662"/>
        <v>#DIV/0!</v>
      </c>
      <c r="M862" s="99" t="e">
        <f t="shared" si="662"/>
        <v>#DIV/0!</v>
      </c>
      <c r="N862" s="99" t="e">
        <f t="shared" si="662"/>
        <v>#DIV/0!</v>
      </c>
      <c r="O862" s="99" t="e">
        <f t="shared" si="662"/>
        <v>#DIV/0!</v>
      </c>
      <c r="P862" s="138" t="e">
        <f t="shared" si="659"/>
        <v>#DIV/0!</v>
      </c>
      <c r="Q862" s="108" t="e">
        <f t="shared" si="660"/>
        <v>#DIV/0!</v>
      </c>
      <c r="R862" s="83"/>
      <c r="S862" s="83"/>
      <c r="T862" s="67"/>
      <c r="U862" s="209">
        <v>2</v>
      </c>
    </row>
    <row r="863" spans="1:21" s="60" customFormat="1" ht="15.75" hidden="1" customHeight="1" thickBot="1">
      <c r="A863" s="60" t="s">
        <v>28</v>
      </c>
      <c r="B863" s="213"/>
      <c r="C863" s="41" t="s">
        <v>152</v>
      </c>
      <c r="D863" s="347">
        <v>16.761400389999999</v>
      </c>
      <c r="E863" s="369">
        <v>9.4192766900000038</v>
      </c>
      <c r="F863" s="347">
        <v>9.3520640300000011</v>
      </c>
      <c r="G863" s="348">
        <v>14.533625799999996</v>
      </c>
      <c r="H863" s="370">
        <v>6.8476587500000008</v>
      </c>
      <c r="I863" s="348">
        <v>15.18871004999999</v>
      </c>
      <c r="J863" s="348">
        <v>21.054295310000015</v>
      </c>
      <c r="K863" s="348">
        <v>6.6695454199999915</v>
      </c>
      <c r="L863" s="370">
        <v>13.389191610000012</v>
      </c>
      <c r="M863" s="348">
        <v>16.803572819999999</v>
      </c>
      <c r="N863" s="370">
        <v>16.609763049999998</v>
      </c>
      <c r="O863" s="83">
        <v>20.596428799999984</v>
      </c>
      <c r="P863" s="349">
        <f>SUM(D863:O863)</f>
        <v>167.22553271999999</v>
      </c>
      <c r="Q863" s="84"/>
      <c r="R863" s="83"/>
      <c r="S863" s="83"/>
      <c r="T863" s="67"/>
      <c r="U863" s="209">
        <v>2</v>
      </c>
    </row>
    <row r="864" spans="1:21" s="60" customFormat="1" ht="15.75" hidden="1" customHeight="1" thickBot="1">
      <c r="A864" s="60" t="s">
        <v>28</v>
      </c>
      <c r="B864" s="213"/>
      <c r="C864" s="40" t="s">
        <v>153</v>
      </c>
      <c r="D864" s="109">
        <v>17.316557119999999</v>
      </c>
      <c r="E864" s="371">
        <v>14.14419481</v>
      </c>
      <c r="F864" s="109">
        <v>14.522727079999999</v>
      </c>
      <c r="G864" s="110">
        <v>11.95542373</v>
      </c>
      <c r="H864" s="372">
        <v>8.7141842599999997</v>
      </c>
      <c r="I864" s="110">
        <v>16.172226670000001</v>
      </c>
      <c r="J864" s="372">
        <v>20.610852220000002</v>
      </c>
      <c r="K864" s="110">
        <v>13.166052540000001</v>
      </c>
      <c r="L864" s="110">
        <v>16.24963683</v>
      </c>
      <c r="M864" s="110">
        <v>21.909114800000001</v>
      </c>
      <c r="N864" s="372">
        <v>23.016270469999998</v>
      </c>
      <c r="O864" s="111">
        <v>30.82290034</v>
      </c>
      <c r="P864" s="112">
        <f>SUM(D864:O864)</f>
        <v>208.60014086999996</v>
      </c>
      <c r="Q864" s="240"/>
      <c r="R864" s="305"/>
      <c r="S864" s="315"/>
      <c r="T864" s="242"/>
      <c r="U864" s="209">
        <v>2</v>
      </c>
    </row>
    <row r="865" spans="1:21" s="60" customFormat="1" ht="15.75" hidden="1" customHeight="1" thickBot="1">
      <c r="A865" s="60" t="s">
        <v>28</v>
      </c>
      <c r="B865" s="213"/>
      <c r="C865" s="40" t="s">
        <v>446</v>
      </c>
      <c r="D865" s="373">
        <v>27.25970594</v>
      </c>
      <c r="E865" s="111">
        <v>22.38177099</v>
      </c>
      <c r="F865" s="109">
        <v>22.620556189999999</v>
      </c>
      <c r="G865" s="372">
        <v>21.946487489999999</v>
      </c>
      <c r="H865" s="110">
        <v>25.162031200000001</v>
      </c>
      <c r="I865" s="110">
        <v>23.209656809999998</v>
      </c>
      <c r="J865" s="372">
        <v>47.10218046</v>
      </c>
      <c r="K865" s="110">
        <v>15.07698969</v>
      </c>
      <c r="L865" s="110">
        <v>26.73866812</v>
      </c>
      <c r="M865" s="372">
        <v>35.696873859999997</v>
      </c>
      <c r="N865" s="110">
        <v>44.438994260000001</v>
      </c>
      <c r="O865" s="111">
        <v>69.334867799999998</v>
      </c>
      <c r="P865" s="112">
        <f t="shared" ref="P865:P870" si="663">SUM(D865:O865)</f>
        <v>380.96878280999999</v>
      </c>
      <c r="Q865" s="80"/>
      <c r="R865" s="110"/>
      <c r="S865" s="114"/>
      <c r="T865" s="115">
        <f t="shared" ref="T865:T871" si="664">R865-S865</f>
        <v>0</v>
      </c>
      <c r="U865" s="209">
        <v>2</v>
      </c>
    </row>
    <row r="866" spans="1:21" s="60" customFormat="1" ht="15.75" hidden="1" customHeight="1" thickBot="1">
      <c r="A866" s="60" t="s">
        <v>28</v>
      </c>
      <c r="B866" s="213"/>
      <c r="C866" s="40" t="s">
        <v>564</v>
      </c>
      <c r="D866" s="373">
        <v>53.97164145</v>
      </c>
      <c r="E866" s="111">
        <v>53.980256140000002</v>
      </c>
      <c r="F866" s="109">
        <v>41.387521829999997</v>
      </c>
      <c r="G866" s="372">
        <v>47.113643690000004</v>
      </c>
      <c r="H866" s="110">
        <v>32.983027069999999</v>
      </c>
      <c r="I866" s="372">
        <v>47.78631481</v>
      </c>
      <c r="J866" s="110">
        <v>57.05239426</v>
      </c>
      <c r="K866" s="110">
        <v>32.368335190000003</v>
      </c>
      <c r="L866" s="110">
        <v>38.350023120000003</v>
      </c>
      <c r="M866" s="372">
        <v>55.46350752</v>
      </c>
      <c r="N866" s="110">
        <v>61.231277009999999</v>
      </c>
      <c r="O866" s="111">
        <v>82.022000820000002</v>
      </c>
      <c r="P866" s="112">
        <f t="shared" si="663"/>
        <v>603.70994291</v>
      </c>
      <c r="Q866" s="80"/>
      <c r="R866" s="110"/>
      <c r="S866" s="114"/>
      <c r="T866" s="115">
        <f t="shared" si="664"/>
        <v>0</v>
      </c>
      <c r="U866" s="209">
        <v>2</v>
      </c>
    </row>
    <row r="867" spans="1:21" s="60" customFormat="1" ht="15.75" hidden="1" customHeight="1" thickBot="1">
      <c r="A867" s="60" t="s">
        <v>28</v>
      </c>
      <c r="B867" s="213"/>
      <c r="C867" s="40" t="s">
        <v>665</v>
      </c>
      <c r="D867" s="373">
        <v>54.931135830000002</v>
      </c>
      <c r="E867" s="111">
        <v>57.165644880000002</v>
      </c>
      <c r="F867" s="373">
        <v>51.58174236</v>
      </c>
      <c r="G867" s="110">
        <v>55.896991759999999</v>
      </c>
      <c r="H867" s="110">
        <v>36.471298560000001</v>
      </c>
      <c r="I867" s="372">
        <v>56.197503150000003</v>
      </c>
      <c r="J867" s="110">
        <v>52.229701409999997</v>
      </c>
      <c r="K867" s="110">
        <v>51.264426450000002</v>
      </c>
      <c r="L867" s="372">
        <v>61.363330470000001</v>
      </c>
      <c r="M867" s="110">
        <v>77.066113200000004</v>
      </c>
      <c r="N867" s="110">
        <v>86.754444320000005</v>
      </c>
      <c r="O867" s="378">
        <v>115.42361086</v>
      </c>
      <c r="P867" s="112">
        <f t="shared" si="663"/>
        <v>756.34594325000012</v>
      </c>
      <c r="Q867" s="80"/>
      <c r="R867" s="110"/>
      <c r="S867" s="114"/>
      <c r="T867" s="115">
        <f t="shared" si="664"/>
        <v>0</v>
      </c>
      <c r="U867" s="209">
        <v>2</v>
      </c>
    </row>
    <row r="868" spans="1:21" s="60" customFormat="1" ht="15.75" hidden="1" customHeight="1" thickBot="1">
      <c r="A868" s="60" t="s">
        <v>28</v>
      </c>
      <c r="B868" s="213"/>
      <c r="C868" s="40" t="s">
        <v>746</v>
      </c>
      <c r="D868" s="152">
        <v>60.404884010000004</v>
      </c>
      <c r="E868" s="360">
        <v>78.845695230000004</v>
      </c>
      <c r="F868" s="374">
        <v>57.719579240000002</v>
      </c>
      <c r="G868" s="152">
        <v>63.408855829999993</v>
      </c>
      <c r="H868" s="152">
        <v>51.666234329999952</v>
      </c>
      <c r="I868" s="375">
        <v>58.813269200000036</v>
      </c>
      <c r="J868" s="152">
        <v>66.737755890000017</v>
      </c>
      <c r="K868" s="152">
        <v>52.261204039999939</v>
      </c>
      <c r="L868" s="375">
        <v>50.789711290000128</v>
      </c>
      <c r="M868" s="152">
        <v>63.335636969999882</v>
      </c>
      <c r="N868" s="375">
        <v>62.03211546</v>
      </c>
      <c r="O868" s="111">
        <v>78.103560710000011</v>
      </c>
      <c r="P868" s="112">
        <f t="shared" si="663"/>
        <v>744.11850219999997</v>
      </c>
      <c r="Q868" s="80"/>
      <c r="R868" s="110"/>
      <c r="S868" s="114"/>
      <c r="T868" s="115">
        <f t="shared" si="664"/>
        <v>0</v>
      </c>
      <c r="U868" s="209">
        <v>2</v>
      </c>
    </row>
    <row r="869" spans="1:21" s="60" customFormat="1" ht="15.75" hidden="1" customHeight="1" thickBot="1">
      <c r="A869" s="60" t="s">
        <v>28</v>
      </c>
      <c r="B869" s="213"/>
      <c r="C869" s="40" t="s">
        <v>826</v>
      </c>
      <c r="D869" s="306">
        <v>58.862403620000002</v>
      </c>
      <c r="E869" s="376">
        <v>64.044617950000003</v>
      </c>
      <c r="F869" s="306">
        <v>63.459861790000005</v>
      </c>
      <c r="G869" s="307">
        <v>57.289546459999997</v>
      </c>
      <c r="H869" s="377">
        <v>57.420353860000006</v>
      </c>
      <c r="I869" s="307">
        <v>61.629067550000002</v>
      </c>
      <c r="J869" s="377">
        <v>67.86734660999997</v>
      </c>
      <c r="K869" s="307">
        <v>52.838008709999997</v>
      </c>
      <c r="L869" s="307">
        <v>67.473665840000081</v>
      </c>
      <c r="M869" s="307">
        <v>60.954515160000028</v>
      </c>
      <c r="N869" s="377">
        <v>68.623796729999867</v>
      </c>
      <c r="O869" s="308">
        <v>81.772352720000072</v>
      </c>
      <c r="P869" s="309">
        <f t="shared" si="663"/>
        <v>762.23553700000002</v>
      </c>
      <c r="Q869" s="80"/>
      <c r="R869" s="109"/>
      <c r="S869" s="109"/>
      <c r="T869" s="52">
        <f>S869-R869</f>
        <v>0</v>
      </c>
      <c r="U869" s="209">
        <v>2</v>
      </c>
    </row>
    <row r="870" spans="1:21" s="60" customFormat="1" ht="15.75" hidden="1" customHeight="1">
      <c r="A870" s="60" t="s">
        <v>28</v>
      </c>
      <c r="B870" s="512"/>
      <c r="C870" s="413" t="s">
        <v>910</v>
      </c>
      <c r="D870" s="306">
        <v>93.238853879999994</v>
      </c>
      <c r="E870" s="377">
        <v>101.00196474000003</v>
      </c>
      <c r="F870" s="307">
        <v>66.976810899999975</v>
      </c>
      <c r="G870" s="377">
        <v>58.364339980000011</v>
      </c>
      <c r="H870" s="307">
        <v>55.20690073999998</v>
      </c>
      <c r="I870" s="307">
        <v>65.260110220000058</v>
      </c>
      <c r="J870" s="377">
        <v>72.088072430000011</v>
      </c>
      <c r="K870" s="307">
        <v>52.874827019999884</v>
      </c>
      <c r="L870" s="307">
        <v>71.442994920000046</v>
      </c>
      <c r="M870" s="307">
        <v>70.565573180000001</v>
      </c>
      <c r="N870" s="377">
        <v>72.118136779999986</v>
      </c>
      <c r="O870" s="308">
        <v>88.047796660000017</v>
      </c>
      <c r="P870" s="309">
        <f t="shared" si="663"/>
        <v>867.18638145</v>
      </c>
      <c r="Q870" s="80"/>
      <c r="R870" s="307">
        <v>867.9</v>
      </c>
      <c r="S870" s="342">
        <v>867.9</v>
      </c>
      <c r="T870" s="355">
        <f t="shared" si="664"/>
        <v>0</v>
      </c>
      <c r="U870" s="209">
        <v>2</v>
      </c>
    </row>
    <row r="871" spans="1:21" s="60" customFormat="1" ht="15.6" customHeight="1">
      <c r="A871" s="60" t="s">
        <v>28</v>
      </c>
      <c r="B871" s="513">
        <v>160</v>
      </c>
      <c r="C871" s="567" t="s">
        <v>2868</v>
      </c>
      <c r="D871" s="551">
        <v>68.400000000000006</v>
      </c>
      <c r="E871" s="551">
        <v>104.4</v>
      </c>
      <c r="F871" s="551">
        <v>125.7</v>
      </c>
      <c r="G871" s="551">
        <v>102.6</v>
      </c>
      <c r="H871" s="551">
        <v>98.5</v>
      </c>
      <c r="I871" s="551">
        <v>128.9</v>
      </c>
      <c r="J871" s="551">
        <v>103.1</v>
      </c>
      <c r="K871" s="551">
        <v>95.8</v>
      </c>
      <c r="L871" s="551">
        <v>135.69999999999999</v>
      </c>
      <c r="M871" s="551">
        <v>158.4</v>
      </c>
      <c r="N871" s="551">
        <v>175.8</v>
      </c>
      <c r="O871" s="551">
        <f>(R871)-SUM(D871:N871)</f>
        <v>176.20000000000005</v>
      </c>
      <c r="P871" s="552">
        <f t="shared" ref="P871" si="665">SUM(D871:O871)</f>
        <v>1473.5</v>
      </c>
      <c r="Q871" s="173"/>
      <c r="R871" s="551">
        <v>1473.5</v>
      </c>
      <c r="S871" s="551">
        <v>1473.5</v>
      </c>
      <c r="T871" s="521">
        <f t="shared" si="664"/>
        <v>0</v>
      </c>
      <c r="U871" s="209">
        <v>1</v>
      </c>
    </row>
    <row r="872" spans="1:21" s="60" customFormat="1" ht="15.75" hidden="1" customHeight="1" thickBot="1">
      <c r="A872" s="60" t="s">
        <v>28</v>
      </c>
      <c r="B872" s="409"/>
      <c r="C872" s="165" t="s">
        <v>1043</v>
      </c>
      <c r="D872" s="572">
        <v>105.25838988</v>
      </c>
      <c r="E872" s="313">
        <v>115.31340278999998</v>
      </c>
      <c r="F872" s="313">
        <v>68.60623492000002</v>
      </c>
      <c r="G872" s="573">
        <v>64.731224740000016</v>
      </c>
      <c r="H872" s="313">
        <v>63.126440110000033</v>
      </c>
      <c r="I872" s="313">
        <v>57.025987999999927</v>
      </c>
      <c r="J872" s="573">
        <v>81.177910240000003</v>
      </c>
      <c r="K872" s="313">
        <v>41.12310650999995</v>
      </c>
      <c r="L872" s="313">
        <v>79.628824669999972</v>
      </c>
      <c r="M872" s="573">
        <v>71.17019834000007</v>
      </c>
      <c r="N872" s="313">
        <v>74.931518979999964</v>
      </c>
      <c r="O872" s="305">
        <v>90.019229040000027</v>
      </c>
      <c r="P872" s="314">
        <f>SUM(D872:O872)</f>
        <v>912.11246821999998</v>
      </c>
      <c r="Q872" s="75"/>
      <c r="R872" s="402">
        <v>907</v>
      </c>
      <c r="S872" s="343">
        <v>907</v>
      </c>
      <c r="T872" s="549">
        <f>R872-S872</f>
        <v>0</v>
      </c>
      <c r="U872" s="209">
        <v>2</v>
      </c>
    </row>
    <row r="873" spans="1:21" s="60" customFormat="1" ht="15.75" hidden="1" customHeight="1" thickBot="1">
      <c r="A873" s="60" t="s">
        <v>28</v>
      </c>
      <c r="B873" s="62"/>
      <c r="C873" s="49" t="s">
        <v>1319</v>
      </c>
      <c r="D873" s="109">
        <v>113.92015569</v>
      </c>
      <c r="E873" s="110">
        <v>121.78081123999999</v>
      </c>
      <c r="F873" s="110">
        <v>74.679326200000048</v>
      </c>
      <c r="G873" s="110">
        <v>75.081196029999944</v>
      </c>
      <c r="H873" s="110">
        <v>64.395973720000029</v>
      </c>
      <c r="I873" s="110">
        <v>71.42034826999992</v>
      </c>
      <c r="J873" s="110">
        <v>98.073971519999986</v>
      </c>
      <c r="K873" s="110">
        <v>63.475114540000163</v>
      </c>
      <c r="L873" s="110">
        <v>78.290535639999916</v>
      </c>
      <c r="M873" s="110">
        <v>77.463560340000072</v>
      </c>
      <c r="N873" s="110">
        <v>62.404864379999935</v>
      </c>
      <c r="O873" s="111">
        <v>82.066276979999998</v>
      </c>
      <c r="P873" s="112">
        <f t="shared" ref="P873:P882" si="666">SUM(D873:O873)</f>
        <v>983.05213455000001</v>
      </c>
      <c r="Q873" s="75"/>
      <c r="R873" s="109">
        <v>983.5</v>
      </c>
      <c r="S873" s="114">
        <v>983.5</v>
      </c>
      <c r="T873" s="310">
        <f t="shared" ref="T873:T882" si="667">R873-S873</f>
        <v>0</v>
      </c>
      <c r="U873" s="209">
        <v>2</v>
      </c>
    </row>
    <row r="874" spans="1:21" s="60" customFormat="1" ht="15.75" hidden="1" customHeight="1" thickBot="1">
      <c r="A874" s="60" t="s">
        <v>28</v>
      </c>
      <c r="B874" s="62"/>
      <c r="C874" s="40" t="s">
        <v>1320</v>
      </c>
      <c r="D874" s="109">
        <v>111.68203271000002</v>
      </c>
      <c r="E874" s="110">
        <v>125.33193514999999</v>
      </c>
      <c r="F874" s="110">
        <v>88.489958159999986</v>
      </c>
      <c r="G874" s="110">
        <v>99.245107819999987</v>
      </c>
      <c r="H874" s="110">
        <v>82.314394440000058</v>
      </c>
      <c r="I874" s="110">
        <v>117.21753308999996</v>
      </c>
      <c r="J874" s="110">
        <v>112.64282172000003</v>
      </c>
      <c r="K874" s="110">
        <v>90.160322959999917</v>
      </c>
      <c r="L874" s="110">
        <v>113.33625772000005</v>
      </c>
      <c r="M874" s="110">
        <v>134.89115328000003</v>
      </c>
      <c r="N874" s="110">
        <v>130.27743199999986</v>
      </c>
      <c r="O874" s="111">
        <v>226.90076135000004</v>
      </c>
      <c r="P874" s="112">
        <f t="shared" si="666"/>
        <v>1432.4897103999999</v>
      </c>
      <c r="Q874" s="79"/>
      <c r="R874" s="306">
        <v>1262.4000000000001</v>
      </c>
      <c r="S874" s="342">
        <v>1262.4000000000001</v>
      </c>
      <c r="T874" s="355">
        <f t="shared" si="667"/>
        <v>0</v>
      </c>
      <c r="U874" s="209">
        <v>2</v>
      </c>
    </row>
    <row r="875" spans="1:21" s="60" customFormat="1" ht="15.6" hidden="1" customHeight="1" thickBot="1">
      <c r="A875" s="60" t="s">
        <v>28</v>
      </c>
      <c r="B875" s="62"/>
      <c r="C875" s="40" t="s">
        <v>1321</v>
      </c>
      <c r="D875" s="109">
        <v>66.787852549999997</v>
      </c>
      <c r="E875" s="110">
        <v>154.58172873000004</v>
      </c>
      <c r="F875" s="110">
        <v>148.85310727999996</v>
      </c>
      <c r="G875" s="110">
        <v>144.59177339000001</v>
      </c>
      <c r="H875" s="110">
        <v>133.74979985000004</v>
      </c>
      <c r="I875" s="110">
        <v>169.28464276999989</v>
      </c>
      <c r="J875" s="110">
        <v>205.25796554999999</v>
      </c>
      <c r="K875" s="110">
        <v>124.23545351000007</v>
      </c>
      <c r="L875" s="110">
        <v>170.27127618999998</v>
      </c>
      <c r="M875" s="110">
        <v>252.91028684000003</v>
      </c>
      <c r="N875" s="110">
        <v>224.52490626000008</v>
      </c>
      <c r="O875" s="111">
        <v>259.11294287999976</v>
      </c>
      <c r="P875" s="112">
        <f t="shared" si="666"/>
        <v>2054.1617357999999</v>
      </c>
      <c r="Q875" s="113"/>
      <c r="R875" s="109">
        <v>1615.8</v>
      </c>
      <c r="S875" s="114">
        <v>1615.8</v>
      </c>
      <c r="T875" s="115">
        <f t="shared" si="667"/>
        <v>0</v>
      </c>
      <c r="U875" s="209">
        <v>2</v>
      </c>
    </row>
    <row r="876" spans="1:21" s="60" customFormat="1" ht="15.6" hidden="1" customHeight="1" thickBot="1">
      <c r="A876" s="60" t="s">
        <v>28</v>
      </c>
      <c r="B876" s="62"/>
      <c r="C876" s="40" t="s">
        <v>1322</v>
      </c>
      <c r="D876" s="109">
        <v>60.35012974</v>
      </c>
      <c r="E876" s="110">
        <v>151.52754615000001</v>
      </c>
      <c r="F876" s="110">
        <v>146.20979437000003</v>
      </c>
      <c r="G876" s="110">
        <v>102.34820780999996</v>
      </c>
      <c r="H876" s="110">
        <v>104.25770291000003</v>
      </c>
      <c r="I876" s="110">
        <v>101.27658081000004</v>
      </c>
      <c r="J876" s="110">
        <v>108.85044160999996</v>
      </c>
      <c r="K876" s="110">
        <v>84.595609429999968</v>
      </c>
      <c r="L876" s="110">
        <v>112.84306336999998</v>
      </c>
      <c r="M876" s="110">
        <v>96.957396150000022</v>
      </c>
      <c r="N876" s="110">
        <v>130.63530794000008</v>
      </c>
      <c r="O876" s="111">
        <v>158.03495066999994</v>
      </c>
      <c r="P876" s="112">
        <f t="shared" si="666"/>
        <v>1357.88673096</v>
      </c>
      <c r="Q876" s="113"/>
      <c r="R876" s="109">
        <v>1237.5</v>
      </c>
      <c r="S876" s="114">
        <v>1237.5</v>
      </c>
      <c r="T876" s="115">
        <f t="shared" si="667"/>
        <v>0</v>
      </c>
      <c r="U876" s="209">
        <v>2</v>
      </c>
    </row>
    <row r="877" spans="1:21" s="60" customFormat="1" ht="15.75" hidden="1" customHeight="1" thickBot="1">
      <c r="A877" s="60" t="s">
        <v>28</v>
      </c>
      <c r="B877" s="62">
        <f>+B871+1</f>
        <v>161</v>
      </c>
      <c r="C877" s="40" t="s">
        <v>1323</v>
      </c>
      <c r="D877" s="109">
        <v>38.058897909999999</v>
      </c>
      <c r="E877" s="110">
        <v>119.63659977</v>
      </c>
      <c r="F877" s="110">
        <v>98.570685519999984</v>
      </c>
      <c r="G877" s="110">
        <v>102.54993128000001</v>
      </c>
      <c r="H877" s="110">
        <v>100.33003295999998</v>
      </c>
      <c r="I877" s="110">
        <v>86.00236056</v>
      </c>
      <c r="J877" s="110">
        <v>102.22683156000005</v>
      </c>
      <c r="K877" s="110">
        <v>89.875582249999866</v>
      </c>
      <c r="L877" s="110">
        <v>102.69691589000001</v>
      </c>
      <c r="M877" s="110">
        <v>126.543589</v>
      </c>
      <c r="N877" s="110">
        <v>148.75483013999997</v>
      </c>
      <c r="O877" s="111">
        <v>141.76139928000021</v>
      </c>
      <c r="P877" s="112">
        <f t="shared" si="666"/>
        <v>1257.0076561200001</v>
      </c>
      <c r="Q877" s="79"/>
      <c r="R877" s="116">
        <v>1207.0999999999999</v>
      </c>
      <c r="S877" s="114">
        <v>1207.0999999999999</v>
      </c>
      <c r="T877" s="115">
        <f t="shared" si="667"/>
        <v>0</v>
      </c>
      <c r="U877" s="209">
        <v>2</v>
      </c>
    </row>
    <row r="878" spans="1:21" s="60" customFormat="1" ht="15.75" hidden="1" customHeight="1">
      <c r="A878" s="60" t="s">
        <v>28</v>
      </c>
      <c r="B878" s="408">
        <v>161</v>
      </c>
      <c r="C878" s="568" t="s">
        <v>1324</v>
      </c>
      <c r="D878" s="306">
        <v>40.223442630000001</v>
      </c>
      <c r="E878" s="307">
        <v>119.05343440000001</v>
      </c>
      <c r="F878" s="307">
        <v>84.940507219999972</v>
      </c>
      <c r="G878" s="307">
        <v>121.76495860000003</v>
      </c>
      <c r="H878" s="307">
        <v>89.018901160000041</v>
      </c>
      <c r="I878" s="307">
        <v>119.28065231999994</v>
      </c>
      <c r="J878" s="307">
        <v>116.35474635000003</v>
      </c>
      <c r="K878" s="307">
        <v>91.432087629999955</v>
      </c>
      <c r="L878" s="307">
        <v>106.81341859999998</v>
      </c>
      <c r="M878" s="307">
        <v>123.93485637000015</v>
      </c>
      <c r="N878" s="307">
        <v>155.33211435999988</v>
      </c>
      <c r="O878" s="308">
        <v>141.45985700999995</v>
      </c>
      <c r="P878" s="309">
        <f t="shared" si="666"/>
        <v>1309.6089766499999</v>
      </c>
      <c r="Q878" s="79"/>
      <c r="R878" s="307">
        <v>1304.8</v>
      </c>
      <c r="S878" s="342">
        <v>1304.8</v>
      </c>
      <c r="T878" s="355">
        <f t="shared" si="667"/>
        <v>0</v>
      </c>
      <c r="U878" s="209">
        <v>2</v>
      </c>
    </row>
    <row r="879" spans="1:21" s="60" customFormat="1" ht="15.75" customHeight="1">
      <c r="A879" s="60" t="s">
        <v>28</v>
      </c>
      <c r="B879" s="513">
        <v>161</v>
      </c>
      <c r="C879" s="567" t="s">
        <v>1325</v>
      </c>
      <c r="D879" s="551">
        <v>51.863524499999997</v>
      </c>
      <c r="E879" s="551">
        <v>114.20798749999999</v>
      </c>
      <c r="F879" s="551">
        <v>110.92035529999998</v>
      </c>
      <c r="G879" s="551">
        <v>123.23924978000002</v>
      </c>
      <c r="H879" s="551">
        <v>88.052738630000022</v>
      </c>
      <c r="I879" s="551">
        <v>125.64181722000001</v>
      </c>
      <c r="J879" s="565">
        <v>106.8</v>
      </c>
      <c r="K879" s="565">
        <v>82.1</v>
      </c>
      <c r="L879" s="565">
        <v>110.7</v>
      </c>
      <c r="M879" s="565">
        <v>157.9</v>
      </c>
      <c r="N879" s="565">
        <v>158.5</v>
      </c>
      <c r="O879" s="551">
        <f>(R879)-SUM(D879:N879)</f>
        <v>200.47432707000007</v>
      </c>
      <c r="P879" s="552">
        <f t="shared" si="666"/>
        <v>1430.4</v>
      </c>
      <c r="Q879" s="523"/>
      <c r="R879" s="553">
        <v>1430.4</v>
      </c>
      <c r="S879" s="551">
        <v>1430.4</v>
      </c>
      <c r="T879" s="521">
        <f t="shared" si="667"/>
        <v>0</v>
      </c>
      <c r="U879" s="209">
        <v>1</v>
      </c>
    </row>
    <row r="880" spans="1:21" s="60" customFormat="1" ht="15.75" customHeight="1">
      <c r="A880" s="60" t="s">
        <v>28</v>
      </c>
      <c r="B880" s="513">
        <v>162</v>
      </c>
      <c r="C880" s="567" t="s">
        <v>1326</v>
      </c>
      <c r="D880" s="565">
        <v>68.400000000000006</v>
      </c>
      <c r="E880" s="565">
        <v>44.4</v>
      </c>
      <c r="F880" s="565">
        <v>65.7</v>
      </c>
      <c r="G880" s="565">
        <v>102.6</v>
      </c>
      <c r="H880" s="565">
        <v>98.5</v>
      </c>
      <c r="I880" s="565">
        <v>128.9</v>
      </c>
      <c r="J880" s="565">
        <v>103.1</v>
      </c>
      <c r="K880" s="565">
        <v>95.8</v>
      </c>
      <c r="L880" s="565">
        <v>133.6</v>
      </c>
      <c r="M880" s="565">
        <v>125.3</v>
      </c>
      <c r="N880" s="565">
        <v>175.8</v>
      </c>
      <c r="O880" s="551">
        <f>(R880)-SUM(D880:N880)</f>
        <v>176.20000000000005</v>
      </c>
      <c r="P880" s="552">
        <f t="shared" si="666"/>
        <v>1318.3</v>
      </c>
      <c r="Q880" s="523"/>
      <c r="R880" s="553">
        <f>1473.5-155.2</f>
        <v>1318.3</v>
      </c>
      <c r="S880" s="551">
        <f>1473.5-155.2</f>
        <v>1318.3</v>
      </c>
      <c r="T880" s="521">
        <f t="shared" si="667"/>
        <v>0</v>
      </c>
      <c r="U880" s="209">
        <v>1</v>
      </c>
    </row>
    <row r="881" spans="1:21" s="60" customFormat="1" ht="15.75" hidden="1" customHeight="1" thickBot="1">
      <c r="A881" s="60" t="s">
        <v>28</v>
      </c>
      <c r="B881" s="409"/>
      <c r="C881" s="158" t="s">
        <v>1327</v>
      </c>
      <c r="D881" s="415"/>
      <c r="E881" s="416"/>
      <c r="F881" s="416"/>
      <c r="G881" s="416"/>
      <c r="H881" s="416"/>
      <c r="I881" s="416"/>
      <c r="J881" s="416"/>
      <c r="K881" s="416"/>
      <c r="L881" s="416"/>
      <c r="M881" s="416"/>
      <c r="N881" s="416"/>
      <c r="O881" s="305">
        <f>(R881)-SUM(D881:N881)</f>
        <v>0</v>
      </c>
      <c r="P881" s="314">
        <f t="shared" si="666"/>
        <v>0</v>
      </c>
      <c r="Q881" s="80"/>
      <c r="R881" s="402"/>
      <c r="S881" s="343"/>
      <c r="T881" s="403">
        <f t="shared" si="667"/>
        <v>0</v>
      </c>
      <c r="U881" s="209">
        <v>2</v>
      </c>
    </row>
    <row r="882" spans="1:21" s="60" customFormat="1" ht="15.75" hidden="1" customHeight="1" thickBot="1">
      <c r="A882" s="60" t="s">
        <v>28</v>
      </c>
      <c r="B882" s="213"/>
      <c r="C882" s="40" t="s">
        <v>1328</v>
      </c>
      <c r="D882" s="134"/>
      <c r="E882" s="133"/>
      <c r="F882" s="133"/>
      <c r="G882" s="133"/>
      <c r="H882" s="133"/>
      <c r="I882" s="133"/>
      <c r="J882" s="133"/>
      <c r="K882" s="133"/>
      <c r="L882" s="133"/>
      <c r="M882" s="133"/>
      <c r="N882" s="133"/>
      <c r="O882" s="111">
        <f>(R882)-SUM(D882:N882)</f>
        <v>0</v>
      </c>
      <c r="P882" s="112">
        <f t="shared" si="666"/>
        <v>0</v>
      </c>
      <c r="Q882" s="80"/>
      <c r="R882" s="116"/>
      <c r="S882" s="114"/>
      <c r="T882" s="115">
        <f t="shared" si="667"/>
        <v>0</v>
      </c>
      <c r="U882" s="209">
        <v>2</v>
      </c>
    </row>
    <row r="883" spans="1:21" s="60" customFormat="1" ht="15.75" hidden="1" customHeight="1" thickBot="1">
      <c r="A883" s="60" t="s">
        <v>28</v>
      </c>
      <c r="B883" s="213"/>
      <c r="C883" s="40" t="s">
        <v>2522</v>
      </c>
      <c r="D883" s="492"/>
      <c r="E883" s="491"/>
      <c r="F883" s="491"/>
      <c r="G883" s="491"/>
      <c r="H883" s="491"/>
      <c r="I883" s="491"/>
      <c r="J883" s="491"/>
      <c r="K883" s="491"/>
      <c r="L883" s="491"/>
      <c r="M883" s="491"/>
      <c r="N883" s="491"/>
      <c r="O883" s="111">
        <f t="shared" ref="O883:O885" si="668">(R883)-SUM(D883:N883)</f>
        <v>0</v>
      </c>
      <c r="P883" s="112">
        <f t="shared" ref="P883:P885" si="669">SUM(D883:O883)</f>
        <v>0</v>
      </c>
      <c r="Q883" s="80"/>
      <c r="R883" s="116"/>
      <c r="S883" s="488"/>
      <c r="T883" s="115">
        <f t="shared" ref="T883:T885" si="670">R883-S883</f>
        <v>0</v>
      </c>
      <c r="U883" s="209">
        <v>2</v>
      </c>
    </row>
    <row r="884" spans="1:21" s="60" customFormat="1" ht="15.75" hidden="1" customHeight="1" thickBot="1">
      <c r="A884" s="60" t="s">
        <v>28</v>
      </c>
      <c r="B884" s="213"/>
      <c r="C884" s="40" t="s">
        <v>2618</v>
      </c>
      <c r="D884" s="492"/>
      <c r="E884" s="491"/>
      <c r="F884" s="491"/>
      <c r="G884" s="491"/>
      <c r="H884" s="491"/>
      <c r="I884" s="491"/>
      <c r="J884" s="491"/>
      <c r="K884" s="491"/>
      <c r="L884" s="491"/>
      <c r="M884" s="491"/>
      <c r="N884" s="491"/>
      <c r="O884" s="111">
        <f t="shared" si="668"/>
        <v>0</v>
      </c>
      <c r="P884" s="112">
        <f t="shared" si="669"/>
        <v>0</v>
      </c>
      <c r="Q884" s="80"/>
      <c r="R884" s="116"/>
      <c r="S884" s="488"/>
      <c r="T884" s="115">
        <f t="shared" si="670"/>
        <v>0</v>
      </c>
      <c r="U884" s="209">
        <v>2</v>
      </c>
    </row>
    <row r="885" spans="1:21" s="60" customFormat="1" ht="15.75" hidden="1" customHeight="1" thickBot="1">
      <c r="A885" s="60" t="s">
        <v>28</v>
      </c>
      <c r="B885" s="213"/>
      <c r="C885" s="40" t="s">
        <v>2714</v>
      </c>
      <c r="D885" s="492"/>
      <c r="E885" s="491"/>
      <c r="F885" s="491"/>
      <c r="G885" s="491"/>
      <c r="H885" s="491"/>
      <c r="I885" s="491"/>
      <c r="J885" s="491"/>
      <c r="K885" s="491"/>
      <c r="L885" s="491"/>
      <c r="M885" s="491"/>
      <c r="N885" s="491"/>
      <c r="O885" s="111">
        <f t="shared" si="668"/>
        <v>0</v>
      </c>
      <c r="P885" s="112">
        <f t="shared" si="669"/>
        <v>0</v>
      </c>
      <c r="Q885" s="80"/>
      <c r="R885" s="116"/>
      <c r="S885" s="488"/>
      <c r="T885" s="115">
        <f t="shared" si="670"/>
        <v>0</v>
      </c>
      <c r="U885" s="209">
        <v>2</v>
      </c>
    </row>
    <row r="886" spans="1:21" s="118" customFormat="1" ht="15.6" customHeight="1">
      <c r="B886" s="82"/>
      <c r="C886" s="50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67"/>
      <c r="U886" s="209">
        <v>1</v>
      </c>
    </row>
    <row r="887" spans="1:21" s="60" customFormat="1" ht="15.75" hidden="1" customHeight="1" thickBot="1">
      <c r="A887" s="60" t="s">
        <v>29</v>
      </c>
      <c r="B887" s="213"/>
      <c r="C887" s="40" t="s">
        <v>154</v>
      </c>
      <c r="D887" s="299">
        <v>8.4171722482332158E-3</v>
      </c>
      <c r="E887" s="299">
        <v>0.13783618006121301</v>
      </c>
      <c r="F887" s="299">
        <v>7.7049937452080025E-2</v>
      </c>
      <c r="G887" s="299">
        <v>0.13116390982825041</v>
      </c>
      <c r="H887" s="299">
        <v>5.6196200966010648E-2</v>
      </c>
      <c r="I887" s="299">
        <v>4.6483920372002288E-2</v>
      </c>
      <c r="J887" s="299">
        <v>0.10941579058484042</v>
      </c>
      <c r="K887" s="299">
        <v>8.4701044996368283E-2</v>
      </c>
      <c r="L887" s="299">
        <v>8.5167923203486068E-2</v>
      </c>
      <c r="M887" s="299">
        <v>9.7566156284475805E-2</v>
      </c>
      <c r="N887" s="299">
        <v>7.5371021765029134E-2</v>
      </c>
      <c r="O887" s="299">
        <v>9.0630742238010709E-2</v>
      </c>
      <c r="P887" s="290">
        <f>SUM(D887:O887)</f>
        <v>1</v>
      </c>
      <c r="Q887" s="291"/>
      <c r="R887" s="83"/>
      <c r="S887" s="83"/>
      <c r="T887" s="67"/>
      <c r="U887" s="209">
        <v>2</v>
      </c>
    </row>
    <row r="888" spans="1:21" s="60" customFormat="1" ht="15.75" hidden="1" customHeight="1" thickBot="1">
      <c r="A888" s="60" t="s">
        <v>29</v>
      </c>
      <c r="B888" s="213"/>
      <c r="C888" s="40" t="s">
        <v>155</v>
      </c>
      <c r="D888" s="119">
        <v>8.3143074347972648E-2</v>
      </c>
      <c r="E888" s="119">
        <v>8.2784848028974151E-2</v>
      </c>
      <c r="F888" s="119">
        <v>8.6973216037702805E-2</v>
      </c>
      <c r="G888" s="119">
        <v>9.2625206633419749E-2</v>
      </c>
      <c r="H888" s="119">
        <v>7.3341270672056688E-2</v>
      </c>
      <c r="I888" s="119">
        <v>8.4465205290196618E-2</v>
      </c>
      <c r="J888" s="119">
        <v>7.0160305981216753E-2</v>
      </c>
      <c r="K888" s="119">
        <v>8.4606317122130612E-2</v>
      </c>
      <c r="L888" s="119">
        <v>0.10916543380861551</v>
      </c>
      <c r="M888" s="119">
        <v>7.8811027981002507E-2</v>
      </c>
      <c r="N888" s="119">
        <v>7.6032240442275439E-2</v>
      </c>
      <c r="O888" s="119">
        <v>7.7891853654436516E-2</v>
      </c>
      <c r="P888" s="107">
        <f>SUM(D888:O888)</f>
        <v>0.99999999999999989</v>
      </c>
      <c r="Q888" s="291"/>
      <c r="R888" s="83"/>
      <c r="S888" s="83"/>
      <c r="T888" s="67"/>
      <c r="U888" s="209">
        <v>2</v>
      </c>
    </row>
    <row r="889" spans="1:21" s="60" customFormat="1" ht="15.75" hidden="1" customHeight="1" thickBot="1">
      <c r="A889" s="60" t="s">
        <v>29</v>
      </c>
      <c r="B889" s="213"/>
      <c r="C889" s="40" t="s">
        <v>156</v>
      </c>
      <c r="D889" s="346">
        <v>1.1543861314549816E-2</v>
      </c>
      <c r="E889" s="346">
        <v>8.7986618581306405E-3</v>
      </c>
      <c r="F889" s="346">
        <v>5.1056051079844122E-2</v>
      </c>
      <c r="G889" s="346">
        <v>0.10667568093030651</v>
      </c>
      <c r="H889" s="346">
        <v>9.2705552067332622E-2</v>
      </c>
      <c r="I889" s="346">
        <v>9.8720318668176585E-2</v>
      </c>
      <c r="J889" s="346">
        <v>8.4564542598626669E-2</v>
      </c>
      <c r="K889" s="346">
        <v>0.10125897826250126</v>
      </c>
      <c r="L889" s="346">
        <v>0.13029886675130337</v>
      </c>
      <c r="M889" s="346">
        <v>0.10012289973714891</v>
      </c>
      <c r="N889" s="346">
        <v>9.7254826859456814E-2</v>
      </c>
      <c r="O889" s="346">
        <v>0.11699975987262268</v>
      </c>
      <c r="P889" s="295">
        <f>SUM(D889:O889)</f>
        <v>1</v>
      </c>
      <c r="Q889" s="291"/>
      <c r="R889" s="83"/>
      <c r="S889" s="83"/>
      <c r="T889" s="67"/>
      <c r="U889" s="209">
        <v>2</v>
      </c>
    </row>
    <row r="890" spans="1:21" s="60" customFormat="1" ht="15.75" hidden="1" customHeight="1" thickBot="1">
      <c r="A890" s="60" t="s">
        <v>29</v>
      </c>
      <c r="B890" s="213"/>
      <c r="C890" s="40" t="s">
        <v>157</v>
      </c>
      <c r="D890" s="153">
        <f t="shared" ref="D890:D897" si="671">D912/$P912</f>
        <v>8.100451357804142E-2</v>
      </c>
      <c r="E890" s="296">
        <f t="shared" ref="E890:O890" si="672">E912/$P912</f>
        <v>8.2206913958670316E-2</v>
      </c>
      <c r="F890" s="296">
        <f t="shared" si="672"/>
        <v>7.7740093975795441E-2</v>
      </c>
      <c r="G890" s="296">
        <f t="shared" si="672"/>
        <v>7.4943790345987429E-2</v>
      </c>
      <c r="H890" s="296">
        <f t="shared" si="672"/>
        <v>7.8610336251634869E-2</v>
      </c>
      <c r="I890" s="296">
        <f t="shared" si="672"/>
        <v>7.8215451681911324E-2</v>
      </c>
      <c r="J890" s="296">
        <f t="shared" si="672"/>
        <v>8.1171500774445099E-2</v>
      </c>
      <c r="K890" s="296">
        <f t="shared" si="672"/>
        <v>8.4413902743791402E-2</v>
      </c>
      <c r="L890" s="296">
        <f t="shared" si="672"/>
        <v>0.1088535814967215</v>
      </c>
      <c r="M890" s="296">
        <f t="shared" si="672"/>
        <v>8.4101998228190616E-2</v>
      </c>
      <c r="N890" s="296">
        <f t="shared" si="672"/>
        <v>8.6625060002948298E-2</v>
      </c>
      <c r="O890" s="296">
        <f t="shared" si="672"/>
        <v>8.2112856961862268E-2</v>
      </c>
      <c r="P890" s="155">
        <f>SUM(D890:O890)</f>
        <v>1</v>
      </c>
      <c r="Q890" s="291"/>
      <c r="R890" s="83"/>
      <c r="S890" s="83"/>
      <c r="T890" s="67"/>
      <c r="U890" s="209">
        <v>2</v>
      </c>
    </row>
    <row r="891" spans="1:21" s="60" customFormat="1" ht="15.75" hidden="1" customHeight="1" thickBot="1">
      <c r="A891" s="60" t="s">
        <v>29</v>
      </c>
      <c r="B891" s="213"/>
      <c r="C891" s="41" t="s">
        <v>158</v>
      </c>
      <c r="D891" s="153">
        <f t="shared" si="671"/>
        <v>7.2697009515213629E-2</v>
      </c>
      <c r="E891" s="296">
        <f t="shared" ref="E891:O892" si="673">E913/$P913</f>
        <v>8.2076509138342968E-2</v>
      </c>
      <c r="F891" s="296">
        <f t="shared" si="673"/>
        <v>7.7774639774003326E-2</v>
      </c>
      <c r="G891" s="296">
        <f t="shared" si="673"/>
        <v>8.1123679157347015E-2</v>
      </c>
      <c r="H891" s="296">
        <f t="shared" si="673"/>
        <v>6.968221819837063E-2</v>
      </c>
      <c r="I891" s="296">
        <f t="shared" si="673"/>
        <v>8.030011643434555E-2</v>
      </c>
      <c r="J891" s="296">
        <f t="shared" si="673"/>
        <v>8.5999404068712482E-2</v>
      </c>
      <c r="K891" s="296">
        <f t="shared" si="673"/>
        <v>8.6441994003734118E-2</v>
      </c>
      <c r="L891" s="296">
        <f t="shared" si="673"/>
        <v>0.10264832876060265</v>
      </c>
      <c r="M891" s="296">
        <f t="shared" si="673"/>
        <v>9.1762919662207801E-2</v>
      </c>
      <c r="N891" s="296">
        <f t="shared" si="673"/>
        <v>9.2129144902297386E-2</v>
      </c>
      <c r="O891" s="296">
        <f t="shared" si="673"/>
        <v>7.7364036384822407E-2</v>
      </c>
      <c r="P891" s="155">
        <f>SUM(D891:O891)</f>
        <v>0.99999999999999989</v>
      </c>
      <c r="Q891" s="157">
        <f>(P913/P912-1)</f>
        <v>3.1279339563930364E-2</v>
      </c>
      <c r="R891" s="83"/>
      <c r="S891" s="83"/>
      <c r="T891" s="67"/>
      <c r="U891" s="209">
        <v>2</v>
      </c>
    </row>
    <row r="892" spans="1:21" s="60" customFormat="1" ht="15.75" hidden="1" customHeight="1" thickBot="1">
      <c r="A892" s="60" t="s">
        <v>29</v>
      </c>
      <c r="B892" s="213"/>
      <c r="C892" s="40" t="s">
        <v>447</v>
      </c>
      <c r="D892" s="153">
        <f t="shared" si="671"/>
        <v>0.16613912941460138</v>
      </c>
      <c r="E892" s="296">
        <f t="shared" si="673"/>
        <v>6.3364497520075183E-2</v>
      </c>
      <c r="F892" s="296">
        <f t="shared" si="673"/>
        <v>5.9406318163048602E-2</v>
      </c>
      <c r="G892" s="296">
        <f t="shared" si="673"/>
        <v>8.0877324336751599E-2</v>
      </c>
      <c r="H892" s="296">
        <f t="shared" si="673"/>
        <v>6.8583079596297794E-2</v>
      </c>
      <c r="I892" s="296">
        <f t="shared" si="673"/>
        <v>7.7535355430150554E-2</v>
      </c>
      <c r="J892" s="296">
        <f t="shared" si="673"/>
        <v>9.4349913489251605E-2</v>
      </c>
      <c r="K892" s="296">
        <f t="shared" si="673"/>
        <v>8.0117475144731956E-2</v>
      </c>
      <c r="L892" s="296">
        <f t="shared" si="673"/>
        <v>8.7749440329075459E-2</v>
      </c>
      <c r="M892" s="296">
        <f t="shared" si="673"/>
        <v>8.4317277258473405E-2</v>
      </c>
      <c r="N892" s="296">
        <f t="shared" si="673"/>
        <v>6.8276770080730895E-2</v>
      </c>
      <c r="O892" s="296">
        <f t="shared" si="673"/>
        <v>6.9283419236811611E-2</v>
      </c>
      <c r="P892" s="155">
        <f t="shared" ref="P892:P897" si="674">SUM(D892:O892)</f>
        <v>1</v>
      </c>
      <c r="Q892" s="157">
        <f t="shared" ref="Q892:Q897" si="675">(P914/P913-1)</f>
        <v>-0.75955826705873009</v>
      </c>
      <c r="R892" s="83"/>
      <c r="S892" s="83"/>
      <c r="T892" s="67"/>
      <c r="U892" s="209">
        <v>2</v>
      </c>
    </row>
    <row r="893" spans="1:21" s="60" customFormat="1" ht="15.75" hidden="1" customHeight="1" thickBot="1">
      <c r="A893" s="60" t="s">
        <v>29</v>
      </c>
      <c r="B893" s="213"/>
      <c r="C893" s="40" t="s">
        <v>565</v>
      </c>
      <c r="D893" s="153">
        <f t="shared" si="671"/>
        <v>8.8537564122180362E-2</v>
      </c>
      <c r="E893" s="296">
        <f t="shared" ref="E893:O893" si="676">E915/$P915</f>
        <v>6.3312541451544177E-2</v>
      </c>
      <c r="F893" s="296">
        <f t="shared" si="676"/>
        <v>6.402862667394385E-2</v>
      </c>
      <c r="G893" s="296">
        <f t="shared" si="676"/>
        <v>7.6476119631084638E-2</v>
      </c>
      <c r="H893" s="296">
        <f t="shared" si="676"/>
        <v>5.7347970795071555E-2</v>
      </c>
      <c r="I893" s="296">
        <f t="shared" si="676"/>
        <v>7.9066006969136363E-2</v>
      </c>
      <c r="J893" s="296">
        <f t="shared" si="676"/>
        <v>7.6135697599781144E-2</v>
      </c>
      <c r="K893" s="296">
        <f t="shared" si="676"/>
        <v>7.6824813183964835E-2</v>
      </c>
      <c r="L893" s="296">
        <f t="shared" si="676"/>
        <v>8.761987883019591E-2</v>
      </c>
      <c r="M893" s="296">
        <f t="shared" si="676"/>
        <v>7.2220048445008234E-2</v>
      </c>
      <c r="N893" s="296">
        <f t="shared" si="676"/>
        <v>6.4646542805013266E-2</v>
      </c>
      <c r="O893" s="296">
        <f t="shared" si="676"/>
        <v>0.19378418949307544</v>
      </c>
      <c r="P893" s="155">
        <f t="shared" si="674"/>
        <v>0.99999999999999967</v>
      </c>
      <c r="Q893" s="156">
        <f t="shared" si="675"/>
        <v>0.12204557788229264</v>
      </c>
      <c r="R893" s="83"/>
      <c r="S893" s="83"/>
      <c r="T893" s="67"/>
      <c r="U893" s="209">
        <v>2</v>
      </c>
    </row>
    <row r="894" spans="1:21" s="60" customFormat="1" ht="15.75" hidden="1" customHeight="1" thickBot="1">
      <c r="A894" s="60" t="s">
        <v>29</v>
      </c>
      <c r="B894" s="213"/>
      <c r="C894" s="49" t="s">
        <v>666</v>
      </c>
      <c r="D894" s="153">
        <f t="shared" si="671"/>
        <v>0.12972021197781858</v>
      </c>
      <c r="E894" s="154">
        <f t="shared" ref="E894:O894" si="677">E916/$P916</f>
        <v>4.9170367791746897E-2</v>
      </c>
      <c r="F894" s="154">
        <f t="shared" si="677"/>
        <v>5.2577506208942096E-2</v>
      </c>
      <c r="G894" s="296">
        <f t="shared" si="677"/>
        <v>5.8130363732934356E-2</v>
      </c>
      <c r="H894" s="296">
        <f t="shared" si="677"/>
        <v>4.754034101553168E-2</v>
      </c>
      <c r="I894" s="296">
        <f t="shared" si="677"/>
        <v>6.242339951887798E-2</v>
      </c>
      <c r="J894" s="296">
        <f t="shared" si="677"/>
        <v>6.9150939811194204E-2</v>
      </c>
      <c r="K894" s="296">
        <f t="shared" si="677"/>
        <v>6.2024612725977923E-2</v>
      </c>
      <c r="L894" s="296">
        <f t="shared" si="677"/>
        <v>7.3836710864279662E-2</v>
      </c>
      <c r="M894" s="296">
        <f t="shared" si="677"/>
        <v>5.7894998042408358E-2</v>
      </c>
      <c r="N894" s="296">
        <f t="shared" si="677"/>
        <v>4.6285039569838864E-2</v>
      </c>
      <c r="O894" s="296">
        <f t="shared" si="677"/>
        <v>0.29124550874044935</v>
      </c>
      <c r="P894" s="155">
        <f t="shared" si="674"/>
        <v>1</v>
      </c>
      <c r="Q894" s="156">
        <f t="shared" si="675"/>
        <v>0.4072102970657494</v>
      </c>
      <c r="R894" s="83"/>
      <c r="S894" s="83"/>
      <c r="T894" s="232"/>
      <c r="U894" s="209">
        <v>2</v>
      </c>
    </row>
    <row r="895" spans="1:21" s="60" customFormat="1" ht="15.75" hidden="1" customHeight="1" thickBot="1">
      <c r="A895" s="60" t="s">
        <v>29</v>
      </c>
      <c r="B895" s="62"/>
      <c r="C895" s="49" t="s">
        <v>747</v>
      </c>
      <c r="D895" s="298">
        <f t="shared" si="671"/>
        <v>0.11244155418243817</v>
      </c>
      <c r="E895" s="299">
        <f t="shared" ref="E895:O895" si="678">E917/$P917</f>
        <v>4.7537305513329645E-2</v>
      </c>
      <c r="F895" s="299">
        <f t="shared" si="678"/>
        <v>4.5423522175606919E-2</v>
      </c>
      <c r="G895" s="299">
        <f t="shared" si="678"/>
        <v>5.4450620786253387E-2</v>
      </c>
      <c r="H895" s="299">
        <f t="shared" si="678"/>
        <v>5.5547163706504921E-2</v>
      </c>
      <c r="I895" s="299">
        <f t="shared" si="678"/>
        <v>5.4973406388014519E-2</v>
      </c>
      <c r="J895" s="299">
        <f t="shared" si="678"/>
        <v>6.8010902354429997E-2</v>
      </c>
      <c r="K895" s="299">
        <f t="shared" si="678"/>
        <v>6.6810810863539613E-2</v>
      </c>
      <c r="L895" s="299">
        <f t="shared" si="678"/>
        <v>6.6192552896380624E-2</v>
      </c>
      <c r="M895" s="299">
        <f t="shared" si="678"/>
        <v>5.0909466799694124E-2</v>
      </c>
      <c r="N895" s="299">
        <f t="shared" si="678"/>
        <v>0.17981344889937703</v>
      </c>
      <c r="O895" s="299">
        <f t="shared" si="678"/>
        <v>0.19788924543443104</v>
      </c>
      <c r="P895" s="300">
        <f t="shared" si="674"/>
        <v>0.99999999999999978</v>
      </c>
      <c r="Q895" s="301">
        <f t="shared" si="675"/>
        <v>0.18397837245486581</v>
      </c>
      <c r="R895" s="83"/>
      <c r="S895" s="83"/>
      <c r="T895" s="67"/>
      <c r="U895" s="209">
        <v>2</v>
      </c>
    </row>
    <row r="896" spans="1:21" s="60" customFormat="1" ht="15.75" hidden="1" customHeight="1" thickBot="1">
      <c r="A896" s="60" t="s">
        <v>29</v>
      </c>
      <c r="B896" s="62"/>
      <c r="C896" s="49" t="s">
        <v>827</v>
      </c>
      <c r="D896" s="130">
        <f t="shared" si="671"/>
        <v>0.13076240315901252</v>
      </c>
      <c r="E896" s="119">
        <f t="shared" ref="E896:O897" si="679">E918/$P918</f>
        <v>4.8030248486325443E-2</v>
      </c>
      <c r="F896" s="119">
        <f t="shared" si="679"/>
        <v>4.7433923237876943E-2</v>
      </c>
      <c r="G896" s="119">
        <f t="shared" si="679"/>
        <v>4.7463153664325047E-2</v>
      </c>
      <c r="H896" s="119">
        <f t="shared" si="679"/>
        <v>5.4981582929012722E-2</v>
      </c>
      <c r="I896" s="119">
        <f t="shared" si="679"/>
        <v>6.2865245489270444E-2</v>
      </c>
      <c r="J896" s="119">
        <f t="shared" si="679"/>
        <v>6.0066347097054031E-2</v>
      </c>
      <c r="K896" s="119">
        <f t="shared" si="679"/>
        <v>6.176641273136449E-2</v>
      </c>
      <c r="L896" s="119">
        <f t="shared" si="679"/>
        <v>5.8125736630272526E-2</v>
      </c>
      <c r="M896" s="119">
        <f t="shared" si="679"/>
        <v>4.8602639842648218E-2</v>
      </c>
      <c r="N896" s="119">
        <f t="shared" si="679"/>
        <v>0.19003215468103365</v>
      </c>
      <c r="O896" s="119">
        <f t="shared" si="679"/>
        <v>0.18987015205180394</v>
      </c>
      <c r="P896" s="175">
        <f t="shared" si="674"/>
        <v>1</v>
      </c>
      <c r="Q896" s="176">
        <f t="shared" si="675"/>
        <v>6.6369395107764406E-2</v>
      </c>
      <c r="R896" s="83"/>
      <c r="S896" s="83"/>
      <c r="T896" s="67"/>
      <c r="U896" s="209">
        <v>2</v>
      </c>
    </row>
    <row r="897" spans="1:21" s="60" customFormat="1" ht="15.6" hidden="1" customHeight="1" thickBot="1">
      <c r="A897" s="60" t="s">
        <v>29</v>
      </c>
      <c r="B897" s="62"/>
      <c r="C897" s="49" t="s">
        <v>911</v>
      </c>
      <c r="D897" s="130">
        <f t="shared" si="671"/>
        <v>0.13448594117617174</v>
      </c>
      <c r="E897" s="119">
        <f t="shared" si="679"/>
        <v>4.6805574163551494E-2</v>
      </c>
      <c r="F897" s="119">
        <f t="shared" si="679"/>
        <v>3.4048209803599648E-2</v>
      </c>
      <c r="G897" s="119">
        <f t="shared" si="679"/>
        <v>6.1330329572588618E-2</v>
      </c>
      <c r="H897" s="119">
        <f t="shared" si="679"/>
        <v>5.6195813193361539E-2</v>
      </c>
      <c r="I897" s="119">
        <f t="shared" si="679"/>
        <v>5.7046865798106507E-2</v>
      </c>
      <c r="J897" s="119">
        <f t="shared" si="679"/>
        <v>5.5743416723403813E-2</v>
      </c>
      <c r="K897" s="119">
        <f t="shared" si="679"/>
        <v>5.6852037363386447E-2</v>
      </c>
      <c r="L897" s="119">
        <f t="shared" si="679"/>
        <v>5.8438143391591209E-2</v>
      </c>
      <c r="M897" s="119">
        <f t="shared" si="679"/>
        <v>5.2769155539083956E-2</v>
      </c>
      <c r="N897" s="119">
        <f t="shared" si="679"/>
        <v>0.20114403609377005</v>
      </c>
      <c r="O897" s="119">
        <f t="shared" si="679"/>
        <v>0.18514047718138499</v>
      </c>
      <c r="P897" s="175">
        <f t="shared" si="674"/>
        <v>1.0000000000000002</v>
      </c>
      <c r="Q897" s="176">
        <f t="shared" si="675"/>
        <v>4.7783104907694662E-2</v>
      </c>
      <c r="R897" s="83"/>
      <c r="S897" s="83"/>
      <c r="T897" s="67"/>
      <c r="U897" s="209">
        <v>2</v>
      </c>
    </row>
    <row r="898" spans="1:21" s="60" customFormat="1" ht="15.6" hidden="1" customHeight="1" thickBot="1">
      <c r="A898" s="60" t="s">
        <v>29</v>
      </c>
      <c r="B898" s="62"/>
      <c r="C898" s="49" t="s">
        <v>1044</v>
      </c>
      <c r="D898" s="130">
        <f t="shared" ref="D898:O898" si="680">D921/$P921</f>
        <v>0.1292249650511868</v>
      </c>
      <c r="E898" s="119">
        <f t="shared" si="680"/>
        <v>4.7003919192228398E-2</v>
      </c>
      <c r="F898" s="119">
        <f t="shared" si="680"/>
        <v>4.3607504135607669E-2</v>
      </c>
      <c r="G898" s="119">
        <f t="shared" si="680"/>
        <v>5.7936133253090508E-2</v>
      </c>
      <c r="H898" s="119">
        <f t="shared" si="680"/>
        <v>5.1707952275138094E-2</v>
      </c>
      <c r="I898" s="119">
        <f t="shared" si="680"/>
        <v>5.2520933256698314E-2</v>
      </c>
      <c r="J898" s="119">
        <f t="shared" si="680"/>
        <v>6.4423734034558547E-2</v>
      </c>
      <c r="K898" s="119">
        <f t="shared" si="680"/>
        <v>5.6300465852164139E-2</v>
      </c>
      <c r="L898" s="119">
        <f t="shared" si="680"/>
        <v>5.0478815340268421E-2</v>
      </c>
      <c r="M898" s="119">
        <f t="shared" si="680"/>
        <v>5.369295827078642E-2</v>
      </c>
      <c r="N898" s="119">
        <f t="shared" si="680"/>
        <v>0.20558480338160098</v>
      </c>
      <c r="O898" s="119">
        <f t="shared" si="680"/>
        <v>0.18751781595667172</v>
      </c>
      <c r="P898" s="175">
        <f>SUM(D898:O898)</f>
        <v>1</v>
      </c>
      <c r="Q898" s="176">
        <f>(P921/P919-1)</f>
        <v>-5.5085773390706194E-4</v>
      </c>
      <c r="R898" s="83"/>
      <c r="S898" s="83"/>
      <c r="T898" s="67"/>
      <c r="U898" s="209">
        <v>2</v>
      </c>
    </row>
    <row r="899" spans="1:21" s="60" customFormat="1" ht="15.6" hidden="1" customHeight="1" thickBot="1">
      <c r="A899" s="60" t="s">
        <v>29</v>
      </c>
      <c r="B899" s="62">
        <f>+B878+1</f>
        <v>162</v>
      </c>
      <c r="C899" s="49" t="s">
        <v>1329</v>
      </c>
      <c r="D899" s="130">
        <f t="shared" ref="D899:D905" si="681">D922/$P922</f>
        <v>0.15791091840896559</v>
      </c>
      <c r="E899" s="119">
        <f t="shared" ref="E899:O899" si="682">E922/$P922</f>
        <v>5.9220919680089641E-2</v>
      </c>
      <c r="F899" s="119">
        <f t="shared" si="682"/>
        <v>5.7418446015850409E-2</v>
      </c>
      <c r="G899" s="119">
        <f t="shared" si="682"/>
        <v>7.1142238295960475E-2</v>
      </c>
      <c r="H899" s="119">
        <f t="shared" si="682"/>
        <v>5.5704249728671315E-2</v>
      </c>
      <c r="I899" s="119">
        <f t="shared" si="682"/>
        <v>7.5804118642221668E-2</v>
      </c>
      <c r="J899" s="119">
        <f t="shared" si="682"/>
        <v>7.3753412054693157E-2</v>
      </c>
      <c r="K899" s="119">
        <f t="shared" si="682"/>
        <v>6.6884890209126857E-2</v>
      </c>
      <c r="L899" s="119">
        <f t="shared" si="682"/>
        <v>7.335680894133334E-2</v>
      </c>
      <c r="M899" s="119">
        <f t="shared" si="682"/>
        <v>3.696294508161066E-2</v>
      </c>
      <c r="N899" s="119">
        <f t="shared" si="682"/>
        <v>7.0800936177264698E-2</v>
      </c>
      <c r="O899" s="119">
        <f t="shared" si="682"/>
        <v>0.20104011676421218</v>
      </c>
      <c r="P899" s="175">
        <f t="shared" ref="P899:P908" si="683">SUM(D899:O899)</f>
        <v>1</v>
      </c>
      <c r="Q899" s="176">
        <f>(P922/P921-1)</f>
        <v>-0.18203260222464634</v>
      </c>
      <c r="R899" s="83"/>
      <c r="S899" s="83"/>
      <c r="T899" s="67"/>
      <c r="U899" s="209">
        <v>2</v>
      </c>
    </row>
    <row r="900" spans="1:21" s="60" customFormat="1" ht="15.6" hidden="1" customHeight="1">
      <c r="A900" s="60" t="s">
        <v>29</v>
      </c>
      <c r="B900" s="408">
        <f>+B899+1</f>
        <v>163</v>
      </c>
      <c r="C900" s="566" t="s">
        <v>1330</v>
      </c>
      <c r="D900" s="460">
        <f t="shared" si="681"/>
        <v>0.12799651440333445</v>
      </c>
      <c r="E900" s="346">
        <f t="shared" ref="E900:O900" si="684">E923/$P923</f>
        <v>4.0841669078847093E-2</v>
      </c>
      <c r="F900" s="346">
        <f t="shared" si="684"/>
        <v>3.6667284709349192E-2</v>
      </c>
      <c r="G900" s="346">
        <f t="shared" si="684"/>
        <v>4.3832079874734316E-2</v>
      </c>
      <c r="H900" s="346">
        <f t="shared" si="684"/>
        <v>4.2556155046276585E-2</v>
      </c>
      <c r="I900" s="346">
        <f t="shared" si="684"/>
        <v>4.1066895726762725E-2</v>
      </c>
      <c r="J900" s="346">
        <f t="shared" si="684"/>
        <v>4.6647211435712252E-2</v>
      </c>
      <c r="K900" s="346">
        <f t="shared" si="684"/>
        <v>4.9929851788348349E-2</v>
      </c>
      <c r="L900" s="346">
        <f t="shared" si="684"/>
        <v>5.052832405985834E-2</v>
      </c>
      <c r="M900" s="346">
        <f t="shared" si="684"/>
        <v>0.11649850219426644</v>
      </c>
      <c r="N900" s="346">
        <f t="shared" si="684"/>
        <v>0.21647667871391679</v>
      </c>
      <c r="O900" s="346">
        <f t="shared" si="684"/>
        <v>0.18695883296859347</v>
      </c>
      <c r="P900" s="545">
        <f t="shared" si="683"/>
        <v>1</v>
      </c>
      <c r="Q900" s="574">
        <f>(P923/P922-1)</f>
        <v>0.41953011215910818</v>
      </c>
      <c r="R900" s="83"/>
      <c r="S900" s="83"/>
      <c r="T900" s="67"/>
      <c r="U900" s="209">
        <v>2</v>
      </c>
    </row>
    <row r="901" spans="1:21" s="60" customFormat="1" ht="15.6" customHeight="1">
      <c r="A901" s="60" t="s">
        <v>29</v>
      </c>
      <c r="B901" s="513">
        <v>163</v>
      </c>
      <c r="C901" s="567" t="s">
        <v>1331</v>
      </c>
      <c r="D901" s="119">
        <f t="shared" si="681"/>
        <v>0.15191412844193333</v>
      </c>
      <c r="E901" s="119">
        <f t="shared" ref="E901:O901" si="685">E924/$P924</f>
        <v>5.6361787126277416E-2</v>
      </c>
      <c r="F901" s="119">
        <f t="shared" si="685"/>
        <v>4.2684258007236811E-2</v>
      </c>
      <c r="G901" s="119">
        <f t="shared" si="685"/>
        <v>3.9091954717428351E-2</v>
      </c>
      <c r="H901" s="119">
        <f t="shared" si="685"/>
        <v>4.0552831042134321E-2</v>
      </c>
      <c r="I901" s="119">
        <f t="shared" si="685"/>
        <v>3.6256062702747331E-2</v>
      </c>
      <c r="J901" s="119">
        <f t="shared" si="685"/>
        <v>4.5954314231555791E-2</v>
      </c>
      <c r="K901" s="119">
        <f t="shared" si="685"/>
        <v>4.5845882349548894E-2</v>
      </c>
      <c r="L901" s="119">
        <f t="shared" si="685"/>
        <v>3.8286696972495968E-2</v>
      </c>
      <c r="M901" s="119">
        <f t="shared" si="685"/>
        <v>0.15107758362053383</v>
      </c>
      <c r="N901" s="119">
        <f t="shared" si="685"/>
        <v>0.21797559079685341</v>
      </c>
      <c r="O901" s="119">
        <f t="shared" si="685"/>
        <v>0.13399890999125452</v>
      </c>
      <c r="P901" s="175">
        <f t="shared" si="683"/>
        <v>0.99999999999999989</v>
      </c>
      <c r="Q901" s="556">
        <f t="shared" ref="Q901:Q908" si="686">(P924/P923-1)</f>
        <v>4.6493998235106915E-2</v>
      </c>
      <c r="R901" s="83"/>
      <c r="S901" s="83"/>
      <c r="T901" s="67"/>
      <c r="U901" s="209">
        <v>1</v>
      </c>
    </row>
    <row r="902" spans="1:21" s="60" customFormat="1" ht="15.6" customHeight="1">
      <c r="A902" s="60" t="s">
        <v>29</v>
      </c>
      <c r="B902" s="513">
        <f>+B901+1</f>
        <v>164</v>
      </c>
      <c r="C902" s="567" t="s">
        <v>1332</v>
      </c>
      <c r="D902" s="119">
        <f t="shared" si="681"/>
        <v>0.19721645959716441</v>
      </c>
      <c r="E902" s="119">
        <f t="shared" ref="E902:O902" si="687">E925/$P925</f>
        <v>5.2270019273559724E-2</v>
      </c>
      <c r="F902" s="119">
        <f t="shared" si="687"/>
        <v>4.8335795406655953E-2</v>
      </c>
      <c r="G902" s="119">
        <f t="shared" si="687"/>
        <v>4.9393685393830038E-2</v>
      </c>
      <c r="H902" s="119">
        <f t="shared" si="687"/>
        <v>5.4169252742832436E-2</v>
      </c>
      <c r="I902" s="119">
        <f t="shared" si="687"/>
        <v>6.0275060798088628E-2</v>
      </c>
      <c r="J902" s="119">
        <f t="shared" si="687"/>
        <v>5.3708085789941011E-2</v>
      </c>
      <c r="K902" s="119">
        <f t="shared" si="687"/>
        <v>5.0260986159431656E-2</v>
      </c>
      <c r="L902" s="119">
        <f t="shared" si="687"/>
        <v>5.9373339861176433E-2</v>
      </c>
      <c r="M902" s="119">
        <f t="shared" si="687"/>
        <v>4.5397272610999705E-2</v>
      </c>
      <c r="N902" s="119">
        <f t="shared" si="687"/>
        <v>0.11008761673736661</v>
      </c>
      <c r="O902" s="119">
        <f t="shared" si="687"/>
        <v>0.2195124256289534</v>
      </c>
      <c r="P902" s="175">
        <f t="shared" si="683"/>
        <v>1</v>
      </c>
      <c r="Q902" s="556">
        <f t="shared" si="686"/>
        <v>-0.24167547571010894</v>
      </c>
      <c r="R902" s="83"/>
      <c r="S902" s="83"/>
      <c r="T902" s="67"/>
      <c r="U902" s="209">
        <v>1</v>
      </c>
    </row>
    <row r="903" spans="1:21" s="60" customFormat="1" ht="15.75" customHeight="1">
      <c r="A903" s="60" t="s">
        <v>29</v>
      </c>
      <c r="B903" s="513">
        <f>+B902+1</f>
        <v>165</v>
      </c>
      <c r="C903" s="567" t="s">
        <v>1333</v>
      </c>
      <c r="D903" s="119">
        <f t="shared" si="681"/>
        <v>0.17399992423143826</v>
      </c>
      <c r="E903" s="119">
        <f t="shared" ref="E903:O903" si="688">E926/$P926</f>
        <v>5.500688705265476E-2</v>
      </c>
      <c r="F903" s="119">
        <f t="shared" si="688"/>
        <v>5.7997471927094445E-2</v>
      </c>
      <c r="G903" s="119">
        <f t="shared" si="688"/>
        <v>6.4063834847184545E-2</v>
      </c>
      <c r="H903" s="119">
        <f t="shared" si="688"/>
        <v>5.8741261435165629E-2</v>
      </c>
      <c r="I903" s="119">
        <f t="shared" si="688"/>
        <v>5.5787537716898664E-2</v>
      </c>
      <c r="J903" s="119">
        <f t="shared" si="688"/>
        <v>6.1646894437657772E-2</v>
      </c>
      <c r="K903" s="119">
        <f t="shared" si="688"/>
        <v>7.2293345028996286E-2</v>
      </c>
      <c r="L903" s="119">
        <f t="shared" si="688"/>
        <v>5.0330140491666897E-2</v>
      </c>
      <c r="M903" s="119">
        <f t="shared" si="688"/>
        <v>7.5278701093717953E-2</v>
      </c>
      <c r="N903" s="119">
        <f t="shared" si="688"/>
        <v>6.6522599605592661E-2</v>
      </c>
      <c r="O903" s="119">
        <f t="shared" si="688"/>
        <v>0.20833140213193213</v>
      </c>
      <c r="P903" s="175">
        <f t="shared" si="683"/>
        <v>0.99999999999999989</v>
      </c>
      <c r="Q903" s="556">
        <f t="shared" si="686"/>
        <v>-9.6985874629987867E-2</v>
      </c>
      <c r="R903" s="83"/>
      <c r="S903" s="83"/>
      <c r="T903" s="67"/>
      <c r="U903" s="209">
        <v>1</v>
      </c>
    </row>
    <row r="904" spans="1:21" s="60" customFormat="1" ht="15.75" customHeight="1">
      <c r="A904" s="60" t="s">
        <v>29</v>
      </c>
      <c r="B904" s="513">
        <f>+B903+1</f>
        <v>166</v>
      </c>
      <c r="C904" s="567" t="s">
        <v>1334</v>
      </c>
      <c r="D904" s="119">
        <f t="shared" si="681"/>
        <v>0.16621873299681036</v>
      </c>
      <c r="E904" s="119">
        <f t="shared" ref="E904:O904" si="689">E927/$P927</f>
        <v>5.6731805249976314E-2</v>
      </c>
      <c r="F904" s="119">
        <f t="shared" si="689"/>
        <v>5.1321644112234041E-2</v>
      </c>
      <c r="G904" s="119">
        <f t="shared" si="689"/>
        <v>6.1166545382742257E-2</v>
      </c>
      <c r="H904" s="119">
        <f t="shared" si="689"/>
        <v>5.0514374079552435E-2</v>
      </c>
      <c r="I904" s="119">
        <f t="shared" si="689"/>
        <v>6.5823441535726543E-2</v>
      </c>
      <c r="J904" s="119">
        <f t="shared" si="689"/>
        <v>6.7205953101322019E-2</v>
      </c>
      <c r="K904" s="119">
        <f t="shared" si="689"/>
        <v>5.891141822078283E-2</v>
      </c>
      <c r="L904" s="119">
        <f t="shared" si="689"/>
        <v>6.3603614200273689E-2</v>
      </c>
      <c r="M904" s="119">
        <f t="shared" si="689"/>
        <v>5.6619510492711488E-2</v>
      </c>
      <c r="N904" s="119">
        <f t="shared" si="689"/>
        <v>0.12662115131186893</v>
      </c>
      <c r="O904" s="119">
        <f t="shared" si="689"/>
        <v>0.17526180931599911</v>
      </c>
      <c r="P904" s="175">
        <f t="shared" si="683"/>
        <v>1</v>
      </c>
      <c r="Q904" s="556">
        <f t="shared" si="686"/>
        <v>0.12054904336744032</v>
      </c>
      <c r="R904" s="83"/>
      <c r="S904" s="83"/>
      <c r="T904" s="67"/>
      <c r="U904" s="209">
        <v>1</v>
      </c>
    </row>
    <row r="905" spans="1:21" s="60" customFormat="1" ht="15.75" customHeight="1">
      <c r="A905" s="60" t="s">
        <v>29</v>
      </c>
      <c r="B905" s="513">
        <v>167</v>
      </c>
      <c r="C905" s="567" t="s">
        <v>1335</v>
      </c>
      <c r="D905" s="119">
        <f t="shared" si="681"/>
        <v>0.15015533464163822</v>
      </c>
      <c r="E905" s="119">
        <f t="shared" ref="E905:O905" si="690">E928/$P928</f>
        <v>8.8902830716723544E-2</v>
      </c>
      <c r="F905" s="119">
        <f t="shared" si="690"/>
        <v>5.4145902218430034E-2</v>
      </c>
      <c r="G905" s="119">
        <f t="shared" si="690"/>
        <v>6.3904434982935146E-2</v>
      </c>
      <c r="H905" s="119">
        <f t="shared" si="690"/>
        <v>4.2955814078498293E-2</v>
      </c>
      <c r="I905" s="119">
        <f t="shared" si="690"/>
        <v>6.0588310580204814E-2</v>
      </c>
      <c r="J905" s="119">
        <f t="shared" si="690"/>
        <v>5.1194539249146756E-2</v>
      </c>
      <c r="K905" s="119">
        <f t="shared" si="690"/>
        <v>5.2901023890784986E-2</v>
      </c>
      <c r="L905" s="119">
        <f t="shared" si="690"/>
        <v>5.2901023890784986E-2</v>
      </c>
      <c r="M905" s="119">
        <f t="shared" si="690"/>
        <v>5.4607508532423209E-2</v>
      </c>
      <c r="N905" s="119">
        <f t="shared" si="690"/>
        <v>0.14249146757679179</v>
      </c>
      <c r="O905" s="119">
        <f t="shared" si="690"/>
        <v>0.18525180964163809</v>
      </c>
      <c r="P905" s="175">
        <f t="shared" si="683"/>
        <v>0.99999999999999989</v>
      </c>
      <c r="Q905" s="556">
        <f t="shared" si="686"/>
        <v>3.3915291925131763E-2</v>
      </c>
      <c r="R905" s="83"/>
      <c r="S905" s="83"/>
      <c r="T905" s="67"/>
      <c r="U905" s="209">
        <v>1</v>
      </c>
    </row>
    <row r="906" spans="1:21" s="60" customFormat="1" ht="15.75" customHeight="1">
      <c r="A906" s="60" t="s">
        <v>29</v>
      </c>
      <c r="B906" s="513">
        <v>168</v>
      </c>
      <c r="C906" s="567" t="s">
        <v>1336</v>
      </c>
      <c r="D906" s="119">
        <f t="shared" ref="D906:O908" si="691">D929/$P929</f>
        <v>0.15966386554621848</v>
      </c>
      <c r="E906" s="119">
        <f t="shared" si="691"/>
        <v>5.2941176470588235E-2</v>
      </c>
      <c r="F906" s="119">
        <f t="shared" si="691"/>
        <v>5.1260504201680671E-2</v>
      </c>
      <c r="G906" s="119">
        <f t="shared" si="691"/>
        <v>5.0420168067226892E-2</v>
      </c>
      <c r="H906" s="119">
        <f t="shared" si="691"/>
        <v>5.1260504201680671E-2</v>
      </c>
      <c r="I906" s="119">
        <f t="shared" si="691"/>
        <v>4.8739495798319328E-2</v>
      </c>
      <c r="J906" s="119">
        <f t="shared" si="691"/>
        <v>5.2941176470588235E-2</v>
      </c>
      <c r="K906" s="119">
        <f t="shared" si="691"/>
        <v>5.378151260504202E-2</v>
      </c>
      <c r="L906" s="119">
        <f t="shared" si="691"/>
        <v>5.378151260504202E-2</v>
      </c>
      <c r="M906" s="119">
        <f t="shared" si="691"/>
        <v>5.6302521008403363E-2</v>
      </c>
      <c r="N906" s="119">
        <f t="shared" si="691"/>
        <v>0.14789915966386555</v>
      </c>
      <c r="O906" s="119">
        <f t="shared" si="691"/>
        <v>0.22100840336134464</v>
      </c>
      <c r="P906" s="175">
        <f t="shared" si="683"/>
        <v>1</v>
      </c>
      <c r="Q906" s="556">
        <f t="shared" si="686"/>
        <v>1.5358361774743923E-2</v>
      </c>
      <c r="R906" s="83"/>
      <c r="S906" s="83"/>
      <c r="T906" s="67"/>
      <c r="U906" s="209">
        <v>1</v>
      </c>
    </row>
    <row r="907" spans="1:21" s="60" customFormat="1" ht="15.75" hidden="1" customHeight="1" thickBot="1">
      <c r="A907" s="60" t="s">
        <v>29</v>
      </c>
      <c r="B907" s="409"/>
      <c r="C907" s="158" t="s">
        <v>1337</v>
      </c>
      <c r="D907" s="102" t="e">
        <f t="shared" si="691"/>
        <v>#DIV/0!</v>
      </c>
      <c r="E907" s="103" t="e">
        <f t="shared" si="691"/>
        <v>#DIV/0!</v>
      </c>
      <c r="F907" s="103" t="e">
        <f t="shared" si="691"/>
        <v>#DIV/0!</v>
      </c>
      <c r="G907" s="103" t="e">
        <f t="shared" si="691"/>
        <v>#DIV/0!</v>
      </c>
      <c r="H907" s="103" t="e">
        <f t="shared" si="691"/>
        <v>#DIV/0!</v>
      </c>
      <c r="I907" s="103" t="e">
        <f t="shared" si="691"/>
        <v>#DIV/0!</v>
      </c>
      <c r="J907" s="103" t="e">
        <f t="shared" si="691"/>
        <v>#DIV/0!</v>
      </c>
      <c r="K907" s="103" t="e">
        <f t="shared" si="691"/>
        <v>#DIV/0!</v>
      </c>
      <c r="L907" s="103" t="e">
        <f t="shared" si="691"/>
        <v>#DIV/0!</v>
      </c>
      <c r="M907" s="103" t="e">
        <f t="shared" si="691"/>
        <v>#DIV/0!</v>
      </c>
      <c r="N907" s="103" t="e">
        <f t="shared" si="691"/>
        <v>#DIV/0!</v>
      </c>
      <c r="O907" s="103" t="e">
        <f t="shared" si="691"/>
        <v>#DIV/0!</v>
      </c>
      <c r="P907" s="105" t="e">
        <f t="shared" si="683"/>
        <v>#DIV/0!</v>
      </c>
      <c r="Q907" s="106">
        <f t="shared" si="686"/>
        <v>-1</v>
      </c>
      <c r="R907" s="83"/>
      <c r="S907" s="83"/>
      <c r="T907" s="67"/>
      <c r="U907" s="209">
        <v>2</v>
      </c>
    </row>
    <row r="908" spans="1:21" s="60" customFormat="1" ht="15.75" hidden="1" customHeight="1" thickBot="1">
      <c r="A908" s="60" t="s">
        <v>29</v>
      </c>
      <c r="B908" s="213"/>
      <c r="C908" s="40" t="s">
        <v>1338</v>
      </c>
      <c r="D908" s="102" t="e">
        <f t="shared" si="691"/>
        <v>#DIV/0!</v>
      </c>
      <c r="E908" s="103" t="e">
        <f t="shared" si="691"/>
        <v>#DIV/0!</v>
      </c>
      <c r="F908" s="103" t="e">
        <f t="shared" si="691"/>
        <v>#DIV/0!</v>
      </c>
      <c r="G908" s="103" t="e">
        <f t="shared" si="691"/>
        <v>#DIV/0!</v>
      </c>
      <c r="H908" s="103" t="e">
        <f t="shared" si="691"/>
        <v>#DIV/0!</v>
      </c>
      <c r="I908" s="103" t="e">
        <f t="shared" si="691"/>
        <v>#DIV/0!</v>
      </c>
      <c r="J908" s="103" t="e">
        <f t="shared" si="691"/>
        <v>#DIV/0!</v>
      </c>
      <c r="K908" s="103" t="e">
        <f t="shared" si="691"/>
        <v>#DIV/0!</v>
      </c>
      <c r="L908" s="103" t="e">
        <f t="shared" si="691"/>
        <v>#DIV/0!</v>
      </c>
      <c r="M908" s="103" t="e">
        <f t="shared" si="691"/>
        <v>#DIV/0!</v>
      </c>
      <c r="N908" s="103" t="e">
        <f t="shared" si="691"/>
        <v>#DIV/0!</v>
      </c>
      <c r="O908" s="103" t="e">
        <f t="shared" si="691"/>
        <v>#DIV/0!</v>
      </c>
      <c r="P908" s="107" t="e">
        <f t="shared" si="683"/>
        <v>#DIV/0!</v>
      </c>
      <c r="Q908" s="108" t="e">
        <f t="shared" si="686"/>
        <v>#DIV/0!</v>
      </c>
      <c r="R908" s="83"/>
      <c r="S908" s="83"/>
      <c r="T908" s="67"/>
      <c r="U908" s="209">
        <v>2</v>
      </c>
    </row>
    <row r="909" spans="1:21" s="60" customFormat="1" ht="15.75" hidden="1" customHeight="1" thickBot="1">
      <c r="A909" s="60" t="s">
        <v>29</v>
      </c>
      <c r="B909" s="213"/>
      <c r="C909" s="40" t="s">
        <v>2523</v>
      </c>
      <c r="D909" s="102" t="e">
        <f t="shared" ref="D909:O909" si="692">D932/$P932</f>
        <v>#DIV/0!</v>
      </c>
      <c r="E909" s="103" t="e">
        <f t="shared" si="692"/>
        <v>#DIV/0!</v>
      </c>
      <c r="F909" s="103" t="e">
        <f t="shared" si="692"/>
        <v>#DIV/0!</v>
      </c>
      <c r="G909" s="103" t="e">
        <f t="shared" si="692"/>
        <v>#DIV/0!</v>
      </c>
      <c r="H909" s="103" t="e">
        <f t="shared" si="692"/>
        <v>#DIV/0!</v>
      </c>
      <c r="I909" s="103" t="e">
        <f>I932/$P932</f>
        <v>#DIV/0!</v>
      </c>
      <c r="J909" s="103" t="e">
        <f t="shared" si="692"/>
        <v>#DIV/0!</v>
      </c>
      <c r="K909" s="103" t="e">
        <f t="shared" si="692"/>
        <v>#DIV/0!</v>
      </c>
      <c r="L909" s="103" t="e">
        <f t="shared" si="692"/>
        <v>#DIV/0!</v>
      </c>
      <c r="M909" s="103" t="e">
        <f t="shared" si="692"/>
        <v>#DIV/0!</v>
      </c>
      <c r="N909" s="103" t="e">
        <f t="shared" si="692"/>
        <v>#DIV/0!</v>
      </c>
      <c r="O909" s="103" t="e">
        <f t="shared" si="692"/>
        <v>#DIV/0!</v>
      </c>
      <c r="P909" s="107" t="e">
        <f t="shared" ref="P909:P911" si="693">SUM(D909:O909)</f>
        <v>#DIV/0!</v>
      </c>
      <c r="Q909" s="108" t="e">
        <f t="shared" ref="Q909:Q911" si="694">(P932/P931-1)</f>
        <v>#DIV/0!</v>
      </c>
      <c r="R909" s="83"/>
      <c r="S909" s="83"/>
      <c r="T909" s="67"/>
      <c r="U909" s="209">
        <v>2</v>
      </c>
    </row>
    <row r="910" spans="1:21" s="60" customFormat="1" ht="15.75" hidden="1" customHeight="1" thickBot="1">
      <c r="A910" s="60" t="s">
        <v>29</v>
      </c>
      <c r="B910" s="213"/>
      <c r="C910" s="40" t="s">
        <v>2619</v>
      </c>
      <c r="D910" s="102" t="e">
        <f t="shared" ref="D910:O910" si="695">D933/$P933</f>
        <v>#DIV/0!</v>
      </c>
      <c r="E910" s="103" t="e">
        <f t="shared" si="695"/>
        <v>#DIV/0!</v>
      </c>
      <c r="F910" s="103" t="e">
        <f t="shared" si="695"/>
        <v>#DIV/0!</v>
      </c>
      <c r="G910" s="103" t="e">
        <f t="shared" si="695"/>
        <v>#DIV/0!</v>
      </c>
      <c r="H910" s="103" t="e">
        <f t="shared" si="695"/>
        <v>#DIV/0!</v>
      </c>
      <c r="I910" s="103" t="e">
        <f t="shared" si="695"/>
        <v>#DIV/0!</v>
      </c>
      <c r="J910" s="103" t="e">
        <f t="shared" si="695"/>
        <v>#DIV/0!</v>
      </c>
      <c r="K910" s="103" t="e">
        <f t="shared" si="695"/>
        <v>#DIV/0!</v>
      </c>
      <c r="L910" s="103" t="e">
        <f t="shared" si="695"/>
        <v>#DIV/0!</v>
      </c>
      <c r="M910" s="103" t="e">
        <f t="shared" si="695"/>
        <v>#DIV/0!</v>
      </c>
      <c r="N910" s="103" t="e">
        <f t="shared" si="695"/>
        <v>#DIV/0!</v>
      </c>
      <c r="O910" s="103" t="e">
        <f t="shared" si="695"/>
        <v>#DIV/0!</v>
      </c>
      <c r="P910" s="107" t="e">
        <f t="shared" si="693"/>
        <v>#DIV/0!</v>
      </c>
      <c r="Q910" s="108" t="e">
        <f t="shared" si="694"/>
        <v>#DIV/0!</v>
      </c>
      <c r="R910" s="83"/>
      <c r="S910" s="83"/>
      <c r="T910" s="67"/>
      <c r="U910" s="209">
        <v>2</v>
      </c>
    </row>
    <row r="911" spans="1:21" s="60" customFormat="1" ht="15.75" hidden="1" customHeight="1" thickBot="1">
      <c r="A911" s="60" t="s">
        <v>29</v>
      </c>
      <c r="B911" s="213"/>
      <c r="C911" s="40" t="s">
        <v>2715</v>
      </c>
      <c r="D911" s="102" t="e">
        <f t="shared" ref="D911:O911" si="696">D934/$P934</f>
        <v>#DIV/0!</v>
      </c>
      <c r="E911" s="103" t="e">
        <f t="shared" si="696"/>
        <v>#DIV/0!</v>
      </c>
      <c r="F911" s="103" t="e">
        <f t="shared" si="696"/>
        <v>#DIV/0!</v>
      </c>
      <c r="G911" s="103" t="e">
        <f t="shared" si="696"/>
        <v>#DIV/0!</v>
      </c>
      <c r="H911" s="103" t="e">
        <f t="shared" si="696"/>
        <v>#DIV/0!</v>
      </c>
      <c r="I911" s="103" t="e">
        <f t="shared" si="696"/>
        <v>#DIV/0!</v>
      </c>
      <c r="J911" s="103" t="e">
        <f t="shared" si="696"/>
        <v>#DIV/0!</v>
      </c>
      <c r="K911" s="103" t="e">
        <f t="shared" si="696"/>
        <v>#DIV/0!</v>
      </c>
      <c r="L911" s="103" t="e">
        <f t="shared" si="696"/>
        <v>#DIV/0!</v>
      </c>
      <c r="M911" s="103" t="e">
        <f t="shared" si="696"/>
        <v>#DIV/0!</v>
      </c>
      <c r="N911" s="103" t="e">
        <f t="shared" si="696"/>
        <v>#DIV/0!</v>
      </c>
      <c r="O911" s="103" t="e">
        <f t="shared" si="696"/>
        <v>#DIV/0!</v>
      </c>
      <c r="P911" s="107" t="e">
        <f t="shared" si="693"/>
        <v>#DIV/0!</v>
      </c>
      <c r="Q911" s="108" t="e">
        <f t="shared" si="694"/>
        <v>#DIV/0!</v>
      </c>
      <c r="R911" s="83"/>
      <c r="S911" s="83"/>
      <c r="T911" s="67"/>
      <c r="U911" s="209">
        <v>2</v>
      </c>
    </row>
    <row r="912" spans="1:21" s="60" customFormat="1" ht="15.75" hidden="1" customHeight="1" thickBot="1">
      <c r="A912" s="60" t="s">
        <v>29</v>
      </c>
      <c r="B912" s="213"/>
      <c r="C912" s="41" t="s">
        <v>157</v>
      </c>
      <c r="D912" s="351">
        <v>19.024568250000002</v>
      </c>
      <c r="E912" s="352">
        <v>19.306961749999999</v>
      </c>
      <c r="F912" s="352">
        <v>18.257892779999999</v>
      </c>
      <c r="G912" s="352">
        <v>17.601158149999996</v>
      </c>
      <c r="H912" s="352">
        <v>18.462276250000002</v>
      </c>
      <c r="I912" s="352">
        <v>18.369534400000006</v>
      </c>
      <c r="J912" s="352">
        <v>19.063786550000003</v>
      </c>
      <c r="K912" s="352">
        <v>19.825290999999993</v>
      </c>
      <c r="L912" s="352">
        <v>25.565148149999999</v>
      </c>
      <c r="M912" s="352">
        <v>19.752037690000009</v>
      </c>
      <c r="N912" s="352">
        <v>20.344599249999987</v>
      </c>
      <c r="O912" s="83">
        <v>19.284871699999997</v>
      </c>
      <c r="P912" s="304">
        <f>SUM(D912:O912)</f>
        <v>234.85812591999999</v>
      </c>
      <c r="Q912" s="84"/>
      <c r="R912" s="83"/>
      <c r="S912" s="83"/>
      <c r="T912" s="67"/>
      <c r="U912" s="209">
        <v>2</v>
      </c>
    </row>
    <row r="913" spans="1:21" s="60" customFormat="1" ht="15.75" hidden="1" customHeight="1" thickBot="1">
      <c r="A913" s="60" t="s">
        <v>29</v>
      </c>
      <c r="B913" s="213"/>
      <c r="C913" s="40" t="s">
        <v>158</v>
      </c>
      <c r="D913" s="109">
        <v>17.607530700000002</v>
      </c>
      <c r="E913" s="110">
        <v>19.879286149999999</v>
      </c>
      <c r="F913" s="110">
        <v>18.837354749999999</v>
      </c>
      <c r="G913" s="110">
        <v>19.648506600000001</v>
      </c>
      <c r="H913" s="110">
        <v>16.877335179999999</v>
      </c>
      <c r="I913" s="110">
        <v>19.44903614</v>
      </c>
      <c r="J913" s="110">
        <v>20.8294283</v>
      </c>
      <c r="K913" s="110">
        <v>20.936625500000002</v>
      </c>
      <c r="L913" s="110">
        <v>24.86187</v>
      </c>
      <c r="M913" s="110">
        <v>22.225376749999999</v>
      </c>
      <c r="N913" s="110">
        <v>22.314078089999999</v>
      </c>
      <c r="O913" s="111">
        <v>18.737904830000002</v>
      </c>
      <c r="P913" s="112">
        <f>SUM(D913:O913)</f>
        <v>242.20433299000001</v>
      </c>
      <c r="Q913" s="240"/>
      <c r="R913" s="315"/>
      <c r="S913" s="315"/>
      <c r="T913" s="242"/>
      <c r="U913" s="209">
        <v>2</v>
      </c>
    </row>
    <row r="914" spans="1:21" s="60" customFormat="1" ht="15.75" hidden="1" customHeight="1" thickBot="1">
      <c r="A914" s="60" t="s">
        <v>29</v>
      </c>
      <c r="B914" s="213"/>
      <c r="C914" s="40" t="s">
        <v>447</v>
      </c>
      <c r="D914" s="109">
        <v>9.6752832499999997</v>
      </c>
      <c r="E914" s="110">
        <v>3.6900967499999999</v>
      </c>
      <c r="F914" s="110">
        <v>3.4595880999999999</v>
      </c>
      <c r="G914" s="110">
        <v>4.7099742500000001</v>
      </c>
      <c r="H914" s="110">
        <v>3.99400625</v>
      </c>
      <c r="I914" s="110">
        <v>4.5153512500000001</v>
      </c>
      <c r="J914" s="110">
        <v>5.4945643500000001</v>
      </c>
      <c r="K914" s="110">
        <v>4.6657236500000003</v>
      </c>
      <c r="L914" s="110">
        <v>5.1101789999999996</v>
      </c>
      <c r="M914" s="110">
        <v>4.9103034499999998</v>
      </c>
      <c r="N914" s="110">
        <v>3.9761679999999999</v>
      </c>
      <c r="O914" s="111">
        <v>4.0347912499999996</v>
      </c>
      <c r="P914" s="112">
        <f t="shared" ref="P914:P919" si="697">SUM(D914:O914)</f>
        <v>58.236029549999998</v>
      </c>
      <c r="Q914" s="80"/>
      <c r="R914" s="114"/>
      <c r="S914" s="114"/>
      <c r="T914" s="115">
        <f t="shared" ref="T914:T920" si="698">R914-S914</f>
        <v>0</v>
      </c>
      <c r="U914" s="209">
        <v>2</v>
      </c>
    </row>
    <row r="915" spans="1:21" s="60" customFormat="1" ht="15.75" hidden="1" customHeight="1" thickBot="1">
      <c r="A915" s="60" t="s">
        <v>29</v>
      </c>
      <c r="B915" s="213"/>
      <c r="C915" s="40" t="s">
        <v>565</v>
      </c>
      <c r="D915" s="109">
        <v>5.7853525000000001</v>
      </c>
      <c r="E915" s="110">
        <v>4.13706175</v>
      </c>
      <c r="F915" s="110">
        <v>4.1838532500000003</v>
      </c>
      <c r="G915" s="110">
        <v>4.9972157499999996</v>
      </c>
      <c r="H915" s="110">
        <v>3.74731595</v>
      </c>
      <c r="I915" s="110">
        <v>5.1664479999999999</v>
      </c>
      <c r="J915" s="110">
        <v>4.9749713900000003</v>
      </c>
      <c r="K915" s="110">
        <v>5.0200006000000004</v>
      </c>
      <c r="L915" s="110">
        <v>5.7253877500000003</v>
      </c>
      <c r="M915" s="110">
        <v>4.7191092499999998</v>
      </c>
      <c r="N915" s="110">
        <v>4.2242300400000001</v>
      </c>
      <c r="O915" s="111">
        <v>12.6625332</v>
      </c>
      <c r="P915" s="112">
        <f t="shared" si="697"/>
        <v>65.343479430000016</v>
      </c>
      <c r="Q915" s="80"/>
      <c r="R915" s="114"/>
      <c r="S915" s="114"/>
      <c r="T915" s="115">
        <f t="shared" si="698"/>
        <v>0</v>
      </c>
      <c r="U915" s="209">
        <v>2</v>
      </c>
    </row>
    <row r="916" spans="1:21" s="60" customFormat="1" ht="15.75" hidden="1" customHeight="1" thickBot="1">
      <c r="A916" s="60" t="s">
        <v>29</v>
      </c>
      <c r="B916" s="213"/>
      <c r="C916" s="40" t="s">
        <v>666</v>
      </c>
      <c r="D916" s="109">
        <v>11.928035149999999</v>
      </c>
      <c r="E916" s="110">
        <v>4.5213144999999999</v>
      </c>
      <c r="F916" s="110">
        <v>4.83460775</v>
      </c>
      <c r="G916" s="110">
        <v>5.3452042000000004</v>
      </c>
      <c r="H916" s="110">
        <v>4.3714302500000004</v>
      </c>
      <c r="I916" s="110">
        <v>5.7399575</v>
      </c>
      <c r="J916" s="110">
        <v>6.3585684000000002</v>
      </c>
      <c r="K916" s="110">
        <v>5.7032882499999999</v>
      </c>
      <c r="L916" s="110">
        <v>6.7894344999999996</v>
      </c>
      <c r="M916" s="110">
        <v>5.3235618499999999</v>
      </c>
      <c r="N916" s="110">
        <v>4.2560027500000004</v>
      </c>
      <c r="O916" s="111">
        <v>26.780612000000001</v>
      </c>
      <c r="P916" s="112">
        <f t="shared" si="697"/>
        <v>91.952017100000006</v>
      </c>
      <c r="Q916" s="80"/>
      <c r="R916" s="114"/>
      <c r="S916" s="114"/>
      <c r="T916" s="115">
        <f t="shared" si="698"/>
        <v>0</v>
      </c>
      <c r="U916" s="209">
        <v>2</v>
      </c>
    </row>
    <row r="917" spans="1:21" s="60" customFormat="1" ht="15.75" hidden="1" customHeight="1" thickBot="1">
      <c r="A917" s="60" t="s">
        <v>29</v>
      </c>
      <c r="B917" s="213"/>
      <c r="C917" s="40" t="s">
        <v>747</v>
      </c>
      <c r="D917" s="151">
        <v>12.241422</v>
      </c>
      <c r="E917" s="152">
        <v>5.1753484000000007</v>
      </c>
      <c r="F917" s="152">
        <v>4.9452224999999999</v>
      </c>
      <c r="G917" s="152">
        <v>5.927995499999998</v>
      </c>
      <c r="H917" s="152">
        <v>6.0473752500000018</v>
      </c>
      <c r="I917" s="152">
        <v>5.9849107499999974</v>
      </c>
      <c r="J917" s="152">
        <v>7.4042925000000039</v>
      </c>
      <c r="K917" s="152">
        <v>7.2736395000000016</v>
      </c>
      <c r="L917" s="152">
        <v>7.2063302499999935</v>
      </c>
      <c r="M917" s="152">
        <v>5.5424728999999999</v>
      </c>
      <c r="N917" s="152">
        <v>19.576146250000008</v>
      </c>
      <c r="O917" s="111">
        <v>21.54404375</v>
      </c>
      <c r="P917" s="112">
        <f t="shared" si="697"/>
        <v>108.86919955</v>
      </c>
      <c r="Q917" s="80"/>
      <c r="R917" s="114"/>
      <c r="S917" s="114"/>
      <c r="T917" s="115">
        <f t="shared" si="698"/>
        <v>0</v>
      </c>
      <c r="U917" s="209">
        <v>2</v>
      </c>
    </row>
    <row r="918" spans="1:21" s="60" customFormat="1" ht="15.75" hidden="1" customHeight="1" thickBot="1">
      <c r="A918" s="60" t="s">
        <v>29</v>
      </c>
      <c r="B918" s="213"/>
      <c r="C918" s="40" t="s">
        <v>827</v>
      </c>
      <c r="D918" s="306">
        <v>15.18083275</v>
      </c>
      <c r="E918" s="307">
        <v>5.5760612499999986</v>
      </c>
      <c r="F918" s="307">
        <v>5.5068310000000018</v>
      </c>
      <c r="G918" s="307">
        <v>5.5102244999999996</v>
      </c>
      <c r="H918" s="307">
        <v>6.3830749099999977</v>
      </c>
      <c r="I918" s="307">
        <v>7.2983270000000005</v>
      </c>
      <c r="J918" s="307">
        <v>6.9733895000000032</v>
      </c>
      <c r="K918" s="307">
        <v>7.1707582499999987</v>
      </c>
      <c r="L918" s="307">
        <v>6.7480947499999999</v>
      </c>
      <c r="M918" s="307">
        <v>5.6425128999999998</v>
      </c>
      <c r="N918" s="307">
        <v>22.061741659999996</v>
      </c>
      <c r="O918" s="308">
        <v>22.042934000000002</v>
      </c>
      <c r="P918" s="309">
        <f t="shared" si="697"/>
        <v>116.09478247</v>
      </c>
      <c r="Q918" s="80"/>
      <c r="R918" s="109"/>
      <c r="S918" s="109"/>
      <c r="T918" s="52">
        <f>S918-R918</f>
        <v>0</v>
      </c>
      <c r="U918" s="209">
        <v>2</v>
      </c>
    </row>
    <row r="919" spans="1:21" s="60" customFormat="1" ht="15.75" hidden="1" customHeight="1">
      <c r="A919" s="60" t="s">
        <v>29</v>
      </c>
      <c r="B919" s="512"/>
      <c r="C919" s="413" t="s">
        <v>911</v>
      </c>
      <c r="D919" s="306">
        <v>16.359159250000001</v>
      </c>
      <c r="E919" s="307">
        <v>5.6935307499999972</v>
      </c>
      <c r="F919" s="307">
        <v>4.1416975000000029</v>
      </c>
      <c r="G919" s="307">
        <v>7.4603532500000007</v>
      </c>
      <c r="H919" s="307">
        <v>6.8357796299999967</v>
      </c>
      <c r="I919" s="307">
        <v>6.9393035000000012</v>
      </c>
      <c r="J919" s="307">
        <v>6.7807491499999983</v>
      </c>
      <c r="K919" s="307">
        <v>6.9156041500000001</v>
      </c>
      <c r="L919" s="307">
        <v>7.1085415000000012</v>
      </c>
      <c r="M919" s="307">
        <v>6.4189536199999964</v>
      </c>
      <c r="N919" s="307">
        <v>24.467593340000008</v>
      </c>
      <c r="O919" s="308">
        <v>22.52088599999999</v>
      </c>
      <c r="P919" s="309">
        <f t="shared" si="697"/>
        <v>121.64215163999999</v>
      </c>
      <c r="Q919" s="80"/>
      <c r="R919" s="342">
        <v>121.3</v>
      </c>
      <c r="S919" s="342">
        <v>121.3</v>
      </c>
      <c r="T919" s="355">
        <f t="shared" si="698"/>
        <v>0</v>
      </c>
      <c r="U919" s="209">
        <v>2</v>
      </c>
    </row>
    <row r="920" spans="1:21" s="60" customFormat="1" ht="15.6" customHeight="1">
      <c r="A920" s="60" t="s">
        <v>29</v>
      </c>
      <c r="B920" s="513">
        <v>169</v>
      </c>
      <c r="C920" s="567" t="s">
        <v>2827</v>
      </c>
      <c r="D920" s="551">
        <v>19</v>
      </c>
      <c r="E920" s="551">
        <v>6.3</v>
      </c>
      <c r="F920" s="551">
        <v>6.1</v>
      </c>
      <c r="G920" s="551">
        <v>6</v>
      </c>
      <c r="H920" s="551">
        <v>6.1</v>
      </c>
      <c r="I920" s="551">
        <v>5.8</v>
      </c>
      <c r="J920" s="551">
        <v>6.3</v>
      </c>
      <c r="K920" s="551">
        <v>6.4</v>
      </c>
      <c r="L920" s="551">
        <v>6.4</v>
      </c>
      <c r="M920" s="551">
        <v>6.7</v>
      </c>
      <c r="N920" s="551">
        <v>17.600000000000001</v>
      </c>
      <c r="O920" s="551">
        <f>(R920)-SUM(D920:N920)</f>
        <v>26.300000000000011</v>
      </c>
      <c r="P920" s="552">
        <f t="shared" ref="P920" si="699">SUM(D920:O920)</f>
        <v>119</v>
      </c>
      <c r="Q920" s="173"/>
      <c r="R920" s="551">
        <v>119</v>
      </c>
      <c r="S920" s="551">
        <v>119</v>
      </c>
      <c r="T920" s="521">
        <f t="shared" si="698"/>
        <v>0</v>
      </c>
      <c r="U920" s="209">
        <v>1</v>
      </c>
    </row>
    <row r="921" spans="1:21" s="60" customFormat="1" ht="15.75" hidden="1" customHeight="1" thickBot="1">
      <c r="A921" s="60" t="s">
        <v>29</v>
      </c>
      <c r="B921" s="409"/>
      <c r="C921" s="165" t="s">
        <v>1044</v>
      </c>
      <c r="D921" s="312">
        <v>15.710543749999999</v>
      </c>
      <c r="E921" s="313">
        <v>5.7145082500000015</v>
      </c>
      <c r="F921" s="313">
        <v>5.3015885999999988</v>
      </c>
      <c r="G921" s="313">
        <v>7.043593750000003</v>
      </c>
      <c r="H921" s="313">
        <v>6.286401749999996</v>
      </c>
      <c r="I921" s="313">
        <v>6.3852400299999985</v>
      </c>
      <c r="J921" s="313">
        <v>7.8323247500000051</v>
      </c>
      <c r="K921" s="313">
        <v>6.8447372499999943</v>
      </c>
      <c r="L921" s="313">
        <v>6.1369692499999999</v>
      </c>
      <c r="M921" s="313">
        <v>6.5277291400000053</v>
      </c>
      <c r="N921" s="313">
        <v>24.994002100000003</v>
      </c>
      <c r="O921" s="305">
        <v>22.7975055</v>
      </c>
      <c r="P921" s="314">
        <f>SUM(D921:O921)</f>
        <v>121.57514412</v>
      </c>
      <c r="Q921" s="75"/>
      <c r="R921" s="420">
        <v>127.2</v>
      </c>
      <c r="S921" s="343">
        <v>127.2</v>
      </c>
      <c r="T921" s="549">
        <f>R921-S921</f>
        <v>0</v>
      </c>
      <c r="U921" s="209">
        <v>2</v>
      </c>
    </row>
    <row r="922" spans="1:21" s="60" customFormat="1" ht="15.75" hidden="1" customHeight="1" thickBot="1">
      <c r="A922" s="60" t="s">
        <v>29</v>
      </c>
      <c r="B922" s="62"/>
      <c r="C922" s="49" t="s">
        <v>1329</v>
      </c>
      <c r="D922" s="109">
        <v>15.703372999999999</v>
      </c>
      <c r="E922" s="110">
        <v>5.8891950000000008</v>
      </c>
      <c r="F922" s="110">
        <v>5.7099489000000005</v>
      </c>
      <c r="G922" s="110">
        <v>7.0747046199999986</v>
      </c>
      <c r="H922" s="110">
        <v>5.5394815000000008</v>
      </c>
      <c r="I922" s="110">
        <v>7.5383029999999991</v>
      </c>
      <c r="J922" s="110">
        <v>7.3343715000000032</v>
      </c>
      <c r="K922" s="110">
        <v>6.6513347499999966</v>
      </c>
      <c r="L922" s="110">
        <v>7.294931499999997</v>
      </c>
      <c r="M922" s="110">
        <v>3.6757617500000066</v>
      </c>
      <c r="N922" s="110">
        <v>7.0407639999999958</v>
      </c>
      <c r="O922" s="111">
        <v>19.992334749999998</v>
      </c>
      <c r="P922" s="112">
        <f t="shared" ref="P922:P931" si="700">SUM(D922:O922)</f>
        <v>99.444504269999996</v>
      </c>
      <c r="Q922" s="75"/>
      <c r="R922" s="109">
        <v>124.1</v>
      </c>
      <c r="S922" s="114">
        <v>124.1</v>
      </c>
      <c r="T922" s="310">
        <f t="shared" ref="T922:T931" si="701">R922-S922</f>
        <v>0</v>
      </c>
      <c r="U922" s="209">
        <v>2</v>
      </c>
    </row>
    <row r="923" spans="1:21" s="60" customFormat="1" ht="15.75" hidden="1" customHeight="1" thickBot="1">
      <c r="A923" s="60" t="s">
        <v>29</v>
      </c>
      <c r="B923" s="62"/>
      <c r="C923" s="40" t="s">
        <v>1330</v>
      </c>
      <c r="D923" s="312">
        <v>18.0685599</v>
      </c>
      <c r="E923" s="313">
        <v>5.7653925000000008</v>
      </c>
      <c r="F923" s="313">
        <v>5.1761177499999995</v>
      </c>
      <c r="G923" s="313">
        <v>6.1875322500000003</v>
      </c>
      <c r="H923" s="313">
        <v>6.0074169999999967</v>
      </c>
      <c r="I923" s="313">
        <v>5.7971865000000022</v>
      </c>
      <c r="J923" s="313">
        <v>6.5849288000000001</v>
      </c>
      <c r="K923" s="313">
        <v>7.0483209799999997</v>
      </c>
      <c r="L923" s="313">
        <v>7.1328040000000001</v>
      </c>
      <c r="M923" s="313">
        <v>16.445449120000006</v>
      </c>
      <c r="N923" s="313">
        <v>30.558815249999995</v>
      </c>
      <c r="O923" s="305">
        <v>26.391944250000009</v>
      </c>
      <c r="P923" s="314">
        <f t="shared" si="700"/>
        <v>141.16446830000001</v>
      </c>
      <c r="Q923" s="79"/>
      <c r="R923" s="306">
        <v>121.5</v>
      </c>
      <c r="S923" s="342">
        <v>121.5</v>
      </c>
      <c r="T923" s="355">
        <f t="shared" si="701"/>
        <v>0</v>
      </c>
      <c r="U923" s="209">
        <v>2</v>
      </c>
    </row>
    <row r="924" spans="1:21" s="60" customFormat="1" ht="15.6" hidden="1" customHeight="1" thickBot="1">
      <c r="A924" s="60" t="s">
        <v>29</v>
      </c>
      <c r="B924" s="62"/>
      <c r="C924" s="40" t="s">
        <v>1331</v>
      </c>
      <c r="D924" s="109">
        <v>22.44193525</v>
      </c>
      <c r="E924" s="110">
        <v>8.3262010599999989</v>
      </c>
      <c r="F924" s="110">
        <v>6.3056501999999988</v>
      </c>
      <c r="G924" s="110">
        <v>5.7749672500000031</v>
      </c>
      <c r="H924" s="110">
        <v>5.9907792499999957</v>
      </c>
      <c r="I924" s="110">
        <v>5.3560272500000039</v>
      </c>
      <c r="J924" s="110">
        <v>6.7887283099999962</v>
      </c>
      <c r="K924" s="110">
        <v>6.7727099099999961</v>
      </c>
      <c r="L924" s="110">
        <v>5.6560083200000122</v>
      </c>
      <c r="M924" s="110">
        <v>22.318354349999993</v>
      </c>
      <c r="N924" s="110">
        <v>32.201047689999996</v>
      </c>
      <c r="O924" s="111">
        <v>19.795360000000016</v>
      </c>
      <c r="P924" s="112">
        <f t="shared" si="700"/>
        <v>147.72776884000001</v>
      </c>
      <c r="Q924" s="113"/>
      <c r="R924" s="109">
        <v>133.19999999999999</v>
      </c>
      <c r="S924" s="114">
        <v>133.19999999999999</v>
      </c>
      <c r="T924" s="115">
        <f t="shared" si="701"/>
        <v>0</v>
      </c>
      <c r="U924" s="209">
        <v>2</v>
      </c>
    </row>
    <row r="925" spans="1:21" s="60" customFormat="1" ht="15.6" hidden="1" customHeight="1" thickBot="1">
      <c r="A925" s="60" t="s">
        <v>29</v>
      </c>
      <c r="B925" s="62"/>
      <c r="C925" s="40" t="s">
        <v>1332</v>
      </c>
      <c r="D925" s="109">
        <v>22.093290249999999</v>
      </c>
      <c r="E925" s="110">
        <v>5.8555797500000004</v>
      </c>
      <c r="F925" s="110">
        <v>5.4148459999999972</v>
      </c>
      <c r="G925" s="110">
        <v>5.5333567500000029</v>
      </c>
      <c r="H925" s="110">
        <v>6.0683425</v>
      </c>
      <c r="I925" s="110">
        <v>6.7523492500000017</v>
      </c>
      <c r="J925" s="110">
        <v>6.0166800000000009</v>
      </c>
      <c r="K925" s="110">
        <v>5.6305166299999954</v>
      </c>
      <c r="L925" s="110">
        <v>6.6513334300000082</v>
      </c>
      <c r="M925" s="110">
        <v>5.0856562500000004</v>
      </c>
      <c r="N925" s="110">
        <v>12.332630219999999</v>
      </c>
      <c r="O925" s="111">
        <v>24.591009</v>
      </c>
      <c r="P925" s="112">
        <f t="shared" si="700"/>
        <v>112.02559003</v>
      </c>
      <c r="Q925" s="113"/>
      <c r="R925" s="109">
        <v>110.8</v>
      </c>
      <c r="S925" s="114">
        <v>110.8</v>
      </c>
      <c r="T925" s="115">
        <f t="shared" si="701"/>
        <v>0</v>
      </c>
      <c r="U925" s="209">
        <v>2</v>
      </c>
    </row>
    <row r="926" spans="1:21" s="60" customFormat="1" ht="15.75" hidden="1" customHeight="1" thickBot="1">
      <c r="A926" s="60" t="s">
        <v>29</v>
      </c>
      <c r="B926" s="62">
        <f>+B920+1</f>
        <v>170</v>
      </c>
      <c r="C926" s="40" t="s">
        <v>1333</v>
      </c>
      <c r="D926" s="109">
        <v>17.601952430000001</v>
      </c>
      <c r="E926" s="110">
        <v>5.5645346599999996</v>
      </c>
      <c r="F926" s="110">
        <v>5.8670642899999983</v>
      </c>
      <c r="G926" s="110">
        <v>6.48074175</v>
      </c>
      <c r="H926" s="110">
        <v>5.9423065499999979</v>
      </c>
      <c r="I926" s="110">
        <v>5.6435058200000014</v>
      </c>
      <c r="J926" s="110">
        <v>6.236242390000001</v>
      </c>
      <c r="K926" s="110">
        <v>7.3132446800000039</v>
      </c>
      <c r="L926" s="110">
        <v>5.091431749999991</v>
      </c>
      <c r="M926" s="110">
        <v>7.615245360000003</v>
      </c>
      <c r="N926" s="110">
        <v>6.7294720900000016</v>
      </c>
      <c r="O926" s="111">
        <v>21.074948430000006</v>
      </c>
      <c r="P926" s="112">
        <f t="shared" si="700"/>
        <v>101.1606902</v>
      </c>
      <c r="Q926" s="79"/>
      <c r="R926" s="116">
        <v>107.5</v>
      </c>
      <c r="S926" s="114">
        <v>107.5</v>
      </c>
      <c r="T926" s="115">
        <f t="shared" si="701"/>
        <v>0</v>
      </c>
      <c r="U926" s="209">
        <v>2</v>
      </c>
    </row>
    <row r="927" spans="1:21" s="60" customFormat="1" ht="15.75" hidden="1" customHeight="1">
      <c r="A927" s="60" t="s">
        <v>29</v>
      </c>
      <c r="B927" s="408">
        <v>170</v>
      </c>
      <c r="C927" s="568" t="s">
        <v>1334</v>
      </c>
      <c r="D927" s="306">
        <v>18.84181002</v>
      </c>
      <c r="E927" s="307">
        <v>6.4308629800000006</v>
      </c>
      <c r="F927" s="307">
        <v>5.8175913799999996</v>
      </c>
      <c r="G927" s="307">
        <v>6.9335652299999992</v>
      </c>
      <c r="H927" s="307">
        <v>5.726082869999999</v>
      </c>
      <c r="I927" s="307">
        <v>7.4614500899999996</v>
      </c>
      <c r="J927" s="307">
        <v>7.6181654000000023</v>
      </c>
      <c r="K927" s="307">
        <v>6.677934129999997</v>
      </c>
      <c r="L927" s="307">
        <v>7.2098204199999998</v>
      </c>
      <c r="M927" s="307">
        <v>6.4181337499999955</v>
      </c>
      <c r="N927" s="307">
        <v>14.353205770000002</v>
      </c>
      <c r="O927" s="308">
        <v>19.866892590000006</v>
      </c>
      <c r="P927" s="547">
        <f t="shared" si="700"/>
        <v>113.35551463</v>
      </c>
      <c r="Q927" s="79"/>
      <c r="R927" s="342">
        <v>113.6</v>
      </c>
      <c r="S927" s="342">
        <v>113.6</v>
      </c>
      <c r="T927" s="355">
        <f t="shared" si="701"/>
        <v>0</v>
      </c>
      <c r="U927" s="209">
        <v>2</v>
      </c>
    </row>
    <row r="928" spans="1:21" s="60" customFormat="1" ht="15.75" customHeight="1">
      <c r="A928" s="60" t="s">
        <v>29</v>
      </c>
      <c r="B928" s="513">
        <v>170</v>
      </c>
      <c r="C928" s="567" t="s">
        <v>1335</v>
      </c>
      <c r="D928" s="551">
        <v>17.598205220000001</v>
      </c>
      <c r="E928" s="551">
        <v>10.419411759999999</v>
      </c>
      <c r="F928" s="551">
        <v>6.3458997400000001</v>
      </c>
      <c r="G928" s="551">
        <v>7.4895997799999989</v>
      </c>
      <c r="H928" s="551">
        <v>5.0344214100000002</v>
      </c>
      <c r="I928" s="551">
        <v>7.1009500000000045</v>
      </c>
      <c r="J928" s="565">
        <v>6</v>
      </c>
      <c r="K928" s="565">
        <v>6.2</v>
      </c>
      <c r="L928" s="565">
        <v>6.2</v>
      </c>
      <c r="M928" s="565">
        <v>6.4</v>
      </c>
      <c r="N928" s="565">
        <v>16.7</v>
      </c>
      <c r="O928" s="554">
        <f>(R928)-SUM(D928:N928)</f>
        <v>21.711512089999985</v>
      </c>
      <c r="P928" s="555">
        <f t="shared" si="700"/>
        <v>117.2</v>
      </c>
      <c r="Q928" s="523"/>
      <c r="R928" s="553">
        <v>117.2</v>
      </c>
      <c r="S928" s="551">
        <v>117.2</v>
      </c>
      <c r="T928" s="521">
        <f t="shared" si="701"/>
        <v>0</v>
      </c>
      <c r="U928" s="209">
        <v>1</v>
      </c>
    </row>
    <row r="929" spans="1:21" s="60" customFormat="1" ht="15.75" customHeight="1">
      <c r="A929" s="60" t="s">
        <v>29</v>
      </c>
      <c r="B929" s="513">
        <v>171</v>
      </c>
      <c r="C929" s="567" t="s">
        <v>1336</v>
      </c>
      <c r="D929" s="565">
        <v>19</v>
      </c>
      <c r="E929" s="565">
        <v>6.3</v>
      </c>
      <c r="F929" s="565">
        <v>6.1</v>
      </c>
      <c r="G929" s="565">
        <v>6</v>
      </c>
      <c r="H929" s="565">
        <v>6.1</v>
      </c>
      <c r="I929" s="565">
        <v>5.8</v>
      </c>
      <c r="J929" s="565">
        <v>6.3</v>
      </c>
      <c r="K929" s="565">
        <v>6.4</v>
      </c>
      <c r="L929" s="565">
        <v>6.4</v>
      </c>
      <c r="M929" s="565">
        <v>6.7</v>
      </c>
      <c r="N929" s="565">
        <v>17.600000000000001</v>
      </c>
      <c r="O929" s="551">
        <f>(R929)-SUM(D929:N929)</f>
        <v>26.300000000000011</v>
      </c>
      <c r="P929" s="552">
        <f t="shared" si="700"/>
        <v>119</v>
      </c>
      <c r="Q929" s="523"/>
      <c r="R929" s="553">
        <v>119</v>
      </c>
      <c r="S929" s="551">
        <v>119</v>
      </c>
      <c r="T929" s="521">
        <f t="shared" si="701"/>
        <v>0</v>
      </c>
      <c r="U929" s="209">
        <v>1</v>
      </c>
    </row>
    <row r="930" spans="1:21" s="60" customFormat="1" ht="15.75" hidden="1" customHeight="1" thickBot="1">
      <c r="A930" s="60" t="s">
        <v>29</v>
      </c>
      <c r="B930" s="409"/>
      <c r="C930" s="158" t="s">
        <v>1337</v>
      </c>
      <c r="D930" s="415"/>
      <c r="E930" s="416"/>
      <c r="F930" s="416"/>
      <c r="G930" s="416"/>
      <c r="H930" s="416"/>
      <c r="I930" s="416"/>
      <c r="J930" s="416"/>
      <c r="K930" s="416"/>
      <c r="L930" s="416"/>
      <c r="M930" s="416"/>
      <c r="N930" s="416"/>
      <c r="O930" s="305">
        <f>(R930)-SUM(D930:N930)</f>
        <v>0</v>
      </c>
      <c r="P930" s="314">
        <f t="shared" si="700"/>
        <v>0</v>
      </c>
      <c r="Q930" s="80"/>
      <c r="R930" s="420"/>
      <c r="S930" s="343"/>
      <c r="T930" s="403">
        <f t="shared" si="701"/>
        <v>0</v>
      </c>
      <c r="U930" s="209">
        <v>2</v>
      </c>
    </row>
    <row r="931" spans="1:21" s="60" customFormat="1" ht="15.75" hidden="1" customHeight="1" thickBot="1">
      <c r="A931" s="60" t="s">
        <v>29</v>
      </c>
      <c r="B931" s="213"/>
      <c r="C931" s="40" t="s">
        <v>1338</v>
      </c>
      <c r="D931" s="134"/>
      <c r="E931" s="133"/>
      <c r="F931" s="133"/>
      <c r="G931" s="133"/>
      <c r="H931" s="133"/>
      <c r="I931" s="133"/>
      <c r="J931" s="133"/>
      <c r="K931" s="133"/>
      <c r="L931" s="133"/>
      <c r="M931" s="133"/>
      <c r="N931" s="133"/>
      <c r="O931" s="111">
        <f>(R931)-SUM(D931:N931)</f>
        <v>0</v>
      </c>
      <c r="P931" s="112">
        <f t="shared" si="700"/>
        <v>0</v>
      </c>
      <c r="Q931" s="80"/>
      <c r="R931" s="120"/>
      <c r="S931" s="114"/>
      <c r="T931" s="115">
        <f t="shared" si="701"/>
        <v>0</v>
      </c>
      <c r="U931" s="209">
        <v>2</v>
      </c>
    </row>
    <row r="932" spans="1:21" s="60" customFormat="1" ht="15.75" hidden="1" customHeight="1" thickBot="1">
      <c r="A932" s="60" t="s">
        <v>29</v>
      </c>
      <c r="B932" s="213"/>
      <c r="C932" s="40" t="s">
        <v>2523</v>
      </c>
      <c r="D932" s="492"/>
      <c r="E932" s="491"/>
      <c r="F932" s="491"/>
      <c r="G932" s="491"/>
      <c r="H932" s="491"/>
      <c r="I932" s="491"/>
      <c r="J932" s="491"/>
      <c r="K932" s="491"/>
      <c r="L932" s="491"/>
      <c r="M932" s="491"/>
      <c r="N932" s="491"/>
      <c r="O932" s="111">
        <f t="shared" ref="O932:O934" si="702">(R932)-SUM(D932:N932)</f>
        <v>0</v>
      </c>
      <c r="P932" s="112">
        <f t="shared" ref="P932:P934" si="703">SUM(D932:O932)</f>
        <v>0</v>
      </c>
      <c r="Q932" s="80"/>
      <c r="R932" s="487"/>
      <c r="S932" s="488"/>
      <c r="T932" s="115">
        <f t="shared" ref="T932:T934" si="704">R932-S932</f>
        <v>0</v>
      </c>
      <c r="U932" s="209">
        <v>2</v>
      </c>
    </row>
    <row r="933" spans="1:21" s="60" customFormat="1" ht="15.75" hidden="1" customHeight="1" thickBot="1">
      <c r="A933" s="60" t="s">
        <v>29</v>
      </c>
      <c r="B933" s="213"/>
      <c r="C933" s="40" t="s">
        <v>2619</v>
      </c>
      <c r="D933" s="492"/>
      <c r="E933" s="491"/>
      <c r="F933" s="491"/>
      <c r="G933" s="491"/>
      <c r="H933" s="491"/>
      <c r="I933" s="491"/>
      <c r="J933" s="491"/>
      <c r="K933" s="491"/>
      <c r="L933" s="491"/>
      <c r="M933" s="491"/>
      <c r="N933" s="491"/>
      <c r="O933" s="111">
        <f t="shared" si="702"/>
        <v>0</v>
      </c>
      <c r="P933" s="112">
        <f t="shared" si="703"/>
        <v>0</v>
      </c>
      <c r="Q933" s="80"/>
      <c r="R933" s="487"/>
      <c r="S933" s="488"/>
      <c r="T933" s="115">
        <f t="shared" si="704"/>
        <v>0</v>
      </c>
      <c r="U933" s="209">
        <v>2</v>
      </c>
    </row>
    <row r="934" spans="1:21" s="60" customFormat="1" ht="15.75" hidden="1" customHeight="1" thickBot="1">
      <c r="A934" s="60" t="s">
        <v>29</v>
      </c>
      <c r="B934" s="213"/>
      <c r="C934" s="40" t="s">
        <v>2715</v>
      </c>
      <c r="D934" s="492"/>
      <c r="E934" s="491"/>
      <c r="F934" s="491"/>
      <c r="G934" s="491"/>
      <c r="H934" s="491"/>
      <c r="I934" s="491"/>
      <c r="J934" s="491"/>
      <c r="K934" s="491"/>
      <c r="L934" s="491"/>
      <c r="M934" s="491"/>
      <c r="N934" s="491"/>
      <c r="O934" s="111">
        <f t="shared" si="702"/>
        <v>0</v>
      </c>
      <c r="P934" s="112">
        <f t="shared" si="703"/>
        <v>0</v>
      </c>
      <c r="Q934" s="80"/>
      <c r="R934" s="487"/>
      <c r="S934" s="488"/>
      <c r="T934" s="115">
        <f t="shared" si="704"/>
        <v>0</v>
      </c>
      <c r="U934" s="209">
        <v>2</v>
      </c>
    </row>
    <row r="935" spans="1:21" s="118" customFormat="1" ht="15.6" customHeight="1">
      <c r="B935" s="82"/>
      <c r="C935" s="50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4"/>
      <c r="R935" s="83"/>
      <c r="S935" s="83"/>
      <c r="T935" s="67"/>
      <c r="U935" s="209">
        <v>1</v>
      </c>
    </row>
    <row r="936" spans="1:21" s="60" customFormat="1" ht="15.75" hidden="1" customHeight="1" thickBot="1">
      <c r="A936" s="60" t="s">
        <v>30</v>
      </c>
      <c r="B936" s="213"/>
      <c r="C936" s="40" t="s">
        <v>159</v>
      </c>
      <c r="D936" s="299">
        <v>0.14667943024788294</v>
      </c>
      <c r="E936" s="299">
        <v>6.6970851120730618E-2</v>
      </c>
      <c r="F936" s="299">
        <v>6.010608694414498E-2</v>
      </c>
      <c r="G936" s="299">
        <v>7.9255506209463367E-2</v>
      </c>
      <c r="H936" s="299">
        <v>7.4786932677364248E-2</v>
      </c>
      <c r="I936" s="299">
        <v>7.5684859612332039E-2</v>
      </c>
      <c r="J936" s="299">
        <v>0.10379426739740774</v>
      </c>
      <c r="K936" s="299">
        <v>0.10362822327454464</v>
      </c>
      <c r="L936" s="299">
        <v>7.1549341222408872E-2</v>
      </c>
      <c r="M936" s="299">
        <v>7.4967689984381802E-2</v>
      </c>
      <c r="N936" s="299">
        <v>9.0873515937950497E-2</v>
      </c>
      <c r="O936" s="379">
        <v>5.1703295371388257E-2</v>
      </c>
      <c r="P936" s="380">
        <f>SUM(D936:O936)</f>
        <v>0.99999999999999989</v>
      </c>
      <c r="Q936" s="291"/>
      <c r="R936" s="83"/>
      <c r="S936" s="83"/>
      <c r="T936" s="67"/>
      <c r="U936" s="209">
        <v>2</v>
      </c>
    </row>
    <row r="937" spans="1:21" s="60" customFormat="1" ht="15.75" hidden="1" customHeight="1" thickBot="1">
      <c r="A937" s="60" t="s">
        <v>30</v>
      </c>
      <c r="B937" s="213"/>
      <c r="C937" s="40" t="s">
        <v>160</v>
      </c>
      <c r="D937" s="119">
        <v>8.8723398675696896E-2</v>
      </c>
      <c r="E937" s="119">
        <v>6.5803936628782991E-2</v>
      </c>
      <c r="F937" s="119">
        <v>9.4921262198180242E-2</v>
      </c>
      <c r="G937" s="119">
        <v>9.8509561353373437E-2</v>
      </c>
      <c r="H937" s="119">
        <v>6.0570918140642596E-2</v>
      </c>
      <c r="I937" s="119">
        <v>8.5186271153257651E-2</v>
      </c>
      <c r="J937" s="119">
        <v>0.10199137054713102</v>
      </c>
      <c r="K937" s="119">
        <v>9.1616338663551886E-2</v>
      </c>
      <c r="L937" s="119">
        <v>8.072354868967041E-2</v>
      </c>
      <c r="M937" s="119">
        <v>9.4868086984891103E-2</v>
      </c>
      <c r="N937" s="119">
        <v>7.8320681434814923E-2</v>
      </c>
      <c r="O937" s="381">
        <v>5.8764625530006838E-2</v>
      </c>
      <c r="P937" s="382">
        <f>SUM(D937:O937)</f>
        <v>1</v>
      </c>
      <c r="Q937" s="291"/>
      <c r="R937" s="83"/>
      <c r="S937" s="83"/>
      <c r="T937" s="67"/>
      <c r="U937" s="209">
        <v>2</v>
      </c>
    </row>
    <row r="938" spans="1:21" s="60" customFormat="1" ht="15.75" hidden="1" customHeight="1" thickBot="1">
      <c r="A938" s="60" t="s">
        <v>30</v>
      </c>
      <c r="B938" s="213"/>
      <c r="C938" s="40" t="s">
        <v>161</v>
      </c>
      <c r="D938" s="346">
        <v>5.7484129789927001E-2</v>
      </c>
      <c r="E938" s="346">
        <v>4.7076687548186287E-2</v>
      </c>
      <c r="F938" s="346">
        <v>8.7633284907993075E-2</v>
      </c>
      <c r="G938" s="346">
        <v>9.1056216084833275E-2</v>
      </c>
      <c r="H938" s="346">
        <v>8.1095444503803904E-2</v>
      </c>
      <c r="I938" s="346">
        <v>9.6013495328606563E-2</v>
      </c>
      <c r="J938" s="346">
        <v>7.9347442834650436E-2</v>
      </c>
      <c r="K938" s="346">
        <v>9.2781431679895734E-2</v>
      </c>
      <c r="L938" s="346">
        <v>0.10387329606158453</v>
      </c>
      <c r="M938" s="346">
        <v>9.6336280485147266E-2</v>
      </c>
      <c r="N938" s="346">
        <v>8.658006904425701E-2</v>
      </c>
      <c r="O938" s="383">
        <v>8.0722221731114915E-2</v>
      </c>
      <c r="P938" s="384">
        <f>SUM(D938:O938)</f>
        <v>1</v>
      </c>
      <c r="Q938" s="291"/>
      <c r="R938" s="83"/>
      <c r="S938" s="83"/>
      <c r="T938" s="67"/>
      <c r="U938" s="209">
        <v>2</v>
      </c>
    </row>
    <row r="939" spans="1:21" s="60" customFormat="1" ht="15.75" hidden="1" customHeight="1" thickBot="1">
      <c r="A939" s="60" t="s">
        <v>30</v>
      </c>
      <c r="B939" s="213"/>
      <c r="C939" s="40" t="s">
        <v>162</v>
      </c>
      <c r="D939" s="153">
        <f t="shared" ref="D939:D946" si="705">D961/$P961</f>
        <v>9.3329950304285952E-2</v>
      </c>
      <c r="E939" s="296">
        <f t="shared" ref="E939:O939" si="706">E961/$P961</f>
        <v>8.2684599640716075E-2</v>
      </c>
      <c r="F939" s="296">
        <f t="shared" si="706"/>
        <v>7.9884835287773112E-2</v>
      </c>
      <c r="G939" s="296">
        <f t="shared" si="706"/>
        <v>8.6940717665003248E-2</v>
      </c>
      <c r="H939" s="296">
        <f t="shared" si="706"/>
        <v>8.0015377724445363E-2</v>
      </c>
      <c r="I939" s="296">
        <f t="shared" si="706"/>
        <v>8.2301368753584556E-2</v>
      </c>
      <c r="J939" s="296">
        <f t="shared" si="706"/>
        <v>8.5347237102596188E-2</v>
      </c>
      <c r="K939" s="296">
        <f t="shared" si="706"/>
        <v>8.5591107975594688E-2</v>
      </c>
      <c r="L939" s="296">
        <f t="shared" si="706"/>
        <v>9.631348233250081E-2</v>
      </c>
      <c r="M939" s="296">
        <f t="shared" si="706"/>
        <v>7.9996270651011947E-2</v>
      </c>
      <c r="N939" s="296">
        <f t="shared" si="706"/>
        <v>7.2122716789955785E-2</v>
      </c>
      <c r="O939" s="359">
        <f t="shared" si="706"/>
        <v>7.5472335772532262E-2</v>
      </c>
      <c r="P939" s="385">
        <f>SUM(D939:O939)</f>
        <v>1</v>
      </c>
      <c r="Q939" s="291"/>
      <c r="R939" s="83"/>
      <c r="S939" s="83"/>
      <c r="T939" s="67"/>
      <c r="U939" s="209">
        <v>2</v>
      </c>
    </row>
    <row r="940" spans="1:21" s="60" customFormat="1" ht="15.75" hidden="1" customHeight="1" thickBot="1">
      <c r="A940" s="60" t="s">
        <v>30</v>
      </c>
      <c r="B940" s="213"/>
      <c r="C940" s="41" t="s">
        <v>163</v>
      </c>
      <c r="D940" s="153">
        <f t="shared" si="705"/>
        <v>6.2288339995095587E-2</v>
      </c>
      <c r="E940" s="296">
        <f t="shared" ref="E940:O941" si="707">E962/$P962</f>
        <v>9.2831574481866061E-2</v>
      </c>
      <c r="F940" s="296">
        <f t="shared" si="707"/>
        <v>7.9447673746632752E-2</v>
      </c>
      <c r="G940" s="296">
        <f t="shared" si="707"/>
        <v>7.6142245793219127E-2</v>
      </c>
      <c r="H940" s="296">
        <f t="shared" si="707"/>
        <v>7.0236089980666397E-2</v>
      </c>
      <c r="I940" s="296">
        <f t="shared" si="707"/>
        <v>8.2510895914825091E-2</v>
      </c>
      <c r="J940" s="296">
        <f t="shared" si="707"/>
        <v>9.5282198560929413E-2</v>
      </c>
      <c r="K940" s="296">
        <f t="shared" si="707"/>
        <v>8.4231935941093669E-2</v>
      </c>
      <c r="L940" s="296">
        <f t="shared" si="707"/>
        <v>0.10283552294777064</v>
      </c>
      <c r="M940" s="296">
        <f t="shared" si="707"/>
        <v>8.7328141531607062E-2</v>
      </c>
      <c r="N940" s="296">
        <f t="shared" si="707"/>
        <v>8.7283711614080536E-2</v>
      </c>
      <c r="O940" s="359">
        <f t="shared" si="707"/>
        <v>7.958166949221368E-2</v>
      </c>
      <c r="P940" s="385">
        <f>SUM(D940:O940)</f>
        <v>1</v>
      </c>
      <c r="Q940" s="157">
        <f>(P962/P961-1)</f>
        <v>1.0985843825137565E-3</v>
      </c>
      <c r="R940" s="83"/>
      <c r="S940" s="83"/>
      <c r="T940" s="67"/>
      <c r="U940" s="209">
        <v>2</v>
      </c>
    </row>
    <row r="941" spans="1:21" s="60" customFormat="1" ht="15.75" hidden="1" customHeight="1" thickBot="1">
      <c r="A941" s="60" t="s">
        <v>30</v>
      </c>
      <c r="B941" s="213"/>
      <c r="C941" s="40" t="s">
        <v>448</v>
      </c>
      <c r="D941" s="153">
        <f t="shared" si="705"/>
        <v>9.6509613267290656E-2</v>
      </c>
      <c r="E941" s="296">
        <f t="shared" si="707"/>
        <v>9.4105471682776831E-2</v>
      </c>
      <c r="F941" s="296">
        <f t="shared" si="707"/>
        <v>7.7006904440623511E-2</v>
      </c>
      <c r="G941" s="296">
        <f t="shared" si="707"/>
        <v>9.2531006786152142E-2</v>
      </c>
      <c r="H941" s="296">
        <f t="shared" si="707"/>
        <v>7.2481660964502301E-2</v>
      </c>
      <c r="I941" s="296">
        <f t="shared" si="707"/>
        <v>7.3643044028260163E-2</v>
      </c>
      <c r="J941" s="296">
        <f t="shared" si="707"/>
        <v>9.3237416841263215E-2</v>
      </c>
      <c r="K941" s="296">
        <f t="shared" si="707"/>
        <v>8.2533490670485543E-2</v>
      </c>
      <c r="L941" s="296">
        <f t="shared" si="707"/>
        <v>8.4580485972952854E-2</v>
      </c>
      <c r="M941" s="296">
        <f t="shared" si="707"/>
        <v>8.7311682746510869E-2</v>
      </c>
      <c r="N941" s="296">
        <f t="shared" si="707"/>
        <v>7.3881140692559896E-2</v>
      </c>
      <c r="O941" s="359">
        <f t="shared" si="707"/>
        <v>7.2178081906622046E-2</v>
      </c>
      <c r="P941" s="385">
        <f t="shared" ref="P941:P946" si="708">SUM(D941:O941)</f>
        <v>1</v>
      </c>
      <c r="Q941" s="157">
        <f t="shared" ref="Q941:Q946" si="709">(P963/P962-1)</f>
        <v>-2.9897196115236557E-2</v>
      </c>
      <c r="R941" s="83"/>
      <c r="S941" s="83"/>
      <c r="T941" s="67"/>
      <c r="U941" s="209">
        <v>2</v>
      </c>
    </row>
    <row r="942" spans="1:21" s="60" customFormat="1" ht="15.75" hidden="1" customHeight="1" thickBot="1">
      <c r="A942" s="60" t="s">
        <v>30</v>
      </c>
      <c r="B942" s="213"/>
      <c r="C942" s="40" t="s">
        <v>566</v>
      </c>
      <c r="D942" s="153">
        <f t="shared" si="705"/>
        <v>9.1000004685087815E-2</v>
      </c>
      <c r="E942" s="296">
        <f t="shared" ref="E942:O942" si="710">E964/$P964</f>
        <v>8.9737385236643194E-2</v>
      </c>
      <c r="F942" s="296">
        <f t="shared" si="710"/>
        <v>8.479727906801475E-2</v>
      </c>
      <c r="G942" s="296">
        <f t="shared" si="710"/>
        <v>8.4086532040746523E-2</v>
      </c>
      <c r="H942" s="296">
        <f t="shared" si="710"/>
        <v>6.6308016060095315E-2</v>
      </c>
      <c r="I942" s="296">
        <f t="shared" si="710"/>
        <v>7.9185277477987481E-2</v>
      </c>
      <c r="J942" s="296">
        <f t="shared" si="710"/>
        <v>8.6850429160490447E-2</v>
      </c>
      <c r="K942" s="296">
        <f t="shared" si="710"/>
        <v>8.420076903712817E-2</v>
      </c>
      <c r="L942" s="296">
        <f t="shared" si="710"/>
        <v>9.6498505184870617E-2</v>
      </c>
      <c r="M942" s="296">
        <f t="shared" si="710"/>
        <v>8.1817299455526529E-2</v>
      </c>
      <c r="N942" s="296">
        <f t="shared" si="710"/>
        <v>7.7536101004897912E-2</v>
      </c>
      <c r="O942" s="296">
        <f t="shared" si="710"/>
        <v>7.7982401588511205E-2</v>
      </c>
      <c r="P942" s="155">
        <f t="shared" si="708"/>
        <v>0.99999999999999989</v>
      </c>
      <c r="Q942" s="156">
        <f t="shared" si="709"/>
        <v>-8.2707428386102455E-2</v>
      </c>
      <c r="R942" s="83"/>
      <c r="S942" s="83"/>
      <c r="T942" s="67"/>
      <c r="U942" s="209">
        <v>2</v>
      </c>
    </row>
    <row r="943" spans="1:21" s="60" customFormat="1" ht="15.75" hidden="1" customHeight="1" thickBot="1">
      <c r="A943" s="60" t="s">
        <v>30</v>
      </c>
      <c r="B943" s="213"/>
      <c r="C943" s="49" t="s">
        <v>667</v>
      </c>
      <c r="D943" s="153">
        <f t="shared" si="705"/>
        <v>0.11322742244280933</v>
      </c>
      <c r="E943" s="154">
        <f t="shared" ref="E943:O943" si="711">E965/$P965</f>
        <v>9.9194360507145835E-2</v>
      </c>
      <c r="F943" s="154">
        <f t="shared" si="711"/>
        <v>9.9712193089433743E-2</v>
      </c>
      <c r="G943" s="154">
        <f t="shared" si="711"/>
        <v>8.6724062487098297E-2</v>
      </c>
      <c r="H943" s="154">
        <f t="shared" si="711"/>
        <v>6.5079824128780023E-2</v>
      </c>
      <c r="I943" s="154">
        <f t="shared" si="711"/>
        <v>7.5216289944689707E-2</v>
      </c>
      <c r="J943" s="154">
        <f t="shared" si="711"/>
        <v>7.7628914685755529E-2</v>
      </c>
      <c r="K943" s="154">
        <f t="shared" si="711"/>
        <v>7.7974753971474575E-2</v>
      </c>
      <c r="L943" s="154">
        <f t="shared" si="711"/>
        <v>8.718490860508292E-2</v>
      </c>
      <c r="M943" s="154">
        <f t="shared" si="711"/>
        <v>7.8076368896688883E-2</v>
      </c>
      <c r="N943" s="154">
        <f t="shared" si="711"/>
        <v>6.2920886293726067E-2</v>
      </c>
      <c r="O943" s="154">
        <f t="shared" si="711"/>
        <v>7.7060014947315125E-2</v>
      </c>
      <c r="P943" s="155">
        <f t="shared" si="708"/>
        <v>1</v>
      </c>
      <c r="Q943" s="156">
        <f t="shared" si="709"/>
        <v>-0.17126840531998266</v>
      </c>
      <c r="R943" s="83"/>
      <c r="S943" s="83"/>
      <c r="T943" s="232"/>
      <c r="U943" s="209">
        <v>2</v>
      </c>
    </row>
    <row r="944" spans="1:21" s="60" customFormat="1" ht="15.75" hidden="1" customHeight="1" thickBot="1">
      <c r="A944" s="60" t="s">
        <v>30</v>
      </c>
      <c r="B944" s="62"/>
      <c r="C944" s="49" t="s">
        <v>748</v>
      </c>
      <c r="D944" s="298">
        <f t="shared" si="705"/>
        <v>8.1449335052260111E-2</v>
      </c>
      <c r="E944" s="299">
        <f t="shared" ref="E944:O944" si="712">E966/$P966</f>
        <v>9.99914261769978E-2</v>
      </c>
      <c r="F944" s="299">
        <f t="shared" si="712"/>
        <v>7.1178202823494185E-2</v>
      </c>
      <c r="G944" s="299">
        <f t="shared" si="712"/>
        <v>8.2159525948805906E-2</v>
      </c>
      <c r="H944" s="299">
        <f t="shared" si="712"/>
        <v>6.98371100377147E-2</v>
      </c>
      <c r="I944" s="299">
        <f t="shared" si="712"/>
        <v>6.709654913755754E-2</v>
      </c>
      <c r="J944" s="299">
        <f t="shared" si="712"/>
        <v>7.695854156387795E-2</v>
      </c>
      <c r="K944" s="299">
        <f t="shared" si="712"/>
        <v>8.6199506405526136E-2</v>
      </c>
      <c r="L944" s="299">
        <f t="shared" si="712"/>
        <v>9.3988985286172708E-2</v>
      </c>
      <c r="M944" s="299">
        <f t="shared" si="712"/>
        <v>7.3401931623446964E-2</v>
      </c>
      <c r="N944" s="299">
        <f t="shared" si="712"/>
        <v>7.9654139026949858E-2</v>
      </c>
      <c r="O944" s="299">
        <f t="shared" si="712"/>
        <v>0.11808474691719614</v>
      </c>
      <c r="P944" s="300">
        <f t="shared" si="708"/>
        <v>1</v>
      </c>
      <c r="Q944" s="301">
        <f t="shared" si="709"/>
        <v>-0.2832840171581481</v>
      </c>
      <c r="R944" s="83"/>
      <c r="S944" s="83"/>
      <c r="T944" s="67"/>
      <c r="U944" s="209">
        <v>2</v>
      </c>
    </row>
    <row r="945" spans="1:21" s="60" customFormat="1" ht="15.75" hidden="1" customHeight="1" thickBot="1">
      <c r="A945" s="60" t="s">
        <v>30</v>
      </c>
      <c r="B945" s="62"/>
      <c r="C945" s="49" t="s">
        <v>828</v>
      </c>
      <c r="D945" s="130">
        <f t="shared" si="705"/>
        <v>0.15753419001552249</v>
      </c>
      <c r="E945" s="119">
        <f t="shared" ref="E945:O946" si="713">E967/$P967</f>
        <v>6.8198862646876524E-2</v>
      </c>
      <c r="F945" s="119">
        <f t="shared" si="713"/>
        <v>6.4512964222450134E-2</v>
      </c>
      <c r="G945" s="119">
        <f t="shared" si="713"/>
        <v>6.2941377057950137E-2</v>
      </c>
      <c r="H945" s="119">
        <f t="shared" si="713"/>
        <v>7.2212470001648293E-2</v>
      </c>
      <c r="I945" s="119">
        <f t="shared" si="713"/>
        <v>7.3218180682986703E-2</v>
      </c>
      <c r="J945" s="119">
        <f t="shared" si="713"/>
        <v>8.384761329780939E-2</v>
      </c>
      <c r="K945" s="119">
        <f t="shared" si="713"/>
        <v>7.5857938514139578E-2</v>
      </c>
      <c r="L945" s="119">
        <f t="shared" si="713"/>
        <v>9.7358174466876862E-2</v>
      </c>
      <c r="M945" s="119">
        <f t="shared" si="713"/>
        <v>7.909098064925657E-2</v>
      </c>
      <c r="N945" s="119">
        <f t="shared" si="713"/>
        <v>8.9932876413971685E-2</v>
      </c>
      <c r="O945" s="119">
        <f t="shared" si="713"/>
        <v>7.5294372030511633E-2</v>
      </c>
      <c r="P945" s="175">
        <f t="shared" si="708"/>
        <v>1.0000000000000002</v>
      </c>
      <c r="Q945" s="176">
        <f t="shared" si="709"/>
        <v>0.774450509346986</v>
      </c>
      <c r="R945" s="83"/>
      <c r="S945" s="83"/>
      <c r="T945" s="67"/>
      <c r="U945" s="209">
        <v>2</v>
      </c>
    </row>
    <row r="946" spans="1:21" s="60" customFormat="1" ht="15.6" hidden="1" customHeight="1" thickBot="1">
      <c r="A946" s="60" t="s">
        <v>30</v>
      </c>
      <c r="B946" s="62"/>
      <c r="C946" s="49" t="s">
        <v>912</v>
      </c>
      <c r="D946" s="130">
        <f t="shared" si="705"/>
        <v>8.8638195451967272E-2</v>
      </c>
      <c r="E946" s="119">
        <f t="shared" si="713"/>
        <v>9.1864478824582221E-2</v>
      </c>
      <c r="F946" s="119">
        <f t="shared" si="713"/>
        <v>5.5310816139115253E-2</v>
      </c>
      <c r="G946" s="119">
        <f t="shared" si="713"/>
        <v>9.0519032053125489E-2</v>
      </c>
      <c r="H946" s="119">
        <f t="shared" si="713"/>
        <v>7.7297600952888373E-2</v>
      </c>
      <c r="I946" s="119">
        <f t="shared" si="713"/>
        <v>7.1392424535387189E-2</v>
      </c>
      <c r="J946" s="119">
        <f t="shared" si="713"/>
        <v>9.1770370248490066E-2</v>
      </c>
      <c r="K946" s="119">
        <f t="shared" si="713"/>
        <v>8.5972119621946091E-2</v>
      </c>
      <c r="L946" s="119">
        <f t="shared" si="713"/>
        <v>9.7280659249051632E-2</v>
      </c>
      <c r="M946" s="119">
        <f t="shared" si="713"/>
        <v>9.2765642207154053E-2</v>
      </c>
      <c r="N946" s="119">
        <f t="shared" si="713"/>
        <v>8.8932095625086305E-2</v>
      </c>
      <c r="O946" s="119">
        <f t="shared" si="713"/>
        <v>6.8256565091206048E-2</v>
      </c>
      <c r="P946" s="175">
        <f t="shared" si="708"/>
        <v>0.99999999999999989</v>
      </c>
      <c r="Q946" s="176">
        <f t="shared" si="709"/>
        <v>0.15730540469157916</v>
      </c>
      <c r="R946" s="83"/>
      <c r="S946" s="83"/>
      <c r="T946" s="67"/>
      <c r="U946" s="209">
        <v>2</v>
      </c>
    </row>
    <row r="947" spans="1:21" s="60" customFormat="1" ht="15.6" hidden="1" customHeight="1" thickBot="1">
      <c r="A947" s="60" t="s">
        <v>30</v>
      </c>
      <c r="B947" s="62"/>
      <c r="C947" s="49" t="s">
        <v>1045</v>
      </c>
      <c r="D947" s="130">
        <f t="shared" ref="D947:O947" si="714">D970/$P970</f>
        <v>9.1729864001360198E-2</v>
      </c>
      <c r="E947" s="119">
        <f t="shared" si="714"/>
        <v>9.3626181133628514E-2</v>
      </c>
      <c r="F947" s="119">
        <f t="shared" si="714"/>
        <v>8.5487242293909249E-2</v>
      </c>
      <c r="G947" s="119">
        <f t="shared" si="714"/>
        <v>9.1348490327544801E-2</v>
      </c>
      <c r="H947" s="119">
        <f t="shared" si="714"/>
        <v>7.8495686511908344E-2</v>
      </c>
      <c r="I947" s="119">
        <f t="shared" si="714"/>
        <v>6.7835867965088559E-2</v>
      </c>
      <c r="J947" s="119">
        <f t="shared" si="714"/>
        <v>9.1937574482104073E-2</v>
      </c>
      <c r="K947" s="119">
        <f t="shared" si="714"/>
        <v>7.3506641205246845E-2</v>
      </c>
      <c r="L947" s="119">
        <f t="shared" si="714"/>
        <v>9.0847426718627736E-2</v>
      </c>
      <c r="M947" s="119">
        <f t="shared" si="714"/>
        <v>8.8395989850906839E-2</v>
      </c>
      <c r="N947" s="119">
        <f t="shared" si="714"/>
        <v>7.8590934250608535E-2</v>
      </c>
      <c r="O947" s="119">
        <f t="shared" si="714"/>
        <v>6.8198101259066307E-2</v>
      </c>
      <c r="P947" s="175">
        <f>SUM(D947:O947)</f>
        <v>1</v>
      </c>
      <c r="Q947" s="176">
        <f>(P970/P968-1)</f>
        <v>3.7690992219956199E-2</v>
      </c>
      <c r="R947" s="83"/>
      <c r="S947" s="83"/>
      <c r="T947" s="67"/>
      <c r="U947" s="209">
        <v>2</v>
      </c>
    </row>
    <row r="948" spans="1:21" s="60" customFormat="1" ht="15.6" hidden="1" customHeight="1" thickBot="1">
      <c r="A948" s="60" t="s">
        <v>30</v>
      </c>
      <c r="B948" s="62">
        <f>+B927+1</f>
        <v>171</v>
      </c>
      <c r="C948" s="49" t="s">
        <v>1339</v>
      </c>
      <c r="D948" s="130">
        <f t="shared" ref="D948:D954" si="715">D971/$P971</f>
        <v>0.10654021449644969</v>
      </c>
      <c r="E948" s="119">
        <f t="shared" ref="E948:O948" si="716">E971/$P971</f>
        <v>9.6081739117191589E-2</v>
      </c>
      <c r="F948" s="119">
        <f t="shared" si="716"/>
        <v>9.0496796873141702E-2</v>
      </c>
      <c r="G948" s="119">
        <f t="shared" si="716"/>
        <v>9.9858671413424055E-2</v>
      </c>
      <c r="H948" s="119">
        <f t="shared" si="716"/>
        <v>7.5023978812844783E-2</v>
      </c>
      <c r="I948" s="119">
        <f t="shared" si="716"/>
        <v>9.1511922404080737E-2</v>
      </c>
      <c r="J948" s="119">
        <f t="shared" si="716"/>
        <v>0.10772487095517654</v>
      </c>
      <c r="K948" s="119">
        <f t="shared" si="716"/>
        <v>9.0418331776281807E-2</v>
      </c>
      <c r="L948" s="119">
        <f t="shared" si="716"/>
        <v>0.10246234414848537</v>
      </c>
      <c r="M948" s="119">
        <f t="shared" si="716"/>
        <v>3.4262918790885999E-2</v>
      </c>
      <c r="N948" s="119">
        <f t="shared" si="716"/>
        <v>5.0458637577569257E-2</v>
      </c>
      <c r="O948" s="119">
        <f t="shared" si="716"/>
        <v>5.515957363446846E-2</v>
      </c>
      <c r="P948" s="175">
        <f t="shared" ref="P948:P957" si="717">SUM(D948:O948)</f>
        <v>1.0000000000000002</v>
      </c>
      <c r="Q948" s="176">
        <f>(P971/P970-1)</f>
        <v>-0.1068842219353805</v>
      </c>
      <c r="R948" s="83"/>
      <c r="S948" s="83"/>
      <c r="T948" s="67"/>
      <c r="U948" s="209">
        <v>2</v>
      </c>
    </row>
    <row r="949" spans="1:21" s="60" customFormat="1" ht="15.6" hidden="1" customHeight="1">
      <c r="A949" s="60" t="s">
        <v>30</v>
      </c>
      <c r="B949" s="408">
        <f>+B948+1</f>
        <v>172</v>
      </c>
      <c r="C949" s="566" t="s">
        <v>1340</v>
      </c>
      <c r="D949" s="460">
        <f t="shared" si="715"/>
        <v>0.12132789172156755</v>
      </c>
      <c r="E949" s="346">
        <f t="shared" ref="E949:O949" si="718">E972/$P972</f>
        <v>8.746715697522503E-2</v>
      </c>
      <c r="F949" s="346">
        <f t="shared" si="718"/>
        <v>8.2144362636779975E-2</v>
      </c>
      <c r="G949" s="346">
        <f t="shared" si="718"/>
        <v>9.2915911965605613E-2</v>
      </c>
      <c r="H949" s="346">
        <f t="shared" si="718"/>
        <v>7.4499385679253669E-2</v>
      </c>
      <c r="I949" s="346">
        <f t="shared" si="718"/>
        <v>6.9964149291175906E-2</v>
      </c>
      <c r="J949" s="346">
        <f t="shared" si="718"/>
        <v>7.7396558658069062E-2</v>
      </c>
      <c r="K949" s="346">
        <f t="shared" si="718"/>
        <v>6.7864920353502958E-2</v>
      </c>
      <c r="L949" s="346">
        <f t="shared" si="718"/>
        <v>8.8154875583540196E-2</v>
      </c>
      <c r="M949" s="346">
        <f t="shared" si="718"/>
        <v>7.7815419876672426E-2</v>
      </c>
      <c r="N949" s="346">
        <f t="shared" si="718"/>
        <v>8.2736174278488867E-2</v>
      </c>
      <c r="O949" s="346">
        <f t="shared" si="718"/>
        <v>7.771319298011875E-2</v>
      </c>
      <c r="P949" s="545">
        <f t="shared" si="717"/>
        <v>1</v>
      </c>
      <c r="Q949" s="548">
        <f t="shared" ref="Q949:Q957" si="719">(P972/P971-1)</f>
        <v>8.4240140733674806E-2</v>
      </c>
      <c r="R949" s="83"/>
      <c r="S949" s="83"/>
      <c r="T949" s="67"/>
      <c r="U949" s="209">
        <v>2</v>
      </c>
    </row>
    <row r="950" spans="1:21" s="60" customFormat="1" ht="15.6" customHeight="1">
      <c r="A950" s="60" t="s">
        <v>30</v>
      </c>
      <c r="B950" s="513">
        <v>172</v>
      </c>
      <c r="C950" s="567" t="s">
        <v>1341</v>
      </c>
      <c r="D950" s="119">
        <f t="shared" si="715"/>
        <v>9.8648244134847574E-2</v>
      </c>
      <c r="E950" s="119">
        <f t="shared" ref="E950:O950" si="720">E973/$P973</f>
        <v>0.10363662484105068</v>
      </c>
      <c r="F950" s="119">
        <f t="shared" si="720"/>
        <v>6.8304401645596619E-2</v>
      </c>
      <c r="G950" s="119">
        <f t="shared" si="720"/>
        <v>7.5108577951198463E-2</v>
      </c>
      <c r="H950" s="119">
        <f t="shared" si="720"/>
        <v>0.10045783698951909</v>
      </c>
      <c r="I950" s="119">
        <f t="shared" si="720"/>
        <v>5.5253554056575178E-2</v>
      </c>
      <c r="J950" s="119">
        <f t="shared" si="720"/>
        <v>9.2731061629942019E-2</v>
      </c>
      <c r="K950" s="119">
        <f t="shared" si="720"/>
        <v>8.9031926745936657E-2</v>
      </c>
      <c r="L950" s="119">
        <f t="shared" si="720"/>
        <v>7.3530748307589988E-2</v>
      </c>
      <c r="M950" s="119">
        <f t="shared" si="720"/>
        <v>0.10196164705428777</v>
      </c>
      <c r="N950" s="119">
        <f t="shared" si="720"/>
        <v>8.3773588019399284E-2</v>
      </c>
      <c r="O950" s="119">
        <f t="shared" si="720"/>
        <v>5.7561788624056684E-2</v>
      </c>
      <c r="P950" s="175">
        <f t="shared" si="717"/>
        <v>1</v>
      </c>
      <c r="Q950" s="556">
        <f t="shared" si="719"/>
        <v>-1.8412222559277547E-2</v>
      </c>
      <c r="R950" s="83"/>
      <c r="S950" s="83"/>
      <c r="T950" s="67"/>
      <c r="U950" s="209">
        <v>1</v>
      </c>
    </row>
    <row r="951" spans="1:21" s="60" customFormat="1" ht="15.6" customHeight="1">
      <c r="A951" s="60" t="s">
        <v>30</v>
      </c>
      <c r="B951" s="513">
        <f>+B950+1</f>
        <v>173</v>
      </c>
      <c r="C951" s="567" t="s">
        <v>1342</v>
      </c>
      <c r="D951" s="119">
        <f t="shared" si="715"/>
        <v>0.10986977018377868</v>
      </c>
      <c r="E951" s="119">
        <f t="shared" ref="E951:O951" si="721">E974/$P974</f>
        <v>9.8626555834754395E-2</v>
      </c>
      <c r="F951" s="119">
        <f t="shared" si="721"/>
        <v>9.3013759756035097E-2</v>
      </c>
      <c r="G951" s="119">
        <f t="shared" si="721"/>
        <v>7.5931899737913561E-2</v>
      </c>
      <c r="H951" s="119">
        <f t="shared" si="721"/>
        <v>6.8190946669774405E-2</v>
      </c>
      <c r="I951" s="119">
        <f t="shared" si="721"/>
        <v>8.3552624829337521E-2</v>
      </c>
      <c r="J951" s="119">
        <f t="shared" si="721"/>
        <v>8.1930280611423559E-2</v>
      </c>
      <c r="K951" s="119">
        <f t="shared" si="721"/>
        <v>7.9814715930240157E-2</v>
      </c>
      <c r="L951" s="119">
        <f t="shared" si="721"/>
        <v>9.1005472178949123E-2</v>
      </c>
      <c r="M951" s="119">
        <f t="shared" si="721"/>
        <v>6.8403177275705329E-2</v>
      </c>
      <c r="N951" s="119">
        <f t="shared" si="721"/>
        <v>8.9380958817273634E-2</v>
      </c>
      <c r="O951" s="119">
        <f t="shared" si="721"/>
        <v>6.0279838174814533E-2</v>
      </c>
      <c r="P951" s="175">
        <f t="shared" si="717"/>
        <v>1.0000000000000002</v>
      </c>
      <c r="Q951" s="556">
        <f t="shared" si="719"/>
        <v>-0.11307037951103172</v>
      </c>
      <c r="R951" s="83"/>
      <c r="S951" s="83"/>
      <c r="T951" s="67"/>
      <c r="U951" s="209">
        <v>1</v>
      </c>
    </row>
    <row r="952" spans="1:21" s="60" customFormat="1" ht="15.75" customHeight="1">
      <c r="A952" s="60" t="s">
        <v>30</v>
      </c>
      <c r="B952" s="513">
        <f>+B951+1</f>
        <v>174</v>
      </c>
      <c r="C952" s="567" t="s">
        <v>1343</v>
      </c>
      <c r="D952" s="119">
        <f t="shared" si="715"/>
        <v>0.10717795752418816</v>
      </c>
      <c r="E952" s="119">
        <f t="shared" ref="E952:O952" si="722">E975/$P975</f>
        <v>8.6008319377172668E-2</v>
      </c>
      <c r="F952" s="119">
        <f t="shared" si="722"/>
        <v>8.0541277471032791E-2</v>
      </c>
      <c r="G952" s="119">
        <f t="shared" si="722"/>
        <v>8.52735031028823E-2</v>
      </c>
      <c r="H952" s="119">
        <f t="shared" si="722"/>
        <v>7.1829294316287803E-2</v>
      </c>
      <c r="I952" s="119">
        <f t="shared" si="722"/>
        <v>6.6953750394255468E-2</v>
      </c>
      <c r="J952" s="119">
        <f t="shared" si="722"/>
        <v>7.7027554970111198E-2</v>
      </c>
      <c r="K952" s="119">
        <f t="shared" si="722"/>
        <v>9.2973573814334326E-2</v>
      </c>
      <c r="L952" s="119">
        <f t="shared" si="722"/>
        <v>7.408992622519614E-2</v>
      </c>
      <c r="M952" s="119">
        <f t="shared" si="722"/>
        <v>0.1082436313163385</v>
      </c>
      <c r="N952" s="119">
        <f t="shared" si="722"/>
        <v>8.6240900483322849E-2</v>
      </c>
      <c r="O952" s="119">
        <f t="shared" si="722"/>
        <v>6.3640311004877811E-2</v>
      </c>
      <c r="P952" s="175">
        <f t="shared" si="717"/>
        <v>1</v>
      </c>
      <c r="Q952" s="556">
        <f t="shared" si="719"/>
        <v>-4.9915984661627721E-2</v>
      </c>
      <c r="R952" s="83"/>
      <c r="S952" s="83"/>
      <c r="T952" s="67"/>
      <c r="U952" s="209">
        <v>1</v>
      </c>
    </row>
    <row r="953" spans="1:21" s="60" customFormat="1" ht="15.75" customHeight="1">
      <c r="A953" s="60" t="s">
        <v>30</v>
      </c>
      <c r="B953" s="513">
        <f>+B952+1</f>
        <v>175</v>
      </c>
      <c r="C953" s="567" t="s">
        <v>1344</v>
      </c>
      <c r="D953" s="119">
        <f t="shared" si="715"/>
        <v>8.7100901561825109E-2</v>
      </c>
      <c r="E953" s="119">
        <f t="shared" ref="E953:O953" si="723">E976/$P976</f>
        <v>8.9230612506306622E-2</v>
      </c>
      <c r="F953" s="119">
        <f t="shared" si="723"/>
        <v>7.6176627174670261E-2</v>
      </c>
      <c r="G953" s="119">
        <f t="shared" si="723"/>
        <v>7.7350011469319496E-2</v>
      </c>
      <c r="H953" s="119">
        <f t="shared" si="723"/>
        <v>6.4056217048355138E-2</v>
      </c>
      <c r="I953" s="119">
        <f t="shared" si="723"/>
        <v>7.3908801757347042E-2</v>
      </c>
      <c r="J953" s="119">
        <f t="shared" si="723"/>
        <v>8.7047933198192484E-2</v>
      </c>
      <c r="K953" s="119">
        <f t="shared" si="723"/>
        <v>8.7299459358018625E-2</v>
      </c>
      <c r="L953" s="119">
        <f t="shared" si="723"/>
        <v>0.10270603935662291</v>
      </c>
      <c r="M953" s="119">
        <f t="shared" si="723"/>
        <v>9.4729421212368436E-2</v>
      </c>
      <c r="N953" s="119">
        <f t="shared" si="723"/>
        <v>9.5234979821631455E-2</v>
      </c>
      <c r="O953" s="119">
        <f t="shared" si="723"/>
        <v>6.5158995535342421E-2</v>
      </c>
      <c r="P953" s="175">
        <f t="shared" si="717"/>
        <v>1</v>
      </c>
      <c r="Q953" s="556">
        <f t="shared" si="719"/>
        <v>0.19512691098235746</v>
      </c>
      <c r="R953" s="83"/>
      <c r="S953" s="83"/>
      <c r="T953" s="67"/>
      <c r="U953" s="209">
        <v>1</v>
      </c>
    </row>
    <row r="954" spans="1:21" s="60" customFormat="1" ht="15.75" customHeight="1">
      <c r="A954" s="60" t="s">
        <v>30</v>
      </c>
      <c r="B954" s="513">
        <v>176</v>
      </c>
      <c r="C954" s="567" t="s">
        <v>1345</v>
      </c>
      <c r="D954" s="119">
        <f t="shared" si="715"/>
        <v>5.4080154038301416E-2</v>
      </c>
      <c r="E954" s="119">
        <f t="shared" ref="E954:O954" si="724">E977/$P977</f>
        <v>0.14675467735220649</v>
      </c>
      <c r="F954" s="119">
        <f t="shared" si="724"/>
        <v>8.2798543547044134E-2</v>
      </c>
      <c r="G954" s="119">
        <f t="shared" si="724"/>
        <v>7.4440938384679453E-2</v>
      </c>
      <c r="H954" s="119">
        <f t="shared" si="724"/>
        <v>6.4752651540383011E-2</v>
      </c>
      <c r="I954" s="119">
        <f t="shared" si="724"/>
        <v>7.7414177976686108E-2</v>
      </c>
      <c r="J954" s="119">
        <f t="shared" si="724"/>
        <v>7.9013258049122417E-2</v>
      </c>
      <c r="K954" s="119">
        <f t="shared" si="724"/>
        <v>8.4544186112560982E-2</v>
      </c>
      <c r="L954" s="119">
        <f t="shared" si="724"/>
        <v>8.6519517563789047E-2</v>
      </c>
      <c r="M954" s="119">
        <f t="shared" si="724"/>
        <v>8.6124451273543429E-2</v>
      </c>
      <c r="N954" s="119">
        <f t="shared" si="724"/>
        <v>8.2963920951578549E-2</v>
      </c>
      <c r="O954" s="119">
        <f t="shared" si="724"/>
        <v>8.0593523210104961E-2</v>
      </c>
      <c r="P954" s="175">
        <f t="shared" si="717"/>
        <v>1</v>
      </c>
      <c r="Q954" s="556">
        <f t="shared" si="719"/>
        <v>0.1113771313447891</v>
      </c>
      <c r="R954" s="83"/>
      <c r="S954" s="83"/>
      <c r="T954" s="67"/>
      <c r="U954" s="209">
        <v>1</v>
      </c>
    </row>
    <row r="955" spans="1:21" s="60" customFormat="1" ht="15.75" customHeight="1">
      <c r="A955" s="60" t="s">
        <v>30</v>
      </c>
      <c r="B955" s="513">
        <v>177</v>
      </c>
      <c r="C955" s="567" t="s">
        <v>1346</v>
      </c>
      <c r="D955" s="119">
        <f t="shared" ref="D955:O957" si="725">D978/$P978</f>
        <v>8.3438685208596708E-2</v>
      </c>
      <c r="E955" s="119">
        <f t="shared" si="725"/>
        <v>9.1866835229667085E-2</v>
      </c>
      <c r="F955" s="119">
        <f t="shared" si="725"/>
        <v>8.8495575221238937E-2</v>
      </c>
      <c r="G955" s="119">
        <f t="shared" si="725"/>
        <v>8.3017277707543191E-2</v>
      </c>
      <c r="H955" s="119">
        <f t="shared" si="725"/>
        <v>7.9224610198061526E-2</v>
      </c>
      <c r="I955" s="119">
        <f t="shared" si="725"/>
        <v>7.332490518331225E-2</v>
      </c>
      <c r="J955" s="119">
        <f t="shared" si="725"/>
        <v>7.9224610198061526E-2</v>
      </c>
      <c r="K955" s="119">
        <f t="shared" si="725"/>
        <v>8.4702907711757272E-2</v>
      </c>
      <c r="L955" s="119">
        <f t="shared" si="725"/>
        <v>8.6388537715971339E-2</v>
      </c>
      <c r="M955" s="119">
        <f t="shared" si="725"/>
        <v>8.5967130214917822E-2</v>
      </c>
      <c r="N955" s="119">
        <f t="shared" si="725"/>
        <v>8.3017277707543191E-2</v>
      </c>
      <c r="O955" s="119">
        <f t="shared" si="725"/>
        <v>8.1331647703329166E-2</v>
      </c>
      <c r="P955" s="175">
        <f t="shared" si="717"/>
        <v>1</v>
      </c>
      <c r="Q955" s="556">
        <f t="shared" si="719"/>
        <v>-1.2073272273105617E-2</v>
      </c>
      <c r="R955" s="83"/>
      <c r="S955" s="83"/>
      <c r="T955" s="67"/>
      <c r="U955" s="209">
        <v>1</v>
      </c>
    </row>
    <row r="956" spans="1:21" s="60" customFormat="1" ht="15.75" hidden="1" customHeight="1" thickBot="1">
      <c r="A956" s="60" t="s">
        <v>30</v>
      </c>
      <c r="B956" s="409"/>
      <c r="C956" s="158" t="s">
        <v>1347</v>
      </c>
      <c r="D956" s="135" t="e">
        <f t="shared" si="725"/>
        <v>#DIV/0!</v>
      </c>
      <c r="E956" s="136" t="e">
        <f t="shared" si="725"/>
        <v>#DIV/0!</v>
      </c>
      <c r="F956" s="136" t="e">
        <f t="shared" si="725"/>
        <v>#DIV/0!</v>
      </c>
      <c r="G956" s="136" t="e">
        <f t="shared" si="725"/>
        <v>#DIV/0!</v>
      </c>
      <c r="H956" s="136" t="e">
        <f t="shared" si="725"/>
        <v>#DIV/0!</v>
      </c>
      <c r="I956" s="136" t="e">
        <f t="shared" si="725"/>
        <v>#DIV/0!</v>
      </c>
      <c r="J956" s="136" t="e">
        <f t="shared" si="725"/>
        <v>#DIV/0!</v>
      </c>
      <c r="K956" s="136" t="e">
        <f t="shared" si="725"/>
        <v>#DIV/0!</v>
      </c>
      <c r="L956" s="136" t="e">
        <f t="shared" si="725"/>
        <v>#DIV/0!</v>
      </c>
      <c r="M956" s="136" t="e">
        <f t="shared" si="725"/>
        <v>#DIV/0!</v>
      </c>
      <c r="N956" s="136" t="e">
        <f t="shared" si="725"/>
        <v>#DIV/0!</v>
      </c>
      <c r="O956" s="136" t="e">
        <f t="shared" si="725"/>
        <v>#DIV/0!</v>
      </c>
      <c r="P956" s="137" t="e">
        <f t="shared" si="717"/>
        <v>#DIV/0!</v>
      </c>
      <c r="Q956" s="106">
        <f t="shared" si="719"/>
        <v>-1</v>
      </c>
      <c r="R956" s="83"/>
      <c r="S956" s="83"/>
      <c r="T956" s="67"/>
      <c r="U956" s="209">
        <v>2</v>
      </c>
    </row>
    <row r="957" spans="1:21" s="60" customFormat="1" ht="15.75" hidden="1" customHeight="1" thickBot="1">
      <c r="A957" s="60" t="s">
        <v>30</v>
      </c>
      <c r="B957" s="213"/>
      <c r="C957" s="40" t="s">
        <v>1348</v>
      </c>
      <c r="D957" s="135" t="e">
        <f t="shared" si="725"/>
        <v>#DIV/0!</v>
      </c>
      <c r="E957" s="136" t="e">
        <f t="shared" si="725"/>
        <v>#DIV/0!</v>
      </c>
      <c r="F957" s="136" t="e">
        <f t="shared" si="725"/>
        <v>#DIV/0!</v>
      </c>
      <c r="G957" s="136" t="e">
        <f t="shared" si="725"/>
        <v>#DIV/0!</v>
      </c>
      <c r="H957" s="136" t="e">
        <f t="shared" si="725"/>
        <v>#DIV/0!</v>
      </c>
      <c r="I957" s="136" t="e">
        <f t="shared" si="725"/>
        <v>#DIV/0!</v>
      </c>
      <c r="J957" s="136" t="e">
        <f t="shared" si="725"/>
        <v>#DIV/0!</v>
      </c>
      <c r="K957" s="136" t="e">
        <f t="shared" si="725"/>
        <v>#DIV/0!</v>
      </c>
      <c r="L957" s="136" t="e">
        <f t="shared" si="725"/>
        <v>#DIV/0!</v>
      </c>
      <c r="M957" s="136" t="e">
        <f t="shared" si="725"/>
        <v>#DIV/0!</v>
      </c>
      <c r="N957" s="136" t="e">
        <f t="shared" si="725"/>
        <v>#DIV/0!</v>
      </c>
      <c r="O957" s="136" t="e">
        <f t="shared" si="725"/>
        <v>#DIV/0!</v>
      </c>
      <c r="P957" s="138" t="e">
        <f t="shared" si="717"/>
        <v>#DIV/0!</v>
      </c>
      <c r="Q957" s="108" t="e">
        <f t="shared" si="719"/>
        <v>#DIV/0!</v>
      </c>
      <c r="R957" s="83"/>
      <c r="S957" s="83"/>
      <c r="T957" s="67"/>
      <c r="U957" s="209">
        <v>2</v>
      </c>
    </row>
    <row r="958" spans="1:21" s="60" customFormat="1" ht="15.75" hidden="1" customHeight="1" thickBot="1">
      <c r="A958" s="60" t="s">
        <v>30</v>
      </c>
      <c r="B958" s="213"/>
      <c r="C958" s="40" t="s">
        <v>2524</v>
      </c>
      <c r="D958" s="135" t="e">
        <f t="shared" ref="D958:N958" si="726">D981/$P981</f>
        <v>#DIV/0!</v>
      </c>
      <c r="E958" s="136" t="e">
        <f t="shared" si="726"/>
        <v>#DIV/0!</v>
      </c>
      <c r="F958" s="136" t="e">
        <f t="shared" si="726"/>
        <v>#DIV/0!</v>
      </c>
      <c r="G958" s="136" t="e">
        <f t="shared" si="726"/>
        <v>#DIV/0!</v>
      </c>
      <c r="H958" s="136" t="e">
        <f t="shared" si="726"/>
        <v>#DIV/0!</v>
      </c>
      <c r="I958" s="136" t="e">
        <f t="shared" si="726"/>
        <v>#DIV/0!</v>
      </c>
      <c r="J958" s="136" t="e">
        <f t="shared" si="726"/>
        <v>#DIV/0!</v>
      </c>
      <c r="K958" s="136" t="e">
        <f t="shared" si="726"/>
        <v>#DIV/0!</v>
      </c>
      <c r="L958" s="136" t="e">
        <f t="shared" si="726"/>
        <v>#DIV/0!</v>
      </c>
      <c r="M958" s="136" t="e">
        <f t="shared" si="726"/>
        <v>#DIV/0!</v>
      </c>
      <c r="N958" s="136" t="e">
        <f t="shared" si="726"/>
        <v>#DIV/0!</v>
      </c>
      <c r="O958" s="136" t="e">
        <f>O981/$P981</f>
        <v>#DIV/0!</v>
      </c>
      <c r="P958" s="138" t="e">
        <f t="shared" ref="P958:P960" si="727">SUM(D958:O958)</f>
        <v>#DIV/0!</v>
      </c>
      <c r="Q958" s="108" t="e">
        <f t="shared" ref="Q958:Q960" si="728">(P981/P980-1)</f>
        <v>#DIV/0!</v>
      </c>
      <c r="R958" s="83"/>
      <c r="S958" s="83"/>
      <c r="T958" s="67"/>
      <c r="U958" s="209">
        <v>2</v>
      </c>
    </row>
    <row r="959" spans="1:21" s="60" customFormat="1" ht="15.75" hidden="1" customHeight="1" thickBot="1">
      <c r="A959" s="60" t="s">
        <v>30</v>
      </c>
      <c r="B959" s="213"/>
      <c r="C959" s="40" t="s">
        <v>2620</v>
      </c>
      <c r="D959" s="135" t="e">
        <f t="shared" ref="D959:O959" si="729">D982/$P982</f>
        <v>#DIV/0!</v>
      </c>
      <c r="E959" s="136" t="e">
        <f t="shared" si="729"/>
        <v>#DIV/0!</v>
      </c>
      <c r="F959" s="136" t="e">
        <f t="shared" si="729"/>
        <v>#DIV/0!</v>
      </c>
      <c r="G959" s="136" t="e">
        <f t="shared" si="729"/>
        <v>#DIV/0!</v>
      </c>
      <c r="H959" s="136" t="e">
        <f t="shared" si="729"/>
        <v>#DIV/0!</v>
      </c>
      <c r="I959" s="136" t="e">
        <f t="shared" si="729"/>
        <v>#DIV/0!</v>
      </c>
      <c r="J959" s="136" t="e">
        <f t="shared" si="729"/>
        <v>#DIV/0!</v>
      </c>
      <c r="K959" s="136" t="e">
        <f t="shared" si="729"/>
        <v>#DIV/0!</v>
      </c>
      <c r="L959" s="136" t="e">
        <f t="shared" si="729"/>
        <v>#DIV/0!</v>
      </c>
      <c r="M959" s="136" t="e">
        <f t="shared" si="729"/>
        <v>#DIV/0!</v>
      </c>
      <c r="N959" s="136" t="e">
        <f t="shared" si="729"/>
        <v>#DIV/0!</v>
      </c>
      <c r="O959" s="136" t="e">
        <f t="shared" si="729"/>
        <v>#DIV/0!</v>
      </c>
      <c r="P959" s="138" t="e">
        <f t="shared" si="727"/>
        <v>#DIV/0!</v>
      </c>
      <c r="Q959" s="108" t="e">
        <f t="shared" si="728"/>
        <v>#DIV/0!</v>
      </c>
      <c r="R959" s="83"/>
      <c r="S959" s="83"/>
      <c r="T959" s="67"/>
      <c r="U959" s="209">
        <v>2</v>
      </c>
    </row>
    <row r="960" spans="1:21" s="60" customFormat="1" ht="15.75" hidden="1" customHeight="1" thickBot="1">
      <c r="A960" s="60" t="s">
        <v>30</v>
      </c>
      <c r="B960" s="213"/>
      <c r="C960" s="40" t="s">
        <v>2716</v>
      </c>
      <c r="D960" s="135" t="e">
        <f t="shared" ref="D960:O960" si="730">D983/$P983</f>
        <v>#DIV/0!</v>
      </c>
      <c r="E960" s="136" t="e">
        <f t="shared" si="730"/>
        <v>#DIV/0!</v>
      </c>
      <c r="F960" s="136" t="e">
        <f t="shared" si="730"/>
        <v>#DIV/0!</v>
      </c>
      <c r="G960" s="136" t="e">
        <f t="shared" si="730"/>
        <v>#DIV/0!</v>
      </c>
      <c r="H960" s="136" t="e">
        <f t="shared" si="730"/>
        <v>#DIV/0!</v>
      </c>
      <c r="I960" s="136" t="e">
        <f t="shared" si="730"/>
        <v>#DIV/0!</v>
      </c>
      <c r="J960" s="136" t="e">
        <f t="shared" si="730"/>
        <v>#DIV/0!</v>
      </c>
      <c r="K960" s="136" t="e">
        <f t="shared" si="730"/>
        <v>#DIV/0!</v>
      </c>
      <c r="L960" s="136" t="e">
        <f t="shared" si="730"/>
        <v>#DIV/0!</v>
      </c>
      <c r="M960" s="136" t="e">
        <f t="shared" si="730"/>
        <v>#DIV/0!</v>
      </c>
      <c r="N960" s="136" t="e">
        <f t="shared" si="730"/>
        <v>#DIV/0!</v>
      </c>
      <c r="O960" s="136" t="e">
        <f t="shared" si="730"/>
        <v>#DIV/0!</v>
      </c>
      <c r="P960" s="138" t="e">
        <f t="shared" si="727"/>
        <v>#DIV/0!</v>
      </c>
      <c r="Q960" s="108" t="e">
        <f t="shared" si="728"/>
        <v>#DIV/0!</v>
      </c>
      <c r="R960" s="83"/>
      <c r="S960" s="83"/>
      <c r="T960" s="67"/>
      <c r="U960" s="209">
        <v>2</v>
      </c>
    </row>
    <row r="961" spans="1:21" s="60" customFormat="1" ht="15.75" hidden="1" customHeight="1" thickBot="1">
      <c r="A961" s="60" t="s">
        <v>30</v>
      </c>
      <c r="B961" s="213"/>
      <c r="C961" s="41" t="s">
        <v>162</v>
      </c>
      <c r="D961" s="347">
        <v>18.68794776</v>
      </c>
      <c r="E961" s="348">
        <v>16.556373100000002</v>
      </c>
      <c r="F961" s="348">
        <v>15.995761529999996</v>
      </c>
      <c r="G961" s="348">
        <v>17.408598040000001</v>
      </c>
      <c r="H961" s="348">
        <v>16.021900729999999</v>
      </c>
      <c r="I961" s="348">
        <v>16.479636760000005</v>
      </c>
      <c r="J961" s="348">
        <v>17.089527029999999</v>
      </c>
      <c r="K961" s="348">
        <v>17.138358580000002</v>
      </c>
      <c r="L961" s="348">
        <v>19.285356100000001</v>
      </c>
      <c r="M961" s="348">
        <v>16.018074819999981</v>
      </c>
      <c r="N961" s="348">
        <v>14.441511640000016</v>
      </c>
      <c r="O961" s="386">
        <v>15.112223499999999</v>
      </c>
      <c r="P961" s="387">
        <f>SUM(D961:O961)</f>
        <v>200.23526959</v>
      </c>
      <c r="Q961" s="84"/>
      <c r="R961" s="83"/>
      <c r="S961" s="83"/>
      <c r="T961" s="67"/>
      <c r="U961" s="209">
        <v>2</v>
      </c>
    </row>
    <row r="962" spans="1:21" s="60" customFormat="1" ht="15.75" hidden="1" customHeight="1" thickBot="1">
      <c r="A962" s="60" t="s">
        <v>30</v>
      </c>
      <c r="B962" s="213"/>
      <c r="C962" s="40" t="s">
        <v>163</v>
      </c>
      <c r="D962" s="109">
        <v>12.48602445</v>
      </c>
      <c r="E962" s="110">
        <v>18.608575999999999</v>
      </c>
      <c r="F962" s="110">
        <v>15.925702899999999</v>
      </c>
      <c r="G962" s="110">
        <v>15.263112530000001</v>
      </c>
      <c r="H962" s="110">
        <v>14.079192620000001</v>
      </c>
      <c r="I962" s="110">
        <v>16.539741849999999</v>
      </c>
      <c r="J962" s="110">
        <v>19.099816449999999</v>
      </c>
      <c r="K962" s="110">
        <v>16.884733350000001</v>
      </c>
      <c r="L962" s="110">
        <v>20.613919939999999</v>
      </c>
      <c r="M962" s="110">
        <v>17.505383999999999</v>
      </c>
      <c r="N962" s="110">
        <v>17.49647779</v>
      </c>
      <c r="O962" s="388">
        <v>15.95256305</v>
      </c>
      <c r="P962" s="131">
        <f>SUM(D962:O962)</f>
        <v>200.45524492999999</v>
      </c>
      <c r="Q962" s="240"/>
      <c r="R962" s="315"/>
      <c r="S962" s="315"/>
      <c r="T962" s="242"/>
      <c r="U962" s="209">
        <v>2</v>
      </c>
    </row>
    <row r="963" spans="1:21" s="60" customFormat="1" ht="15.75" hidden="1" customHeight="1" thickBot="1">
      <c r="A963" s="60" t="s">
        <v>30</v>
      </c>
      <c r="B963" s="213"/>
      <c r="C963" s="40" t="s">
        <v>448</v>
      </c>
      <c r="D963" s="109">
        <v>18.76747125</v>
      </c>
      <c r="E963" s="110">
        <v>18.299956600000002</v>
      </c>
      <c r="F963" s="110">
        <v>14.974931679999999</v>
      </c>
      <c r="G963" s="110">
        <v>17.993782700000001</v>
      </c>
      <c r="H963" s="110">
        <v>14.094942899999999</v>
      </c>
      <c r="I963" s="110">
        <v>14.320788</v>
      </c>
      <c r="J963" s="110">
        <v>18.131152749999998</v>
      </c>
      <c r="K963" s="110">
        <v>16.049643769999999</v>
      </c>
      <c r="L963" s="110">
        <v>16.447706969999999</v>
      </c>
      <c r="M963" s="110">
        <v>16.978821490000001</v>
      </c>
      <c r="N963" s="110">
        <v>14.367088799999999</v>
      </c>
      <c r="O963" s="388">
        <v>14.03590825</v>
      </c>
      <c r="P963" s="131">
        <f t="shared" ref="P963:P968" si="731">SUM(D963:O963)</f>
        <v>194.46219515999999</v>
      </c>
      <c r="Q963" s="80"/>
      <c r="R963" s="114"/>
      <c r="S963" s="114"/>
      <c r="T963" s="115">
        <f t="shared" ref="T963:T969" si="732">R963-S963</f>
        <v>0</v>
      </c>
      <c r="U963" s="209">
        <v>2</v>
      </c>
    </row>
    <row r="964" spans="1:21" s="60" customFormat="1" ht="15.75" hidden="1" customHeight="1" thickBot="1">
      <c r="A964" s="60" t="s">
        <v>30</v>
      </c>
      <c r="B964" s="213"/>
      <c r="C964" s="40" t="s">
        <v>566</v>
      </c>
      <c r="D964" s="109">
        <v>16.232465000000001</v>
      </c>
      <c r="E964" s="110">
        <v>16.007240549999999</v>
      </c>
      <c r="F964" s="110">
        <v>15.126030699999999</v>
      </c>
      <c r="G964" s="110">
        <v>14.999248550000001</v>
      </c>
      <c r="H964" s="110">
        <v>11.827939499999999</v>
      </c>
      <c r="I964" s="110">
        <v>14.124969</v>
      </c>
      <c r="J964" s="110">
        <v>15.492269</v>
      </c>
      <c r="K964" s="110">
        <v>15.019626000000001</v>
      </c>
      <c r="L964" s="110">
        <v>17.213280520000001</v>
      </c>
      <c r="M964" s="110">
        <v>14.59446573</v>
      </c>
      <c r="N964" s="110">
        <v>13.830791</v>
      </c>
      <c r="O964" s="388">
        <v>13.91040153</v>
      </c>
      <c r="P964" s="131">
        <f t="shared" si="731"/>
        <v>178.37872708</v>
      </c>
      <c r="Q964" s="80"/>
      <c r="R964" s="114"/>
      <c r="S964" s="114"/>
      <c r="T964" s="115">
        <f t="shared" si="732"/>
        <v>0</v>
      </c>
      <c r="U964" s="209">
        <v>2</v>
      </c>
    </row>
    <row r="965" spans="1:21" s="60" customFormat="1" ht="15.75" hidden="1" customHeight="1" thickBot="1">
      <c r="A965" s="60" t="s">
        <v>30</v>
      </c>
      <c r="B965" s="213"/>
      <c r="C965" s="40" t="s">
        <v>667</v>
      </c>
      <c r="D965" s="109">
        <v>16.738193249999998</v>
      </c>
      <c r="E965" s="110">
        <v>14.66371255</v>
      </c>
      <c r="F965" s="110">
        <v>14.740262749999999</v>
      </c>
      <c r="G965" s="110">
        <v>12.820252249999999</v>
      </c>
      <c r="H965" s="110">
        <v>9.6206259000000003</v>
      </c>
      <c r="I965" s="110">
        <v>11.11908025</v>
      </c>
      <c r="J965" s="110">
        <v>11.47573395</v>
      </c>
      <c r="K965" s="110">
        <v>11.526858710000001</v>
      </c>
      <c r="L965" s="110">
        <v>12.888378250000001</v>
      </c>
      <c r="M965" s="110">
        <v>11.54188025</v>
      </c>
      <c r="N965" s="110">
        <v>9.3014742500000001</v>
      </c>
      <c r="O965" s="111">
        <v>11.391634590000001</v>
      </c>
      <c r="P965" s="112">
        <f t="shared" si="731"/>
        <v>147.82808695</v>
      </c>
      <c r="Q965" s="80"/>
      <c r="R965" s="114"/>
      <c r="S965" s="114"/>
      <c r="T965" s="115">
        <f t="shared" si="732"/>
        <v>0</v>
      </c>
      <c r="U965" s="209">
        <v>2</v>
      </c>
    </row>
    <row r="966" spans="1:21" s="60" customFormat="1" ht="15.75" hidden="1" customHeight="1" thickBot="1">
      <c r="A966" s="60" t="s">
        <v>30</v>
      </c>
      <c r="B966" s="213"/>
      <c r="C966" s="40" t="s">
        <v>748</v>
      </c>
      <c r="D966" s="152">
        <v>8.6296183499999994</v>
      </c>
      <c r="E966" s="152">
        <v>10.59416686</v>
      </c>
      <c r="F966" s="152">
        <v>7.5413841599999998</v>
      </c>
      <c r="G966" s="152">
        <v>8.7048636100000003</v>
      </c>
      <c r="H966" s="152">
        <v>7.3992943699999998</v>
      </c>
      <c r="I966" s="152">
        <v>7.108929879999998</v>
      </c>
      <c r="J966" s="152">
        <v>8.1538154000000063</v>
      </c>
      <c r="K966" s="152">
        <v>9.1329025799999997</v>
      </c>
      <c r="L966" s="152">
        <v>9.9582037299999939</v>
      </c>
      <c r="M966" s="152">
        <v>7.7769899000000038</v>
      </c>
      <c r="N966" s="152">
        <v>8.4394159799999926</v>
      </c>
      <c r="O966" s="111">
        <v>12.511167810000003</v>
      </c>
      <c r="P966" s="112">
        <f t="shared" si="731"/>
        <v>105.95075263</v>
      </c>
      <c r="Q966" s="80"/>
      <c r="R966" s="114"/>
      <c r="S966" s="114"/>
      <c r="T966" s="115">
        <f t="shared" si="732"/>
        <v>0</v>
      </c>
      <c r="U966" s="209">
        <v>2</v>
      </c>
    </row>
    <row r="967" spans="1:21" s="60" customFormat="1" ht="15.75" hidden="1" customHeight="1" thickBot="1">
      <c r="A967" s="60" t="s">
        <v>30</v>
      </c>
      <c r="B967" s="213"/>
      <c r="C967" s="40" t="s">
        <v>828</v>
      </c>
      <c r="D967" s="306">
        <v>29.61711567</v>
      </c>
      <c r="E967" s="307">
        <v>12.821684000000001</v>
      </c>
      <c r="F967" s="307">
        <v>12.128718999999997</v>
      </c>
      <c r="G967" s="307">
        <v>11.833253749999997</v>
      </c>
      <c r="H967" s="307">
        <v>13.576259710000002</v>
      </c>
      <c r="I967" s="307">
        <v>13.765337709999997</v>
      </c>
      <c r="J967" s="307">
        <v>15.763717460000009</v>
      </c>
      <c r="K967" s="307">
        <v>14.261623709999995</v>
      </c>
      <c r="L967" s="307">
        <v>18.303761960000003</v>
      </c>
      <c r="M967" s="307">
        <v>14.869449750000001</v>
      </c>
      <c r="N967" s="307">
        <v>16.90777349999999</v>
      </c>
      <c r="O967" s="308">
        <v>14.155670750000013</v>
      </c>
      <c r="P967" s="309">
        <f t="shared" si="731"/>
        <v>188.00436697000001</v>
      </c>
      <c r="Q967" s="80"/>
      <c r="R967" s="109"/>
      <c r="S967" s="109"/>
      <c r="T967" s="52">
        <f>S967-R967</f>
        <v>0</v>
      </c>
      <c r="U967" s="209">
        <v>2</v>
      </c>
    </row>
    <row r="968" spans="1:21" s="60" customFormat="1" ht="15.75" hidden="1" customHeight="1">
      <c r="A968" s="60" t="s">
        <v>30</v>
      </c>
      <c r="B968" s="512"/>
      <c r="C968" s="413" t="s">
        <v>912</v>
      </c>
      <c r="D968" s="306">
        <v>19.285762949999999</v>
      </c>
      <c r="E968" s="307">
        <v>19.987732749999999</v>
      </c>
      <c r="F968" s="307">
        <v>12.034442750000004</v>
      </c>
      <c r="G968" s="307">
        <v>19.694992500000005</v>
      </c>
      <c r="H968" s="307">
        <v>16.818293749999995</v>
      </c>
      <c r="I968" s="307">
        <v>15.533454500000005</v>
      </c>
      <c r="J968" s="307">
        <v>19.96725674999999</v>
      </c>
      <c r="K968" s="307">
        <v>18.70568225000001</v>
      </c>
      <c r="L968" s="307">
        <v>21.166177000000005</v>
      </c>
      <c r="M968" s="307">
        <v>20.183806500000003</v>
      </c>
      <c r="N968" s="307">
        <v>19.349709299999972</v>
      </c>
      <c r="O968" s="308">
        <v>14.851159000000024</v>
      </c>
      <c r="P968" s="309">
        <f t="shared" si="731"/>
        <v>217.57847000000001</v>
      </c>
      <c r="Q968" s="80"/>
      <c r="R968" s="342">
        <v>221.8</v>
      </c>
      <c r="S968" s="342">
        <v>221.8</v>
      </c>
      <c r="T968" s="355">
        <f t="shared" si="732"/>
        <v>0</v>
      </c>
      <c r="U968" s="209">
        <v>2</v>
      </c>
    </row>
    <row r="969" spans="1:21" s="60" customFormat="1" ht="15.6" customHeight="1">
      <c r="A969" s="60" t="s">
        <v>30</v>
      </c>
      <c r="B969" s="513">
        <v>178</v>
      </c>
      <c r="C969" s="567" t="s">
        <v>2827</v>
      </c>
      <c r="D969" s="551">
        <v>19.8</v>
      </c>
      <c r="E969" s="551">
        <v>21.8</v>
      </c>
      <c r="F969" s="551">
        <v>21</v>
      </c>
      <c r="G969" s="551">
        <v>19.7</v>
      </c>
      <c r="H969" s="551">
        <v>18.8</v>
      </c>
      <c r="I969" s="551">
        <v>17.399999999999999</v>
      </c>
      <c r="J969" s="551">
        <v>18.8</v>
      </c>
      <c r="K969" s="551">
        <v>20.100000000000001</v>
      </c>
      <c r="L969" s="551">
        <v>20.5</v>
      </c>
      <c r="M969" s="551">
        <v>20.399999999999999</v>
      </c>
      <c r="N969" s="551">
        <v>19.7</v>
      </c>
      <c r="O969" s="551">
        <f>(R969)-SUM(D969:N969)</f>
        <v>19.300000000000011</v>
      </c>
      <c r="P969" s="552">
        <f t="shared" ref="P969" si="733">SUM(D969:O969)</f>
        <v>237.3</v>
      </c>
      <c r="Q969" s="173"/>
      <c r="R969" s="551">
        <v>237.3</v>
      </c>
      <c r="S969" s="551">
        <v>237.3</v>
      </c>
      <c r="T969" s="521">
        <f t="shared" si="732"/>
        <v>0</v>
      </c>
      <c r="U969" s="209">
        <v>1</v>
      </c>
    </row>
    <row r="970" spans="1:21" s="60" customFormat="1" ht="15.75" hidden="1" customHeight="1" thickBot="1">
      <c r="A970" s="60" t="s">
        <v>30</v>
      </c>
      <c r="B970" s="409"/>
      <c r="C970" s="165" t="s">
        <v>1045</v>
      </c>
      <c r="D970" s="312">
        <v>20.710697</v>
      </c>
      <c r="E970" s="313">
        <v>21.138845999999997</v>
      </c>
      <c r="F970" s="313">
        <v>19.30124275</v>
      </c>
      <c r="G970" s="313">
        <v>20.624590749999996</v>
      </c>
      <c r="H970" s="313">
        <v>17.722694750000002</v>
      </c>
      <c r="I970" s="313">
        <v>15.315929250000011</v>
      </c>
      <c r="J970" s="313">
        <v>20.757593709999995</v>
      </c>
      <c r="K970" s="313">
        <v>16.596271999999999</v>
      </c>
      <c r="L970" s="313">
        <v>20.511460999999997</v>
      </c>
      <c r="M970" s="313">
        <v>19.957977499999998</v>
      </c>
      <c r="N970" s="313">
        <v>17.744199710000004</v>
      </c>
      <c r="O970" s="305">
        <v>15.397714000000008</v>
      </c>
      <c r="P970" s="314">
        <f>SUM(D970:O970)</f>
        <v>225.77921842000001</v>
      </c>
      <c r="Q970" s="75"/>
      <c r="R970" s="420">
        <v>230.1</v>
      </c>
      <c r="S970" s="343">
        <v>230.1</v>
      </c>
      <c r="T970" s="549">
        <f>R970-S970</f>
        <v>0</v>
      </c>
      <c r="U970" s="209">
        <v>2</v>
      </c>
    </row>
    <row r="971" spans="1:21" s="60" customFormat="1" ht="15.75" hidden="1" customHeight="1" thickBot="1">
      <c r="A971" s="60" t="s">
        <v>30</v>
      </c>
      <c r="B971" s="62"/>
      <c r="C971" s="49" t="s">
        <v>1339</v>
      </c>
      <c r="D971" s="109">
        <v>21.483512749999999</v>
      </c>
      <c r="E971" s="110">
        <v>19.374592750000001</v>
      </c>
      <c r="F971" s="110">
        <v>18.248406000000003</v>
      </c>
      <c r="G971" s="110">
        <v>20.136199749999996</v>
      </c>
      <c r="H971" s="110">
        <v>15.128358930000005</v>
      </c>
      <c r="I971" s="110">
        <v>18.453102999999999</v>
      </c>
      <c r="J971" s="110">
        <v>21.722395150000011</v>
      </c>
      <c r="K971" s="110">
        <v>18.232583749999975</v>
      </c>
      <c r="L971" s="110">
        <v>20.661222500000008</v>
      </c>
      <c r="M971" s="110">
        <v>6.909014180000014</v>
      </c>
      <c r="N971" s="110">
        <v>10.174831999999981</v>
      </c>
      <c r="O971" s="111">
        <v>11.122761569999994</v>
      </c>
      <c r="P971" s="112">
        <f t="shared" ref="P971:P980" si="734">SUM(D971:O971)</f>
        <v>201.64698232999999</v>
      </c>
      <c r="Q971" s="75"/>
      <c r="R971" s="109">
        <v>224</v>
      </c>
      <c r="S971" s="114">
        <v>224</v>
      </c>
      <c r="T971" s="310">
        <f t="shared" ref="T971:T980" si="735">R971-S971</f>
        <v>0</v>
      </c>
      <c r="U971" s="209">
        <v>2</v>
      </c>
    </row>
    <row r="972" spans="1:21" s="60" customFormat="1" ht="15.75" hidden="1" customHeight="1" thickBot="1">
      <c r="A972" s="60" t="s">
        <v>30</v>
      </c>
      <c r="B972" s="62"/>
      <c r="C972" s="40" t="s">
        <v>1340</v>
      </c>
      <c r="D972" s="109">
        <v>26.526372250000001</v>
      </c>
      <c r="E972" s="110">
        <v>19.123272749999998</v>
      </c>
      <c r="F972" s="110">
        <v>17.95953025</v>
      </c>
      <c r="G972" s="110">
        <v>20.314554500000007</v>
      </c>
      <c r="H972" s="110">
        <v>16.288080249999993</v>
      </c>
      <c r="I972" s="110">
        <v>15.296524500000004</v>
      </c>
      <c r="J972" s="110">
        <v>16.921500050000006</v>
      </c>
      <c r="K972" s="110">
        <v>14.837562199999979</v>
      </c>
      <c r="L972" s="110">
        <v>19.273631250000022</v>
      </c>
      <c r="M972" s="110">
        <v>17.013077249999981</v>
      </c>
      <c r="N972" s="110">
        <v>18.088920250000001</v>
      </c>
      <c r="O972" s="111">
        <v>16.990727000000021</v>
      </c>
      <c r="P972" s="112">
        <f t="shared" si="734"/>
        <v>218.63375250000001</v>
      </c>
      <c r="Q972" s="79"/>
      <c r="R972" s="306">
        <v>215.9</v>
      </c>
      <c r="S972" s="342">
        <v>215.9</v>
      </c>
      <c r="T972" s="355">
        <f t="shared" si="735"/>
        <v>0</v>
      </c>
      <c r="U972" s="209">
        <v>2</v>
      </c>
    </row>
    <row r="973" spans="1:21" s="60" customFormat="1" ht="15.6" hidden="1" customHeight="1" thickBot="1">
      <c r="A973" s="60" t="s">
        <v>30</v>
      </c>
      <c r="B973" s="62"/>
      <c r="C973" s="40" t="s">
        <v>1341</v>
      </c>
      <c r="D973" s="109">
        <v>21.170724</v>
      </c>
      <c r="E973" s="110">
        <v>22.241271500000003</v>
      </c>
      <c r="F973" s="110">
        <v>14.658685999999996</v>
      </c>
      <c r="G973" s="110">
        <v>16.11891816</v>
      </c>
      <c r="H973" s="110">
        <v>21.559077500000001</v>
      </c>
      <c r="I973" s="110">
        <v>11.85786684</v>
      </c>
      <c r="J973" s="110">
        <v>19.900847999999996</v>
      </c>
      <c r="K973" s="110">
        <v>19.106983249999999</v>
      </c>
      <c r="L973" s="110">
        <v>15.780302949999992</v>
      </c>
      <c r="M973" s="110">
        <v>21.881807500000008</v>
      </c>
      <c r="N973" s="110">
        <v>17.978500539999999</v>
      </c>
      <c r="O973" s="111">
        <v>12.353232950000006</v>
      </c>
      <c r="P973" s="112">
        <f t="shared" si="734"/>
        <v>214.60821919</v>
      </c>
      <c r="Q973" s="113"/>
      <c r="R973" s="109">
        <v>207.8</v>
      </c>
      <c r="S973" s="114">
        <v>207.8</v>
      </c>
      <c r="T973" s="115">
        <f t="shared" si="735"/>
        <v>0</v>
      </c>
      <c r="U973" s="209">
        <v>2</v>
      </c>
    </row>
    <row r="974" spans="1:21" s="60" customFormat="1" ht="15.6" hidden="1" customHeight="1" thickBot="1">
      <c r="A974" s="60" t="s">
        <v>30</v>
      </c>
      <c r="B974" s="62"/>
      <c r="C974" s="40" t="s">
        <v>1342</v>
      </c>
      <c r="D974" s="109">
        <v>20.912874250000002</v>
      </c>
      <c r="E974" s="110">
        <v>18.772813999999997</v>
      </c>
      <c r="F974" s="110">
        <v>17.704461000000002</v>
      </c>
      <c r="G974" s="110">
        <v>14.453059000000003</v>
      </c>
      <c r="H974" s="110">
        <v>12.979627519999994</v>
      </c>
      <c r="I974" s="110">
        <v>15.903605999999996</v>
      </c>
      <c r="J974" s="110">
        <v>15.594805130000012</v>
      </c>
      <c r="K974" s="110">
        <v>15.192123500000008</v>
      </c>
      <c r="L974" s="110">
        <v>17.322198749999984</v>
      </c>
      <c r="M974" s="110">
        <v>13.020024000000005</v>
      </c>
      <c r="N974" s="110">
        <v>17.012984999999986</v>
      </c>
      <c r="O974" s="111">
        <v>11.473808250000019</v>
      </c>
      <c r="P974" s="112">
        <f t="shared" si="734"/>
        <v>190.34238640000001</v>
      </c>
      <c r="Q974" s="113"/>
      <c r="R974" s="109">
        <v>192.9</v>
      </c>
      <c r="S974" s="114">
        <v>192.9</v>
      </c>
      <c r="T974" s="115">
        <f t="shared" si="735"/>
        <v>0</v>
      </c>
      <c r="U974" s="209">
        <v>2</v>
      </c>
    </row>
    <row r="975" spans="1:21" s="60" customFormat="1" ht="15.75" hidden="1" customHeight="1" thickBot="1">
      <c r="A975" s="60" t="s">
        <v>30</v>
      </c>
      <c r="B975" s="62">
        <f>+B969+1</f>
        <v>179</v>
      </c>
      <c r="C975" s="40" t="s">
        <v>1343</v>
      </c>
      <c r="D975" s="109">
        <v>19.382196749999999</v>
      </c>
      <c r="E975" s="110">
        <v>15.553852740000004</v>
      </c>
      <c r="F975" s="110">
        <v>14.565185999999997</v>
      </c>
      <c r="G975" s="110">
        <v>15.420967640000001</v>
      </c>
      <c r="H975" s="110">
        <v>12.989699999999999</v>
      </c>
      <c r="I975" s="110">
        <v>12.108000500000005</v>
      </c>
      <c r="J975" s="110">
        <v>13.929760000000002</v>
      </c>
      <c r="K975" s="110">
        <v>16.813458119999993</v>
      </c>
      <c r="L975" s="110">
        <v>13.398515520000004</v>
      </c>
      <c r="M975" s="110">
        <v>19.574914540000009</v>
      </c>
      <c r="N975" s="110">
        <v>15.595912999999996</v>
      </c>
      <c r="O975" s="111">
        <v>11.508793949999983</v>
      </c>
      <c r="P975" s="112">
        <f t="shared" si="734"/>
        <v>180.84125875999999</v>
      </c>
      <c r="Q975" s="79"/>
      <c r="R975" s="116">
        <v>181.7</v>
      </c>
      <c r="S975" s="114">
        <v>181.7</v>
      </c>
      <c r="T975" s="115">
        <f t="shared" si="735"/>
        <v>0</v>
      </c>
      <c r="U975" s="209">
        <v>2</v>
      </c>
    </row>
    <row r="976" spans="1:21" s="60" customFormat="1" ht="15.75" hidden="1" customHeight="1">
      <c r="A976" s="60" t="s">
        <v>30</v>
      </c>
      <c r="B976" s="408">
        <v>179</v>
      </c>
      <c r="C976" s="568" t="s">
        <v>1344</v>
      </c>
      <c r="D976" s="306">
        <v>18.824965859999999</v>
      </c>
      <c r="E976" s="307">
        <v>19.285256570000001</v>
      </c>
      <c r="F976" s="307">
        <v>16.463921499999998</v>
      </c>
      <c r="G976" s="307">
        <v>16.717523000000007</v>
      </c>
      <c r="H976" s="307">
        <v>13.844358409999998</v>
      </c>
      <c r="I976" s="307">
        <v>15.973780349999998</v>
      </c>
      <c r="J976" s="307">
        <v>18.813517899999994</v>
      </c>
      <c r="K976" s="307">
        <v>18.867879810000005</v>
      </c>
      <c r="L976" s="307">
        <v>22.19767705999999</v>
      </c>
      <c r="M976" s="307">
        <v>20.473704499999997</v>
      </c>
      <c r="N976" s="307">
        <v>20.582970000000017</v>
      </c>
      <c r="O976" s="308">
        <v>14.082699999999988</v>
      </c>
      <c r="P976" s="547">
        <f t="shared" si="734"/>
        <v>216.12825495999999</v>
      </c>
      <c r="Q976" s="79"/>
      <c r="R976" s="342">
        <v>215.3</v>
      </c>
      <c r="S976" s="342">
        <v>215.3</v>
      </c>
      <c r="T976" s="355">
        <f t="shared" si="735"/>
        <v>0</v>
      </c>
      <c r="U976" s="209">
        <v>2</v>
      </c>
    </row>
    <row r="977" spans="1:21" s="60" customFormat="1" ht="15.75" customHeight="1">
      <c r="A977" s="60" t="s">
        <v>30</v>
      </c>
      <c r="B977" s="513">
        <v>179</v>
      </c>
      <c r="C977" s="567" t="s">
        <v>1345</v>
      </c>
      <c r="D977" s="551">
        <v>12.990053</v>
      </c>
      <c r="E977" s="551">
        <v>35.250473499999998</v>
      </c>
      <c r="F977" s="551">
        <v>19.88821016</v>
      </c>
      <c r="G977" s="551">
        <v>17.880713400000005</v>
      </c>
      <c r="H977" s="551">
        <v>15.553586899999999</v>
      </c>
      <c r="I977" s="551">
        <v>18.594885550000001</v>
      </c>
      <c r="J977" s="565">
        <v>18.978984583399203</v>
      </c>
      <c r="K977" s="565">
        <v>20.307513504237146</v>
      </c>
      <c r="L977" s="565">
        <v>20.781988118822127</v>
      </c>
      <c r="M977" s="565">
        <v>20.687093195905131</v>
      </c>
      <c r="N977" s="565">
        <v>19.927933812569165</v>
      </c>
      <c r="O977" s="554">
        <f>(R977)-SUM(D977:N977)</f>
        <v>19.358564275067209</v>
      </c>
      <c r="P977" s="555">
        <f t="shared" si="734"/>
        <v>240.2</v>
      </c>
      <c r="Q977" s="523"/>
      <c r="R977" s="553">
        <v>240.2</v>
      </c>
      <c r="S977" s="551">
        <v>240.2</v>
      </c>
      <c r="T977" s="521">
        <f t="shared" si="735"/>
        <v>0</v>
      </c>
      <c r="U977" s="209">
        <v>1</v>
      </c>
    </row>
    <row r="978" spans="1:21" s="60" customFormat="1" ht="15.75" customHeight="1">
      <c r="A978" s="60" t="s">
        <v>30</v>
      </c>
      <c r="B978" s="513">
        <v>180</v>
      </c>
      <c r="C978" s="567" t="s">
        <v>1346</v>
      </c>
      <c r="D978" s="565">
        <v>19.8</v>
      </c>
      <c r="E978" s="565">
        <v>21.8</v>
      </c>
      <c r="F978" s="565">
        <v>21</v>
      </c>
      <c r="G978" s="565">
        <v>19.7</v>
      </c>
      <c r="H978" s="565">
        <v>18.8</v>
      </c>
      <c r="I978" s="565">
        <v>17.399999999999999</v>
      </c>
      <c r="J978" s="565">
        <v>18.8</v>
      </c>
      <c r="K978" s="565">
        <v>20.100000000000001</v>
      </c>
      <c r="L978" s="565">
        <v>20.5</v>
      </c>
      <c r="M978" s="565">
        <v>20.399999999999999</v>
      </c>
      <c r="N978" s="565">
        <v>19.7</v>
      </c>
      <c r="O978" s="551">
        <f>(R978)-SUM(D978:N978)</f>
        <v>19.300000000000011</v>
      </c>
      <c r="P978" s="552">
        <f t="shared" si="734"/>
        <v>237.3</v>
      </c>
      <c r="Q978" s="523"/>
      <c r="R978" s="553">
        <v>237.3</v>
      </c>
      <c r="S978" s="551">
        <v>237.3</v>
      </c>
      <c r="T978" s="521">
        <f t="shared" si="735"/>
        <v>0</v>
      </c>
      <c r="U978" s="209">
        <v>1</v>
      </c>
    </row>
    <row r="979" spans="1:21" s="60" customFormat="1" ht="15.75" hidden="1" customHeight="1" thickBot="1">
      <c r="A979" s="60" t="s">
        <v>30</v>
      </c>
      <c r="B979" s="409"/>
      <c r="C979" s="158" t="s">
        <v>1347</v>
      </c>
      <c r="D979" s="415"/>
      <c r="E979" s="416"/>
      <c r="F979" s="416"/>
      <c r="G979" s="416"/>
      <c r="H979" s="416"/>
      <c r="I979" s="416"/>
      <c r="J979" s="416"/>
      <c r="K979" s="416"/>
      <c r="L979" s="416"/>
      <c r="M979" s="416"/>
      <c r="N979" s="416"/>
      <c r="O979" s="305">
        <f>(R979)-SUM(D979:N979)</f>
        <v>0</v>
      </c>
      <c r="P979" s="314">
        <f t="shared" si="734"/>
        <v>0</v>
      </c>
      <c r="Q979" s="80"/>
      <c r="R979" s="420"/>
      <c r="S979" s="343"/>
      <c r="T979" s="403">
        <f t="shared" si="735"/>
        <v>0</v>
      </c>
      <c r="U979" s="209">
        <v>2</v>
      </c>
    </row>
    <row r="980" spans="1:21" s="60" customFormat="1" ht="15.75" hidden="1" customHeight="1" thickBot="1">
      <c r="A980" s="60" t="s">
        <v>30</v>
      </c>
      <c r="B980" s="213"/>
      <c r="C980" s="40" t="s">
        <v>1348</v>
      </c>
      <c r="D980" s="134"/>
      <c r="E980" s="133"/>
      <c r="F980" s="133"/>
      <c r="G980" s="133"/>
      <c r="H980" s="133"/>
      <c r="I980" s="133"/>
      <c r="J980" s="133"/>
      <c r="K980" s="133"/>
      <c r="L980" s="133"/>
      <c r="M980" s="133"/>
      <c r="N980" s="133"/>
      <c r="O980" s="111">
        <f>(R980)-SUM(D980:N980)</f>
        <v>0</v>
      </c>
      <c r="P980" s="112">
        <f t="shared" si="734"/>
        <v>0</v>
      </c>
      <c r="Q980" s="80"/>
      <c r="R980" s="120"/>
      <c r="S980" s="114"/>
      <c r="T980" s="115">
        <f t="shared" si="735"/>
        <v>0</v>
      </c>
      <c r="U980" s="209">
        <v>2</v>
      </c>
    </row>
    <row r="981" spans="1:21" s="60" customFormat="1" ht="15.75" hidden="1" customHeight="1" thickBot="1">
      <c r="A981" s="60" t="s">
        <v>30</v>
      </c>
      <c r="B981" s="213"/>
      <c r="C981" s="40" t="s">
        <v>2524</v>
      </c>
      <c r="D981" s="492"/>
      <c r="E981" s="491"/>
      <c r="F981" s="491"/>
      <c r="G981" s="491"/>
      <c r="H981" s="491"/>
      <c r="I981" s="491"/>
      <c r="J981" s="491"/>
      <c r="K981" s="491"/>
      <c r="L981" s="491"/>
      <c r="M981" s="491"/>
      <c r="N981" s="491"/>
      <c r="O981" s="111">
        <f t="shared" ref="O981:O983" si="736">(R981)-SUM(D981:N981)</f>
        <v>0</v>
      </c>
      <c r="P981" s="112">
        <f t="shared" ref="P981:P983" si="737">SUM(D981:O981)</f>
        <v>0</v>
      </c>
      <c r="Q981" s="80"/>
      <c r="R981" s="487"/>
      <c r="S981" s="488"/>
      <c r="T981" s="115">
        <f t="shared" ref="T981:T983" si="738">R981-S981</f>
        <v>0</v>
      </c>
      <c r="U981" s="209">
        <v>2</v>
      </c>
    </row>
    <row r="982" spans="1:21" s="60" customFormat="1" ht="15.75" hidden="1" customHeight="1" thickBot="1">
      <c r="A982" s="60" t="s">
        <v>30</v>
      </c>
      <c r="B982" s="213"/>
      <c r="C982" s="40" t="s">
        <v>2620</v>
      </c>
      <c r="D982" s="492"/>
      <c r="E982" s="491"/>
      <c r="F982" s="491"/>
      <c r="G982" s="491"/>
      <c r="H982" s="491"/>
      <c r="I982" s="491"/>
      <c r="J982" s="491"/>
      <c r="K982" s="491"/>
      <c r="L982" s="491"/>
      <c r="M982" s="491"/>
      <c r="N982" s="491"/>
      <c r="O982" s="111">
        <f t="shared" si="736"/>
        <v>0</v>
      </c>
      <c r="P982" s="112">
        <f t="shared" si="737"/>
        <v>0</v>
      </c>
      <c r="Q982" s="80"/>
      <c r="R982" s="487"/>
      <c r="S982" s="488"/>
      <c r="T982" s="115">
        <f t="shared" si="738"/>
        <v>0</v>
      </c>
      <c r="U982" s="209">
        <v>2</v>
      </c>
    </row>
    <row r="983" spans="1:21" s="60" customFormat="1" ht="15.75" hidden="1" customHeight="1" thickBot="1">
      <c r="A983" s="60" t="s">
        <v>30</v>
      </c>
      <c r="B983" s="213"/>
      <c r="C983" s="40" t="s">
        <v>2716</v>
      </c>
      <c r="D983" s="492"/>
      <c r="E983" s="491"/>
      <c r="F983" s="491"/>
      <c r="G983" s="491"/>
      <c r="H983" s="491"/>
      <c r="I983" s="491"/>
      <c r="J983" s="491"/>
      <c r="K983" s="491"/>
      <c r="L983" s="491"/>
      <c r="M983" s="491"/>
      <c r="N983" s="491"/>
      <c r="O983" s="111">
        <f t="shared" si="736"/>
        <v>0</v>
      </c>
      <c r="P983" s="112">
        <f t="shared" si="737"/>
        <v>0</v>
      </c>
      <c r="Q983" s="80"/>
      <c r="R983" s="487"/>
      <c r="S983" s="488"/>
      <c r="T983" s="115">
        <f t="shared" si="738"/>
        <v>0</v>
      </c>
      <c r="U983" s="209">
        <v>2</v>
      </c>
    </row>
    <row r="984" spans="1:21" s="118" customFormat="1" ht="15.6" customHeight="1">
      <c r="B984" s="82"/>
      <c r="C984" s="50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4"/>
      <c r="R984" s="83"/>
      <c r="S984" s="83"/>
      <c r="T984" s="67"/>
      <c r="U984" s="209">
        <v>1</v>
      </c>
    </row>
    <row r="985" spans="1:21" s="60" customFormat="1" ht="15.75" hidden="1" customHeight="1" thickBot="1">
      <c r="A985" s="60" t="s">
        <v>31</v>
      </c>
      <c r="B985" s="213"/>
      <c r="C985" s="40" t="s">
        <v>498</v>
      </c>
      <c r="D985" s="299">
        <v>0</v>
      </c>
      <c r="E985" s="299">
        <v>0</v>
      </c>
      <c r="F985" s="299">
        <v>0</v>
      </c>
      <c r="G985" s="299">
        <v>0</v>
      </c>
      <c r="H985" s="299">
        <v>0</v>
      </c>
      <c r="I985" s="299">
        <v>0</v>
      </c>
      <c r="J985" s="299">
        <v>0</v>
      </c>
      <c r="K985" s="299">
        <v>0</v>
      </c>
      <c r="L985" s="299">
        <v>0</v>
      </c>
      <c r="M985" s="299">
        <v>0</v>
      </c>
      <c r="N985" s="299">
        <v>0</v>
      </c>
      <c r="O985" s="299">
        <v>0</v>
      </c>
      <c r="P985" s="290">
        <f>SUM(D985:O985)</f>
        <v>0</v>
      </c>
      <c r="Q985" s="291"/>
      <c r="R985" s="83"/>
      <c r="S985" s="83"/>
      <c r="T985" s="67"/>
      <c r="U985" s="209">
        <v>2</v>
      </c>
    </row>
    <row r="986" spans="1:21" s="60" customFormat="1" ht="15.75" hidden="1" customHeight="1" thickBot="1">
      <c r="A986" s="60" t="s">
        <v>31</v>
      </c>
      <c r="B986" s="213"/>
      <c r="C986" s="40" t="s">
        <v>499</v>
      </c>
      <c r="D986" s="119">
        <v>8.4642049337670694E-2</v>
      </c>
      <c r="E986" s="119">
        <v>6.5618086372822598E-2</v>
      </c>
      <c r="F986" s="119">
        <v>7.133574642529121E-2</v>
      </c>
      <c r="G986" s="119">
        <v>8.3005818582980201E-2</v>
      </c>
      <c r="H986" s="119">
        <v>7.5335869764370469E-2</v>
      </c>
      <c r="I986" s="119">
        <v>0.11266203775677043</v>
      </c>
      <c r="J986" s="119">
        <v>8.9529596185056917E-2</v>
      </c>
      <c r="K986" s="119">
        <v>7.1892513869458871E-2</v>
      </c>
      <c r="L986" s="119">
        <v>9.7997831487759271E-2</v>
      </c>
      <c r="M986" s="119">
        <v>8.4152016543294864E-2</v>
      </c>
      <c r="N986" s="119">
        <v>8.5439051309826874E-2</v>
      </c>
      <c r="O986" s="119">
        <v>7.8389382364697516E-2</v>
      </c>
      <c r="P986" s="107">
        <f>SUM(D986:O986)</f>
        <v>0.99999999999999989</v>
      </c>
      <c r="Q986" s="291"/>
      <c r="R986" s="83"/>
      <c r="S986" s="83"/>
      <c r="T986" s="67"/>
      <c r="U986" s="209">
        <v>2</v>
      </c>
    </row>
    <row r="987" spans="1:21" s="60" customFormat="1" ht="15.75" hidden="1" customHeight="1" thickBot="1">
      <c r="A987" s="60" t="s">
        <v>31</v>
      </c>
      <c r="B987" s="213"/>
      <c r="C987" s="40" t="s">
        <v>500</v>
      </c>
      <c r="D987" s="346">
        <v>3.4861149526473965E-3</v>
      </c>
      <c r="E987" s="346">
        <v>4.3875950168234248E-3</v>
      </c>
      <c r="F987" s="346">
        <v>3.8775230539106843E-2</v>
      </c>
      <c r="G987" s="346">
        <v>7.8787185413732419E-2</v>
      </c>
      <c r="H987" s="346">
        <v>8.201376776066209E-2</v>
      </c>
      <c r="I987" s="346">
        <v>0.14322998283376098</v>
      </c>
      <c r="J987" s="346">
        <v>0.13016991074090542</v>
      </c>
      <c r="K987" s="346">
        <v>9.223132801537684E-2</v>
      </c>
      <c r="L987" s="346">
        <v>0.11124382974276877</v>
      </c>
      <c r="M987" s="346">
        <v>9.4849353538580414E-2</v>
      </c>
      <c r="N987" s="346">
        <v>0.1027370389004435</v>
      </c>
      <c r="O987" s="346">
        <v>0.11808866254519189</v>
      </c>
      <c r="P987" s="295">
        <f>SUM(D987:O987)</f>
        <v>1</v>
      </c>
      <c r="Q987" s="291"/>
      <c r="R987" s="83"/>
      <c r="S987" s="83"/>
      <c r="T987" s="67"/>
      <c r="U987" s="209">
        <v>2</v>
      </c>
    </row>
    <row r="988" spans="1:21" s="60" customFormat="1" ht="15.75" hidden="1" customHeight="1" thickBot="1">
      <c r="A988" s="60" t="s">
        <v>31</v>
      </c>
      <c r="B988" s="213"/>
      <c r="C988" s="40" t="s">
        <v>501</v>
      </c>
      <c r="D988" s="153">
        <f t="shared" ref="D988:D995" si="739">D1010/$P1010</f>
        <v>0.10776897092784413</v>
      </c>
      <c r="E988" s="296">
        <f t="shared" ref="E988:O988" si="740">E1010/$P1010</f>
        <v>6.4281312593325451E-2</v>
      </c>
      <c r="F988" s="296">
        <f t="shared" si="740"/>
        <v>6.4285892651783638E-2</v>
      </c>
      <c r="G988" s="296">
        <f t="shared" si="740"/>
        <v>6.2816492880184455E-2</v>
      </c>
      <c r="H988" s="296">
        <f t="shared" si="740"/>
        <v>7.0700191544798174E-2</v>
      </c>
      <c r="I988" s="296">
        <f t="shared" si="740"/>
        <v>0.10933903907422887</v>
      </c>
      <c r="J988" s="296">
        <f t="shared" si="740"/>
        <v>0.10781399682829762</v>
      </c>
      <c r="K988" s="296">
        <f t="shared" si="740"/>
        <v>7.2619212285066889E-2</v>
      </c>
      <c r="L988" s="296">
        <f t="shared" si="740"/>
        <v>9.2682770966340214E-2</v>
      </c>
      <c r="M988" s="296">
        <f t="shared" si="740"/>
        <v>7.9063715484758698E-2</v>
      </c>
      <c r="N988" s="296">
        <f t="shared" si="740"/>
        <v>8.3303612380695169E-2</v>
      </c>
      <c r="O988" s="296">
        <f t="shared" si="740"/>
        <v>8.5324792382676679E-2</v>
      </c>
      <c r="P988" s="155">
        <f>SUM(D988:O988)</f>
        <v>0.99999999999999989</v>
      </c>
      <c r="Q988" s="291"/>
      <c r="R988" s="83"/>
      <c r="S988" s="83"/>
      <c r="T988" s="67"/>
      <c r="U988" s="209">
        <v>2</v>
      </c>
    </row>
    <row r="989" spans="1:21" s="60" customFormat="1" ht="15.75" hidden="1" customHeight="1" thickBot="1">
      <c r="A989" s="60" t="s">
        <v>31</v>
      </c>
      <c r="B989" s="213"/>
      <c r="C989" s="41" t="s">
        <v>502</v>
      </c>
      <c r="D989" s="153">
        <f t="shared" si="739"/>
        <v>0.11331956808248202</v>
      </c>
      <c r="E989" s="296">
        <f t="shared" ref="E989:O990" si="741">E1011/$P1011</f>
        <v>7.5625866640038397E-2</v>
      </c>
      <c r="F989" s="296">
        <f t="shared" si="741"/>
        <v>6.932376504309791E-2</v>
      </c>
      <c r="G989" s="296">
        <f t="shared" si="741"/>
        <v>7.1752663272237061E-2</v>
      </c>
      <c r="H989" s="296">
        <f t="shared" si="741"/>
        <v>7.0441016235731874E-2</v>
      </c>
      <c r="I989" s="296">
        <f t="shared" si="741"/>
        <v>0.10255157448386705</v>
      </c>
      <c r="J989" s="296">
        <f t="shared" si="741"/>
        <v>0.10698943959272399</v>
      </c>
      <c r="K989" s="296">
        <f t="shared" si="741"/>
        <v>6.9524155667618645E-2</v>
      </c>
      <c r="L989" s="296">
        <f t="shared" si="741"/>
        <v>8.2461594044909825E-2</v>
      </c>
      <c r="M989" s="296">
        <f t="shared" si="741"/>
        <v>7.8736856494002624E-2</v>
      </c>
      <c r="N989" s="296">
        <f t="shared" si="741"/>
        <v>8.4433700912552617E-2</v>
      </c>
      <c r="O989" s="296">
        <f t="shared" si="741"/>
        <v>7.4839799530737897E-2</v>
      </c>
      <c r="P989" s="155">
        <f>SUM(D989:O989)</f>
        <v>1</v>
      </c>
      <c r="Q989" s="157">
        <f>(P1011/P1010-1)</f>
        <v>4.4172629166841171E-2</v>
      </c>
      <c r="R989" s="83"/>
      <c r="S989" s="83"/>
      <c r="T989" s="67"/>
      <c r="U989" s="209">
        <v>2</v>
      </c>
    </row>
    <row r="990" spans="1:21" s="60" customFormat="1" ht="15.75" hidden="1" customHeight="1" thickBot="1">
      <c r="A990" s="60" t="s">
        <v>31</v>
      </c>
      <c r="B990" s="213"/>
      <c r="C990" s="40" t="s">
        <v>503</v>
      </c>
      <c r="D990" s="153">
        <f t="shared" si="739"/>
        <v>0.11883949438916466</v>
      </c>
      <c r="E990" s="296">
        <f t="shared" si="741"/>
        <v>6.6076781533783824E-2</v>
      </c>
      <c r="F990" s="296">
        <f t="shared" si="741"/>
        <v>6.1870648107227671E-2</v>
      </c>
      <c r="G990" s="296">
        <f t="shared" si="741"/>
        <v>7.6324953443482002E-2</v>
      </c>
      <c r="H990" s="296">
        <f t="shared" si="741"/>
        <v>6.8612717930432485E-2</v>
      </c>
      <c r="I990" s="296">
        <f t="shared" si="741"/>
        <v>0.10354824106082831</v>
      </c>
      <c r="J990" s="296">
        <f t="shared" si="741"/>
        <v>0.11037847114354032</v>
      </c>
      <c r="K990" s="296">
        <f t="shared" si="741"/>
        <v>6.8098088930780495E-2</v>
      </c>
      <c r="L990" s="296">
        <f t="shared" si="741"/>
        <v>8.1441732512882115E-2</v>
      </c>
      <c r="M990" s="296">
        <f t="shared" si="741"/>
        <v>8.5785449412934603E-2</v>
      </c>
      <c r="N990" s="296">
        <f t="shared" si="741"/>
        <v>7.8781383057105803E-2</v>
      </c>
      <c r="O990" s="296">
        <f t="shared" si="741"/>
        <v>8.0242038477837618E-2</v>
      </c>
      <c r="P990" s="155">
        <f t="shared" ref="P990:P995" si="742">SUM(D990:O990)</f>
        <v>1</v>
      </c>
      <c r="Q990" s="157">
        <f t="shared" ref="Q990:Q995" si="743">(P1012/P1011-1)</f>
        <v>3.2579618162351665E-2</v>
      </c>
      <c r="R990" s="83"/>
      <c r="S990" s="83"/>
      <c r="T990" s="67"/>
      <c r="U990" s="209">
        <v>2</v>
      </c>
    </row>
    <row r="991" spans="1:21" s="60" customFormat="1" ht="15.75" hidden="1" customHeight="1" thickBot="1">
      <c r="A991" s="60" t="s">
        <v>31</v>
      </c>
      <c r="B991" s="213"/>
      <c r="C991" s="40" t="s">
        <v>567</v>
      </c>
      <c r="D991" s="153">
        <f t="shared" si="739"/>
        <v>0.12077168104073981</v>
      </c>
      <c r="E991" s="296">
        <f t="shared" ref="E991:O991" si="744">E1013/$P1013</f>
        <v>7.1340254024539015E-2</v>
      </c>
      <c r="F991" s="296">
        <f t="shared" si="744"/>
        <v>6.7738207947400986E-2</v>
      </c>
      <c r="G991" s="296">
        <f t="shared" si="744"/>
        <v>7.5977436796040285E-2</v>
      </c>
      <c r="H991" s="296">
        <f t="shared" si="744"/>
        <v>6.6503049867192424E-2</v>
      </c>
      <c r="I991" s="296">
        <f t="shared" si="744"/>
        <v>0.10305976424241603</v>
      </c>
      <c r="J991" s="296">
        <f t="shared" si="744"/>
        <v>0.10127046100438065</v>
      </c>
      <c r="K991" s="296">
        <f t="shared" si="744"/>
        <v>6.8912598311265491E-2</v>
      </c>
      <c r="L991" s="296">
        <f t="shared" si="744"/>
        <v>8.5214547827337256E-2</v>
      </c>
      <c r="M991" s="296">
        <f t="shared" si="744"/>
        <v>7.765462585850362E-2</v>
      </c>
      <c r="N991" s="296">
        <f t="shared" si="744"/>
        <v>7.8027540539635232E-2</v>
      </c>
      <c r="O991" s="296">
        <f t="shared" si="744"/>
        <v>8.3529832540549256E-2</v>
      </c>
      <c r="P991" s="155">
        <f t="shared" si="742"/>
        <v>1.0000000000000002</v>
      </c>
      <c r="Q991" s="156">
        <f t="shared" si="743"/>
        <v>4.749683366323243E-2</v>
      </c>
      <c r="R991" s="83"/>
      <c r="S991" s="83"/>
      <c r="T991" s="67"/>
      <c r="U991" s="209">
        <v>2</v>
      </c>
    </row>
    <row r="992" spans="1:21" s="60" customFormat="1" ht="15.75" hidden="1" customHeight="1" thickBot="1">
      <c r="A992" s="60" t="s">
        <v>31</v>
      </c>
      <c r="B992" s="213"/>
      <c r="C992" s="49" t="s">
        <v>668</v>
      </c>
      <c r="D992" s="153">
        <f t="shared" si="739"/>
        <v>0.23007489684220014</v>
      </c>
      <c r="E992" s="154">
        <f t="shared" ref="E992:O992" si="745">E1014/$P1014</f>
        <v>0.12275092004813923</v>
      </c>
      <c r="F992" s="154">
        <f t="shared" si="745"/>
        <v>7.4593792957724905E-2</v>
      </c>
      <c r="G992" s="154">
        <f t="shared" si="745"/>
        <v>4.4550924556811741E-2</v>
      </c>
      <c r="H992" s="154">
        <f t="shared" si="745"/>
        <v>4.682981867558856E-2</v>
      </c>
      <c r="I992" s="154">
        <f t="shared" si="745"/>
        <v>9.715782049956366E-2</v>
      </c>
      <c r="J992" s="154">
        <f t="shared" si="745"/>
        <v>9.9039939408322258E-2</v>
      </c>
      <c r="K992" s="154">
        <f t="shared" si="745"/>
        <v>4.6500257576064505E-2</v>
      </c>
      <c r="L992" s="154">
        <f t="shared" si="745"/>
        <v>6.2552754983884629E-2</v>
      </c>
      <c r="M992" s="154">
        <f t="shared" si="745"/>
        <v>6.418533064995903E-2</v>
      </c>
      <c r="N992" s="154">
        <f t="shared" si="745"/>
        <v>5.0481965101240582E-2</v>
      </c>
      <c r="O992" s="154">
        <f t="shared" si="745"/>
        <v>6.1281578700500779E-2</v>
      </c>
      <c r="P992" s="155">
        <f t="shared" si="742"/>
        <v>1</v>
      </c>
      <c r="Q992" s="156">
        <f t="shared" si="743"/>
        <v>-0.49891286292726134</v>
      </c>
      <c r="R992" s="83"/>
      <c r="S992" s="83"/>
      <c r="T992" s="232"/>
      <c r="U992" s="209">
        <v>2</v>
      </c>
    </row>
    <row r="993" spans="1:21" s="60" customFormat="1" ht="15.75" hidden="1" customHeight="1" thickBot="1">
      <c r="A993" s="60" t="s">
        <v>31</v>
      </c>
      <c r="B993" s="62"/>
      <c r="C993" s="49" t="s">
        <v>749</v>
      </c>
      <c r="D993" s="298">
        <f t="shared" si="739"/>
        <v>9.8207496232871977E-2</v>
      </c>
      <c r="E993" s="299">
        <f t="shared" ref="E993:O993" si="746">E1015/$P1015</f>
        <v>3.834880825392676E-2</v>
      </c>
      <c r="F993" s="299">
        <f t="shared" si="746"/>
        <v>4.3232617397938614E-2</v>
      </c>
      <c r="G993" s="299">
        <f t="shared" si="746"/>
        <v>5.0209105503674183E-2</v>
      </c>
      <c r="H993" s="299">
        <f t="shared" si="746"/>
        <v>8.5599012833055571E-2</v>
      </c>
      <c r="I993" s="299">
        <f t="shared" si="746"/>
        <v>0.16597549539552459</v>
      </c>
      <c r="J993" s="299">
        <f t="shared" si="746"/>
        <v>0.17577726081658027</v>
      </c>
      <c r="K993" s="299">
        <f t="shared" si="746"/>
        <v>5.1460564940928016E-2</v>
      </c>
      <c r="L993" s="299">
        <f t="shared" si="746"/>
        <v>6.5784426971352866E-2</v>
      </c>
      <c r="M993" s="299">
        <f t="shared" si="746"/>
        <v>7.3913093669274496E-2</v>
      </c>
      <c r="N993" s="299">
        <f t="shared" si="746"/>
        <v>8.4092396028214444E-2</v>
      </c>
      <c r="O993" s="299">
        <f t="shared" si="746"/>
        <v>6.7399721956658235E-2</v>
      </c>
      <c r="P993" s="300">
        <f t="shared" si="742"/>
        <v>1</v>
      </c>
      <c r="Q993" s="301">
        <f t="shared" si="743"/>
        <v>-0.58667029242296964</v>
      </c>
      <c r="R993" s="83"/>
      <c r="S993" s="83"/>
      <c r="T993" s="67"/>
      <c r="U993" s="209">
        <v>2</v>
      </c>
    </row>
    <row r="994" spans="1:21" s="60" customFormat="1" ht="15.75" hidden="1" customHeight="1" thickBot="1">
      <c r="A994" s="60" t="s">
        <v>31</v>
      </c>
      <c r="B994" s="62"/>
      <c r="C994" s="49" t="s">
        <v>829</v>
      </c>
      <c r="D994" s="130">
        <f t="shared" si="739"/>
        <v>7.6223333652267272E-2</v>
      </c>
      <c r="E994" s="119">
        <f t="shared" ref="E994:O995" si="747">E1016/$P1016</f>
        <v>4.6317029229783639E-2</v>
      </c>
      <c r="F994" s="119">
        <f t="shared" si="747"/>
        <v>3.8817705742234525E-2</v>
      </c>
      <c r="G994" s="119">
        <f t="shared" si="747"/>
        <v>5.0752423168043258E-2</v>
      </c>
      <c r="H994" s="119">
        <f t="shared" si="747"/>
        <v>8.8889433877896704E-2</v>
      </c>
      <c r="I994" s="119">
        <f t="shared" si="747"/>
        <v>0.1816402233741567</v>
      </c>
      <c r="J994" s="119">
        <f t="shared" si="747"/>
        <v>0.18136605934665359</v>
      </c>
      <c r="K994" s="119">
        <f t="shared" si="747"/>
        <v>4.8548845790633718E-2</v>
      </c>
      <c r="L994" s="119">
        <f t="shared" si="747"/>
        <v>7.5789239043708864E-2</v>
      </c>
      <c r="M994" s="119">
        <f t="shared" si="747"/>
        <v>6.1778259107443223E-2</v>
      </c>
      <c r="N994" s="119">
        <f t="shared" si="747"/>
        <v>8.6510063185395017E-2</v>
      </c>
      <c r="O994" s="119">
        <f t="shared" si="747"/>
        <v>6.3367384481783501E-2</v>
      </c>
      <c r="P994" s="175">
        <f t="shared" si="742"/>
        <v>1</v>
      </c>
      <c r="Q994" s="176">
        <f t="shared" si="743"/>
        <v>7.3599459816751089E-3</v>
      </c>
      <c r="R994" s="83"/>
      <c r="S994" s="83"/>
      <c r="T994" s="67"/>
      <c r="U994" s="209">
        <v>2</v>
      </c>
    </row>
    <row r="995" spans="1:21" s="60" customFormat="1" ht="15.6" hidden="1" customHeight="1" thickBot="1">
      <c r="A995" s="60" t="s">
        <v>31</v>
      </c>
      <c r="B995" s="62"/>
      <c r="C995" s="49" t="s">
        <v>913</v>
      </c>
      <c r="D995" s="130">
        <f t="shared" si="739"/>
        <v>8.5720345719910357E-2</v>
      </c>
      <c r="E995" s="119">
        <f t="shared" si="747"/>
        <v>4.0678388276375134E-2</v>
      </c>
      <c r="F995" s="119">
        <f t="shared" si="747"/>
        <v>3.2623764079043965E-2</v>
      </c>
      <c r="G995" s="119">
        <f t="shared" si="747"/>
        <v>5.7918452839126382E-2</v>
      </c>
      <c r="H995" s="119">
        <f t="shared" si="747"/>
        <v>9.5075866322815797E-2</v>
      </c>
      <c r="I995" s="119">
        <f t="shared" si="747"/>
        <v>0.15817697930135796</v>
      </c>
      <c r="J995" s="119">
        <f t="shared" si="747"/>
        <v>0.19217882936889549</v>
      </c>
      <c r="K995" s="119">
        <f t="shared" si="747"/>
        <v>5.1468385103576257E-2</v>
      </c>
      <c r="L995" s="119">
        <f t="shared" si="747"/>
        <v>6.8712308602869573E-2</v>
      </c>
      <c r="M995" s="119">
        <f t="shared" si="747"/>
        <v>8.8759795267386796E-2</v>
      </c>
      <c r="N995" s="119">
        <f t="shared" si="747"/>
        <v>6.8531218930781623E-2</v>
      </c>
      <c r="O995" s="119">
        <f t="shared" si="747"/>
        <v>6.0155666187860612E-2</v>
      </c>
      <c r="P995" s="175">
        <f t="shared" si="742"/>
        <v>0.99999999999999989</v>
      </c>
      <c r="Q995" s="176">
        <f t="shared" si="743"/>
        <v>7.0927557140196384E-2</v>
      </c>
      <c r="R995" s="83"/>
      <c r="S995" s="83"/>
      <c r="T995" s="67"/>
      <c r="U995" s="209">
        <v>2</v>
      </c>
    </row>
    <row r="996" spans="1:21" s="60" customFormat="1" ht="15.6" hidden="1" customHeight="1" thickBot="1">
      <c r="A996" s="60" t="s">
        <v>31</v>
      </c>
      <c r="B996" s="62"/>
      <c r="C996" s="49" t="s">
        <v>1046</v>
      </c>
      <c r="D996" s="130">
        <f t="shared" ref="D996:O996" si="748">D1019/$P1019</f>
        <v>9.1104624428092293E-2</v>
      </c>
      <c r="E996" s="119">
        <f t="shared" si="748"/>
        <v>4.6539767844882791E-2</v>
      </c>
      <c r="F996" s="119">
        <f t="shared" si="748"/>
        <v>2.9987648230706009E-2</v>
      </c>
      <c r="G996" s="119">
        <f t="shared" si="748"/>
        <v>4.7617621723996403E-2</v>
      </c>
      <c r="H996" s="119">
        <f t="shared" si="748"/>
        <v>8.0534523173340936E-2</v>
      </c>
      <c r="I996" s="119">
        <f t="shared" si="748"/>
        <v>0.16563639504324118</v>
      </c>
      <c r="J996" s="119">
        <f t="shared" si="748"/>
        <v>0.21123343066682082</v>
      </c>
      <c r="K996" s="119">
        <f t="shared" si="748"/>
        <v>4.8166392747376753E-2</v>
      </c>
      <c r="L996" s="119">
        <f t="shared" si="748"/>
        <v>7.2483196250578266E-2</v>
      </c>
      <c r="M996" s="119">
        <f t="shared" si="748"/>
        <v>7.9397573382549963E-2</v>
      </c>
      <c r="N996" s="119">
        <f t="shared" si="748"/>
        <v>7.0185756272529903E-2</v>
      </c>
      <c r="O996" s="119">
        <f t="shared" si="748"/>
        <v>5.7113070235884703E-2</v>
      </c>
      <c r="P996" s="175">
        <f>SUM(D996:O996)</f>
        <v>1</v>
      </c>
      <c r="Q996" s="176">
        <f>(P1019/P1017-1)</f>
        <v>4.6549336758005433E-2</v>
      </c>
      <c r="R996" s="83"/>
      <c r="S996" s="83"/>
      <c r="T996" s="67"/>
      <c r="U996" s="209">
        <v>2</v>
      </c>
    </row>
    <row r="997" spans="1:21" s="60" customFormat="1" ht="15.6" hidden="1" customHeight="1" thickBot="1">
      <c r="A997" s="60" t="s">
        <v>31</v>
      </c>
      <c r="B997" s="62">
        <f>+B976+1</f>
        <v>180</v>
      </c>
      <c r="C997" s="49" t="s">
        <v>1349</v>
      </c>
      <c r="D997" s="130">
        <f t="shared" ref="D997:D1003" si="749">D1020/$P1020</f>
        <v>5.0113661803404146E-2</v>
      </c>
      <c r="E997" s="119">
        <f t="shared" ref="E997:O997" si="750">E1020/$P1020</f>
        <v>8.1634322411966345E-2</v>
      </c>
      <c r="F997" s="119">
        <f t="shared" si="750"/>
        <v>2.5164252096645527E-3</v>
      </c>
      <c r="G997" s="119">
        <f t="shared" si="750"/>
        <v>4.1260514692383135E-3</v>
      </c>
      <c r="H997" s="119">
        <f t="shared" si="750"/>
        <v>6.9066395940023751E-3</v>
      </c>
      <c r="I997" s="119">
        <f t="shared" si="750"/>
        <v>1.2310430850864128E-2</v>
      </c>
      <c r="J997" s="119">
        <f t="shared" si="750"/>
        <v>0.36755512573829008</v>
      </c>
      <c r="K997" s="119">
        <f t="shared" si="750"/>
        <v>8.4434661907097711E-2</v>
      </c>
      <c r="L997" s="119">
        <f t="shared" si="750"/>
        <v>0.11456277990379654</v>
      </c>
      <c r="M997" s="119">
        <f t="shared" si="750"/>
        <v>9.1907810034823012E-2</v>
      </c>
      <c r="N997" s="119">
        <f t="shared" si="750"/>
        <v>7.903790994238491E-2</v>
      </c>
      <c r="O997" s="119">
        <f t="shared" si="750"/>
        <v>0.1048941811344679</v>
      </c>
      <c r="P997" s="175">
        <f t="shared" ref="P997:P1006" si="751">SUM(D997:O997)</f>
        <v>0.99999999999999989</v>
      </c>
      <c r="Q997" s="176">
        <f>(P1020/P1019-1)</f>
        <v>-0.39200513295442652</v>
      </c>
      <c r="R997" s="83"/>
      <c r="S997" s="83"/>
      <c r="T997" s="67"/>
      <c r="U997" s="209">
        <v>2</v>
      </c>
    </row>
    <row r="998" spans="1:21" s="60" customFormat="1" ht="15.6" hidden="1" customHeight="1">
      <c r="A998" s="60" t="s">
        <v>31</v>
      </c>
      <c r="B998" s="408">
        <f>+B997+1</f>
        <v>181</v>
      </c>
      <c r="C998" s="566" t="s">
        <v>1350</v>
      </c>
      <c r="D998" s="460">
        <f t="shared" si="749"/>
        <v>7.1362329875267558E-3</v>
      </c>
      <c r="E998" s="346">
        <f t="shared" ref="E998:O998" si="752">E1021/$P1021</f>
        <v>3.922138587924332E-3</v>
      </c>
      <c r="F998" s="346">
        <f t="shared" si="752"/>
        <v>4.2995629998216376E-3</v>
      </c>
      <c r="G998" s="346">
        <f t="shared" si="752"/>
        <v>8.4459431018672863E-3</v>
      </c>
      <c r="H998" s="346">
        <f t="shared" si="752"/>
        <v>9.9533745005411772E-3</v>
      </c>
      <c r="I998" s="346">
        <f t="shared" si="752"/>
        <v>2.1531824173506277E-2</v>
      </c>
      <c r="J998" s="346">
        <f t="shared" si="752"/>
        <v>6.773691659147564E-2</v>
      </c>
      <c r="K998" s="346">
        <f t="shared" si="752"/>
        <v>0.13898948096302044</v>
      </c>
      <c r="L998" s="346">
        <f t="shared" si="752"/>
        <v>0.16661384866300191</v>
      </c>
      <c r="M998" s="346">
        <f t="shared" si="752"/>
        <v>0.26389131920409364</v>
      </c>
      <c r="N998" s="346">
        <f t="shared" si="752"/>
        <v>0.24043591556848484</v>
      </c>
      <c r="O998" s="346">
        <f t="shared" si="752"/>
        <v>6.704344265873606E-2</v>
      </c>
      <c r="P998" s="545">
        <f t="shared" si="751"/>
        <v>1</v>
      </c>
      <c r="Q998" s="548">
        <f t="shared" ref="Q998:Q1006" si="753">(P1021/P1020-1)</f>
        <v>-0.43971859271002289</v>
      </c>
      <c r="R998" s="83"/>
      <c r="S998" s="83"/>
      <c r="T998" s="67"/>
      <c r="U998" s="209">
        <v>2</v>
      </c>
    </row>
    <row r="999" spans="1:21" s="60" customFormat="1" ht="15.6" customHeight="1">
      <c r="A999" s="60" t="s">
        <v>31</v>
      </c>
      <c r="B999" s="513">
        <v>181</v>
      </c>
      <c r="C999" s="567" t="s">
        <v>1351</v>
      </c>
      <c r="D999" s="119">
        <f t="shared" si="749"/>
        <v>0.60673004588285007</v>
      </c>
      <c r="E999" s="119">
        <f t="shared" ref="E999:O999" si="754">E1022/$P1022</f>
        <v>1.8077776598658186E-2</v>
      </c>
      <c r="F999" s="119">
        <f t="shared" si="754"/>
        <v>1.8179303117485762E-2</v>
      </c>
      <c r="G999" s="119">
        <f t="shared" si="754"/>
        <v>2.7485249224805497E-2</v>
      </c>
      <c r="H999" s="119">
        <f t="shared" si="754"/>
        <v>5.2481159792070617E-2</v>
      </c>
      <c r="I999" s="119">
        <f t="shared" si="754"/>
        <v>6.3046822638831615E-2</v>
      </c>
      <c r="J999" s="119">
        <f t="shared" si="754"/>
        <v>6.7418682309300884E-2</v>
      </c>
      <c r="K999" s="119">
        <f t="shared" si="754"/>
        <v>1.8609749940222575E-2</v>
      </c>
      <c r="L999" s="119">
        <f t="shared" si="754"/>
        <v>2.1154414901684269E-2</v>
      </c>
      <c r="M999" s="119">
        <f t="shared" si="754"/>
        <v>5.1993720201418535E-2</v>
      </c>
      <c r="N999" s="119">
        <f t="shared" si="754"/>
        <v>3.9626438395486213E-2</v>
      </c>
      <c r="O999" s="119">
        <f t="shared" si="754"/>
        <v>1.5196636997185766E-2</v>
      </c>
      <c r="P999" s="175">
        <f t="shared" si="751"/>
        <v>1</v>
      </c>
      <c r="Q999" s="556">
        <f t="shared" si="753"/>
        <v>-0.70654750495171692</v>
      </c>
      <c r="R999" s="83"/>
      <c r="S999" s="83"/>
      <c r="T999" s="67"/>
      <c r="U999" s="209">
        <v>1</v>
      </c>
    </row>
    <row r="1000" spans="1:21" s="60" customFormat="1" ht="15.6" customHeight="1">
      <c r="A1000" s="60" t="s">
        <v>31</v>
      </c>
      <c r="B1000" s="513">
        <f>+B999+1</f>
        <v>182</v>
      </c>
      <c r="C1000" s="567" t="s">
        <v>1352</v>
      </c>
      <c r="D1000" s="119">
        <f t="shared" si="749"/>
        <v>7.9238436485844305E-2</v>
      </c>
      <c r="E1000" s="119">
        <f t="shared" ref="E1000:O1000" si="755">E1023/$P1023</f>
        <v>3.6980607298897079E-2</v>
      </c>
      <c r="F1000" s="119">
        <f t="shared" si="755"/>
        <v>4.6179416009644973E-2</v>
      </c>
      <c r="G1000" s="119">
        <f t="shared" si="755"/>
        <v>5.7137769125969878E-2</v>
      </c>
      <c r="H1000" s="119">
        <f t="shared" si="755"/>
        <v>9.1062167509322653E-2</v>
      </c>
      <c r="I1000" s="119">
        <f t="shared" si="755"/>
        <v>0.21377873690988605</v>
      </c>
      <c r="J1000" s="119">
        <f t="shared" si="755"/>
        <v>0.14696932266670029</v>
      </c>
      <c r="K1000" s="119">
        <f t="shared" si="755"/>
        <v>4.5270807632622076E-2</v>
      </c>
      <c r="L1000" s="119">
        <f t="shared" si="755"/>
        <v>6.4100762073316261E-2</v>
      </c>
      <c r="M1000" s="119">
        <f t="shared" si="755"/>
        <v>8.0272834469392554E-2</v>
      </c>
      <c r="N1000" s="119">
        <f t="shared" si="755"/>
        <v>9.9201000148663454E-2</v>
      </c>
      <c r="O1000" s="119">
        <f t="shared" si="755"/>
        <v>3.9808139669740443E-2</v>
      </c>
      <c r="P1000" s="175">
        <f t="shared" si="751"/>
        <v>0.99999999999999989</v>
      </c>
      <c r="Q1000" s="556">
        <f t="shared" si="753"/>
        <v>-0.58137552083323274</v>
      </c>
      <c r="R1000" s="83"/>
      <c r="S1000" s="83"/>
      <c r="T1000" s="67"/>
      <c r="U1000" s="209">
        <v>1</v>
      </c>
    </row>
    <row r="1001" spans="1:21" s="60" customFormat="1" ht="15.75" customHeight="1">
      <c r="A1001" s="60" t="s">
        <v>31</v>
      </c>
      <c r="B1001" s="513">
        <f>+B1000+1</f>
        <v>183</v>
      </c>
      <c r="C1001" s="567" t="s">
        <v>1353</v>
      </c>
      <c r="D1001" s="119">
        <f t="shared" si="749"/>
        <v>7.5713542784209276E-2</v>
      </c>
      <c r="E1001" s="119">
        <f t="shared" ref="E1001:O1001" si="756">E1024/$P1024</f>
        <v>3.1872712571759602E-2</v>
      </c>
      <c r="F1001" s="119">
        <f t="shared" si="756"/>
        <v>4.3938436999514961E-2</v>
      </c>
      <c r="G1001" s="119">
        <f t="shared" si="756"/>
        <v>7.5040342757556375E-2</v>
      </c>
      <c r="H1001" s="119">
        <f t="shared" si="756"/>
        <v>0.13211529891507565</v>
      </c>
      <c r="I1001" s="119">
        <f t="shared" si="756"/>
        <v>0.17074699239461419</v>
      </c>
      <c r="J1001" s="119">
        <f t="shared" si="756"/>
        <v>0.138291726192526</v>
      </c>
      <c r="K1001" s="119">
        <f t="shared" si="756"/>
        <v>4.9231482185237374E-2</v>
      </c>
      <c r="L1001" s="119">
        <f t="shared" si="756"/>
        <v>4.821407309160828E-2</v>
      </c>
      <c r="M1001" s="119">
        <f t="shared" si="756"/>
        <v>0.11240688376021801</v>
      </c>
      <c r="N1001" s="119">
        <f t="shared" si="756"/>
        <v>8.6765549723475999E-2</v>
      </c>
      <c r="O1001" s="119">
        <f t="shared" si="756"/>
        <v>3.5662958624204273E-2</v>
      </c>
      <c r="P1001" s="175">
        <f t="shared" si="751"/>
        <v>1</v>
      </c>
      <c r="Q1001" s="556">
        <f t="shared" si="753"/>
        <v>5.7425839983776816E-2</v>
      </c>
      <c r="R1001" s="83"/>
      <c r="S1001" s="83"/>
      <c r="T1001" s="67"/>
      <c r="U1001" s="209">
        <v>1</v>
      </c>
    </row>
    <row r="1002" spans="1:21" s="60" customFormat="1" ht="15.75" customHeight="1">
      <c r="A1002" s="60" t="s">
        <v>31</v>
      </c>
      <c r="B1002" s="513">
        <f>+B1001+1</f>
        <v>184</v>
      </c>
      <c r="C1002" s="567" t="s">
        <v>1354</v>
      </c>
      <c r="D1002" s="119">
        <f t="shared" si="749"/>
        <v>8.0991993764403969E-2</v>
      </c>
      <c r="E1002" s="119">
        <f t="shared" ref="E1002:O1002" si="757">E1025/$P1025</f>
        <v>3.2131485386068116E-2</v>
      </c>
      <c r="F1002" s="119">
        <f t="shared" si="757"/>
        <v>4.1193700254598085E-2</v>
      </c>
      <c r="G1002" s="119">
        <f t="shared" si="757"/>
        <v>6.1055115918293074E-2</v>
      </c>
      <c r="H1002" s="119">
        <f t="shared" si="757"/>
        <v>0.11791130333521345</v>
      </c>
      <c r="I1002" s="119">
        <f t="shared" si="757"/>
        <v>0.21234131886778332</v>
      </c>
      <c r="J1002" s="119">
        <f t="shared" si="757"/>
        <v>0.14346934689312724</v>
      </c>
      <c r="K1002" s="119">
        <f t="shared" si="757"/>
        <v>4.1290997923786911E-2</v>
      </c>
      <c r="L1002" s="119">
        <f t="shared" si="757"/>
        <v>5.3475516222677974E-2</v>
      </c>
      <c r="M1002" s="119">
        <f t="shared" si="757"/>
        <v>7.1261725293499265E-2</v>
      </c>
      <c r="N1002" s="119">
        <f t="shared" si="757"/>
        <v>9.1240733509667937E-2</v>
      </c>
      <c r="O1002" s="119">
        <f t="shared" si="757"/>
        <v>5.3636762630880672E-2</v>
      </c>
      <c r="P1002" s="175">
        <f t="shared" si="751"/>
        <v>1</v>
      </c>
      <c r="Q1002" s="556">
        <f t="shared" si="753"/>
        <v>-8.0099069504944165E-3</v>
      </c>
      <c r="R1002" s="83"/>
      <c r="S1002" s="83"/>
      <c r="T1002" s="67"/>
      <c r="U1002" s="209">
        <v>1</v>
      </c>
    </row>
    <row r="1003" spans="1:21" s="60" customFormat="1" ht="15.75" customHeight="1">
      <c r="A1003" s="60" t="s">
        <v>31</v>
      </c>
      <c r="B1003" s="513">
        <v>185</v>
      </c>
      <c r="C1003" s="567" t="s">
        <v>1355</v>
      </c>
      <c r="D1003" s="119">
        <f t="shared" si="749"/>
        <v>6.7539713793103445E-2</v>
      </c>
      <c r="E1003" s="119">
        <f t="shared" ref="E1003:O1003" si="758">E1026/$P1026</f>
        <v>5.3222103448275868E-2</v>
      </c>
      <c r="F1003" s="119">
        <f t="shared" si="758"/>
        <v>4.5307486206896549E-2</v>
      </c>
      <c r="G1003" s="119">
        <f t="shared" si="758"/>
        <v>8.1792493103448285E-2</v>
      </c>
      <c r="H1003" s="119">
        <f t="shared" si="758"/>
        <v>0.12620887931034483</v>
      </c>
      <c r="I1003" s="119">
        <f t="shared" si="758"/>
        <v>0.20570978448275859</v>
      </c>
      <c r="J1003" s="119">
        <f t="shared" si="758"/>
        <v>0.12068965517241378</v>
      </c>
      <c r="K1003" s="119">
        <f t="shared" si="758"/>
        <v>5.1724137931034482E-2</v>
      </c>
      <c r="L1003" s="119">
        <f t="shared" si="758"/>
        <v>5.1724137931034482E-2</v>
      </c>
      <c r="M1003" s="119">
        <f t="shared" si="758"/>
        <v>6.8965517241379309E-2</v>
      </c>
      <c r="N1003" s="119">
        <f t="shared" si="758"/>
        <v>6.8965517241379309E-2</v>
      </c>
      <c r="O1003" s="119">
        <f t="shared" si="758"/>
        <v>5.8150574137930948E-2</v>
      </c>
      <c r="P1003" s="175">
        <f t="shared" si="751"/>
        <v>0.99999999999999989</v>
      </c>
      <c r="Q1003" s="556">
        <f t="shared" si="753"/>
        <v>-7.1666409306000434E-3</v>
      </c>
      <c r="R1003" s="83"/>
      <c r="S1003" s="83"/>
      <c r="T1003" s="67"/>
      <c r="U1003" s="209">
        <v>1</v>
      </c>
    </row>
    <row r="1004" spans="1:21" s="60" customFormat="1" ht="15.75" customHeight="1">
      <c r="A1004" s="60" t="s">
        <v>31</v>
      </c>
      <c r="B1004" s="513">
        <v>186</v>
      </c>
      <c r="C1004" s="567" t="s">
        <v>1356</v>
      </c>
      <c r="D1004" s="119">
        <f t="shared" ref="D1004:O1006" si="759">D1027/$P1027</f>
        <v>6.6666666666666666E-2</v>
      </c>
      <c r="E1004" s="119">
        <f t="shared" si="759"/>
        <v>3.3333333333333333E-2</v>
      </c>
      <c r="F1004" s="119">
        <f t="shared" si="759"/>
        <v>4.9999999999999996E-2</v>
      </c>
      <c r="G1004" s="119">
        <f t="shared" si="759"/>
        <v>6.6666666666666666E-2</v>
      </c>
      <c r="H1004" s="119">
        <f t="shared" si="759"/>
        <v>9.9999999999999992E-2</v>
      </c>
      <c r="I1004" s="119">
        <f t="shared" si="759"/>
        <v>0.16666666666666666</v>
      </c>
      <c r="J1004" s="119">
        <f t="shared" si="759"/>
        <v>0.15</v>
      </c>
      <c r="K1004" s="119">
        <f t="shared" si="759"/>
        <v>6.6666666666666666E-2</v>
      </c>
      <c r="L1004" s="119">
        <f t="shared" si="759"/>
        <v>4.9999999999999996E-2</v>
      </c>
      <c r="M1004" s="119">
        <f t="shared" si="759"/>
        <v>8.3333333333333329E-2</v>
      </c>
      <c r="N1004" s="119">
        <f t="shared" si="759"/>
        <v>9.9999999999999992E-2</v>
      </c>
      <c r="O1004" s="119">
        <f t="shared" si="759"/>
        <v>6.6666666666666721E-2</v>
      </c>
      <c r="P1004" s="175">
        <f t="shared" si="751"/>
        <v>1</v>
      </c>
      <c r="Q1004" s="556">
        <f t="shared" si="753"/>
        <v>3.4482758620689724E-2</v>
      </c>
      <c r="R1004" s="83"/>
      <c r="S1004" s="83"/>
      <c r="T1004" s="67"/>
      <c r="U1004" s="209">
        <v>1</v>
      </c>
    </row>
    <row r="1005" spans="1:21" s="60" customFormat="1" ht="15.75" hidden="1" customHeight="1" thickBot="1">
      <c r="A1005" s="60" t="s">
        <v>31</v>
      </c>
      <c r="B1005" s="409"/>
      <c r="C1005" s="158" t="s">
        <v>1357</v>
      </c>
      <c r="D1005" s="135" t="e">
        <f t="shared" si="759"/>
        <v>#DIV/0!</v>
      </c>
      <c r="E1005" s="136" t="e">
        <f t="shared" si="759"/>
        <v>#DIV/0!</v>
      </c>
      <c r="F1005" s="136" t="e">
        <f t="shared" si="759"/>
        <v>#DIV/0!</v>
      </c>
      <c r="G1005" s="136" t="e">
        <f t="shared" si="759"/>
        <v>#DIV/0!</v>
      </c>
      <c r="H1005" s="136" t="e">
        <f t="shared" si="759"/>
        <v>#DIV/0!</v>
      </c>
      <c r="I1005" s="136" t="e">
        <f t="shared" si="759"/>
        <v>#DIV/0!</v>
      </c>
      <c r="J1005" s="136" t="e">
        <f t="shared" si="759"/>
        <v>#DIV/0!</v>
      </c>
      <c r="K1005" s="136" t="e">
        <f t="shared" si="759"/>
        <v>#DIV/0!</v>
      </c>
      <c r="L1005" s="136" t="e">
        <f t="shared" si="759"/>
        <v>#DIV/0!</v>
      </c>
      <c r="M1005" s="136" t="e">
        <f t="shared" si="759"/>
        <v>#DIV/0!</v>
      </c>
      <c r="N1005" s="136" t="e">
        <f t="shared" si="759"/>
        <v>#DIV/0!</v>
      </c>
      <c r="O1005" s="136" t="e">
        <f t="shared" si="759"/>
        <v>#DIV/0!</v>
      </c>
      <c r="P1005" s="137" t="e">
        <f t="shared" si="751"/>
        <v>#DIV/0!</v>
      </c>
      <c r="Q1005" s="106">
        <f t="shared" si="753"/>
        <v>-1</v>
      </c>
      <c r="R1005" s="83"/>
      <c r="S1005" s="83"/>
      <c r="T1005" s="67"/>
      <c r="U1005" s="209">
        <v>2</v>
      </c>
    </row>
    <row r="1006" spans="1:21" s="60" customFormat="1" ht="15.75" hidden="1" customHeight="1" thickBot="1">
      <c r="A1006" s="60" t="s">
        <v>31</v>
      </c>
      <c r="B1006" s="213"/>
      <c r="C1006" s="40" t="s">
        <v>1358</v>
      </c>
      <c r="D1006" s="135" t="e">
        <f t="shared" si="759"/>
        <v>#DIV/0!</v>
      </c>
      <c r="E1006" s="136" t="e">
        <f t="shared" si="759"/>
        <v>#DIV/0!</v>
      </c>
      <c r="F1006" s="136" t="e">
        <f t="shared" si="759"/>
        <v>#DIV/0!</v>
      </c>
      <c r="G1006" s="136" t="e">
        <f t="shared" si="759"/>
        <v>#DIV/0!</v>
      </c>
      <c r="H1006" s="136" t="e">
        <f t="shared" si="759"/>
        <v>#DIV/0!</v>
      </c>
      <c r="I1006" s="136" t="e">
        <f t="shared" si="759"/>
        <v>#DIV/0!</v>
      </c>
      <c r="J1006" s="136" t="e">
        <f t="shared" si="759"/>
        <v>#DIV/0!</v>
      </c>
      <c r="K1006" s="136" t="e">
        <f t="shared" si="759"/>
        <v>#DIV/0!</v>
      </c>
      <c r="L1006" s="136" t="e">
        <f t="shared" si="759"/>
        <v>#DIV/0!</v>
      </c>
      <c r="M1006" s="136" t="e">
        <f t="shared" si="759"/>
        <v>#DIV/0!</v>
      </c>
      <c r="N1006" s="136" t="e">
        <f t="shared" si="759"/>
        <v>#DIV/0!</v>
      </c>
      <c r="O1006" s="136" t="e">
        <f t="shared" si="759"/>
        <v>#DIV/0!</v>
      </c>
      <c r="P1006" s="138" t="e">
        <f t="shared" si="751"/>
        <v>#DIV/0!</v>
      </c>
      <c r="Q1006" s="108" t="e">
        <f t="shared" si="753"/>
        <v>#DIV/0!</v>
      </c>
      <c r="R1006" s="83"/>
      <c r="S1006" s="83"/>
      <c r="T1006" s="67"/>
      <c r="U1006" s="209">
        <v>2</v>
      </c>
    </row>
    <row r="1007" spans="1:21" s="60" customFormat="1" ht="15.75" hidden="1" customHeight="1" thickBot="1">
      <c r="A1007" s="60" t="s">
        <v>31</v>
      </c>
      <c r="B1007" s="213"/>
      <c r="C1007" s="40" t="s">
        <v>2525</v>
      </c>
      <c r="D1007" s="135" t="e">
        <f t="shared" ref="D1007:O1007" si="760">D1030/$P1030</f>
        <v>#DIV/0!</v>
      </c>
      <c r="E1007" s="136" t="e">
        <f t="shared" si="760"/>
        <v>#DIV/0!</v>
      </c>
      <c r="F1007" s="136" t="e">
        <f t="shared" si="760"/>
        <v>#DIV/0!</v>
      </c>
      <c r="G1007" s="136" t="e">
        <f t="shared" si="760"/>
        <v>#DIV/0!</v>
      </c>
      <c r="H1007" s="136" t="e">
        <f t="shared" si="760"/>
        <v>#DIV/0!</v>
      </c>
      <c r="I1007" s="136" t="e">
        <f t="shared" si="760"/>
        <v>#DIV/0!</v>
      </c>
      <c r="J1007" s="136" t="e">
        <f t="shared" si="760"/>
        <v>#DIV/0!</v>
      </c>
      <c r="K1007" s="136" t="e">
        <f t="shared" si="760"/>
        <v>#DIV/0!</v>
      </c>
      <c r="L1007" s="136" t="e">
        <f t="shared" si="760"/>
        <v>#DIV/0!</v>
      </c>
      <c r="M1007" s="136" t="e">
        <f t="shared" si="760"/>
        <v>#DIV/0!</v>
      </c>
      <c r="N1007" s="136" t="e">
        <f t="shared" si="760"/>
        <v>#DIV/0!</v>
      </c>
      <c r="O1007" s="136" t="e">
        <f t="shared" si="760"/>
        <v>#DIV/0!</v>
      </c>
      <c r="P1007" s="138" t="e">
        <f t="shared" ref="P1007:P1009" si="761">SUM(D1007:O1007)</f>
        <v>#DIV/0!</v>
      </c>
      <c r="Q1007" s="108" t="e">
        <f t="shared" ref="Q1007:Q1009" si="762">(P1030/P1029-1)</f>
        <v>#DIV/0!</v>
      </c>
      <c r="R1007" s="83"/>
      <c r="S1007" s="83"/>
      <c r="T1007" s="67"/>
      <c r="U1007" s="209">
        <v>2</v>
      </c>
    </row>
    <row r="1008" spans="1:21" s="60" customFormat="1" ht="15.75" hidden="1" customHeight="1" thickBot="1">
      <c r="A1008" s="60" t="s">
        <v>31</v>
      </c>
      <c r="B1008" s="213"/>
      <c r="C1008" s="40" t="s">
        <v>2621</v>
      </c>
      <c r="D1008" s="135" t="e">
        <f t="shared" ref="D1008:O1008" si="763">D1031/$P1031</f>
        <v>#DIV/0!</v>
      </c>
      <c r="E1008" s="136" t="e">
        <f t="shared" si="763"/>
        <v>#DIV/0!</v>
      </c>
      <c r="F1008" s="136" t="e">
        <f t="shared" si="763"/>
        <v>#DIV/0!</v>
      </c>
      <c r="G1008" s="136" t="e">
        <f t="shared" si="763"/>
        <v>#DIV/0!</v>
      </c>
      <c r="H1008" s="136" t="e">
        <f t="shared" si="763"/>
        <v>#DIV/0!</v>
      </c>
      <c r="I1008" s="136" t="e">
        <f t="shared" si="763"/>
        <v>#DIV/0!</v>
      </c>
      <c r="J1008" s="136" t="e">
        <f t="shared" si="763"/>
        <v>#DIV/0!</v>
      </c>
      <c r="K1008" s="136" t="e">
        <f t="shared" si="763"/>
        <v>#DIV/0!</v>
      </c>
      <c r="L1008" s="136" t="e">
        <f t="shared" si="763"/>
        <v>#DIV/0!</v>
      </c>
      <c r="M1008" s="136" t="e">
        <f t="shared" si="763"/>
        <v>#DIV/0!</v>
      </c>
      <c r="N1008" s="136" t="e">
        <f t="shared" si="763"/>
        <v>#DIV/0!</v>
      </c>
      <c r="O1008" s="136" t="e">
        <f t="shared" si="763"/>
        <v>#DIV/0!</v>
      </c>
      <c r="P1008" s="138" t="e">
        <f t="shared" si="761"/>
        <v>#DIV/0!</v>
      </c>
      <c r="Q1008" s="108" t="e">
        <f t="shared" si="762"/>
        <v>#DIV/0!</v>
      </c>
      <c r="R1008" s="83"/>
      <c r="S1008" s="83"/>
      <c r="T1008" s="67"/>
      <c r="U1008" s="209">
        <v>2</v>
      </c>
    </row>
    <row r="1009" spans="1:21" s="60" customFormat="1" ht="15.75" hidden="1" customHeight="1" thickBot="1">
      <c r="A1009" s="60" t="s">
        <v>31</v>
      </c>
      <c r="B1009" s="213"/>
      <c r="C1009" s="40" t="s">
        <v>2717</v>
      </c>
      <c r="D1009" s="135" t="e">
        <f t="shared" ref="D1009:O1009" si="764">D1032/$P1032</f>
        <v>#DIV/0!</v>
      </c>
      <c r="E1009" s="136" t="e">
        <f t="shared" si="764"/>
        <v>#DIV/0!</v>
      </c>
      <c r="F1009" s="136" t="e">
        <f t="shared" si="764"/>
        <v>#DIV/0!</v>
      </c>
      <c r="G1009" s="136" t="e">
        <f t="shared" si="764"/>
        <v>#DIV/0!</v>
      </c>
      <c r="H1009" s="136" t="e">
        <f t="shared" si="764"/>
        <v>#DIV/0!</v>
      </c>
      <c r="I1009" s="136" t="e">
        <f t="shared" si="764"/>
        <v>#DIV/0!</v>
      </c>
      <c r="J1009" s="136" t="e">
        <f t="shared" si="764"/>
        <v>#DIV/0!</v>
      </c>
      <c r="K1009" s="136" t="e">
        <f t="shared" si="764"/>
        <v>#DIV/0!</v>
      </c>
      <c r="L1009" s="136" t="e">
        <f t="shared" si="764"/>
        <v>#DIV/0!</v>
      </c>
      <c r="M1009" s="136" t="e">
        <f t="shared" si="764"/>
        <v>#DIV/0!</v>
      </c>
      <c r="N1009" s="136" t="e">
        <f t="shared" si="764"/>
        <v>#DIV/0!</v>
      </c>
      <c r="O1009" s="136" t="e">
        <f t="shared" si="764"/>
        <v>#DIV/0!</v>
      </c>
      <c r="P1009" s="138" t="e">
        <f t="shared" si="761"/>
        <v>#DIV/0!</v>
      </c>
      <c r="Q1009" s="108" t="e">
        <f t="shared" si="762"/>
        <v>#DIV/0!</v>
      </c>
      <c r="R1009" s="83"/>
      <c r="S1009" s="83"/>
      <c r="T1009" s="67"/>
      <c r="U1009" s="209">
        <v>2</v>
      </c>
    </row>
    <row r="1010" spans="1:21" s="60" customFormat="1" ht="15.75" hidden="1" customHeight="1" thickBot="1">
      <c r="A1010" s="60" t="s">
        <v>31</v>
      </c>
      <c r="B1010" s="213"/>
      <c r="C1010" s="41" t="s">
        <v>501</v>
      </c>
      <c r="D1010" s="347">
        <v>54.307103169999998</v>
      </c>
      <c r="E1010" s="348">
        <v>32.392736469999996</v>
      </c>
      <c r="F1010" s="348">
        <v>32.395044460000008</v>
      </c>
      <c r="G1010" s="348">
        <v>31.654582299999987</v>
      </c>
      <c r="H1010" s="348">
        <v>35.627347680000014</v>
      </c>
      <c r="I1010" s="348">
        <v>55.098294289999984</v>
      </c>
      <c r="J1010" s="348">
        <v>54.329792690000033</v>
      </c>
      <c r="K1010" s="348">
        <v>36.594383520000008</v>
      </c>
      <c r="L1010" s="348">
        <v>46.704842419999977</v>
      </c>
      <c r="M1010" s="348">
        <v>39.841907339999977</v>
      </c>
      <c r="N1010" s="348">
        <v>41.978482610000015</v>
      </c>
      <c r="O1010" s="83">
        <v>42.996998700000006</v>
      </c>
      <c r="P1010" s="349">
        <f>SUM(D1010:O1010)</f>
        <v>503.92151565</v>
      </c>
      <c r="Q1010" s="84"/>
      <c r="R1010" s="83"/>
      <c r="S1010" s="83"/>
      <c r="T1010" s="67"/>
      <c r="U1010" s="209">
        <v>2</v>
      </c>
    </row>
    <row r="1011" spans="1:21" s="60" customFormat="1" ht="15.75" hidden="1" customHeight="1" thickBot="1">
      <c r="A1011" s="60" t="s">
        <v>31</v>
      </c>
      <c r="B1011" s="213"/>
      <c r="C1011" s="40" t="s">
        <v>502</v>
      </c>
      <c r="D1011" s="109">
        <v>59.626609760000001</v>
      </c>
      <c r="E1011" s="110">
        <v>39.792898209999997</v>
      </c>
      <c r="F1011" s="110">
        <v>36.476851750000002</v>
      </c>
      <c r="G1011" s="110">
        <v>37.754891979999996</v>
      </c>
      <c r="H1011" s="110">
        <v>37.064728160000001</v>
      </c>
      <c r="I1011" s="110">
        <v>53.960695540000003</v>
      </c>
      <c r="J1011" s="110">
        <v>56.295816080000002</v>
      </c>
      <c r="K1011" s="110">
        <v>36.582293499999999</v>
      </c>
      <c r="L1011" s="110">
        <v>43.389728460000001</v>
      </c>
      <c r="M1011" s="110">
        <v>41.429842129999997</v>
      </c>
      <c r="N1011" s="110">
        <v>44.427413729999998</v>
      </c>
      <c r="O1011" s="111">
        <v>39.379284589999997</v>
      </c>
      <c r="P1011" s="112">
        <f>SUM(D1011:O1011)</f>
        <v>526.18105389000004</v>
      </c>
      <c r="Q1011" s="240"/>
      <c r="R1011" s="315"/>
      <c r="S1011" s="315"/>
      <c r="T1011" s="242"/>
      <c r="U1011" s="209">
        <v>2</v>
      </c>
    </row>
    <row r="1012" spans="1:21" s="60" customFormat="1" ht="15.75" hidden="1" customHeight="1" thickBot="1">
      <c r="A1012" s="60" t="s">
        <v>31</v>
      </c>
      <c r="B1012" s="213"/>
      <c r="C1012" s="40" t="s">
        <v>503</v>
      </c>
      <c r="D1012" s="109">
        <v>64.568329449999993</v>
      </c>
      <c r="E1012" s="110">
        <v>35.90109013</v>
      </c>
      <c r="F1012" s="110">
        <v>33.615797600000001</v>
      </c>
      <c r="G1012" s="110">
        <v>41.46916616</v>
      </c>
      <c r="H1012" s="110">
        <v>37.278924809999999</v>
      </c>
      <c r="I1012" s="110">
        <v>56.260227100000002</v>
      </c>
      <c r="J1012" s="110">
        <v>59.971253879999999</v>
      </c>
      <c r="K1012" s="110">
        <v>36.999314609999999</v>
      </c>
      <c r="L1012" s="110">
        <v>44.249234170000001</v>
      </c>
      <c r="M1012" s="110">
        <v>46.60927908</v>
      </c>
      <c r="N1012" s="110">
        <v>42.803802910000002</v>
      </c>
      <c r="O1012" s="111">
        <v>43.597411809999997</v>
      </c>
      <c r="P1012" s="112">
        <f t="shared" ref="P1012:P1017" si="765">SUM(D1012:O1012)</f>
        <v>543.32383171000004</v>
      </c>
      <c r="Q1012" s="80"/>
      <c r="R1012" s="114"/>
      <c r="S1012" s="114"/>
      <c r="T1012" s="115">
        <f t="shared" ref="T1012:T1018" si="766">R1012-S1012</f>
        <v>0</v>
      </c>
      <c r="U1012" s="209">
        <v>2</v>
      </c>
    </row>
    <row r="1013" spans="1:21" s="60" customFormat="1" ht="15.75" hidden="1" customHeight="1" thickBot="1">
      <c r="A1013" s="60" t="s">
        <v>31</v>
      </c>
      <c r="B1013" s="213"/>
      <c r="C1013" s="40" t="s">
        <v>567</v>
      </c>
      <c r="D1013" s="109">
        <v>68.734786029999995</v>
      </c>
      <c r="E1013" s="110">
        <v>40.601878300000003</v>
      </c>
      <c r="F1013" s="110">
        <v>38.551845839999999</v>
      </c>
      <c r="G1013" s="110">
        <v>43.241038099999997</v>
      </c>
      <c r="H1013" s="110">
        <v>37.84888033</v>
      </c>
      <c r="I1013" s="110">
        <v>58.654402939999997</v>
      </c>
      <c r="J1013" s="110">
        <v>57.636056799999999</v>
      </c>
      <c r="K1013" s="110">
        <v>39.220226619999998</v>
      </c>
      <c r="L1013" s="110">
        <v>48.49815504</v>
      </c>
      <c r="M1013" s="110">
        <v>44.195576699999997</v>
      </c>
      <c r="N1013" s="110">
        <v>44.40781363</v>
      </c>
      <c r="O1013" s="111">
        <v>47.539333040000002</v>
      </c>
      <c r="P1013" s="112">
        <f t="shared" si="765"/>
        <v>569.12999336999997</v>
      </c>
      <c r="Q1013" s="80"/>
      <c r="R1013" s="114"/>
      <c r="S1013" s="114"/>
      <c r="T1013" s="115">
        <f t="shared" si="766"/>
        <v>0</v>
      </c>
      <c r="U1013" s="209">
        <v>2</v>
      </c>
    </row>
    <row r="1014" spans="1:21" s="60" customFormat="1" ht="15.75" hidden="1" customHeight="1" thickBot="1">
      <c r="A1014" s="60" t="s">
        <v>31</v>
      </c>
      <c r="B1014" s="213"/>
      <c r="C1014" s="40" t="s">
        <v>668</v>
      </c>
      <c r="D1014" s="109">
        <v>65.613614729999995</v>
      </c>
      <c r="E1014" s="110">
        <v>35.006563890000002</v>
      </c>
      <c r="F1014" s="110">
        <v>21.272935289999999</v>
      </c>
      <c r="G1014" s="110">
        <v>12.70519835</v>
      </c>
      <c r="H1014" s="110">
        <v>13.35510185</v>
      </c>
      <c r="I1014" s="110">
        <v>27.707828580000001</v>
      </c>
      <c r="J1014" s="110">
        <v>28.24457825</v>
      </c>
      <c r="K1014" s="110">
        <v>13.26111639</v>
      </c>
      <c r="L1014" s="110">
        <v>17.839027300000001</v>
      </c>
      <c r="M1014" s="110">
        <v>18.304611300000001</v>
      </c>
      <c r="N1014" s="110">
        <v>14.39663455</v>
      </c>
      <c r="O1014" s="111">
        <v>17.476508519999999</v>
      </c>
      <c r="P1014" s="112">
        <f t="shared" si="765"/>
        <v>285.183719</v>
      </c>
      <c r="Q1014" s="80"/>
      <c r="R1014" s="114"/>
      <c r="S1014" s="114"/>
      <c r="T1014" s="115">
        <f t="shared" si="766"/>
        <v>0</v>
      </c>
      <c r="U1014" s="209">
        <v>2</v>
      </c>
    </row>
    <row r="1015" spans="1:21" s="60" customFormat="1" ht="15.75" hidden="1" customHeight="1" thickBot="1">
      <c r="A1015" s="60" t="s">
        <v>31</v>
      </c>
      <c r="B1015" s="213"/>
      <c r="C1015" s="40" t="s">
        <v>749</v>
      </c>
      <c r="D1015" s="152">
        <v>11.576199109999999</v>
      </c>
      <c r="E1015" s="152">
        <v>4.5203620600000018</v>
      </c>
      <c r="F1015" s="152">
        <v>5.0960405899999976</v>
      </c>
      <c r="G1015" s="152">
        <v>5.9183934499999999</v>
      </c>
      <c r="H1015" s="152">
        <v>10.089975350000003</v>
      </c>
      <c r="I1015" s="152">
        <v>19.564345449999998</v>
      </c>
      <c r="J1015" s="152">
        <v>20.719727600000006</v>
      </c>
      <c r="K1015" s="152">
        <v>6.0659091099999927</v>
      </c>
      <c r="L1015" s="152">
        <v>7.7543329599999993</v>
      </c>
      <c r="M1015" s="152">
        <v>8.7124987600000026</v>
      </c>
      <c r="N1015" s="152">
        <v>9.9123830399999946</v>
      </c>
      <c r="O1015" s="111">
        <v>7.9447357000000096</v>
      </c>
      <c r="P1015" s="112">
        <f t="shared" si="765"/>
        <v>117.87490318</v>
      </c>
      <c r="Q1015" s="80"/>
      <c r="R1015" s="114"/>
      <c r="S1015" s="114"/>
      <c r="T1015" s="115">
        <f t="shared" si="766"/>
        <v>0</v>
      </c>
      <c r="U1015" s="209">
        <v>2</v>
      </c>
    </row>
    <row r="1016" spans="1:21" s="60" customFormat="1" ht="15.75" hidden="1" customHeight="1" thickBot="1">
      <c r="A1016" s="60" t="s">
        <v>31</v>
      </c>
      <c r="B1016" s="213"/>
      <c r="C1016" s="40" t="s">
        <v>829</v>
      </c>
      <c r="D1016" s="306">
        <v>9.0509458499999997</v>
      </c>
      <c r="E1016" s="307">
        <v>5.4997978100000005</v>
      </c>
      <c r="F1016" s="307">
        <v>4.6093097200000006</v>
      </c>
      <c r="G1016" s="307">
        <v>6.0264673799999997</v>
      </c>
      <c r="H1016" s="307">
        <v>10.554949700000002</v>
      </c>
      <c r="I1016" s="307">
        <v>21.568406249999995</v>
      </c>
      <c r="J1016" s="307">
        <v>21.535851340000008</v>
      </c>
      <c r="K1016" s="307">
        <v>5.764809189999994</v>
      </c>
      <c r="L1016" s="307">
        <v>8.9994003900000052</v>
      </c>
      <c r="M1016" s="307">
        <v>7.3357022200000017</v>
      </c>
      <c r="N1016" s="307">
        <v>10.272417379999993</v>
      </c>
      <c r="O1016" s="308">
        <v>7.5243988699999989</v>
      </c>
      <c r="P1016" s="309">
        <f t="shared" si="765"/>
        <v>118.7424561</v>
      </c>
      <c r="Q1016" s="80"/>
      <c r="R1016" s="109"/>
      <c r="S1016" s="109"/>
      <c r="T1016" s="52">
        <f>S1016-R1016</f>
        <v>0</v>
      </c>
      <c r="U1016" s="209">
        <v>2</v>
      </c>
    </row>
    <row r="1017" spans="1:21" s="60" customFormat="1" ht="15.75" hidden="1" customHeight="1">
      <c r="A1017" s="60" t="s">
        <v>31</v>
      </c>
      <c r="B1017" s="512"/>
      <c r="C1017" s="413" t="s">
        <v>913</v>
      </c>
      <c r="D1017" s="306">
        <v>10.900590770000001</v>
      </c>
      <c r="E1017" s="307">
        <v>5.1728496899999996</v>
      </c>
      <c r="F1017" s="307">
        <v>4.1485868799999999</v>
      </c>
      <c r="G1017" s="307">
        <v>7.3651750599999986</v>
      </c>
      <c r="H1017" s="307">
        <v>12.090281510000001</v>
      </c>
      <c r="I1017" s="307">
        <v>20.114507309999997</v>
      </c>
      <c r="J1017" s="307">
        <v>24.438337899999993</v>
      </c>
      <c r="K1017" s="307">
        <v>6.5449549799999991</v>
      </c>
      <c r="L1017" s="307">
        <v>8.737771070000008</v>
      </c>
      <c r="M1017" s="307">
        <v>11.287101059999996</v>
      </c>
      <c r="N1017" s="307">
        <v>8.7147428800000029</v>
      </c>
      <c r="O1017" s="308">
        <v>7.6496693299999947</v>
      </c>
      <c r="P1017" s="309">
        <f t="shared" si="765"/>
        <v>127.16456844</v>
      </c>
      <c r="Q1017" s="80"/>
      <c r="R1017" s="342">
        <v>122.39999999999999</v>
      </c>
      <c r="S1017" s="342">
        <v>122.4</v>
      </c>
      <c r="T1017" s="355">
        <f t="shared" si="766"/>
        <v>0</v>
      </c>
      <c r="U1017" s="209">
        <v>2</v>
      </c>
    </row>
    <row r="1018" spans="1:21" s="60" customFormat="1" ht="15.6" customHeight="1">
      <c r="A1018" s="60" t="s">
        <v>31</v>
      </c>
      <c r="B1018" s="513">
        <v>187</v>
      </c>
      <c r="C1018" s="567" t="s">
        <v>2827</v>
      </c>
      <c r="D1018" s="551">
        <v>0.4</v>
      </c>
      <c r="E1018" s="551">
        <v>0.2</v>
      </c>
      <c r="F1018" s="551">
        <v>0.3</v>
      </c>
      <c r="G1018" s="551">
        <v>0.4</v>
      </c>
      <c r="H1018" s="551">
        <v>0.6</v>
      </c>
      <c r="I1018" s="551">
        <v>1</v>
      </c>
      <c r="J1018" s="551">
        <v>0.9</v>
      </c>
      <c r="K1018" s="551">
        <v>0.4</v>
      </c>
      <c r="L1018" s="551">
        <v>0.3</v>
      </c>
      <c r="M1018" s="551">
        <v>0.5</v>
      </c>
      <c r="N1018" s="551">
        <v>0.6</v>
      </c>
      <c r="O1018" s="551">
        <f>(R1018)-SUM(D1018:N1018)</f>
        <v>0.40000000000000036</v>
      </c>
      <c r="P1018" s="552">
        <f t="shared" ref="P1018" si="767">SUM(D1018:O1018)</f>
        <v>6</v>
      </c>
      <c r="Q1018" s="173"/>
      <c r="R1018" s="551">
        <v>6</v>
      </c>
      <c r="S1018" s="551">
        <v>6</v>
      </c>
      <c r="T1018" s="521">
        <f t="shared" si="766"/>
        <v>0</v>
      </c>
      <c r="U1018" s="209">
        <v>1</v>
      </c>
    </row>
    <row r="1019" spans="1:21" s="60" customFormat="1" ht="15.75" hidden="1" customHeight="1" thickBot="1">
      <c r="A1019" s="60" t="s">
        <v>31</v>
      </c>
      <c r="B1019" s="409"/>
      <c r="C1019" s="165" t="s">
        <v>1046</v>
      </c>
      <c r="D1019" s="312">
        <v>12.124567360000002</v>
      </c>
      <c r="E1019" s="313">
        <v>6.1936982199999981</v>
      </c>
      <c r="F1019" s="313">
        <v>3.9908760200000017</v>
      </c>
      <c r="G1019" s="313">
        <v>6.3371433199999991</v>
      </c>
      <c r="H1019" s="313">
        <v>10.717856060000003</v>
      </c>
      <c r="I1019" s="313">
        <v>22.043553129999999</v>
      </c>
      <c r="J1019" s="313">
        <v>28.111788780000005</v>
      </c>
      <c r="K1019" s="313">
        <v>6.4101759599999895</v>
      </c>
      <c r="L1019" s="313">
        <v>9.6463533100000092</v>
      </c>
      <c r="M1019" s="313">
        <v>10.566546239999994</v>
      </c>
      <c r="N1019" s="313">
        <v>9.3406008200000059</v>
      </c>
      <c r="O1019" s="305">
        <v>7.6008355399999914</v>
      </c>
      <c r="P1019" s="314">
        <f>SUM(D1019:O1019)</f>
        <v>133.08399476</v>
      </c>
      <c r="Q1019" s="75"/>
      <c r="R1019" s="420">
        <v>131.19999999999999</v>
      </c>
      <c r="S1019" s="343">
        <v>131.19999999999999</v>
      </c>
      <c r="T1019" s="549">
        <f>R1019-S1019</f>
        <v>0</v>
      </c>
      <c r="U1019" s="209">
        <v>2</v>
      </c>
    </row>
    <row r="1020" spans="1:21" s="60" customFormat="1" ht="15.75" hidden="1" customHeight="1" thickBot="1">
      <c r="A1020" s="60" t="s">
        <v>31</v>
      </c>
      <c r="B1020" s="62"/>
      <c r="C1020" s="49" t="s">
        <v>1349</v>
      </c>
      <c r="D1020" s="109">
        <v>4.0549161600000003</v>
      </c>
      <c r="E1020" s="110">
        <v>6.6053910499999988</v>
      </c>
      <c r="F1020" s="110">
        <v>0.20361500000000099</v>
      </c>
      <c r="G1020" s="110">
        <v>0.33385692000000056</v>
      </c>
      <c r="H1020" s="110">
        <v>0.55884649999999958</v>
      </c>
      <c r="I1020" s="110">
        <v>0.99609094999999925</v>
      </c>
      <c r="J1020" s="110">
        <v>29.740497210000001</v>
      </c>
      <c r="K1020" s="110">
        <v>6.8319788000000017</v>
      </c>
      <c r="L1020" s="110">
        <v>9.2697769600000015</v>
      </c>
      <c r="M1020" s="110">
        <v>7.4366639899999996</v>
      </c>
      <c r="N1020" s="110">
        <v>6.3953039299999972</v>
      </c>
      <c r="O1020" s="111">
        <v>8.4874482299999983</v>
      </c>
      <c r="P1020" s="112">
        <f t="shared" ref="P1020:P1029" si="768">SUM(D1020:O1020)</f>
        <v>80.914385699999997</v>
      </c>
      <c r="Q1020" s="75"/>
      <c r="R1020" s="109">
        <v>91.2</v>
      </c>
      <c r="S1020" s="114">
        <v>91.2</v>
      </c>
      <c r="T1020" s="310">
        <f t="shared" ref="T1020:T1029" si="769">R1020-S1020</f>
        <v>0</v>
      </c>
      <c r="U1020" s="209">
        <v>2</v>
      </c>
    </row>
    <row r="1021" spans="1:21" s="60" customFormat="1" ht="15.75" hidden="1" customHeight="1" thickBot="1">
      <c r="A1021" s="60" t="s">
        <v>31</v>
      </c>
      <c r="B1021" s="62"/>
      <c r="C1021" s="40" t="s">
        <v>1350</v>
      </c>
      <c r="D1021" s="109">
        <v>0.32351987999999998</v>
      </c>
      <c r="E1021" s="110">
        <v>0.17780947000000003</v>
      </c>
      <c r="F1021" s="110">
        <v>0.19491994000000001</v>
      </c>
      <c r="G1021" s="110">
        <v>0.38289535999999991</v>
      </c>
      <c r="H1021" s="110">
        <v>0.45123449999999998</v>
      </c>
      <c r="I1021" s="110">
        <v>0.97614150000000022</v>
      </c>
      <c r="J1021" s="110">
        <v>3.07084132</v>
      </c>
      <c r="K1021" s="110">
        <v>6.3010639200000007</v>
      </c>
      <c r="L1021" s="110">
        <v>7.5534098200000006</v>
      </c>
      <c r="M1021" s="110">
        <v>11.963467009999999</v>
      </c>
      <c r="N1021" s="110">
        <v>10.90012037</v>
      </c>
      <c r="O1021" s="111">
        <v>3.0394027999999977</v>
      </c>
      <c r="P1021" s="112">
        <f t="shared" si="768"/>
        <v>45.334825889999998</v>
      </c>
      <c r="Q1021" s="79"/>
      <c r="R1021" s="306">
        <v>43.699999999999982</v>
      </c>
      <c r="S1021" s="342">
        <v>43.7</v>
      </c>
      <c r="T1021" s="355">
        <f t="shared" si="769"/>
        <v>0</v>
      </c>
      <c r="U1021" s="209">
        <v>2</v>
      </c>
    </row>
    <row r="1022" spans="1:21" s="60" customFormat="1" ht="15.6" hidden="1" customHeight="1" thickBot="1">
      <c r="A1022" s="60" t="s">
        <v>31</v>
      </c>
      <c r="B1022" s="62"/>
      <c r="C1022" s="40" t="s">
        <v>1351</v>
      </c>
      <c r="D1022" s="109">
        <v>8.0717046200000002</v>
      </c>
      <c r="E1022" s="110">
        <v>0.24049982999999919</v>
      </c>
      <c r="F1022" s="110">
        <v>0.24185049999999997</v>
      </c>
      <c r="G1022" s="110">
        <v>0.36565325000000115</v>
      </c>
      <c r="H1022" s="110">
        <v>0.69818929000000018</v>
      </c>
      <c r="I1022" s="110">
        <v>0.83875082999999861</v>
      </c>
      <c r="J1022" s="110">
        <v>0.89691237999999984</v>
      </c>
      <c r="K1022" s="110">
        <v>0.24757700000000149</v>
      </c>
      <c r="L1022" s="110">
        <v>0.28143024999999966</v>
      </c>
      <c r="M1022" s="110">
        <v>0.69170457999999968</v>
      </c>
      <c r="N1022" s="110">
        <v>0.52717499000000068</v>
      </c>
      <c r="O1022" s="111">
        <v>0.20217025</v>
      </c>
      <c r="P1022" s="112">
        <f t="shared" si="768"/>
        <v>13.303617770000001</v>
      </c>
      <c r="Q1022" s="113"/>
      <c r="R1022" s="109">
        <v>12.6</v>
      </c>
      <c r="S1022" s="114">
        <v>12.6</v>
      </c>
      <c r="T1022" s="115">
        <f t="shared" si="769"/>
        <v>0</v>
      </c>
      <c r="U1022" s="209">
        <v>2</v>
      </c>
    </row>
    <row r="1023" spans="1:21" s="60" customFormat="1" ht="15.6" hidden="1" customHeight="1" thickBot="1">
      <c r="A1023" s="60" t="s">
        <v>31</v>
      </c>
      <c r="B1023" s="62"/>
      <c r="C1023" s="40" t="s">
        <v>1352</v>
      </c>
      <c r="D1023" s="109">
        <v>0.44129628999999998</v>
      </c>
      <c r="E1023" s="110">
        <v>0.20595314000000003</v>
      </c>
      <c r="F1023" s="110">
        <v>0.25718332999999993</v>
      </c>
      <c r="G1023" s="110">
        <v>0.31821281000000012</v>
      </c>
      <c r="H1023" s="110">
        <v>0.50714524999999999</v>
      </c>
      <c r="I1023" s="110">
        <v>1.1905808299999998</v>
      </c>
      <c r="J1023" s="110">
        <v>0.81850449999999997</v>
      </c>
      <c r="K1023" s="110">
        <v>0.25212308999999999</v>
      </c>
      <c r="L1023" s="110">
        <v>0.35699125000000009</v>
      </c>
      <c r="M1023" s="110">
        <v>0.44705708000000044</v>
      </c>
      <c r="N1023" s="110">
        <v>0.55247219999999952</v>
      </c>
      <c r="O1023" s="111">
        <v>0.22170029000000024</v>
      </c>
      <c r="P1023" s="112">
        <f t="shared" si="768"/>
        <v>5.5692200600000001</v>
      </c>
      <c r="Q1023" s="113"/>
      <c r="R1023" s="109">
        <v>5.6</v>
      </c>
      <c r="S1023" s="114">
        <v>5.6</v>
      </c>
      <c r="T1023" s="115">
        <f t="shared" si="769"/>
        <v>0</v>
      </c>
      <c r="U1023" s="209">
        <v>2</v>
      </c>
    </row>
    <row r="1024" spans="1:21" s="60" customFormat="1" ht="15.75" hidden="1" customHeight="1" thickBot="1">
      <c r="A1024" s="60" t="s">
        <v>31</v>
      </c>
      <c r="B1024" s="62">
        <f>+B1018+1</f>
        <v>188</v>
      </c>
      <c r="C1024" s="40" t="s">
        <v>1353</v>
      </c>
      <c r="D1024" s="109">
        <v>0.44587987000000001</v>
      </c>
      <c r="E1024" s="110">
        <v>0.18769958999999997</v>
      </c>
      <c r="F1024" s="110">
        <v>0.25875508999999997</v>
      </c>
      <c r="G1024" s="110">
        <v>0.44191537000000003</v>
      </c>
      <c r="H1024" s="110">
        <v>0.77803191000000016</v>
      </c>
      <c r="I1024" s="110">
        <v>1.0055353899999999</v>
      </c>
      <c r="J1024" s="110">
        <v>0.81440511999999998</v>
      </c>
      <c r="K1024" s="110">
        <v>0.28992603000000017</v>
      </c>
      <c r="L1024" s="110">
        <v>0.28393447000000016</v>
      </c>
      <c r="M1024" s="110">
        <v>0.66196831999999972</v>
      </c>
      <c r="N1024" s="110">
        <v>0.51096554999999988</v>
      </c>
      <c r="O1024" s="111">
        <v>0.21002048999999978</v>
      </c>
      <c r="P1024" s="112">
        <f t="shared" si="768"/>
        <v>5.8890371999999997</v>
      </c>
      <c r="Q1024" s="79"/>
      <c r="R1024" s="116">
        <v>5.6</v>
      </c>
      <c r="S1024" s="114">
        <v>5.6</v>
      </c>
      <c r="T1024" s="115">
        <f t="shared" si="769"/>
        <v>0</v>
      </c>
      <c r="U1024" s="209">
        <v>2</v>
      </c>
    </row>
    <row r="1025" spans="1:21" s="60" customFormat="1" ht="15.75" hidden="1" customHeight="1">
      <c r="A1025" s="60" t="s">
        <v>31</v>
      </c>
      <c r="B1025" s="408">
        <v>188</v>
      </c>
      <c r="C1025" s="568" t="s">
        <v>1354</v>
      </c>
      <c r="D1025" s="306">
        <v>0.47314442000000001</v>
      </c>
      <c r="E1025" s="307">
        <v>0.18770785000000001</v>
      </c>
      <c r="F1025" s="307">
        <v>0.24064810000000003</v>
      </c>
      <c r="G1025" s="307">
        <v>0.35667583999999997</v>
      </c>
      <c r="H1025" s="307">
        <v>0.68882209999999988</v>
      </c>
      <c r="I1025" s="307">
        <v>1.2404696500000003</v>
      </c>
      <c r="J1025" s="307">
        <v>0.83812877999999991</v>
      </c>
      <c r="K1025" s="307">
        <v>0.24121650000000017</v>
      </c>
      <c r="L1025" s="307">
        <v>0.31239682999999996</v>
      </c>
      <c r="M1025" s="307">
        <v>0.4163014899999995</v>
      </c>
      <c r="N1025" s="307">
        <v>0.53301619000000056</v>
      </c>
      <c r="O1025" s="308">
        <v>0.31333880999999941</v>
      </c>
      <c r="P1025" s="547">
        <f t="shared" si="768"/>
        <v>5.8418665599999997</v>
      </c>
      <c r="Q1025" s="79"/>
      <c r="R1025" s="342">
        <v>5.9000000000000128</v>
      </c>
      <c r="S1025" s="342">
        <v>5.9</v>
      </c>
      <c r="T1025" s="355">
        <f t="shared" si="769"/>
        <v>1.2434497875801753E-14</v>
      </c>
      <c r="U1025" s="209">
        <v>2</v>
      </c>
    </row>
    <row r="1026" spans="1:21" s="60" customFormat="1" ht="15.75" customHeight="1">
      <c r="A1026" s="60" t="s">
        <v>31</v>
      </c>
      <c r="B1026" s="513">
        <v>188</v>
      </c>
      <c r="C1026" s="567" t="s">
        <v>1355</v>
      </c>
      <c r="D1026" s="551">
        <v>0.39173034000000001</v>
      </c>
      <c r="E1026" s="551">
        <v>0.30868820000000002</v>
      </c>
      <c r="F1026" s="551">
        <v>0.26278341999999999</v>
      </c>
      <c r="G1026" s="551">
        <v>0.47439646000000002</v>
      </c>
      <c r="H1026" s="551">
        <v>0.73201150000000004</v>
      </c>
      <c r="I1026" s="551">
        <v>1.1931167499999997</v>
      </c>
      <c r="J1026" s="565">
        <v>0.7</v>
      </c>
      <c r="K1026" s="565">
        <v>0.3</v>
      </c>
      <c r="L1026" s="565">
        <v>0.3</v>
      </c>
      <c r="M1026" s="565">
        <v>0.4</v>
      </c>
      <c r="N1026" s="565">
        <v>0.4</v>
      </c>
      <c r="O1026" s="554">
        <f>(R1026)-SUM(D1026:N1026)</f>
        <v>0.33727332999999948</v>
      </c>
      <c r="P1026" s="555">
        <f t="shared" si="768"/>
        <v>5.8</v>
      </c>
      <c r="Q1026" s="523"/>
      <c r="R1026" s="553">
        <v>5.8</v>
      </c>
      <c r="S1026" s="551">
        <v>5.8</v>
      </c>
      <c r="T1026" s="521">
        <f t="shared" si="769"/>
        <v>0</v>
      </c>
      <c r="U1026" s="209">
        <v>1</v>
      </c>
    </row>
    <row r="1027" spans="1:21" s="60" customFormat="1" ht="15.75" customHeight="1">
      <c r="A1027" s="60" t="s">
        <v>31</v>
      </c>
      <c r="B1027" s="513">
        <v>189</v>
      </c>
      <c r="C1027" s="567" t="s">
        <v>1356</v>
      </c>
      <c r="D1027" s="565">
        <v>0.4</v>
      </c>
      <c r="E1027" s="565">
        <v>0.2</v>
      </c>
      <c r="F1027" s="565">
        <v>0.3</v>
      </c>
      <c r="G1027" s="565">
        <v>0.4</v>
      </c>
      <c r="H1027" s="565">
        <v>0.6</v>
      </c>
      <c r="I1027" s="565">
        <v>1</v>
      </c>
      <c r="J1027" s="565">
        <v>0.9</v>
      </c>
      <c r="K1027" s="565">
        <v>0.4</v>
      </c>
      <c r="L1027" s="565">
        <v>0.3</v>
      </c>
      <c r="M1027" s="565">
        <v>0.5</v>
      </c>
      <c r="N1027" s="565">
        <v>0.6</v>
      </c>
      <c r="O1027" s="551">
        <f>(R1027)-SUM(D1027:N1027)</f>
        <v>0.40000000000000036</v>
      </c>
      <c r="P1027" s="552">
        <f t="shared" si="768"/>
        <v>6</v>
      </c>
      <c r="Q1027" s="523"/>
      <c r="R1027" s="553">
        <v>6</v>
      </c>
      <c r="S1027" s="551">
        <v>6</v>
      </c>
      <c r="T1027" s="521">
        <f t="shared" si="769"/>
        <v>0</v>
      </c>
      <c r="U1027" s="209">
        <v>1</v>
      </c>
    </row>
    <row r="1028" spans="1:21" s="60" customFormat="1" ht="15.75" hidden="1" customHeight="1" thickBot="1">
      <c r="A1028" s="60" t="s">
        <v>31</v>
      </c>
      <c r="B1028" s="409"/>
      <c r="C1028" s="158" t="s">
        <v>1357</v>
      </c>
      <c r="D1028" s="415"/>
      <c r="E1028" s="416"/>
      <c r="F1028" s="416"/>
      <c r="G1028" s="416"/>
      <c r="H1028" s="416"/>
      <c r="I1028" s="416"/>
      <c r="J1028" s="416"/>
      <c r="K1028" s="416"/>
      <c r="L1028" s="416"/>
      <c r="M1028" s="416"/>
      <c r="N1028" s="416"/>
      <c r="O1028" s="305">
        <f>(R1028)-SUM(D1028:N1028)</f>
        <v>0</v>
      </c>
      <c r="P1028" s="314">
        <f t="shared" si="768"/>
        <v>0</v>
      </c>
      <c r="Q1028" s="80"/>
      <c r="R1028" s="420"/>
      <c r="S1028" s="343"/>
      <c r="T1028" s="403">
        <f t="shared" si="769"/>
        <v>0</v>
      </c>
      <c r="U1028" s="209">
        <v>2</v>
      </c>
    </row>
    <row r="1029" spans="1:21" s="60" customFormat="1" ht="15.75" hidden="1" customHeight="1" thickBot="1">
      <c r="A1029" s="60" t="s">
        <v>31</v>
      </c>
      <c r="B1029" s="213"/>
      <c r="C1029" s="40" t="s">
        <v>1358</v>
      </c>
      <c r="D1029" s="134"/>
      <c r="E1029" s="133"/>
      <c r="F1029" s="133"/>
      <c r="G1029" s="133"/>
      <c r="H1029" s="133"/>
      <c r="I1029" s="133"/>
      <c r="J1029" s="133"/>
      <c r="K1029" s="133"/>
      <c r="L1029" s="133"/>
      <c r="M1029" s="133"/>
      <c r="N1029" s="133"/>
      <c r="O1029" s="111">
        <f>(R1029)-SUM(D1029:N1029)</f>
        <v>0</v>
      </c>
      <c r="P1029" s="112">
        <f t="shared" si="768"/>
        <v>0</v>
      </c>
      <c r="Q1029" s="80"/>
      <c r="R1029" s="120"/>
      <c r="S1029" s="114"/>
      <c r="T1029" s="115">
        <f t="shared" si="769"/>
        <v>0</v>
      </c>
      <c r="U1029" s="209">
        <v>2</v>
      </c>
    </row>
    <row r="1030" spans="1:21" s="60" customFormat="1" ht="15.75" hidden="1" customHeight="1" thickBot="1">
      <c r="A1030" s="60" t="s">
        <v>31</v>
      </c>
      <c r="B1030" s="213"/>
      <c r="C1030" s="40" t="s">
        <v>2525</v>
      </c>
      <c r="D1030" s="492"/>
      <c r="E1030" s="491"/>
      <c r="F1030" s="491"/>
      <c r="G1030" s="491"/>
      <c r="H1030" s="491"/>
      <c r="I1030" s="491"/>
      <c r="J1030" s="491"/>
      <c r="K1030" s="491"/>
      <c r="L1030" s="491"/>
      <c r="M1030" s="491"/>
      <c r="N1030" s="491"/>
      <c r="O1030" s="111">
        <f t="shared" ref="O1030:O1032" si="770">(R1030)-SUM(D1030:N1030)</f>
        <v>0</v>
      </c>
      <c r="P1030" s="112">
        <f t="shared" ref="P1030:P1032" si="771">SUM(D1030:O1030)</f>
        <v>0</v>
      </c>
      <c r="Q1030" s="80"/>
      <c r="R1030" s="487"/>
      <c r="S1030" s="488"/>
      <c r="T1030" s="115">
        <f t="shared" ref="T1030:T1032" si="772">R1030-S1030</f>
        <v>0</v>
      </c>
      <c r="U1030" s="209">
        <v>2</v>
      </c>
    </row>
    <row r="1031" spans="1:21" s="60" customFormat="1" ht="15.75" hidden="1" customHeight="1" thickBot="1">
      <c r="A1031" s="60" t="s">
        <v>31</v>
      </c>
      <c r="B1031" s="213"/>
      <c r="C1031" s="40" t="s">
        <v>2621</v>
      </c>
      <c r="D1031" s="492"/>
      <c r="E1031" s="491"/>
      <c r="F1031" s="491"/>
      <c r="G1031" s="491"/>
      <c r="H1031" s="491"/>
      <c r="I1031" s="491"/>
      <c r="J1031" s="491"/>
      <c r="K1031" s="491"/>
      <c r="L1031" s="491"/>
      <c r="M1031" s="491"/>
      <c r="N1031" s="491"/>
      <c r="O1031" s="111">
        <f t="shared" si="770"/>
        <v>0</v>
      </c>
      <c r="P1031" s="112">
        <f t="shared" si="771"/>
        <v>0</v>
      </c>
      <c r="Q1031" s="80"/>
      <c r="R1031" s="487"/>
      <c r="S1031" s="488"/>
      <c r="T1031" s="115">
        <f t="shared" si="772"/>
        <v>0</v>
      </c>
      <c r="U1031" s="209">
        <v>2</v>
      </c>
    </row>
    <row r="1032" spans="1:21" s="60" customFormat="1" ht="15.75" hidden="1" customHeight="1" thickBot="1">
      <c r="A1032" s="60" t="s">
        <v>31</v>
      </c>
      <c r="B1032" s="213"/>
      <c r="C1032" s="40" t="s">
        <v>2717</v>
      </c>
      <c r="D1032" s="492"/>
      <c r="E1032" s="491"/>
      <c r="F1032" s="491"/>
      <c r="G1032" s="491"/>
      <c r="H1032" s="491"/>
      <c r="I1032" s="491"/>
      <c r="J1032" s="491"/>
      <c r="K1032" s="491"/>
      <c r="L1032" s="491"/>
      <c r="M1032" s="491"/>
      <c r="N1032" s="491"/>
      <c r="O1032" s="111">
        <f t="shared" si="770"/>
        <v>0</v>
      </c>
      <c r="P1032" s="112">
        <f t="shared" si="771"/>
        <v>0</v>
      </c>
      <c r="Q1032" s="80"/>
      <c r="R1032" s="487"/>
      <c r="S1032" s="488"/>
      <c r="T1032" s="115">
        <f t="shared" si="772"/>
        <v>0</v>
      </c>
      <c r="U1032" s="209">
        <v>2</v>
      </c>
    </row>
    <row r="1033" spans="1:21" s="118" customFormat="1" ht="15.6" customHeight="1">
      <c r="B1033" s="82"/>
      <c r="C1033" s="50"/>
      <c r="D1033" s="83"/>
      <c r="E1033" s="83"/>
      <c r="F1033" s="83"/>
      <c r="G1033" s="83"/>
      <c r="H1033" s="83"/>
      <c r="I1033" s="83"/>
      <c r="J1033" s="83"/>
      <c r="K1033" s="83"/>
      <c r="L1033" s="83"/>
      <c r="M1033" s="83"/>
      <c r="N1033" s="83"/>
      <c r="O1033" s="83"/>
      <c r="P1033" s="83"/>
      <c r="Q1033" s="84"/>
      <c r="R1033" s="83"/>
      <c r="S1033" s="83"/>
      <c r="T1033" s="67"/>
      <c r="U1033" s="209">
        <v>1</v>
      </c>
    </row>
    <row r="1034" spans="1:21" s="60" customFormat="1" ht="15.75" hidden="1" customHeight="1" thickBot="1">
      <c r="A1034" s="174" t="s">
        <v>32</v>
      </c>
      <c r="B1034" s="213"/>
      <c r="C1034" s="40" t="s">
        <v>164</v>
      </c>
      <c r="D1034" s="299">
        <v>0</v>
      </c>
      <c r="E1034" s="299">
        <v>0</v>
      </c>
      <c r="F1034" s="299">
        <v>0</v>
      </c>
      <c r="G1034" s="299">
        <v>0</v>
      </c>
      <c r="H1034" s="299">
        <v>0</v>
      </c>
      <c r="I1034" s="299">
        <v>0</v>
      </c>
      <c r="J1034" s="299">
        <v>0</v>
      </c>
      <c r="K1034" s="299">
        <v>0</v>
      </c>
      <c r="L1034" s="299">
        <v>0</v>
      </c>
      <c r="M1034" s="299">
        <v>0</v>
      </c>
      <c r="N1034" s="299">
        <v>0</v>
      </c>
      <c r="O1034" s="299">
        <v>0</v>
      </c>
      <c r="P1034" s="389">
        <v>0</v>
      </c>
      <c r="Q1034" s="390"/>
      <c r="R1034" s="83"/>
      <c r="S1034" s="83"/>
      <c r="T1034" s="67"/>
      <c r="U1034" s="209">
        <v>2</v>
      </c>
    </row>
    <row r="1035" spans="1:21" s="60" customFormat="1" ht="15.75" hidden="1" customHeight="1" thickBot="1">
      <c r="A1035" s="150" t="s">
        <v>32</v>
      </c>
      <c r="B1035" s="213"/>
      <c r="C1035" s="40" t="s">
        <v>635</v>
      </c>
      <c r="D1035" s="119">
        <v>8.6022055636816516E-2</v>
      </c>
      <c r="E1035" s="119">
        <v>5.1939039557207321E-2</v>
      </c>
      <c r="F1035" s="119">
        <v>6.4302821338127966E-2</v>
      </c>
      <c r="G1035" s="119">
        <v>7.5014150681536232E-2</v>
      </c>
      <c r="H1035" s="119">
        <v>5.1667252074701263E-2</v>
      </c>
      <c r="I1035" s="119">
        <v>7.1027656302214914E-2</v>
      </c>
      <c r="J1035" s="119">
        <v>5.7034435422508821E-2</v>
      </c>
      <c r="K1035" s="119">
        <v>7.2706368220620751E-2</v>
      </c>
      <c r="L1035" s="119">
        <v>0.16591838716183016</v>
      </c>
      <c r="M1035" s="119">
        <v>0.125375475484615</v>
      </c>
      <c r="N1035" s="119">
        <v>0.11334878824581522</v>
      </c>
      <c r="O1035" s="119">
        <v>6.5643569874005672E-2</v>
      </c>
      <c r="P1035" s="107">
        <f t="shared" ref="P1035:P1066" si="773">SUM(D1035:O1035)</f>
        <v>0.99999999999999978</v>
      </c>
      <c r="Q1035" s="291"/>
      <c r="R1035" s="83"/>
      <c r="S1035" s="83"/>
      <c r="T1035" s="67"/>
      <c r="U1035" s="209">
        <v>2</v>
      </c>
    </row>
    <row r="1036" spans="1:21" s="60" customFormat="1" ht="15.75" hidden="1" customHeight="1" thickBot="1">
      <c r="A1036" s="150" t="s">
        <v>32</v>
      </c>
      <c r="B1036" s="213"/>
      <c r="C1036" s="40" t="s">
        <v>636</v>
      </c>
      <c r="D1036" s="346">
        <v>0.12294902347678424</v>
      </c>
      <c r="E1036" s="346">
        <v>0.13058690005879561</v>
      </c>
      <c r="F1036" s="346">
        <v>0.12116485642000759</v>
      </c>
      <c r="G1036" s="346">
        <v>0.1277615938701607</v>
      </c>
      <c r="H1036" s="346">
        <v>0.1357078766025672</v>
      </c>
      <c r="I1036" s="346">
        <v>0.11774127222998065</v>
      </c>
      <c r="J1036" s="346">
        <v>-0.48826934345740081</v>
      </c>
      <c r="K1036" s="346">
        <v>0.13440986980969347</v>
      </c>
      <c r="L1036" s="346">
        <v>0.17595602925276618</v>
      </c>
      <c r="M1036" s="346">
        <v>0.157283240225954</v>
      </c>
      <c r="N1036" s="346">
        <v>0.1366578662650027</v>
      </c>
      <c r="O1036" s="346">
        <v>0.12805081524568848</v>
      </c>
      <c r="P1036" s="295">
        <f t="shared" si="773"/>
        <v>1</v>
      </c>
      <c r="Q1036" s="291"/>
      <c r="R1036" s="83"/>
      <c r="S1036" s="83"/>
      <c r="T1036" s="67"/>
      <c r="U1036" s="209">
        <v>2</v>
      </c>
    </row>
    <row r="1037" spans="1:21" s="60" customFormat="1" ht="15.75" hidden="1" customHeight="1" thickBot="1">
      <c r="A1037" s="150" t="s">
        <v>32</v>
      </c>
      <c r="B1037" s="213"/>
      <c r="C1037" s="40" t="s">
        <v>637</v>
      </c>
      <c r="D1037" s="153">
        <f t="shared" ref="D1037:D1044" si="774">D1059/$P1059</f>
        <v>2.4672321454705715E-2</v>
      </c>
      <c r="E1037" s="296">
        <f t="shared" ref="E1037:O1037" si="775">E1059/$P1059</f>
        <v>2.887873106014046E-2</v>
      </c>
      <c r="F1037" s="296">
        <f t="shared" si="775"/>
        <v>5.8301350940251684E-2</v>
      </c>
      <c r="G1037" s="296">
        <f t="shared" si="775"/>
        <v>5.9428133281840899E-2</v>
      </c>
      <c r="H1037" s="296">
        <f t="shared" si="775"/>
        <v>6.7770673825730654E-2</v>
      </c>
      <c r="I1037" s="296">
        <f t="shared" si="775"/>
        <v>7.3869278796604154E-2</v>
      </c>
      <c r="J1037" s="296">
        <f t="shared" si="775"/>
        <v>7.2434351733584562E-2</v>
      </c>
      <c r="K1037" s="296">
        <f t="shared" si="775"/>
        <v>8.8605559422157504E-2</v>
      </c>
      <c r="L1037" s="296">
        <f t="shared" si="775"/>
        <v>0.14218062005081702</v>
      </c>
      <c r="M1037" s="296">
        <f t="shared" si="775"/>
        <v>0.13271492160779819</v>
      </c>
      <c r="N1037" s="296">
        <f t="shared" si="775"/>
        <v>0.11742409902363798</v>
      </c>
      <c r="O1037" s="296">
        <f t="shared" si="775"/>
        <v>0.13371995880273119</v>
      </c>
      <c r="P1037" s="155">
        <f t="shared" si="773"/>
        <v>1</v>
      </c>
      <c r="Q1037" s="291"/>
      <c r="R1037" s="83"/>
      <c r="S1037" s="83"/>
      <c r="T1037" s="67"/>
      <c r="U1037" s="209">
        <v>2</v>
      </c>
    </row>
    <row r="1038" spans="1:21" s="60" customFormat="1" ht="15.75" hidden="1" customHeight="1" thickBot="1">
      <c r="A1038" s="150" t="s">
        <v>32</v>
      </c>
      <c r="B1038" s="213"/>
      <c r="C1038" s="41" t="s">
        <v>638</v>
      </c>
      <c r="D1038" s="153">
        <f t="shared" si="774"/>
        <v>5.64301271604832E-2</v>
      </c>
      <c r="E1038" s="296">
        <f t="shared" ref="E1038:O1039" si="776">E1060/$P1060</f>
        <v>6.7626516681002433E-2</v>
      </c>
      <c r="F1038" s="296">
        <f t="shared" si="776"/>
        <v>6.6905218245613851E-2</v>
      </c>
      <c r="G1038" s="296">
        <f t="shared" si="776"/>
        <v>6.7195256228587172E-2</v>
      </c>
      <c r="H1038" s="296">
        <f t="shared" si="776"/>
        <v>8.2341147365110251E-2</v>
      </c>
      <c r="I1038" s="296">
        <f t="shared" si="776"/>
        <v>7.7919381949241667E-2</v>
      </c>
      <c r="J1038" s="296">
        <f t="shared" si="776"/>
        <v>8.0684810066984844E-2</v>
      </c>
      <c r="K1038" s="296">
        <f t="shared" si="776"/>
        <v>8.0091636861999715E-2</v>
      </c>
      <c r="L1038" s="296">
        <f t="shared" si="776"/>
        <v>0.1086218675969662</v>
      </c>
      <c r="M1038" s="296">
        <f t="shared" si="776"/>
        <v>0.10819070229125878</v>
      </c>
      <c r="N1038" s="296">
        <f t="shared" si="776"/>
        <v>9.6256402225363136E-2</v>
      </c>
      <c r="O1038" s="296">
        <f t="shared" si="776"/>
        <v>0.10773693332738868</v>
      </c>
      <c r="P1038" s="155">
        <f t="shared" si="773"/>
        <v>0.99999999999999989</v>
      </c>
      <c r="Q1038" s="157">
        <f>(P1060/P1059-1)</f>
        <v>1.2389116131611457</v>
      </c>
      <c r="R1038" s="83"/>
      <c r="S1038" s="83"/>
      <c r="T1038" s="67"/>
      <c r="U1038" s="209">
        <v>2</v>
      </c>
    </row>
    <row r="1039" spans="1:21" s="60" customFormat="1" ht="15.75" hidden="1" customHeight="1" thickBot="1">
      <c r="A1039" s="150" t="s">
        <v>32</v>
      </c>
      <c r="B1039" s="213"/>
      <c r="C1039" s="40" t="s">
        <v>639</v>
      </c>
      <c r="D1039" s="153">
        <f t="shared" si="774"/>
        <v>7.224033732505003E-2</v>
      </c>
      <c r="E1039" s="296">
        <f t="shared" si="776"/>
        <v>8.1508338134886352E-2</v>
      </c>
      <c r="F1039" s="296">
        <f t="shared" si="776"/>
        <v>7.5162142367705922E-2</v>
      </c>
      <c r="G1039" s="296">
        <f t="shared" si="776"/>
        <v>7.6749500371895998E-2</v>
      </c>
      <c r="H1039" s="296">
        <f t="shared" si="776"/>
        <v>8.2013784516169072E-2</v>
      </c>
      <c r="I1039" s="296">
        <f t="shared" si="776"/>
        <v>7.885422789070036E-2</v>
      </c>
      <c r="J1039" s="296">
        <f t="shared" si="776"/>
        <v>8.6289787290688036E-2</v>
      </c>
      <c r="K1039" s="296">
        <f t="shared" si="776"/>
        <v>7.6724368626305689E-2</v>
      </c>
      <c r="L1039" s="296">
        <f t="shared" si="776"/>
        <v>9.2975959505831818E-2</v>
      </c>
      <c r="M1039" s="296">
        <f t="shared" si="776"/>
        <v>9.8827189092842091E-2</v>
      </c>
      <c r="N1039" s="296">
        <f t="shared" si="776"/>
        <v>9.2589888159777214E-2</v>
      </c>
      <c r="O1039" s="296">
        <f t="shared" si="776"/>
        <v>8.6064476718147265E-2</v>
      </c>
      <c r="P1039" s="155">
        <f t="shared" si="773"/>
        <v>0.99999999999999978</v>
      </c>
      <c r="Q1039" s="157">
        <f t="shared" ref="Q1039:Q1044" si="777">(P1061/P1060-1)</f>
        <v>0.2246135492769723</v>
      </c>
      <c r="R1039" s="83"/>
      <c r="S1039" s="83"/>
      <c r="T1039" s="67"/>
      <c r="U1039" s="209">
        <v>2</v>
      </c>
    </row>
    <row r="1040" spans="1:21" s="60" customFormat="1" ht="15.75" hidden="1" customHeight="1" thickBot="1">
      <c r="A1040" s="150" t="s">
        <v>32</v>
      </c>
      <c r="B1040" s="213"/>
      <c r="C1040" s="40" t="s">
        <v>640</v>
      </c>
      <c r="D1040" s="153">
        <f t="shared" si="774"/>
        <v>8.0886759028293925E-2</v>
      </c>
      <c r="E1040" s="296">
        <f t="shared" ref="E1040:O1040" si="778">E1062/$P1062</f>
        <v>7.6705936238411612E-2</v>
      </c>
      <c r="F1040" s="296">
        <f t="shared" si="778"/>
        <v>6.2683360817744282E-2</v>
      </c>
      <c r="G1040" s="296">
        <f t="shared" si="778"/>
        <v>8.6622130364012603E-2</v>
      </c>
      <c r="H1040" s="296">
        <f t="shared" si="778"/>
        <v>6.7599843900203557E-2</v>
      </c>
      <c r="I1040" s="296">
        <f t="shared" si="778"/>
        <v>8.2638490367456768E-2</v>
      </c>
      <c r="J1040" s="296">
        <f t="shared" si="778"/>
        <v>0.10793700988578923</v>
      </c>
      <c r="K1040" s="296">
        <f t="shared" si="778"/>
        <v>8.8139185912964393E-2</v>
      </c>
      <c r="L1040" s="296">
        <f t="shared" si="778"/>
        <v>9.0523730707946268E-2</v>
      </c>
      <c r="M1040" s="296">
        <f t="shared" si="778"/>
        <v>8.8782126521727581E-2</v>
      </c>
      <c r="N1040" s="296">
        <f t="shared" si="778"/>
        <v>8.5374225814854751E-2</v>
      </c>
      <c r="O1040" s="296">
        <f t="shared" si="778"/>
        <v>8.2107200440594955E-2</v>
      </c>
      <c r="P1040" s="155">
        <f t="shared" si="773"/>
        <v>1</v>
      </c>
      <c r="Q1040" s="156">
        <f t="shared" si="777"/>
        <v>-0.11379830365940047</v>
      </c>
      <c r="R1040" s="83"/>
      <c r="S1040" s="83"/>
      <c r="T1040" s="67"/>
      <c r="U1040" s="209">
        <v>2</v>
      </c>
    </row>
    <row r="1041" spans="1:21" s="60" customFormat="1" ht="15.75" hidden="1" customHeight="1" thickBot="1">
      <c r="A1041" s="150" t="s">
        <v>32</v>
      </c>
      <c r="B1041" s="213"/>
      <c r="C1041" s="40" t="s">
        <v>669</v>
      </c>
      <c r="D1041" s="153">
        <f t="shared" si="774"/>
        <v>8.3628996833864974E-2</v>
      </c>
      <c r="E1041" s="296">
        <f t="shared" ref="E1041:O1041" si="779">E1063/$P1063</f>
        <v>7.5605819263023857E-2</v>
      </c>
      <c r="F1041" s="296">
        <f t="shared" si="779"/>
        <v>7.9338253939370204E-2</v>
      </c>
      <c r="G1041" s="296">
        <f t="shared" si="779"/>
        <v>8.8976174333942976E-2</v>
      </c>
      <c r="H1041" s="296">
        <f t="shared" si="779"/>
        <v>6.9200617139592024E-2</v>
      </c>
      <c r="I1041" s="296">
        <f t="shared" si="779"/>
        <v>8.0971036121996687E-2</v>
      </c>
      <c r="J1041" s="296">
        <f t="shared" si="779"/>
        <v>8.3398824422135934E-2</v>
      </c>
      <c r="K1041" s="296">
        <f t="shared" si="779"/>
        <v>7.4599960117222489E-2</v>
      </c>
      <c r="L1041" s="296">
        <f t="shared" si="779"/>
        <v>9.6065261237726643E-2</v>
      </c>
      <c r="M1041" s="296">
        <f t="shared" si="779"/>
        <v>9.8164051807006852E-2</v>
      </c>
      <c r="N1041" s="296">
        <f t="shared" si="779"/>
        <v>8.327512214670045E-2</v>
      </c>
      <c r="O1041" s="296">
        <f t="shared" si="779"/>
        <v>8.677588263741684E-2</v>
      </c>
      <c r="P1041" s="155">
        <f t="shared" si="773"/>
        <v>0.99999999999999989</v>
      </c>
      <c r="Q1041" s="156">
        <f t="shared" si="777"/>
        <v>-4.6922048481207956E-2</v>
      </c>
      <c r="R1041" s="83"/>
      <c r="S1041" s="83"/>
      <c r="T1041" s="232"/>
      <c r="U1041" s="209">
        <v>2</v>
      </c>
    </row>
    <row r="1042" spans="1:21" s="60" customFormat="1" ht="15.75" hidden="1" customHeight="1" thickBot="1">
      <c r="A1042" s="150" t="s">
        <v>32</v>
      </c>
      <c r="B1042" s="62"/>
      <c r="C1042" s="49" t="s">
        <v>750</v>
      </c>
      <c r="D1042" s="298">
        <f t="shared" si="774"/>
        <v>6.7856064769676691E-2</v>
      </c>
      <c r="E1042" s="299">
        <f t="shared" ref="E1042:O1042" si="780">E1064/$P1064</f>
        <v>6.8249253378009259E-2</v>
      </c>
      <c r="F1042" s="299">
        <f t="shared" si="780"/>
        <v>7.1337836119664072E-2</v>
      </c>
      <c r="G1042" s="299">
        <f t="shared" si="780"/>
        <v>8.3874107314549085E-2</v>
      </c>
      <c r="H1042" s="299">
        <f t="shared" si="780"/>
        <v>6.7834044409382205E-2</v>
      </c>
      <c r="I1042" s="299">
        <f t="shared" si="780"/>
        <v>8.0063797360967665E-2</v>
      </c>
      <c r="J1042" s="299">
        <f t="shared" si="780"/>
        <v>8.0865938553441E-2</v>
      </c>
      <c r="K1042" s="299">
        <f t="shared" si="780"/>
        <v>8.4735906244381154E-2</v>
      </c>
      <c r="L1042" s="299">
        <f t="shared" si="780"/>
        <v>0.10896695085337664</v>
      </c>
      <c r="M1042" s="299">
        <f t="shared" si="780"/>
        <v>8.7288567833214079E-2</v>
      </c>
      <c r="N1042" s="299">
        <f t="shared" si="780"/>
        <v>9.0229240941805636E-2</v>
      </c>
      <c r="O1042" s="299">
        <f t="shared" si="780"/>
        <v>0.10869829222153252</v>
      </c>
      <c r="P1042" s="300">
        <f t="shared" si="773"/>
        <v>0.99999999999999989</v>
      </c>
      <c r="Q1042" s="301">
        <f t="shared" si="777"/>
        <v>8.7928725624406789E-2</v>
      </c>
      <c r="R1042" s="83"/>
      <c r="S1042" s="83"/>
      <c r="T1042" s="67"/>
      <c r="U1042" s="209">
        <v>2</v>
      </c>
    </row>
    <row r="1043" spans="1:21" s="60" customFormat="1" ht="15.75" hidden="1" customHeight="1" thickBot="1">
      <c r="A1043" s="150" t="s">
        <v>32</v>
      </c>
      <c r="B1043" s="62"/>
      <c r="C1043" s="49" t="s">
        <v>830</v>
      </c>
      <c r="D1043" s="130">
        <f t="shared" si="774"/>
        <v>7.3578437404199559E-2</v>
      </c>
      <c r="E1043" s="119">
        <f t="shared" ref="E1043:O1044" si="781">E1065/$P1065</f>
        <v>8.3827610769556415E-2</v>
      </c>
      <c r="F1043" s="119">
        <f t="shared" si="781"/>
        <v>8.1022761750845815E-2</v>
      </c>
      <c r="G1043" s="119">
        <f t="shared" si="781"/>
        <v>7.7205102197336936E-2</v>
      </c>
      <c r="H1043" s="119">
        <f t="shared" si="781"/>
        <v>7.0282532716044815E-2</v>
      </c>
      <c r="I1043" s="119">
        <f t="shared" si="781"/>
        <v>8.3471604731281221E-2</v>
      </c>
      <c r="J1043" s="119">
        <f t="shared" si="781"/>
        <v>7.6179316354444221E-2</v>
      </c>
      <c r="K1043" s="119">
        <f t="shared" si="781"/>
        <v>9.30327395802132E-2</v>
      </c>
      <c r="L1043" s="119">
        <f t="shared" si="781"/>
        <v>0.10473939751017845</v>
      </c>
      <c r="M1043" s="119">
        <f t="shared" si="781"/>
        <v>8.2663431898585382E-2</v>
      </c>
      <c r="N1043" s="119">
        <f t="shared" si="781"/>
        <v>8.2049657129433212E-2</v>
      </c>
      <c r="O1043" s="119">
        <f t="shared" si="781"/>
        <v>9.1947407957880756E-2</v>
      </c>
      <c r="P1043" s="175">
        <f t="shared" si="773"/>
        <v>1</v>
      </c>
      <c r="Q1043" s="176">
        <f t="shared" si="777"/>
        <v>1.7444841511256026E-3</v>
      </c>
      <c r="R1043" s="83"/>
      <c r="S1043" s="83"/>
      <c r="T1043" s="67"/>
      <c r="U1043" s="209">
        <v>2</v>
      </c>
    </row>
    <row r="1044" spans="1:21" s="60" customFormat="1" ht="15.6" hidden="1" customHeight="1" thickBot="1">
      <c r="A1044" s="150" t="s">
        <v>32</v>
      </c>
      <c r="B1044" s="62"/>
      <c r="C1044" s="49" t="s">
        <v>914</v>
      </c>
      <c r="D1044" s="130">
        <f t="shared" si="774"/>
        <v>7.4656658818735538E-2</v>
      </c>
      <c r="E1044" s="119">
        <f t="shared" si="781"/>
        <v>0.10938186344645259</v>
      </c>
      <c r="F1044" s="119">
        <f t="shared" si="781"/>
        <v>6.6897620864007135E-2</v>
      </c>
      <c r="G1044" s="119">
        <f t="shared" si="781"/>
        <v>7.526404102502264E-2</v>
      </c>
      <c r="H1044" s="119">
        <f t="shared" si="781"/>
        <v>7.335839994894483E-2</v>
      </c>
      <c r="I1044" s="119">
        <f t="shared" si="781"/>
        <v>7.4849954568387805E-2</v>
      </c>
      <c r="J1044" s="119">
        <f t="shared" si="781"/>
        <v>8.9540809668957222E-2</v>
      </c>
      <c r="K1044" s="119">
        <f t="shared" si="781"/>
        <v>7.8323589259222004E-2</v>
      </c>
      <c r="L1044" s="119">
        <f t="shared" si="781"/>
        <v>9.4107677371111365E-2</v>
      </c>
      <c r="M1044" s="119">
        <f t="shared" si="781"/>
        <v>9.0896531514761666E-2</v>
      </c>
      <c r="N1044" s="119">
        <f t="shared" si="781"/>
        <v>8.4135374439397961E-2</v>
      </c>
      <c r="O1044" s="119">
        <f t="shared" si="781"/>
        <v>8.858747907499924E-2</v>
      </c>
      <c r="P1044" s="175">
        <f t="shared" si="773"/>
        <v>1</v>
      </c>
      <c r="Q1044" s="176">
        <f t="shared" si="777"/>
        <v>7.8581130677729094E-2</v>
      </c>
      <c r="R1044" s="83"/>
      <c r="S1044" s="83"/>
      <c r="T1044" s="67"/>
      <c r="U1044" s="209">
        <v>2</v>
      </c>
    </row>
    <row r="1045" spans="1:21" s="60" customFormat="1" ht="15.6" hidden="1" customHeight="1" thickBot="1">
      <c r="A1045" s="150" t="s">
        <v>32</v>
      </c>
      <c r="B1045" s="62"/>
      <c r="C1045" s="49" t="s">
        <v>1047</v>
      </c>
      <c r="D1045" s="130">
        <f t="shared" ref="D1045:O1045" si="782">D1068/$P1068</f>
        <v>7.5392628637567807E-2</v>
      </c>
      <c r="E1045" s="119">
        <f t="shared" si="782"/>
        <v>8.6099492496192823E-2</v>
      </c>
      <c r="F1045" s="119">
        <f t="shared" si="782"/>
        <v>7.6068973968510381E-2</v>
      </c>
      <c r="G1045" s="119">
        <f t="shared" si="782"/>
        <v>7.7678815450527433E-2</v>
      </c>
      <c r="H1045" s="119">
        <f t="shared" si="782"/>
        <v>7.5589368436017199E-2</v>
      </c>
      <c r="I1045" s="119">
        <f t="shared" si="782"/>
        <v>7.5235708368793092E-2</v>
      </c>
      <c r="J1045" s="119">
        <f t="shared" si="782"/>
        <v>9.649399296921396E-2</v>
      </c>
      <c r="K1045" s="119">
        <f t="shared" si="782"/>
        <v>5.9030272163311318E-2</v>
      </c>
      <c r="L1045" s="119">
        <f t="shared" si="782"/>
        <v>0.10740696170238244</v>
      </c>
      <c r="M1045" s="119">
        <f t="shared" si="782"/>
        <v>8.367340918565927E-2</v>
      </c>
      <c r="N1045" s="119">
        <f t="shared" si="782"/>
        <v>9.5776839214510218E-2</v>
      </c>
      <c r="O1045" s="119">
        <f t="shared" si="782"/>
        <v>9.1553537407314062E-2</v>
      </c>
      <c r="P1045" s="175">
        <f>SUM(D1045:O1045)</f>
        <v>1</v>
      </c>
      <c r="Q1045" s="176">
        <f>(P1068/P1066-1)</f>
        <v>-9.364850335631747E-2</v>
      </c>
      <c r="R1045" s="83"/>
      <c r="S1045" s="83"/>
      <c r="T1045" s="67"/>
      <c r="U1045" s="209">
        <v>2</v>
      </c>
    </row>
    <row r="1046" spans="1:21" s="60" customFormat="1" ht="15.6" hidden="1" customHeight="1" thickBot="1">
      <c r="A1046" s="150" t="s">
        <v>32</v>
      </c>
      <c r="B1046" s="62">
        <f>+B1025+1</f>
        <v>189</v>
      </c>
      <c r="C1046" s="49" t="s">
        <v>1359</v>
      </c>
      <c r="D1046" s="130">
        <f t="shared" ref="D1046:O1046" si="783">D1069/$P1069</f>
        <v>7.9023988349212884E-2</v>
      </c>
      <c r="E1046" s="119">
        <f t="shared" si="783"/>
        <v>0.1061496968393336</v>
      </c>
      <c r="F1046" s="119">
        <f t="shared" si="783"/>
        <v>8.5990055490531056E-2</v>
      </c>
      <c r="G1046" s="119">
        <f t="shared" si="783"/>
        <v>9.1800918173668616E-2</v>
      </c>
      <c r="H1046" s="119">
        <f t="shared" si="783"/>
        <v>7.1350896624491802E-2</v>
      </c>
      <c r="I1046" s="119">
        <f t="shared" si="783"/>
        <v>0.10528764572133557</v>
      </c>
      <c r="J1046" s="119">
        <f t="shared" si="783"/>
        <v>8.4823531201020055E-2</v>
      </c>
      <c r="K1046" s="119">
        <f t="shared" si="783"/>
        <v>8.0153087157707581E-2</v>
      </c>
      <c r="L1046" s="119">
        <f t="shared" si="783"/>
        <v>9.347445919676535E-2</v>
      </c>
      <c r="M1046" s="119">
        <f t="shared" si="783"/>
        <v>7.5926605848606804E-2</v>
      </c>
      <c r="N1046" s="119">
        <f t="shared" si="783"/>
        <v>6.194137849288503E-2</v>
      </c>
      <c r="O1046" s="119">
        <f t="shared" si="783"/>
        <v>6.4077736904441657E-2</v>
      </c>
      <c r="P1046" s="175">
        <f t="shared" ref="P1046:P1055" si="784">SUM(D1046:O1046)</f>
        <v>1</v>
      </c>
      <c r="Q1046" s="176">
        <f>(P1069/P1068-1)</f>
        <v>-0.12721564356198989</v>
      </c>
      <c r="R1046" s="83"/>
      <c r="S1046" s="83"/>
      <c r="T1046" s="67"/>
      <c r="U1046" s="209">
        <v>2</v>
      </c>
    </row>
    <row r="1047" spans="1:21" s="60" customFormat="1" ht="15.6" hidden="1" customHeight="1">
      <c r="A1047" s="150" t="s">
        <v>32</v>
      </c>
      <c r="B1047" s="408">
        <f>+B1046+1</f>
        <v>190</v>
      </c>
      <c r="C1047" s="566" t="s">
        <v>1360</v>
      </c>
      <c r="D1047" s="460">
        <f t="shared" ref="D1047:O1047" si="785">D1070/$P1070</f>
        <v>5.9645565226689914E-2</v>
      </c>
      <c r="E1047" s="346">
        <f t="shared" si="785"/>
        <v>6.7425491769619678E-2</v>
      </c>
      <c r="F1047" s="346">
        <f t="shared" si="785"/>
        <v>9.0765342583015135E-2</v>
      </c>
      <c r="G1047" s="346">
        <f t="shared" si="785"/>
        <v>7.4613302630969103E-2</v>
      </c>
      <c r="H1047" s="346">
        <f t="shared" si="785"/>
        <v>6.4903533561040727E-2</v>
      </c>
      <c r="I1047" s="346">
        <f t="shared" si="785"/>
        <v>8.1313232965245161E-2</v>
      </c>
      <c r="J1047" s="346">
        <f t="shared" si="785"/>
        <v>7.740768355345734E-2</v>
      </c>
      <c r="K1047" s="346">
        <f t="shared" si="785"/>
        <v>8.2702337493573266E-2</v>
      </c>
      <c r="L1047" s="346">
        <f t="shared" si="785"/>
        <v>9.1330161095945772E-2</v>
      </c>
      <c r="M1047" s="346">
        <f t="shared" si="785"/>
        <v>0.1105743011400469</v>
      </c>
      <c r="N1047" s="346">
        <f t="shared" si="785"/>
        <v>9.5864625535699605E-2</v>
      </c>
      <c r="O1047" s="346">
        <f t="shared" si="785"/>
        <v>0.10345442244469739</v>
      </c>
      <c r="P1047" s="545">
        <f t="shared" si="784"/>
        <v>1</v>
      </c>
      <c r="Q1047" s="548">
        <f t="shared" ref="Q1047:Q1055" si="786">(P1070/P1069-1)</f>
        <v>-9.4823732489157653E-2</v>
      </c>
      <c r="R1047" s="83"/>
      <c r="S1047" s="83"/>
      <c r="T1047" s="67"/>
      <c r="U1047" s="209">
        <v>2</v>
      </c>
    </row>
    <row r="1048" spans="1:21" s="60" customFormat="1" ht="15.6" customHeight="1">
      <c r="A1048" s="150" t="s">
        <v>32</v>
      </c>
      <c r="B1048" s="513">
        <v>190</v>
      </c>
      <c r="C1048" s="567" t="s">
        <v>1361</v>
      </c>
      <c r="D1048" s="119">
        <f t="shared" ref="D1048:O1048" si="787">D1071/$P1071</f>
        <v>7.6343418966950016E-2</v>
      </c>
      <c r="E1048" s="119">
        <f t="shared" si="787"/>
        <v>8.4075764373145456E-2</v>
      </c>
      <c r="F1048" s="119">
        <f t="shared" si="787"/>
        <v>7.5447533124734942E-2</v>
      </c>
      <c r="G1048" s="119">
        <f t="shared" si="787"/>
        <v>7.2313733611105477E-2</v>
      </c>
      <c r="H1048" s="119">
        <f t="shared" si="787"/>
        <v>7.7701127650415425E-2</v>
      </c>
      <c r="I1048" s="119">
        <f t="shared" si="787"/>
        <v>8.2520325288589325E-2</v>
      </c>
      <c r="J1048" s="119">
        <f t="shared" si="787"/>
        <v>0.1037517978341285</v>
      </c>
      <c r="K1048" s="119">
        <f t="shared" si="787"/>
        <v>8.0058119323601615E-2</v>
      </c>
      <c r="L1048" s="119">
        <f t="shared" si="787"/>
        <v>8.8338305327095232E-2</v>
      </c>
      <c r="M1048" s="119">
        <f t="shared" si="787"/>
        <v>8.8470827660808063E-2</v>
      </c>
      <c r="N1048" s="119">
        <f t="shared" si="787"/>
        <v>7.9107878525789432E-2</v>
      </c>
      <c r="O1048" s="119">
        <f t="shared" si="787"/>
        <v>9.1871168313636509E-2</v>
      </c>
      <c r="P1048" s="175">
        <f t="shared" si="784"/>
        <v>0.99999999999999989</v>
      </c>
      <c r="Q1048" s="556">
        <f t="shared" si="786"/>
        <v>0.20523574376525899</v>
      </c>
      <c r="R1048" s="83"/>
      <c r="S1048" s="83"/>
      <c r="T1048" s="67"/>
      <c r="U1048" s="209">
        <v>1</v>
      </c>
    </row>
    <row r="1049" spans="1:21" s="60" customFormat="1" ht="15.6" customHeight="1">
      <c r="A1049" s="150" t="s">
        <v>32</v>
      </c>
      <c r="B1049" s="513">
        <f>+B1048+1</f>
        <v>191</v>
      </c>
      <c r="C1049" s="567" t="s">
        <v>1362</v>
      </c>
      <c r="D1049" s="119">
        <f t="shared" ref="D1049:O1049" si="788">D1072/$P1072</f>
        <v>7.7862287055639273E-2</v>
      </c>
      <c r="E1049" s="119">
        <f t="shared" si="788"/>
        <v>8.299597895850476E-2</v>
      </c>
      <c r="F1049" s="119">
        <f t="shared" si="788"/>
        <v>7.8254517288740583E-2</v>
      </c>
      <c r="G1049" s="119">
        <f t="shared" si="788"/>
        <v>8.8473129999667305E-2</v>
      </c>
      <c r="H1049" s="119">
        <f t="shared" si="788"/>
        <v>7.9917077347640891E-2</v>
      </c>
      <c r="I1049" s="119">
        <f t="shared" si="788"/>
        <v>7.908667091127311E-2</v>
      </c>
      <c r="J1049" s="119">
        <f t="shared" si="788"/>
        <v>8.0729841138549516E-2</v>
      </c>
      <c r="K1049" s="119">
        <f t="shared" si="788"/>
        <v>8.2018955034228735E-2</v>
      </c>
      <c r="L1049" s="119">
        <f t="shared" si="788"/>
        <v>9.2217249927541448E-2</v>
      </c>
      <c r="M1049" s="119">
        <f t="shared" si="788"/>
        <v>8.513709244825618E-2</v>
      </c>
      <c r="N1049" s="119">
        <f t="shared" si="788"/>
        <v>8.1973880011898106E-2</v>
      </c>
      <c r="O1049" s="119">
        <f t="shared" si="788"/>
        <v>9.1333319878060093E-2</v>
      </c>
      <c r="P1049" s="175">
        <f t="shared" si="784"/>
        <v>1</v>
      </c>
      <c r="Q1049" s="556">
        <f t="shared" si="786"/>
        <v>-2.9222086125037183E-2</v>
      </c>
      <c r="R1049" s="83"/>
      <c r="S1049" s="83"/>
      <c r="T1049" s="67"/>
      <c r="U1049" s="209">
        <v>1</v>
      </c>
    </row>
    <row r="1050" spans="1:21" s="60" customFormat="1" ht="15.75" customHeight="1">
      <c r="A1050" s="150" t="s">
        <v>32</v>
      </c>
      <c r="B1050" s="513">
        <f>+B1049+1</f>
        <v>192</v>
      </c>
      <c r="C1050" s="567" t="s">
        <v>1363</v>
      </c>
      <c r="D1050" s="119">
        <f t="shared" ref="D1050:O1050" si="789">D1073/$P1073</f>
        <v>7.2176145843417555E-2</v>
      </c>
      <c r="E1050" s="119">
        <f t="shared" si="789"/>
        <v>8.7005442667359059E-2</v>
      </c>
      <c r="F1050" s="119">
        <f t="shared" si="789"/>
        <v>7.7271619986204743E-2</v>
      </c>
      <c r="G1050" s="119">
        <f t="shared" si="789"/>
        <v>7.8738086370767721E-2</v>
      </c>
      <c r="H1050" s="119">
        <f t="shared" si="789"/>
        <v>8.0640866161401065E-2</v>
      </c>
      <c r="I1050" s="119">
        <f t="shared" si="789"/>
        <v>7.336319579533998E-2</v>
      </c>
      <c r="J1050" s="119">
        <f t="shared" si="789"/>
        <v>8.7962629667081543E-2</v>
      </c>
      <c r="K1050" s="119">
        <f t="shared" si="789"/>
        <v>8.8884564675621183E-2</v>
      </c>
      <c r="L1050" s="119">
        <f t="shared" si="789"/>
        <v>8.2114709379190687E-2</v>
      </c>
      <c r="M1050" s="119">
        <f t="shared" si="789"/>
        <v>9.9208494338968389E-2</v>
      </c>
      <c r="N1050" s="119">
        <f t="shared" si="789"/>
        <v>9.2645387949420704E-2</v>
      </c>
      <c r="O1050" s="119">
        <f t="shared" si="789"/>
        <v>7.9988857165227398E-2</v>
      </c>
      <c r="P1050" s="175">
        <f t="shared" si="784"/>
        <v>1.0000000000000002</v>
      </c>
      <c r="Q1050" s="556">
        <f t="shared" si="786"/>
        <v>2.9238730781581568E-2</v>
      </c>
      <c r="R1050" s="83"/>
      <c r="S1050" s="83"/>
      <c r="T1050" s="67"/>
      <c r="U1050" s="209">
        <v>1</v>
      </c>
    </row>
    <row r="1051" spans="1:21" s="60" customFormat="1" ht="15.75" customHeight="1">
      <c r="A1051" s="150" t="s">
        <v>32</v>
      </c>
      <c r="B1051" s="513">
        <f>+B1050+1</f>
        <v>193</v>
      </c>
      <c r="C1051" s="567" t="s">
        <v>1364</v>
      </c>
      <c r="D1051" s="119">
        <f t="shared" ref="D1051:O1051" si="790">D1074/$P1074</f>
        <v>9.016325410644549E-2</v>
      </c>
      <c r="E1051" s="119">
        <f t="shared" si="790"/>
        <v>7.9513781563121097E-2</v>
      </c>
      <c r="F1051" s="119">
        <f t="shared" si="790"/>
        <v>7.368014008686978E-2</v>
      </c>
      <c r="G1051" s="119">
        <f t="shared" si="790"/>
        <v>6.5692319442341385E-2</v>
      </c>
      <c r="H1051" s="119">
        <f t="shared" si="790"/>
        <v>6.6481862996362301E-2</v>
      </c>
      <c r="I1051" s="119">
        <f t="shared" si="790"/>
        <v>6.6854942512899196E-2</v>
      </c>
      <c r="J1051" s="119">
        <f t="shared" si="790"/>
        <v>7.4007413356456386E-2</v>
      </c>
      <c r="K1051" s="119">
        <f t="shared" si="790"/>
        <v>7.7411574616478268E-2</v>
      </c>
      <c r="L1051" s="119">
        <f t="shared" si="790"/>
        <v>7.3444403991373891E-2</v>
      </c>
      <c r="M1051" s="119">
        <f t="shared" si="790"/>
        <v>8.8396729847310437E-2</v>
      </c>
      <c r="N1051" s="119">
        <f t="shared" si="790"/>
        <v>7.5716039200275365E-2</v>
      </c>
      <c r="O1051" s="119">
        <f t="shared" si="790"/>
        <v>0.16863753828006639</v>
      </c>
      <c r="P1051" s="175">
        <f t="shared" si="784"/>
        <v>1</v>
      </c>
      <c r="Q1051" s="556">
        <f t="shared" si="786"/>
        <v>3.4338718058294138E-2</v>
      </c>
      <c r="R1051" s="83"/>
      <c r="S1051" s="83"/>
      <c r="T1051" s="67"/>
      <c r="U1051" s="209">
        <v>1</v>
      </c>
    </row>
    <row r="1052" spans="1:21" s="60" customFormat="1" ht="15.75" customHeight="1">
      <c r="A1052" s="150" t="s">
        <v>32</v>
      </c>
      <c r="B1052" s="513">
        <v>194</v>
      </c>
      <c r="C1052" s="567" t="s">
        <v>1365</v>
      </c>
      <c r="D1052" s="119">
        <f t="shared" ref="D1052:O1052" si="791">D1075/$P1075</f>
        <v>6.4809260160427817E-2</v>
      </c>
      <c r="E1052" s="119">
        <f t="shared" si="791"/>
        <v>6.9187607352941174E-2</v>
      </c>
      <c r="F1052" s="119">
        <f t="shared" si="791"/>
        <v>0.10189604745989306</v>
      </c>
      <c r="G1052" s="119">
        <f t="shared" si="791"/>
        <v>5.3985261497326215E-2</v>
      </c>
      <c r="H1052" s="119">
        <f t="shared" si="791"/>
        <v>0.10998048221925133</v>
      </c>
      <c r="I1052" s="119">
        <f t="shared" si="791"/>
        <v>9.3688556951871685E-2</v>
      </c>
      <c r="J1052" s="119">
        <f t="shared" si="791"/>
        <v>7.6203208556149732E-2</v>
      </c>
      <c r="K1052" s="119">
        <f t="shared" si="791"/>
        <v>8.1550802139037426E-2</v>
      </c>
      <c r="L1052" s="119">
        <f t="shared" si="791"/>
        <v>0.10160427807486631</v>
      </c>
      <c r="M1052" s="119">
        <f t="shared" si="791"/>
        <v>8.6898395721925134E-2</v>
      </c>
      <c r="N1052" s="119">
        <f t="shared" si="791"/>
        <v>8.5561497326203217E-2</v>
      </c>
      <c r="O1052" s="119">
        <f t="shared" si="791"/>
        <v>7.4634602540106759E-2</v>
      </c>
      <c r="P1052" s="175">
        <f t="shared" si="784"/>
        <v>0.99999999999999978</v>
      </c>
      <c r="Q1052" s="556">
        <f t="shared" si="786"/>
        <v>0.16163335272935941</v>
      </c>
      <c r="R1052" s="83"/>
      <c r="S1052" s="83"/>
      <c r="T1052" s="67"/>
      <c r="U1052" s="209">
        <v>1</v>
      </c>
    </row>
    <row r="1053" spans="1:21" s="60" customFormat="1" ht="15.75" customHeight="1">
      <c r="A1053" s="150" t="s">
        <v>32</v>
      </c>
      <c r="B1053" s="513">
        <v>195</v>
      </c>
      <c r="C1053" s="567" t="s">
        <v>1366</v>
      </c>
      <c r="D1053" s="119">
        <f t="shared" ref="D1053:O1053" si="792">D1076/$P1076</f>
        <v>6.4809260160427817E-2</v>
      </c>
      <c r="E1053" s="119">
        <f t="shared" si="792"/>
        <v>6.9187607352941174E-2</v>
      </c>
      <c r="F1053" s="119">
        <f t="shared" si="792"/>
        <v>0.10189604745989306</v>
      </c>
      <c r="G1053" s="119">
        <f t="shared" si="792"/>
        <v>5.3985261497326208E-2</v>
      </c>
      <c r="H1053" s="119">
        <f t="shared" si="792"/>
        <v>0.10473113838723033</v>
      </c>
      <c r="I1053" s="119">
        <f t="shared" si="792"/>
        <v>9.5000892909876927E-2</v>
      </c>
      <c r="J1053" s="119">
        <f t="shared" si="792"/>
        <v>7.6203208556149732E-2</v>
      </c>
      <c r="K1053" s="119">
        <f t="shared" si="792"/>
        <v>8.2863138097042668E-2</v>
      </c>
      <c r="L1053" s="119">
        <f t="shared" si="792"/>
        <v>0.10291661403287156</v>
      </c>
      <c r="M1053" s="119">
        <f t="shared" si="792"/>
        <v>8.6898395721925134E-2</v>
      </c>
      <c r="N1053" s="119">
        <f t="shared" si="792"/>
        <v>8.5561497326203217E-2</v>
      </c>
      <c r="O1053" s="119">
        <f t="shared" si="792"/>
        <v>7.5946938498112113E-2</v>
      </c>
      <c r="P1053" s="175">
        <f t="shared" si="784"/>
        <v>0.99999999999999989</v>
      </c>
      <c r="Q1053" s="556">
        <f t="shared" si="786"/>
        <v>1.8716577540107027E-2</v>
      </c>
      <c r="R1053" s="83"/>
      <c r="S1053" s="83"/>
      <c r="T1053" s="67"/>
      <c r="U1053" s="209">
        <v>1</v>
      </c>
    </row>
    <row r="1054" spans="1:21" s="60" customFormat="1" ht="15.75" hidden="1" customHeight="1" thickBot="1">
      <c r="A1054" s="150" t="s">
        <v>32</v>
      </c>
      <c r="B1054" s="409"/>
      <c r="C1054" s="158" t="s">
        <v>1367</v>
      </c>
      <c r="D1054" s="102" t="e">
        <f t="shared" ref="D1054:O1054" si="793">D1077/$P1077</f>
        <v>#DIV/0!</v>
      </c>
      <c r="E1054" s="103" t="e">
        <f t="shared" si="793"/>
        <v>#DIV/0!</v>
      </c>
      <c r="F1054" s="103" t="e">
        <f t="shared" si="793"/>
        <v>#DIV/0!</v>
      </c>
      <c r="G1054" s="103" t="e">
        <f t="shared" si="793"/>
        <v>#DIV/0!</v>
      </c>
      <c r="H1054" s="103" t="e">
        <f t="shared" si="793"/>
        <v>#DIV/0!</v>
      </c>
      <c r="I1054" s="103" t="e">
        <f t="shared" si="793"/>
        <v>#DIV/0!</v>
      </c>
      <c r="J1054" s="103" t="e">
        <f t="shared" si="793"/>
        <v>#DIV/0!</v>
      </c>
      <c r="K1054" s="103" t="e">
        <f t="shared" si="793"/>
        <v>#DIV/0!</v>
      </c>
      <c r="L1054" s="103" t="e">
        <f t="shared" si="793"/>
        <v>#DIV/0!</v>
      </c>
      <c r="M1054" s="103" t="e">
        <f t="shared" si="793"/>
        <v>#DIV/0!</v>
      </c>
      <c r="N1054" s="103" t="e">
        <f t="shared" si="793"/>
        <v>#DIV/0!</v>
      </c>
      <c r="O1054" s="103" t="e">
        <f t="shared" si="793"/>
        <v>#DIV/0!</v>
      </c>
      <c r="P1054" s="105" t="e">
        <f t="shared" si="784"/>
        <v>#DIV/0!</v>
      </c>
      <c r="Q1054" s="106">
        <f t="shared" si="786"/>
        <v>-1</v>
      </c>
      <c r="R1054" s="83"/>
      <c r="S1054" s="83"/>
      <c r="T1054" s="67"/>
      <c r="U1054" s="209">
        <v>2</v>
      </c>
    </row>
    <row r="1055" spans="1:21" s="60" customFormat="1" ht="15.75" hidden="1" customHeight="1" thickBot="1">
      <c r="A1055" s="150" t="s">
        <v>32</v>
      </c>
      <c r="B1055" s="213"/>
      <c r="C1055" s="40" t="s">
        <v>1368</v>
      </c>
      <c r="D1055" s="102" t="e">
        <f t="shared" ref="D1055:O1055" si="794">D1078/$P1078</f>
        <v>#DIV/0!</v>
      </c>
      <c r="E1055" s="103" t="e">
        <f t="shared" si="794"/>
        <v>#DIV/0!</v>
      </c>
      <c r="F1055" s="103" t="e">
        <f t="shared" si="794"/>
        <v>#DIV/0!</v>
      </c>
      <c r="G1055" s="103" t="e">
        <f t="shared" si="794"/>
        <v>#DIV/0!</v>
      </c>
      <c r="H1055" s="103" t="e">
        <f t="shared" si="794"/>
        <v>#DIV/0!</v>
      </c>
      <c r="I1055" s="103" t="e">
        <f t="shared" si="794"/>
        <v>#DIV/0!</v>
      </c>
      <c r="J1055" s="103" t="e">
        <f t="shared" si="794"/>
        <v>#DIV/0!</v>
      </c>
      <c r="K1055" s="103" t="e">
        <f t="shared" si="794"/>
        <v>#DIV/0!</v>
      </c>
      <c r="L1055" s="103" t="e">
        <f t="shared" si="794"/>
        <v>#DIV/0!</v>
      </c>
      <c r="M1055" s="103" t="e">
        <f t="shared" si="794"/>
        <v>#DIV/0!</v>
      </c>
      <c r="N1055" s="103" t="e">
        <f t="shared" si="794"/>
        <v>#DIV/0!</v>
      </c>
      <c r="O1055" s="103" t="e">
        <f t="shared" si="794"/>
        <v>#DIV/0!</v>
      </c>
      <c r="P1055" s="107" t="e">
        <f t="shared" si="784"/>
        <v>#DIV/0!</v>
      </c>
      <c r="Q1055" s="108" t="e">
        <f t="shared" si="786"/>
        <v>#DIV/0!</v>
      </c>
      <c r="R1055" s="83"/>
      <c r="S1055" s="83"/>
      <c r="T1055" s="67"/>
      <c r="U1055" s="209">
        <v>2</v>
      </c>
    </row>
    <row r="1056" spans="1:21" s="60" customFormat="1" ht="15.75" hidden="1" customHeight="1" thickBot="1">
      <c r="A1056" s="150" t="s">
        <v>32</v>
      </c>
      <c r="B1056" s="213"/>
      <c r="C1056" s="40" t="s">
        <v>2526</v>
      </c>
      <c r="D1056" s="102" t="e">
        <f t="shared" ref="D1056:O1056" si="795">D1079/$P1079</f>
        <v>#DIV/0!</v>
      </c>
      <c r="E1056" s="103" t="e">
        <f t="shared" si="795"/>
        <v>#DIV/0!</v>
      </c>
      <c r="F1056" s="103" t="e">
        <f t="shared" si="795"/>
        <v>#DIV/0!</v>
      </c>
      <c r="G1056" s="103" t="e">
        <f t="shared" si="795"/>
        <v>#DIV/0!</v>
      </c>
      <c r="H1056" s="103" t="e">
        <f t="shared" si="795"/>
        <v>#DIV/0!</v>
      </c>
      <c r="I1056" s="103" t="e">
        <f t="shared" si="795"/>
        <v>#DIV/0!</v>
      </c>
      <c r="J1056" s="103" t="e">
        <f t="shared" si="795"/>
        <v>#DIV/0!</v>
      </c>
      <c r="K1056" s="103" t="e">
        <f t="shared" si="795"/>
        <v>#DIV/0!</v>
      </c>
      <c r="L1056" s="103" t="e">
        <f t="shared" si="795"/>
        <v>#DIV/0!</v>
      </c>
      <c r="M1056" s="103" t="e">
        <f t="shared" si="795"/>
        <v>#DIV/0!</v>
      </c>
      <c r="N1056" s="103" t="e">
        <f t="shared" si="795"/>
        <v>#DIV/0!</v>
      </c>
      <c r="O1056" s="103" t="e">
        <f t="shared" si="795"/>
        <v>#DIV/0!</v>
      </c>
      <c r="P1056" s="107" t="e">
        <f t="shared" ref="P1056:P1058" si="796">SUM(D1056:O1056)</f>
        <v>#DIV/0!</v>
      </c>
      <c r="Q1056" s="108" t="e">
        <f t="shared" ref="Q1056:Q1058" si="797">(P1079/P1078-1)</f>
        <v>#DIV/0!</v>
      </c>
      <c r="R1056" s="83"/>
      <c r="S1056" s="83"/>
      <c r="T1056" s="67"/>
      <c r="U1056" s="209">
        <v>2</v>
      </c>
    </row>
    <row r="1057" spans="1:21" s="60" customFormat="1" ht="15.75" hidden="1" customHeight="1" thickBot="1">
      <c r="A1057" s="150" t="s">
        <v>32</v>
      </c>
      <c r="B1057" s="213"/>
      <c r="C1057" s="40" t="s">
        <v>2622</v>
      </c>
      <c r="D1057" s="102" t="e">
        <f t="shared" ref="D1057:O1057" si="798">D1080/$P1080</f>
        <v>#DIV/0!</v>
      </c>
      <c r="E1057" s="103" t="e">
        <f>E1080/$P1080</f>
        <v>#DIV/0!</v>
      </c>
      <c r="F1057" s="103" t="e">
        <f t="shared" si="798"/>
        <v>#DIV/0!</v>
      </c>
      <c r="G1057" s="103" t="e">
        <f t="shared" si="798"/>
        <v>#DIV/0!</v>
      </c>
      <c r="H1057" s="103" t="e">
        <f t="shared" si="798"/>
        <v>#DIV/0!</v>
      </c>
      <c r="I1057" s="103" t="e">
        <f t="shared" si="798"/>
        <v>#DIV/0!</v>
      </c>
      <c r="J1057" s="103" t="e">
        <f t="shared" si="798"/>
        <v>#DIV/0!</v>
      </c>
      <c r="K1057" s="103" t="e">
        <f t="shared" si="798"/>
        <v>#DIV/0!</v>
      </c>
      <c r="L1057" s="103" t="e">
        <f t="shared" si="798"/>
        <v>#DIV/0!</v>
      </c>
      <c r="M1057" s="103" t="e">
        <f t="shared" si="798"/>
        <v>#DIV/0!</v>
      </c>
      <c r="N1057" s="103" t="e">
        <f t="shared" si="798"/>
        <v>#DIV/0!</v>
      </c>
      <c r="O1057" s="103" t="e">
        <f t="shared" si="798"/>
        <v>#DIV/0!</v>
      </c>
      <c r="P1057" s="107" t="e">
        <f t="shared" si="796"/>
        <v>#DIV/0!</v>
      </c>
      <c r="Q1057" s="108" t="e">
        <f t="shared" si="797"/>
        <v>#DIV/0!</v>
      </c>
      <c r="R1057" s="83"/>
      <c r="S1057" s="83"/>
      <c r="T1057" s="67"/>
      <c r="U1057" s="209">
        <v>2</v>
      </c>
    </row>
    <row r="1058" spans="1:21" s="60" customFormat="1" ht="15.75" hidden="1" customHeight="1" thickBot="1">
      <c r="A1058" s="150" t="s">
        <v>32</v>
      </c>
      <c r="B1058" s="213"/>
      <c r="C1058" s="40" t="s">
        <v>2718</v>
      </c>
      <c r="D1058" s="102" t="e">
        <f t="shared" ref="D1058:O1058" si="799">D1081/$P1081</f>
        <v>#DIV/0!</v>
      </c>
      <c r="E1058" s="103" t="e">
        <f t="shared" si="799"/>
        <v>#DIV/0!</v>
      </c>
      <c r="F1058" s="103" t="e">
        <f t="shared" si="799"/>
        <v>#DIV/0!</v>
      </c>
      <c r="G1058" s="103" t="e">
        <f t="shared" si="799"/>
        <v>#DIV/0!</v>
      </c>
      <c r="H1058" s="103" t="e">
        <f t="shared" si="799"/>
        <v>#DIV/0!</v>
      </c>
      <c r="I1058" s="103" t="e">
        <f t="shared" si="799"/>
        <v>#DIV/0!</v>
      </c>
      <c r="J1058" s="103" t="e">
        <f t="shared" si="799"/>
        <v>#DIV/0!</v>
      </c>
      <c r="K1058" s="103" t="e">
        <f t="shared" si="799"/>
        <v>#DIV/0!</v>
      </c>
      <c r="L1058" s="103" t="e">
        <f t="shared" si="799"/>
        <v>#DIV/0!</v>
      </c>
      <c r="M1058" s="103" t="e">
        <f t="shared" si="799"/>
        <v>#DIV/0!</v>
      </c>
      <c r="N1058" s="103" t="e">
        <f t="shared" si="799"/>
        <v>#DIV/0!</v>
      </c>
      <c r="O1058" s="103" t="e">
        <f t="shared" si="799"/>
        <v>#DIV/0!</v>
      </c>
      <c r="P1058" s="107" t="e">
        <f t="shared" si="796"/>
        <v>#DIV/0!</v>
      </c>
      <c r="Q1058" s="108" t="e">
        <f t="shared" si="797"/>
        <v>#DIV/0!</v>
      </c>
      <c r="R1058" s="83"/>
      <c r="S1058" s="83"/>
      <c r="T1058" s="67"/>
      <c r="U1058" s="209">
        <v>2</v>
      </c>
    </row>
    <row r="1059" spans="1:21" s="60" customFormat="1" ht="15.75" hidden="1" customHeight="1" thickBot="1">
      <c r="A1059" s="150" t="s">
        <v>32</v>
      </c>
      <c r="B1059" s="213"/>
      <c r="C1059" s="41" t="s">
        <v>637</v>
      </c>
      <c r="D1059" s="351">
        <v>0.65437657999999999</v>
      </c>
      <c r="E1059" s="352">
        <v>0.76594192000000005</v>
      </c>
      <c r="F1059" s="352">
        <v>1.5463092399999998</v>
      </c>
      <c r="G1059" s="352">
        <v>1.5761945500000003</v>
      </c>
      <c r="H1059" s="352">
        <v>1.7974612499999996</v>
      </c>
      <c r="I1059" s="352">
        <v>1.95921272</v>
      </c>
      <c r="J1059" s="352">
        <v>1.9211545799999996</v>
      </c>
      <c r="K1059" s="352">
        <v>2.350058670000001</v>
      </c>
      <c r="L1059" s="352">
        <v>3.7710139299999987</v>
      </c>
      <c r="M1059" s="352">
        <v>3.5199580499999996</v>
      </c>
      <c r="N1059" s="352">
        <v>3.1144041500000021</v>
      </c>
      <c r="O1059" s="83">
        <v>3.5466143499999987</v>
      </c>
      <c r="P1059" s="304">
        <f t="shared" si="773"/>
        <v>26.52269999</v>
      </c>
      <c r="Q1059" s="84"/>
      <c r="R1059" s="83"/>
      <c r="S1059" s="83"/>
      <c r="T1059" s="67"/>
      <c r="U1059" s="209">
        <v>2</v>
      </c>
    </row>
    <row r="1060" spans="1:21" s="60" customFormat="1" ht="15.75" hidden="1" customHeight="1" thickBot="1">
      <c r="A1060" s="150" t="s">
        <v>32</v>
      </c>
      <c r="B1060" s="213"/>
      <c r="C1060" s="40" t="s">
        <v>638</v>
      </c>
      <c r="D1060" s="109">
        <v>3.3509327400000002</v>
      </c>
      <c r="E1060" s="110">
        <v>4.0157965300000003</v>
      </c>
      <c r="F1060" s="110">
        <v>3.9729644</v>
      </c>
      <c r="G1060" s="110">
        <v>3.9901874300000002</v>
      </c>
      <c r="H1060" s="110">
        <v>4.8895804500000004</v>
      </c>
      <c r="I1060" s="110">
        <v>4.6270072600000001</v>
      </c>
      <c r="J1060" s="110">
        <v>4.7912238599999997</v>
      </c>
      <c r="K1060" s="110">
        <v>4.7560000599999999</v>
      </c>
      <c r="L1060" s="110">
        <v>6.45018168</v>
      </c>
      <c r="M1060" s="110">
        <v>6.4245782299999998</v>
      </c>
      <c r="N1060" s="110">
        <v>5.7158958499999999</v>
      </c>
      <c r="O1060" s="111">
        <v>6.3976325300000001</v>
      </c>
      <c r="P1060" s="112">
        <f t="shared" si="773"/>
        <v>59.381981020000005</v>
      </c>
      <c r="Q1060" s="240"/>
      <c r="R1060" s="315"/>
      <c r="S1060" s="315"/>
      <c r="T1060" s="242"/>
      <c r="U1060" s="209">
        <v>2</v>
      </c>
    </row>
    <row r="1061" spans="1:21" s="60" customFormat="1" ht="15.75" hidden="1" customHeight="1" thickBot="1">
      <c r="A1061" s="150" t="s">
        <v>32</v>
      </c>
      <c r="B1061" s="213"/>
      <c r="C1061" s="40" t="s">
        <v>639</v>
      </c>
      <c r="D1061" s="109">
        <v>5.2533157800000003</v>
      </c>
      <c r="E1061" s="110">
        <v>5.9272846000000001</v>
      </c>
      <c r="F1061" s="110">
        <v>5.4657893800000004</v>
      </c>
      <c r="G1061" s="110">
        <v>5.5812220200000002</v>
      </c>
      <c r="H1061" s="110">
        <v>5.9640406500000003</v>
      </c>
      <c r="I1061" s="110">
        <v>5.7342777600000003</v>
      </c>
      <c r="J1061" s="110">
        <v>6.2749914799999997</v>
      </c>
      <c r="K1061" s="110">
        <v>5.5793944399999997</v>
      </c>
      <c r="L1061" s="110">
        <v>6.7612097799999997</v>
      </c>
      <c r="M1061" s="110">
        <v>7.1867110700000003</v>
      </c>
      <c r="N1061" s="110">
        <v>6.73313468</v>
      </c>
      <c r="O1061" s="111">
        <v>6.2586069000000002</v>
      </c>
      <c r="P1061" s="112">
        <f t="shared" si="773"/>
        <v>72.719978540000014</v>
      </c>
      <c r="Q1061" s="80"/>
      <c r="R1061" s="114"/>
      <c r="S1061" s="114"/>
      <c r="T1061" s="115">
        <f t="shared" ref="T1061:T1067" si="800">R1061-S1061</f>
        <v>0</v>
      </c>
      <c r="U1061" s="209">
        <v>2</v>
      </c>
    </row>
    <row r="1062" spans="1:21" s="60" customFormat="1" ht="15.75" hidden="1" customHeight="1" thickBot="1">
      <c r="A1062" s="150" t="s">
        <v>32</v>
      </c>
      <c r="B1062" s="213"/>
      <c r="C1062" s="40" t="s">
        <v>640</v>
      </c>
      <c r="D1062" s="109">
        <v>5.2127122699999999</v>
      </c>
      <c r="E1062" s="110">
        <v>4.9432809500000001</v>
      </c>
      <c r="F1062" s="110">
        <v>4.0396021299999996</v>
      </c>
      <c r="G1062" s="110">
        <v>5.5823257999999996</v>
      </c>
      <c r="H1062" s="110">
        <v>4.3564427600000002</v>
      </c>
      <c r="I1062" s="110">
        <v>5.32560184</v>
      </c>
      <c r="J1062" s="110">
        <v>6.9559540100000001</v>
      </c>
      <c r="K1062" s="110">
        <v>5.6800917899999996</v>
      </c>
      <c r="L1062" s="110">
        <v>5.83376275</v>
      </c>
      <c r="M1062" s="110">
        <v>5.7215258200000001</v>
      </c>
      <c r="N1062" s="110">
        <v>5.5019051299999999</v>
      </c>
      <c r="O1062" s="111">
        <v>5.2913630899999999</v>
      </c>
      <c r="P1062" s="112">
        <f t="shared" si="773"/>
        <v>64.444568340000004</v>
      </c>
      <c r="Q1062" s="80"/>
      <c r="R1062" s="114"/>
      <c r="S1062" s="114"/>
      <c r="T1062" s="115">
        <f t="shared" si="800"/>
        <v>0</v>
      </c>
      <c r="U1062" s="209">
        <v>2</v>
      </c>
    </row>
    <row r="1063" spans="1:21" s="60" customFormat="1" ht="15.75" hidden="1" customHeight="1" thickBot="1">
      <c r="A1063" s="150" t="s">
        <v>32</v>
      </c>
      <c r="B1063" s="213"/>
      <c r="C1063" s="40" t="s">
        <v>669</v>
      </c>
      <c r="D1063" s="109">
        <v>5.1365512899999999</v>
      </c>
      <c r="E1063" s="110">
        <v>4.6437621299999998</v>
      </c>
      <c r="F1063" s="110">
        <v>4.8730108699999999</v>
      </c>
      <c r="G1063" s="110">
        <v>5.4649786599999999</v>
      </c>
      <c r="H1063" s="110">
        <v>4.25035015</v>
      </c>
      <c r="I1063" s="110">
        <v>4.9732974900000002</v>
      </c>
      <c r="J1063" s="110">
        <v>5.1224139400000004</v>
      </c>
      <c r="K1063" s="110">
        <v>4.58198156</v>
      </c>
      <c r="L1063" s="110">
        <v>5.9003953200000003</v>
      </c>
      <c r="M1063" s="110">
        <v>6.0293045000000003</v>
      </c>
      <c r="N1063" s="110">
        <v>5.1148160599999999</v>
      </c>
      <c r="O1063" s="111">
        <v>5.3298352099999997</v>
      </c>
      <c r="P1063" s="112">
        <f t="shared" si="773"/>
        <v>61.420697180000005</v>
      </c>
      <c r="Q1063" s="80"/>
      <c r="R1063" s="114"/>
      <c r="S1063" s="114"/>
      <c r="T1063" s="115">
        <f t="shared" si="800"/>
        <v>0</v>
      </c>
      <c r="U1063" s="209">
        <v>2</v>
      </c>
    </row>
    <row r="1064" spans="1:21" s="60" customFormat="1" ht="15.75" hidden="1" customHeight="1" thickBot="1">
      <c r="A1064" s="150" t="s">
        <v>32</v>
      </c>
      <c r="B1064" s="213"/>
      <c r="C1064" s="40" t="s">
        <v>750</v>
      </c>
      <c r="D1064" s="151">
        <v>4.5342332299999999</v>
      </c>
      <c r="E1064" s="152">
        <v>4.56050662</v>
      </c>
      <c r="F1064" s="152">
        <v>4.7668898600000009</v>
      </c>
      <c r="G1064" s="152">
        <v>5.6045803099999976</v>
      </c>
      <c r="H1064" s="152">
        <v>4.5327618000000029</v>
      </c>
      <c r="I1064" s="152">
        <v>5.3499702899999981</v>
      </c>
      <c r="J1064" s="152">
        <v>5.4035704399999993</v>
      </c>
      <c r="K1064" s="152">
        <v>5.6621668700000001</v>
      </c>
      <c r="L1064" s="152">
        <v>7.2813177600000003</v>
      </c>
      <c r="M1064" s="152">
        <v>5.832739140000001</v>
      </c>
      <c r="N1064" s="152">
        <v>6.0292388599999995</v>
      </c>
      <c r="O1064" s="111">
        <v>7.2633656299999956</v>
      </c>
      <c r="P1064" s="112">
        <f t="shared" si="773"/>
        <v>66.821340809999995</v>
      </c>
      <c r="Q1064" s="80"/>
      <c r="R1064" s="114"/>
      <c r="S1064" s="114"/>
      <c r="T1064" s="115">
        <f t="shared" si="800"/>
        <v>0</v>
      </c>
      <c r="U1064" s="209">
        <v>2</v>
      </c>
    </row>
    <row r="1065" spans="1:21" s="60" customFormat="1" ht="15.75" hidden="1" customHeight="1" thickBot="1">
      <c r="A1065" s="150" t="s">
        <v>32</v>
      </c>
      <c r="B1065" s="213"/>
      <c r="C1065" s="40" t="s">
        <v>830</v>
      </c>
      <c r="D1065" s="306">
        <v>4.9251867899999997</v>
      </c>
      <c r="E1065" s="307">
        <v>5.611245030000001</v>
      </c>
      <c r="F1065" s="307">
        <v>5.4234942999999998</v>
      </c>
      <c r="G1065" s="307">
        <v>5.1679481499999991</v>
      </c>
      <c r="H1065" s="307">
        <v>4.7045658199999991</v>
      </c>
      <c r="I1065" s="307">
        <v>5.5874147300000025</v>
      </c>
      <c r="J1065" s="307">
        <v>5.0992841900000023</v>
      </c>
      <c r="K1065" s="307">
        <v>6.2274171099999975</v>
      </c>
      <c r="L1065" s="307">
        <v>7.0110363200000023</v>
      </c>
      <c r="M1065" s="307">
        <v>5.5333173299999956</v>
      </c>
      <c r="N1065" s="307">
        <v>5.4922325300000026</v>
      </c>
      <c r="O1065" s="308">
        <v>6.1547672799999944</v>
      </c>
      <c r="P1065" s="309">
        <f t="shared" si="773"/>
        <v>66.937909579999996</v>
      </c>
      <c r="Q1065" s="80"/>
      <c r="R1065" s="109"/>
      <c r="S1065" s="109"/>
      <c r="T1065" s="52">
        <f>S1065-R1065</f>
        <v>0</v>
      </c>
      <c r="U1065" s="209">
        <v>2</v>
      </c>
    </row>
    <row r="1066" spans="1:21" s="60" customFormat="1" ht="15.75" hidden="1" customHeight="1">
      <c r="A1066" s="150" t="s">
        <v>32</v>
      </c>
      <c r="B1066" s="512"/>
      <c r="C1066" s="41" t="s">
        <v>914</v>
      </c>
      <c r="D1066" s="306">
        <v>5.3900589300000004</v>
      </c>
      <c r="E1066" s="307">
        <v>7.8971480799999991</v>
      </c>
      <c r="F1066" s="307">
        <v>4.8298721700000016</v>
      </c>
      <c r="G1066" s="307">
        <v>5.4339106899999976</v>
      </c>
      <c r="H1066" s="307">
        <v>5.2963272799999999</v>
      </c>
      <c r="I1066" s="307">
        <v>5.404014489999998</v>
      </c>
      <c r="J1066" s="307">
        <v>6.4646643500000067</v>
      </c>
      <c r="K1066" s="307">
        <v>5.6548038499999933</v>
      </c>
      <c r="L1066" s="307">
        <v>6.7943829100000031</v>
      </c>
      <c r="M1066" s="307">
        <v>6.5625447099999974</v>
      </c>
      <c r="N1066" s="307">
        <v>6.0744029199999972</v>
      </c>
      <c r="O1066" s="308">
        <v>6.3958358200000021</v>
      </c>
      <c r="P1066" s="309">
        <f t="shared" si="773"/>
        <v>72.197966199999996</v>
      </c>
      <c r="Q1066" s="80"/>
      <c r="R1066" s="342">
        <v>67.5</v>
      </c>
      <c r="S1066" s="342">
        <v>67.5</v>
      </c>
      <c r="T1066" s="355">
        <f t="shared" si="800"/>
        <v>0</v>
      </c>
      <c r="U1066" s="209">
        <v>2</v>
      </c>
    </row>
    <row r="1067" spans="1:21" s="60" customFormat="1" ht="15.6" customHeight="1">
      <c r="A1067" s="150" t="s">
        <v>32</v>
      </c>
      <c r="B1067" s="513">
        <v>196</v>
      </c>
      <c r="C1067" s="567" t="s">
        <v>2827</v>
      </c>
      <c r="D1067" s="551">
        <v>4.9384656242245999</v>
      </c>
      <c r="E1067" s="551">
        <v>5.2720956802941181</v>
      </c>
      <c r="F1067" s="551">
        <v>7.7644788164438516</v>
      </c>
      <c r="G1067" s="551">
        <v>4.1136769260962573</v>
      </c>
      <c r="H1067" s="551">
        <v>7.9805127451069513</v>
      </c>
      <c r="I1067" s="551">
        <v>7.2390680397326221</v>
      </c>
      <c r="J1067" s="551">
        <v>5.8066844919786096</v>
      </c>
      <c r="K1067" s="551">
        <v>6.3141711229946518</v>
      </c>
      <c r="L1067" s="551">
        <v>7.8422459893048133</v>
      </c>
      <c r="M1067" s="551">
        <v>6.6216577540106956</v>
      </c>
      <c r="N1067" s="551">
        <v>6.5197860962566851</v>
      </c>
      <c r="O1067" s="551">
        <f>(R1067)-SUM(D1067:N1067)</f>
        <v>5.7871567135561435</v>
      </c>
      <c r="P1067" s="552">
        <f t="shared" ref="P1067" si="801">SUM(D1067:O1067)</f>
        <v>76.2</v>
      </c>
      <c r="Q1067" s="173"/>
      <c r="R1067" s="551">
        <v>76.2</v>
      </c>
      <c r="S1067" s="551">
        <v>76.2</v>
      </c>
      <c r="T1067" s="521">
        <f t="shared" si="800"/>
        <v>0</v>
      </c>
      <c r="U1067" s="209">
        <v>1</v>
      </c>
    </row>
    <row r="1068" spans="1:21" s="60" customFormat="1" ht="15.75" hidden="1" customHeight="1" thickBot="1">
      <c r="A1068" s="150" t="s">
        <v>32</v>
      </c>
      <c r="B1068" s="409"/>
      <c r="C1068" s="158" t="s">
        <v>1047</v>
      </c>
      <c r="D1068" s="312">
        <v>4.9334474400000001</v>
      </c>
      <c r="E1068" s="313">
        <v>5.6340696500000007</v>
      </c>
      <c r="F1068" s="313">
        <v>4.9777052699999995</v>
      </c>
      <c r="G1068" s="313">
        <v>5.0830480400000013</v>
      </c>
      <c r="H1068" s="313">
        <v>4.9463214499999992</v>
      </c>
      <c r="I1068" s="313">
        <v>4.9231790899999979</v>
      </c>
      <c r="J1068" s="313">
        <v>6.3142518199999991</v>
      </c>
      <c r="K1068" s="313">
        <v>3.8627482600000036</v>
      </c>
      <c r="L1068" s="416">
        <v>7.0283608599999994</v>
      </c>
      <c r="M1068" s="416">
        <v>5.4753146799999968</v>
      </c>
      <c r="N1068" s="416">
        <v>6.2673236199999991</v>
      </c>
      <c r="O1068" s="305">
        <v>5.9909645400000073</v>
      </c>
      <c r="P1068" s="314">
        <f>SUM(D1068:O1068)</f>
        <v>65.436734720000004</v>
      </c>
      <c r="Q1068" s="75"/>
      <c r="R1068" s="420">
        <v>66.400000000000006</v>
      </c>
      <c r="S1068" s="343">
        <v>66.400000000000006</v>
      </c>
      <c r="T1068" s="549">
        <f>R1068-S1068</f>
        <v>0</v>
      </c>
      <c r="U1068" s="209">
        <v>2</v>
      </c>
    </row>
    <row r="1069" spans="1:21" s="60" customFormat="1" ht="15.75" hidden="1" customHeight="1" thickBot="1">
      <c r="A1069" s="150" t="s">
        <v>32</v>
      </c>
      <c r="B1069" s="62"/>
      <c r="C1069" s="40" t="s">
        <v>1359</v>
      </c>
      <c r="D1069" s="109">
        <v>4.5132305400000003</v>
      </c>
      <c r="E1069" s="110">
        <v>6.0624383000000002</v>
      </c>
      <c r="F1069" s="110">
        <v>4.9110776699999992</v>
      </c>
      <c r="G1069" s="110">
        <v>5.2429485800000002</v>
      </c>
      <c r="H1069" s="110">
        <v>4.0750037100000007</v>
      </c>
      <c r="I1069" s="110">
        <v>6.0132046999999993</v>
      </c>
      <c r="J1069" s="110">
        <v>4.8444549499999994</v>
      </c>
      <c r="K1069" s="110">
        <v>4.5777158100000008</v>
      </c>
      <c r="L1069" s="110">
        <v>5.3385281199999994</v>
      </c>
      <c r="M1069" s="110">
        <v>4.3363323399999985</v>
      </c>
      <c r="N1069" s="110">
        <v>3.5376058200000031</v>
      </c>
      <c r="O1069" s="111">
        <v>3.6596178599999973</v>
      </c>
      <c r="P1069" s="112">
        <f t="shared" ref="P1069:P1078" si="802">SUM(D1069:O1069)</f>
        <v>57.112158399999998</v>
      </c>
      <c r="Q1069" s="75"/>
      <c r="R1069" s="109">
        <v>65.900000000000006</v>
      </c>
      <c r="S1069" s="114">
        <v>65.900000000000006</v>
      </c>
      <c r="T1069" s="310">
        <f t="shared" ref="T1069:T1078" si="803">R1069-S1069</f>
        <v>0</v>
      </c>
      <c r="U1069" s="209">
        <v>2</v>
      </c>
    </row>
    <row r="1070" spans="1:21" s="60" customFormat="1" ht="15.75" hidden="1" customHeight="1" thickBot="1">
      <c r="A1070" s="150" t="s">
        <v>32</v>
      </c>
      <c r="B1070" s="62"/>
      <c r="C1070" s="40" t="s">
        <v>1360</v>
      </c>
      <c r="D1070" s="312">
        <v>3.0834711600000002</v>
      </c>
      <c r="E1070" s="313">
        <v>3.4856666799999996</v>
      </c>
      <c r="F1070" s="313">
        <v>4.6922569200000002</v>
      </c>
      <c r="G1070" s="313">
        <v>3.8572518500000008</v>
      </c>
      <c r="H1070" s="313">
        <v>3.3552900899999987</v>
      </c>
      <c r="I1070" s="313">
        <v>4.2036152700000002</v>
      </c>
      <c r="J1070" s="313">
        <v>4.0017117599999992</v>
      </c>
      <c r="K1070" s="313">
        <v>4.2754272100000001</v>
      </c>
      <c r="L1070" s="313">
        <v>4.7214560999999975</v>
      </c>
      <c r="M1070" s="313">
        <v>5.7163121400000065</v>
      </c>
      <c r="N1070" s="313">
        <v>4.9558723599999936</v>
      </c>
      <c r="O1070" s="305">
        <v>5.3482388300000068</v>
      </c>
      <c r="P1070" s="314">
        <f t="shared" si="802"/>
        <v>51.696570370000003</v>
      </c>
      <c r="Q1070" s="79"/>
      <c r="R1070" s="306">
        <v>50.1</v>
      </c>
      <c r="S1070" s="342">
        <v>50.1</v>
      </c>
      <c r="T1070" s="355">
        <f t="shared" si="803"/>
        <v>0</v>
      </c>
      <c r="U1070" s="209">
        <v>2</v>
      </c>
    </row>
    <row r="1071" spans="1:21" s="60" customFormat="1" ht="15.6" hidden="1" customHeight="1" thickBot="1">
      <c r="A1071" s="150" t="s">
        <v>32</v>
      </c>
      <c r="B1071" s="62"/>
      <c r="C1071" s="40" t="s">
        <v>1361</v>
      </c>
      <c r="D1071" s="109">
        <v>4.75669539</v>
      </c>
      <c r="E1071" s="110">
        <v>5.2384711899999994</v>
      </c>
      <c r="F1071" s="110">
        <v>4.7008758300000011</v>
      </c>
      <c r="G1071" s="110">
        <v>4.5056195800000012</v>
      </c>
      <c r="H1071" s="110">
        <v>4.8412895399999982</v>
      </c>
      <c r="I1071" s="110">
        <v>5.1415571399999997</v>
      </c>
      <c r="J1071" s="110">
        <v>6.4644170400000007</v>
      </c>
      <c r="K1071" s="110">
        <v>4.9881455700000004</v>
      </c>
      <c r="L1071" s="110">
        <v>5.5040554300000011</v>
      </c>
      <c r="M1071" s="110">
        <v>5.5123124399999952</v>
      </c>
      <c r="N1071" s="110">
        <v>4.9289393400000066</v>
      </c>
      <c r="O1071" s="111">
        <v>5.7241759499999958</v>
      </c>
      <c r="P1071" s="112">
        <f t="shared" si="802"/>
        <v>62.306554439999999</v>
      </c>
      <c r="Q1071" s="113"/>
      <c r="R1071" s="109">
        <v>59.7</v>
      </c>
      <c r="S1071" s="114">
        <v>59.7</v>
      </c>
      <c r="T1071" s="115">
        <f t="shared" si="803"/>
        <v>0</v>
      </c>
      <c r="U1071" s="209">
        <v>2</v>
      </c>
    </row>
    <row r="1072" spans="1:21" s="60" customFormat="1" ht="15.6" hidden="1" customHeight="1" thickBot="1">
      <c r="A1072" s="150" t="s">
        <v>32</v>
      </c>
      <c r="B1072" s="62"/>
      <c r="C1072" s="40" t="s">
        <v>1362</v>
      </c>
      <c r="D1072" s="109">
        <v>4.7095648199999998</v>
      </c>
      <c r="E1072" s="110">
        <v>5.0200804200000002</v>
      </c>
      <c r="F1072" s="110">
        <v>4.7332891900000007</v>
      </c>
      <c r="G1072" s="110">
        <v>5.3513704299999993</v>
      </c>
      <c r="H1072" s="110">
        <v>4.8338505100000013</v>
      </c>
      <c r="I1072" s="110">
        <v>4.7836226899999978</v>
      </c>
      <c r="J1072" s="110">
        <v>4.8830111999999986</v>
      </c>
      <c r="K1072" s="110">
        <v>4.9609843200000014</v>
      </c>
      <c r="L1072" s="110">
        <v>5.5778366199999994</v>
      </c>
      <c r="M1072" s="110">
        <v>5.1495874400000048</v>
      </c>
      <c r="N1072" s="110">
        <v>4.9582579199999941</v>
      </c>
      <c r="O1072" s="111">
        <v>5.5243713800000052</v>
      </c>
      <c r="P1072" s="112">
        <f t="shared" si="802"/>
        <v>60.485826940000003</v>
      </c>
      <c r="Q1072" s="113"/>
      <c r="R1072" s="109">
        <v>60</v>
      </c>
      <c r="S1072" s="114">
        <v>60</v>
      </c>
      <c r="T1072" s="115">
        <f t="shared" si="803"/>
        <v>0</v>
      </c>
      <c r="U1072" s="209">
        <v>2</v>
      </c>
    </row>
    <row r="1073" spans="1:21" s="60" customFormat="1" ht="15.75" hidden="1" customHeight="1" thickBot="1">
      <c r="A1073" s="150" t="s">
        <v>32</v>
      </c>
      <c r="B1073" s="62">
        <f>+B1067+1</f>
        <v>197</v>
      </c>
      <c r="C1073" s="40" t="s">
        <v>1363</v>
      </c>
      <c r="D1073" s="109">
        <v>4.4932794600000001</v>
      </c>
      <c r="E1073" s="110">
        <v>5.4164677799999996</v>
      </c>
      <c r="F1073" s="110">
        <v>4.81049492</v>
      </c>
      <c r="G1073" s="110">
        <v>4.90178884</v>
      </c>
      <c r="H1073" s="110">
        <v>5.020245169999999</v>
      </c>
      <c r="I1073" s="110">
        <v>4.5671784899999999</v>
      </c>
      <c r="J1073" s="110">
        <v>5.4760568399999983</v>
      </c>
      <c r="K1073" s="110">
        <v>5.5334513100000047</v>
      </c>
      <c r="L1073" s="110">
        <v>5.1119983299999987</v>
      </c>
      <c r="M1073" s="110">
        <v>6.1761608999999993</v>
      </c>
      <c r="N1073" s="110">
        <v>5.7675789399999999</v>
      </c>
      <c r="O1073" s="111">
        <v>4.9796547700000033</v>
      </c>
      <c r="P1073" s="112">
        <f t="shared" si="802"/>
        <v>62.254355750000002</v>
      </c>
      <c r="Q1073" s="79"/>
      <c r="R1073" s="116">
        <v>60.5</v>
      </c>
      <c r="S1073" s="114">
        <v>60.5</v>
      </c>
      <c r="T1073" s="115">
        <f t="shared" si="803"/>
        <v>0</v>
      </c>
      <c r="U1073" s="209">
        <v>2</v>
      </c>
    </row>
    <row r="1074" spans="1:21" s="60" customFormat="1" ht="15.75" hidden="1" customHeight="1">
      <c r="A1074" s="150" t="s">
        <v>32</v>
      </c>
      <c r="B1074" s="408">
        <v>197</v>
      </c>
      <c r="C1074" s="568" t="s">
        <v>1364</v>
      </c>
      <c r="D1074" s="306">
        <v>5.8058004199999997</v>
      </c>
      <c r="E1074" s="307">
        <v>5.1200586200000009</v>
      </c>
      <c r="F1074" s="307">
        <v>4.7444182499999989</v>
      </c>
      <c r="G1074" s="307">
        <v>4.2300657800000021</v>
      </c>
      <c r="H1074" s="307">
        <v>4.280906139999999</v>
      </c>
      <c r="I1074" s="307">
        <v>4.3049295100000009</v>
      </c>
      <c r="J1074" s="307">
        <v>4.7654920599999961</v>
      </c>
      <c r="K1074" s="307">
        <v>4.9846931200000029</v>
      </c>
      <c r="L1074" s="307">
        <v>4.7292387099999971</v>
      </c>
      <c r="M1074" s="307">
        <v>5.6920502299999995</v>
      </c>
      <c r="N1074" s="307">
        <v>4.8755140499999996</v>
      </c>
      <c r="O1074" s="308">
        <v>10.85892363</v>
      </c>
      <c r="P1074" s="547">
        <f t="shared" si="802"/>
        <v>64.392090519999996</v>
      </c>
      <c r="Q1074" s="79"/>
      <c r="R1074" s="342">
        <v>60.9</v>
      </c>
      <c r="S1074" s="342">
        <v>60.9</v>
      </c>
      <c r="T1074" s="355">
        <f t="shared" si="803"/>
        <v>0</v>
      </c>
      <c r="U1074" s="209">
        <v>2</v>
      </c>
    </row>
    <row r="1075" spans="1:21" s="60" customFormat="1" ht="15.75" customHeight="1">
      <c r="A1075" s="150" t="s">
        <v>32</v>
      </c>
      <c r="B1075" s="513">
        <v>197</v>
      </c>
      <c r="C1075" s="567" t="s">
        <v>1365</v>
      </c>
      <c r="D1075" s="551">
        <v>4.8477326600000001</v>
      </c>
      <c r="E1075" s="551">
        <v>5.1752330299999993</v>
      </c>
      <c r="F1075" s="551">
        <v>7.6218243500000007</v>
      </c>
      <c r="G1075" s="551">
        <v>4.0380975600000006</v>
      </c>
      <c r="H1075" s="551">
        <v>8.2265400699999987</v>
      </c>
      <c r="I1075" s="551">
        <v>7.0079040600000013</v>
      </c>
      <c r="J1075" s="565">
        <v>5.7</v>
      </c>
      <c r="K1075" s="565">
        <v>6.1</v>
      </c>
      <c r="L1075" s="565">
        <v>7.6</v>
      </c>
      <c r="M1075" s="565">
        <v>6.5</v>
      </c>
      <c r="N1075" s="565">
        <v>6.4</v>
      </c>
      <c r="O1075" s="554">
        <f>(R1075)-SUM(D1075:N1075)</f>
        <v>5.582668269999985</v>
      </c>
      <c r="P1075" s="555">
        <f t="shared" si="802"/>
        <v>74.8</v>
      </c>
      <c r="Q1075" s="523"/>
      <c r="R1075" s="553">
        <v>74.8</v>
      </c>
      <c r="S1075" s="551">
        <v>74.8</v>
      </c>
      <c r="T1075" s="521">
        <f t="shared" si="803"/>
        <v>0</v>
      </c>
      <c r="U1075" s="209">
        <v>1</v>
      </c>
    </row>
    <row r="1076" spans="1:21" s="60" customFormat="1" ht="15.75" customHeight="1">
      <c r="A1076" s="150" t="s">
        <v>32</v>
      </c>
      <c r="B1076" s="513">
        <v>198</v>
      </c>
      <c r="C1076" s="567" t="s">
        <v>1366</v>
      </c>
      <c r="D1076" s="565">
        <v>4.9384656242245999</v>
      </c>
      <c r="E1076" s="565">
        <v>5.2720956802941181</v>
      </c>
      <c r="F1076" s="565">
        <v>7.7644788164438516</v>
      </c>
      <c r="G1076" s="565">
        <v>4.1136769260962573</v>
      </c>
      <c r="H1076" s="565">
        <v>7.9805127451069513</v>
      </c>
      <c r="I1076" s="565">
        <v>7.2390680397326221</v>
      </c>
      <c r="J1076" s="565">
        <v>5.8066844919786096</v>
      </c>
      <c r="K1076" s="565">
        <v>6.3141711229946518</v>
      </c>
      <c r="L1076" s="565">
        <v>7.8422459893048133</v>
      </c>
      <c r="M1076" s="565">
        <v>6.6216577540106956</v>
      </c>
      <c r="N1076" s="565">
        <v>6.5197860962566851</v>
      </c>
      <c r="O1076" s="551">
        <f>(R1076)-SUM(D1076:N1076)</f>
        <v>5.7871567135561435</v>
      </c>
      <c r="P1076" s="552">
        <f t="shared" si="802"/>
        <v>76.2</v>
      </c>
      <c r="Q1076" s="523"/>
      <c r="R1076" s="553">
        <v>76.2</v>
      </c>
      <c r="S1076" s="551">
        <v>76.2</v>
      </c>
      <c r="T1076" s="521">
        <f t="shared" si="803"/>
        <v>0</v>
      </c>
      <c r="U1076" s="209">
        <v>1</v>
      </c>
    </row>
    <row r="1077" spans="1:21" s="60" customFormat="1" ht="15.75" hidden="1" customHeight="1" thickBot="1">
      <c r="A1077" s="150" t="s">
        <v>32</v>
      </c>
      <c r="B1077" s="409"/>
      <c r="C1077" s="158" t="s">
        <v>1367</v>
      </c>
      <c r="D1077" s="415"/>
      <c r="E1077" s="416"/>
      <c r="F1077" s="416"/>
      <c r="G1077" s="416"/>
      <c r="H1077" s="416"/>
      <c r="I1077" s="416"/>
      <c r="J1077" s="416"/>
      <c r="K1077" s="416"/>
      <c r="L1077" s="416"/>
      <c r="M1077" s="416"/>
      <c r="N1077" s="416"/>
      <c r="O1077" s="305">
        <f>(R1077)-SUM(D1077:N1077)</f>
        <v>0</v>
      </c>
      <c r="P1077" s="314">
        <f t="shared" si="802"/>
        <v>0</v>
      </c>
      <c r="Q1077" s="80"/>
      <c r="R1077" s="420"/>
      <c r="S1077" s="343"/>
      <c r="T1077" s="403">
        <f t="shared" si="803"/>
        <v>0</v>
      </c>
      <c r="U1077" s="209">
        <v>2</v>
      </c>
    </row>
    <row r="1078" spans="1:21" s="60" customFormat="1" ht="15.75" hidden="1" customHeight="1" thickBot="1">
      <c r="A1078" s="150" t="s">
        <v>32</v>
      </c>
      <c r="B1078" s="213"/>
      <c r="C1078" s="40" t="s">
        <v>1368</v>
      </c>
      <c r="D1078" s="134"/>
      <c r="E1078" s="133"/>
      <c r="F1078" s="133"/>
      <c r="G1078" s="133"/>
      <c r="H1078" s="133"/>
      <c r="I1078" s="133"/>
      <c r="J1078" s="133"/>
      <c r="K1078" s="133"/>
      <c r="L1078" s="133"/>
      <c r="M1078" s="133"/>
      <c r="N1078" s="133"/>
      <c r="O1078" s="111">
        <f>(R1078)-SUM(D1078:N1078)</f>
        <v>0</v>
      </c>
      <c r="P1078" s="112">
        <f t="shared" si="802"/>
        <v>0</v>
      </c>
      <c r="Q1078" s="80"/>
      <c r="R1078" s="120"/>
      <c r="S1078" s="114"/>
      <c r="T1078" s="115">
        <f t="shared" si="803"/>
        <v>0</v>
      </c>
      <c r="U1078" s="209">
        <v>2</v>
      </c>
    </row>
    <row r="1079" spans="1:21" s="60" customFormat="1" ht="15.75" hidden="1" customHeight="1" thickBot="1">
      <c r="A1079" s="150" t="s">
        <v>32</v>
      </c>
      <c r="B1079" s="213"/>
      <c r="C1079" s="40" t="s">
        <v>2526</v>
      </c>
      <c r="D1079" s="492"/>
      <c r="E1079" s="491"/>
      <c r="F1079" s="491"/>
      <c r="G1079" s="491"/>
      <c r="H1079" s="491"/>
      <c r="I1079" s="491"/>
      <c r="J1079" s="491"/>
      <c r="K1079" s="491"/>
      <c r="L1079" s="491"/>
      <c r="M1079" s="491"/>
      <c r="N1079" s="491"/>
      <c r="O1079" s="111">
        <f t="shared" ref="O1079:O1081" si="804">(R1079)-SUM(D1079:N1079)</f>
        <v>0</v>
      </c>
      <c r="P1079" s="112">
        <f t="shared" ref="P1079:P1081" si="805">SUM(D1079:O1079)</f>
        <v>0</v>
      </c>
      <c r="Q1079" s="80"/>
      <c r="R1079" s="487"/>
      <c r="S1079" s="488"/>
      <c r="T1079" s="115">
        <f t="shared" ref="T1079:T1081" si="806">R1079-S1079</f>
        <v>0</v>
      </c>
      <c r="U1079" s="209">
        <v>2</v>
      </c>
    </row>
    <row r="1080" spans="1:21" s="60" customFormat="1" ht="15.75" hidden="1" customHeight="1" thickBot="1">
      <c r="A1080" s="150" t="s">
        <v>32</v>
      </c>
      <c r="B1080" s="213"/>
      <c r="C1080" s="40" t="s">
        <v>2622</v>
      </c>
      <c r="D1080" s="492"/>
      <c r="E1080" s="491"/>
      <c r="F1080" s="491"/>
      <c r="G1080" s="491"/>
      <c r="H1080" s="491"/>
      <c r="I1080" s="491"/>
      <c r="J1080" s="491"/>
      <c r="K1080" s="491"/>
      <c r="L1080" s="491"/>
      <c r="M1080" s="491"/>
      <c r="N1080" s="491"/>
      <c r="O1080" s="111">
        <f t="shared" si="804"/>
        <v>0</v>
      </c>
      <c r="P1080" s="112">
        <f t="shared" si="805"/>
        <v>0</v>
      </c>
      <c r="Q1080" s="80"/>
      <c r="R1080" s="487"/>
      <c r="S1080" s="488"/>
      <c r="T1080" s="115">
        <f t="shared" si="806"/>
        <v>0</v>
      </c>
      <c r="U1080" s="209">
        <v>2</v>
      </c>
    </row>
    <row r="1081" spans="1:21" s="60" customFormat="1" ht="15.75" hidden="1" customHeight="1" thickBot="1">
      <c r="A1081" s="150" t="s">
        <v>32</v>
      </c>
      <c r="B1081" s="213"/>
      <c r="C1081" s="40" t="s">
        <v>2718</v>
      </c>
      <c r="D1081" s="492"/>
      <c r="E1081" s="491"/>
      <c r="F1081" s="491"/>
      <c r="G1081" s="491"/>
      <c r="H1081" s="491"/>
      <c r="I1081" s="491"/>
      <c r="J1081" s="491"/>
      <c r="K1081" s="491"/>
      <c r="L1081" s="491"/>
      <c r="M1081" s="491"/>
      <c r="N1081" s="491"/>
      <c r="O1081" s="111">
        <f t="shared" si="804"/>
        <v>0</v>
      </c>
      <c r="P1081" s="112">
        <f t="shared" si="805"/>
        <v>0</v>
      </c>
      <c r="Q1081" s="80"/>
      <c r="R1081" s="487"/>
      <c r="S1081" s="488"/>
      <c r="T1081" s="115">
        <f t="shared" si="806"/>
        <v>0</v>
      </c>
      <c r="U1081" s="209">
        <v>2</v>
      </c>
    </row>
    <row r="1082" spans="1:21" s="118" customFormat="1" ht="15.6" customHeight="1">
      <c r="B1082" s="82"/>
      <c r="C1082" s="50"/>
      <c r="D1082" s="83"/>
      <c r="E1082" s="83"/>
      <c r="F1082" s="83"/>
      <c r="G1082" s="83"/>
      <c r="H1082" s="83"/>
      <c r="I1082" s="83"/>
      <c r="J1082" s="83"/>
      <c r="K1082" s="83"/>
      <c r="L1082" s="83"/>
      <c r="M1082" s="83"/>
      <c r="N1082" s="83"/>
      <c r="O1082" s="83"/>
      <c r="P1082" s="83"/>
      <c r="Q1082" s="84"/>
      <c r="R1082" s="83"/>
      <c r="S1082" s="83"/>
      <c r="T1082" s="67"/>
      <c r="U1082" s="209">
        <v>1</v>
      </c>
    </row>
    <row r="1083" spans="1:21" s="61" customFormat="1" ht="15.75" hidden="1" customHeight="1" thickBot="1">
      <c r="A1083" s="61" t="s">
        <v>33</v>
      </c>
      <c r="B1083" s="213"/>
      <c r="C1083" s="38" t="s">
        <v>165</v>
      </c>
      <c r="D1083" s="233">
        <v>0.10665054215478388</v>
      </c>
      <c r="E1083" s="233">
        <v>8.7487370689262559E-2</v>
      </c>
      <c r="F1083" s="233">
        <v>6.5011572400993589E-2</v>
      </c>
      <c r="G1083" s="233">
        <v>9.4283726561203249E-2</v>
      </c>
      <c r="H1083" s="233">
        <v>6.9404651713570895E-2</v>
      </c>
      <c r="I1083" s="233">
        <v>6.7230772821217255E-2</v>
      </c>
      <c r="J1083" s="233">
        <v>0.10542177822963411</v>
      </c>
      <c r="K1083" s="233">
        <v>9.8148536249491325E-2</v>
      </c>
      <c r="L1083" s="233">
        <v>7.549211419598939E-2</v>
      </c>
      <c r="M1083" s="233">
        <v>8.1510267052698065E-2</v>
      </c>
      <c r="N1083" s="233">
        <v>8.6385323618587681E-2</v>
      </c>
      <c r="O1083" s="233">
        <v>6.2973344312568139E-2</v>
      </c>
      <c r="P1083" s="226">
        <f t="shared" ref="P1083:P1093" si="807">SUM(D1083:O1083)</f>
        <v>1</v>
      </c>
      <c r="Q1083" s="222"/>
      <c r="R1083" s="66"/>
      <c r="S1083" s="66"/>
      <c r="T1083" s="95"/>
      <c r="U1083" s="209">
        <v>2</v>
      </c>
    </row>
    <row r="1084" spans="1:21" s="61" customFormat="1" ht="15.75" hidden="1" customHeight="1" thickBot="1">
      <c r="A1084" s="61" t="s">
        <v>33</v>
      </c>
      <c r="B1084" s="213"/>
      <c r="C1084" s="38" t="s">
        <v>166</v>
      </c>
      <c r="D1084" s="236">
        <v>8.7128102024763537E-2</v>
      </c>
      <c r="E1084" s="236">
        <v>6.8587562116022238E-2</v>
      </c>
      <c r="F1084" s="236">
        <v>8.9890737164863371E-2</v>
      </c>
      <c r="G1084" s="236">
        <v>9.4949525965761408E-2</v>
      </c>
      <c r="H1084" s="236">
        <v>6.4204232800594785E-2</v>
      </c>
      <c r="I1084" s="236">
        <v>8.7257269813050431E-2</v>
      </c>
      <c r="J1084" s="236">
        <v>9.2876566333031277E-2</v>
      </c>
      <c r="K1084" s="236">
        <v>8.7585964154446333E-2</v>
      </c>
      <c r="L1084" s="236">
        <v>9.1142780624526007E-2</v>
      </c>
      <c r="M1084" s="236">
        <v>9.1794598126553981E-2</v>
      </c>
      <c r="N1084" s="236">
        <v>7.9876968403229609E-2</v>
      </c>
      <c r="O1084" s="236">
        <v>6.4705692473157037E-2</v>
      </c>
      <c r="P1084" s="71">
        <f t="shared" si="807"/>
        <v>1</v>
      </c>
      <c r="Q1084" s="222"/>
      <c r="R1084" s="66"/>
      <c r="S1084" s="66"/>
      <c r="T1084" s="95"/>
      <c r="U1084" s="209">
        <v>2</v>
      </c>
    </row>
    <row r="1085" spans="1:21" s="61" customFormat="1" ht="15.75" hidden="1" customHeight="1" thickBot="1">
      <c r="A1085" s="61" t="s">
        <v>33</v>
      </c>
      <c r="B1085" s="213"/>
      <c r="C1085" s="38" t="s">
        <v>167</v>
      </c>
      <c r="D1085" s="281">
        <v>1.8719217084339875E-2</v>
      </c>
      <c r="E1085" s="281">
        <v>1.6151835996479957E-2</v>
      </c>
      <c r="F1085" s="281">
        <v>5.3615817828786508E-2</v>
      </c>
      <c r="G1085" s="281">
        <v>8.8754454542674374E-2</v>
      </c>
      <c r="H1085" s="281">
        <v>8.4752650463597909E-2</v>
      </c>
      <c r="I1085" s="281">
        <v>0.12125185506600025</v>
      </c>
      <c r="J1085" s="281">
        <v>0.10334946563911278</v>
      </c>
      <c r="K1085" s="281">
        <v>9.4831094389035628E-2</v>
      </c>
      <c r="L1085" s="281">
        <v>0.11460128184553427</v>
      </c>
      <c r="M1085" s="281">
        <v>9.687639810439358E-2</v>
      </c>
      <c r="N1085" s="281">
        <v>9.7867783038588008E-2</v>
      </c>
      <c r="O1085" s="281">
        <v>0.10922814600145701</v>
      </c>
      <c r="P1085" s="221">
        <f t="shared" si="807"/>
        <v>1.0000000000000002</v>
      </c>
      <c r="Q1085" s="222"/>
      <c r="R1085" s="66"/>
      <c r="S1085" s="66"/>
      <c r="T1085" s="95"/>
      <c r="U1085" s="209">
        <v>2</v>
      </c>
    </row>
    <row r="1086" spans="1:21" s="61" customFormat="1" ht="15.75" hidden="1" customHeight="1" thickBot="1">
      <c r="A1086" s="61" t="s">
        <v>33</v>
      </c>
      <c r="B1086" s="213"/>
      <c r="C1086" s="38" t="s">
        <v>168</v>
      </c>
      <c r="D1086" s="196">
        <f t="shared" ref="D1086:D1093" si="808">D1108/$P1108</f>
        <v>9.5981756370547802E-2</v>
      </c>
      <c r="E1086" s="197">
        <f t="shared" ref="E1086:O1086" si="809">E1108/$P1108</f>
        <v>7.1485576991445809E-2</v>
      </c>
      <c r="F1086" s="197">
        <f t="shared" si="809"/>
        <v>7.062905393066625E-2</v>
      </c>
      <c r="G1086" s="197">
        <f t="shared" si="809"/>
        <v>7.0676203859860356E-2</v>
      </c>
      <c r="H1086" s="197">
        <f t="shared" si="809"/>
        <v>7.4475592747084277E-2</v>
      </c>
      <c r="I1086" s="197">
        <f t="shared" si="809"/>
        <v>9.5187051347005405E-2</v>
      </c>
      <c r="J1086" s="197">
        <f t="shared" si="809"/>
        <v>9.570239396468698E-2</v>
      </c>
      <c r="K1086" s="197">
        <f t="shared" si="809"/>
        <v>7.8617436434806454E-2</v>
      </c>
      <c r="L1086" s="197">
        <f t="shared" si="809"/>
        <v>9.8728790571360414E-2</v>
      </c>
      <c r="M1086" s="197">
        <f t="shared" si="809"/>
        <v>8.195639091236448E-2</v>
      </c>
      <c r="N1086" s="197">
        <f t="shared" si="809"/>
        <v>8.2730073616563149E-2</v>
      </c>
      <c r="O1086" s="197">
        <f t="shared" si="809"/>
        <v>8.3829679253608638E-2</v>
      </c>
      <c r="P1086" s="229">
        <f t="shared" si="807"/>
        <v>1</v>
      </c>
      <c r="Q1086" s="222"/>
      <c r="R1086" s="66"/>
      <c r="S1086" s="66"/>
      <c r="T1086" s="95"/>
      <c r="U1086" s="209">
        <v>2</v>
      </c>
    </row>
    <row r="1087" spans="1:21" s="61" customFormat="1" ht="15.75" hidden="1" customHeight="1" thickBot="1">
      <c r="A1087" s="61" t="s">
        <v>33</v>
      </c>
      <c r="B1087" s="213"/>
      <c r="C1087" s="39" t="s">
        <v>169</v>
      </c>
      <c r="D1087" s="196">
        <f t="shared" si="808"/>
        <v>9.051648591333579E-2</v>
      </c>
      <c r="E1087" s="197">
        <f t="shared" ref="E1087:O1088" si="810">E1109/$P1109</f>
        <v>8.0037684313801802E-2</v>
      </c>
      <c r="F1087" s="197">
        <f t="shared" si="810"/>
        <v>7.3148433871717655E-2</v>
      </c>
      <c r="G1087" s="197">
        <f t="shared" si="810"/>
        <v>7.4552628568453752E-2</v>
      </c>
      <c r="H1087" s="197">
        <f t="shared" si="810"/>
        <v>7.0909582711204816E-2</v>
      </c>
      <c r="I1087" s="197">
        <f t="shared" si="810"/>
        <v>9.198054935759005E-2</v>
      </c>
      <c r="J1087" s="197">
        <f t="shared" si="810"/>
        <v>9.8243593779726968E-2</v>
      </c>
      <c r="K1087" s="197">
        <f t="shared" si="810"/>
        <v>7.6986881461522369E-2</v>
      </c>
      <c r="L1087" s="197">
        <f t="shared" si="810"/>
        <v>9.2699478586315553E-2</v>
      </c>
      <c r="M1087" s="197">
        <f t="shared" si="810"/>
        <v>8.5181146589392118E-2</v>
      </c>
      <c r="N1087" s="197">
        <f t="shared" si="810"/>
        <v>8.7484815386833378E-2</v>
      </c>
      <c r="O1087" s="197">
        <f t="shared" si="810"/>
        <v>7.8258719460105847E-2</v>
      </c>
      <c r="P1087" s="229">
        <f t="shared" si="807"/>
        <v>1</v>
      </c>
      <c r="Q1087" s="227">
        <f>(P1109/P1108-1)</f>
        <v>6.4922382055463634E-2</v>
      </c>
      <c r="R1087" s="66"/>
      <c r="S1087" s="66"/>
      <c r="T1087" s="95"/>
      <c r="U1087" s="209">
        <v>2</v>
      </c>
    </row>
    <row r="1088" spans="1:21" s="61" customFormat="1" ht="15.75" hidden="1" customHeight="1" thickBot="1">
      <c r="A1088" s="61" t="s">
        <v>33</v>
      </c>
      <c r="B1088" s="213"/>
      <c r="C1088" s="38" t="s">
        <v>449</v>
      </c>
      <c r="D1088" s="196">
        <f t="shared" si="808"/>
        <v>0.11311113745580924</v>
      </c>
      <c r="E1088" s="197">
        <f t="shared" si="810"/>
        <v>7.3460734616045631E-2</v>
      </c>
      <c r="F1088" s="197">
        <f t="shared" si="810"/>
        <v>6.6206197519437696E-2</v>
      </c>
      <c r="G1088" s="197">
        <f t="shared" si="810"/>
        <v>8.0293277317025111E-2</v>
      </c>
      <c r="H1088" s="197">
        <f t="shared" si="810"/>
        <v>7.0598534595858423E-2</v>
      </c>
      <c r="I1088" s="197">
        <f t="shared" si="810"/>
        <v>9.3043321097869683E-2</v>
      </c>
      <c r="J1088" s="197">
        <f t="shared" si="810"/>
        <v>0.10345068943755902</v>
      </c>
      <c r="K1088" s="197">
        <f t="shared" si="810"/>
        <v>7.2857158883665951E-2</v>
      </c>
      <c r="L1088" s="197">
        <f t="shared" si="810"/>
        <v>8.3532656415481618E-2</v>
      </c>
      <c r="M1088" s="197">
        <f t="shared" si="810"/>
        <v>8.7120355691646514E-2</v>
      </c>
      <c r="N1088" s="197">
        <f t="shared" si="810"/>
        <v>7.8136191940022165E-2</v>
      </c>
      <c r="O1088" s="197">
        <f t="shared" si="810"/>
        <v>7.8189745029578997E-2</v>
      </c>
      <c r="P1088" s="229">
        <f t="shared" si="807"/>
        <v>1</v>
      </c>
      <c r="Q1088" s="227">
        <f t="shared" ref="Q1088:Q1093" si="811">(P1110/P1109-1)</f>
        <v>-0.15510316139717839</v>
      </c>
      <c r="R1088" s="66"/>
      <c r="S1088" s="66"/>
      <c r="T1088" s="95"/>
      <c r="U1088" s="209">
        <v>2</v>
      </c>
    </row>
    <row r="1089" spans="1:21" s="61" customFormat="1" ht="15.75" hidden="1" customHeight="1" thickBot="1">
      <c r="A1089" s="61" t="s">
        <v>33</v>
      </c>
      <c r="B1089" s="213"/>
      <c r="C1089" s="38" t="s">
        <v>568</v>
      </c>
      <c r="D1089" s="196">
        <f t="shared" si="808"/>
        <v>0.10938751774352226</v>
      </c>
      <c r="E1089" s="197">
        <f t="shared" ref="E1089:O1089" si="812">E1111/$P1111</f>
        <v>7.4877127022001111E-2</v>
      </c>
      <c r="F1089" s="197">
        <f t="shared" si="812"/>
        <v>7.0559170126199514E-2</v>
      </c>
      <c r="G1089" s="197">
        <f t="shared" si="812"/>
        <v>7.8445322829163805E-2</v>
      </c>
      <c r="H1089" s="197">
        <f t="shared" si="812"/>
        <v>6.586206701437472E-2</v>
      </c>
      <c r="I1089" s="197">
        <f t="shared" si="812"/>
        <v>9.4918190510326822E-2</v>
      </c>
      <c r="J1089" s="197">
        <f t="shared" si="812"/>
        <v>9.6956074935260303E-2</v>
      </c>
      <c r="K1089" s="197">
        <f t="shared" si="812"/>
        <v>7.4022779249216381E-2</v>
      </c>
      <c r="L1089" s="197">
        <f t="shared" si="812"/>
        <v>8.8078047086368419E-2</v>
      </c>
      <c r="M1089" s="197">
        <f t="shared" si="812"/>
        <v>7.8913635622374703E-2</v>
      </c>
      <c r="N1089" s="197">
        <f t="shared" si="812"/>
        <v>7.7470637373824758E-2</v>
      </c>
      <c r="O1089" s="197">
        <f t="shared" si="812"/>
        <v>9.0509430487367232E-2</v>
      </c>
      <c r="P1089" s="229">
        <f t="shared" si="807"/>
        <v>1</v>
      </c>
      <c r="Q1089" s="230">
        <f t="shared" si="811"/>
        <v>9.847265259121496E-3</v>
      </c>
      <c r="R1089" s="66"/>
      <c r="S1089" s="66"/>
      <c r="T1089" s="95"/>
      <c r="U1089" s="209">
        <v>2</v>
      </c>
    </row>
    <row r="1090" spans="1:21" s="61" customFormat="1" ht="15.75" hidden="1" customHeight="1" thickBot="1">
      <c r="A1090" s="61" t="s">
        <v>33</v>
      </c>
      <c r="B1090" s="213"/>
      <c r="C1090" s="42" t="s">
        <v>751</v>
      </c>
      <c r="D1090" s="196">
        <f t="shared" si="808"/>
        <v>0.16954130095556669</v>
      </c>
      <c r="E1090" s="231">
        <f t="shared" ref="E1090:O1090" si="813">E1112/$P1112</f>
        <v>0.10033578827579345</v>
      </c>
      <c r="F1090" s="231">
        <f t="shared" si="813"/>
        <v>7.797070878007957E-2</v>
      </c>
      <c r="G1090" s="231">
        <f t="shared" si="813"/>
        <v>6.1965540027809615E-2</v>
      </c>
      <c r="H1090" s="231">
        <f t="shared" si="813"/>
        <v>5.3885304028159518E-2</v>
      </c>
      <c r="I1090" s="231">
        <f t="shared" si="813"/>
        <v>8.4484092111723322E-2</v>
      </c>
      <c r="J1090" s="231">
        <f t="shared" si="813"/>
        <v>8.7316927329386396E-2</v>
      </c>
      <c r="K1090" s="231">
        <f t="shared" si="813"/>
        <v>5.9812705997496461E-2</v>
      </c>
      <c r="L1090" s="231">
        <f t="shared" si="813"/>
        <v>7.404226044877564E-2</v>
      </c>
      <c r="M1090" s="231">
        <f t="shared" si="813"/>
        <v>7.0259968465470779E-2</v>
      </c>
      <c r="N1090" s="231">
        <f t="shared" si="813"/>
        <v>5.6394612185583018E-2</v>
      </c>
      <c r="O1090" s="231">
        <f t="shared" si="813"/>
        <v>0.10399079139415571</v>
      </c>
      <c r="P1090" s="229">
        <f t="shared" si="807"/>
        <v>1</v>
      </c>
      <c r="Q1090" s="230">
        <f t="shared" si="811"/>
        <v>-0.3316007291127373</v>
      </c>
      <c r="R1090" s="66"/>
      <c r="S1090" s="66"/>
      <c r="T1090" s="285"/>
      <c r="U1090" s="209">
        <v>2</v>
      </c>
    </row>
    <row r="1091" spans="1:21" s="61" customFormat="1" ht="15.75" hidden="1" customHeight="1" thickBot="1">
      <c r="A1091" s="61" t="s">
        <v>33</v>
      </c>
      <c r="B1091" s="62"/>
      <c r="C1091" s="42" t="s">
        <v>752</v>
      </c>
      <c r="D1091" s="223">
        <f t="shared" si="808"/>
        <v>9.2565640753807729E-2</v>
      </c>
      <c r="E1091" s="233">
        <f t="shared" ref="E1091:O1091" si="814">E1113/$P1113</f>
        <v>6.2201192788253812E-2</v>
      </c>
      <c r="F1091" s="233">
        <f t="shared" si="814"/>
        <v>5.5941504560405718E-2</v>
      </c>
      <c r="G1091" s="233">
        <f t="shared" si="814"/>
        <v>6.5468767275883619E-2</v>
      </c>
      <c r="H1091" s="233">
        <f t="shared" si="814"/>
        <v>7.0258495247727232E-2</v>
      </c>
      <c r="I1091" s="233">
        <f t="shared" si="814"/>
        <v>9.5135458172581733E-2</v>
      </c>
      <c r="J1091" s="233">
        <f t="shared" si="814"/>
        <v>0.10432970262428101</v>
      </c>
      <c r="K1091" s="233">
        <f t="shared" si="814"/>
        <v>7.0421720895711332E-2</v>
      </c>
      <c r="L1091" s="233">
        <f t="shared" si="814"/>
        <v>8.059794573709432E-2</v>
      </c>
      <c r="M1091" s="233">
        <f t="shared" si="814"/>
        <v>6.974611033827316E-2</v>
      </c>
      <c r="N1091" s="233">
        <f t="shared" si="814"/>
        <v>0.11002603787130465</v>
      </c>
      <c r="O1091" s="233">
        <f t="shared" si="814"/>
        <v>0.12330742373467569</v>
      </c>
      <c r="P1091" s="319">
        <f t="shared" si="807"/>
        <v>1</v>
      </c>
      <c r="Q1091" s="320">
        <f t="shared" si="811"/>
        <v>-0.31867881503199269</v>
      </c>
      <c r="R1091" s="66"/>
      <c r="S1091" s="66"/>
      <c r="T1091" s="95"/>
      <c r="U1091" s="209">
        <v>2</v>
      </c>
    </row>
    <row r="1092" spans="1:21" s="61" customFormat="1" ht="15.75" hidden="1" customHeight="1" thickBot="1">
      <c r="A1092" s="61" t="s">
        <v>33</v>
      </c>
      <c r="B1092" s="62"/>
      <c r="C1092" s="42" t="s">
        <v>831</v>
      </c>
      <c r="D1092" s="235">
        <f t="shared" si="808"/>
        <v>0.12000110099663898</v>
      </c>
      <c r="E1092" s="236">
        <f t="shared" ref="E1092:O1093" si="815">E1114/$P1114</f>
        <v>6.024912675812933E-2</v>
      </c>
      <c r="F1092" s="236">
        <f t="shared" si="815"/>
        <v>5.6491448020689526E-2</v>
      </c>
      <c r="G1092" s="236">
        <f t="shared" si="815"/>
        <v>5.8266817821092366E-2</v>
      </c>
      <c r="H1092" s="236">
        <f t="shared" si="815"/>
        <v>7.1907560550732899E-2</v>
      </c>
      <c r="I1092" s="236">
        <f t="shared" si="815"/>
        <v>9.8451413751319966E-2</v>
      </c>
      <c r="J1092" s="236">
        <f t="shared" si="815"/>
        <v>0.10080503770743333</v>
      </c>
      <c r="K1092" s="236">
        <f t="shared" si="815"/>
        <v>6.8244194026388955E-2</v>
      </c>
      <c r="L1092" s="236">
        <f t="shared" si="815"/>
        <v>8.3838323474879115E-2</v>
      </c>
      <c r="M1092" s="236">
        <f t="shared" si="815"/>
        <v>6.8155121170842312E-2</v>
      </c>
      <c r="N1092" s="236">
        <f t="shared" si="815"/>
        <v>0.11175266294383435</v>
      </c>
      <c r="O1092" s="236">
        <f t="shared" si="815"/>
        <v>0.10183719277801878</v>
      </c>
      <c r="P1092" s="321">
        <f t="shared" si="807"/>
        <v>0.99999999999999978</v>
      </c>
      <c r="Q1092" s="322">
        <f t="shared" si="811"/>
        <v>0.22593156376466816</v>
      </c>
      <c r="R1092" s="66"/>
      <c r="S1092" s="66"/>
      <c r="T1092" s="95"/>
      <c r="U1092" s="209">
        <v>2</v>
      </c>
    </row>
    <row r="1093" spans="1:21" s="61" customFormat="1" ht="15.6" hidden="1" customHeight="1" thickBot="1">
      <c r="A1093" s="61" t="s">
        <v>33</v>
      </c>
      <c r="B1093" s="62"/>
      <c r="C1093" s="42" t="s">
        <v>915</v>
      </c>
      <c r="D1093" s="235">
        <f t="shared" si="808"/>
        <v>9.6429996546345015E-2</v>
      </c>
      <c r="E1093" s="236">
        <f t="shared" si="815"/>
        <v>7.1950377241010277E-2</v>
      </c>
      <c r="F1093" s="236">
        <f t="shared" si="815"/>
        <v>4.6705135514714405E-2</v>
      </c>
      <c r="G1093" s="236">
        <f t="shared" si="815"/>
        <v>7.418433167491853E-2</v>
      </c>
      <c r="H1093" s="236">
        <f t="shared" si="815"/>
        <v>7.620119881480969E-2</v>
      </c>
      <c r="I1093" s="236">
        <f t="shared" si="815"/>
        <v>8.9106536735155839E-2</v>
      </c>
      <c r="J1093" s="236">
        <f t="shared" si="815"/>
        <v>0.10704198131296225</v>
      </c>
      <c r="K1093" s="236">
        <f t="shared" si="815"/>
        <v>7.0223223264593695E-2</v>
      </c>
      <c r="L1093" s="236">
        <f t="shared" si="815"/>
        <v>8.1337249353608795E-2</v>
      </c>
      <c r="M1093" s="236">
        <f t="shared" si="815"/>
        <v>8.2535826402432011E-2</v>
      </c>
      <c r="N1093" s="236">
        <f t="shared" si="815"/>
        <v>0.10881596974698464</v>
      </c>
      <c r="O1093" s="236">
        <f t="shared" si="815"/>
        <v>9.54681733924648E-2</v>
      </c>
      <c r="P1093" s="321">
        <f t="shared" si="807"/>
        <v>0.99999999999999989</v>
      </c>
      <c r="Q1093" s="322">
        <f t="shared" si="811"/>
        <v>9.9644104445737458E-2</v>
      </c>
      <c r="R1093" s="66"/>
      <c r="S1093" s="66"/>
      <c r="T1093" s="95"/>
      <c r="U1093" s="209">
        <v>2</v>
      </c>
    </row>
    <row r="1094" spans="1:21" s="61" customFormat="1" ht="15.6" hidden="1" customHeight="1" thickBot="1">
      <c r="A1094" s="61" t="s">
        <v>33</v>
      </c>
      <c r="B1094" s="62"/>
      <c r="C1094" s="42" t="s">
        <v>1048</v>
      </c>
      <c r="D1094" s="235">
        <f t="shared" ref="D1094:O1094" si="816">D1117/$P1117</f>
        <v>9.7969766951815071E-2</v>
      </c>
      <c r="E1094" s="236">
        <f t="shared" si="816"/>
        <v>7.0860756765547359E-2</v>
      </c>
      <c r="F1094" s="236">
        <f t="shared" si="816"/>
        <v>6.1500173081298973E-2</v>
      </c>
      <c r="G1094" s="236">
        <f t="shared" si="816"/>
        <v>7.1606813411020903E-2</v>
      </c>
      <c r="H1094" s="236">
        <f t="shared" si="816"/>
        <v>7.26783005672412E-2</v>
      </c>
      <c r="I1094" s="236">
        <f t="shared" si="816"/>
        <v>8.9155746820953868E-2</v>
      </c>
      <c r="J1094" s="236">
        <f t="shared" si="816"/>
        <v>0.11544025360602313</v>
      </c>
      <c r="K1094" s="236">
        <f t="shared" si="816"/>
        <v>6.1761259971108498E-2</v>
      </c>
      <c r="L1094" s="236">
        <f t="shared" si="816"/>
        <v>7.9364574521404843E-2</v>
      </c>
      <c r="M1094" s="236">
        <f t="shared" si="816"/>
        <v>7.7907140629237315E-2</v>
      </c>
      <c r="N1094" s="236">
        <f t="shared" si="816"/>
        <v>0.10688548919514047</v>
      </c>
      <c r="O1094" s="236">
        <f t="shared" si="816"/>
        <v>9.486972447920855E-2</v>
      </c>
      <c r="P1094" s="321">
        <f>SUM(D1094:O1094)</f>
        <v>1.0000000000000002</v>
      </c>
      <c r="Q1094" s="322">
        <f>(P1117/P1115-1)</f>
        <v>1.3539108408746614E-2</v>
      </c>
      <c r="R1094" s="66"/>
      <c r="S1094" s="66"/>
      <c r="T1094" s="95"/>
      <c r="U1094" s="209">
        <v>2</v>
      </c>
    </row>
    <row r="1095" spans="1:21" s="61" customFormat="1" ht="15.6" hidden="1" customHeight="1" thickBot="1">
      <c r="A1095" s="61" t="s">
        <v>33</v>
      </c>
      <c r="B1095" s="62">
        <f>+B1074+1</f>
        <v>198</v>
      </c>
      <c r="C1095" s="42" t="s">
        <v>1369</v>
      </c>
      <c r="D1095" s="235">
        <f t="shared" ref="D1095:D1101" si="817">D1118/$P1118</f>
        <v>0.10419757161203723</v>
      </c>
      <c r="E1095" s="236">
        <f t="shared" ref="E1095:O1095" si="818">E1118/$P1118</f>
        <v>8.6381370037420344E-2</v>
      </c>
      <c r="F1095" s="236">
        <f t="shared" si="818"/>
        <v>6.6207820078930793E-2</v>
      </c>
      <c r="G1095" s="236">
        <f t="shared" si="818"/>
        <v>7.4667191000408195E-2</v>
      </c>
      <c r="H1095" s="236">
        <f t="shared" si="818"/>
        <v>5.7619338927318645E-2</v>
      </c>
      <c r="I1095" s="236">
        <f t="shared" si="818"/>
        <v>7.5152235487560004E-2</v>
      </c>
      <c r="J1095" s="236">
        <f t="shared" si="818"/>
        <v>0.14493078024727996</v>
      </c>
      <c r="K1095" s="236">
        <f t="shared" si="818"/>
        <v>8.2651156574336457E-2</v>
      </c>
      <c r="L1095" s="236">
        <f t="shared" si="818"/>
        <v>9.6931704243954239E-2</v>
      </c>
      <c r="M1095" s="236">
        <f t="shared" si="818"/>
        <v>5.0915177006873071E-2</v>
      </c>
      <c r="N1095" s="236">
        <f t="shared" si="818"/>
        <v>6.1825076293775566E-2</v>
      </c>
      <c r="O1095" s="236">
        <f t="shared" si="818"/>
        <v>9.8520578490105704E-2</v>
      </c>
      <c r="P1095" s="321">
        <f t="shared" ref="P1095:P1104" si="819">SUM(D1095:O1095)</f>
        <v>1.0000000000000002</v>
      </c>
      <c r="Q1095" s="322">
        <f>(P1118/P1117-1)</f>
        <v>-0.19557049383760594</v>
      </c>
      <c r="R1095" s="66"/>
      <c r="S1095" s="66"/>
      <c r="T1095" s="95"/>
      <c r="U1095" s="209">
        <v>2</v>
      </c>
    </row>
    <row r="1096" spans="1:21" s="61" customFormat="1" ht="15.6" hidden="1" customHeight="1">
      <c r="A1096" s="61" t="s">
        <v>33</v>
      </c>
      <c r="B1096" s="408">
        <f>+B1095+1</f>
        <v>199</v>
      </c>
      <c r="C1096" s="508" t="s">
        <v>1370</v>
      </c>
      <c r="D1096" s="455">
        <f t="shared" si="817"/>
        <v>0.10507620652733518</v>
      </c>
      <c r="E1096" s="281">
        <f t="shared" ref="E1096:O1096" si="820">E1119/$P1119</f>
        <v>6.2500635540558569E-2</v>
      </c>
      <c r="F1096" s="281">
        <f t="shared" si="820"/>
        <v>6.1341961671279907E-2</v>
      </c>
      <c r="G1096" s="281">
        <f t="shared" si="820"/>
        <v>6.7294748002212648E-2</v>
      </c>
      <c r="H1096" s="281">
        <f t="shared" si="820"/>
        <v>5.7137323993973324E-2</v>
      </c>
      <c r="I1096" s="281">
        <f t="shared" si="820"/>
        <v>5.7512619122829872E-2</v>
      </c>
      <c r="J1096" s="281">
        <f t="shared" si="820"/>
        <v>6.6937389319886756E-2</v>
      </c>
      <c r="K1096" s="281">
        <f t="shared" si="820"/>
        <v>7.1060135108832856E-2</v>
      </c>
      <c r="L1096" s="281">
        <f t="shared" si="820"/>
        <v>8.4673365573229936E-2</v>
      </c>
      <c r="M1096" s="281">
        <f t="shared" si="820"/>
        <v>0.11194174722976311</v>
      </c>
      <c r="N1096" s="281">
        <f t="shared" si="820"/>
        <v>0.14119865661321179</v>
      </c>
      <c r="O1096" s="281">
        <f t="shared" si="820"/>
        <v>0.11332521129688602</v>
      </c>
      <c r="P1096" s="560">
        <f t="shared" si="819"/>
        <v>0.99999999999999989</v>
      </c>
      <c r="Q1096" s="401">
        <f t="shared" ref="Q1096:Q1104" si="821">(P1119/P1118-1)</f>
        <v>4.0334454797417374E-2</v>
      </c>
      <c r="R1096" s="66"/>
      <c r="S1096" s="66"/>
      <c r="T1096" s="95"/>
      <c r="U1096" s="209">
        <v>2</v>
      </c>
    </row>
    <row r="1097" spans="1:21" s="61" customFormat="1" ht="15.6" customHeight="1">
      <c r="A1097" s="61" t="s">
        <v>33</v>
      </c>
      <c r="B1097" s="513">
        <v>199</v>
      </c>
      <c r="C1097" s="510" t="s">
        <v>1371</v>
      </c>
      <c r="D1097" s="236">
        <f t="shared" si="817"/>
        <v>0.12887670765070661</v>
      </c>
      <c r="E1097" s="236">
        <f t="shared" ref="E1097:O1097" si="822">E1120/$P1120</f>
        <v>8.2307933834255095E-2</v>
      </c>
      <c r="F1097" s="236">
        <f t="shared" si="822"/>
        <v>5.9155816130006936E-2</v>
      </c>
      <c r="G1097" s="236">
        <f t="shared" si="822"/>
        <v>6.1115179604114715E-2</v>
      </c>
      <c r="H1097" s="236">
        <f t="shared" si="822"/>
        <v>7.5555715711416727E-2</v>
      </c>
      <c r="I1097" s="236">
        <f t="shared" si="822"/>
        <v>5.2961309324619461E-2</v>
      </c>
      <c r="J1097" s="236">
        <f t="shared" si="822"/>
        <v>7.7751351242215869E-2</v>
      </c>
      <c r="K1097" s="236">
        <f t="shared" si="822"/>
        <v>7.1048495351456797E-2</v>
      </c>
      <c r="L1097" s="236">
        <f t="shared" si="822"/>
        <v>6.2157861904947667E-2</v>
      </c>
      <c r="M1097" s="236">
        <f t="shared" si="822"/>
        <v>0.11509218129090998</v>
      </c>
      <c r="N1097" s="236">
        <f t="shared" si="822"/>
        <v>0.1270376763424777</v>
      </c>
      <c r="O1097" s="236">
        <f t="shared" si="822"/>
        <v>8.6939771612872391E-2</v>
      </c>
      <c r="P1097" s="321">
        <f t="shared" si="819"/>
        <v>0.99999999999999978</v>
      </c>
      <c r="Q1097" s="520">
        <f t="shared" si="821"/>
        <v>-4.1335885666799577E-2</v>
      </c>
      <c r="R1097" s="66"/>
      <c r="S1097" s="66"/>
      <c r="T1097" s="95"/>
      <c r="U1097" s="209">
        <v>1</v>
      </c>
    </row>
    <row r="1098" spans="1:21" s="61" customFormat="1" ht="15.6" customHeight="1">
      <c r="A1098" s="61" t="s">
        <v>33</v>
      </c>
      <c r="B1098" s="513">
        <f>+B1097+1</f>
        <v>200</v>
      </c>
      <c r="C1098" s="510" t="s">
        <v>1372</v>
      </c>
      <c r="D1098" s="236">
        <f t="shared" si="817"/>
        <v>0.13071122744083821</v>
      </c>
      <c r="E1098" s="236">
        <f t="shared" ref="E1098:O1098" si="823">E1121/$P1121</f>
        <v>8.1033012085012401E-2</v>
      </c>
      <c r="F1098" s="236">
        <f t="shared" si="823"/>
        <v>7.6297564843530549E-2</v>
      </c>
      <c r="G1098" s="236">
        <f t="shared" si="823"/>
        <v>6.963733903257166E-2</v>
      </c>
      <c r="H1098" s="236">
        <f t="shared" si="823"/>
        <v>6.6198267287803952E-2</v>
      </c>
      <c r="I1098" s="236">
        <f t="shared" si="823"/>
        <v>7.7710015252181158E-2</v>
      </c>
      <c r="J1098" s="236">
        <f t="shared" si="823"/>
        <v>7.413489139662699E-2</v>
      </c>
      <c r="K1098" s="236">
        <f t="shared" si="823"/>
        <v>7.0668079583106655E-2</v>
      </c>
      <c r="L1098" s="236">
        <f t="shared" si="823"/>
        <v>8.1179400167651433E-2</v>
      </c>
      <c r="M1098" s="236">
        <f t="shared" si="823"/>
        <v>6.4334537373187339E-2</v>
      </c>
      <c r="N1098" s="236">
        <f t="shared" si="823"/>
        <v>9.4609574112630462E-2</v>
      </c>
      <c r="O1098" s="236">
        <f t="shared" si="823"/>
        <v>0.1134860914248592</v>
      </c>
      <c r="P1098" s="321">
        <f t="shared" si="819"/>
        <v>1</v>
      </c>
      <c r="Q1098" s="520">
        <f t="shared" si="821"/>
        <v>-0.15874813646476649</v>
      </c>
      <c r="R1098" s="66"/>
      <c r="S1098" s="66"/>
      <c r="T1098" s="95"/>
      <c r="U1098" s="209">
        <v>1</v>
      </c>
    </row>
    <row r="1099" spans="1:21" s="61" customFormat="1" ht="15.75" customHeight="1">
      <c r="A1099" s="61" t="s">
        <v>33</v>
      </c>
      <c r="B1099" s="513">
        <f>+B1098+1</f>
        <v>201</v>
      </c>
      <c r="C1099" s="510" t="s">
        <v>1373</v>
      </c>
      <c r="D1099" s="236">
        <f t="shared" si="817"/>
        <v>0.11973116158368259</v>
      </c>
      <c r="E1099" s="236">
        <f t="shared" ref="E1099:O1099" si="824">E1122/$P1122</f>
        <v>7.6318464281808621E-2</v>
      </c>
      <c r="F1099" s="236">
        <f t="shared" si="824"/>
        <v>7.2831185361177248E-2</v>
      </c>
      <c r="G1099" s="236">
        <f t="shared" si="824"/>
        <v>7.7811726557262192E-2</v>
      </c>
      <c r="H1099" s="236">
        <f t="shared" si="824"/>
        <v>7.0628623802616711E-2</v>
      </c>
      <c r="I1099" s="236">
        <f t="shared" si="824"/>
        <v>6.6612967268875362E-2</v>
      </c>
      <c r="J1099" s="236">
        <f t="shared" si="824"/>
        <v>7.5558521514760765E-2</v>
      </c>
      <c r="K1099" s="236">
        <f t="shared" si="824"/>
        <v>8.5536137583970065E-2</v>
      </c>
      <c r="L1099" s="236">
        <f t="shared" si="824"/>
        <v>6.8217043641664449E-2</v>
      </c>
      <c r="M1099" s="236">
        <f t="shared" si="824"/>
        <v>9.7183326599119824E-2</v>
      </c>
      <c r="N1099" s="236">
        <f t="shared" si="824"/>
        <v>8.1691589623808958E-2</v>
      </c>
      <c r="O1099" s="236">
        <f t="shared" si="824"/>
        <v>0.10787925218125313</v>
      </c>
      <c r="P1099" s="321">
        <f t="shared" si="819"/>
        <v>1</v>
      </c>
      <c r="Q1099" s="520">
        <f t="shared" si="821"/>
        <v>-4.9610584457604467E-2</v>
      </c>
      <c r="R1099" s="66"/>
      <c r="S1099" s="66"/>
      <c r="T1099" s="95"/>
      <c r="U1099" s="209">
        <v>1</v>
      </c>
    </row>
    <row r="1100" spans="1:21" s="61" customFormat="1" ht="15.75" customHeight="1">
      <c r="A1100" s="61" t="s">
        <v>33</v>
      </c>
      <c r="B1100" s="513">
        <f>+B1099+1</f>
        <v>202</v>
      </c>
      <c r="C1100" s="510" t="s">
        <v>1374</v>
      </c>
      <c r="D1100" s="236">
        <f t="shared" si="817"/>
        <v>0.10994188595563792</v>
      </c>
      <c r="E1100" s="236">
        <f t="shared" ref="E1100:O1100" si="825">E1123/$P1123</f>
        <v>7.7614486298759472E-2</v>
      </c>
      <c r="F1100" s="236">
        <f t="shared" si="825"/>
        <v>6.8214585970841388E-2</v>
      </c>
      <c r="G1100" s="236">
        <f t="shared" si="825"/>
        <v>7.0644427219292857E-2</v>
      </c>
      <c r="H1100" s="236">
        <f t="shared" si="825"/>
        <v>6.1393748344465919E-2</v>
      </c>
      <c r="I1100" s="236">
        <f t="shared" si="825"/>
        <v>7.2502737973204529E-2</v>
      </c>
      <c r="J1100" s="236">
        <f t="shared" si="825"/>
        <v>8.0144817211091013E-2</v>
      </c>
      <c r="K1100" s="236">
        <f t="shared" si="825"/>
        <v>7.6983634967494455E-2</v>
      </c>
      <c r="L1100" s="236">
        <f t="shared" si="825"/>
        <v>8.6183650915338542E-2</v>
      </c>
      <c r="M1100" s="236">
        <f t="shared" si="825"/>
        <v>8.255873524779743E-2</v>
      </c>
      <c r="N1100" s="236">
        <f t="shared" si="825"/>
        <v>0.10093299175422335</v>
      </c>
      <c r="O1100" s="236">
        <f t="shared" si="825"/>
        <v>0.112884298141853</v>
      </c>
      <c r="P1100" s="321">
        <f t="shared" si="819"/>
        <v>0.99999999999999989</v>
      </c>
      <c r="Q1100" s="520">
        <f t="shared" si="821"/>
        <v>0.1415765935642288</v>
      </c>
      <c r="R1100" s="66"/>
      <c r="S1100" s="66"/>
      <c r="T1100" s="95"/>
      <c r="U1100" s="209">
        <v>1</v>
      </c>
    </row>
    <row r="1101" spans="1:21" s="61" customFormat="1" ht="15.75" customHeight="1">
      <c r="A1101" s="61" t="s">
        <v>33</v>
      </c>
      <c r="B1101" s="513">
        <v>203</v>
      </c>
      <c r="C1101" s="510" t="s">
        <v>1376</v>
      </c>
      <c r="D1101" s="236">
        <f t="shared" si="817"/>
        <v>8.1798450273972617E-2</v>
      </c>
      <c r="E1101" s="236">
        <f t="shared" ref="E1101:O1101" si="826">E1124/$P1124</f>
        <v>0.11678951253424659</v>
      </c>
      <c r="F1101" s="236">
        <f t="shared" si="826"/>
        <v>7.7896615684931517E-2</v>
      </c>
      <c r="G1101" s="236">
        <f t="shared" si="826"/>
        <v>6.8225587214611888E-2</v>
      </c>
      <c r="H1101" s="236">
        <f t="shared" si="826"/>
        <v>6.7457899269406388E-2</v>
      </c>
      <c r="I1101" s="236">
        <f t="shared" si="826"/>
        <v>7.7390083013698666E-2</v>
      </c>
      <c r="J1101" s="236">
        <f t="shared" si="826"/>
        <v>7.164151731369682E-2</v>
      </c>
      <c r="K1101" s="236">
        <f t="shared" si="826"/>
        <v>7.513130937040445E-2</v>
      </c>
      <c r="L1101" s="236">
        <f t="shared" si="826"/>
        <v>7.9639242280415828E-2</v>
      </c>
      <c r="M1101" s="236">
        <f t="shared" si="826"/>
        <v>7.7596103186998028E-2</v>
      </c>
      <c r="N1101" s="236">
        <f t="shared" si="826"/>
        <v>9.9150533818651077E-2</v>
      </c>
      <c r="O1101" s="236">
        <f t="shared" si="826"/>
        <v>0.10728314603896619</v>
      </c>
      <c r="P1101" s="321">
        <f t="shared" si="819"/>
        <v>1.0000000000000002</v>
      </c>
      <c r="Q1101" s="520">
        <f t="shared" si="821"/>
        <v>9.5773268923859955E-2</v>
      </c>
      <c r="R1101" s="66"/>
      <c r="S1101" s="66"/>
      <c r="T1101" s="95"/>
      <c r="U1101" s="209">
        <v>1</v>
      </c>
    </row>
    <row r="1102" spans="1:21" s="61" customFormat="1" ht="15.75" customHeight="1">
      <c r="A1102" s="61" t="s">
        <v>33</v>
      </c>
      <c r="B1102" s="513">
        <v>204</v>
      </c>
      <c r="C1102" s="510" t="s">
        <v>1375</v>
      </c>
      <c r="D1102" s="236">
        <f t="shared" ref="D1102:O1104" si="827">D1125/$P1125</f>
        <v>0.10065784634942895</v>
      </c>
      <c r="E1102" s="236">
        <f t="shared" si="827"/>
        <v>7.6561221619826952E-2</v>
      </c>
      <c r="F1102" s="236">
        <f t="shared" si="827"/>
        <v>8.0192654085390766E-2</v>
      </c>
      <c r="G1102" s="236">
        <f t="shared" si="827"/>
        <v>6.8902341906718942E-2</v>
      </c>
      <c r="H1102" s="236">
        <f t="shared" si="827"/>
        <v>7.6352366579491335E-2</v>
      </c>
      <c r="I1102" s="236">
        <f t="shared" si="827"/>
        <v>7.1696848437246566E-2</v>
      </c>
      <c r="J1102" s="236">
        <f t="shared" si="827"/>
        <v>7.2535198385356006E-2</v>
      </c>
      <c r="K1102" s="236">
        <f t="shared" si="827"/>
        <v>7.5744974054719832E-2</v>
      </c>
      <c r="L1102" s="236">
        <f t="shared" si="827"/>
        <v>7.9913901914036051E-2</v>
      </c>
      <c r="M1102" s="236">
        <f t="shared" si="827"/>
        <v>7.8042549039933171E-2</v>
      </c>
      <c r="N1102" s="236">
        <f t="shared" si="827"/>
        <v>0.101299398167062</v>
      </c>
      <c r="O1102" s="236">
        <f t="shared" si="827"/>
        <v>0.11810069946078942</v>
      </c>
      <c r="P1102" s="321">
        <f t="shared" si="819"/>
        <v>0.99999999999999989</v>
      </c>
      <c r="Q1102" s="520">
        <f t="shared" si="821"/>
        <v>1.1415525114155667E-3</v>
      </c>
      <c r="R1102" s="66"/>
      <c r="S1102" s="66"/>
      <c r="T1102" s="95"/>
      <c r="U1102" s="209">
        <v>1</v>
      </c>
    </row>
    <row r="1103" spans="1:21" s="61" customFormat="1" ht="15.75" hidden="1" customHeight="1" thickBot="1">
      <c r="A1103" s="61" t="s">
        <v>33</v>
      </c>
      <c r="B1103" s="409"/>
      <c r="C1103" s="410" t="s">
        <v>1377</v>
      </c>
      <c r="D1103" s="141" t="e">
        <f t="shared" si="827"/>
        <v>#DIV/0!</v>
      </c>
      <c r="E1103" s="143" t="e">
        <f t="shared" si="827"/>
        <v>#DIV/0!</v>
      </c>
      <c r="F1103" s="143" t="e">
        <f t="shared" si="827"/>
        <v>#DIV/0!</v>
      </c>
      <c r="G1103" s="143" t="e">
        <f t="shared" si="827"/>
        <v>#DIV/0!</v>
      </c>
      <c r="H1103" s="143" t="e">
        <f t="shared" si="827"/>
        <v>#DIV/0!</v>
      </c>
      <c r="I1103" s="143" t="e">
        <f t="shared" si="827"/>
        <v>#DIV/0!</v>
      </c>
      <c r="J1103" s="143" t="e">
        <f t="shared" si="827"/>
        <v>#DIV/0!</v>
      </c>
      <c r="K1103" s="143" t="e">
        <f t="shared" si="827"/>
        <v>#DIV/0!</v>
      </c>
      <c r="L1103" s="143" t="e">
        <f t="shared" si="827"/>
        <v>#DIV/0!</v>
      </c>
      <c r="M1103" s="143" t="e">
        <f t="shared" si="827"/>
        <v>#DIV/0!</v>
      </c>
      <c r="N1103" s="143" t="e">
        <f t="shared" si="827"/>
        <v>#DIV/0!</v>
      </c>
      <c r="O1103" s="143" t="e">
        <f t="shared" si="827"/>
        <v>#DIV/0!</v>
      </c>
      <c r="P1103" s="145" t="e">
        <f t="shared" si="819"/>
        <v>#DIV/0!</v>
      </c>
      <c r="Q1103" s="70">
        <f t="shared" si="821"/>
        <v>-1</v>
      </c>
      <c r="R1103" s="66"/>
      <c r="S1103" s="66"/>
      <c r="T1103" s="95"/>
      <c r="U1103" s="209">
        <v>2</v>
      </c>
    </row>
    <row r="1104" spans="1:21" s="61" customFormat="1" ht="15.75" hidden="1" customHeight="1" thickBot="1">
      <c r="A1104" s="61" t="s">
        <v>33</v>
      </c>
      <c r="B1104" s="213"/>
      <c r="C1104" s="38" t="s">
        <v>1378</v>
      </c>
      <c r="D1104" s="141" t="e">
        <f t="shared" si="827"/>
        <v>#DIV/0!</v>
      </c>
      <c r="E1104" s="143" t="e">
        <f t="shared" si="827"/>
        <v>#DIV/0!</v>
      </c>
      <c r="F1104" s="143" t="e">
        <f t="shared" si="827"/>
        <v>#DIV/0!</v>
      </c>
      <c r="G1104" s="143" t="e">
        <f t="shared" si="827"/>
        <v>#DIV/0!</v>
      </c>
      <c r="H1104" s="143" t="e">
        <f t="shared" si="827"/>
        <v>#DIV/0!</v>
      </c>
      <c r="I1104" s="143" t="e">
        <f t="shared" si="827"/>
        <v>#DIV/0!</v>
      </c>
      <c r="J1104" s="143" t="e">
        <f t="shared" si="827"/>
        <v>#DIV/0!</v>
      </c>
      <c r="K1104" s="143" t="e">
        <f t="shared" si="827"/>
        <v>#DIV/0!</v>
      </c>
      <c r="L1104" s="143" t="e">
        <f t="shared" si="827"/>
        <v>#DIV/0!</v>
      </c>
      <c r="M1104" s="143" t="e">
        <f t="shared" si="827"/>
        <v>#DIV/0!</v>
      </c>
      <c r="N1104" s="143" t="e">
        <f t="shared" si="827"/>
        <v>#DIV/0!</v>
      </c>
      <c r="O1104" s="143" t="e">
        <f t="shared" si="827"/>
        <v>#DIV/0!</v>
      </c>
      <c r="P1104" s="65" t="e">
        <f t="shared" si="819"/>
        <v>#DIV/0!</v>
      </c>
      <c r="Q1104" s="72" t="e">
        <f t="shared" si="821"/>
        <v>#DIV/0!</v>
      </c>
      <c r="R1104" s="66"/>
      <c r="S1104" s="66"/>
      <c r="T1104" s="95"/>
      <c r="U1104" s="209">
        <v>2</v>
      </c>
    </row>
    <row r="1105" spans="1:21" s="61" customFormat="1" ht="15.75" hidden="1" customHeight="1" thickBot="1">
      <c r="A1105" s="61" t="s">
        <v>33</v>
      </c>
      <c r="B1105" s="213"/>
      <c r="C1105" s="38" t="s">
        <v>2527</v>
      </c>
      <c r="D1105" s="141" t="e">
        <f t="shared" ref="D1105:O1105" si="828">D1128/$P1128</f>
        <v>#DIV/0!</v>
      </c>
      <c r="E1105" s="143" t="e">
        <f t="shared" si="828"/>
        <v>#DIV/0!</v>
      </c>
      <c r="F1105" s="143" t="e">
        <f t="shared" si="828"/>
        <v>#DIV/0!</v>
      </c>
      <c r="G1105" s="143" t="e">
        <f t="shared" si="828"/>
        <v>#DIV/0!</v>
      </c>
      <c r="H1105" s="143" t="e">
        <f t="shared" si="828"/>
        <v>#DIV/0!</v>
      </c>
      <c r="I1105" s="143" t="e">
        <f t="shared" si="828"/>
        <v>#DIV/0!</v>
      </c>
      <c r="J1105" s="143" t="e">
        <f t="shared" si="828"/>
        <v>#DIV/0!</v>
      </c>
      <c r="K1105" s="143" t="e">
        <f t="shared" si="828"/>
        <v>#DIV/0!</v>
      </c>
      <c r="L1105" s="143" t="e">
        <f t="shared" si="828"/>
        <v>#DIV/0!</v>
      </c>
      <c r="M1105" s="143" t="e">
        <f t="shared" si="828"/>
        <v>#DIV/0!</v>
      </c>
      <c r="N1105" s="143" t="e">
        <f t="shared" si="828"/>
        <v>#DIV/0!</v>
      </c>
      <c r="O1105" s="143" t="e">
        <f t="shared" si="828"/>
        <v>#DIV/0!</v>
      </c>
      <c r="P1105" s="65" t="e">
        <f t="shared" ref="P1105:P1107" si="829">SUM(D1105:O1105)</f>
        <v>#DIV/0!</v>
      </c>
      <c r="Q1105" s="72" t="e">
        <f t="shared" ref="Q1105:Q1107" si="830">(P1128/P1127-1)</f>
        <v>#DIV/0!</v>
      </c>
      <c r="R1105" s="66"/>
      <c r="S1105" s="66"/>
      <c r="T1105" s="95"/>
      <c r="U1105" s="209">
        <v>2</v>
      </c>
    </row>
    <row r="1106" spans="1:21" s="61" customFormat="1" ht="15.75" hidden="1" customHeight="1" thickBot="1">
      <c r="A1106" s="61" t="s">
        <v>33</v>
      </c>
      <c r="B1106" s="213"/>
      <c r="C1106" s="38" t="s">
        <v>2623</v>
      </c>
      <c r="D1106" s="141" t="e">
        <f>D1129/$P1129</f>
        <v>#DIV/0!</v>
      </c>
      <c r="E1106" s="143" t="e">
        <f t="shared" ref="E1106:O1106" si="831">E1129/$P1129</f>
        <v>#DIV/0!</v>
      </c>
      <c r="F1106" s="143" t="e">
        <f t="shared" si="831"/>
        <v>#DIV/0!</v>
      </c>
      <c r="G1106" s="143" t="e">
        <f t="shared" si="831"/>
        <v>#DIV/0!</v>
      </c>
      <c r="H1106" s="143" t="e">
        <f t="shared" si="831"/>
        <v>#DIV/0!</v>
      </c>
      <c r="I1106" s="143" t="e">
        <f t="shared" si="831"/>
        <v>#DIV/0!</v>
      </c>
      <c r="J1106" s="143" t="e">
        <f t="shared" si="831"/>
        <v>#DIV/0!</v>
      </c>
      <c r="K1106" s="143" t="e">
        <f t="shared" si="831"/>
        <v>#DIV/0!</v>
      </c>
      <c r="L1106" s="143" t="e">
        <f t="shared" si="831"/>
        <v>#DIV/0!</v>
      </c>
      <c r="M1106" s="143" t="e">
        <f t="shared" si="831"/>
        <v>#DIV/0!</v>
      </c>
      <c r="N1106" s="143" t="e">
        <f t="shared" si="831"/>
        <v>#DIV/0!</v>
      </c>
      <c r="O1106" s="143" t="e">
        <f t="shared" si="831"/>
        <v>#DIV/0!</v>
      </c>
      <c r="P1106" s="65" t="e">
        <f t="shared" si="829"/>
        <v>#DIV/0!</v>
      </c>
      <c r="Q1106" s="72" t="e">
        <f t="shared" si="830"/>
        <v>#DIV/0!</v>
      </c>
      <c r="R1106" s="66"/>
      <c r="S1106" s="66"/>
      <c r="T1106" s="95"/>
      <c r="U1106" s="209">
        <v>2</v>
      </c>
    </row>
    <row r="1107" spans="1:21" s="61" customFormat="1" ht="15.75" hidden="1" customHeight="1" thickBot="1">
      <c r="A1107" s="61" t="s">
        <v>33</v>
      </c>
      <c r="B1107" s="213"/>
      <c r="C1107" s="38" t="s">
        <v>2719</v>
      </c>
      <c r="D1107" s="141" t="e">
        <f t="shared" ref="D1107:O1107" si="832">D1130/$P1130</f>
        <v>#DIV/0!</v>
      </c>
      <c r="E1107" s="143" t="e">
        <f t="shared" si="832"/>
        <v>#DIV/0!</v>
      </c>
      <c r="F1107" s="143" t="e">
        <f t="shared" si="832"/>
        <v>#DIV/0!</v>
      </c>
      <c r="G1107" s="143" t="e">
        <f t="shared" si="832"/>
        <v>#DIV/0!</v>
      </c>
      <c r="H1107" s="143" t="e">
        <f t="shared" si="832"/>
        <v>#DIV/0!</v>
      </c>
      <c r="I1107" s="143" t="e">
        <f t="shared" si="832"/>
        <v>#DIV/0!</v>
      </c>
      <c r="J1107" s="143" t="e">
        <f t="shared" si="832"/>
        <v>#DIV/0!</v>
      </c>
      <c r="K1107" s="143" t="e">
        <f t="shared" si="832"/>
        <v>#DIV/0!</v>
      </c>
      <c r="L1107" s="143" t="e">
        <f t="shared" si="832"/>
        <v>#DIV/0!</v>
      </c>
      <c r="M1107" s="143" t="e">
        <f t="shared" si="832"/>
        <v>#DIV/0!</v>
      </c>
      <c r="N1107" s="143" t="e">
        <f t="shared" si="832"/>
        <v>#DIV/0!</v>
      </c>
      <c r="O1107" s="143" t="e">
        <f t="shared" si="832"/>
        <v>#DIV/0!</v>
      </c>
      <c r="P1107" s="65" t="e">
        <f t="shared" si="829"/>
        <v>#DIV/0!</v>
      </c>
      <c r="Q1107" s="72" t="e">
        <f t="shared" si="830"/>
        <v>#DIV/0!</v>
      </c>
      <c r="R1107" s="66"/>
      <c r="S1107" s="66"/>
      <c r="T1107" s="95"/>
      <c r="U1107" s="209">
        <v>2</v>
      </c>
    </row>
    <row r="1108" spans="1:21" s="61" customFormat="1" ht="15.75" hidden="1" customHeight="1" thickBot="1">
      <c r="A1108" s="61" t="s">
        <v>33</v>
      </c>
      <c r="B1108" s="213"/>
      <c r="C1108" s="39" t="s">
        <v>168</v>
      </c>
      <c r="D1108" s="238">
        <f t="shared" ref="D1108:P1108" si="833">D912+D961+D1010+D1059</f>
        <v>92.673995760000011</v>
      </c>
      <c r="E1108" s="200">
        <f t="shared" si="833"/>
        <v>69.022013239999993</v>
      </c>
      <c r="F1108" s="200">
        <f t="shared" si="833"/>
        <v>68.195008010000009</v>
      </c>
      <c r="G1108" s="200">
        <f t="shared" si="833"/>
        <v>68.240533039999974</v>
      </c>
      <c r="H1108" s="200">
        <f t="shared" si="833"/>
        <v>71.908985910000013</v>
      </c>
      <c r="I1108" s="200">
        <f t="shared" si="833"/>
        <v>91.906678169999992</v>
      </c>
      <c r="J1108" s="200">
        <f t="shared" si="833"/>
        <v>92.404260850000043</v>
      </c>
      <c r="K1108" s="200">
        <f t="shared" si="833"/>
        <v>75.908091769999999</v>
      </c>
      <c r="L1108" s="200">
        <f t="shared" si="833"/>
        <v>95.326360599999973</v>
      </c>
      <c r="M1108" s="200">
        <f t="shared" si="833"/>
        <v>79.131977899999967</v>
      </c>
      <c r="N1108" s="200">
        <f t="shared" si="833"/>
        <v>79.878997650000017</v>
      </c>
      <c r="O1108" s="200">
        <f t="shared" si="833"/>
        <v>80.94070825</v>
      </c>
      <c r="P1108" s="391">
        <f t="shared" si="833"/>
        <v>965.53761114999998</v>
      </c>
      <c r="Q1108" s="128"/>
      <c r="R1108" s="66"/>
      <c r="S1108" s="66"/>
      <c r="T1108" s="95"/>
      <c r="U1108" s="209">
        <v>2</v>
      </c>
    </row>
    <row r="1109" spans="1:21" s="61" customFormat="1" ht="15.75" hidden="1" customHeight="1" thickBot="1">
      <c r="A1109" s="61" t="s">
        <v>33</v>
      </c>
      <c r="B1109" s="213"/>
      <c r="C1109" s="38" t="s">
        <v>169</v>
      </c>
      <c r="D1109" s="73">
        <f t="shared" ref="D1109:O1109" si="834">D913+D962+D1011+D1060</f>
        <v>93.071097649999999</v>
      </c>
      <c r="E1109" s="97">
        <f t="shared" si="834"/>
        <v>82.296556889999991</v>
      </c>
      <c r="F1109" s="97">
        <f t="shared" si="834"/>
        <v>75.212873799999997</v>
      </c>
      <c r="G1109" s="97">
        <f t="shared" si="834"/>
        <v>76.656698540000008</v>
      </c>
      <c r="H1109" s="97">
        <f t="shared" si="834"/>
        <v>72.910836410000002</v>
      </c>
      <c r="I1109" s="97">
        <f t="shared" si="834"/>
        <v>94.576480790000005</v>
      </c>
      <c r="J1109" s="97">
        <f t="shared" si="834"/>
        <v>101.01628468999999</v>
      </c>
      <c r="K1109" s="97">
        <f t="shared" si="834"/>
        <v>79.159652410000007</v>
      </c>
      <c r="L1109" s="97">
        <f t="shared" si="834"/>
        <v>95.315700079999999</v>
      </c>
      <c r="M1109" s="97">
        <f t="shared" si="834"/>
        <v>87.585181109999994</v>
      </c>
      <c r="N1109" s="97">
        <f t="shared" si="834"/>
        <v>89.953865459999989</v>
      </c>
      <c r="O1109" s="97">
        <f t="shared" si="834"/>
        <v>80.467384999999993</v>
      </c>
      <c r="P1109" s="74">
        <f t="shared" ref="P1109:P1114" si="835">SUM(D1109:O1109)</f>
        <v>1028.2226128299999</v>
      </c>
      <c r="Q1109" s="325"/>
      <c r="R1109" s="357"/>
      <c r="S1109" s="357"/>
      <c r="T1109" s="287"/>
      <c r="U1109" s="209">
        <v>2</v>
      </c>
    </row>
    <row r="1110" spans="1:21" s="61" customFormat="1" ht="15.75" hidden="1" customHeight="1" thickBot="1">
      <c r="A1110" s="61" t="s">
        <v>33</v>
      </c>
      <c r="B1110" s="213"/>
      <c r="C1110" s="38" t="s">
        <v>449</v>
      </c>
      <c r="D1110" s="73">
        <f t="shared" ref="D1110:O1110" si="836">D914+D963+D1012+D1061</f>
        <v>98.264399729999994</v>
      </c>
      <c r="E1110" s="97">
        <f t="shared" si="836"/>
        <v>63.818428079999997</v>
      </c>
      <c r="F1110" s="97">
        <f t="shared" si="836"/>
        <v>57.51610676</v>
      </c>
      <c r="G1110" s="97">
        <f t="shared" si="836"/>
        <v>69.754145129999998</v>
      </c>
      <c r="H1110" s="97">
        <f t="shared" si="836"/>
        <v>61.331914609999998</v>
      </c>
      <c r="I1110" s="97">
        <f t="shared" si="836"/>
        <v>80.830644110000009</v>
      </c>
      <c r="J1110" s="97">
        <f t="shared" si="836"/>
        <v>89.871962459999992</v>
      </c>
      <c r="K1110" s="97">
        <f t="shared" si="836"/>
        <v>63.29407647</v>
      </c>
      <c r="L1110" s="97">
        <f t="shared" si="836"/>
        <v>72.568329919999996</v>
      </c>
      <c r="M1110" s="97">
        <f t="shared" si="836"/>
        <v>75.685115090000011</v>
      </c>
      <c r="N1110" s="97">
        <f t="shared" si="836"/>
        <v>67.88019439</v>
      </c>
      <c r="O1110" s="97">
        <f t="shared" si="836"/>
        <v>67.926718210000004</v>
      </c>
      <c r="P1110" s="74">
        <f t="shared" si="835"/>
        <v>868.74203495999996</v>
      </c>
      <c r="Q1110" s="127"/>
      <c r="R1110" s="97">
        <f t="shared" ref="R1110:S1127" si="837">R914+R963+R1012+R1061</f>
        <v>0</v>
      </c>
      <c r="S1110" s="97">
        <f t="shared" si="837"/>
        <v>0</v>
      </c>
      <c r="T1110" s="93">
        <f t="shared" ref="T1110:T1115" si="838">R1110-S1110</f>
        <v>0</v>
      </c>
      <c r="U1110" s="209">
        <v>2</v>
      </c>
    </row>
    <row r="1111" spans="1:21" s="61" customFormat="1" ht="15.75" hidden="1" customHeight="1" thickBot="1">
      <c r="A1111" s="61" t="s">
        <v>33</v>
      </c>
      <c r="B1111" s="213"/>
      <c r="C1111" s="38" t="s">
        <v>568</v>
      </c>
      <c r="D1111" s="73">
        <f t="shared" ref="D1111:O1111" si="839">D915+D964+D1013+D1062</f>
        <v>95.965315799999985</v>
      </c>
      <c r="E1111" s="97">
        <f t="shared" si="839"/>
        <v>65.689461550000004</v>
      </c>
      <c r="F1111" s="97">
        <f t="shared" si="839"/>
        <v>61.901331919999997</v>
      </c>
      <c r="G1111" s="97">
        <f t="shared" si="839"/>
        <v>68.819828199999989</v>
      </c>
      <c r="H1111" s="97">
        <f t="shared" si="839"/>
        <v>57.78057854</v>
      </c>
      <c r="I1111" s="97">
        <f t="shared" si="839"/>
        <v>83.271421779999997</v>
      </c>
      <c r="J1111" s="97">
        <f t="shared" si="839"/>
        <v>85.059251200000006</v>
      </c>
      <c r="K1111" s="97">
        <f t="shared" si="839"/>
        <v>64.939945010000002</v>
      </c>
      <c r="L1111" s="97">
        <f t="shared" si="839"/>
        <v>77.270586059999999</v>
      </c>
      <c r="M1111" s="97">
        <f t="shared" si="839"/>
        <v>69.230677499999999</v>
      </c>
      <c r="N1111" s="97">
        <f t="shared" si="839"/>
        <v>67.964739800000004</v>
      </c>
      <c r="O1111" s="97">
        <f t="shared" si="839"/>
        <v>79.403630860000007</v>
      </c>
      <c r="P1111" s="74">
        <f t="shared" si="835"/>
        <v>877.29676821999999</v>
      </c>
      <c r="Q1111" s="127"/>
      <c r="R1111" s="97">
        <f t="shared" si="837"/>
        <v>0</v>
      </c>
      <c r="S1111" s="97">
        <f t="shared" si="837"/>
        <v>0</v>
      </c>
      <c r="T1111" s="93">
        <f t="shared" si="838"/>
        <v>0</v>
      </c>
      <c r="U1111" s="209">
        <v>2</v>
      </c>
    </row>
    <row r="1112" spans="1:21" s="61" customFormat="1" ht="15.75" hidden="1" customHeight="1" thickBot="1">
      <c r="A1112" s="61" t="s">
        <v>33</v>
      </c>
      <c r="B1112" s="213"/>
      <c r="C1112" s="38" t="s">
        <v>751</v>
      </c>
      <c r="D1112" s="73">
        <f t="shared" ref="D1112:O1112" si="840">D916+D965+D1014+D1063</f>
        <v>99.416394419999989</v>
      </c>
      <c r="E1112" s="97">
        <f t="shared" si="840"/>
        <v>58.835353069999996</v>
      </c>
      <c r="F1112" s="97">
        <f t="shared" si="840"/>
        <v>45.720816659999997</v>
      </c>
      <c r="G1112" s="97">
        <f t="shared" si="840"/>
        <v>36.335633459999997</v>
      </c>
      <c r="H1112" s="97">
        <f t="shared" si="840"/>
        <v>31.597508149999999</v>
      </c>
      <c r="I1112" s="97">
        <f t="shared" si="840"/>
        <v>49.540163819999997</v>
      </c>
      <c r="J1112" s="97">
        <f t="shared" si="840"/>
        <v>51.201294540000006</v>
      </c>
      <c r="K1112" s="97">
        <f t="shared" si="840"/>
        <v>35.07324491</v>
      </c>
      <c r="L1112" s="97">
        <f t="shared" si="840"/>
        <v>43.41723537</v>
      </c>
      <c r="M1112" s="97">
        <f t="shared" si="840"/>
        <v>41.199357900000003</v>
      </c>
      <c r="N1112" s="97">
        <f t="shared" si="840"/>
        <v>33.068927610000003</v>
      </c>
      <c r="O1112" s="97">
        <f t="shared" si="840"/>
        <v>60.978590319999995</v>
      </c>
      <c r="P1112" s="74">
        <f t="shared" si="835"/>
        <v>586.38452022999991</v>
      </c>
      <c r="Q1112" s="127"/>
      <c r="R1112" s="97">
        <f t="shared" si="837"/>
        <v>0</v>
      </c>
      <c r="S1112" s="97">
        <f t="shared" si="837"/>
        <v>0</v>
      </c>
      <c r="T1112" s="93">
        <f t="shared" si="838"/>
        <v>0</v>
      </c>
      <c r="U1112" s="209">
        <v>2</v>
      </c>
    </row>
    <row r="1113" spans="1:21" s="61" customFormat="1" ht="15.75" hidden="1" customHeight="1" thickBot="1">
      <c r="A1113" s="61" t="s">
        <v>33</v>
      </c>
      <c r="B1113" s="213"/>
      <c r="C1113" s="38" t="s">
        <v>752</v>
      </c>
      <c r="D1113" s="73">
        <f t="shared" ref="D1113:O1113" si="841">D917+D966+D1015+D1064</f>
        <v>36.981472689999997</v>
      </c>
      <c r="E1113" s="97">
        <f t="shared" si="841"/>
        <v>24.85038394</v>
      </c>
      <c r="F1113" s="97">
        <f t="shared" si="841"/>
        <v>22.34953711</v>
      </c>
      <c r="G1113" s="97">
        <f t="shared" si="841"/>
        <v>26.155832869999998</v>
      </c>
      <c r="H1113" s="97">
        <f t="shared" si="841"/>
        <v>28.069406770000008</v>
      </c>
      <c r="I1113" s="97">
        <f t="shared" si="841"/>
        <v>38.008156369999995</v>
      </c>
      <c r="J1113" s="97">
        <f t="shared" si="841"/>
        <v>41.681405940000019</v>
      </c>
      <c r="K1113" s="97">
        <f t="shared" si="841"/>
        <v>28.134618059999994</v>
      </c>
      <c r="L1113" s="97">
        <f t="shared" si="841"/>
        <v>32.200184699999987</v>
      </c>
      <c r="M1113" s="97">
        <f t="shared" si="841"/>
        <v>27.864700700000007</v>
      </c>
      <c r="N1113" s="97">
        <f t="shared" si="841"/>
        <v>43.957184129999995</v>
      </c>
      <c r="O1113" s="97">
        <f t="shared" si="841"/>
        <v>49.263312890000009</v>
      </c>
      <c r="P1113" s="74">
        <f t="shared" si="835"/>
        <v>399.51619617</v>
      </c>
      <c r="Q1113" s="127"/>
      <c r="R1113" s="97">
        <f t="shared" si="837"/>
        <v>0</v>
      </c>
      <c r="S1113" s="97">
        <f t="shared" si="837"/>
        <v>0</v>
      </c>
      <c r="T1113" s="93">
        <f t="shared" si="838"/>
        <v>0</v>
      </c>
      <c r="U1113" s="209">
        <v>2</v>
      </c>
    </row>
    <row r="1114" spans="1:21" s="61" customFormat="1" ht="15.75" hidden="1" customHeight="1" thickBot="1">
      <c r="A1114" s="61" t="s">
        <v>33</v>
      </c>
      <c r="B1114" s="213"/>
      <c r="C1114" s="38" t="s">
        <v>831</v>
      </c>
      <c r="D1114" s="243">
        <f t="shared" ref="D1114:O1114" si="842">D918+D967+D1016+D1065</f>
        <v>58.774081059999993</v>
      </c>
      <c r="E1114" s="284">
        <f t="shared" si="842"/>
        <v>29.508788090000003</v>
      </c>
      <c r="F1114" s="284">
        <f t="shared" si="842"/>
        <v>27.668354020000002</v>
      </c>
      <c r="G1114" s="284">
        <f t="shared" si="842"/>
        <v>28.537893779999997</v>
      </c>
      <c r="H1114" s="284">
        <f t="shared" si="842"/>
        <v>35.218850140000001</v>
      </c>
      <c r="I1114" s="284">
        <f t="shared" si="842"/>
        <v>48.219485689999999</v>
      </c>
      <c r="J1114" s="284">
        <f t="shared" si="842"/>
        <v>49.372242490000019</v>
      </c>
      <c r="K1114" s="284">
        <f t="shared" si="842"/>
        <v>33.424608259999985</v>
      </c>
      <c r="L1114" s="284">
        <f t="shared" si="842"/>
        <v>41.06229342000001</v>
      </c>
      <c r="M1114" s="284">
        <f t="shared" si="842"/>
        <v>33.380982199999998</v>
      </c>
      <c r="N1114" s="284">
        <f t="shared" si="842"/>
        <v>54.734165069999982</v>
      </c>
      <c r="O1114" s="284">
        <f t="shared" si="842"/>
        <v>49.877770900000009</v>
      </c>
      <c r="P1114" s="244">
        <f t="shared" si="835"/>
        <v>489.77951512000004</v>
      </c>
      <c r="Q1114" s="127"/>
      <c r="R1114" s="73">
        <f t="shared" si="837"/>
        <v>0</v>
      </c>
      <c r="S1114" s="97">
        <f t="shared" si="837"/>
        <v>0</v>
      </c>
      <c r="T1114" s="76">
        <f>S1114-R1114</f>
        <v>0</v>
      </c>
      <c r="U1114" s="209">
        <v>2</v>
      </c>
    </row>
    <row r="1115" spans="1:21" s="61" customFormat="1" ht="15.75" hidden="1" customHeight="1">
      <c r="A1115" s="61" t="s">
        <v>33</v>
      </c>
      <c r="B1115" s="512"/>
      <c r="C1115" s="509" t="s">
        <v>915</v>
      </c>
      <c r="D1115" s="243">
        <f t="shared" ref="D1115:O1115" si="843">D919+D968+D1017+D1066</f>
        <v>51.935571899999999</v>
      </c>
      <c r="E1115" s="284">
        <f t="shared" si="843"/>
        <v>38.751261269999993</v>
      </c>
      <c r="F1115" s="284">
        <f t="shared" si="843"/>
        <v>25.154599300000008</v>
      </c>
      <c r="G1115" s="284">
        <f t="shared" si="843"/>
        <v>39.954431500000005</v>
      </c>
      <c r="H1115" s="284">
        <f t="shared" si="843"/>
        <v>41.040682169999997</v>
      </c>
      <c r="I1115" s="284">
        <f t="shared" si="843"/>
        <v>47.991279800000001</v>
      </c>
      <c r="J1115" s="284">
        <f t="shared" si="843"/>
        <v>57.651008149999988</v>
      </c>
      <c r="K1115" s="284">
        <f t="shared" si="843"/>
        <v>37.821045230000003</v>
      </c>
      <c r="L1115" s="284">
        <f t="shared" si="843"/>
        <v>43.806872480000017</v>
      </c>
      <c r="M1115" s="284">
        <f t="shared" si="843"/>
        <v>44.452405889999994</v>
      </c>
      <c r="N1115" s="284">
        <f t="shared" si="843"/>
        <v>58.60644843999998</v>
      </c>
      <c r="O1115" s="284">
        <f t="shared" si="843"/>
        <v>51.417550150000011</v>
      </c>
      <c r="P1115" s="244">
        <f>SUM(D1115:O1115)</f>
        <v>538.58315628000003</v>
      </c>
      <c r="Q1115" s="127"/>
      <c r="R1115" s="284">
        <f t="shared" si="837"/>
        <v>533</v>
      </c>
      <c r="S1115" s="284">
        <f t="shared" si="837"/>
        <v>533</v>
      </c>
      <c r="T1115" s="358">
        <f t="shared" si="838"/>
        <v>0</v>
      </c>
      <c r="U1115" s="209">
        <v>2</v>
      </c>
    </row>
    <row r="1116" spans="1:21" s="61" customFormat="1" ht="15.6" customHeight="1">
      <c r="A1116" s="61" t="s">
        <v>33</v>
      </c>
      <c r="B1116" s="513">
        <v>205</v>
      </c>
      <c r="C1116" s="510" t="s">
        <v>2827</v>
      </c>
      <c r="D1116" s="279">
        <f t="shared" ref="D1116:O1116" si="844">D920+D969+D1018+D1067</f>
        <v>44.138465624224594</v>
      </c>
      <c r="E1116" s="279">
        <f t="shared" si="844"/>
        <v>33.572095680294119</v>
      </c>
      <c r="F1116" s="279">
        <f t="shared" si="844"/>
        <v>35.164478816443854</v>
      </c>
      <c r="G1116" s="279">
        <f t="shared" si="844"/>
        <v>30.213676926096255</v>
      </c>
      <c r="H1116" s="279">
        <f t="shared" si="844"/>
        <v>33.48051274510695</v>
      </c>
      <c r="I1116" s="279">
        <f t="shared" si="844"/>
        <v>31.439068039732621</v>
      </c>
      <c r="J1116" s="279">
        <f t="shared" si="844"/>
        <v>31.806684491978608</v>
      </c>
      <c r="K1116" s="279">
        <f t="shared" si="844"/>
        <v>33.214171122994649</v>
      </c>
      <c r="L1116" s="279">
        <f t="shared" si="844"/>
        <v>35.04224598930481</v>
      </c>
      <c r="M1116" s="279">
        <f t="shared" si="844"/>
        <v>34.221657754010693</v>
      </c>
      <c r="N1116" s="279">
        <f t="shared" si="844"/>
        <v>44.419786096256686</v>
      </c>
      <c r="O1116" s="279">
        <f t="shared" si="844"/>
        <v>51.787156713556165</v>
      </c>
      <c r="P1116" s="511">
        <f>SUM(D1116:O1116)</f>
        <v>438.5</v>
      </c>
      <c r="Q1116" s="81"/>
      <c r="R1116" s="279">
        <f t="shared" si="837"/>
        <v>438.5</v>
      </c>
      <c r="S1116" s="279">
        <f t="shared" si="837"/>
        <v>438.5</v>
      </c>
      <c r="T1116" s="527">
        <f>R1116-S1116</f>
        <v>0</v>
      </c>
      <c r="U1116" s="209">
        <v>1</v>
      </c>
    </row>
    <row r="1117" spans="1:21" s="61" customFormat="1" ht="15.75" hidden="1" customHeight="1" thickBot="1">
      <c r="A1117" s="61" t="s">
        <v>33</v>
      </c>
      <c r="B1117" s="409"/>
      <c r="C1117" s="503" t="s">
        <v>1048</v>
      </c>
      <c r="D1117" s="77">
        <f t="shared" ref="D1117:O1117" si="845">D921+D970+D1019+D1068</f>
        <v>53.479255549999998</v>
      </c>
      <c r="E1117" s="171">
        <f t="shared" si="845"/>
        <v>38.681122119999998</v>
      </c>
      <c r="F1117" s="171">
        <f t="shared" si="845"/>
        <v>33.571412639999998</v>
      </c>
      <c r="G1117" s="171">
        <f t="shared" si="845"/>
        <v>39.088375859999999</v>
      </c>
      <c r="H1117" s="171">
        <f t="shared" si="845"/>
        <v>39.67327401</v>
      </c>
      <c r="I1117" s="171">
        <f t="shared" si="845"/>
        <v>48.667901500000006</v>
      </c>
      <c r="J1117" s="171">
        <f t="shared" si="845"/>
        <v>63.01595906</v>
      </c>
      <c r="K1117" s="171">
        <f t="shared" si="845"/>
        <v>33.713933469999986</v>
      </c>
      <c r="L1117" s="171">
        <f t="shared" si="845"/>
        <v>43.323144420000006</v>
      </c>
      <c r="M1117" s="171">
        <f t="shared" si="845"/>
        <v>42.527567559999994</v>
      </c>
      <c r="N1117" s="171">
        <f t="shared" si="845"/>
        <v>58.346126250000012</v>
      </c>
      <c r="O1117" s="171">
        <f t="shared" si="845"/>
        <v>51.787019580000006</v>
      </c>
      <c r="P1117" s="78">
        <f>SUM(D1117:O1117)</f>
        <v>545.8750920199999</v>
      </c>
      <c r="Q1117" s="75"/>
      <c r="R1117" s="200">
        <f t="shared" si="837"/>
        <v>554.9</v>
      </c>
      <c r="S1117" s="200">
        <f t="shared" si="837"/>
        <v>554.9</v>
      </c>
      <c r="T1117" s="392">
        <f>R1117-S1117</f>
        <v>0</v>
      </c>
      <c r="U1117" s="209">
        <v>2</v>
      </c>
    </row>
    <row r="1118" spans="1:21" s="61" customFormat="1" ht="15.75" hidden="1" customHeight="1" thickBot="1">
      <c r="A1118" s="61" t="s">
        <v>33</v>
      </c>
      <c r="B1118" s="62"/>
      <c r="C1118" s="42" t="s">
        <v>1369</v>
      </c>
      <c r="D1118" s="73">
        <f t="shared" ref="D1118:O1118" si="846">D922+D971+D1020+D1069</f>
        <v>45.755032450000002</v>
      </c>
      <c r="E1118" s="97">
        <f t="shared" si="846"/>
        <v>37.931617099999997</v>
      </c>
      <c r="F1118" s="97">
        <f t="shared" si="846"/>
        <v>29.07304757</v>
      </c>
      <c r="G1118" s="97">
        <f t="shared" si="846"/>
        <v>32.78770987</v>
      </c>
      <c r="H1118" s="97">
        <f t="shared" si="846"/>
        <v>25.301690640000007</v>
      </c>
      <c r="I1118" s="97">
        <f t="shared" si="846"/>
        <v>33.000701649999996</v>
      </c>
      <c r="J1118" s="97">
        <f t="shared" si="846"/>
        <v>63.641718810000015</v>
      </c>
      <c r="K1118" s="97">
        <f t="shared" si="846"/>
        <v>36.293613109999974</v>
      </c>
      <c r="L1118" s="97">
        <f t="shared" si="846"/>
        <v>42.564459080000006</v>
      </c>
      <c r="M1118" s="97">
        <f t="shared" si="846"/>
        <v>22.357772260000019</v>
      </c>
      <c r="N1118" s="97">
        <f t="shared" si="846"/>
        <v>27.148505749999977</v>
      </c>
      <c r="O1118" s="97">
        <f t="shared" si="846"/>
        <v>43.262162409999988</v>
      </c>
      <c r="P1118" s="74">
        <f t="shared" ref="P1118:P1127" si="847">SUM(D1118:O1118)</f>
        <v>439.11803069999991</v>
      </c>
      <c r="Q1118" s="75"/>
      <c r="R1118" s="73">
        <f t="shared" si="837"/>
        <v>505.20000000000005</v>
      </c>
      <c r="S1118" s="97">
        <f t="shared" si="837"/>
        <v>505.20000000000005</v>
      </c>
      <c r="T1118" s="273">
        <f t="shared" ref="T1118:T1127" si="848">R1118-S1118</f>
        <v>0</v>
      </c>
      <c r="U1118" s="209">
        <v>2</v>
      </c>
    </row>
    <row r="1119" spans="1:21" s="61" customFormat="1" ht="15.75" hidden="1" customHeight="1" thickBot="1">
      <c r="A1119" s="61" t="s">
        <v>33</v>
      </c>
      <c r="B1119" s="62"/>
      <c r="C1119" s="38" t="s">
        <v>1370</v>
      </c>
      <c r="D1119" s="73">
        <f t="shared" ref="D1119:O1119" si="849">D923+D972+D1021+D1070</f>
        <v>48.001923190000007</v>
      </c>
      <c r="E1119" s="97">
        <f t="shared" si="849"/>
        <v>28.552141399999996</v>
      </c>
      <c r="F1119" s="97">
        <f t="shared" si="849"/>
        <v>28.02282486</v>
      </c>
      <c r="G1119" s="97">
        <f t="shared" si="849"/>
        <v>30.742233960000007</v>
      </c>
      <c r="H1119" s="97">
        <f t="shared" si="849"/>
        <v>26.102021839999985</v>
      </c>
      <c r="I1119" s="97">
        <f t="shared" si="849"/>
        <v>26.273467770000007</v>
      </c>
      <c r="J1119" s="97">
        <f t="shared" si="849"/>
        <v>30.578981930000005</v>
      </c>
      <c r="K1119" s="97">
        <f t="shared" si="849"/>
        <v>32.46237430999998</v>
      </c>
      <c r="L1119" s="97">
        <f t="shared" si="849"/>
        <v>38.681301170000019</v>
      </c>
      <c r="M1119" s="97">
        <f t="shared" si="849"/>
        <v>51.138305519999996</v>
      </c>
      <c r="N1119" s="97">
        <f t="shared" si="849"/>
        <v>64.503728229999979</v>
      </c>
      <c r="O1119" s="97">
        <f t="shared" si="849"/>
        <v>51.770312880000034</v>
      </c>
      <c r="P1119" s="74">
        <f t="shared" si="847"/>
        <v>456.82961706000003</v>
      </c>
      <c r="Q1119" s="180"/>
      <c r="R1119" s="243">
        <f t="shared" si="837"/>
        <v>431.2</v>
      </c>
      <c r="S1119" s="284">
        <f t="shared" si="837"/>
        <v>431.2</v>
      </c>
      <c r="T1119" s="358">
        <f t="shared" si="848"/>
        <v>0</v>
      </c>
      <c r="U1119" s="209">
        <v>2</v>
      </c>
    </row>
    <row r="1120" spans="1:21" s="61" customFormat="1" ht="15.6" hidden="1" customHeight="1" thickBot="1">
      <c r="A1120" s="61" t="s">
        <v>33</v>
      </c>
      <c r="B1120" s="62"/>
      <c r="C1120" s="38" t="s">
        <v>1371</v>
      </c>
      <c r="D1120" s="73">
        <f t="shared" ref="D1120:O1120" si="850">D924+D973+D1022+D1071</f>
        <v>56.441059259999996</v>
      </c>
      <c r="E1120" s="97">
        <f t="shared" si="850"/>
        <v>36.046443580000002</v>
      </c>
      <c r="F1120" s="97">
        <f t="shared" si="850"/>
        <v>25.907062529999997</v>
      </c>
      <c r="G1120" s="97">
        <f t="shared" si="850"/>
        <v>26.765158240000005</v>
      </c>
      <c r="H1120" s="97">
        <f t="shared" si="850"/>
        <v>33.089335579999997</v>
      </c>
      <c r="I1120" s="97">
        <f t="shared" si="850"/>
        <v>23.194202060000002</v>
      </c>
      <c r="J1120" s="97">
        <f t="shared" si="850"/>
        <v>34.050905729999997</v>
      </c>
      <c r="K1120" s="97">
        <f t="shared" si="850"/>
        <v>31.115415729999995</v>
      </c>
      <c r="L1120" s="97">
        <f t="shared" si="850"/>
        <v>27.221796950000005</v>
      </c>
      <c r="M1120" s="97">
        <f t="shared" si="850"/>
        <v>50.404178869999996</v>
      </c>
      <c r="N1120" s="97">
        <f t="shared" si="850"/>
        <v>55.63566256</v>
      </c>
      <c r="O1120" s="97">
        <f t="shared" si="850"/>
        <v>38.07493915000002</v>
      </c>
      <c r="P1120" s="74">
        <f t="shared" si="847"/>
        <v>437.94616024000004</v>
      </c>
      <c r="Q1120" s="180"/>
      <c r="R1120" s="73">
        <f t="shared" si="837"/>
        <v>413.3</v>
      </c>
      <c r="S1120" s="97">
        <f t="shared" si="837"/>
        <v>413.3</v>
      </c>
      <c r="T1120" s="93">
        <f t="shared" si="848"/>
        <v>0</v>
      </c>
      <c r="U1120" s="209">
        <v>2</v>
      </c>
    </row>
    <row r="1121" spans="1:21" s="61" customFormat="1" ht="15.6" hidden="1" customHeight="1" thickBot="1">
      <c r="A1121" s="61" t="s">
        <v>33</v>
      </c>
      <c r="B1121" s="62"/>
      <c r="C1121" s="38" t="s">
        <v>1372</v>
      </c>
      <c r="D1121" s="73">
        <f t="shared" ref="D1121:O1121" si="851">D925+D974+D1023+D1072</f>
        <v>48.157025609999991</v>
      </c>
      <c r="E1121" s="97">
        <f t="shared" si="851"/>
        <v>29.854427309999995</v>
      </c>
      <c r="F1121" s="97">
        <f t="shared" si="851"/>
        <v>28.10977952</v>
      </c>
      <c r="G1121" s="97">
        <f t="shared" si="851"/>
        <v>25.655998990000004</v>
      </c>
      <c r="H1121" s="97">
        <f t="shared" si="851"/>
        <v>24.388965779999996</v>
      </c>
      <c r="I1121" s="97">
        <f t="shared" si="851"/>
        <v>28.630158769999994</v>
      </c>
      <c r="J1121" s="97">
        <f t="shared" si="851"/>
        <v>27.313000830000011</v>
      </c>
      <c r="K1121" s="97">
        <f t="shared" si="851"/>
        <v>26.035747540000006</v>
      </c>
      <c r="L1121" s="97">
        <f t="shared" si="851"/>
        <v>29.908360049999992</v>
      </c>
      <c r="M1121" s="97">
        <f t="shared" si="851"/>
        <v>23.702324770000011</v>
      </c>
      <c r="N1121" s="97">
        <f t="shared" si="851"/>
        <v>34.856345339999976</v>
      </c>
      <c r="O1121" s="97">
        <f t="shared" si="851"/>
        <v>41.810888920000025</v>
      </c>
      <c r="P1121" s="74">
        <f t="shared" si="847"/>
        <v>368.42302343</v>
      </c>
      <c r="Q1121" s="79"/>
      <c r="R1121" s="77">
        <f t="shared" si="837"/>
        <v>369.3</v>
      </c>
      <c r="S1121" s="171">
        <f t="shared" si="837"/>
        <v>369.3</v>
      </c>
      <c r="T1121" s="393">
        <f t="shared" si="848"/>
        <v>0</v>
      </c>
      <c r="U1121" s="209">
        <v>2</v>
      </c>
    </row>
    <row r="1122" spans="1:21" s="61" customFormat="1" ht="15.75" hidden="1" customHeight="1" thickBot="1">
      <c r="A1122" s="61" t="s">
        <v>33</v>
      </c>
      <c r="B1122" s="62">
        <f>+B1116+1</f>
        <v>206</v>
      </c>
      <c r="C1122" s="38" t="s">
        <v>1373</v>
      </c>
      <c r="D1122" s="73">
        <f t="shared" ref="D1122:O1122" si="852">D926+D975+D1024+D1073</f>
        <v>41.923308509999998</v>
      </c>
      <c r="E1122" s="97">
        <f t="shared" si="852"/>
        <v>26.722554770000002</v>
      </c>
      <c r="F1122" s="97">
        <f t="shared" si="852"/>
        <v>25.501500299999996</v>
      </c>
      <c r="G1122" s="97">
        <f t="shared" si="852"/>
        <v>27.245413599999999</v>
      </c>
      <c r="H1122" s="97">
        <f t="shared" si="852"/>
        <v>24.730283629999995</v>
      </c>
      <c r="I1122" s="97">
        <f t="shared" si="852"/>
        <v>23.324220200000003</v>
      </c>
      <c r="J1122" s="97">
        <f t="shared" si="852"/>
        <v>26.456464350000001</v>
      </c>
      <c r="K1122" s="97">
        <f t="shared" si="852"/>
        <v>29.950080140000001</v>
      </c>
      <c r="L1122" s="97">
        <f t="shared" si="852"/>
        <v>23.885880069999992</v>
      </c>
      <c r="M1122" s="97">
        <f t="shared" si="852"/>
        <v>34.028289120000011</v>
      </c>
      <c r="N1122" s="97">
        <f t="shared" si="852"/>
        <v>28.603929579999999</v>
      </c>
      <c r="O1122" s="97">
        <f t="shared" si="852"/>
        <v>37.773417639999991</v>
      </c>
      <c r="P1122" s="74">
        <f t="shared" si="847"/>
        <v>350.14534191000001</v>
      </c>
      <c r="Q1122" s="180"/>
      <c r="R1122" s="97">
        <f t="shared" si="837"/>
        <v>355.3</v>
      </c>
      <c r="S1122" s="97">
        <f t="shared" si="837"/>
        <v>355.3</v>
      </c>
      <c r="T1122" s="93">
        <f t="shared" si="848"/>
        <v>0</v>
      </c>
      <c r="U1122" s="209">
        <v>2</v>
      </c>
    </row>
    <row r="1123" spans="1:21" s="61" customFormat="1" ht="15.75" hidden="1" customHeight="1">
      <c r="A1123" s="61" t="s">
        <v>33</v>
      </c>
      <c r="B1123" s="408">
        <v>206</v>
      </c>
      <c r="C1123" s="542" t="s">
        <v>1374</v>
      </c>
      <c r="D1123" s="243">
        <f t="shared" ref="D1123:O1123" si="853">D927+D976+D1025+D1074</f>
        <v>43.945720719999997</v>
      </c>
      <c r="E1123" s="284">
        <f t="shared" si="853"/>
        <v>31.023886020000003</v>
      </c>
      <c r="F1123" s="284">
        <f t="shared" si="853"/>
        <v>27.266579229999998</v>
      </c>
      <c r="G1123" s="284">
        <f t="shared" si="853"/>
        <v>28.237829850000011</v>
      </c>
      <c r="H1123" s="284">
        <f t="shared" si="853"/>
        <v>24.540169519999996</v>
      </c>
      <c r="I1123" s="284">
        <f t="shared" si="853"/>
        <v>28.9806296</v>
      </c>
      <c r="J1123" s="284">
        <f t="shared" si="853"/>
        <v>32.035304139999994</v>
      </c>
      <c r="K1123" s="284">
        <f t="shared" si="853"/>
        <v>30.771723560000005</v>
      </c>
      <c r="L1123" s="284">
        <f t="shared" si="853"/>
        <v>34.449133019999991</v>
      </c>
      <c r="M1123" s="284">
        <f t="shared" si="853"/>
        <v>33.000189969999994</v>
      </c>
      <c r="N1123" s="284">
        <f t="shared" si="853"/>
        <v>40.344706010000017</v>
      </c>
      <c r="O1123" s="284">
        <f t="shared" si="853"/>
        <v>45.121855029999992</v>
      </c>
      <c r="P1123" s="244">
        <f t="shared" si="847"/>
        <v>399.71772667000005</v>
      </c>
      <c r="Q1123" s="79"/>
      <c r="R1123" s="284">
        <f t="shared" si="837"/>
        <v>395.7</v>
      </c>
      <c r="S1123" s="284">
        <f t="shared" si="837"/>
        <v>395.69999999999993</v>
      </c>
      <c r="T1123" s="358">
        <f t="shared" si="848"/>
        <v>0</v>
      </c>
      <c r="U1123" s="209">
        <v>2</v>
      </c>
    </row>
    <row r="1124" spans="1:21" s="61" customFormat="1" ht="15.75" customHeight="1">
      <c r="A1124" s="61" t="s">
        <v>33</v>
      </c>
      <c r="B1124" s="513">
        <v>206</v>
      </c>
      <c r="C1124" s="510" t="s">
        <v>1376</v>
      </c>
      <c r="D1124" s="279">
        <f t="shared" ref="D1124:O1124" si="854">D928+D977+D1026+D1075</f>
        <v>35.827721220000001</v>
      </c>
      <c r="E1124" s="279">
        <f t="shared" si="854"/>
        <v>51.153806490000001</v>
      </c>
      <c r="F1124" s="279">
        <f t="shared" si="854"/>
        <v>34.118717670000002</v>
      </c>
      <c r="G1124" s="279">
        <f t="shared" si="854"/>
        <v>29.882807200000006</v>
      </c>
      <c r="H1124" s="279">
        <f t="shared" si="854"/>
        <v>29.546559879999997</v>
      </c>
      <c r="I1124" s="279">
        <f t="shared" si="854"/>
        <v>33.896856360000008</v>
      </c>
      <c r="J1124" s="279">
        <f t="shared" si="854"/>
        <v>31.378984583399202</v>
      </c>
      <c r="K1124" s="279">
        <f t="shared" si="854"/>
        <v>32.907513504237144</v>
      </c>
      <c r="L1124" s="279">
        <f t="shared" si="854"/>
        <v>34.881988118822129</v>
      </c>
      <c r="M1124" s="279">
        <f t="shared" si="854"/>
        <v>33.987093195905132</v>
      </c>
      <c r="N1124" s="279">
        <f t="shared" si="854"/>
        <v>43.427933812569165</v>
      </c>
      <c r="O1124" s="279">
        <f t="shared" si="854"/>
        <v>46.990017965067182</v>
      </c>
      <c r="P1124" s="511">
        <f t="shared" si="847"/>
        <v>437.99999999999994</v>
      </c>
      <c r="Q1124" s="558"/>
      <c r="R1124" s="279">
        <f t="shared" si="837"/>
        <v>438</v>
      </c>
      <c r="S1124" s="279">
        <f t="shared" si="837"/>
        <v>438</v>
      </c>
      <c r="T1124" s="527">
        <f t="shared" si="848"/>
        <v>0</v>
      </c>
      <c r="U1124" s="209">
        <v>1</v>
      </c>
    </row>
    <row r="1125" spans="1:21" s="61" customFormat="1" ht="15.75" customHeight="1">
      <c r="A1125" s="61" t="s">
        <v>33</v>
      </c>
      <c r="B1125" s="513">
        <v>207</v>
      </c>
      <c r="C1125" s="510" t="s">
        <v>1375</v>
      </c>
      <c r="D1125" s="279">
        <f t="shared" ref="D1125:O1125" si="855">D929+D978+D1027+D1076</f>
        <v>44.138465624224594</v>
      </c>
      <c r="E1125" s="279">
        <f t="shared" si="855"/>
        <v>33.572095680294119</v>
      </c>
      <c r="F1125" s="279">
        <f t="shared" si="855"/>
        <v>35.164478816443854</v>
      </c>
      <c r="G1125" s="279">
        <f t="shared" si="855"/>
        <v>30.213676926096255</v>
      </c>
      <c r="H1125" s="279">
        <f t="shared" si="855"/>
        <v>33.48051274510695</v>
      </c>
      <c r="I1125" s="279">
        <f t="shared" si="855"/>
        <v>31.439068039732621</v>
      </c>
      <c r="J1125" s="279">
        <f t="shared" si="855"/>
        <v>31.806684491978608</v>
      </c>
      <c r="K1125" s="279">
        <f t="shared" si="855"/>
        <v>33.214171122994649</v>
      </c>
      <c r="L1125" s="279">
        <f t="shared" si="855"/>
        <v>35.04224598930481</v>
      </c>
      <c r="M1125" s="279">
        <f t="shared" si="855"/>
        <v>34.221657754010693</v>
      </c>
      <c r="N1125" s="279">
        <f t="shared" si="855"/>
        <v>44.419786096256686</v>
      </c>
      <c r="O1125" s="279">
        <f t="shared" si="855"/>
        <v>51.787156713556165</v>
      </c>
      <c r="P1125" s="511">
        <f t="shared" si="847"/>
        <v>438.5</v>
      </c>
      <c r="Q1125" s="558"/>
      <c r="R1125" s="279">
        <f t="shared" si="837"/>
        <v>438.5</v>
      </c>
      <c r="S1125" s="279">
        <f t="shared" si="837"/>
        <v>438.5</v>
      </c>
      <c r="T1125" s="527">
        <f t="shared" si="848"/>
        <v>0</v>
      </c>
      <c r="U1125" s="209">
        <v>1</v>
      </c>
    </row>
    <row r="1126" spans="1:21" s="61" customFormat="1" ht="15.75" hidden="1" customHeight="1" thickBot="1">
      <c r="A1126" s="61" t="s">
        <v>33</v>
      </c>
      <c r="B1126" s="409"/>
      <c r="C1126" s="410" t="s">
        <v>1377</v>
      </c>
      <c r="D1126" s="77">
        <f t="shared" ref="D1126:O1126" si="856">D930+D979+D1028+D1077</f>
        <v>0</v>
      </c>
      <c r="E1126" s="171">
        <f t="shared" si="856"/>
        <v>0</v>
      </c>
      <c r="F1126" s="171">
        <f t="shared" si="856"/>
        <v>0</v>
      </c>
      <c r="G1126" s="171">
        <f t="shared" si="856"/>
        <v>0</v>
      </c>
      <c r="H1126" s="171">
        <f t="shared" si="856"/>
        <v>0</v>
      </c>
      <c r="I1126" s="171">
        <f t="shared" si="856"/>
        <v>0</v>
      </c>
      <c r="J1126" s="171">
        <f t="shared" si="856"/>
        <v>0</v>
      </c>
      <c r="K1126" s="171">
        <f t="shared" si="856"/>
        <v>0</v>
      </c>
      <c r="L1126" s="171">
        <f t="shared" si="856"/>
        <v>0</v>
      </c>
      <c r="M1126" s="171">
        <f t="shared" si="856"/>
        <v>0</v>
      </c>
      <c r="N1126" s="171">
        <f t="shared" si="856"/>
        <v>0</v>
      </c>
      <c r="O1126" s="171">
        <f t="shared" si="856"/>
        <v>0</v>
      </c>
      <c r="P1126" s="78">
        <f t="shared" si="847"/>
        <v>0</v>
      </c>
      <c r="Q1126" s="127"/>
      <c r="R1126" s="171">
        <f t="shared" si="837"/>
        <v>0</v>
      </c>
      <c r="S1126" s="171">
        <f t="shared" si="837"/>
        <v>0</v>
      </c>
      <c r="T1126" s="393">
        <f t="shared" si="848"/>
        <v>0</v>
      </c>
      <c r="U1126" s="209">
        <v>2</v>
      </c>
    </row>
    <row r="1127" spans="1:21" s="61" customFormat="1" ht="15.75" hidden="1" customHeight="1" thickBot="1">
      <c r="A1127" s="61" t="s">
        <v>33</v>
      </c>
      <c r="B1127" s="213"/>
      <c r="C1127" s="38" t="s">
        <v>1378</v>
      </c>
      <c r="D1127" s="73">
        <f t="shared" ref="D1127:O1127" si="857">D931+D980+D1029+D1078</f>
        <v>0</v>
      </c>
      <c r="E1127" s="97">
        <f t="shared" si="857"/>
        <v>0</v>
      </c>
      <c r="F1127" s="97">
        <f t="shared" si="857"/>
        <v>0</v>
      </c>
      <c r="G1127" s="97">
        <f t="shared" si="857"/>
        <v>0</v>
      </c>
      <c r="H1127" s="97">
        <f t="shared" si="857"/>
        <v>0</v>
      </c>
      <c r="I1127" s="97">
        <f t="shared" si="857"/>
        <v>0</v>
      </c>
      <c r="J1127" s="97">
        <f t="shared" si="857"/>
        <v>0</v>
      </c>
      <c r="K1127" s="97">
        <f t="shared" si="857"/>
        <v>0</v>
      </c>
      <c r="L1127" s="97">
        <f t="shared" si="857"/>
        <v>0</v>
      </c>
      <c r="M1127" s="97">
        <f t="shared" si="857"/>
        <v>0</v>
      </c>
      <c r="N1127" s="97">
        <f t="shared" si="857"/>
        <v>0</v>
      </c>
      <c r="O1127" s="97">
        <f t="shared" si="857"/>
        <v>0</v>
      </c>
      <c r="P1127" s="74">
        <f t="shared" si="847"/>
        <v>0</v>
      </c>
      <c r="Q1127" s="127"/>
      <c r="R1127" s="97">
        <f t="shared" si="837"/>
        <v>0</v>
      </c>
      <c r="S1127" s="97">
        <f t="shared" si="837"/>
        <v>0</v>
      </c>
      <c r="T1127" s="93">
        <f t="shared" si="848"/>
        <v>0</v>
      </c>
      <c r="U1127" s="209">
        <v>2</v>
      </c>
    </row>
    <row r="1128" spans="1:21" s="61" customFormat="1" ht="15.75" hidden="1" customHeight="1" thickBot="1">
      <c r="A1128" s="61" t="s">
        <v>33</v>
      </c>
      <c r="B1128" s="213"/>
      <c r="C1128" s="38" t="s">
        <v>2527</v>
      </c>
      <c r="D1128" s="73">
        <f t="shared" ref="D1128:O1128" si="858">D932+D981+D1030+D1079</f>
        <v>0</v>
      </c>
      <c r="E1128" s="97">
        <f t="shared" si="858"/>
        <v>0</v>
      </c>
      <c r="F1128" s="97">
        <f t="shared" si="858"/>
        <v>0</v>
      </c>
      <c r="G1128" s="97">
        <f t="shared" si="858"/>
        <v>0</v>
      </c>
      <c r="H1128" s="97">
        <f t="shared" si="858"/>
        <v>0</v>
      </c>
      <c r="I1128" s="97">
        <f t="shared" si="858"/>
        <v>0</v>
      </c>
      <c r="J1128" s="97">
        <f t="shared" si="858"/>
        <v>0</v>
      </c>
      <c r="K1128" s="97">
        <f t="shared" si="858"/>
        <v>0</v>
      </c>
      <c r="L1128" s="97">
        <f t="shared" si="858"/>
        <v>0</v>
      </c>
      <c r="M1128" s="97">
        <f t="shared" si="858"/>
        <v>0</v>
      </c>
      <c r="N1128" s="97">
        <f t="shared" si="858"/>
        <v>0</v>
      </c>
      <c r="O1128" s="97">
        <f t="shared" si="858"/>
        <v>0</v>
      </c>
      <c r="P1128" s="74">
        <f t="shared" ref="P1128:P1130" si="859">SUM(D1128:O1128)</f>
        <v>0</v>
      </c>
      <c r="Q1128" s="127"/>
      <c r="R1128" s="97">
        <f t="shared" ref="R1128:S1128" si="860">R932+R981+R1030+R1079</f>
        <v>0</v>
      </c>
      <c r="S1128" s="97">
        <f t="shared" si="860"/>
        <v>0</v>
      </c>
      <c r="T1128" s="93">
        <f t="shared" ref="T1128:T1130" si="861">R1128-S1128</f>
        <v>0</v>
      </c>
      <c r="U1128" s="209">
        <v>2</v>
      </c>
    </row>
    <row r="1129" spans="1:21" s="61" customFormat="1" ht="15.75" hidden="1" customHeight="1" thickBot="1">
      <c r="A1129" s="61" t="s">
        <v>33</v>
      </c>
      <c r="B1129" s="213"/>
      <c r="C1129" s="38" t="s">
        <v>2623</v>
      </c>
      <c r="D1129" s="73">
        <f t="shared" ref="D1129:O1129" si="862">D933+D982+D1031+D1080</f>
        <v>0</v>
      </c>
      <c r="E1129" s="97">
        <f t="shared" si="862"/>
        <v>0</v>
      </c>
      <c r="F1129" s="97">
        <f t="shared" si="862"/>
        <v>0</v>
      </c>
      <c r="G1129" s="97">
        <f t="shared" si="862"/>
        <v>0</v>
      </c>
      <c r="H1129" s="97">
        <f t="shared" si="862"/>
        <v>0</v>
      </c>
      <c r="I1129" s="97">
        <f t="shared" si="862"/>
        <v>0</v>
      </c>
      <c r="J1129" s="97">
        <f t="shared" si="862"/>
        <v>0</v>
      </c>
      <c r="K1129" s="97">
        <f t="shared" si="862"/>
        <v>0</v>
      </c>
      <c r="L1129" s="97">
        <f t="shared" si="862"/>
        <v>0</v>
      </c>
      <c r="M1129" s="97">
        <f t="shared" si="862"/>
        <v>0</v>
      </c>
      <c r="N1129" s="97">
        <f t="shared" si="862"/>
        <v>0</v>
      </c>
      <c r="O1129" s="97">
        <f t="shared" si="862"/>
        <v>0</v>
      </c>
      <c r="P1129" s="74">
        <f t="shared" si="859"/>
        <v>0</v>
      </c>
      <c r="Q1129" s="127"/>
      <c r="R1129" s="97">
        <f t="shared" ref="R1129:S1129" si="863">R933+R982+R1031+R1080</f>
        <v>0</v>
      </c>
      <c r="S1129" s="97">
        <f t="shared" si="863"/>
        <v>0</v>
      </c>
      <c r="T1129" s="93">
        <f t="shared" si="861"/>
        <v>0</v>
      </c>
      <c r="U1129" s="209">
        <v>2</v>
      </c>
    </row>
    <row r="1130" spans="1:21" s="61" customFormat="1" ht="15.75" hidden="1" customHeight="1" thickBot="1">
      <c r="A1130" s="61" t="s">
        <v>33</v>
      </c>
      <c r="B1130" s="213"/>
      <c r="C1130" s="38" t="s">
        <v>2719</v>
      </c>
      <c r="D1130" s="73">
        <f t="shared" ref="D1130:O1130" si="864">D934+D983+D1032+D1081</f>
        <v>0</v>
      </c>
      <c r="E1130" s="97">
        <f t="shared" si="864"/>
        <v>0</v>
      </c>
      <c r="F1130" s="97">
        <f t="shared" si="864"/>
        <v>0</v>
      </c>
      <c r="G1130" s="97">
        <f t="shared" si="864"/>
        <v>0</v>
      </c>
      <c r="H1130" s="97">
        <f t="shared" si="864"/>
        <v>0</v>
      </c>
      <c r="I1130" s="97">
        <f t="shared" si="864"/>
        <v>0</v>
      </c>
      <c r="J1130" s="97">
        <f t="shared" si="864"/>
        <v>0</v>
      </c>
      <c r="K1130" s="97">
        <f t="shared" si="864"/>
        <v>0</v>
      </c>
      <c r="L1130" s="97">
        <f t="shared" si="864"/>
        <v>0</v>
      </c>
      <c r="M1130" s="97">
        <f t="shared" si="864"/>
        <v>0</v>
      </c>
      <c r="N1130" s="97">
        <f t="shared" si="864"/>
        <v>0</v>
      </c>
      <c r="O1130" s="97">
        <f t="shared" si="864"/>
        <v>0</v>
      </c>
      <c r="P1130" s="74">
        <f t="shared" si="859"/>
        <v>0</v>
      </c>
      <c r="Q1130" s="127"/>
      <c r="R1130" s="97">
        <f t="shared" ref="R1130:S1130" si="865">R934+R983+R1032+R1081</f>
        <v>0</v>
      </c>
      <c r="S1130" s="97">
        <f t="shared" si="865"/>
        <v>0</v>
      </c>
      <c r="T1130" s="93">
        <f t="shared" si="861"/>
        <v>0</v>
      </c>
      <c r="U1130" s="209">
        <v>2</v>
      </c>
    </row>
    <row r="1131" spans="1:21" s="81" customFormat="1" ht="15.6" customHeight="1">
      <c r="B1131" s="82"/>
      <c r="C1131" s="505"/>
      <c r="D1131" s="83"/>
      <c r="E1131" s="83"/>
      <c r="F1131" s="83"/>
      <c r="G1131" s="83"/>
      <c r="H1131" s="83"/>
      <c r="I1131" s="83"/>
      <c r="J1131" s="83"/>
      <c r="K1131" s="83"/>
      <c r="L1131" s="83"/>
      <c r="M1131" s="83"/>
      <c r="N1131" s="83"/>
      <c r="O1131" s="83"/>
      <c r="P1131" s="83"/>
      <c r="Q1131" s="84"/>
      <c r="R1131" s="83"/>
      <c r="S1131" s="83"/>
      <c r="T1131" s="95"/>
      <c r="U1131" s="209">
        <v>1</v>
      </c>
    </row>
    <row r="1132" spans="1:21" s="208" customFormat="1" ht="15.75" hidden="1" customHeight="1" thickBot="1">
      <c r="A1132" s="174" t="s">
        <v>34</v>
      </c>
      <c r="B1132" s="213"/>
      <c r="C1132" s="52" t="s">
        <v>170</v>
      </c>
      <c r="D1132" s="299">
        <v>2.0785126866961247E-3</v>
      </c>
      <c r="E1132" s="299">
        <v>2.2982026583204329E-3</v>
      </c>
      <c r="F1132" s="299">
        <v>3.3861613603797529E-3</v>
      </c>
      <c r="G1132" s="299">
        <v>0.26120018967189318</v>
      </c>
      <c r="H1132" s="299">
        <v>3.5055879619799446E-3</v>
      </c>
      <c r="I1132" s="299">
        <v>5.1312268315762272E-3</v>
      </c>
      <c r="J1132" s="299">
        <v>1.8376725032411766E-3</v>
      </c>
      <c r="K1132" s="299">
        <v>0.12366895624947105</v>
      </c>
      <c r="L1132" s="299">
        <v>9.2666566844137752E-2</v>
      </c>
      <c r="M1132" s="299">
        <v>0.23951554657481203</v>
      </c>
      <c r="N1132" s="299">
        <v>9.0406819302465049E-3</v>
      </c>
      <c r="O1132" s="299">
        <v>0.25567069472724585</v>
      </c>
      <c r="P1132" s="290">
        <f t="shared" ref="P1132:P1163" si="866">SUM(D1132:O1132)</f>
        <v>1.0000000000000002</v>
      </c>
      <c r="Q1132" s="291"/>
      <c r="R1132" s="83"/>
      <c r="S1132" s="83"/>
      <c r="T1132" s="67"/>
      <c r="U1132" s="209">
        <v>2</v>
      </c>
    </row>
    <row r="1133" spans="1:21" s="208" customFormat="1" ht="15.75" hidden="1" customHeight="1" thickBot="1">
      <c r="A1133" s="150" t="s">
        <v>34</v>
      </c>
      <c r="B1133" s="213"/>
      <c r="C1133" s="52" t="s">
        <v>171</v>
      </c>
      <c r="D1133" s="119">
        <v>2.8540858912116554E-3</v>
      </c>
      <c r="E1133" s="119">
        <v>-2.8276707323686683E-4</v>
      </c>
      <c r="F1133" s="119">
        <v>4.0934661191415833E-3</v>
      </c>
      <c r="G1133" s="119">
        <v>0.27762760484631888</v>
      </c>
      <c r="H1133" s="119">
        <v>-4.8383203575514316E-4</v>
      </c>
      <c r="I1133" s="119">
        <v>1.2343148599898738E-3</v>
      </c>
      <c r="J1133" s="119">
        <v>8.6908415383691478E-4</v>
      </c>
      <c r="K1133" s="119">
        <v>0.12157491543049799</v>
      </c>
      <c r="L1133" s="119">
        <v>6.4834490917799983E-2</v>
      </c>
      <c r="M1133" s="119">
        <v>0.25669698516559797</v>
      </c>
      <c r="N1133" s="119">
        <v>4.7811853990710265E-3</v>
      </c>
      <c r="O1133" s="119">
        <v>0.26620046632552613</v>
      </c>
      <c r="P1133" s="107">
        <f t="shared" si="866"/>
        <v>1</v>
      </c>
      <c r="Q1133" s="291"/>
      <c r="R1133" s="83"/>
      <c r="S1133" s="83"/>
      <c r="T1133" s="67"/>
      <c r="U1133" s="209">
        <v>2</v>
      </c>
    </row>
    <row r="1134" spans="1:21" s="208" customFormat="1" ht="15.75" hidden="1" customHeight="1" thickBot="1">
      <c r="A1134" s="150" t="s">
        <v>34</v>
      </c>
      <c r="B1134" s="213"/>
      <c r="C1134" s="52" t="s">
        <v>172</v>
      </c>
      <c r="D1134" s="346">
        <v>1.6531678198817889E-3</v>
      </c>
      <c r="E1134" s="346">
        <v>1.8446028944102708E-3</v>
      </c>
      <c r="F1134" s="346">
        <v>7.2702538476468103E-3</v>
      </c>
      <c r="G1134" s="346">
        <v>0.24549718126875197</v>
      </c>
      <c r="H1134" s="346">
        <v>1.3408197127968333E-3</v>
      </c>
      <c r="I1134" s="346">
        <v>1.072388946577881E-2</v>
      </c>
      <c r="J1134" s="346">
        <v>-2.4062764078960049E-3</v>
      </c>
      <c r="K1134" s="346">
        <v>9.1705402486941534E-2</v>
      </c>
      <c r="L1134" s="346">
        <v>0.11575258224265997</v>
      </c>
      <c r="M1134" s="346">
        <v>0.25105650000267937</v>
      </c>
      <c r="N1134" s="346">
        <v>2.1230267435779727E-3</v>
      </c>
      <c r="O1134" s="346">
        <v>0.27343884992277062</v>
      </c>
      <c r="P1134" s="295">
        <f t="shared" si="866"/>
        <v>1</v>
      </c>
      <c r="Q1134" s="291"/>
      <c r="R1134" s="83"/>
      <c r="S1134" s="83"/>
      <c r="T1134" s="67"/>
      <c r="U1134" s="209">
        <v>2</v>
      </c>
    </row>
    <row r="1135" spans="1:21" s="208" customFormat="1" ht="15.75" hidden="1" customHeight="1" thickBot="1">
      <c r="A1135" s="150" t="s">
        <v>34</v>
      </c>
      <c r="B1135" s="213"/>
      <c r="C1135" s="52" t="s">
        <v>173</v>
      </c>
      <c r="D1135" s="153">
        <f t="shared" ref="D1135:D1142" si="867">D1157/$P1157</f>
        <v>3.7447493701031551E-3</v>
      </c>
      <c r="E1135" s="296">
        <f t="shared" ref="E1135:O1135" si="868">E1157/$P1157</f>
        <v>1.5725667514839327E-3</v>
      </c>
      <c r="F1135" s="296">
        <f t="shared" si="868"/>
        <v>8.2004757864452393E-3</v>
      </c>
      <c r="G1135" s="296">
        <f t="shared" si="868"/>
        <v>0.24307189830473533</v>
      </c>
      <c r="H1135" s="296">
        <f t="shared" si="868"/>
        <v>3.7231160110040817E-4</v>
      </c>
      <c r="I1135" s="296">
        <f t="shared" si="868"/>
        <v>1.6209057599113695E-3</v>
      </c>
      <c r="J1135" s="296">
        <f t="shared" si="868"/>
        <v>7.2127915373463257E-4</v>
      </c>
      <c r="K1135" s="296">
        <f t="shared" si="868"/>
        <v>0.1326669310898328</v>
      </c>
      <c r="L1135" s="296">
        <f t="shared" si="868"/>
        <v>9.8038914627489662E-2</v>
      </c>
      <c r="M1135" s="296">
        <f t="shared" si="868"/>
        <v>0.24605444379196165</v>
      </c>
      <c r="N1135" s="296">
        <f t="shared" si="868"/>
        <v>4.2980152786322567E-3</v>
      </c>
      <c r="O1135" s="296">
        <f t="shared" si="868"/>
        <v>0.25963750848456957</v>
      </c>
      <c r="P1135" s="155">
        <f t="shared" si="866"/>
        <v>1</v>
      </c>
      <c r="Q1135" s="291"/>
      <c r="R1135" s="83"/>
      <c r="S1135" s="83"/>
      <c r="T1135" s="67"/>
      <c r="U1135" s="209">
        <v>2</v>
      </c>
    </row>
    <row r="1136" spans="1:21" s="208" customFormat="1" ht="15.75" hidden="1" customHeight="1" thickBot="1">
      <c r="A1136" s="150" t="s">
        <v>34</v>
      </c>
      <c r="B1136" s="213"/>
      <c r="C1136" s="394" t="s">
        <v>174</v>
      </c>
      <c r="D1136" s="153">
        <f t="shared" si="867"/>
        <v>8.3188143860928889E-4</v>
      </c>
      <c r="E1136" s="296">
        <f t="shared" ref="E1136:O1137" si="869">E1158/$P1158</f>
        <v>1.3747824689186452E-4</v>
      </c>
      <c r="F1136" s="296">
        <f t="shared" si="869"/>
        <v>1.3157357562680898E-2</v>
      </c>
      <c r="G1136" s="296">
        <f t="shared" si="869"/>
        <v>0.23497044177620899</v>
      </c>
      <c r="H1136" s="296">
        <f t="shared" si="869"/>
        <v>1.1646138747860043E-2</v>
      </c>
      <c r="I1136" s="296">
        <f t="shared" si="869"/>
        <v>3.5088860606448226E-3</v>
      </c>
      <c r="J1136" s="296">
        <f t="shared" si="869"/>
        <v>1.110880659529772E-3</v>
      </c>
      <c r="K1136" s="296">
        <f t="shared" si="869"/>
        <v>0.12512992018638464</v>
      </c>
      <c r="L1136" s="296">
        <f t="shared" si="869"/>
        <v>8.8171610001994402E-2</v>
      </c>
      <c r="M1136" s="296">
        <f t="shared" si="869"/>
        <v>0.25074784997734012</v>
      </c>
      <c r="N1136" s="296">
        <f t="shared" si="869"/>
        <v>7.8688287073051047E-3</v>
      </c>
      <c r="O1136" s="296">
        <f t="shared" si="869"/>
        <v>0.26271872663455009</v>
      </c>
      <c r="P1136" s="155">
        <f t="shared" si="866"/>
        <v>1</v>
      </c>
      <c r="Q1136" s="157">
        <f>(P1158/P1157-1)</f>
        <v>9.5813589495297169E-3</v>
      </c>
      <c r="R1136" s="83"/>
      <c r="S1136" s="83"/>
      <c r="T1136" s="67"/>
      <c r="U1136" s="209">
        <v>2</v>
      </c>
    </row>
    <row r="1137" spans="1:21" s="208" customFormat="1" ht="15.75" hidden="1" customHeight="1" thickBot="1">
      <c r="A1137" s="150" t="s">
        <v>34</v>
      </c>
      <c r="B1137" s="213"/>
      <c r="C1137" s="52" t="s">
        <v>450</v>
      </c>
      <c r="D1137" s="153">
        <f t="shared" si="867"/>
        <v>5.3714732368387839E-4</v>
      </c>
      <c r="E1137" s="296">
        <f t="shared" si="869"/>
        <v>9.6815737829696752E-4</v>
      </c>
      <c r="F1137" s="296">
        <f t="shared" si="869"/>
        <v>5.7966580931901393E-3</v>
      </c>
      <c r="G1137" s="296">
        <f t="shared" si="869"/>
        <v>0.25087602199003467</v>
      </c>
      <c r="H1137" s="296">
        <f t="shared" si="869"/>
        <v>2.7046135112894195E-3</v>
      </c>
      <c r="I1137" s="296">
        <f t="shared" si="869"/>
        <v>7.5953064664237837E-3</v>
      </c>
      <c r="J1137" s="296">
        <f t="shared" si="869"/>
        <v>-3.1290007606774306E-3</v>
      </c>
      <c r="K1137" s="296">
        <f t="shared" si="869"/>
        <v>0.13142711108275346</v>
      </c>
      <c r="L1137" s="296">
        <f t="shared" si="869"/>
        <v>7.7780800000527464E-2</v>
      </c>
      <c r="M1137" s="296">
        <f t="shared" si="869"/>
        <v>0.25624201615321418</v>
      </c>
      <c r="N1137" s="296">
        <f t="shared" si="869"/>
        <v>6.2117618051059425E-3</v>
      </c>
      <c r="O1137" s="296">
        <f t="shared" si="869"/>
        <v>0.26298940695615747</v>
      </c>
      <c r="P1137" s="155">
        <f t="shared" si="866"/>
        <v>1</v>
      </c>
      <c r="Q1137" s="157">
        <f t="shared" ref="Q1137:Q1142" si="870">(P1159/P1158-1)</f>
        <v>-2.0671279090253014E-3</v>
      </c>
      <c r="R1137" s="83"/>
      <c r="S1137" s="83"/>
      <c r="T1137" s="67"/>
      <c r="U1137" s="209">
        <v>2</v>
      </c>
    </row>
    <row r="1138" spans="1:21" s="208" customFormat="1" ht="15.75" hidden="1" customHeight="1" thickBot="1">
      <c r="A1138" s="150" t="s">
        <v>34</v>
      </c>
      <c r="B1138" s="213"/>
      <c r="C1138" s="52" t="s">
        <v>569</v>
      </c>
      <c r="D1138" s="153">
        <f t="shared" si="867"/>
        <v>2.0316180410847227E-3</v>
      </c>
      <c r="E1138" s="296">
        <f t="shared" ref="E1138:O1138" si="871">E1160/$P1160</f>
        <v>1.9061531437819703E-3</v>
      </c>
      <c r="F1138" s="296">
        <f t="shared" si="871"/>
        <v>1.1494561394183389E-2</v>
      </c>
      <c r="G1138" s="296">
        <f t="shared" si="871"/>
        <v>0.23466097791210577</v>
      </c>
      <c r="H1138" s="296">
        <f t="shared" si="871"/>
        <v>2.3914445493128807E-3</v>
      </c>
      <c r="I1138" s="296">
        <f t="shared" si="871"/>
        <v>3.366011409609967E-3</v>
      </c>
      <c r="J1138" s="296">
        <f t="shared" si="871"/>
        <v>1.6787841671212045E-3</v>
      </c>
      <c r="K1138" s="296">
        <f t="shared" si="871"/>
        <v>0.15521586498915535</v>
      </c>
      <c r="L1138" s="296">
        <f t="shared" si="871"/>
        <v>5.1719591036297904E-2</v>
      </c>
      <c r="M1138" s="296">
        <f t="shared" si="871"/>
        <v>0.25015355016800045</v>
      </c>
      <c r="N1138" s="296">
        <f t="shared" si="871"/>
        <v>1.4333502465799843E-2</v>
      </c>
      <c r="O1138" s="296">
        <f t="shared" si="871"/>
        <v>0.27104794072354649</v>
      </c>
      <c r="P1138" s="155">
        <f t="shared" si="866"/>
        <v>1</v>
      </c>
      <c r="Q1138" s="156">
        <f t="shared" si="870"/>
        <v>1.4344433592014649E-2</v>
      </c>
      <c r="R1138" s="83"/>
      <c r="S1138" s="83"/>
      <c r="T1138" s="67"/>
      <c r="U1138" s="209">
        <v>2</v>
      </c>
    </row>
    <row r="1139" spans="1:21" s="208" customFormat="1" ht="15.75" hidden="1" customHeight="1" thickBot="1">
      <c r="A1139" s="150" t="s">
        <v>34</v>
      </c>
      <c r="B1139" s="213"/>
      <c r="C1139" s="51" t="s">
        <v>670</v>
      </c>
      <c r="D1139" s="153">
        <f t="shared" si="867"/>
        <v>8.1718694008093174E-4</v>
      </c>
      <c r="E1139" s="154">
        <f t="shared" ref="E1139:O1139" si="872">E1161/$P1161</f>
        <v>1.0543888550131411E-3</v>
      </c>
      <c r="F1139" s="154">
        <f t="shared" si="872"/>
        <v>7.6695001896569942E-3</v>
      </c>
      <c r="G1139" s="154">
        <f t="shared" si="872"/>
        <v>0.25160565757188097</v>
      </c>
      <c r="H1139" s="154">
        <f t="shared" si="872"/>
        <v>7.9042076298145773E-5</v>
      </c>
      <c r="I1139" s="154">
        <f t="shared" si="872"/>
        <v>2.5221370053186126E-3</v>
      </c>
      <c r="J1139" s="154">
        <f t="shared" si="872"/>
        <v>2.8766702059660962E-3</v>
      </c>
      <c r="K1139" s="154">
        <f t="shared" si="872"/>
        <v>0.15028613098233085</v>
      </c>
      <c r="L1139" s="154">
        <f t="shared" si="872"/>
        <v>7.5412015528812104E-2</v>
      </c>
      <c r="M1139" s="154">
        <f t="shared" si="872"/>
        <v>0.24180238313162769</v>
      </c>
      <c r="N1139" s="154">
        <f t="shared" si="872"/>
        <v>2.0222783046842881E-2</v>
      </c>
      <c r="O1139" s="154">
        <f t="shared" si="872"/>
        <v>0.24565210446617156</v>
      </c>
      <c r="P1139" s="155">
        <f t="shared" si="866"/>
        <v>1</v>
      </c>
      <c r="Q1139" s="156">
        <f t="shared" si="870"/>
        <v>-3.2264033110096846E-2</v>
      </c>
      <c r="R1139" s="83"/>
      <c r="S1139" s="83"/>
      <c r="T1139" s="232"/>
      <c r="U1139" s="209">
        <v>2</v>
      </c>
    </row>
    <row r="1140" spans="1:21" s="208" customFormat="1" ht="15.75" hidden="1" customHeight="1" thickBot="1">
      <c r="A1140" s="150" t="s">
        <v>34</v>
      </c>
      <c r="B1140" s="62"/>
      <c r="C1140" s="51" t="s">
        <v>753</v>
      </c>
      <c r="D1140" s="298">
        <f t="shared" si="867"/>
        <v>3.0227462527210444E-3</v>
      </c>
      <c r="E1140" s="299">
        <f t="shared" ref="E1140:O1140" si="873">E1162/$P1162</f>
        <v>5.2340348709368936E-4</v>
      </c>
      <c r="F1140" s="299">
        <f t="shared" si="873"/>
        <v>9.4537885062533581E-3</v>
      </c>
      <c r="G1140" s="299">
        <f t="shared" si="873"/>
        <v>0.24029515233132709</v>
      </c>
      <c r="H1140" s="299">
        <f t="shared" si="873"/>
        <v>1.31837923424812E-4</v>
      </c>
      <c r="I1140" s="299">
        <f t="shared" si="873"/>
        <v>2.9905932866833825E-3</v>
      </c>
      <c r="J1140" s="299">
        <f t="shared" si="873"/>
        <v>4.3073281877781044E-4</v>
      </c>
      <c r="K1140" s="299">
        <f t="shared" si="873"/>
        <v>0.14503007685340441</v>
      </c>
      <c r="L1140" s="299">
        <f t="shared" si="873"/>
        <v>8.5209017048983773E-2</v>
      </c>
      <c r="M1140" s="299">
        <f t="shared" si="873"/>
        <v>0.24960646838443193</v>
      </c>
      <c r="N1140" s="299">
        <f t="shared" si="873"/>
        <v>1.2133426598173189E-2</v>
      </c>
      <c r="O1140" s="299">
        <f t="shared" si="873"/>
        <v>0.2511727565087255</v>
      </c>
      <c r="P1140" s="300">
        <f t="shared" si="866"/>
        <v>1</v>
      </c>
      <c r="Q1140" s="301">
        <f t="shared" si="870"/>
        <v>2.1797118549322203E-2</v>
      </c>
      <c r="R1140" s="83"/>
      <c r="S1140" s="83"/>
      <c r="T1140" s="67"/>
      <c r="U1140" s="209">
        <v>2</v>
      </c>
    </row>
    <row r="1141" spans="1:21" s="208" customFormat="1" ht="15.75" hidden="1" customHeight="1" thickBot="1">
      <c r="A1141" s="150" t="s">
        <v>34</v>
      </c>
      <c r="B1141" s="62"/>
      <c r="C1141" s="51" t="s">
        <v>832</v>
      </c>
      <c r="D1141" s="130">
        <f t="shared" si="867"/>
        <v>8.7170034984068549E-4</v>
      </c>
      <c r="E1141" s="119">
        <f t="shared" ref="E1141:O1142" si="874">E1163/$P1163</f>
        <v>3.3922927828972452E-3</v>
      </c>
      <c r="F1141" s="119">
        <f t="shared" si="874"/>
        <v>1.6311647872051142E-2</v>
      </c>
      <c r="G1141" s="119">
        <f t="shared" si="874"/>
        <v>0.23518220604916748</v>
      </c>
      <c r="H1141" s="119">
        <f t="shared" si="874"/>
        <v>-3.4494996742767903E-4</v>
      </c>
      <c r="I1141" s="119">
        <f t="shared" si="874"/>
        <v>1.257076350679189E-3</v>
      </c>
      <c r="J1141" s="119">
        <f t="shared" si="874"/>
        <v>7.0914144079263605E-4</v>
      </c>
      <c r="K1141" s="119">
        <f t="shared" si="874"/>
        <v>0.14534351473707433</v>
      </c>
      <c r="L1141" s="119">
        <f t="shared" si="874"/>
        <v>8.8798366514314914E-2</v>
      </c>
      <c r="M1141" s="119">
        <f t="shared" si="874"/>
        <v>0.24881713642885173</v>
      </c>
      <c r="N1141" s="119">
        <f t="shared" si="874"/>
        <v>5.8412881150725366E-3</v>
      </c>
      <c r="O1141" s="119">
        <f t="shared" si="874"/>
        <v>0.25382057932668578</v>
      </c>
      <c r="P1141" s="175">
        <f t="shared" si="866"/>
        <v>1</v>
      </c>
      <c r="Q1141" s="176">
        <f t="shared" si="870"/>
        <v>2.1641040218621344E-2</v>
      </c>
      <c r="R1141" s="83"/>
      <c r="S1141" s="83"/>
      <c r="T1141" s="67"/>
      <c r="U1141" s="209">
        <v>2</v>
      </c>
    </row>
    <row r="1142" spans="1:21" s="208" customFormat="1" ht="15.6" hidden="1" customHeight="1" thickBot="1">
      <c r="A1142" s="150" t="s">
        <v>34</v>
      </c>
      <c r="B1142" s="62"/>
      <c r="C1142" s="51" t="s">
        <v>916</v>
      </c>
      <c r="D1142" s="130">
        <f t="shared" si="867"/>
        <v>2.2580624698087231E-3</v>
      </c>
      <c r="E1142" s="119">
        <f t="shared" si="874"/>
        <v>2.0852736696699574E-3</v>
      </c>
      <c r="F1142" s="119">
        <f t="shared" si="874"/>
        <v>8.8902571066855514E-3</v>
      </c>
      <c r="G1142" s="119">
        <f t="shared" si="874"/>
        <v>0.22245332438519841</v>
      </c>
      <c r="H1142" s="119">
        <f t="shared" si="874"/>
        <v>2.1029081472415173E-3</v>
      </c>
      <c r="I1142" s="119">
        <f t="shared" si="874"/>
        <v>6.5296345047294174E-3</v>
      </c>
      <c r="J1142" s="119">
        <f t="shared" si="874"/>
        <v>1.2298912352863491E-3</v>
      </c>
      <c r="K1142" s="119">
        <f t="shared" si="874"/>
        <v>0.17753235886057836</v>
      </c>
      <c r="L1142" s="119">
        <f t="shared" si="874"/>
        <v>8.4827116665645921E-2</v>
      </c>
      <c r="M1142" s="119">
        <f t="shared" si="874"/>
        <v>0.24798796747486657</v>
      </c>
      <c r="N1142" s="119">
        <f t="shared" si="874"/>
        <v>1.1274652093004945E-2</v>
      </c>
      <c r="O1142" s="119">
        <f t="shared" si="874"/>
        <v>0.23282855338728428</v>
      </c>
      <c r="P1142" s="175">
        <f>SUM(D1142:O1142)</f>
        <v>1</v>
      </c>
      <c r="Q1142" s="176">
        <f t="shared" si="870"/>
        <v>0.14082869627120331</v>
      </c>
      <c r="R1142" s="83"/>
      <c r="S1142" s="83"/>
      <c r="T1142" s="67"/>
      <c r="U1142" s="209">
        <v>2</v>
      </c>
    </row>
    <row r="1143" spans="1:21" s="208" customFormat="1" ht="15.6" hidden="1" customHeight="1" thickBot="1">
      <c r="A1143" s="150" t="s">
        <v>34</v>
      </c>
      <c r="B1143" s="62"/>
      <c r="C1143" s="51" t="s">
        <v>1049</v>
      </c>
      <c r="D1143" s="130">
        <f t="shared" ref="D1143:O1143" si="875">D1166/$P1166</f>
        <v>1.0913552911813271E-3</v>
      </c>
      <c r="E1143" s="119">
        <f t="shared" si="875"/>
        <v>1.7867030420254768E-3</v>
      </c>
      <c r="F1143" s="119">
        <f t="shared" si="875"/>
        <v>1.0936437831812142E-2</v>
      </c>
      <c r="G1143" s="119">
        <f t="shared" si="875"/>
        <v>0.20518013676449151</v>
      </c>
      <c r="H1143" s="119">
        <f t="shared" si="875"/>
        <v>4.5856374094219573E-3</v>
      </c>
      <c r="I1143" s="119">
        <f t="shared" si="875"/>
        <v>7.547514540470117E-4</v>
      </c>
      <c r="J1143" s="119">
        <f t="shared" si="875"/>
        <v>7.6017663625937721E-4</v>
      </c>
      <c r="K1143" s="119">
        <f t="shared" si="875"/>
        <v>0.19474714418141278</v>
      </c>
      <c r="L1143" s="119">
        <f t="shared" si="875"/>
        <v>7.0910011120472682E-2</v>
      </c>
      <c r="M1143" s="119">
        <f t="shared" si="875"/>
        <v>0.2563886360969348</v>
      </c>
      <c r="N1143" s="119">
        <f t="shared" si="875"/>
        <v>1.1124431731825512E-2</v>
      </c>
      <c r="O1143" s="119">
        <f t="shared" si="875"/>
        <v>0.24173457844011542</v>
      </c>
      <c r="P1143" s="175">
        <f>SUM(D1143:O1143)</f>
        <v>1</v>
      </c>
      <c r="Q1143" s="176">
        <f>(P1166/P1164-1)</f>
        <v>7.1433420257279945E-2</v>
      </c>
      <c r="R1143" s="83"/>
      <c r="S1143" s="83"/>
      <c r="T1143" s="67"/>
      <c r="U1143" s="209">
        <v>2</v>
      </c>
    </row>
    <row r="1144" spans="1:21" s="208" customFormat="1" ht="15.6" hidden="1" customHeight="1" thickBot="1">
      <c r="A1144" s="150" t="s">
        <v>34</v>
      </c>
      <c r="B1144" s="62">
        <f>+B1123+1</f>
        <v>207</v>
      </c>
      <c r="C1144" s="51" t="s">
        <v>1379</v>
      </c>
      <c r="D1144" s="130">
        <f t="shared" ref="D1144:D1150" si="876">D1167/$P1167</f>
        <v>4.272916110956526E-3</v>
      </c>
      <c r="E1144" s="119">
        <f t="shared" ref="E1144:O1144" si="877">E1167/$P1167</f>
        <v>3.2531621696901131E-4</v>
      </c>
      <c r="F1144" s="119">
        <f t="shared" si="877"/>
        <v>1.0739172498449774E-2</v>
      </c>
      <c r="G1144" s="119">
        <f t="shared" si="877"/>
        <v>0.22775460221274471</v>
      </c>
      <c r="H1144" s="119">
        <f t="shared" si="877"/>
        <v>2.1636612450182295E-3</v>
      </c>
      <c r="I1144" s="119">
        <f t="shared" si="877"/>
        <v>6.3574204006919899E-3</v>
      </c>
      <c r="J1144" s="119">
        <f t="shared" si="877"/>
        <v>-2.9098462507862522E-3</v>
      </c>
      <c r="K1144" s="119">
        <f t="shared" si="877"/>
        <v>0.20000270629785064</v>
      </c>
      <c r="L1144" s="119">
        <f t="shared" si="877"/>
        <v>4.7400652309514991E-2</v>
      </c>
      <c r="M1144" s="119">
        <f t="shared" si="877"/>
        <v>0.25213625460905587</v>
      </c>
      <c r="N1144" s="119">
        <f t="shared" si="877"/>
        <v>2.7908084594983327E-3</v>
      </c>
      <c r="O1144" s="119">
        <f t="shared" si="877"/>
        <v>0.24896633589003622</v>
      </c>
      <c r="P1144" s="175">
        <f t="shared" ref="P1144:P1153" si="878">SUM(D1144:O1144)</f>
        <v>1</v>
      </c>
      <c r="Q1144" s="176">
        <f>(P1167/P1166-1)</f>
        <v>1.6715986941961303E-2</v>
      </c>
      <c r="R1144" s="83"/>
      <c r="S1144" s="83"/>
      <c r="T1144" s="67"/>
      <c r="U1144" s="209">
        <v>2</v>
      </c>
    </row>
    <row r="1145" spans="1:21" s="208" customFormat="1" ht="15.6" hidden="1" customHeight="1">
      <c r="A1145" s="150" t="s">
        <v>34</v>
      </c>
      <c r="B1145" s="408">
        <f>+B1144+1</f>
        <v>208</v>
      </c>
      <c r="C1145" s="575" t="s">
        <v>1380</v>
      </c>
      <c r="D1145" s="460">
        <f t="shared" si="876"/>
        <v>1.0461238243290481E-3</v>
      </c>
      <c r="E1145" s="346">
        <f t="shared" ref="E1145:O1145" si="879">E1168/$P1168</f>
        <v>6.9925943293005512E-4</v>
      </c>
      <c r="F1145" s="346">
        <f t="shared" si="879"/>
        <v>7.2656720500889555E-3</v>
      </c>
      <c r="G1145" s="346">
        <f t="shared" si="879"/>
        <v>0.18877359025503823</v>
      </c>
      <c r="H1145" s="346">
        <f t="shared" si="879"/>
        <v>2.69355909816787E-4</v>
      </c>
      <c r="I1145" s="346">
        <f t="shared" si="879"/>
        <v>9.4933238495104543E-4</v>
      </c>
      <c r="J1145" s="346">
        <f t="shared" si="879"/>
        <v>5.3308220314982676E-4</v>
      </c>
      <c r="K1145" s="346">
        <f t="shared" si="879"/>
        <v>0.16190127801779236</v>
      </c>
      <c r="L1145" s="346">
        <f t="shared" si="879"/>
        <v>9.2726291908444156E-2</v>
      </c>
      <c r="M1145" s="346">
        <f t="shared" si="879"/>
        <v>0.21745681002136838</v>
      </c>
      <c r="N1145" s="346">
        <f t="shared" si="879"/>
        <v>6.1798613410806403E-3</v>
      </c>
      <c r="O1145" s="346">
        <f t="shared" si="879"/>
        <v>0.32219934265101052</v>
      </c>
      <c r="P1145" s="545">
        <f t="shared" si="878"/>
        <v>1</v>
      </c>
      <c r="Q1145" s="548">
        <f t="shared" ref="Q1145:Q1153" si="880">(P1168/P1167-1)</f>
        <v>0.23450191104090745</v>
      </c>
      <c r="R1145" s="83"/>
      <c r="S1145" s="83"/>
      <c r="T1145" s="67"/>
      <c r="U1145" s="209">
        <v>2</v>
      </c>
    </row>
    <row r="1146" spans="1:21" s="208" customFormat="1" ht="15.6" customHeight="1">
      <c r="A1146" s="150" t="s">
        <v>34</v>
      </c>
      <c r="B1146" s="513">
        <v>208</v>
      </c>
      <c r="C1146" s="521" t="s">
        <v>1381</v>
      </c>
      <c r="D1146" s="119">
        <f t="shared" si="876"/>
        <v>2.7470626393830645E-3</v>
      </c>
      <c r="E1146" s="119">
        <f t="shared" ref="E1146:O1146" si="881">E1169/$P1169</f>
        <v>4.7640134344580053E-3</v>
      </c>
      <c r="F1146" s="119">
        <f t="shared" si="881"/>
        <v>9.764081067868597E-3</v>
      </c>
      <c r="G1146" s="119">
        <f t="shared" si="881"/>
        <v>0.19698275512854532</v>
      </c>
      <c r="H1146" s="119">
        <f t="shared" si="881"/>
        <v>3.3217141844993023E-4</v>
      </c>
      <c r="I1146" s="119">
        <f t="shared" si="881"/>
        <v>4.7545220235622456E-4</v>
      </c>
      <c r="J1146" s="119">
        <f t="shared" si="881"/>
        <v>2.018058238054325E-4</v>
      </c>
      <c r="K1146" s="119">
        <f t="shared" si="881"/>
        <v>0.17330979067591093</v>
      </c>
      <c r="L1146" s="119">
        <f t="shared" si="881"/>
        <v>0.110455395508905</v>
      </c>
      <c r="M1146" s="119">
        <f t="shared" si="881"/>
        <v>0.24462888664773327</v>
      </c>
      <c r="N1146" s="119">
        <f t="shared" si="881"/>
        <v>1.0474526840406654E-2</v>
      </c>
      <c r="O1146" s="119">
        <f t="shared" si="881"/>
        <v>0.24586405861217758</v>
      </c>
      <c r="P1146" s="175">
        <f t="shared" si="878"/>
        <v>1</v>
      </c>
      <c r="Q1146" s="556">
        <f t="shared" si="880"/>
        <v>5.3430122922994983E-2</v>
      </c>
      <c r="R1146" s="83"/>
      <c r="S1146" s="83"/>
      <c r="T1146" s="67"/>
      <c r="U1146" s="209">
        <v>1</v>
      </c>
    </row>
    <row r="1147" spans="1:21" s="208" customFormat="1" ht="15.6" customHeight="1">
      <c r="A1147" s="150" t="s">
        <v>34</v>
      </c>
      <c r="B1147" s="513">
        <f>+B1146+1</f>
        <v>209</v>
      </c>
      <c r="C1147" s="521" t="s">
        <v>1382</v>
      </c>
      <c r="D1147" s="119">
        <f t="shared" si="876"/>
        <v>7.9156028324119214E-3</v>
      </c>
      <c r="E1147" s="119">
        <f t="shared" ref="E1147:O1147" si="882">E1170/$P1170</f>
        <v>2.4136416598234539E-3</v>
      </c>
      <c r="F1147" s="119">
        <f t="shared" si="882"/>
        <v>1.1441498481117767E-2</v>
      </c>
      <c r="G1147" s="119">
        <f t="shared" si="882"/>
        <v>0.19797018890912974</v>
      </c>
      <c r="H1147" s="119">
        <f t="shared" si="882"/>
        <v>1.9715527493420724E-3</v>
      </c>
      <c r="I1147" s="119">
        <f t="shared" si="882"/>
        <v>9.3181051951559584E-4</v>
      </c>
      <c r="J1147" s="119">
        <f t="shared" si="882"/>
        <v>2.5159164124041776E-4</v>
      </c>
      <c r="K1147" s="119">
        <f t="shared" si="882"/>
        <v>0.17354104115327476</v>
      </c>
      <c r="L1147" s="119">
        <f t="shared" si="882"/>
        <v>0.11071741490365912</v>
      </c>
      <c r="M1147" s="119">
        <f t="shared" si="882"/>
        <v>0.24560394436180155</v>
      </c>
      <c r="N1147" s="119">
        <f t="shared" si="882"/>
        <v>8.3762543551017428E-3</v>
      </c>
      <c r="O1147" s="119">
        <f t="shared" si="882"/>
        <v>0.23886545843358187</v>
      </c>
      <c r="P1147" s="175">
        <f t="shared" si="878"/>
        <v>1</v>
      </c>
      <c r="Q1147" s="556">
        <f t="shared" si="880"/>
        <v>0.19108327138086123</v>
      </c>
      <c r="R1147" s="83"/>
      <c r="S1147" s="83"/>
      <c r="T1147" s="67"/>
      <c r="U1147" s="209">
        <v>1</v>
      </c>
    </row>
    <row r="1148" spans="1:21" s="208" customFormat="1" ht="15.75" customHeight="1">
      <c r="A1148" s="150" t="s">
        <v>34</v>
      </c>
      <c r="B1148" s="513">
        <f>+B1147+1</f>
        <v>210</v>
      </c>
      <c r="C1148" s="521" t="s">
        <v>1383</v>
      </c>
      <c r="D1148" s="119">
        <f t="shared" si="876"/>
        <v>4.5236725915652927E-3</v>
      </c>
      <c r="E1148" s="119">
        <f t="shared" ref="E1148:O1148" si="883">E1171/$P1171</f>
        <v>-1.0270080514127096E-3</v>
      </c>
      <c r="F1148" s="119">
        <f t="shared" si="883"/>
        <v>6.2293182341915951E-3</v>
      </c>
      <c r="G1148" s="119">
        <f t="shared" si="883"/>
        <v>0.22668814803063295</v>
      </c>
      <c r="H1148" s="119">
        <f t="shared" si="883"/>
        <v>1.5247646344277249E-4</v>
      </c>
      <c r="I1148" s="119">
        <f t="shared" si="883"/>
        <v>8.8625171314451242E-4</v>
      </c>
      <c r="J1148" s="119">
        <f t="shared" si="883"/>
        <v>2.5425190996024916E-3</v>
      </c>
      <c r="K1148" s="119">
        <f t="shared" si="883"/>
        <v>0.19143394708022068</v>
      </c>
      <c r="L1148" s="119">
        <f t="shared" si="883"/>
        <v>6.6999431733140907E-2</v>
      </c>
      <c r="M1148" s="119">
        <f t="shared" si="883"/>
        <v>0.25684556416657911</v>
      </c>
      <c r="N1148" s="119">
        <f t="shared" si="883"/>
        <v>1.3385154541819365E-2</v>
      </c>
      <c r="O1148" s="119">
        <f t="shared" si="883"/>
        <v>0.23134052439707301</v>
      </c>
      <c r="P1148" s="175">
        <f t="shared" si="878"/>
        <v>0.99999999999999989</v>
      </c>
      <c r="Q1148" s="556">
        <f t="shared" si="880"/>
        <v>5.1502928198752684E-2</v>
      </c>
      <c r="R1148" s="83"/>
      <c r="S1148" s="83"/>
      <c r="T1148" s="67"/>
      <c r="U1148" s="209">
        <v>1</v>
      </c>
    </row>
    <row r="1149" spans="1:21" s="208" customFormat="1" ht="15.75" customHeight="1">
      <c r="A1149" s="150" t="s">
        <v>34</v>
      </c>
      <c r="B1149" s="513">
        <f>+B1148+1</f>
        <v>211</v>
      </c>
      <c r="C1149" s="521" t="s">
        <v>1384</v>
      </c>
      <c r="D1149" s="119">
        <f t="shared" si="876"/>
        <v>1.3621524648099053E-3</v>
      </c>
      <c r="E1149" s="119">
        <f t="shared" ref="E1149:O1149" si="884">E1172/$P1172</f>
        <v>1.095508571217441E-3</v>
      </c>
      <c r="F1149" s="119">
        <f t="shared" si="884"/>
        <v>1.3095006480471022E-2</v>
      </c>
      <c r="G1149" s="119">
        <f t="shared" si="884"/>
        <v>0.21698565075574824</v>
      </c>
      <c r="H1149" s="119">
        <f t="shared" si="884"/>
        <v>6.009981226460636E-4</v>
      </c>
      <c r="I1149" s="119">
        <f t="shared" si="884"/>
        <v>1.9298729891364288E-3</v>
      </c>
      <c r="J1149" s="119">
        <f t="shared" si="884"/>
        <v>1.283357297766904E-3</v>
      </c>
      <c r="K1149" s="119">
        <f t="shared" si="884"/>
        <v>0.22633961883547279</v>
      </c>
      <c r="L1149" s="119">
        <f t="shared" si="884"/>
        <v>4.0746157324288601E-2</v>
      </c>
      <c r="M1149" s="119">
        <f t="shared" si="884"/>
        <v>0.24958443562427809</v>
      </c>
      <c r="N1149" s="119">
        <f t="shared" si="884"/>
        <v>9.7117731538158628E-3</v>
      </c>
      <c r="O1149" s="119">
        <f t="shared" si="884"/>
        <v>0.23726546838034862</v>
      </c>
      <c r="P1149" s="175">
        <f t="shared" si="878"/>
        <v>1</v>
      </c>
      <c r="Q1149" s="556">
        <f t="shared" si="880"/>
        <v>3.3884147097308137E-2</v>
      </c>
      <c r="R1149" s="83"/>
      <c r="S1149" s="83"/>
      <c r="T1149" s="67"/>
      <c r="U1149" s="209">
        <v>1</v>
      </c>
    </row>
    <row r="1150" spans="1:21" s="208" customFormat="1" ht="15.75" customHeight="1">
      <c r="A1150" s="150" t="s">
        <v>34</v>
      </c>
      <c r="B1150" s="513">
        <v>212</v>
      </c>
      <c r="C1150" s="521" t="s">
        <v>1385</v>
      </c>
      <c r="D1150" s="119">
        <f t="shared" si="876"/>
        <v>2.9072471315092673E-4</v>
      </c>
      <c r="E1150" s="119">
        <f t="shared" ref="E1150:O1150" si="885">E1173/$P1173</f>
        <v>1.272614105753029E-3</v>
      </c>
      <c r="F1150" s="119">
        <f t="shared" si="885"/>
        <v>1.1720793861831018E-2</v>
      </c>
      <c r="G1150" s="119">
        <f t="shared" si="885"/>
        <v>0.27677062903795235</v>
      </c>
      <c r="H1150" s="119">
        <f t="shared" si="885"/>
        <v>5.4010316938133936E-4</v>
      </c>
      <c r="I1150" s="119">
        <f t="shared" si="885"/>
        <v>5.9799742437615874E-4</v>
      </c>
      <c r="J1150" s="119">
        <f t="shared" si="885"/>
        <v>8.8261253309797013E-4</v>
      </c>
      <c r="K1150" s="119">
        <f t="shared" si="885"/>
        <v>9.0267190885019666E-2</v>
      </c>
      <c r="L1150" s="119">
        <f t="shared" si="885"/>
        <v>3.2576426221615988E-2</v>
      </c>
      <c r="M1150" s="119">
        <f t="shared" si="885"/>
        <v>0.28492337318462652</v>
      </c>
      <c r="N1150" s="119">
        <f t="shared" si="885"/>
        <v>8.4249378159351688E-3</v>
      </c>
      <c r="O1150" s="119">
        <f t="shared" si="885"/>
        <v>0.29173259704725985</v>
      </c>
      <c r="P1150" s="175">
        <f t="shared" si="878"/>
        <v>0.99999999999999989</v>
      </c>
      <c r="Q1150" s="556">
        <f t="shared" si="880"/>
        <v>-0.17187276293527298</v>
      </c>
      <c r="R1150" s="83"/>
      <c r="S1150" s="83"/>
      <c r="T1150" s="67"/>
      <c r="U1150" s="209">
        <v>1</v>
      </c>
    </row>
    <row r="1151" spans="1:21" s="208" customFormat="1" ht="15.75" customHeight="1">
      <c r="A1151" s="150" t="s">
        <v>34</v>
      </c>
      <c r="B1151" s="513">
        <v>213</v>
      </c>
      <c r="C1151" s="521" t="s">
        <v>1386</v>
      </c>
      <c r="D1151" s="119">
        <f t="shared" ref="D1151:O1153" si="886">D1174/$P1174</f>
        <v>1.7333673209278613E-3</v>
      </c>
      <c r="E1151" s="119">
        <f t="shared" si="886"/>
        <v>1.0706092276319143E-3</v>
      </c>
      <c r="F1151" s="119">
        <f t="shared" si="886"/>
        <v>8.0550599031353563E-3</v>
      </c>
      <c r="G1151" s="119">
        <f t="shared" si="886"/>
        <v>0.14585776191690034</v>
      </c>
      <c r="H1151" s="119">
        <f t="shared" si="886"/>
        <v>8.6668366046393065E-4</v>
      </c>
      <c r="I1151" s="119">
        <f t="shared" si="886"/>
        <v>1.0196278358399185E-3</v>
      </c>
      <c r="J1151" s="119">
        <f t="shared" si="886"/>
        <v>5.0981391791995925E-4</v>
      </c>
      <c r="K1151" s="119">
        <f t="shared" si="886"/>
        <v>0.26495029314300284</v>
      </c>
      <c r="L1151" s="119">
        <f t="shared" si="886"/>
        <v>9.5743053785368348E-2</v>
      </c>
      <c r="M1151" s="119">
        <f t="shared" si="886"/>
        <v>0.23573795564618913</v>
      </c>
      <c r="N1151" s="119">
        <f t="shared" si="886"/>
        <v>5.0981391791995925E-3</v>
      </c>
      <c r="O1151" s="119">
        <f t="shared" si="886"/>
        <v>0.23935763446342084</v>
      </c>
      <c r="P1151" s="175">
        <f t="shared" si="878"/>
        <v>1</v>
      </c>
      <c r="Q1151" s="556">
        <f t="shared" si="880"/>
        <v>0.57385862151969835</v>
      </c>
      <c r="R1151" s="83"/>
      <c r="S1151" s="83"/>
      <c r="T1151" s="67"/>
      <c r="U1151" s="209">
        <v>1</v>
      </c>
    </row>
    <row r="1152" spans="1:21" s="208" customFormat="1" ht="15.75" hidden="1" customHeight="1" thickBot="1">
      <c r="A1152" s="150" t="s">
        <v>34</v>
      </c>
      <c r="B1152" s="409"/>
      <c r="C1152" s="578" t="s">
        <v>1387</v>
      </c>
      <c r="D1152" s="135" t="e">
        <f t="shared" si="886"/>
        <v>#DIV/0!</v>
      </c>
      <c r="E1152" s="136" t="e">
        <f t="shared" si="886"/>
        <v>#DIV/0!</v>
      </c>
      <c r="F1152" s="136" t="e">
        <f t="shared" si="886"/>
        <v>#DIV/0!</v>
      </c>
      <c r="G1152" s="136" t="e">
        <f t="shared" si="886"/>
        <v>#DIV/0!</v>
      </c>
      <c r="H1152" s="136" t="e">
        <f t="shared" si="886"/>
        <v>#DIV/0!</v>
      </c>
      <c r="I1152" s="136" t="e">
        <f t="shared" si="886"/>
        <v>#DIV/0!</v>
      </c>
      <c r="J1152" s="136" t="e">
        <f t="shared" si="886"/>
        <v>#DIV/0!</v>
      </c>
      <c r="K1152" s="136" t="e">
        <f t="shared" si="886"/>
        <v>#DIV/0!</v>
      </c>
      <c r="L1152" s="136" t="e">
        <f t="shared" si="886"/>
        <v>#DIV/0!</v>
      </c>
      <c r="M1152" s="136" t="e">
        <f t="shared" si="886"/>
        <v>#DIV/0!</v>
      </c>
      <c r="N1152" s="136" t="e">
        <f t="shared" si="886"/>
        <v>#DIV/0!</v>
      </c>
      <c r="O1152" s="136" t="e">
        <f t="shared" si="886"/>
        <v>#DIV/0!</v>
      </c>
      <c r="P1152" s="137" t="e">
        <f t="shared" si="878"/>
        <v>#DIV/0!</v>
      </c>
      <c r="Q1152" s="106">
        <f t="shared" si="880"/>
        <v>-1</v>
      </c>
      <c r="R1152" s="83"/>
      <c r="S1152" s="83"/>
      <c r="T1152" s="67"/>
      <c r="U1152" s="209">
        <v>2</v>
      </c>
    </row>
    <row r="1153" spans="1:21" s="208" customFormat="1" ht="15.75" hidden="1" customHeight="1" thickBot="1">
      <c r="A1153" s="150" t="s">
        <v>34</v>
      </c>
      <c r="B1153" s="213"/>
      <c r="C1153" s="52" t="s">
        <v>1388</v>
      </c>
      <c r="D1153" s="135" t="e">
        <f t="shared" si="886"/>
        <v>#DIV/0!</v>
      </c>
      <c r="E1153" s="136" t="e">
        <f t="shared" si="886"/>
        <v>#DIV/0!</v>
      </c>
      <c r="F1153" s="136" t="e">
        <f t="shared" si="886"/>
        <v>#DIV/0!</v>
      </c>
      <c r="G1153" s="136" t="e">
        <f t="shared" si="886"/>
        <v>#DIV/0!</v>
      </c>
      <c r="H1153" s="136" t="e">
        <f t="shared" si="886"/>
        <v>#DIV/0!</v>
      </c>
      <c r="I1153" s="136" t="e">
        <f t="shared" si="886"/>
        <v>#DIV/0!</v>
      </c>
      <c r="J1153" s="136" t="e">
        <f t="shared" si="886"/>
        <v>#DIV/0!</v>
      </c>
      <c r="K1153" s="136" t="e">
        <f t="shared" si="886"/>
        <v>#DIV/0!</v>
      </c>
      <c r="L1153" s="136" t="e">
        <f t="shared" si="886"/>
        <v>#DIV/0!</v>
      </c>
      <c r="M1153" s="136" t="e">
        <f t="shared" si="886"/>
        <v>#DIV/0!</v>
      </c>
      <c r="N1153" s="136" t="e">
        <f t="shared" si="886"/>
        <v>#DIV/0!</v>
      </c>
      <c r="O1153" s="136" t="e">
        <f t="shared" si="886"/>
        <v>#DIV/0!</v>
      </c>
      <c r="P1153" s="138" t="e">
        <f t="shared" si="878"/>
        <v>#DIV/0!</v>
      </c>
      <c r="Q1153" s="108" t="e">
        <f t="shared" si="880"/>
        <v>#DIV/0!</v>
      </c>
      <c r="R1153" s="83"/>
      <c r="S1153" s="83"/>
      <c r="T1153" s="67"/>
      <c r="U1153" s="209">
        <v>2</v>
      </c>
    </row>
    <row r="1154" spans="1:21" s="208" customFormat="1" ht="15.75" hidden="1" customHeight="1" thickBot="1">
      <c r="A1154" s="150" t="s">
        <v>34</v>
      </c>
      <c r="B1154" s="213"/>
      <c r="C1154" s="52" t="s">
        <v>2528</v>
      </c>
      <c r="D1154" s="135" t="e">
        <f t="shared" ref="D1154:O1154" si="887">D1177/$P1177</f>
        <v>#DIV/0!</v>
      </c>
      <c r="E1154" s="136" t="e">
        <f t="shared" si="887"/>
        <v>#DIV/0!</v>
      </c>
      <c r="F1154" s="136" t="e">
        <f t="shared" si="887"/>
        <v>#DIV/0!</v>
      </c>
      <c r="G1154" s="136" t="e">
        <f t="shared" si="887"/>
        <v>#DIV/0!</v>
      </c>
      <c r="H1154" s="136" t="e">
        <f t="shared" si="887"/>
        <v>#DIV/0!</v>
      </c>
      <c r="I1154" s="136" t="e">
        <f t="shared" si="887"/>
        <v>#DIV/0!</v>
      </c>
      <c r="J1154" s="136" t="e">
        <f t="shared" si="887"/>
        <v>#DIV/0!</v>
      </c>
      <c r="K1154" s="136" t="e">
        <f t="shared" si="887"/>
        <v>#DIV/0!</v>
      </c>
      <c r="L1154" s="136" t="e">
        <f t="shared" si="887"/>
        <v>#DIV/0!</v>
      </c>
      <c r="M1154" s="136" t="e">
        <f t="shared" si="887"/>
        <v>#DIV/0!</v>
      </c>
      <c r="N1154" s="136" t="e">
        <f t="shared" si="887"/>
        <v>#DIV/0!</v>
      </c>
      <c r="O1154" s="136" t="e">
        <f t="shared" si="887"/>
        <v>#DIV/0!</v>
      </c>
      <c r="P1154" s="138" t="e">
        <f t="shared" ref="P1154:P1156" si="888">SUM(D1154:O1154)</f>
        <v>#DIV/0!</v>
      </c>
      <c r="Q1154" s="108" t="e">
        <f t="shared" ref="Q1154:Q1156" si="889">(P1177/P1176-1)</f>
        <v>#DIV/0!</v>
      </c>
      <c r="R1154" s="83"/>
      <c r="S1154" s="83"/>
      <c r="T1154" s="67"/>
      <c r="U1154" s="209">
        <v>2</v>
      </c>
    </row>
    <row r="1155" spans="1:21" s="208" customFormat="1" ht="15.75" hidden="1" customHeight="1" thickBot="1">
      <c r="A1155" s="150" t="s">
        <v>34</v>
      </c>
      <c r="B1155" s="213"/>
      <c r="C1155" s="52" t="s">
        <v>2624</v>
      </c>
      <c r="D1155" s="135" t="e">
        <f t="shared" ref="D1155:O1155" si="890">D1178/$P1178</f>
        <v>#DIV/0!</v>
      </c>
      <c r="E1155" s="136" t="e">
        <f t="shared" si="890"/>
        <v>#DIV/0!</v>
      </c>
      <c r="F1155" s="136" t="e">
        <f t="shared" si="890"/>
        <v>#DIV/0!</v>
      </c>
      <c r="G1155" s="136" t="e">
        <f>G1178/$P1178</f>
        <v>#DIV/0!</v>
      </c>
      <c r="H1155" s="136" t="e">
        <f t="shared" si="890"/>
        <v>#DIV/0!</v>
      </c>
      <c r="I1155" s="136" t="e">
        <f t="shared" si="890"/>
        <v>#DIV/0!</v>
      </c>
      <c r="J1155" s="136" t="e">
        <f t="shared" si="890"/>
        <v>#DIV/0!</v>
      </c>
      <c r="K1155" s="136" t="e">
        <f t="shared" si="890"/>
        <v>#DIV/0!</v>
      </c>
      <c r="L1155" s="136" t="e">
        <f t="shared" si="890"/>
        <v>#DIV/0!</v>
      </c>
      <c r="M1155" s="136" t="e">
        <f t="shared" si="890"/>
        <v>#DIV/0!</v>
      </c>
      <c r="N1155" s="136" t="e">
        <f t="shared" si="890"/>
        <v>#DIV/0!</v>
      </c>
      <c r="O1155" s="136" t="e">
        <f t="shared" si="890"/>
        <v>#DIV/0!</v>
      </c>
      <c r="P1155" s="138" t="e">
        <f t="shared" si="888"/>
        <v>#DIV/0!</v>
      </c>
      <c r="Q1155" s="108" t="e">
        <f t="shared" si="889"/>
        <v>#DIV/0!</v>
      </c>
      <c r="R1155" s="83"/>
      <c r="S1155" s="83"/>
      <c r="T1155" s="67"/>
      <c r="U1155" s="209">
        <v>2</v>
      </c>
    </row>
    <row r="1156" spans="1:21" s="208" customFormat="1" ht="15.75" hidden="1" customHeight="1" thickBot="1">
      <c r="A1156" s="150" t="s">
        <v>34</v>
      </c>
      <c r="B1156" s="213"/>
      <c r="C1156" s="52" t="s">
        <v>2720</v>
      </c>
      <c r="D1156" s="135" t="e">
        <f t="shared" ref="D1156:O1156" si="891">D1179/$P1179</f>
        <v>#DIV/0!</v>
      </c>
      <c r="E1156" s="136" t="e">
        <f t="shared" si="891"/>
        <v>#DIV/0!</v>
      </c>
      <c r="F1156" s="136" t="e">
        <f t="shared" si="891"/>
        <v>#DIV/0!</v>
      </c>
      <c r="G1156" s="136" t="e">
        <f t="shared" si="891"/>
        <v>#DIV/0!</v>
      </c>
      <c r="H1156" s="136" t="e">
        <f t="shared" si="891"/>
        <v>#DIV/0!</v>
      </c>
      <c r="I1156" s="136" t="e">
        <f t="shared" si="891"/>
        <v>#DIV/0!</v>
      </c>
      <c r="J1156" s="136" t="e">
        <f t="shared" si="891"/>
        <v>#DIV/0!</v>
      </c>
      <c r="K1156" s="136" t="e">
        <f t="shared" si="891"/>
        <v>#DIV/0!</v>
      </c>
      <c r="L1156" s="136" t="e">
        <f t="shared" si="891"/>
        <v>#DIV/0!</v>
      </c>
      <c r="M1156" s="136" t="e">
        <f t="shared" si="891"/>
        <v>#DIV/0!</v>
      </c>
      <c r="N1156" s="136" t="e">
        <f t="shared" si="891"/>
        <v>#DIV/0!</v>
      </c>
      <c r="O1156" s="136" t="e">
        <f t="shared" si="891"/>
        <v>#DIV/0!</v>
      </c>
      <c r="P1156" s="138" t="e">
        <f t="shared" si="888"/>
        <v>#DIV/0!</v>
      </c>
      <c r="Q1156" s="108" t="e">
        <f t="shared" si="889"/>
        <v>#DIV/0!</v>
      </c>
      <c r="R1156" s="83"/>
      <c r="S1156" s="83"/>
      <c r="T1156" s="67"/>
      <c r="U1156" s="209">
        <v>2</v>
      </c>
    </row>
    <row r="1157" spans="1:21" s="208" customFormat="1" ht="15.75" hidden="1" customHeight="1" thickBot="1">
      <c r="A1157" s="150" t="s">
        <v>34</v>
      </c>
      <c r="B1157" s="213"/>
      <c r="C1157" s="394" t="s">
        <v>173</v>
      </c>
      <c r="D1157" s="347">
        <v>2.6085131399999995</v>
      </c>
      <c r="E1157" s="348">
        <v>1.095416709999995</v>
      </c>
      <c r="F1157" s="348">
        <v>5.7122778400000058</v>
      </c>
      <c r="G1157" s="348">
        <v>169.31873886000002</v>
      </c>
      <c r="H1157" s="348">
        <v>0.25934438000001592</v>
      </c>
      <c r="I1157" s="348">
        <v>1.1290886399999636</v>
      </c>
      <c r="J1157" s="348">
        <v>0.50242779000001292</v>
      </c>
      <c r="K1157" s="348">
        <v>92.412975820000042</v>
      </c>
      <c r="L1157" s="348">
        <v>68.291832579999948</v>
      </c>
      <c r="M1157" s="348">
        <v>171.39631691</v>
      </c>
      <c r="N1157" s="348">
        <v>2.993906460000062</v>
      </c>
      <c r="O1157" s="83">
        <v>180.85799223999993</v>
      </c>
      <c r="P1157" s="349">
        <f t="shared" si="866"/>
        <v>696.57883136999999</v>
      </c>
      <c r="Q1157" s="84"/>
      <c r="R1157" s="83"/>
      <c r="S1157" s="83"/>
      <c r="T1157" s="67"/>
      <c r="U1157" s="209">
        <v>2</v>
      </c>
    </row>
    <row r="1158" spans="1:21" s="208" customFormat="1" ht="15.75" hidden="1" customHeight="1" thickBot="1">
      <c r="A1158" s="150" t="s">
        <v>34</v>
      </c>
      <c r="B1158" s="213"/>
      <c r="C1158" s="52" t="s">
        <v>174</v>
      </c>
      <c r="D1158" s="109">
        <v>0.58502312000000001</v>
      </c>
      <c r="E1158" s="110">
        <v>9.6681989999999995E-2</v>
      </c>
      <c r="F1158" s="110">
        <v>9.2529512199999999</v>
      </c>
      <c r="G1158" s="110">
        <v>165.24366884</v>
      </c>
      <c r="H1158" s="110">
        <v>8.1901820500000007</v>
      </c>
      <c r="I1158" s="110">
        <v>2.4676346599999999</v>
      </c>
      <c r="J1158" s="110">
        <v>0.78123016000000001</v>
      </c>
      <c r="K1158" s="110">
        <v>87.997992159999995</v>
      </c>
      <c r="L1158" s="110">
        <v>62.00694953</v>
      </c>
      <c r="M1158" s="110">
        <v>176.33917854000001</v>
      </c>
      <c r="N1158" s="110">
        <v>5.5337774199999998</v>
      </c>
      <c r="O1158" s="111">
        <v>184.7577335</v>
      </c>
      <c r="P1158" s="112">
        <f t="shared" si="866"/>
        <v>703.25300318999996</v>
      </c>
      <c r="Q1158" s="240"/>
      <c r="R1158" s="315"/>
      <c r="S1158" s="315"/>
      <c r="T1158" s="242"/>
      <c r="U1158" s="209">
        <v>2</v>
      </c>
    </row>
    <row r="1159" spans="1:21" s="208" customFormat="1" ht="15.75" hidden="1" customHeight="1" thickBot="1">
      <c r="A1159" s="150" t="s">
        <v>34</v>
      </c>
      <c r="B1159" s="213"/>
      <c r="C1159" s="52" t="s">
        <v>450</v>
      </c>
      <c r="D1159" s="109">
        <v>0.37696961000000001</v>
      </c>
      <c r="E1159" s="110">
        <v>0.67945215999999997</v>
      </c>
      <c r="F1159" s="110">
        <v>4.0680905300000001</v>
      </c>
      <c r="G1159" s="110">
        <v>176.06461393000001</v>
      </c>
      <c r="H1159" s="110">
        <v>1.8980958400000001</v>
      </c>
      <c r="I1159" s="110">
        <v>5.3303806800000002</v>
      </c>
      <c r="J1159" s="110">
        <v>-2.1959305100000002</v>
      </c>
      <c r="K1159" s="110">
        <v>92.235453149999998</v>
      </c>
      <c r="L1159" s="110">
        <v>54.586510160000003</v>
      </c>
      <c r="M1159" s="110">
        <v>179.83046482</v>
      </c>
      <c r="N1159" s="110">
        <v>4.3594100200000003</v>
      </c>
      <c r="O1159" s="111">
        <v>184.56577888999999</v>
      </c>
      <c r="P1159" s="112">
        <f t="shared" si="866"/>
        <v>701.79928928000004</v>
      </c>
      <c r="Q1159" s="80"/>
      <c r="R1159" s="114"/>
      <c r="S1159" s="114"/>
      <c r="T1159" s="115">
        <f t="shared" ref="T1159:T1165" si="892">R1159-S1159</f>
        <v>0</v>
      </c>
      <c r="U1159" s="209">
        <v>2</v>
      </c>
    </row>
    <row r="1160" spans="1:21" s="208" customFormat="1" ht="15.75" hidden="1" customHeight="1" thickBot="1">
      <c r="A1160" s="150" t="s">
        <v>34</v>
      </c>
      <c r="B1160" s="213"/>
      <c r="C1160" s="52" t="s">
        <v>569</v>
      </c>
      <c r="D1160" s="109">
        <v>1.44624022</v>
      </c>
      <c r="E1160" s="110">
        <v>1.3569260000000001</v>
      </c>
      <c r="F1160" s="110">
        <v>8.1825897699999999</v>
      </c>
      <c r="G1160" s="110">
        <v>167.04721924</v>
      </c>
      <c r="H1160" s="110">
        <v>1.70238855</v>
      </c>
      <c r="I1160" s="110">
        <v>2.3961497600000001</v>
      </c>
      <c r="J1160" s="110">
        <v>1.1950697100000001</v>
      </c>
      <c r="K1160" s="110">
        <v>110.49292839</v>
      </c>
      <c r="L1160" s="110">
        <v>36.817428870000001</v>
      </c>
      <c r="M1160" s="110">
        <v>178.07585782000001</v>
      </c>
      <c r="N1160" s="110">
        <v>10.203535970000001</v>
      </c>
      <c r="O1160" s="111">
        <v>192.94986828</v>
      </c>
      <c r="P1160" s="112">
        <f t="shared" si="866"/>
        <v>711.86620258000005</v>
      </c>
      <c r="Q1160" s="80"/>
      <c r="R1160" s="114"/>
      <c r="S1160" s="114"/>
      <c r="T1160" s="115">
        <f t="shared" si="892"/>
        <v>0</v>
      </c>
      <c r="U1160" s="209">
        <v>2</v>
      </c>
    </row>
    <row r="1161" spans="1:21" s="208" customFormat="1" ht="15.75" hidden="1" customHeight="1" thickBot="1">
      <c r="A1161" s="150" t="s">
        <v>34</v>
      </c>
      <c r="B1161" s="213"/>
      <c r="C1161" s="52" t="s">
        <v>670</v>
      </c>
      <c r="D1161" s="109">
        <v>0.56295888000000005</v>
      </c>
      <c r="E1161" s="110">
        <v>0.72636692999999997</v>
      </c>
      <c r="F1161" s="110">
        <v>5.2835073899999996</v>
      </c>
      <c r="G1161" s="110">
        <v>173.3307671</v>
      </c>
      <c r="H1161" s="110">
        <v>5.4451970000000002E-2</v>
      </c>
      <c r="I1161" s="110">
        <v>1.73749647</v>
      </c>
      <c r="J1161" s="110">
        <v>1.98173387</v>
      </c>
      <c r="K1161" s="110">
        <v>103.53189439000001</v>
      </c>
      <c r="L1161" s="110">
        <v>51.951226480000003</v>
      </c>
      <c r="M1161" s="110">
        <v>166.57730577000001</v>
      </c>
      <c r="N1161" s="110">
        <v>13.93144547</v>
      </c>
      <c r="O1161" s="360">
        <v>169.22937313</v>
      </c>
      <c r="P1161" s="112">
        <f t="shared" si="866"/>
        <v>688.89852785000005</v>
      </c>
      <c r="Q1161" s="80"/>
      <c r="R1161" s="114"/>
      <c r="S1161" s="114"/>
      <c r="T1161" s="115">
        <f t="shared" si="892"/>
        <v>0</v>
      </c>
      <c r="U1161" s="209">
        <v>2</v>
      </c>
    </row>
    <row r="1162" spans="1:21" s="208" customFormat="1" ht="15.75" hidden="1" customHeight="1" thickBot="1">
      <c r="A1162" s="150" t="s">
        <v>34</v>
      </c>
      <c r="B1162" s="213"/>
      <c r="C1162" s="52" t="s">
        <v>753</v>
      </c>
      <c r="D1162" s="152">
        <v>2.12775501</v>
      </c>
      <c r="E1162" s="152">
        <v>0.36843132000000001</v>
      </c>
      <c r="F1162" s="152">
        <v>6.6546590999999999</v>
      </c>
      <c r="G1162" s="152">
        <v>169.14724938999998</v>
      </c>
      <c r="H1162" s="152">
        <v>9.2802629999994224E-2</v>
      </c>
      <c r="I1162" s="152">
        <v>2.1051220700000215</v>
      </c>
      <c r="J1162" s="152">
        <v>0.30319908999999257</v>
      </c>
      <c r="K1162" s="152">
        <v>102.08877849000001</v>
      </c>
      <c r="L1162" s="152">
        <v>59.979865249999989</v>
      </c>
      <c r="M1162" s="152">
        <v>175.70162005999998</v>
      </c>
      <c r="N1162" s="152">
        <v>8.5408952899999804</v>
      </c>
      <c r="O1162" s="111">
        <v>176.80415303000007</v>
      </c>
      <c r="P1162" s="112">
        <f t="shared" si="866"/>
        <v>703.91453073000002</v>
      </c>
      <c r="Q1162" s="80"/>
      <c r="R1162" s="114"/>
      <c r="S1162" s="114"/>
      <c r="T1162" s="115">
        <f t="shared" si="892"/>
        <v>0</v>
      </c>
      <c r="U1162" s="209">
        <v>2</v>
      </c>
    </row>
    <row r="1163" spans="1:21" s="208" customFormat="1" ht="15.75" hidden="1" customHeight="1" thickBot="1">
      <c r="A1163" s="150" t="s">
        <v>34</v>
      </c>
      <c r="B1163" s="213"/>
      <c r="C1163" s="52" t="s">
        <v>832</v>
      </c>
      <c r="D1163" s="306">
        <v>0.62688153999999996</v>
      </c>
      <c r="E1163" s="307">
        <v>2.4395604799999999</v>
      </c>
      <c r="F1163" s="307">
        <v>11.730488510000001</v>
      </c>
      <c r="G1163" s="307">
        <v>169.13080686000001</v>
      </c>
      <c r="H1163" s="307">
        <v>-0.24807007000001136</v>
      </c>
      <c r="I1163" s="307">
        <v>0.90402391000000648</v>
      </c>
      <c r="J1163" s="307">
        <v>0.50997762999998031</v>
      </c>
      <c r="K1163" s="307">
        <v>104.52349407000003</v>
      </c>
      <c r="L1163" s="307">
        <v>63.859165319999988</v>
      </c>
      <c r="M1163" s="307">
        <v>178.93633941000002</v>
      </c>
      <c r="N1163" s="307">
        <v>4.2007505099999207</v>
      </c>
      <c r="O1163" s="308">
        <v>182.53455523000002</v>
      </c>
      <c r="P1163" s="309">
        <f t="shared" si="866"/>
        <v>719.14797339999996</v>
      </c>
      <c r="Q1163" s="80"/>
      <c r="R1163" s="109"/>
      <c r="S1163" s="109"/>
      <c r="T1163" s="52">
        <f>S1163-R1163</f>
        <v>0</v>
      </c>
      <c r="U1163" s="209">
        <v>2</v>
      </c>
    </row>
    <row r="1164" spans="1:21" s="208" customFormat="1" ht="15.75" hidden="1" customHeight="1">
      <c r="A1164" s="150" t="s">
        <v>34</v>
      </c>
      <c r="B1164" s="512"/>
      <c r="C1164" s="576" t="s">
        <v>916</v>
      </c>
      <c r="D1164" s="306">
        <v>1.8525700999999999</v>
      </c>
      <c r="E1164" s="307">
        <v>1.71080991</v>
      </c>
      <c r="F1164" s="307">
        <v>7.2937860299999997</v>
      </c>
      <c r="G1164" s="307">
        <v>182.50618966999997</v>
      </c>
      <c r="H1164" s="307">
        <v>1.725277669999997</v>
      </c>
      <c r="I1164" s="307">
        <v>5.3570730700000126</v>
      </c>
      <c r="J1164" s="307">
        <v>1.0090330800000231</v>
      </c>
      <c r="K1164" s="307">
        <v>145.65192248000002</v>
      </c>
      <c r="L1164" s="307">
        <v>69.594257069999969</v>
      </c>
      <c r="M1164" s="307">
        <v>203.45544015999991</v>
      </c>
      <c r="N1164" s="307">
        <v>9.2500024400001166</v>
      </c>
      <c r="O1164" s="308">
        <v>191.01828323999996</v>
      </c>
      <c r="P1164" s="309">
        <f>SUM(D1164:O1164)</f>
        <v>820.42464491999999</v>
      </c>
      <c r="Q1164" s="80"/>
      <c r="R1164" s="342">
        <v>782.3</v>
      </c>
      <c r="S1164" s="342">
        <v>782.3</v>
      </c>
      <c r="T1164" s="355">
        <f t="shared" si="892"/>
        <v>0</v>
      </c>
      <c r="U1164" s="209">
        <v>2</v>
      </c>
    </row>
    <row r="1165" spans="1:21" s="208" customFormat="1" ht="15.6" customHeight="1">
      <c r="A1165" s="150" t="s">
        <v>34</v>
      </c>
      <c r="B1165" s="513">
        <v>214</v>
      </c>
      <c r="C1165" s="521" t="s">
        <v>2827</v>
      </c>
      <c r="D1165" s="551">
        <v>3.4</v>
      </c>
      <c r="E1165" s="551">
        <v>2.1</v>
      </c>
      <c r="F1165" s="551">
        <v>15.8</v>
      </c>
      <c r="G1165" s="551">
        <v>286.10000000000002</v>
      </c>
      <c r="H1165" s="551">
        <v>1.7</v>
      </c>
      <c r="I1165" s="551">
        <v>2</v>
      </c>
      <c r="J1165" s="551">
        <v>1</v>
      </c>
      <c r="K1165" s="551">
        <v>519.70000000000005</v>
      </c>
      <c r="L1165" s="551">
        <v>187.8</v>
      </c>
      <c r="M1165" s="551">
        <v>462.4</v>
      </c>
      <c r="N1165" s="551">
        <v>10</v>
      </c>
      <c r="O1165" s="551">
        <f>(R1165)-SUM(D1165:N1165)</f>
        <v>469.5</v>
      </c>
      <c r="P1165" s="552">
        <f t="shared" ref="P1165" si="893">SUM(D1165:O1165)</f>
        <v>1961.5</v>
      </c>
      <c r="Q1165" s="173"/>
      <c r="R1165" s="551">
        <v>1961.5</v>
      </c>
      <c r="S1165" s="551">
        <v>1961.5</v>
      </c>
      <c r="T1165" s="521">
        <f t="shared" si="892"/>
        <v>0</v>
      </c>
      <c r="U1165" s="209">
        <v>1</v>
      </c>
    </row>
    <row r="1166" spans="1:21" s="208" customFormat="1" ht="15.75" hidden="1" customHeight="1" thickBot="1">
      <c r="A1166" s="150" t="s">
        <v>34</v>
      </c>
      <c r="B1166" s="409"/>
      <c r="C1166" s="579" t="s">
        <v>1049</v>
      </c>
      <c r="D1166" s="312">
        <v>0.95933446</v>
      </c>
      <c r="E1166" s="313">
        <v>1.5705662600000001</v>
      </c>
      <c r="F1166" s="313">
        <v>9.6134611399999983</v>
      </c>
      <c r="G1166" s="313">
        <v>180.35957428</v>
      </c>
      <c r="H1166" s="313">
        <v>4.0309146099999964</v>
      </c>
      <c r="I1166" s="313">
        <v>0.66344946000000959</v>
      </c>
      <c r="J1166" s="313">
        <v>0.66821835999999735</v>
      </c>
      <c r="K1166" s="313">
        <v>171.18865680999994</v>
      </c>
      <c r="L1166" s="313">
        <v>62.332054260000064</v>
      </c>
      <c r="M1166" s="313">
        <v>225.37340108000001</v>
      </c>
      <c r="N1166" s="313">
        <v>9.7787134899999728</v>
      </c>
      <c r="O1166" s="305">
        <v>212.49203915999999</v>
      </c>
      <c r="P1166" s="314">
        <f>SUM(D1166:O1166)</f>
        <v>879.03038336999998</v>
      </c>
      <c r="Q1166" s="75"/>
      <c r="R1166" s="395">
        <v>842.5</v>
      </c>
      <c r="S1166" s="396">
        <v>842.5</v>
      </c>
      <c r="T1166" s="397">
        <f>R1166-S1166</f>
        <v>0</v>
      </c>
      <c r="U1166" s="209">
        <v>2</v>
      </c>
    </row>
    <row r="1167" spans="1:21" s="208" customFormat="1" ht="15.75" hidden="1" customHeight="1" thickBot="1">
      <c r="A1167" s="150" t="s">
        <v>34</v>
      </c>
      <c r="B1167" s="62"/>
      <c r="C1167" s="51" t="s">
        <v>1379</v>
      </c>
      <c r="D1167" s="109">
        <v>3.8188087199999998</v>
      </c>
      <c r="E1167" s="110">
        <v>0.29074299000000003</v>
      </c>
      <c r="F1167" s="110">
        <v>9.597858819999999</v>
      </c>
      <c r="G1167" s="110">
        <v>203.54980963</v>
      </c>
      <c r="H1167" s="110">
        <v>1.9337165100000107</v>
      </c>
      <c r="I1167" s="110">
        <v>5.6817807399999936</v>
      </c>
      <c r="J1167" s="110">
        <v>-2.6006001400000116</v>
      </c>
      <c r="K1167" s="110">
        <v>178.74726744</v>
      </c>
      <c r="L1167" s="110">
        <v>42.363112139999998</v>
      </c>
      <c r="M1167" s="110">
        <v>225.34028347999998</v>
      </c>
      <c r="N1167" s="110">
        <v>2.4942131799999743</v>
      </c>
      <c r="O1167" s="111">
        <v>222.5072502700001</v>
      </c>
      <c r="P1167" s="112">
        <f t="shared" ref="P1167:P1176" si="894">SUM(D1167:O1167)</f>
        <v>893.72424378000005</v>
      </c>
      <c r="Q1167" s="75"/>
      <c r="R1167" s="109">
        <v>900.7</v>
      </c>
      <c r="S1167" s="114">
        <v>900.7</v>
      </c>
      <c r="T1167" s="310">
        <f t="shared" ref="T1167:T1176" si="895">R1167-S1167</f>
        <v>0</v>
      </c>
      <c r="U1167" s="209">
        <v>2</v>
      </c>
    </row>
    <row r="1168" spans="1:21" s="208" customFormat="1" ht="15.75" hidden="1" customHeight="1" thickBot="1">
      <c r="A1168" s="150" t="s">
        <v>34</v>
      </c>
      <c r="B1168" s="62"/>
      <c r="C1168" s="52" t="s">
        <v>1380</v>
      </c>
      <c r="D1168" s="109">
        <v>1.1541929</v>
      </c>
      <c r="E1168" s="110">
        <v>0.77149593000000016</v>
      </c>
      <c r="F1168" s="110">
        <v>8.0162471199999992</v>
      </c>
      <c r="G1168" s="110">
        <v>208.27471138000001</v>
      </c>
      <c r="H1168" s="110">
        <v>0.29718153000001735</v>
      </c>
      <c r="I1168" s="110">
        <v>1.0474024899999961</v>
      </c>
      <c r="J1168" s="110">
        <v>0.58815187999996965</v>
      </c>
      <c r="K1168" s="110">
        <v>178.62637409000004</v>
      </c>
      <c r="L1168" s="110">
        <v>102.30531536999996</v>
      </c>
      <c r="M1168" s="110">
        <v>239.92103071000003</v>
      </c>
      <c r="N1168" s="110">
        <v>6.8182675100000552</v>
      </c>
      <c r="O1168" s="111">
        <v>355.48391597999989</v>
      </c>
      <c r="P1168" s="112">
        <f t="shared" si="894"/>
        <v>1103.30428689</v>
      </c>
      <c r="Q1168" s="79"/>
      <c r="R1168" s="306">
        <v>994.8</v>
      </c>
      <c r="S1168" s="342">
        <v>994.8</v>
      </c>
      <c r="T1168" s="355">
        <f t="shared" si="895"/>
        <v>0</v>
      </c>
      <c r="U1168" s="209">
        <v>2</v>
      </c>
    </row>
    <row r="1169" spans="1:21" s="208" customFormat="1" ht="15.6" hidden="1" customHeight="1" thickBot="1">
      <c r="A1169" s="150" t="s">
        <v>34</v>
      </c>
      <c r="B1169" s="62"/>
      <c r="C1169" s="52" t="s">
        <v>1381</v>
      </c>
      <c r="D1169" s="109">
        <v>3.1927844599999999</v>
      </c>
      <c r="E1169" s="110">
        <v>5.5369935299999984</v>
      </c>
      <c r="F1169" s="110">
        <v>11.348341990000002</v>
      </c>
      <c r="G1169" s="110">
        <v>228.94398928000001</v>
      </c>
      <c r="H1169" s="110">
        <v>0.38606754999997861</v>
      </c>
      <c r="I1169" s="110">
        <v>0.55259621000001857</v>
      </c>
      <c r="J1169" s="110">
        <v>0.23454961999999568</v>
      </c>
      <c r="K1169" s="110">
        <v>201.42999234999994</v>
      </c>
      <c r="L1169" s="110">
        <v>128.37722200000002</v>
      </c>
      <c r="M1169" s="110">
        <v>284.32089482000015</v>
      </c>
      <c r="N1169" s="110">
        <v>12.174060409999925</v>
      </c>
      <c r="O1169" s="111">
        <v>285.75647833999994</v>
      </c>
      <c r="P1169" s="112">
        <f t="shared" si="894"/>
        <v>1162.25397056</v>
      </c>
      <c r="Q1169" s="113"/>
      <c r="R1169" s="109">
        <v>1035.8</v>
      </c>
      <c r="S1169" s="114">
        <v>1035.8</v>
      </c>
      <c r="T1169" s="115">
        <f t="shared" si="895"/>
        <v>0</v>
      </c>
      <c r="U1169" s="209">
        <v>2</v>
      </c>
    </row>
    <row r="1170" spans="1:21" s="208" customFormat="1" ht="15.6" hidden="1" customHeight="1" thickBot="1">
      <c r="A1170" s="150" t="s">
        <v>34</v>
      </c>
      <c r="B1170" s="62"/>
      <c r="C1170" s="52" t="s">
        <v>1382</v>
      </c>
      <c r="D1170" s="109">
        <v>10.957895610000001</v>
      </c>
      <c r="E1170" s="110">
        <v>3.341303739999999</v>
      </c>
      <c r="F1170" s="110">
        <v>15.838938439999998</v>
      </c>
      <c r="G1170" s="110">
        <v>274.05830104000006</v>
      </c>
      <c r="H1170" s="110">
        <v>2.7293018199999892</v>
      </c>
      <c r="I1170" s="110">
        <v>1.2899437499999635</v>
      </c>
      <c r="J1170" s="110">
        <v>0.34828869000000395</v>
      </c>
      <c r="K1170" s="110">
        <v>240.24002381999992</v>
      </c>
      <c r="L1170" s="110">
        <v>153.27068581000015</v>
      </c>
      <c r="M1170" s="110">
        <v>339.99967414999992</v>
      </c>
      <c r="N1170" s="110">
        <v>11.595594520000077</v>
      </c>
      <c r="O1170" s="111">
        <v>330.67131003999998</v>
      </c>
      <c r="P1170" s="112">
        <f t="shared" si="894"/>
        <v>1384.34126143</v>
      </c>
      <c r="Q1170" s="113"/>
      <c r="R1170" s="109">
        <v>1395.5</v>
      </c>
      <c r="S1170" s="398">
        <v>1395.5</v>
      </c>
      <c r="T1170" s="399">
        <f t="shared" si="895"/>
        <v>0</v>
      </c>
      <c r="U1170" s="209">
        <v>2</v>
      </c>
    </row>
    <row r="1171" spans="1:21" s="208" customFormat="1" ht="15.75" hidden="1" customHeight="1" thickBot="1">
      <c r="A1171" s="150" t="s">
        <v>34</v>
      </c>
      <c r="B1171" s="62">
        <f>+B1165+1</f>
        <v>215</v>
      </c>
      <c r="C1171" s="52" t="s">
        <v>1383</v>
      </c>
      <c r="D1171" s="109">
        <v>6.5848337499999996</v>
      </c>
      <c r="E1171" s="110">
        <v>-1.4949528599999997</v>
      </c>
      <c r="F1171" s="110">
        <v>9.0676378799999995</v>
      </c>
      <c r="G1171" s="110">
        <v>329.97608417999999</v>
      </c>
      <c r="H1171" s="110">
        <v>0.22195067000001245</v>
      </c>
      <c r="I1171" s="110">
        <v>1.2900624600000015</v>
      </c>
      <c r="J1171" s="110">
        <v>3.7009896800000206</v>
      </c>
      <c r="K1171" s="110">
        <v>278.65869823999986</v>
      </c>
      <c r="L1171" s="110">
        <v>97.526978439999993</v>
      </c>
      <c r="M1171" s="110">
        <v>373.87439192999989</v>
      </c>
      <c r="N1171" s="110">
        <v>19.483951500000103</v>
      </c>
      <c r="O1171" s="111">
        <v>336.74826415000007</v>
      </c>
      <c r="P1171" s="112">
        <f t="shared" si="894"/>
        <v>1455.63889002</v>
      </c>
      <c r="Q1171" s="400"/>
      <c r="R1171" s="116">
        <v>1421.7</v>
      </c>
      <c r="S1171" s="114">
        <v>1421.7</v>
      </c>
      <c r="T1171" s="115">
        <f t="shared" si="895"/>
        <v>0</v>
      </c>
      <c r="U1171" s="209">
        <v>2</v>
      </c>
    </row>
    <row r="1172" spans="1:21" s="208" customFormat="1" ht="15.75" hidden="1" customHeight="1">
      <c r="A1172" s="150" t="s">
        <v>34</v>
      </c>
      <c r="B1172" s="408">
        <v>215</v>
      </c>
      <c r="C1172" s="577" t="s">
        <v>1384</v>
      </c>
      <c r="D1172" s="306">
        <v>2.0499876599999998</v>
      </c>
      <c r="E1172" s="307">
        <v>1.6486987399999999</v>
      </c>
      <c r="F1172" s="307">
        <v>19.70748678</v>
      </c>
      <c r="G1172" s="307">
        <v>326.55515292000001</v>
      </c>
      <c r="H1172" s="307">
        <v>0.90447932000000719</v>
      </c>
      <c r="I1172" s="307">
        <v>2.9043854599999577</v>
      </c>
      <c r="J1172" s="307">
        <v>1.9314039300000445</v>
      </c>
      <c r="K1172" s="307">
        <v>340.63251916999997</v>
      </c>
      <c r="L1172" s="307">
        <v>61.321417289999999</v>
      </c>
      <c r="M1172" s="307">
        <v>375.61508449000007</v>
      </c>
      <c r="N1172" s="307">
        <v>14.615849279999793</v>
      </c>
      <c r="O1172" s="308">
        <v>357.0755072500001</v>
      </c>
      <c r="P1172" s="309">
        <f t="shared" si="894"/>
        <v>1504.9619722899999</v>
      </c>
      <c r="Q1172" s="79"/>
      <c r="R1172" s="342">
        <v>1349.9</v>
      </c>
      <c r="S1172" s="342">
        <v>1349.9</v>
      </c>
      <c r="T1172" s="355">
        <f t="shared" si="895"/>
        <v>0</v>
      </c>
      <c r="U1172" s="209">
        <v>2</v>
      </c>
    </row>
    <row r="1173" spans="1:21" s="208" customFormat="1" ht="15.75" customHeight="1">
      <c r="A1173" s="150" t="s">
        <v>34</v>
      </c>
      <c r="B1173" s="513">
        <v>215</v>
      </c>
      <c r="C1173" s="521" t="s">
        <v>1385</v>
      </c>
      <c r="D1173" s="551">
        <v>0.36233020999999999</v>
      </c>
      <c r="E1173" s="551">
        <v>1.5860589599999999</v>
      </c>
      <c r="F1173" s="551">
        <v>14.607625389999997</v>
      </c>
      <c r="G1173" s="551">
        <v>344.93923497000003</v>
      </c>
      <c r="H1173" s="551">
        <v>0.67313057999996317</v>
      </c>
      <c r="I1173" s="551">
        <v>0.74528419000000667</v>
      </c>
      <c r="J1173" s="565">
        <v>1.1000000000000001</v>
      </c>
      <c r="K1173" s="565">
        <v>112.5</v>
      </c>
      <c r="L1173" s="565">
        <v>40.6</v>
      </c>
      <c r="M1173" s="565">
        <v>355.1</v>
      </c>
      <c r="N1173" s="565">
        <v>10.5</v>
      </c>
      <c r="O1173" s="551">
        <f>(R1173)-SUM(D1173:N1173)</f>
        <v>363.58633569999995</v>
      </c>
      <c r="P1173" s="552">
        <f t="shared" si="894"/>
        <v>1246.3</v>
      </c>
      <c r="Q1173" s="523"/>
      <c r="R1173" s="553">
        <v>1246.3</v>
      </c>
      <c r="S1173" s="551">
        <v>1246.3</v>
      </c>
      <c r="T1173" s="521">
        <f t="shared" si="895"/>
        <v>0</v>
      </c>
      <c r="U1173" s="209">
        <v>1</v>
      </c>
    </row>
    <row r="1174" spans="1:21" s="208" customFormat="1" ht="15.75" customHeight="1">
      <c r="A1174" s="150" t="s">
        <v>34</v>
      </c>
      <c r="B1174" s="513">
        <v>216</v>
      </c>
      <c r="C1174" s="521" t="s">
        <v>1386</v>
      </c>
      <c r="D1174" s="565">
        <v>3.4</v>
      </c>
      <c r="E1174" s="565">
        <v>2.1</v>
      </c>
      <c r="F1174" s="565">
        <v>15.8</v>
      </c>
      <c r="G1174" s="565">
        <v>286.10000000000002</v>
      </c>
      <c r="H1174" s="565">
        <v>1.7</v>
      </c>
      <c r="I1174" s="565">
        <v>2</v>
      </c>
      <c r="J1174" s="565">
        <v>1</v>
      </c>
      <c r="K1174" s="565">
        <v>519.70000000000005</v>
      </c>
      <c r="L1174" s="565">
        <v>187.8</v>
      </c>
      <c r="M1174" s="565">
        <v>462.4</v>
      </c>
      <c r="N1174" s="565">
        <v>10</v>
      </c>
      <c r="O1174" s="551">
        <f>(R1174)-SUM(D1174:N1174)</f>
        <v>469.5</v>
      </c>
      <c r="P1174" s="552">
        <f t="shared" si="894"/>
        <v>1961.5</v>
      </c>
      <c r="Q1174" s="523"/>
      <c r="R1174" s="553">
        <v>1961.5</v>
      </c>
      <c r="S1174" s="551">
        <v>1961.5</v>
      </c>
      <c r="T1174" s="521">
        <f t="shared" si="895"/>
        <v>0</v>
      </c>
      <c r="U1174" s="209">
        <v>1</v>
      </c>
    </row>
    <row r="1175" spans="1:21" s="208" customFormat="1" ht="15.75" hidden="1" customHeight="1" thickBot="1">
      <c r="A1175" s="150" t="s">
        <v>34</v>
      </c>
      <c r="B1175" s="409"/>
      <c r="C1175" s="578" t="s">
        <v>1387</v>
      </c>
      <c r="D1175" s="415"/>
      <c r="E1175" s="416"/>
      <c r="F1175" s="416"/>
      <c r="G1175" s="416"/>
      <c r="H1175" s="416"/>
      <c r="I1175" s="416"/>
      <c r="J1175" s="416"/>
      <c r="K1175" s="416"/>
      <c r="L1175" s="416"/>
      <c r="M1175" s="416"/>
      <c r="N1175" s="416"/>
      <c r="O1175" s="305">
        <f>(R1175)-SUM(D1175:N1175)</f>
        <v>0</v>
      </c>
      <c r="P1175" s="314">
        <f t="shared" si="894"/>
        <v>0</v>
      </c>
      <c r="Q1175" s="80"/>
      <c r="R1175" s="420"/>
      <c r="S1175" s="343"/>
      <c r="T1175" s="403">
        <f t="shared" si="895"/>
        <v>0</v>
      </c>
      <c r="U1175" s="209">
        <v>2</v>
      </c>
    </row>
    <row r="1176" spans="1:21" s="208" customFormat="1" ht="15.75" hidden="1" customHeight="1" thickBot="1">
      <c r="A1176" s="150" t="s">
        <v>34</v>
      </c>
      <c r="B1176" s="213"/>
      <c r="C1176" s="52" t="s">
        <v>1388</v>
      </c>
      <c r="D1176" s="134"/>
      <c r="E1176" s="133"/>
      <c r="F1176" s="133"/>
      <c r="G1176" s="133"/>
      <c r="H1176" s="133"/>
      <c r="I1176" s="133"/>
      <c r="J1176" s="133"/>
      <c r="K1176" s="133"/>
      <c r="L1176" s="133"/>
      <c r="M1176" s="133"/>
      <c r="N1176" s="133"/>
      <c r="O1176" s="111">
        <f>(R1176)-SUM(D1176:N1176)</f>
        <v>0</v>
      </c>
      <c r="P1176" s="112">
        <f t="shared" si="894"/>
        <v>0</v>
      </c>
      <c r="Q1176" s="80"/>
      <c r="R1176" s="120"/>
      <c r="S1176" s="114"/>
      <c r="T1176" s="115">
        <f t="shared" si="895"/>
        <v>0</v>
      </c>
      <c r="U1176" s="209">
        <v>2</v>
      </c>
    </row>
    <row r="1177" spans="1:21" s="208" customFormat="1" ht="15.75" hidden="1" customHeight="1" thickBot="1">
      <c r="A1177" s="150" t="s">
        <v>34</v>
      </c>
      <c r="B1177" s="213"/>
      <c r="C1177" s="52" t="s">
        <v>2528</v>
      </c>
      <c r="D1177" s="492"/>
      <c r="E1177" s="491"/>
      <c r="F1177" s="491"/>
      <c r="G1177" s="491"/>
      <c r="H1177" s="491"/>
      <c r="I1177" s="491"/>
      <c r="J1177" s="491"/>
      <c r="K1177" s="491"/>
      <c r="L1177" s="491"/>
      <c r="M1177" s="491"/>
      <c r="N1177" s="491"/>
      <c r="O1177" s="111">
        <f t="shared" ref="O1177:O1179" si="896">(R1177)-SUM(D1177:N1177)</f>
        <v>0</v>
      </c>
      <c r="P1177" s="112">
        <f t="shared" ref="P1177:P1179" si="897">SUM(D1177:O1177)</f>
        <v>0</v>
      </c>
      <c r="Q1177" s="80"/>
      <c r="R1177" s="487"/>
      <c r="S1177" s="488"/>
      <c r="T1177" s="115">
        <f t="shared" ref="T1177:T1179" si="898">R1177-S1177</f>
        <v>0</v>
      </c>
      <c r="U1177" s="209">
        <v>2</v>
      </c>
    </row>
    <row r="1178" spans="1:21" s="208" customFormat="1" ht="15.75" hidden="1" customHeight="1" thickBot="1">
      <c r="A1178" s="150" t="s">
        <v>34</v>
      </c>
      <c r="B1178" s="213"/>
      <c r="C1178" s="52" t="s">
        <v>2624</v>
      </c>
      <c r="D1178" s="492"/>
      <c r="E1178" s="491"/>
      <c r="F1178" s="491"/>
      <c r="G1178" s="491"/>
      <c r="H1178" s="491"/>
      <c r="I1178" s="491"/>
      <c r="J1178" s="491"/>
      <c r="K1178" s="491"/>
      <c r="L1178" s="491"/>
      <c r="M1178" s="491"/>
      <c r="N1178" s="491"/>
      <c r="O1178" s="111">
        <f t="shared" si="896"/>
        <v>0</v>
      </c>
      <c r="P1178" s="112">
        <f t="shared" si="897"/>
        <v>0</v>
      </c>
      <c r="Q1178" s="80"/>
      <c r="R1178" s="487"/>
      <c r="S1178" s="488"/>
      <c r="T1178" s="115">
        <f t="shared" si="898"/>
        <v>0</v>
      </c>
      <c r="U1178" s="209">
        <v>2</v>
      </c>
    </row>
    <row r="1179" spans="1:21" s="208" customFormat="1" ht="15.75" hidden="1" customHeight="1" thickBot="1">
      <c r="A1179" s="150" t="s">
        <v>34</v>
      </c>
      <c r="B1179" s="213"/>
      <c r="C1179" s="52" t="s">
        <v>2720</v>
      </c>
      <c r="D1179" s="492"/>
      <c r="E1179" s="491"/>
      <c r="F1179" s="491"/>
      <c r="G1179" s="491"/>
      <c r="H1179" s="491"/>
      <c r="I1179" s="491"/>
      <c r="J1179" s="491"/>
      <c r="K1179" s="491"/>
      <c r="L1179" s="491"/>
      <c r="M1179" s="491"/>
      <c r="N1179" s="491"/>
      <c r="O1179" s="111">
        <f t="shared" si="896"/>
        <v>0</v>
      </c>
      <c r="P1179" s="112">
        <f t="shared" si="897"/>
        <v>0</v>
      </c>
      <c r="Q1179" s="80"/>
      <c r="R1179" s="487"/>
      <c r="S1179" s="488"/>
      <c r="T1179" s="115">
        <f t="shared" si="898"/>
        <v>0</v>
      </c>
      <c r="U1179" s="209">
        <v>2</v>
      </c>
    </row>
    <row r="1180" spans="1:21" s="67" customFormat="1" ht="15.6" customHeight="1">
      <c r="A1180" s="118"/>
      <c r="B1180" s="82"/>
      <c r="D1180" s="83"/>
      <c r="E1180" s="83"/>
      <c r="F1180" s="83"/>
      <c r="G1180" s="83"/>
      <c r="H1180" s="83"/>
      <c r="I1180" s="83"/>
      <c r="J1180" s="83"/>
      <c r="K1180" s="83"/>
      <c r="L1180" s="83"/>
      <c r="M1180" s="83"/>
      <c r="N1180" s="83"/>
      <c r="O1180" s="83"/>
      <c r="P1180" s="83"/>
      <c r="Q1180" s="84"/>
      <c r="R1180" s="83"/>
      <c r="S1180" s="83"/>
      <c r="U1180" s="209">
        <v>1</v>
      </c>
    </row>
    <row r="1181" spans="1:21" s="60" customFormat="1" ht="15.75" hidden="1" customHeight="1" thickBot="1">
      <c r="A1181" s="60" t="s">
        <v>35</v>
      </c>
      <c r="B1181" s="213"/>
      <c r="C1181" s="40" t="s">
        <v>175</v>
      </c>
      <c r="D1181" s="299">
        <v>5.9171597633136092E-2</v>
      </c>
      <c r="E1181" s="299">
        <v>0</v>
      </c>
      <c r="F1181" s="299">
        <v>0</v>
      </c>
      <c r="G1181" s="299">
        <v>0</v>
      </c>
      <c r="H1181" s="299">
        <v>0.26035502958579881</v>
      </c>
      <c r="I1181" s="299">
        <v>0</v>
      </c>
      <c r="J1181" s="299">
        <v>0</v>
      </c>
      <c r="K1181" s="299">
        <v>0</v>
      </c>
      <c r="L1181" s="299">
        <v>0</v>
      </c>
      <c r="M1181" s="299">
        <v>0.17751479289940827</v>
      </c>
      <c r="N1181" s="299">
        <v>0.2504930966469428</v>
      </c>
      <c r="O1181" s="299">
        <v>0.25246548323471402</v>
      </c>
      <c r="P1181" s="290">
        <f t="shared" ref="P1181:P1212" si="899">SUM(D1181:O1181)</f>
        <v>1</v>
      </c>
      <c r="Q1181" s="291"/>
      <c r="R1181" s="83"/>
      <c r="S1181" s="83"/>
      <c r="T1181" s="67"/>
      <c r="U1181" s="209">
        <v>2</v>
      </c>
    </row>
    <row r="1182" spans="1:21" s="60" customFormat="1" ht="15.75" hidden="1" customHeight="1" thickBot="1">
      <c r="A1182" s="60" t="s">
        <v>35</v>
      </c>
      <c r="B1182" s="213"/>
      <c r="C1182" s="40" t="s">
        <v>176</v>
      </c>
      <c r="D1182" s="119">
        <v>0</v>
      </c>
      <c r="E1182" s="119">
        <v>0</v>
      </c>
      <c r="F1182" s="119">
        <v>0</v>
      </c>
      <c r="G1182" s="119">
        <v>0</v>
      </c>
      <c r="H1182" s="119">
        <v>0.27092511013215859</v>
      </c>
      <c r="I1182" s="119">
        <v>0</v>
      </c>
      <c r="J1182" s="119">
        <v>0</v>
      </c>
      <c r="K1182" s="119">
        <v>0</v>
      </c>
      <c r="L1182" s="119">
        <v>0</v>
      </c>
      <c r="M1182" s="119">
        <v>0.1696035242290749</v>
      </c>
      <c r="N1182" s="119">
        <v>0.27092511013215859</v>
      </c>
      <c r="O1182" s="119">
        <v>0.28854625550660795</v>
      </c>
      <c r="P1182" s="107">
        <f t="shared" si="899"/>
        <v>1</v>
      </c>
      <c r="Q1182" s="291"/>
      <c r="R1182" s="83"/>
      <c r="S1182" s="83"/>
      <c r="T1182" s="67"/>
      <c r="U1182" s="209">
        <v>2</v>
      </c>
    </row>
    <row r="1183" spans="1:21" s="60" customFormat="1" ht="15.75" hidden="1" customHeight="1" thickBot="1">
      <c r="A1183" s="60" t="s">
        <v>35</v>
      </c>
      <c r="B1183" s="213"/>
      <c r="C1183" s="40" t="s">
        <v>177</v>
      </c>
      <c r="D1183" s="346">
        <v>0</v>
      </c>
      <c r="E1183" s="346">
        <v>0</v>
      </c>
      <c r="F1183" s="346">
        <v>0</v>
      </c>
      <c r="G1183" s="346">
        <v>0</v>
      </c>
      <c r="H1183" s="346">
        <v>0.27282608695652172</v>
      </c>
      <c r="I1183" s="346">
        <v>0</v>
      </c>
      <c r="J1183" s="346">
        <v>0</v>
      </c>
      <c r="K1183" s="346">
        <v>0</v>
      </c>
      <c r="L1183" s="346">
        <v>0</v>
      </c>
      <c r="M1183" s="346">
        <v>0.19130434782608696</v>
      </c>
      <c r="N1183" s="346">
        <v>0.24239130434782608</v>
      </c>
      <c r="O1183" s="346">
        <v>0.29347826086956524</v>
      </c>
      <c r="P1183" s="295">
        <f t="shared" si="899"/>
        <v>1</v>
      </c>
      <c r="Q1183" s="291"/>
      <c r="R1183" s="83"/>
      <c r="S1183" s="83"/>
      <c r="T1183" s="67"/>
      <c r="U1183" s="209">
        <v>2</v>
      </c>
    </row>
    <row r="1184" spans="1:21" s="60" customFormat="1" ht="15.75" hidden="1" customHeight="1" thickBot="1">
      <c r="A1184" s="60" t="s">
        <v>35</v>
      </c>
      <c r="B1184" s="213"/>
      <c r="C1184" s="40" t="s">
        <v>178</v>
      </c>
      <c r="D1184" s="153">
        <f t="shared" ref="D1184:D1191" si="900">D1206/$P1206</f>
        <v>0</v>
      </c>
      <c r="E1184" s="296">
        <f t="shared" ref="E1184:O1184" si="901">E1206/$P1206</f>
        <v>0</v>
      </c>
      <c r="F1184" s="296">
        <f t="shared" si="901"/>
        <v>0</v>
      </c>
      <c r="G1184" s="296">
        <f t="shared" si="901"/>
        <v>0</v>
      </c>
      <c r="H1184" s="296">
        <f t="shared" si="901"/>
        <v>0.25699481865284973</v>
      </c>
      <c r="I1184" s="296">
        <f t="shared" si="901"/>
        <v>0</v>
      </c>
      <c r="J1184" s="296">
        <f t="shared" si="901"/>
        <v>0</v>
      </c>
      <c r="K1184" s="296">
        <f t="shared" si="901"/>
        <v>0</v>
      </c>
      <c r="L1184" s="296">
        <f t="shared" si="901"/>
        <v>0</v>
      </c>
      <c r="M1184" s="296">
        <f t="shared" si="901"/>
        <v>0.22797927461139897</v>
      </c>
      <c r="N1184" s="296">
        <f t="shared" si="901"/>
        <v>0.23523316062176167</v>
      </c>
      <c r="O1184" s="296">
        <f t="shared" si="901"/>
        <v>0.27979274611398963</v>
      </c>
      <c r="P1184" s="155">
        <f t="shared" si="899"/>
        <v>1</v>
      </c>
      <c r="Q1184" s="291"/>
      <c r="R1184" s="83"/>
      <c r="S1184" s="83"/>
      <c r="T1184" s="67"/>
      <c r="U1184" s="209">
        <v>2</v>
      </c>
    </row>
    <row r="1185" spans="1:21" s="60" customFormat="1" ht="15.75" hidden="1" customHeight="1" thickBot="1">
      <c r="A1185" s="60" t="s">
        <v>35</v>
      </c>
      <c r="B1185" s="213"/>
      <c r="C1185" s="41" t="s">
        <v>179</v>
      </c>
      <c r="D1185" s="153">
        <f t="shared" si="900"/>
        <v>0</v>
      </c>
      <c r="E1185" s="296">
        <f t="shared" ref="E1185:O1186" si="902">E1207/$P1207</f>
        <v>0</v>
      </c>
      <c r="F1185" s="296">
        <f t="shared" si="902"/>
        <v>0</v>
      </c>
      <c r="G1185" s="296">
        <f t="shared" si="902"/>
        <v>0</v>
      </c>
      <c r="H1185" s="296">
        <f t="shared" si="902"/>
        <v>0.25390630224915628</v>
      </c>
      <c r="I1185" s="296">
        <f t="shared" si="902"/>
        <v>0</v>
      </c>
      <c r="J1185" s="296">
        <f t="shared" si="902"/>
        <v>0</v>
      </c>
      <c r="K1185" s="296">
        <f t="shared" si="902"/>
        <v>0</v>
      </c>
      <c r="L1185" s="296">
        <f t="shared" si="902"/>
        <v>0</v>
      </c>
      <c r="M1185" s="296">
        <f t="shared" si="902"/>
        <v>0.22546879639725076</v>
      </c>
      <c r="N1185" s="296">
        <f t="shared" si="902"/>
        <v>0.23765629890521026</v>
      </c>
      <c r="O1185" s="296">
        <f t="shared" si="902"/>
        <v>0.28296860244838273</v>
      </c>
      <c r="P1185" s="155">
        <f t="shared" si="899"/>
        <v>1</v>
      </c>
      <c r="Q1185" s="157">
        <f>(P1207/P1206-1)</f>
        <v>2.0326613471502553E-2</v>
      </c>
      <c r="R1185" s="83"/>
      <c r="S1185" s="83"/>
      <c r="T1185" s="67"/>
      <c r="U1185" s="209">
        <v>2</v>
      </c>
    </row>
    <row r="1186" spans="1:21" s="60" customFormat="1" ht="15.75" hidden="1" customHeight="1" thickBot="1">
      <c r="A1186" s="60" t="s">
        <v>35</v>
      </c>
      <c r="B1186" s="213"/>
      <c r="C1186" s="40" t="s">
        <v>451</v>
      </c>
      <c r="D1186" s="153">
        <f t="shared" si="900"/>
        <v>0</v>
      </c>
      <c r="E1186" s="296">
        <f t="shared" si="902"/>
        <v>0</v>
      </c>
      <c r="F1186" s="296">
        <f t="shared" si="902"/>
        <v>0</v>
      </c>
      <c r="G1186" s="296">
        <f t="shared" si="902"/>
        <v>0</v>
      </c>
      <c r="H1186" s="296">
        <f t="shared" si="902"/>
        <v>0.26834381551362685</v>
      </c>
      <c r="I1186" s="296">
        <f t="shared" si="902"/>
        <v>0</v>
      </c>
      <c r="J1186" s="296">
        <f t="shared" si="902"/>
        <v>0</v>
      </c>
      <c r="K1186" s="296">
        <f t="shared" si="902"/>
        <v>0</v>
      </c>
      <c r="L1186" s="296">
        <f t="shared" si="902"/>
        <v>0</v>
      </c>
      <c r="M1186" s="296">
        <f t="shared" si="902"/>
        <v>0.20964360587002095</v>
      </c>
      <c r="N1186" s="296">
        <f t="shared" si="902"/>
        <v>0.2389937106918239</v>
      </c>
      <c r="O1186" s="296">
        <f t="shared" si="902"/>
        <v>0.28301886792452829</v>
      </c>
      <c r="P1186" s="155">
        <f t="shared" si="899"/>
        <v>1</v>
      </c>
      <c r="Q1186" s="157">
        <f t="shared" ref="Q1186:Q1191" si="903">(P1208/P1207-1)</f>
        <v>-3.1093550617219745E-2</v>
      </c>
      <c r="R1186" s="83"/>
      <c r="S1186" s="83"/>
      <c r="T1186" s="67"/>
      <c r="U1186" s="209">
        <v>2</v>
      </c>
    </row>
    <row r="1187" spans="1:21" s="60" customFormat="1" ht="15.75" hidden="1" customHeight="1" thickBot="1">
      <c r="A1187" s="60" t="s">
        <v>35</v>
      </c>
      <c r="B1187" s="213"/>
      <c r="C1187" s="40" t="s">
        <v>570</v>
      </c>
      <c r="D1187" s="153">
        <f t="shared" si="900"/>
        <v>0</v>
      </c>
      <c r="E1187" s="296">
        <f t="shared" ref="E1187:O1187" si="904">E1209/$P1209</f>
        <v>9.5642933049946872E-3</v>
      </c>
      <c r="F1187" s="296">
        <f t="shared" si="904"/>
        <v>0</v>
      </c>
      <c r="G1187" s="296">
        <f t="shared" si="904"/>
        <v>0</v>
      </c>
      <c r="H1187" s="296">
        <f t="shared" si="904"/>
        <v>0.25929861849096708</v>
      </c>
      <c r="I1187" s="296">
        <f t="shared" si="904"/>
        <v>0</v>
      </c>
      <c r="J1187" s="296">
        <f t="shared" si="904"/>
        <v>0</v>
      </c>
      <c r="K1187" s="296">
        <f t="shared" si="904"/>
        <v>0</v>
      </c>
      <c r="L1187" s="296">
        <f t="shared" si="904"/>
        <v>0</v>
      </c>
      <c r="M1187" s="296">
        <f t="shared" si="904"/>
        <v>0.20828905419766205</v>
      </c>
      <c r="N1187" s="296">
        <f t="shared" si="904"/>
        <v>0.2359192348565356</v>
      </c>
      <c r="O1187" s="296">
        <f t="shared" si="904"/>
        <v>0.2869287991498406</v>
      </c>
      <c r="P1187" s="155">
        <f t="shared" si="899"/>
        <v>1</v>
      </c>
      <c r="Q1187" s="156">
        <f t="shared" si="903"/>
        <v>-1.3626834381551323E-2</v>
      </c>
      <c r="R1187" s="83"/>
      <c r="S1187" s="83"/>
      <c r="T1187" s="67"/>
      <c r="U1187" s="209">
        <v>2</v>
      </c>
    </row>
    <row r="1188" spans="1:21" s="60" customFormat="1" ht="15.75" hidden="1" customHeight="1" thickBot="1">
      <c r="A1188" s="60" t="s">
        <v>35</v>
      </c>
      <c r="B1188" s="213"/>
      <c r="C1188" s="49" t="s">
        <v>671</v>
      </c>
      <c r="D1188" s="153">
        <f t="shared" si="900"/>
        <v>0</v>
      </c>
      <c r="E1188" s="154">
        <f t="shared" ref="E1188:O1188" si="905">E1210/$P1210</f>
        <v>2.5723472668810289E-2</v>
      </c>
      <c r="F1188" s="154">
        <f t="shared" si="905"/>
        <v>0</v>
      </c>
      <c r="G1188" s="154">
        <f t="shared" si="905"/>
        <v>0</v>
      </c>
      <c r="H1188" s="154">
        <f t="shared" si="905"/>
        <v>0.26259378349410506</v>
      </c>
      <c r="I1188" s="154">
        <f t="shared" si="905"/>
        <v>0</v>
      </c>
      <c r="J1188" s="154">
        <f t="shared" si="905"/>
        <v>0</v>
      </c>
      <c r="K1188" s="154">
        <f t="shared" si="905"/>
        <v>0</v>
      </c>
      <c r="L1188" s="154">
        <f t="shared" si="905"/>
        <v>0</v>
      </c>
      <c r="M1188" s="154">
        <f t="shared" si="905"/>
        <v>0.21221864951768488</v>
      </c>
      <c r="N1188" s="154">
        <f t="shared" si="905"/>
        <v>0.22508038585209003</v>
      </c>
      <c r="O1188" s="154">
        <f t="shared" si="905"/>
        <v>0.27438370846730975</v>
      </c>
      <c r="P1188" s="155">
        <f t="shared" si="899"/>
        <v>1</v>
      </c>
      <c r="Q1188" s="156">
        <f t="shared" si="903"/>
        <v>-8.5015940488841757E-3</v>
      </c>
      <c r="R1188" s="83"/>
      <c r="S1188" s="83"/>
      <c r="T1188" s="232"/>
      <c r="U1188" s="209">
        <v>2</v>
      </c>
    </row>
    <row r="1189" spans="1:21" s="60" customFormat="1" ht="15.75" hidden="1" customHeight="1" thickBot="1">
      <c r="A1189" s="60" t="s">
        <v>35</v>
      </c>
      <c r="B1189" s="62"/>
      <c r="C1189" s="49" t="s">
        <v>754</v>
      </c>
      <c r="D1189" s="298">
        <f t="shared" si="900"/>
        <v>0</v>
      </c>
      <c r="E1189" s="299">
        <f t="shared" ref="E1189:O1189" si="906">E1211/$P1211</f>
        <v>2.2269353128313893E-2</v>
      </c>
      <c r="F1189" s="299">
        <f t="shared" si="906"/>
        <v>0</v>
      </c>
      <c r="G1189" s="299">
        <f t="shared" si="906"/>
        <v>0</v>
      </c>
      <c r="H1189" s="299">
        <f t="shared" si="906"/>
        <v>0.25450689289501588</v>
      </c>
      <c r="I1189" s="299">
        <f t="shared" si="906"/>
        <v>0</v>
      </c>
      <c r="J1189" s="299">
        <f t="shared" si="906"/>
        <v>0</v>
      </c>
      <c r="K1189" s="299">
        <f t="shared" si="906"/>
        <v>0</v>
      </c>
      <c r="L1189" s="299">
        <f t="shared" si="906"/>
        <v>0</v>
      </c>
      <c r="M1189" s="299">
        <f t="shared" si="906"/>
        <v>0.21845174973488865</v>
      </c>
      <c r="N1189" s="299">
        <f t="shared" si="906"/>
        <v>0.23329798515376457</v>
      </c>
      <c r="O1189" s="299">
        <f t="shared" si="906"/>
        <v>0.27147401908801699</v>
      </c>
      <c r="P1189" s="300">
        <f t="shared" si="899"/>
        <v>1</v>
      </c>
      <c r="Q1189" s="301">
        <f t="shared" si="903"/>
        <v>1.0718113612004254E-2</v>
      </c>
      <c r="R1189" s="83"/>
      <c r="S1189" s="83"/>
      <c r="T1189" s="67"/>
      <c r="U1189" s="209">
        <v>2</v>
      </c>
    </row>
    <row r="1190" spans="1:21" s="60" customFormat="1" ht="15.75" hidden="1" customHeight="1" thickBot="1">
      <c r="A1190" s="60" t="s">
        <v>35</v>
      </c>
      <c r="B1190" s="62"/>
      <c r="C1190" s="49" t="s">
        <v>833</v>
      </c>
      <c r="D1190" s="130">
        <f t="shared" si="900"/>
        <v>0</v>
      </c>
      <c r="E1190" s="119">
        <f t="shared" ref="E1190:O1191" si="907">E1212/$P1212</f>
        <v>1.6096579476861168E-2</v>
      </c>
      <c r="F1190" s="119">
        <f t="shared" si="907"/>
        <v>0</v>
      </c>
      <c r="G1190" s="119">
        <f t="shared" si="907"/>
        <v>0</v>
      </c>
      <c r="H1190" s="119">
        <f t="shared" si="907"/>
        <v>0.25352112676056338</v>
      </c>
      <c r="I1190" s="119">
        <f t="shared" si="907"/>
        <v>0</v>
      </c>
      <c r="J1190" s="119">
        <f t="shared" si="907"/>
        <v>0</v>
      </c>
      <c r="K1190" s="119">
        <f t="shared" si="907"/>
        <v>0</v>
      </c>
      <c r="L1190" s="119">
        <f t="shared" si="907"/>
        <v>0</v>
      </c>
      <c r="M1190" s="119">
        <f t="shared" si="907"/>
        <v>0.23541247484909456</v>
      </c>
      <c r="N1190" s="119">
        <f t="shared" si="907"/>
        <v>0.23340040241448692</v>
      </c>
      <c r="O1190" s="119">
        <f t="shared" si="907"/>
        <v>0.26156941649899396</v>
      </c>
      <c r="P1190" s="175">
        <f t="shared" si="899"/>
        <v>1</v>
      </c>
      <c r="Q1190" s="176">
        <f t="shared" si="903"/>
        <v>5.4082714740190774E-2</v>
      </c>
      <c r="R1190" s="83"/>
      <c r="S1190" s="83"/>
      <c r="T1190" s="67"/>
      <c r="U1190" s="209">
        <v>2</v>
      </c>
    </row>
    <row r="1191" spans="1:21" s="60" customFormat="1" ht="15.6" hidden="1" customHeight="1" thickBot="1">
      <c r="A1191" s="60" t="s">
        <v>35</v>
      </c>
      <c r="B1191" s="62"/>
      <c r="C1191" s="49" t="s">
        <v>917</v>
      </c>
      <c r="D1191" s="130">
        <f t="shared" si="900"/>
        <v>0</v>
      </c>
      <c r="E1191" s="119">
        <f t="shared" si="907"/>
        <v>1.6924995546053805E-2</v>
      </c>
      <c r="F1191" s="119">
        <f t="shared" si="907"/>
        <v>0</v>
      </c>
      <c r="G1191" s="119">
        <f t="shared" si="907"/>
        <v>0</v>
      </c>
      <c r="H1191" s="119">
        <f t="shared" si="907"/>
        <v>0.23071441296989134</v>
      </c>
      <c r="I1191" s="119">
        <f t="shared" si="907"/>
        <v>0</v>
      </c>
      <c r="J1191" s="119">
        <f t="shared" si="907"/>
        <v>0</v>
      </c>
      <c r="K1191" s="119">
        <f t="shared" si="907"/>
        <v>0</v>
      </c>
      <c r="L1191" s="119">
        <f t="shared" si="907"/>
        <v>0</v>
      </c>
      <c r="M1191" s="119">
        <f t="shared" si="907"/>
        <v>0.29752360591484056</v>
      </c>
      <c r="N1191" s="119">
        <f t="shared" si="907"/>
        <v>0.24407625155888119</v>
      </c>
      <c r="O1191" s="119">
        <f t="shared" si="907"/>
        <v>0.2107607340103331</v>
      </c>
      <c r="P1191" s="175">
        <f>SUM(D1191:O1191)</f>
        <v>1</v>
      </c>
      <c r="Q1191" s="176">
        <f t="shared" si="903"/>
        <v>0.12937625754527149</v>
      </c>
      <c r="R1191" s="83"/>
      <c r="S1191" s="83"/>
      <c r="T1191" s="67"/>
      <c r="U1191" s="209">
        <v>2</v>
      </c>
    </row>
    <row r="1192" spans="1:21" s="60" customFormat="1" ht="15.6" hidden="1" customHeight="1" thickBot="1">
      <c r="A1192" s="60" t="s">
        <v>35</v>
      </c>
      <c r="B1192" s="62"/>
      <c r="C1192" s="49" t="s">
        <v>1050</v>
      </c>
      <c r="D1192" s="130">
        <f t="shared" ref="D1192:O1192" si="908">D1215/$P1215</f>
        <v>3.033205619412516E-2</v>
      </c>
      <c r="E1192" s="119">
        <f t="shared" si="908"/>
        <v>1.3569604086845467E-2</v>
      </c>
      <c r="F1192" s="119">
        <f t="shared" si="908"/>
        <v>0</v>
      </c>
      <c r="G1192" s="119">
        <f t="shared" si="908"/>
        <v>0</v>
      </c>
      <c r="H1192" s="119">
        <f t="shared" si="908"/>
        <v>0.21950830140485314</v>
      </c>
      <c r="I1192" s="119">
        <f t="shared" si="908"/>
        <v>0</v>
      </c>
      <c r="J1192" s="119">
        <f t="shared" si="908"/>
        <v>0</v>
      </c>
      <c r="K1192" s="119">
        <f t="shared" si="908"/>
        <v>0</v>
      </c>
      <c r="L1192" s="119">
        <f t="shared" si="908"/>
        <v>0</v>
      </c>
      <c r="M1192" s="119">
        <f t="shared" si="908"/>
        <v>0.27458492975734355</v>
      </c>
      <c r="N1192" s="119">
        <f t="shared" si="908"/>
        <v>0.25383141762452111</v>
      </c>
      <c r="O1192" s="119">
        <f t="shared" si="908"/>
        <v>0.20817369093231158</v>
      </c>
      <c r="P1192" s="175">
        <f>SUM(D1192:O1192)</f>
        <v>1</v>
      </c>
      <c r="Q1192" s="176">
        <f>(P1215/P1213-1)</f>
        <v>0.11598075895243198</v>
      </c>
      <c r="R1192" s="83"/>
      <c r="S1192" s="83"/>
      <c r="T1192" s="67"/>
      <c r="U1192" s="209">
        <v>2</v>
      </c>
    </row>
    <row r="1193" spans="1:21" s="60" customFormat="1" ht="15.6" hidden="1" customHeight="1" thickBot="1">
      <c r="A1193" s="60" t="s">
        <v>35</v>
      </c>
      <c r="B1193" s="62">
        <f>+B1172+1</f>
        <v>216</v>
      </c>
      <c r="C1193" s="49" t="s">
        <v>1389</v>
      </c>
      <c r="D1193" s="130">
        <f t="shared" ref="D1193:D1199" si="909">D1216/$P1216</f>
        <v>6.4301552106430154E-2</v>
      </c>
      <c r="E1193" s="119">
        <f t="shared" ref="E1193:O1193" si="910">E1216/$P1216</f>
        <v>0</v>
      </c>
      <c r="F1193" s="119">
        <f t="shared" si="910"/>
        <v>0</v>
      </c>
      <c r="G1193" s="119">
        <f t="shared" si="910"/>
        <v>0</v>
      </c>
      <c r="H1193" s="119">
        <f t="shared" si="910"/>
        <v>0.2320768662232077</v>
      </c>
      <c r="I1193" s="119">
        <f t="shared" si="910"/>
        <v>0</v>
      </c>
      <c r="J1193" s="119">
        <f t="shared" si="910"/>
        <v>0</v>
      </c>
      <c r="K1193" s="119">
        <f t="shared" si="910"/>
        <v>0</v>
      </c>
      <c r="L1193" s="119">
        <f t="shared" si="910"/>
        <v>0</v>
      </c>
      <c r="M1193" s="119">
        <f t="shared" si="910"/>
        <v>0.23503325942350334</v>
      </c>
      <c r="N1193" s="119">
        <f t="shared" si="910"/>
        <v>0.2335550628233555</v>
      </c>
      <c r="O1193" s="119">
        <f t="shared" si="910"/>
        <v>0.23503325942350334</v>
      </c>
      <c r="P1193" s="175">
        <f t="shared" ref="P1193:P1202" si="911">SUM(D1193:O1193)</f>
        <v>1</v>
      </c>
      <c r="Q1193" s="176">
        <f>(P1216/P1215-1)</f>
        <v>7.9980842911877348E-2</v>
      </c>
      <c r="R1193" s="83"/>
      <c r="S1193" s="83"/>
      <c r="T1193" s="67"/>
      <c r="U1193" s="209">
        <v>2</v>
      </c>
    </row>
    <row r="1194" spans="1:21" s="60" customFormat="1" ht="15.6" hidden="1" customHeight="1">
      <c r="A1194" s="60" t="s">
        <v>35</v>
      </c>
      <c r="B1194" s="408">
        <f t="shared" ref="B1194:B1199" si="912">B1145+9</f>
        <v>217</v>
      </c>
      <c r="C1194" s="566" t="s">
        <v>1390</v>
      </c>
      <c r="D1194" s="460">
        <f t="shared" si="909"/>
        <v>0</v>
      </c>
      <c r="E1194" s="346">
        <f t="shared" ref="E1194:O1194" si="913">E1217/$P1217</f>
        <v>8.6632013861122226E-3</v>
      </c>
      <c r="F1194" s="346">
        <f t="shared" si="913"/>
        <v>0</v>
      </c>
      <c r="G1194" s="346">
        <f t="shared" si="913"/>
        <v>0</v>
      </c>
      <c r="H1194" s="346">
        <f t="shared" si="913"/>
        <v>0.20991603358656538</v>
      </c>
      <c r="I1194" s="346">
        <f t="shared" si="913"/>
        <v>0</v>
      </c>
      <c r="J1194" s="346">
        <f t="shared" si="913"/>
        <v>0</v>
      </c>
      <c r="K1194" s="346">
        <f t="shared" si="913"/>
        <v>0</v>
      </c>
      <c r="L1194" s="346">
        <f t="shared" si="913"/>
        <v>0</v>
      </c>
      <c r="M1194" s="346">
        <f t="shared" si="913"/>
        <v>0.29321604691456754</v>
      </c>
      <c r="N1194" s="346">
        <f t="shared" si="913"/>
        <v>0.21991203518592564</v>
      </c>
      <c r="O1194" s="346">
        <f t="shared" si="913"/>
        <v>0.26829268292682923</v>
      </c>
      <c r="P1194" s="545">
        <f t="shared" si="911"/>
        <v>1</v>
      </c>
      <c r="Q1194" s="548">
        <f t="shared" ref="Q1194:Q1202" si="914">(P1217/P1216-1)</f>
        <v>0.10909090909090913</v>
      </c>
      <c r="R1194" s="83"/>
      <c r="S1194" s="83"/>
      <c r="T1194" s="67"/>
      <c r="U1194" s="209">
        <v>2</v>
      </c>
    </row>
    <row r="1195" spans="1:21" s="60" customFormat="1" ht="15.6" customHeight="1">
      <c r="A1195" s="60" t="s">
        <v>35</v>
      </c>
      <c r="B1195" s="513">
        <f t="shared" si="912"/>
        <v>217</v>
      </c>
      <c r="C1195" s="595" t="s">
        <v>1391</v>
      </c>
      <c r="D1195" s="119">
        <f t="shared" si="909"/>
        <v>0</v>
      </c>
      <c r="E1195" s="119">
        <f t="shared" ref="E1195:O1195" si="915">E1218/$P1218</f>
        <v>1.2621481761958854E-3</v>
      </c>
      <c r="F1195" s="119">
        <f t="shared" si="915"/>
        <v>0</v>
      </c>
      <c r="G1195" s="119">
        <f t="shared" si="915"/>
        <v>0</v>
      </c>
      <c r="H1195" s="119">
        <f t="shared" si="915"/>
        <v>0.20573015271992934</v>
      </c>
      <c r="I1195" s="119">
        <f t="shared" si="915"/>
        <v>0</v>
      </c>
      <c r="J1195" s="119">
        <f t="shared" si="915"/>
        <v>0</v>
      </c>
      <c r="K1195" s="119">
        <f t="shared" si="915"/>
        <v>0</v>
      </c>
      <c r="L1195" s="119">
        <f t="shared" si="915"/>
        <v>0</v>
      </c>
      <c r="M1195" s="119">
        <f t="shared" si="915"/>
        <v>0.32815852581093025</v>
      </c>
      <c r="N1195" s="119">
        <f t="shared" si="915"/>
        <v>0.25495393159156887</v>
      </c>
      <c r="O1195" s="119">
        <f t="shared" si="915"/>
        <v>0.20989524170137569</v>
      </c>
      <c r="P1195" s="175">
        <f t="shared" si="911"/>
        <v>1</v>
      </c>
      <c r="Q1195" s="556">
        <f t="shared" si="914"/>
        <v>5.5977608956417457E-2</v>
      </c>
      <c r="R1195" s="83"/>
      <c r="S1195" s="83"/>
      <c r="T1195" s="67"/>
      <c r="U1195" s="209">
        <v>1</v>
      </c>
    </row>
    <row r="1196" spans="1:21" s="60" customFormat="1" ht="15.6" customHeight="1">
      <c r="A1196" s="60" t="s">
        <v>35</v>
      </c>
      <c r="B1196" s="513">
        <f t="shared" si="912"/>
        <v>218</v>
      </c>
      <c r="C1196" s="595" t="s">
        <v>1392</v>
      </c>
      <c r="D1196" s="119">
        <f t="shared" si="909"/>
        <v>4.8594568842305862E-2</v>
      </c>
      <c r="E1196" s="119">
        <f t="shared" ref="E1196:O1196" si="916">E1219/$P1219</f>
        <v>1.715102429728442E-2</v>
      </c>
      <c r="F1196" s="119">
        <f t="shared" si="916"/>
        <v>0</v>
      </c>
      <c r="G1196" s="119">
        <f t="shared" si="916"/>
        <v>0</v>
      </c>
      <c r="H1196" s="119">
        <f t="shared" si="916"/>
        <v>0.21200571700809909</v>
      </c>
      <c r="I1196" s="119">
        <f t="shared" si="916"/>
        <v>0</v>
      </c>
      <c r="J1196" s="119">
        <f t="shared" si="916"/>
        <v>0</v>
      </c>
      <c r="K1196" s="119">
        <f t="shared" si="916"/>
        <v>0</v>
      </c>
      <c r="L1196" s="119">
        <f t="shared" si="916"/>
        <v>0</v>
      </c>
      <c r="M1196" s="119">
        <f t="shared" si="916"/>
        <v>0.27727489280609813</v>
      </c>
      <c r="N1196" s="119">
        <f t="shared" si="916"/>
        <v>0.21152929966650785</v>
      </c>
      <c r="O1196" s="119">
        <f t="shared" si="916"/>
        <v>0.23344449737970463</v>
      </c>
      <c r="P1196" s="175">
        <f t="shared" si="911"/>
        <v>1</v>
      </c>
      <c r="Q1196" s="556">
        <f t="shared" si="914"/>
        <v>0.32462451091758182</v>
      </c>
      <c r="R1196" s="83"/>
      <c r="S1196" s="83"/>
      <c r="T1196" s="67"/>
      <c r="U1196" s="209">
        <v>1</v>
      </c>
    </row>
    <row r="1197" spans="1:21" s="60" customFormat="1" ht="15.75" customHeight="1">
      <c r="A1197" s="60" t="s">
        <v>35</v>
      </c>
      <c r="B1197" s="513">
        <f t="shared" si="912"/>
        <v>219</v>
      </c>
      <c r="C1197" s="595" t="s">
        <v>1393</v>
      </c>
      <c r="D1197" s="119">
        <f t="shared" si="909"/>
        <v>0</v>
      </c>
      <c r="E1197" s="119">
        <f t="shared" ref="E1197:O1197" si="917">E1220/$P1220</f>
        <v>7.9175808451779073E-3</v>
      </c>
      <c r="F1197" s="119">
        <f t="shared" si="917"/>
        <v>0</v>
      </c>
      <c r="G1197" s="119">
        <f t="shared" si="917"/>
        <v>0</v>
      </c>
      <c r="H1197" s="119">
        <f t="shared" si="917"/>
        <v>0.24420490317657159</v>
      </c>
      <c r="I1197" s="119">
        <f t="shared" si="917"/>
        <v>0</v>
      </c>
      <c r="J1197" s="119">
        <f t="shared" si="917"/>
        <v>0</v>
      </c>
      <c r="K1197" s="119">
        <f t="shared" si="917"/>
        <v>0</v>
      </c>
      <c r="L1197" s="119">
        <f t="shared" si="917"/>
        <v>0</v>
      </c>
      <c r="M1197" s="119">
        <f t="shared" si="917"/>
        <v>0.25660593341600685</v>
      </c>
      <c r="N1197" s="119">
        <f t="shared" si="917"/>
        <v>0.24325097777353813</v>
      </c>
      <c r="O1197" s="119">
        <f t="shared" si="917"/>
        <v>0.24802060478870552</v>
      </c>
      <c r="P1197" s="175">
        <f t="shared" si="911"/>
        <v>1</v>
      </c>
      <c r="Q1197" s="556">
        <f t="shared" si="914"/>
        <v>-1.1434016198189623E-3</v>
      </c>
      <c r="R1197" s="83"/>
      <c r="S1197" s="83"/>
      <c r="T1197" s="67"/>
      <c r="U1197" s="209">
        <v>1</v>
      </c>
    </row>
    <row r="1198" spans="1:21" s="60" customFormat="1" ht="15.75" customHeight="1">
      <c r="A1198" s="60" t="s">
        <v>35</v>
      </c>
      <c r="B1198" s="513">
        <f t="shared" si="912"/>
        <v>220</v>
      </c>
      <c r="C1198" s="595" t="s">
        <v>1394</v>
      </c>
      <c r="D1198" s="119">
        <f t="shared" si="909"/>
        <v>0</v>
      </c>
      <c r="E1198" s="119">
        <f t="shared" ref="E1198:O1198" si="918">E1221/$P1221</f>
        <v>2.3062730627306273E-3</v>
      </c>
      <c r="F1198" s="119">
        <f t="shared" si="918"/>
        <v>0</v>
      </c>
      <c r="G1198" s="119">
        <f t="shared" si="918"/>
        <v>0</v>
      </c>
      <c r="H1198" s="119">
        <f t="shared" si="918"/>
        <v>0.23616236162361623</v>
      </c>
      <c r="I1198" s="119">
        <f t="shared" si="918"/>
        <v>0</v>
      </c>
      <c r="J1198" s="119">
        <f t="shared" si="918"/>
        <v>0</v>
      </c>
      <c r="K1198" s="119">
        <f t="shared" si="918"/>
        <v>0</v>
      </c>
      <c r="L1198" s="119">
        <f t="shared" si="918"/>
        <v>0</v>
      </c>
      <c r="M1198" s="119">
        <f t="shared" si="918"/>
        <v>0.27721402214022139</v>
      </c>
      <c r="N1198" s="119">
        <f t="shared" si="918"/>
        <v>0.24907749077490776</v>
      </c>
      <c r="O1198" s="119">
        <f t="shared" si="918"/>
        <v>0.23523985239852399</v>
      </c>
      <c r="P1198" s="175">
        <f t="shared" si="911"/>
        <v>1</v>
      </c>
      <c r="Q1198" s="556">
        <f t="shared" si="914"/>
        <v>3.4055136888295312E-2</v>
      </c>
      <c r="R1198" s="83"/>
      <c r="S1198" s="83"/>
      <c r="T1198" s="67"/>
      <c r="U1198" s="209">
        <v>1</v>
      </c>
    </row>
    <row r="1199" spans="1:21" s="60" customFormat="1" ht="15.75" customHeight="1">
      <c r="A1199" s="60" t="s">
        <v>35</v>
      </c>
      <c r="B1199" s="513">
        <f t="shared" si="912"/>
        <v>221</v>
      </c>
      <c r="C1199" s="595" t="s">
        <v>1395</v>
      </c>
      <c r="D1199" s="119">
        <f t="shared" si="909"/>
        <v>0</v>
      </c>
      <c r="E1199" s="119">
        <f t="shared" ref="E1199:O1199" si="919">E1222/$P1222</f>
        <v>7.3304825901038487E-3</v>
      </c>
      <c r="F1199" s="119">
        <f t="shared" si="919"/>
        <v>0</v>
      </c>
      <c r="G1199" s="119">
        <f t="shared" si="919"/>
        <v>0</v>
      </c>
      <c r="H1199" s="119">
        <f t="shared" si="919"/>
        <v>0.31521075137446547</v>
      </c>
      <c r="I1199" s="119">
        <f t="shared" si="919"/>
        <v>0</v>
      </c>
      <c r="J1199" s="119">
        <f t="shared" si="919"/>
        <v>0</v>
      </c>
      <c r="K1199" s="119">
        <f t="shared" si="919"/>
        <v>0</v>
      </c>
      <c r="L1199" s="119">
        <f t="shared" si="919"/>
        <v>0</v>
      </c>
      <c r="M1199" s="119">
        <f t="shared" si="919"/>
        <v>0.18326206475259621</v>
      </c>
      <c r="N1199" s="119">
        <f t="shared" si="919"/>
        <v>0.20158827122785583</v>
      </c>
      <c r="O1199" s="119">
        <f t="shared" si="919"/>
        <v>0.29260843005497861</v>
      </c>
      <c r="P1199" s="175">
        <f t="shared" si="911"/>
        <v>0.99999999999999989</v>
      </c>
      <c r="Q1199" s="556">
        <f t="shared" si="914"/>
        <v>-0.24492619926199266</v>
      </c>
      <c r="R1199" s="83"/>
      <c r="S1199" s="83"/>
      <c r="T1199" s="67"/>
      <c r="U1199" s="209">
        <v>1</v>
      </c>
    </row>
    <row r="1200" spans="1:21" s="60" customFormat="1" ht="15.75" customHeight="1">
      <c r="A1200" s="60" t="s">
        <v>35</v>
      </c>
      <c r="B1200" s="513">
        <v>222</v>
      </c>
      <c r="C1200" s="595" t="s">
        <v>1396</v>
      </c>
      <c r="D1200" s="119">
        <f t="shared" ref="D1200:O1202" si="920">D1223/$P1223</f>
        <v>0</v>
      </c>
      <c r="E1200" s="119">
        <f t="shared" si="920"/>
        <v>4.6425255338904368E-3</v>
      </c>
      <c r="F1200" s="119">
        <f t="shared" si="920"/>
        <v>0</v>
      </c>
      <c r="G1200" s="119">
        <f t="shared" si="920"/>
        <v>0</v>
      </c>
      <c r="H1200" s="119">
        <f t="shared" si="920"/>
        <v>0.12932749701551929</v>
      </c>
      <c r="I1200" s="119">
        <f t="shared" si="920"/>
        <v>0</v>
      </c>
      <c r="J1200" s="119">
        <f t="shared" si="920"/>
        <v>0</v>
      </c>
      <c r="K1200" s="119">
        <f t="shared" si="920"/>
        <v>0</v>
      </c>
      <c r="L1200" s="119">
        <f t="shared" si="920"/>
        <v>0</v>
      </c>
      <c r="M1200" s="119">
        <f t="shared" si="920"/>
        <v>0.36145377371004112</v>
      </c>
      <c r="N1200" s="119">
        <f t="shared" si="920"/>
        <v>0.24539063536278022</v>
      </c>
      <c r="O1200" s="119">
        <f t="shared" si="920"/>
        <v>0.2591855683777689</v>
      </c>
      <c r="P1200" s="175">
        <f t="shared" si="911"/>
        <v>1</v>
      </c>
      <c r="Q1200" s="556">
        <f t="shared" si="914"/>
        <v>0.84215027489309713</v>
      </c>
      <c r="R1200" s="83"/>
      <c r="S1200" s="83"/>
      <c r="T1200" s="67"/>
      <c r="U1200" s="209">
        <v>1</v>
      </c>
    </row>
    <row r="1201" spans="1:21" s="60" customFormat="1" ht="15.75" hidden="1" customHeight="1" thickBot="1">
      <c r="A1201" s="60" t="s">
        <v>35</v>
      </c>
      <c r="B1201" s="409"/>
      <c r="C1201" s="158" t="s">
        <v>1397</v>
      </c>
      <c r="D1201" s="135" t="e">
        <f t="shared" si="920"/>
        <v>#DIV/0!</v>
      </c>
      <c r="E1201" s="136" t="e">
        <f t="shared" si="920"/>
        <v>#DIV/0!</v>
      </c>
      <c r="F1201" s="136" t="e">
        <f t="shared" si="920"/>
        <v>#DIV/0!</v>
      </c>
      <c r="G1201" s="136" t="e">
        <f t="shared" si="920"/>
        <v>#DIV/0!</v>
      </c>
      <c r="H1201" s="136" t="e">
        <f t="shared" si="920"/>
        <v>#DIV/0!</v>
      </c>
      <c r="I1201" s="136" t="e">
        <f t="shared" si="920"/>
        <v>#DIV/0!</v>
      </c>
      <c r="J1201" s="136" t="e">
        <f t="shared" si="920"/>
        <v>#DIV/0!</v>
      </c>
      <c r="K1201" s="136" t="e">
        <f t="shared" si="920"/>
        <v>#DIV/0!</v>
      </c>
      <c r="L1201" s="136" t="e">
        <f t="shared" si="920"/>
        <v>#DIV/0!</v>
      </c>
      <c r="M1201" s="136" t="e">
        <f t="shared" si="920"/>
        <v>#DIV/0!</v>
      </c>
      <c r="N1201" s="136" t="e">
        <f t="shared" si="920"/>
        <v>#DIV/0!</v>
      </c>
      <c r="O1201" s="136" t="e">
        <f t="shared" si="920"/>
        <v>#DIV/0!</v>
      </c>
      <c r="P1201" s="137" t="e">
        <f t="shared" si="911"/>
        <v>#DIV/0!</v>
      </c>
      <c r="Q1201" s="106">
        <f t="shared" si="914"/>
        <v>-1</v>
      </c>
      <c r="R1201" s="83"/>
      <c r="S1201" s="83"/>
      <c r="T1201" s="67"/>
      <c r="U1201" s="209">
        <v>2</v>
      </c>
    </row>
    <row r="1202" spans="1:21" s="60" customFormat="1" ht="15.75" hidden="1" customHeight="1" thickBot="1">
      <c r="A1202" s="60" t="s">
        <v>35</v>
      </c>
      <c r="B1202" s="213"/>
      <c r="C1202" s="40" t="s">
        <v>1398</v>
      </c>
      <c r="D1202" s="135" t="e">
        <f t="shared" si="920"/>
        <v>#DIV/0!</v>
      </c>
      <c r="E1202" s="136" t="e">
        <f t="shared" si="920"/>
        <v>#DIV/0!</v>
      </c>
      <c r="F1202" s="136" t="e">
        <f t="shared" si="920"/>
        <v>#DIV/0!</v>
      </c>
      <c r="G1202" s="136" t="e">
        <f t="shared" si="920"/>
        <v>#DIV/0!</v>
      </c>
      <c r="H1202" s="136" t="e">
        <f t="shared" si="920"/>
        <v>#DIV/0!</v>
      </c>
      <c r="I1202" s="136" t="e">
        <f t="shared" si="920"/>
        <v>#DIV/0!</v>
      </c>
      <c r="J1202" s="136" t="e">
        <f t="shared" si="920"/>
        <v>#DIV/0!</v>
      </c>
      <c r="K1202" s="136" t="e">
        <f t="shared" si="920"/>
        <v>#DIV/0!</v>
      </c>
      <c r="L1202" s="136" t="e">
        <f t="shared" si="920"/>
        <v>#DIV/0!</v>
      </c>
      <c r="M1202" s="136" t="e">
        <f t="shared" si="920"/>
        <v>#DIV/0!</v>
      </c>
      <c r="N1202" s="136" t="e">
        <f t="shared" si="920"/>
        <v>#DIV/0!</v>
      </c>
      <c r="O1202" s="136" t="e">
        <f t="shared" si="920"/>
        <v>#DIV/0!</v>
      </c>
      <c r="P1202" s="138" t="e">
        <f t="shared" si="911"/>
        <v>#DIV/0!</v>
      </c>
      <c r="Q1202" s="108" t="e">
        <f t="shared" si="914"/>
        <v>#DIV/0!</v>
      </c>
      <c r="R1202" s="83"/>
      <c r="S1202" s="83"/>
      <c r="T1202" s="67"/>
      <c r="U1202" s="209">
        <v>2</v>
      </c>
    </row>
    <row r="1203" spans="1:21" s="60" customFormat="1" ht="15.75" hidden="1" customHeight="1" thickBot="1">
      <c r="A1203" s="60" t="s">
        <v>35</v>
      </c>
      <c r="B1203" s="213"/>
      <c r="C1203" s="40" t="s">
        <v>2529</v>
      </c>
      <c r="D1203" s="135" t="e">
        <f t="shared" ref="D1203:O1203" si="921">D1226/$P1226</f>
        <v>#DIV/0!</v>
      </c>
      <c r="E1203" s="136" t="e">
        <f t="shared" si="921"/>
        <v>#DIV/0!</v>
      </c>
      <c r="F1203" s="136" t="e">
        <f t="shared" si="921"/>
        <v>#DIV/0!</v>
      </c>
      <c r="G1203" s="136" t="e">
        <f>G1226/$P1226</f>
        <v>#DIV/0!</v>
      </c>
      <c r="H1203" s="136" t="e">
        <f t="shared" si="921"/>
        <v>#DIV/0!</v>
      </c>
      <c r="I1203" s="136" t="e">
        <f t="shared" si="921"/>
        <v>#DIV/0!</v>
      </c>
      <c r="J1203" s="136" t="e">
        <f t="shared" si="921"/>
        <v>#DIV/0!</v>
      </c>
      <c r="K1203" s="136" t="e">
        <f t="shared" si="921"/>
        <v>#DIV/0!</v>
      </c>
      <c r="L1203" s="136" t="e">
        <f t="shared" si="921"/>
        <v>#DIV/0!</v>
      </c>
      <c r="M1203" s="136" t="e">
        <f t="shared" si="921"/>
        <v>#DIV/0!</v>
      </c>
      <c r="N1203" s="136" t="e">
        <f t="shared" si="921"/>
        <v>#DIV/0!</v>
      </c>
      <c r="O1203" s="136" t="e">
        <f t="shared" si="921"/>
        <v>#DIV/0!</v>
      </c>
      <c r="P1203" s="138" t="e">
        <f t="shared" ref="P1203:P1205" si="922">SUM(D1203:O1203)</f>
        <v>#DIV/0!</v>
      </c>
      <c r="Q1203" s="108" t="e">
        <f t="shared" ref="Q1203:Q1205" si="923">(P1226/P1225-1)</f>
        <v>#DIV/0!</v>
      </c>
      <c r="R1203" s="83"/>
      <c r="S1203" s="83"/>
      <c r="T1203" s="67"/>
      <c r="U1203" s="209">
        <v>2</v>
      </c>
    </row>
    <row r="1204" spans="1:21" s="60" customFormat="1" ht="15.75" hidden="1" customHeight="1" thickBot="1">
      <c r="A1204" s="60" t="s">
        <v>35</v>
      </c>
      <c r="B1204" s="213"/>
      <c r="C1204" s="40" t="s">
        <v>2625</v>
      </c>
      <c r="D1204" s="135" t="e">
        <f t="shared" ref="D1204:O1204" si="924">D1227/$P1227</f>
        <v>#DIV/0!</v>
      </c>
      <c r="E1204" s="136" t="e">
        <f t="shared" si="924"/>
        <v>#DIV/0!</v>
      </c>
      <c r="F1204" s="136" t="e">
        <f t="shared" si="924"/>
        <v>#DIV/0!</v>
      </c>
      <c r="G1204" s="136" t="e">
        <f t="shared" si="924"/>
        <v>#DIV/0!</v>
      </c>
      <c r="H1204" s="136" t="e">
        <f t="shared" si="924"/>
        <v>#DIV/0!</v>
      </c>
      <c r="I1204" s="136" t="e">
        <f t="shared" si="924"/>
        <v>#DIV/0!</v>
      </c>
      <c r="J1204" s="136" t="e">
        <f t="shared" si="924"/>
        <v>#DIV/0!</v>
      </c>
      <c r="K1204" s="136" t="e">
        <f t="shared" si="924"/>
        <v>#DIV/0!</v>
      </c>
      <c r="L1204" s="136" t="e">
        <f t="shared" si="924"/>
        <v>#DIV/0!</v>
      </c>
      <c r="M1204" s="136" t="e">
        <f t="shared" si="924"/>
        <v>#DIV/0!</v>
      </c>
      <c r="N1204" s="136" t="e">
        <f t="shared" si="924"/>
        <v>#DIV/0!</v>
      </c>
      <c r="O1204" s="136" t="e">
        <f t="shared" si="924"/>
        <v>#DIV/0!</v>
      </c>
      <c r="P1204" s="138" t="e">
        <f t="shared" si="922"/>
        <v>#DIV/0!</v>
      </c>
      <c r="Q1204" s="108" t="e">
        <f t="shared" si="923"/>
        <v>#DIV/0!</v>
      </c>
      <c r="R1204" s="83"/>
      <c r="S1204" s="83"/>
      <c r="T1204" s="67"/>
      <c r="U1204" s="209">
        <v>2</v>
      </c>
    </row>
    <row r="1205" spans="1:21" s="60" customFormat="1" ht="15.75" hidden="1" customHeight="1" thickBot="1">
      <c r="A1205" s="60" t="s">
        <v>35</v>
      </c>
      <c r="B1205" s="213"/>
      <c r="C1205" s="40" t="s">
        <v>2721</v>
      </c>
      <c r="D1205" s="135" t="e">
        <f t="shared" ref="D1205:O1205" si="925">D1228/$P1228</f>
        <v>#DIV/0!</v>
      </c>
      <c r="E1205" s="136" t="e">
        <f t="shared" si="925"/>
        <v>#DIV/0!</v>
      </c>
      <c r="F1205" s="136" t="e">
        <f t="shared" si="925"/>
        <v>#DIV/0!</v>
      </c>
      <c r="G1205" s="136" t="e">
        <f t="shared" si="925"/>
        <v>#DIV/0!</v>
      </c>
      <c r="H1205" s="136" t="e">
        <f t="shared" si="925"/>
        <v>#DIV/0!</v>
      </c>
      <c r="I1205" s="136" t="e">
        <f t="shared" si="925"/>
        <v>#DIV/0!</v>
      </c>
      <c r="J1205" s="136" t="e">
        <f t="shared" si="925"/>
        <v>#DIV/0!</v>
      </c>
      <c r="K1205" s="136" t="e">
        <f t="shared" si="925"/>
        <v>#DIV/0!</v>
      </c>
      <c r="L1205" s="136" t="e">
        <f t="shared" si="925"/>
        <v>#DIV/0!</v>
      </c>
      <c r="M1205" s="136" t="e">
        <f t="shared" si="925"/>
        <v>#DIV/0!</v>
      </c>
      <c r="N1205" s="136" t="e">
        <f t="shared" si="925"/>
        <v>#DIV/0!</v>
      </c>
      <c r="O1205" s="136" t="e">
        <f t="shared" si="925"/>
        <v>#DIV/0!</v>
      </c>
      <c r="P1205" s="138" t="e">
        <f t="shared" si="922"/>
        <v>#DIV/0!</v>
      </c>
      <c r="Q1205" s="108" t="e">
        <f t="shared" si="923"/>
        <v>#DIV/0!</v>
      </c>
      <c r="R1205" s="83"/>
      <c r="S1205" s="83"/>
      <c r="T1205" s="67"/>
      <c r="U1205" s="209">
        <v>2</v>
      </c>
    </row>
    <row r="1206" spans="1:21" s="60" customFormat="1" ht="15.75" hidden="1" customHeight="1" thickBot="1">
      <c r="A1206" s="60" t="s">
        <v>35</v>
      </c>
      <c r="B1206" s="213"/>
      <c r="C1206" s="41" t="s">
        <v>178</v>
      </c>
      <c r="D1206" s="347">
        <v>0</v>
      </c>
      <c r="E1206" s="348">
        <v>0</v>
      </c>
      <c r="F1206" s="348">
        <v>0</v>
      </c>
      <c r="G1206" s="348">
        <v>0</v>
      </c>
      <c r="H1206" s="348">
        <v>124</v>
      </c>
      <c r="I1206" s="348">
        <v>0</v>
      </c>
      <c r="J1206" s="348">
        <v>0</v>
      </c>
      <c r="K1206" s="348">
        <v>0</v>
      </c>
      <c r="L1206" s="348">
        <v>0</v>
      </c>
      <c r="M1206" s="348">
        <v>110</v>
      </c>
      <c r="N1206" s="348">
        <v>113.5</v>
      </c>
      <c r="O1206" s="83">
        <v>135</v>
      </c>
      <c r="P1206" s="349">
        <f t="shared" si="899"/>
        <v>482.5</v>
      </c>
      <c r="Q1206" s="84"/>
      <c r="R1206" s="83"/>
      <c r="S1206" s="83"/>
      <c r="T1206" s="67"/>
      <c r="U1206" s="209">
        <v>2</v>
      </c>
    </row>
    <row r="1207" spans="1:21" s="60" customFormat="1" ht="15.75" hidden="1" customHeight="1" thickBot="1">
      <c r="A1207" s="60" t="s">
        <v>35</v>
      </c>
      <c r="B1207" s="213"/>
      <c r="C1207" s="40" t="s">
        <v>179</v>
      </c>
      <c r="D1207" s="109">
        <v>0</v>
      </c>
      <c r="E1207" s="110">
        <v>0</v>
      </c>
      <c r="F1207" s="110">
        <v>0</v>
      </c>
      <c r="G1207" s="110">
        <v>0</v>
      </c>
      <c r="H1207" s="110">
        <v>125</v>
      </c>
      <c r="I1207" s="110">
        <v>0</v>
      </c>
      <c r="J1207" s="110">
        <v>0</v>
      </c>
      <c r="K1207" s="110">
        <v>0</v>
      </c>
      <c r="L1207" s="110">
        <v>0</v>
      </c>
      <c r="M1207" s="110">
        <v>111</v>
      </c>
      <c r="N1207" s="110">
        <v>117</v>
      </c>
      <c r="O1207" s="111">
        <v>139.307591</v>
      </c>
      <c r="P1207" s="112">
        <f t="shared" si="899"/>
        <v>492.307591</v>
      </c>
      <c r="Q1207" s="240"/>
      <c r="R1207" s="315"/>
      <c r="S1207" s="315"/>
      <c r="T1207" s="242"/>
      <c r="U1207" s="209">
        <v>2</v>
      </c>
    </row>
    <row r="1208" spans="1:21" s="60" customFormat="1" ht="15.75" hidden="1" customHeight="1" thickBot="1">
      <c r="A1208" s="60" t="s">
        <v>35</v>
      </c>
      <c r="B1208" s="213"/>
      <c r="C1208" s="40" t="s">
        <v>451</v>
      </c>
      <c r="D1208" s="109">
        <v>0</v>
      </c>
      <c r="E1208" s="110">
        <v>0</v>
      </c>
      <c r="F1208" s="110">
        <v>0</v>
      </c>
      <c r="G1208" s="110">
        <v>0</v>
      </c>
      <c r="H1208" s="110">
        <v>128</v>
      </c>
      <c r="I1208" s="110">
        <v>0</v>
      </c>
      <c r="J1208" s="110">
        <v>0</v>
      </c>
      <c r="K1208" s="110">
        <v>0</v>
      </c>
      <c r="L1208" s="110">
        <v>0</v>
      </c>
      <c r="M1208" s="110">
        <v>100</v>
      </c>
      <c r="N1208" s="110">
        <v>114</v>
      </c>
      <c r="O1208" s="111">
        <v>135</v>
      </c>
      <c r="P1208" s="112">
        <f t="shared" si="899"/>
        <v>477</v>
      </c>
      <c r="Q1208" s="80"/>
      <c r="R1208" s="114"/>
      <c r="S1208" s="114"/>
      <c r="T1208" s="115">
        <f t="shared" ref="T1208:T1214" si="926">R1208-S1208</f>
        <v>0</v>
      </c>
      <c r="U1208" s="209">
        <v>2</v>
      </c>
    </row>
    <row r="1209" spans="1:21" s="60" customFormat="1" ht="15.75" hidden="1" customHeight="1" thickBot="1">
      <c r="A1209" s="60" t="s">
        <v>35</v>
      </c>
      <c r="B1209" s="213"/>
      <c r="C1209" s="40" t="s">
        <v>570</v>
      </c>
      <c r="D1209" s="109">
        <v>0</v>
      </c>
      <c r="E1209" s="110">
        <v>4.5</v>
      </c>
      <c r="F1209" s="110">
        <v>0</v>
      </c>
      <c r="G1209" s="110">
        <v>0</v>
      </c>
      <c r="H1209" s="110">
        <v>122</v>
      </c>
      <c r="I1209" s="110">
        <v>0</v>
      </c>
      <c r="J1209" s="110">
        <v>0</v>
      </c>
      <c r="K1209" s="110">
        <v>0</v>
      </c>
      <c r="L1209" s="110">
        <v>0</v>
      </c>
      <c r="M1209" s="110">
        <v>98</v>
      </c>
      <c r="N1209" s="110">
        <v>111</v>
      </c>
      <c r="O1209" s="111">
        <v>135</v>
      </c>
      <c r="P1209" s="112">
        <f t="shared" si="899"/>
        <v>470.5</v>
      </c>
      <c r="Q1209" s="80"/>
      <c r="R1209" s="114"/>
      <c r="S1209" s="114"/>
      <c r="T1209" s="115">
        <f t="shared" si="926"/>
        <v>0</v>
      </c>
      <c r="U1209" s="209">
        <v>2</v>
      </c>
    </row>
    <row r="1210" spans="1:21" s="60" customFormat="1" ht="15.75" hidden="1" customHeight="1" thickBot="1">
      <c r="A1210" s="60" t="s">
        <v>35</v>
      </c>
      <c r="B1210" s="213"/>
      <c r="C1210" s="40" t="s">
        <v>671</v>
      </c>
      <c r="D1210" s="109">
        <v>0</v>
      </c>
      <c r="E1210" s="110">
        <v>12</v>
      </c>
      <c r="F1210" s="110">
        <v>0</v>
      </c>
      <c r="G1210" s="110">
        <v>0</v>
      </c>
      <c r="H1210" s="110">
        <v>122.5</v>
      </c>
      <c r="I1210" s="110">
        <v>0</v>
      </c>
      <c r="J1210" s="110">
        <v>0</v>
      </c>
      <c r="K1210" s="110">
        <v>0</v>
      </c>
      <c r="L1210" s="110">
        <v>0</v>
      </c>
      <c r="M1210" s="110">
        <v>99</v>
      </c>
      <c r="N1210" s="110">
        <v>105</v>
      </c>
      <c r="O1210" s="111">
        <v>128</v>
      </c>
      <c r="P1210" s="112">
        <f t="shared" si="899"/>
        <v>466.5</v>
      </c>
      <c r="Q1210" s="80"/>
      <c r="R1210" s="114"/>
      <c r="S1210" s="114"/>
      <c r="T1210" s="115">
        <f t="shared" si="926"/>
        <v>0</v>
      </c>
      <c r="U1210" s="209">
        <v>2</v>
      </c>
    </row>
    <row r="1211" spans="1:21" s="60" customFormat="1" ht="15.75" hidden="1" customHeight="1" thickBot="1">
      <c r="A1211" s="60" t="s">
        <v>35</v>
      </c>
      <c r="B1211" s="213"/>
      <c r="C1211" s="40" t="s">
        <v>754</v>
      </c>
      <c r="D1211" s="152">
        <v>0</v>
      </c>
      <c r="E1211" s="152">
        <v>10.5</v>
      </c>
      <c r="F1211" s="152">
        <v>0</v>
      </c>
      <c r="G1211" s="152">
        <v>0</v>
      </c>
      <c r="H1211" s="152">
        <v>120</v>
      </c>
      <c r="I1211" s="152">
        <v>0</v>
      </c>
      <c r="J1211" s="152">
        <v>0</v>
      </c>
      <c r="K1211" s="152">
        <v>0</v>
      </c>
      <c r="L1211" s="152">
        <v>0</v>
      </c>
      <c r="M1211" s="152">
        <v>103</v>
      </c>
      <c r="N1211" s="152">
        <v>110</v>
      </c>
      <c r="O1211" s="111">
        <v>128</v>
      </c>
      <c r="P1211" s="112">
        <f t="shared" si="899"/>
        <v>471.5</v>
      </c>
      <c r="Q1211" s="80"/>
      <c r="R1211" s="114"/>
      <c r="S1211" s="114"/>
      <c r="T1211" s="115">
        <f t="shared" si="926"/>
        <v>0</v>
      </c>
      <c r="U1211" s="209">
        <v>2</v>
      </c>
    </row>
    <row r="1212" spans="1:21" s="60" customFormat="1" ht="15.75" hidden="1" customHeight="1" thickBot="1">
      <c r="A1212" s="60" t="s">
        <v>35</v>
      </c>
      <c r="B1212" s="213"/>
      <c r="C1212" s="40" t="s">
        <v>833</v>
      </c>
      <c r="D1212" s="306">
        <v>0</v>
      </c>
      <c r="E1212" s="307">
        <v>8</v>
      </c>
      <c r="F1212" s="307">
        <v>0</v>
      </c>
      <c r="G1212" s="307">
        <v>0</v>
      </c>
      <c r="H1212" s="307">
        <v>126</v>
      </c>
      <c r="I1212" s="307">
        <v>0</v>
      </c>
      <c r="J1212" s="307">
        <v>0</v>
      </c>
      <c r="K1212" s="307">
        <v>0</v>
      </c>
      <c r="L1212" s="307">
        <v>0</v>
      </c>
      <c r="M1212" s="307">
        <v>117</v>
      </c>
      <c r="N1212" s="307">
        <v>116</v>
      </c>
      <c r="O1212" s="308">
        <v>130</v>
      </c>
      <c r="P1212" s="309">
        <f t="shared" si="899"/>
        <v>497</v>
      </c>
      <c r="Q1212" s="80"/>
      <c r="R1212" s="109"/>
      <c r="S1212" s="109"/>
      <c r="T1212" s="52">
        <f>S1212-R1212</f>
        <v>0</v>
      </c>
      <c r="U1212" s="209">
        <v>2</v>
      </c>
    </row>
    <row r="1213" spans="1:21" s="60" customFormat="1" ht="15.75" hidden="1" customHeight="1">
      <c r="A1213" s="60" t="s">
        <v>35</v>
      </c>
      <c r="B1213" s="512"/>
      <c r="C1213" s="413" t="s">
        <v>917</v>
      </c>
      <c r="D1213" s="306">
        <v>0</v>
      </c>
      <c r="E1213" s="307">
        <v>9.5</v>
      </c>
      <c r="F1213" s="307">
        <v>0</v>
      </c>
      <c r="G1213" s="307">
        <v>0</v>
      </c>
      <c r="H1213" s="307">
        <v>129.5</v>
      </c>
      <c r="I1213" s="307">
        <v>0</v>
      </c>
      <c r="J1213" s="307">
        <v>0</v>
      </c>
      <c r="K1213" s="307">
        <v>0</v>
      </c>
      <c r="L1213" s="307">
        <v>0</v>
      </c>
      <c r="M1213" s="307">
        <v>167</v>
      </c>
      <c r="N1213" s="307">
        <v>137</v>
      </c>
      <c r="O1213" s="308">
        <v>118.29999999999995</v>
      </c>
      <c r="P1213" s="309">
        <f>SUM(D1213:O1213)</f>
        <v>561.29999999999995</v>
      </c>
      <c r="Q1213" s="80"/>
      <c r="R1213" s="342">
        <v>548.9</v>
      </c>
      <c r="S1213" s="342">
        <v>548.9</v>
      </c>
      <c r="T1213" s="355">
        <f t="shared" si="926"/>
        <v>0</v>
      </c>
      <c r="U1213" s="209">
        <v>2</v>
      </c>
    </row>
    <row r="1214" spans="1:21" s="60" customFormat="1" ht="15.6" customHeight="1">
      <c r="A1214" s="60" t="s">
        <v>35</v>
      </c>
      <c r="B1214" s="513">
        <f>B1165+9</f>
        <v>223</v>
      </c>
      <c r="C1214" s="595" t="s">
        <v>2827</v>
      </c>
      <c r="D1214" s="551">
        <v>0</v>
      </c>
      <c r="E1214" s="551">
        <v>7</v>
      </c>
      <c r="F1214" s="551">
        <v>0</v>
      </c>
      <c r="G1214" s="551">
        <v>0</v>
      </c>
      <c r="H1214" s="551">
        <v>195</v>
      </c>
      <c r="I1214" s="551">
        <v>0</v>
      </c>
      <c r="J1214" s="551">
        <v>0</v>
      </c>
      <c r="K1214" s="551">
        <v>0</v>
      </c>
      <c r="L1214" s="551">
        <v>0</v>
      </c>
      <c r="M1214" s="551">
        <v>545</v>
      </c>
      <c r="N1214" s="551">
        <v>370</v>
      </c>
      <c r="O1214" s="551">
        <f>(R1214)-SUM(D1214:N1214)</f>
        <v>390.79999999999995</v>
      </c>
      <c r="P1214" s="552">
        <f t="shared" ref="P1214" si="927">SUM(D1214:O1214)</f>
        <v>1507.8</v>
      </c>
      <c r="Q1214" s="173"/>
      <c r="R1214" s="551">
        <v>1507.8</v>
      </c>
      <c r="S1214" s="551">
        <v>1507.8</v>
      </c>
      <c r="T1214" s="521">
        <f t="shared" si="926"/>
        <v>0</v>
      </c>
      <c r="U1214" s="209">
        <v>1</v>
      </c>
    </row>
    <row r="1215" spans="1:21" s="60" customFormat="1" ht="15.75" hidden="1" customHeight="1" thickBot="1">
      <c r="A1215" s="60" t="s">
        <v>35</v>
      </c>
      <c r="B1215" s="409"/>
      <c r="C1215" s="165" t="s">
        <v>1050</v>
      </c>
      <c r="D1215" s="312">
        <v>19</v>
      </c>
      <c r="E1215" s="313">
        <v>8.5</v>
      </c>
      <c r="F1215" s="313">
        <v>0</v>
      </c>
      <c r="G1215" s="313">
        <v>0</v>
      </c>
      <c r="H1215" s="313">
        <v>137.5</v>
      </c>
      <c r="I1215" s="313">
        <v>0</v>
      </c>
      <c r="J1215" s="313">
        <v>0</v>
      </c>
      <c r="K1215" s="313">
        <v>0</v>
      </c>
      <c r="L1215" s="313">
        <v>0</v>
      </c>
      <c r="M1215" s="313">
        <v>172</v>
      </c>
      <c r="N1215" s="313">
        <v>159</v>
      </c>
      <c r="O1215" s="305">
        <v>130.39999999999998</v>
      </c>
      <c r="P1215" s="314">
        <f>SUM(D1215:O1215)</f>
        <v>626.4</v>
      </c>
      <c r="Q1215" s="75"/>
      <c r="R1215" s="395">
        <v>626.4</v>
      </c>
      <c r="S1215" s="396">
        <v>626.4</v>
      </c>
      <c r="T1215" s="397">
        <f>R1215-S1215</f>
        <v>0</v>
      </c>
      <c r="U1215" s="209">
        <v>2</v>
      </c>
    </row>
    <row r="1216" spans="1:21" s="60" customFormat="1" ht="15.75" hidden="1" customHeight="1" thickBot="1">
      <c r="A1216" s="60" t="s">
        <v>35</v>
      </c>
      <c r="B1216" s="62"/>
      <c r="C1216" s="49" t="s">
        <v>1389</v>
      </c>
      <c r="D1216" s="109">
        <v>43.5</v>
      </c>
      <c r="E1216" s="110">
        <v>0</v>
      </c>
      <c r="F1216" s="110">
        <v>0</v>
      </c>
      <c r="G1216" s="110">
        <v>0</v>
      </c>
      <c r="H1216" s="110">
        <v>157</v>
      </c>
      <c r="I1216" s="110">
        <v>0</v>
      </c>
      <c r="J1216" s="110">
        <v>0</v>
      </c>
      <c r="K1216" s="110">
        <v>0</v>
      </c>
      <c r="L1216" s="110">
        <v>0</v>
      </c>
      <c r="M1216" s="110">
        <v>159</v>
      </c>
      <c r="N1216" s="110">
        <v>158</v>
      </c>
      <c r="O1216" s="111">
        <v>159</v>
      </c>
      <c r="P1216" s="112">
        <f t="shared" ref="P1216:P1225" si="928">SUM(D1216:O1216)</f>
        <v>676.5</v>
      </c>
      <c r="Q1216" s="75"/>
      <c r="R1216" s="109">
        <v>683.9</v>
      </c>
      <c r="S1216" s="114">
        <v>683.9</v>
      </c>
      <c r="T1216" s="310">
        <f t="shared" ref="T1216:T1225" si="929">R1216-S1216</f>
        <v>0</v>
      </c>
      <c r="U1216" s="209">
        <v>2</v>
      </c>
    </row>
    <row r="1217" spans="1:21" s="60" customFormat="1" ht="15.75" hidden="1" customHeight="1" thickBot="1">
      <c r="A1217" s="60" t="s">
        <v>35</v>
      </c>
      <c r="B1217" s="62"/>
      <c r="C1217" s="40" t="s">
        <v>1390</v>
      </c>
      <c r="D1217" s="109">
        <v>0</v>
      </c>
      <c r="E1217" s="110">
        <v>6.5</v>
      </c>
      <c r="F1217" s="110">
        <v>0</v>
      </c>
      <c r="G1217" s="110">
        <v>0</v>
      </c>
      <c r="H1217" s="110">
        <v>157.5</v>
      </c>
      <c r="I1217" s="110">
        <v>0</v>
      </c>
      <c r="J1217" s="110">
        <v>0</v>
      </c>
      <c r="K1217" s="110">
        <v>0</v>
      </c>
      <c r="L1217" s="110">
        <v>0</v>
      </c>
      <c r="M1217" s="110">
        <v>220</v>
      </c>
      <c r="N1217" s="110">
        <v>165</v>
      </c>
      <c r="O1217" s="111">
        <v>201.29999999999995</v>
      </c>
      <c r="P1217" s="112">
        <f t="shared" si="928"/>
        <v>750.3</v>
      </c>
      <c r="Q1217" s="79"/>
      <c r="R1217" s="306">
        <v>740.3</v>
      </c>
      <c r="S1217" s="342">
        <v>740.3</v>
      </c>
      <c r="T1217" s="355">
        <f t="shared" si="929"/>
        <v>0</v>
      </c>
      <c r="U1217" s="209">
        <v>2</v>
      </c>
    </row>
    <row r="1218" spans="1:21" s="60" customFormat="1" ht="15.6" hidden="1" customHeight="1" thickBot="1">
      <c r="A1218" s="60" t="s">
        <v>35</v>
      </c>
      <c r="B1218" s="62"/>
      <c r="C1218" s="40" t="s">
        <v>1391</v>
      </c>
      <c r="D1218" s="109">
        <v>0</v>
      </c>
      <c r="E1218" s="110">
        <v>1</v>
      </c>
      <c r="F1218" s="110">
        <v>0</v>
      </c>
      <c r="G1218" s="110">
        <v>0</v>
      </c>
      <c r="H1218" s="110">
        <v>163</v>
      </c>
      <c r="I1218" s="110">
        <v>0</v>
      </c>
      <c r="J1218" s="110">
        <v>0</v>
      </c>
      <c r="K1218" s="110">
        <v>0</v>
      </c>
      <c r="L1218" s="110">
        <v>0</v>
      </c>
      <c r="M1218" s="110">
        <v>260</v>
      </c>
      <c r="N1218" s="110">
        <v>202</v>
      </c>
      <c r="O1218" s="111">
        <v>166.29999999999995</v>
      </c>
      <c r="P1218" s="112">
        <f t="shared" si="928"/>
        <v>792.3</v>
      </c>
      <c r="Q1218" s="113"/>
      <c r="R1218" s="109">
        <v>757.4</v>
      </c>
      <c r="S1218" s="114">
        <v>757.4</v>
      </c>
      <c r="T1218" s="115">
        <f t="shared" si="929"/>
        <v>0</v>
      </c>
      <c r="U1218" s="209">
        <v>2</v>
      </c>
    </row>
    <row r="1219" spans="1:21" s="60" customFormat="1" ht="15.6" hidden="1" customHeight="1" thickBot="1">
      <c r="A1219" s="60" t="s">
        <v>35</v>
      </c>
      <c r="B1219" s="62"/>
      <c r="C1219" s="40" t="s">
        <v>1392</v>
      </c>
      <c r="D1219" s="109">
        <v>51</v>
      </c>
      <c r="E1219" s="110">
        <v>18</v>
      </c>
      <c r="F1219" s="110">
        <v>0</v>
      </c>
      <c r="G1219" s="110">
        <v>0</v>
      </c>
      <c r="H1219" s="110">
        <v>222.5</v>
      </c>
      <c r="I1219" s="110">
        <v>0</v>
      </c>
      <c r="J1219" s="110">
        <v>0</v>
      </c>
      <c r="K1219" s="110">
        <v>0</v>
      </c>
      <c r="L1219" s="110">
        <v>0</v>
      </c>
      <c r="M1219" s="110">
        <v>291</v>
      </c>
      <c r="N1219" s="110">
        <v>222</v>
      </c>
      <c r="O1219" s="111">
        <v>245</v>
      </c>
      <c r="P1219" s="112">
        <f t="shared" si="928"/>
        <v>1049.5</v>
      </c>
      <c r="Q1219" s="113"/>
      <c r="R1219" s="109">
        <v>1099.5</v>
      </c>
      <c r="S1219" s="114">
        <v>1099.5</v>
      </c>
      <c r="T1219" s="115">
        <f t="shared" si="929"/>
        <v>0</v>
      </c>
      <c r="U1219" s="209">
        <v>2</v>
      </c>
    </row>
    <row r="1220" spans="1:21" s="60" customFormat="1" ht="15.75" hidden="1" customHeight="1" thickBot="1">
      <c r="A1220" s="60" t="s">
        <v>35</v>
      </c>
      <c r="B1220" s="62">
        <f>+B1214+1</f>
        <v>224</v>
      </c>
      <c r="C1220" s="40" t="s">
        <v>1393</v>
      </c>
      <c r="D1220" s="109">
        <v>0</v>
      </c>
      <c r="E1220" s="110">
        <v>8.3000000000000007</v>
      </c>
      <c r="F1220" s="110">
        <v>0</v>
      </c>
      <c r="G1220" s="110">
        <v>0</v>
      </c>
      <c r="H1220" s="110">
        <v>256</v>
      </c>
      <c r="I1220" s="110">
        <v>0</v>
      </c>
      <c r="J1220" s="110">
        <v>0</v>
      </c>
      <c r="K1220" s="110">
        <v>0</v>
      </c>
      <c r="L1220" s="110">
        <v>0</v>
      </c>
      <c r="M1220" s="110">
        <v>268.99999999999994</v>
      </c>
      <c r="N1220" s="110">
        <v>255</v>
      </c>
      <c r="O1220" s="111">
        <v>260</v>
      </c>
      <c r="P1220" s="112">
        <f t="shared" si="928"/>
        <v>1048.3</v>
      </c>
      <c r="Q1220" s="400"/>
      <c r="R1220" s="116">
        <v>1041.7</v>
      </c>
      <c r="S1220" s="114">
        <v>1041.7</v>
      </c>
      <c r="T1220" s="115">
        <f t="shared" si="929"/>
        <v>0</v>
      </c>
      <c r="U1220" s="209">
        <v>2</v>
      </c>
    </row>
    <row r="1221" spans="1:21" s="60" customFormat="1" ht="15.75" hidden="1" customHeight="1">
      <c r="A1221" s="60" t="s">
        <v>35</v>
      </c>
      <c r="B1221" s="408">
        <f>B1172+9</f>
        <v>224</v>
      </c>
      <c r="C1221" s="568" t="s">
        <v>1394</v>
      </c>
      <c r="D1221" s="306">
        <v>0</v>
      </c>
      <c r="E1221" s="307">
        <v>2.5</v>
      </c>
      <c r="F1221" s="307">
        <v>0</v>
      </c>
      <c r="G1221" s="307">
        <v>0</v>
      </c>
      <c r="H1221" s="307">
        <v>256</v>
      </c>
      <c r="I1221" s="307">
        <v>0</v>
      </c>
      <c r="J1221" s="307">
        <v>0</v>
      </c>
      <c r="K1221" s="307">
        <v>0</v>
      </c>
      <c r="L1221" s="307">
        <v>0</v>
      </c>
      <c r="M1221" s="307">
        <v>300.5</v>
      </c>
      <c r="N1221" s="307">
        <v>270</v>
      </c>
      <c r="O1221" s="308">
        <v>255</v>
      </c>
      <c r="P1221" s="309">
        <f t="shared" si="928"/>
        <v>1084</v>
      </c>
      <c r="Q1221" s="79"/>
      <c r="R1221" s="342">
        <v>973.4</v>
      </c>
      <c r="S1221" s="342">
        <v>973.4</v>
      </c>
      <c r="T1221" s="355">
        <f t="shared" si="929"/>
        <v>0</v>
      </c>
      <c r="U1221" s="209">
        <v>2</v>
      </c>
    </row>
    <row r="1222" spans="1:21" s="60" customFormat="1" ht="15.75" customHeight="1">
      <c r="A1222" s="60" t="s">
        <v>35</v>
      </c>
      <c r="B1222" s="513">
        <f>B1173+9</f>
        <v>224</v>
      </c>
      <c r="C1222" s="595" t="s">
        <v>1395</v>
      </c>
      <c r="D1222" s="551">
        <v>0</v>
      </c>
      <c r="E1222" s="551">
        <v>6</v>
      </c>
      <c r="F1222" s="551">
        <v>0</v>
      </c>
      <c r="G1222" s="551">
        <v>0</v>
      </c>
      <c r="H1222" s="551">
        <v>258</v>
      </c>
      <c r="I1222" s="551">
        <v>0</v>
      </c>
      <c r="J1222" s="565">
        <v>0</v>
      </c>
      <c r="K1222" s="565">
        <v>0</v>
      </c>
      <c r="L1222" s="565">
        <v>0</v>
      </c>
      <c r="M1222" s="565">
        <v>150</v>
      </c>
      <c r="N1222" s="565">
        <v>165</v>
      </c>
      <c r="O1222" s="551">
        <f>(R1222)-SUM(D1222:N1222)</f>
        <v>239.5</v>
      </c>
      <c r="P1222" s="552">
        <f t="shared" si="928"/>
        <v>818.5</v>
      </c>
      <c r="Q1222" s="523"/>
      <c r="R1222" s="553">
        <v>818.5</v>
      </c>
      <c r="S1222" s="551">
        <v>818.5</v>
      </c>
      <c r="T1222" s="521">
        <f t="shared" si="929"/>
        <v>0</v>
      </c>
      <c r="U1222" s="209">
        <v>1</v>
      </c>
    </row>
    <row r="1223" spans="1:21" s="60" customFormat="1" ht="15.75" customHeight="1">
      <c r="A1223" s="60" t="s">
        <v>35</v>
      </c>
      <c r="B1223" s="513">
        <v>225</v>
      </c>
      <c r="C1223" s="595" t="s">
        <v>1396</v>
      </c>
      <c r="D1223" s="565">
        <v>0</v>
      </c>
      <c r="E1223" s="565">
        <v>7</v>
      </c>
      <c r="F1223" s="565">
        <v>0</v>
      </c>
      <c r="G1223" s="565">
        <v>0</v>
      </c>
      <c r="H1223" s="565">
        <v>195</v>
      </c>
      <c r="I1223" s="565">
        <v>0</v>
      </c>
      <c r="J1223" s="565">
        <v>0</v>
      </c>
      <c r="K1223" s="565">
        <v>0</v>
      </c>
      <c r="L1223" s="565">
        <v>0</v>
      </c>
      <c r="M1223" s="565">
        <v>545</v>
      </c>
      <c r="N1223" s="565">
        <v>370</v>
      </c>
      <c r="O1223" s="551">
        <f>(R1223)-SUM(D1223:N1223)</f>
        <v>390.79999999999995</v>
      </c>
      <c r="P1223" s="552">
        <f t="shared" si="928"/>
        <v>1507.8</v>
      </c>
      <c r="Q1223" s="523"/>
      <c r="R1223" s="553">
        <v>1507.8</v>
      </c>
      <c r="S1223" s="551">
        <v>1507.8</v>
      </c>
      <c r="T1223" s="521">
        <f t="shared" si="929"/>
        <v>0</v>
      </c>
      <c r="U1223" s="209">
        <v>1</v>
      </c>
    </row>
    <row r="1224" spans="1:21" s="60" customFormat="1" ht="15.75" hidden="1" customHeight="1" thickBot="1">
      <c r="A1224" s="60" t="s">
        <v>35</v>
      </c>
      <c r="B1224" s="409"/>
      <c r="C1224" s="158" t="s">
        <v>1397</v>
      </c>
      <c r="D1224" s="415"/>
      <c r="E1224" s="416"/>
      <c r="F1224" s="416"/>
      <c r="G1224" s="416"/>
      <c r="H1224" s="416"/>
      <c r="I1224" s="416"/>
      <c r="J1224" s="416"/>
      <c r="K1224" s="416"/>
      <c r="L1224" s="416"/>
      <c r="M1224" s="416"/>
      <c r="N1224" s="416"/>
      <c r="O1224" s="305">
        <f>(R1224)-SUM(D1224:N1224)</f>
        <v>0</v>
      </c>
      <c r="P1224" s="314">
        <f t="shared" si="928"/>
        <v>0</v>
      </c>
      <c r="Q1224" s="80"/>
      <c r="R1224" s="420"/>
      <c r="S1224" s="343"/>
      <c r="T1224" s="403">
        <f t="shared" si="929"/>
        <v>0</v>
      </c>
      <c r="U1224" s="209">
        <v>2</v>
      </c>
    </row>
    <row r="1225" spans="1:21" s="60" customFormat="1" ht="15.75" hidden="1" customHeight="1" thickBot="1">
      <c r="A1225" s="60" t="s">
        <v>35</v>
      </c>
      <c r="B1225" s="213"/>
      <c r="C1225" s="40" t="s">
        <v>1398</v>
      </c>
      <c r="D1225" s="134"/>
      <c r="E1225" s="133"/>
      <c r="F1225" s="133"/>
      <c r="G1225" s="133"/>
      <c r="H1225" s="133"/>
      <c r="I1225" s="133"/>
      <c r="J1225" s="133"/>
      <c r="K1225" s="133"/>
      <c r="L1225" s="133"/>
      <c r="M1225" s="133"/>
      <c r="N1225" s="133"/>
      <c r="O1225" s="111">
        <f>(R1225)-SUM(D1225:N1225)</f>
        <v>0</v>
      </c>
      <c r="P1225" s="112">
        <f t="shared" si="928"/>
        <v>0</v>
      </c>
      <c r="Q1225" s="80"/>
      <c r="R1225" s="120"/>
      <c r="S1225" s="114"/>
      <c r="T1225" s="115">
        <f t="shared" si="929"/>
        <v>0</v>
      </c>
      <c r="U1225" s="209">
        <v>2</v>
      </c>
    </row>
    <row r="1226" spans="1:21" s="60" customFormat="1" ht="15.75" hidden="1" customHeight="1" thickBot="1">
      <c r="A1226" s="60" t="s">
        <v>35</v>
      </c>
      <c r="B1226" s="213"/>
      <c r="C1226" s="40" t="s">
        <v>2529</v>
      </c>
      <c r="D1226" s="492"/>
      <c r="E1226" s="491"/>
      <c r="F1226" s="491"/>
      <c r="G1226" s="491"/>
      <c r="H1226" s="491"/>
      <c r="I1226" s="491"/>
      <c r="J1226" s="491"/>
      <c r="K1226" s="491"/>
      <c r="L1226" s="491"/>
      <c r="M1226" s="491"/>
      <c r="N1226" s="491"/>
      <c r="O1226" s="111">
        <f t="shared" ref="O1226:O1228" si="930">(R1226)-SUM(D1226:N1226)</f>
        <v>0</v>
      </c>
      <c r="P1226" s="112">
        <f t="shared" ref="P1226:P1228" si="931">SUM(D1226:O1226)</f>
        <v>0</v>
      </c>
      <c r="Q1226" s="80"/>
      <c r="R1226" s="487"/>
      <c r="S1226" s="488"/>
      <c r="T1226" s="115">
        <f t="shared" ref="T1226:T1228" si="932">R1226-S1226</f>
        <v>0</v>
      </c>
      <c r="U1226" s="209">
        <v>2</v>
      </c>
    </row>
    <row r="1227" spans="1:21" s="60" customFormat="1" ht="15.75" hidden="1" customHeight="1" thickBot="1">
      <c r="A1227" s="60" t="s">
        <v>35</v>
      </c>
      <c r="B1227" s="213"/>
      <c r="C1227" s="40" t="s">
        <v>2625</v>
      </c>
      <c r="D1227" s="492"/>
      <c r="E1227" s="491"/>
      <c r="F1227" s="491"/>
      <c r="G1227" s="491"/>
      <c r="H1227" s="491"/>
      <c r="I1227" s="491"/>
      <c r="J1227" s="491"/>
      <c r="K1227" s="491"/>
      <c r="L1227" s="491"/>
      <c r="M1227" s="491"/>
      <c r="N1227" s="491"/>
      <c r="O1227" s="111">
        <f t="shared" si="930"/>
        <v>0</v>
      </c>
      <c r="P1227" s="112">
        <f t="shared" si="931"/>
        <v>0</v>
      </c>
      <c r="Q1227" s="80"/>
      <c r="R1227" s="487"/>
      <c r="S1227" s="488"/>
      <c r="T1227" s="115">
        <f t="shared" si="932"/>
        <v>0</v>
      </c>
      <c r="U1227" s="209">
        <v>2</v>
      </c>
    </row>
    <row r="1228" spans="1:21" s="60" customFormat="1" ht="15.75" hidden="1" customHeight="1" thickBot="1">
      <c r="A1228" s="60" t="s">
        <v>35</v>
      </c>
      <c r="B1228" s="213"/>
      <c r="C1228" s="40" t="s">
        <v>2721</v>
      </c>
      <c r="D1228" s="492"/>
      <c r="E1228" s="491"/>
      <c r="F1228" s="491"/>
      <c r="G1228" s="491"/>
      <c r="H1228" s="491"/>
      <c r="I1228" s="491"/>
      <c r="J1228" s="491"/>
      <c r="K1228" s="491"/>
      <c r="L1228" s="491"/>
      <c r="M1228" s="491"/>
      <c r="N1228" s="491"/>
      <c r="O1228" s="111">
        <f t="shared" si="930"/>
        <v>0</v>
      </c>
      <c r="P1228" s="112">
        <f t="shared" si="931"/>
        <v>0</v>
      </c>
      <c r="Q1228" s="80"/>
      <c r="R1228" s="487"/>
      <c r="S1228" s="488"/>
      <c r="T1228" s="115">
        <f t="shared" si="932"/>
        <v>0</v>
      </c>
      <c r="U1228" s="209">
        <v>2</v>
      </c>
    </row>
    <row r="1229" spans="1:21" s="118" customFormat="1" ht="15.6" customHeight="1">
      <c r="B1229" s="82"/>
      <c r="C1229" s="50"/>
      <c r="D1229" s="83"/>
      <c r="E1229" s="83"/>
      <c r="F1229" s="83"/>
      <c r="G1229" s="83"/>
      <c r="H1229" s="83"/>
      <c r="I1229" s="83"/>
      <c r="J1229" s="83"/>
      <c r="K1229" s="83"/>
      <c r="L1229" s="83"/>
      <c r="M1229" s="83"/>
      <c r="N1229" s="83"/>
      <c r="O1229" s="83"/>
      <c r="P1229" s="83"/>
      <c r="Q1229" s="84"/>
      <c r="R1229" s="83"/>
      <c r="S1229" s="83"/>
      <c r="T1229" s="67"/>
      <c r="U1229" s="209">
        <v>1</v>
      </c>
    </row>
    <row r="1230" spans="1:21" s="60" customFormat="1" ht="15.75" hidden="1" customHeight="1" thickBot="1">
      <c r="A1230" s="174" t="s">
        <v>36</v>
      </c>
      <c r="B1230" s="213"/>
      <c r="C1230" s="40" t="s">
        <v>180</v>
      </c>
      <c r="D1230" s="299">
        <v>6.4644875073477104E-2</v>
      </c>
      <c r="E1230" s="299">
        <v>0.22191759345182546</v>
      </c>
      <c r="F1230" s="299">
        <v>1.4323423195890424E-2</v>
      </c>
      <c r="G1230" s="299">
        <v>0.10429548738736293</v>
      </c>
      <c r="H1230" s="299">
        <v>0.11506342487282326</v>
      </c>
      <c r="I1230" s="299">
        <v>1.1804978103188223E-2</v>
      </c>
      <c r="J1230" s="299">
        <v>6.5788621195016814E-2</v>
      </c>
      <c r="K1230" s="299">
        <v>0.12612532804893178</v>
      </c>
      <c r="L1230" s="299">
        <v>1.7717086970315109E-2</v>
      </c>
      <c r="M1230" s="299">
        <v>9.4791984395426271E-2</v>
      </c>
      <c r="N1230" s="299">
        <v>0.13176510371314268</v>
      </c>
      <c r="O1230" s="299">
        <v>3.1762093592599974E-2</v>
      </c>
      <c r="P1230" s="290">
        <f t="shared" ref="P1230:P1256" si="933">SUM(D1230:O1230)</f>
        <v>1.0000000000000002</v>
      </c>
      <c r="Q1230" s="291"/>
      <c r="R1230" s="83"/>
      <c r="S1230" s="83"/>
      <c r="T1230" s="67"/>
      <c r="U1230" s="209">
        <v>2</v>
      </c>
    </row>
    <row r="1231" spans="1:21" s="60" customFormat="1" ht="15.75" hidden="1" customHeight="1" thickBot="1">
      <c r="A1231" s="150" t="s">
        <v>36</v>
      </c>
      <c r="B1231" s="213"/>
      <c r="C1231" s="40" t="s">
        <v>181</v>
      </c>
      <c r="D1231" s="119">
        <v>0.10429861429243591</v>
      </c>
      <c r="E1231" s="119">
        <v>0.18461567235397702</v>
      </c>
      <c r="F1231" s="119">
        <v>3.2105852065493101E-2</v>
      </c>
      <c r="G1231" s="119">
        <v>7.7634472099873467E-2</v>
      </c>
      <c r="H1231" s="119">
        <v>0.13899179518317575</v>
      </c>
      <c r="I1231" s="119">
        <v>1.7447031053140848E-2</v>
      </c>
      <c r="J1231" s="119">
        <v>2.9483798841919158E-2</v>
      </c>
      <c r="K1231" s="119">
        <v>0.14834075402650215</v>
      </c>
      <c r="L1231" s="119">
        <v>1.0601199477733379E-2</v>
      </c>
      <c r="M1231" s="119">
        <v>9.2051337694617735E-2</v>
      </c>
      <c r="N1231" s="119">
        <v>0.1425377030671367</v>
      </c>
      <c r="O1231" s="119">
        <v>2.1891769843994744E-2</v>
      </c>
      <c r="P1231" s="107">
        <f t="shared" si="933"/>
        <v>1</v>
      </c>
      <c r="Q1231" s="291"/>
      <c r="R1231" s="83"/>
      <c r="S1231" s="83"/>
      <c r="T1231" s="67"/>
      <c r="U1231" s="209">
        <v>2</v>
      </c>
    </row>
    <row r="1232" spans="1:21" s="60" customFormat="1" ht="15.75" hidden="1" customHeight="1" thickBot="1">
      <c r="A1232" s="150" t="s">
        <v>36</v>
      </c>
      <c r="B1232" s="213"/>
      <c r="C1232" s="40" t="s">
        <v>182</v>
      </c>
      <c r="D1232" s="346">
        <v>0.15092373995957287</v>
      </c>
      <c r="E1232" s="346">
        <v>0.16142391197528197</v>
      </c>
      <c r="F1232" s="346">
        <v>1.1922698761119446E-2</v>
      </c>
      <c r="G1232" s="346">
        <v>9.5273662593615943E-2</v>
      </c>
      <c r="H1232" s="346">
        <v>0.12172329905934517</v>
      </c>
      <c r="I1232" s="346">
        <v>7.5630477611817277E-3</v>
      </c>
      <c r="J1232" s="346">
        <v>9.1809687228149334E-2</v>
      </c>
      <c r="K1232" s="346">
        <v>8.5475266517418602E-2</v>
      </c>
      <c r="L1232" s="346">
        <v>1.4402184625416451E-2</v>
      </c>
      <c r="M1232" s="346">
        <v>0.14481868210559232</v>
      </c>
      <c r="N1232" s="346">
        <v>9.4320895908689556E-2</v>
      </c>
      <c r="O1232" s="346">
        <v>2.0342923504616601E-2</v>
      </c>
      <c r="P1232" s="295">
        <f t="shared" si="933"/>
        <v>1</v>
      </c>
      <c r="Q1232" s="291"/>
      <c r="R1232" s="83"/>
      <c r="S1232" s="83"/>
      <c r="T1232" s="67"/>
      <c r="U1232" s="209">
        <v>2</v>
      </c>
    </row>
    <row r="1233" spans="1:21" s="60" customFormat="1" ht="15.75" hidden="1" customHeight="1" thickBot="1">
      <c r="A1233" s="150" t="s">
        <v>36</v>
      </c>
      <c r="B1233" s="213"/>
      <c r="C1233" s="40" t="s">
        <v>183</v>
      </c>
      <c r="D1233" s="153">
        <f t="shared" ref="D1233:D1240" si="934">D1255/$P1255</f>
        <v>0.17180325849685879</v>
      </c>
      <c r="E1233" s="296">
        <f t="shared" ref="E1233:O1233" si="935">E1255/$P1255</f>
        <v>0.12175501724571046</v>
      </c>
      <c r="F1233" s="296">
        <f t="shared" si="935"/>
        <v>1.2814732495469588E-2</v>
      </c>
      <c r="G1233" s="296">
        <f t="shared" si="935"/>
        <v>0.1293834826919793</v>
      </c>
      <c r="H1233" s="296">
        <f t="shared" si="935"/>
        <v>9.0900119152285311E-2</v>
      </c>
      <c r="I1233" s="296">
        <f t="shared" si="935"/>
        <v>1.196397536004605E-2</v>
      </c>
      <c r="J1233" s="296">
        <f t="shared" si="935"/>
        <v>0.11189778987217251</v>
      </c>
      <c r="K1233" s="296">
        <f t="shared" si="935"/>
        <v>7.0955455692944383E-2</v>
      </c>
      <c r="L1233" s="296">
        <f t="shared" si="935"/>
        <v>1.5326713748245908E-2</v>
      </c>
      <c r="M1233" s="296">
        <f t="shared" si="935"/>
        <v>0.15063336906382269</v>
      </c>
      <c r="N1233" s="296">
        <f t="shared" si="935"/>
        <v>9.6398464248149199E-2</v>
      </c>
      <c r="O1233" s="296">
        <f t="shared" si="935"/>
        <v>1.6167621932315815E-2</v>
      </c>
      <c r="P1233" s="155">
        <f t="shared" si="933"/>
        <v>0.99999999999999989</v>
      </c>
      <c r="Q1233" s="291"/>
      <c r="R1233" s="83"/>
      <c r="S1233" s="83"/>
      <c r="T1233" s="67"/>
      <c r="U1233" s="209">
        <v>2</v>
      </c>
    </row>
    <row r="1234" spans="1:21" s="60" customFormat="1" ht="15.75" hidden="1" customHeight="1" thickBot="1">
      <c r="A1234" s="150" t="s">
        <v>36</v>
      </c>
      <c r="B1234" s="213"/>
      <c r="C1234" s="41" t="s">
        <v>184</v>
      </c>
      <c r="D1234" s="153">
        <f t="shared" si="934"/>
        <v>0.17929814945783706</v>
      </c>
      <c r="E1234" s="296">
        <f t="shared" ref="E1234:O1235" si="936">E1256/$P1256</f>
        <v>0.11488590826420227</v>
      </c>
      <c r="F1234" s="296">
        <f t="shared" si="936"/>
        <v>9.5587952270078389E-4</v>
      </c>
      <c r="G1234" s="296">
        <f t="shared" si="936"/>
        <v>9.4979139120951031E-2</v>
      </c>
      <c r="H1234" s="296">
        <f t="shared" si="936"/>
        <v>0.13267185491738653</v>
      </c>
      <c r="I1234" s="296">
        <f t="shared" si="936"/>
        <v>6.2633139984485345E-4</v>
      </c>
      <c r="J1234" s="296">
        <f t="shared" si="936"/>
        <v>0.10600095507298334</v>
      </c>
      <c r="K1234" s="296">
        <f t="shared" si="936"/>
        <v>0.10016302393977482</v>
      </c>
      <c r="L1234" s="296">
        <f t="shared" si="936"/>
        <v>4.9414934603316469E-3</v>
      </c>
      <c r="M1234" s="296">
        <f t="shared" si="936"/>
        <v>0.12650785533438014</v>
      </c>
      <c r="N1234" s="296">
        <f t="shared" si="936"/>
        <v>0.13466380057313837</v>
      </c>
      <c r="O1234" s="296">
        <f t="shared" si="936"/>
        <v>4.3056089364689985E-3</v>
      </c>
      <c r="P1234" s="155">
        <f t="shared" si="933"/>
        <v>0.99999999999999978</v>
      </c>
      <c r="Q1234" s="157">
        <f>(P1256/P1255-1)</f>
        <v>-4.3658844260089369E-2</v>
      </c>
      <c r="R1234" s="83"/>
      <c r="S1234" s="83"/>
      <c r="T1234" s="67"/>
      <c r="U1234" s="209">
        <v>2</v>
      </c>
    </row>
    <row r="1235" spans="1:21" s="60" customFormat="1" ht="15.75" hidden="1" customHeight="1" thickBot="1">
      <c r="A1235" s="150" t="s">
        <v>36</v>
      </c>
      <c r="B1235" s="213"/>
      <c r="C1235" s="40" t="s">
        <v>452</v>
      </c>
      <c r="D1235" s="153">
        <f t="shared" si="934"/>
        <v>0.14565679619786029</v>
      </c>
      <c r="E1235" s="296">
        <f t="shared" si="936"/>
        <v>0.14379699075479921</v>
      </c>
      <c r="F1235" s="296">
        <f t="shared" si="936"/>
        <v>8.0731219546228521E-3</v>
      </c>
      <c r="G1235" s="296">
        <f t="shared" si="936"/>
        <v>0.13490084666352617</v>
      </c>
      <c r="H1235" s="296">
        <f t="shared" si="936"/>
        <v>6.4203907548448777E-2</v>
      </c>
      <c r="I1235" s="296">
        <f t="shared" si="936"/>
        <v>1.9255551732008649E-3</v>
      </c>
      <c r="J1235" s="296">
        <f t="shared" si="936"/>
        <v>8.1587631863747775E-2</v>
      </c>
      <c r="K1235" s="296">
        <f t="shared" si="936"/>
        <v>9.7838734040040773E-2</v>
      </c>
      <c r="L1235" s="296">
        <f t="shared" si="936"/>
        <v>1.6906999373861233E-2</v>
      </c>
      <c r="M1235" s="296">
        <f t="shared" si="936"/>
        <v>8.2960646660833665E-2</v>
      </c>
      <c r="N1235" s="296">
        <f t="shared" si="936"/>
        <v>0.19712109491961369</v>
      </c>
      <c r="O1235" s="296">
        <f t="shared" si="936"/>
        <v>2.5027674849444719E-2</v>
      </c>
      <c r="P1235" s="155">
        <f t="shared" si="933"/>
        <v>0.99999999999999989</v>
      </c>
      <c r="Q1235" s="157">
        <f t="shared" ref="Q1235:Q1240" si="937">(P1257/P1256-1)</f>
        <v>0.16812427631603821</v>
      </c>
      <c r="R1235" s="83"/>
      <c r="S1235" s="83"/>
      <c r="T1235" s="67"/>
      <c r="U1235" s="209">
        <v>2</v>
      </c>
    </row>
    <row r="1236" spans="1:21" s="60" customFormat="1" ht="15.75" hidden="1" customHeight="1" thickBot="1">
      <c r="A1236" s="150" t="s">
        <v>36</v>
      </c>
      <c r="B1236" s="213"/>
      <c r="C1236" s="40" t="s">
        <v>571</v>
      </c>
      <c r="D1236" s="153">
        <f t="shared" si="934"/>
        <v>0.11727349636325984</v>
      </c>
      <c r="E1236" s="296">
        <f t="shared" ref="E1236:O1236" si="938">E1258/$P1258</f>
        <v>0.16145281688967456</v>
      </c>
      <c r="F1236" s="296">
        <f t="shared" si="938"/>
        <v>4.002486952648248E-2</v>
      </c>
      <c r="G1236" s="296">
        <f t="shared" si="938"/>
        <v>9.0569835335688326E-2</v>
      </c>
      <c r="H1236" s="296">
        <f t="shared" si="938"/>
        <v>9.9756736517738975E-2</v>
      </c>
      <c r="I1236" s="296">
        <f t="shared" si="938"/>
        <v>2.6924322227363073E-2</v>
      </c>
      <c r="J1236" s="296">
        <f t="shared" si="938"/>
        <v>7.7031744107232805E-2</v>
      </c>
      <c r="K1236" s="296">
        <f t="shared" si="938"/>
        <v>0.12318573301712291</v>
      </c>
      <c r="L1236" s="296">
        <f t="shared" si="938"/>
        <v>4.3315998726582783E-3</v>
      </c>
      <c r="M1236" s="296">
        <f t="shared" si="938"/>
        <v>9.6731647457552208E-2</v>
      </c>
      <c r="N1236" s="296">
        <f t="shared" si="938"/>
        <v>0.16047975948931323</v>
      </c>
      <c r="O1236" s="296">
        <f t="shared" si="938"/>
        <v>2.2374391959133866E-3</v>
      </c>
      <c r="P1236" s="155">
        <f t="shared" si="933"/>
        <v>1.0000000000000002</v>
      </c>
      <c r="Q1236" s="156">
        <f t="shared" si="937"/>
        <v>3.1383161498928391E-2</v>
      </c>
      <c r="R1236" s="83"/>
      <c r="S1236" s="83"/>
      <c r="T1236" s="67"/>
      <c r="U1236" s="209">
        <v>2</v>
      </c>
    </row>
    <row r="1237" spans="1:21" s="60" customFormat="1" ht="15.75" hidden="1" customHeight="1" thickBot="1">
      <c r="A1237" s="150" t="s">
        <v>36</v>
      </c>
      <c r="B1237" s="213"/>
      <c r="C1237" s="49" t="s">
        <v>672</v>
      </c>
      <c r="D1237" s="153">
        <f t="shared" si="934"/>
        <v>0.11826698801006461</v>
      </c>
      <c r="E1237" s="154">
        <f t="shared" ref="E1237:O1237" si="939">E1259/$P1259</f>
        <v>0.1908469451299091</v>
      </c>
      <c r="F1237" s="154">
        <f t="shared" si="939"/>
        <v>2.7894986294291452E-3</v>
      </c>
      <c r="G1237" s="154">
        <f t="shared" si="939"/>
        <v>8.2240584718740212E-2</v>
      </c>
      <c r="H1237" s="154">
        <f t="shared" si="939"/>
        <v>0.10547521368399214</v>
      </c>
      <c r="I1237" s="154">
        <f t="shared" si="939"/>
        <v>2.3844379021056381E-2</v>
      </c>
      <c r="J1237" s="154">
        <f t="shared" si="939"/>
        <v>7.2257455985751673E-2</v>
      </c>
      <c r="K1237" s="154">
        <f t="shared" si="939"/>
        <v>0.13437950415345454</v>
      </c>
      <c r="L1237" s="154">
        <f t="shared" si="939"/>
        <v>1.2524281679191732E-3</v>
      </c>
      <c r="M1237" s="154">
        <f t="shared" si="939"/>
        <v>8.5884293699126049E-2</v>
      </c>
      <c r="N1237" s="154">
        <f t="shared" si="939"/>
        <v>0.15285501048547728</v>
      </c>
      <c r="O1237" s="154">
        <f t="shared" si="939"/>
        <v>2.9907698315079674E-2</v>
      </c>
      <c r="P1237" s="155">
        <f t="shared" si="933"/>
        <v>1</v>
      </c>
      <c r="Q1237" s="156">
        <f t="shared" si="937"/>
        <v>-2.308842834968472E-2</v>
      </c>
      <c r="R1237" s="83"/>
      <c r="S1237" s="83"/>
      <c r="T1237" s="232"/>
      <c r="U1237" s="209">
        <v>2</v>
      </c>
    </row>
    <row r="1238" spans="1:21" s="60" customFormat="1" ht="15.75" hidden="1" customHeight="1" thickBot="1">
      <c r="A1238" s="150" t="s">
        <v>36</v>
      </c>
      <c r="B1238" s="62"/>
      <c r="C1238" s="49" t="s">
        <v>755</v>
      </c>
      <c r="D1238" s="298">
        <f t="shared" si="934"/>
        <v>8.1636367139024821E-2</v>
      </c>
      <c r="E1238" s="299">
        <f t="shared" ref="E1238:O1238" si="940">E1260/$P1260</f>
        <v>0.23533732997964971</v>
      </c>
      <c r="F1238" s="299">
        <f t="shared" si="940"/>
        <v>3.8698566185414876E-3</v>
      </c>
      <c r="G1238" s="299">
        <f t="shared" si="940"/>
        <v>6.9404181418212349E-2</v>
      </c>
      <c r="H1238" s="299">
        <f t="shared" si="940"/>
        <v>0.11664074425450531</v>
      </c>
      <c r="I1238" s="299">
        <f t="shared" si="940"/>
        <v>2.5991094529670321E-2</v>
      </c>
      <c r="J1238" s="299">
        <f t="shared" si="940"/>
        <v>6.0087720592918392E-2</v>
      </c>
      <c r="K1238" s="299">
        <f t="shared" si="940"/>
        <v>0.12476078937785616</v>
      </c>
      <c r="L1238" s="299">
        <f t="shared" si="940"/>
        <v>1.9323589731123164E-2</v>
      </c>
      <c r="M1238" s="299">
        <f t="shared" si="940"/>
        <v>8.2403730168741779E-2</v>
      </c>
      <c r="N1238" s="299">
        <f t="shared" si="940"/>
        <v>0.1745601937068634</v>
      </c>
      <c r="O1238" s="299">
        <f t="shared" si="940"/>
        <v>5.9844024828931402E-3</v>
      </c>
      <c r="P1238" s="300">
        <f t="shared" si="933"/>
        <v>1</v>
      </c>
      <c r="Q1238" s="301">
        <f t="shared" si="937"/>
        <v>5.4280945313376128E-2</v>
      </c>
      <c r="R1238" s="83"/>
      <c r="S1238" s="83"/>
      <c r="T1238" s="67"/>
      <c r="U1238" s="209">
        <v>2</v>
      </c>
    </row>
    <row r="1239" spans="1:21" s="60" customFormat="1" ht="15.75" hidden="1" customHeight="1" thickBot="1">
      <c r="A1239" s="150" t="s">
        <v>36</v>
      </c>
      <c r="B1239" s="62"/>
      <c r="C1239" s="49" t="s">
        <v>834</v>
      </c>
      <c r="D1239" s="130">
        <f t="shared" si="934"/>
        <v>9.0666068446349779E-2</v>
      </c>
      <c r="E1239" s="119">
        <f t="shared" ref="E1239:O1240" si="941">E1261/$P1261</f>
        <v>0.18103327664234353</v>
      </c>
      <c r="F1239" s="119">
        <f t="shared" si="941"/>
        <v>2.9206280039339873E-2</v>
      </c>
      <c r="G1239" s="119">
        <f t="shared" si="941"/>
        <v>7.1818916725865198E-2</v>
      </c>
      <c r="H1239" s="119">
        <f t="shared" si="941"/>
        <v>0.13581976171138949</v>
      </c>
      <c r="I1239" s="119">
        <f t="shared" si="941"/>
        <v>1.2636720135402148E-2</v>
      </c>
      <c r="J1239" s="119">
        <f t="shared" si="941"/>
        <v>6.0123060687582608E-2</v>
      </c>
      <c r="K1239" s="119">
        <f t="shared" si="941"/>
        <v>0.14394211828876577</v>
      </c>
      <c r="L1239" s="119">
        <f t="shared" si="941"/>
        <v>8.5755802765257339E-3</v>
      </c>
      <c r="M1239" s="119">
        <f t="shared" si="941"/>
        <v>8.4804694391839741E-2</v>
      </c>
      <c r="N1239" s="119">
        <f t="shared" si="941"/>
        <v>0.17523566206787128</v>
      </c>
      <c r="O1239" s="119">
        <f t="shared" si="941"/>
        <v>6.1378605867248477E-3</v>
      </c>
      <c r="P1239" s="175">
        <f t="shared" si="933"/>
        <v>1</v>
      </c>
      <c r="Q1239" s="176">
        <f t="shared" si="937"/>
        <v>8.2421805315813224E-4</v>
      </c>
      <c r="R1239" s="83"/>
      <c r="S1239" s="83"/>
      <c r="T1239" s="67"/>
      <c r="U1239" s="209">
        <v>2</v>
      </c>
    </row>
    <row r="1240" spans="1:21" s="60" customFormat="1" ht="15.6" hidden="1" customHeight="1" thickBot="1">
      <c r="A1240" s="150" t="s">
        <v>36</v>
      </c>
      <c r="B1240" s="62"/>
      <c r="C1240" s="49" t="s">
        <v>918</v>
      </c>
      <c r="D1240" s="130">
        <f t="shared" si="934"/>
        <v>7.8562150529602637E-2</v>
      </c>
      <c r="E1240" s="119">
        <f t="shared" si="941"/>
        <v>0.21953603627223045</v>
      </c>
      <c r="F1240" s="119">
        <f t="shared" si="941"/>
        <v>1.3436385215801377E-3</v>
      </c>
      <c r="G1240" s="119">
        <f t="shared" si="941"/>
        <v>6.8067203727565015E-2</v>
      </c>
      <c r="H1240" s="119">
        <f t="shared" si="941"/>
        <v>0.13024256889026964</v>
      </c>
      <c r="I1240" s="119">
        <f t="shared" si="941"/>
        <v>3.1116082679561146E-4</v>
      </c>
      <c r="J1240" s="119">
        <f t="shared" si="941"/>
        <v>5.2913215196363321E-2</v>
      </c>
      <c r="K1240" s="119">
        <f t="shared" si="941"/>
        <v>0.15077107172298623</v>
      </c>
      <c r="L1240" s="119">
        <f t="shared" si="941"/>
        <v>3.6223180891161201E-2</v>
      </c>
      <c r="M1240" s="119">
        <f t="shared" si="941"/>
        <v>6.9968035798009059E-2</v>
      </c>
      <c r="N1240" s="119">
        <f t="shared" si="941"/>
        <v>0.18977032967949342</v>
      </c>
      <c r="O1240" s="119">
        <f t="shared" si="941"/>
        <v>2.2914079439432704E-3</v>
      </c>
      <c r="P1240" s="175">
        <f>SUM(D1240:O1240)</f>
        <v>0.99999999999999989</v>
      </c>
      <c r="Q1240" s="176">
        <f t="shared" si="937"/>
        <v>0.1270313129136813</v>
      </c>
      <c r="R1240" s="83"/>
      <c r="S1240" s="83"/>
      <c r="T1240" s="67"/>
      <c r="U1240" s="209">
        <v>2</v>
      </c>
    </row>
    <row r="1241" spans="1:21" s="60" customFormat="1" ht="15.6" hidden="1" customHeight="1" thickBot="1">
      <c r="A1241" s="150" t="s">
        <v>36</v>
      </c>
      <c r="B1241" s="62"/>
      <c r="C1241" s="49" t="s">
        <v>1051</v>
      </c>
      <c r="D1241" s="130">
        <f t="shared" ref="D1241:O1241" si="942">D1264/$P1264</f>
        <v>9.1117929007669907E-2</v>
      </c>
      <c r="E1241" s="119">
        <f t="shared" si="942"/>
        <v>0.16484768466556185</v>
      </c>
      <c r="F1241" s="119">
        <f t="shared" si="942"/>
        <v>1.4834448044143931E-4</v>
      </c>
      <c r="G1241" s="119">
        <f t="shared" si="942"/>
        <v>6.2336928901547205E-2</v>
      </c>
      <c r="H1241" s="119">
        <f t="shared" si="942"/>
        <v>0.1780884048048009</v>
      </c>
      <c r="I1241" s="119">
        <f t="shared" si="942"/>
        <v>1.3146232578436898E-3</v>
      </c>
      <c r="J1241" s="119">
        <f t="shared" si="942"/>
        <v>5.2519923441832983E-2</v>
      </c>
      <c r="K1241" s="119">
        <f t="shared" si="942"/>
        <v>0.1646107618214035</v>
      </c>
      <c r="L1241" s="119">
        <f t="shared" si="942"/>
        <v>2.1144423074392119E-3</v>
      </c>
      <c r="M1241" s="119">
        <f t="shared" si="942"/>
        <v>7.2238000084026033E-2</v>
      </c>
      <c r="N1241" s="119">
        <f t="shared" si="942"/>
        <v>0.19920994098389685</v>
      </c>
      <c r="O1241" s="119">
        <f t="shared" si="942"/>
        <v>1.1453016243536422E-2</v>
      </c>
      <c r="P1241" s="175">
        <f>SUM(D1241:O1241)</f>
        <v>1</v>
      </c>
      <c r="Q1241" s="176">
        <f>(P1264/P1262-1)</f>
        <v>5.2125212866730442E-2</v>
      </c>
      <c r="R1241" s="83"/>
      <c r="S1241" s="83"/>
      <c r="T1241" s="67"/>
      <c r="U1241" s="209">
        <v>2</v>
      </c>
    </row>
    <row r="1242" spans="1:21" s="60" customFormat="1" ht="15.6" hidden="1" customHeight="1" thickBot="1">
      <c r="A1242" s="150" t="s">
        <v>36</v>
      </c>
      <c r="B1242" s="62">
        <f>+B1221+1</f>
        <v>225</v>
      </c>
      <c r="C1242" s="49" t="s">
        <v>1399</v>
      </c>
      <c r="D1242" s="130">
        <f t="shared" ref="D1242:D1248" si="943">D1265/$P1265</f>
        <v>6.8962843675649407E-2</v>
      </c>
      <c r="E1242" s="119">
        <f t="shared" ref="E1242:O1242" si="944">E1265/$P1265</f>
        <v>0.2335645779132017</v>
      </c>
      <c r="F1242" s="119">
        <f t="shared" si="944"/>
        <v>2.5635929297748048E-3</v>
      </c>
      <c r="G1242" s="119">
        <f t="shared" si="944"/>
        <v>6.1412553522938458E-2</v>
      </c>
      <c r="H1242" s="119">
        <f t="shared" si="944"/>
        <v>0.15237071774519167</v>
      </c>
      <c r="I1242" s="119">
        <f t="shared" si="944"/>
        <v>3.3156160451013731E-3</v>
      </c>
      <c r="J1242" s="119">
        <f t="shared" si="944"/>
        <v>6.8169019062693945E-2</v>
      </c>
      <c r="K1242" s="119">
        <f t="shared" si="944"/>
        <v>0.14118862944799548</v>
      </c>
      <c r="L1242" s="119">
        <f t="shared" si="944"/>
        <v>5.1715529734060618E-3</v>
      </c>
      <c r="M1242" s="119">
        <f t="shared" si="944"/>
        <v>7.4781058827334004E-2</v>
      </c>
      <c r="N1242" s="119">
        <f t="shared" si="944"/>
        <v>0.18811946177180236</v>
      </c>
      <c r="O1242" s="119">
        <f t="shared" si="944"/>
        <v>3.8037608491070258E-4</v>
      </c>
      <c r="P1242" s="175">
        <f t="shared" ref="P1242:P1251" si="945">SUM(D1242:O1242)</f>
        <v>1</v>
      </c>
      <c r="Q1242" s="176">
        <f>(P1265/P1264-1)</f>
        <v>0.18071002490821675</v>
      </c>
      <c r="R1242" s="83"/>
      <c r="S1242" s="83"/>
      <c r="T1242" s="67"/>
      <c r="U1242" s="209">
        <v>2</v>
      </c>
    </row>
    <row r="1243" spans="1:21" s="60" customFormat="1" ht="15.6" hidden="1" customHeight="1">
      <c r="A1243" s="150" t="s">
        <v>36</v>
      </c>
      <c r="B1243" s="408">
        <f t="shared" ref="B1243:B1248" si="946">+B1242+1</f>
        <v>226</v>
      </c>
      <c r="C1243" s="566" t="s">
        <v>1400</v>
      </c>
      <c r="D1243" s="460">
        <f t="shared" si="943"/>
        <v>6.2048764886942533E-2</v>
      </c>
      <c r="E1243" s="346">
        <f t="shared" ref="E1243:O1243" si="947">E1266/$P1266</f>
        <v>0.22293038179220431</v>
      </c>
      <c r="F1243" s="346">
        <f t="shared" si="947"/>
        <v>5.6080678478230084E-3</v>
      </c>
      <c r="G1243" s="346">
        <f t="shared" si="947"/>
        <v>6.3321841415430957E-2</v>
      </c>
      <c r="H1243" s="346">
        <f t="shared" si="947"/>
        <v>0.15875821476405635</v>
      </c>
      <c r="I1243" s="346">
        <f t="shared" si="947"/>
        <v>4.6932203774670164E-4</v>
      </c>
      <c r="J1243" s="346">
        <f t="shared" si="947"/>
        <v>4.4504761553816816E-2</v>
      </c>
      <c r="K1243" s="346">
        <f t="shared" si="947"/>
        <v>0.16769460877026238</v>
      </c>
      <c r="L1243" s="346">
        <f t="shared" si="947"/>
        <v>4.9499177157412144E-3</v>
      </c>
      <c r="M1243" s="346">
        <f t="shared" si="947"/>
        <v>6.7031955788962191E-2</v>
      </c>
      <c r="N1243" s="346">
        <f t="shared" si="947"/>
        <v>0.19894780347768234</v>
      </c>
      <c r="O1243" s="346">
        <f t="shared" si="947"/>
        <v>3.7343599493311818E-3</v>
      </c>
      <c r="P1243" s="545">
        <f t="shared" si="945"/>
        <v>1.0000000000000002</v>
      </c>
      <c r="Q1243" s="548">
        <f t="shared" ref="Q1243:Q1251" si="948">(P1266/P1265-1)</f>
        <v>0.16495010505054752</v>
      </c>
      <c r="R1243" s="83"/>
      <c r="S1243" s="83"/>
      <c r="T1243" s="67"/>
      <c r="U1243" s="209">
        <v>2</v>
      </c>
    </row>
    <row r="1244" spans="1:21" s="60" customFormat="1" ht="15.6" customHeight="1">
      <c r="A1244" s="150" t="s">
        <v>36</v>
      </c>
      <c r="B1244" s="513">
        <v>226</v>
      </c>
      <c r="C1244" s="567" t="s">
        <v>1401</v>
      </c>
      <c r="D1244" s="119">
        <f t="shared" si="943"/>
        <v>5.8373807981028092E-2</v>
      </c>
      <c r="E1244" s="119">
        <f t="shared" ref="E1244:O1244" si="949">E1267/$P1267</f>
        <v>0.23731299915940984</v>
      </c>
      <c r="F1244" s="119">
        <f t="shared" si="949"/>
        <v>4.0873409038749619E-3</v>
      </c>
      <c r="G1244" s="119">
        <f t="shared" si="949"/>
        <v>4.7939529285290557E-2</v>
      </c>
      <c r="H1244" s="119">
        <f t="shared" si="949"/>
        <v>0.16220540335378911</v>
      </c>
      <c r="I1244" s="119">
        <f t="shared" si="949"/>
        <v>2.899431460794976E-3</v>
      </c>
      <c r="J1244" s="119">
        <f t="shared" si="949"/>
        <v>3.3509707320158059E-2</v>
      </c>
      <c r="K1244" s="119">
        <f t="shared" si="949"/>
        <v>0.17920429540087254</v>
      </c>
      <c r="L1244" s="119">
        <f t="shared" si="949"/>
        <v>3.1282104283220256E-3</v>
      </c>
      <c r="M1244" s="119">
        <f t="shared" si="949"/>
        <v>5.8434924738946445E-2</v>
      </c>
      <c r="N1244" s="119">
        <f t="shared" si="949"/>
        <v>0.21026113036810565</v>
      </c>
      <c r="O1244" s="119">
        <f t="shared" si="949"/>
        <v>2.643219599407731E-3</v>
      </c>
      <c r="P1244" s="175">
        <f t="shared" si="945"/>
        <v>0.99999999999999989</v>
      </c>
      <c r="Q1244" s="556">
        <f t="shared" si="948"/>
        <v>0.27138778119144402</v>
      </c>
      <c r="R1244" s="83"/>
      <c r="S1244" s="83"/>
      <c r="T1244" s="67"/>
      <c r="U1244" s="209">
        <v>1</v>
      </c>
    </row>
    <row r="1245" spans="1:21" s="60" customFormat="1" ht="15.6" customHeight="1">
      <c r="A1245" s="150" t="s">
        <v>36</v>
      </c>
      <c r="B1245" s="513">
        <f t="shared" si="946"/>
        <v>227</v>
      </c>
      <c r="C1245" s="567" t="s">
        <v>1402</v>
      </c>
      <c r="D1245" s="119">
        <f t="shared" si="943"/>
        <v>4.04273605451052E-2</v>
      </c>
      <c r="E1245" s="119">
        <f t="shared" ref="E1245:O1245" si="950">E1268/$P1268</f>
        <v>0.25221363151917064</v>
      </c>
      <c r="F1245" s="119">
        <f t="shared" si="950"/>
        <v>3.6843246564489491E-3</v>
      </c>
      <c r="G1245" s="119">
        <f t="shared" si="950"/>
        <v>4.9703041150772224E-2</v>
      </c>
      <c r="H1245" s="119">
        <f t="shared" si="950"/>
        <v>0.1763037422363613</v>
      </c>
      <c r="I1245" s="119">
        <f t="shared" si="950"/>
        <v>3.3965927397226121E-3</v>
      </c>
      <c r="J1245" s="119">
        <f t="shared" si="950"/>
        <v>3.4664273253707051E-2</v>
      </c>
      <c r="K1245" s="119">
        <f t="shared" si="950"/>
        <v>0.1683632422255841</v>
      </c>
      <c r="L1245" s="119">
        <f t="shared" si="950"/>
        <v>5.127375807010782E-3</v>
      </c>
      <c r="M1245" s="119">
        <f t="shared" si="950"/>
        <v>4.2898546918142995E-2</v>
      </c>
      <c r="N1245" s="119">
        <f t="shared" si="950"/>
        <v>0.22007364414062688</v>
      </c>
      <c r="O1245" s="119">
        <f t="shared" si="950"/>
        <v>3.1442248073472326E-3</v>
      </c>
      <c r="P1245" s="175">
        <f t="shared" si="945"/>
        <v>1</v>
      </c>
      <c r="Q1245" s="556">
        <f t="shared" si="948"/>
        <v>0.26627217265968817</v>
      </c>
      <c r="R1245" s="83"/>
      <c r="S1245" s="83"/>
      <c r="T1245" s="67"/>
      <c r="U1245" s="209">
        <v>1</v>
      </c>
    </row>
    <row r="1246" spans="1:21" s="60" customFormat="1" ht="15.75" customHeight="1">
      <c r="A1246" s="150" t="s">
        <v>36</v>
      </c>
      <c r="B1246" s="513">
        <f t="shared" si="946"/>
        <v>228</v>
      </c>
      <c r="C1246" s="567" t="s">
        <v>1403</v>
      </c>
      <c r="D1246" s="119">
        <f t="shared" si="943"/>
        <v>3.932677616589423E-2</v>
      </c>
      <c r="E1246" s="119">
        <f t="shared" ref="E1246:O1246" si="951">E1269/$P1269</f>
        <v>0.28465995476623096</v>
      </c>
      <c r="F1246" s="119">
        <f t="shared" si="951"/>
        <v>4.6093577473553249E-3</v>
      </c>
      <c r="G1246" s="119">
        <f t="shared" si="951"/>
        <v>5.4071388517162235E-2</v>
      </c>
      <c r="H1246" s="119">
        <f t="shared" si="951"/>
        <v>0.16490816148706078</v>
      </c>
      <c r="I1246" s="119">
        <f t="shared" si="951"/>
        <v>2.4438785421093271E-3</v>
      </c>
      <c r="J1246" s="119">
        <f t="shared" si="951"/>
        <v>7.0634352891742636E-2</v>
      </c>
      <c r="K1246" s="119">
        <f t="shared" si="951"/>
        <v>0.12618320250158616</v>
      </c>
      <c r="L1246" s="119">
        <f t="shared" si="951"/>
        <v>3.6813027010681896E-3</v>
      </c>
      <c r="M1246" s="119">
        <f t="shared" si="951"/>
        <v>4.826079553782249E-2</v>
      </c>
      <c r="N1246" s="119">
        <f t="shared" si="951"/>
        <v>0.19833724139101877</v>
      </c>
      <c r="O1246" s="119">
        <f t="shared" si="951"/>
        <v>2.8835877509488946E-3</v>
      </c>
      <c r="P1246" s="175">
        <f t="shared" si="945"/>
        <v>1.0000000000000002</v>
      </c>
      <c r="Q1246" s="556">
        <f t="shared" si="948"/>
        <v>0.24560755732298167</v>
      </c>
      <c r="R1246" s="83"/>
      <c r="S1246" s="83"/>
      <c r="T1246" s="67"/>
      <c r="U1246" s="209">
        <v>1</v>
      </c>
    </row>
    <row r="1247" spans="1:21" s="60" customFormat="1" ht="15.75" customHeight="1">
      <c r="A1247" s="150" t="s">
        <v>36</v>
      </c>
      <c r="B1247" s="513">
        <f t="shared" si="946"/>
        <v>229</v>
      </c>
      <c r="C1247" s="567" t="s">
        <v>1404</v>
      </c>
      <c r="D1247" s="119">
        <f t="shared" si="943"/>
        <v>4.937357574031867E-2</v>
      </c>
      <c r="E1247" s="119">
        <f t="shared" ref="E1247:O1247" si="952">E1270/$P1270</f>
        <v>0.2630297901926234</v>
      </c>
      <c r="F1247" s="119">
        <f t="shared" si="952"/>
        <v>1.0735625089902109E-2</v>
      </c>
      <c r="G1247" s="119">
        <f t="shared" si="952"/>
        <v>3.7751554850727558E-2</v>
      </c>
      <c r="H1247" s="119">
        <f t="shared" si="952"/>
        <v>0.19345294277181205</v>
      </c>
      <c r="I1247" s="119">
        <f t="shared" si="952"/>
        <v>1.6982577362815484E-3</v>
      </c>
      <c r="J1247" s="119">
        <f t="shared" si="952"/>
        <v>4.0017826177272488E-2</v>
      </c>
      <c r="K1247" s="119">
        <f t="shared" si="952"/>
        <v>0.15453996790226718</v>
      </c>
      <c r="L1247" s="119">
        <f t="shared" si="952"/>
        <v>6.9855290654813893E-3</v>
      </c>
      <c r="M1247" s="119">
        <f t="shared" si="952"/>
        <v>4.0675301219697098E-2</v>
      </c>
      <c r="N1247" s="119">
        <f t="shared" si="952"/>
        <v>0.19938098616075636</v>
      </c>
      <c r="O1247" s="119">
        <f t="shared" si="952"/>
        <v>2.3586430928601116E-3</v>
      </c>
      <c r="P1247" s="175">
        <f t="shared" si="945"/>
        <v>1</v>
      </c>
      <c r="Q1247" s="556">
        <f t="shared" si="948"/>
        <v>8.0538108647083329E-2</v>
      </c>
      <c r="R1247" s="83"/>
      <c r="S1247" s="83"/>
      <c r="T1247" s="67"/>
      <c r="U1247" s="209">
        <v>1</v>
      </c>
    </row>
    <row r="1248" spans="1:21" s="60" customFormat="1" ht="15.75" customHeight="1">
      <c r="A1248" s="150" t="s">
        <v>36</v>
      </c>
      <c r="B1248" s="513">
        <f t="shared" si="946"/>
        <v>230</v>
      </c>
      <c r="C1248" s="567" t="s">
        <v>1405</v>
      </c>
      <c r="D1248" s="119">
        <f t="shared" si="943"/>
        <v>4.3986183161904759E-2</v>
      </c>
      <c r="E1248" s="119">
        <f t="shared" ref="E1248:O1248" si="953">E1271/$P1271</f>
        <v>0.27624533695238096</v>
      </c>
      <c r="F1248" s="119">
        <f t="shared" si="953"/>
        <v>2.7353393650793576E-3</v>
      </c>
      <c r="G1248" s="119">
        <f t="shared" si="953"/>
        <v>4.7615599784127001E-2</v>
      </c>
      <c r="H1248" s="119">
        <f t="shared" si="953"/>
        <v>0.16409762389841265</v>
      </c>
      <c r="I1248" s="119">
        <f t="shared" si="953"/>
        <v>1.9446444711111108E-2</v>
      </c>
      <c r="J1248" s="119">
        <f t="shared" si="953"/>
        <v>4.3809523809523812E-2</v>
      </c>
      <c r="K1248" s="119">
        <f t="shared" si="953"/>
        <v>0.14971428571428572</v>
      </c>
      <c r="L1248" s="119">
        <f t="shared" si="953"/>
        <v>3.6825396825396826E-3</v>
      </c>
      <c r="M1248" s="119">
        <f t="shared" si="953"/>
        <v>4.7238095238095239E-2</v>
      </c>
      <c r="N1248" s="119">
        <f t="shared" si="953"/>
        <v>0.1984761904761905</v>
      </c>
      <c r="O1248" s="119">
        <f t="shared" si="953"/>
        <v>2.9528372063491373E-3</v>
      </c>
      <c r="P1248" s="175">
        <f t="shared" si="945"/>
        <v>0.99999999999999989</v>
      </c>
      <c r="Q1248" s="556">
        <f t="shared" si="948"/>
        <v>5.3937954091591633E-2</v>
      </c>
      <c r="R1248" s="83"/>
      <c r="S1248" s="83"/>
      <c r="T1248" s="67"/>
      <c r="U1248" s="209">
        <v>1</v>
      </c>
    </row>
    <row r="1249" spans="1:21" s="60" customFormat="1" ht="15.75" customHeight="1">
      <c r="A1249" s="150" t="s">
        <v>36</v>
      </c>
      <c r="B1249" s="513">
        <v>231</v>
      </c>
      <c r="C1249" s="567" t="s">
        <v>1406</v>
      </c>
      <c r="D1249" s="119">
        <f t="shared" ref="D1249:O1251" si="954">D1272/$P1272</f>
        <v>4.3052364252025639E-2</v>
      </c>
      <c r="E1249" s="119">
        <f t="shared" si="954"/>
        <v>0.26665860442617006</v>
      </c>
      <c r="F1249" s="119">
        <f t="shared" si="954"/>
        <v>6.2885475873745321E-3</v>
      </c>
      <c r="G1249" s="119">
        <f t="shared" si="954"/>
        <v>4.7164106905308985E-2</v>
      </c>
      <c r="H1249" s="119">
        <f t="shared" si="954"/>
        <v>0.17825613738057808</v>
      </c>
      <c r="I1249" s="119">
        <f t="shared" si="954"/>
        <v>2.5396057564397146E-3</v>
      </c>
      <c r="J1249" s="119">
        <f t="shared" si="954"/>
        <v>4.8494376587253599E-2</v>
      </c>
      <c r="K1249" s="119">
        <f t="shared" si="954"/>
        <v>0.14971580602249365</v>
      </c>
      <c r="L1249" s="119">
        <f t="shared" si="954"/>
        <v>5.3210787277784503E-3</v>
      </c>
      <c r="M1249" s="119">
        <f t="shared" si="954"/>
        <v>4.3898899504172209E-2</v>
      </c>
      <c r="N1249" s="119">
        <f t="shared" si="954"/>
        <v>0.20594993348651591</v>
      </c>
      <c r="O1249" s="119">
        <f t="shared" si="954"/>
        <v>2.6605393638891423E-3</v>
      </c>
      <c r="P1249" s="175">
        <f t="shared" si="945"/>
        <v>1</v>
      </c>
      <c r="Q1249" s="556">
        <f t="shared" si="948"/>
        <v>5.0031746031746094E-2</v>
      </c>
      <c r="R1249" s="83"/>
      <c r="S1249" s="83"/>
      <c r="T1249" s="67"/>
      <c r="U1249" s="209">
        <v>1</v>
      </c>
    </row>
    <row r="1250" spans="1:21" s="60" customFormat="1" ht="15.75" hidden="1" customHeight="1" thickBot="1">
      <c r="A1250" s="150" t="s">
        <v>36</v>
      </c>
      <c r="B1250" s="493">
        <v>224</v>
      </c>
      <c r="C1250" s="158" t="s">
        <v>1407</v>
      </c>
      <c r="D1250" s="135" t="e">
        <f t="shared" si="954"/>
        <v>#DIV/0!</v>
      </c>
      <c r="E1250" s="136" t="e">
        <f t="shared" si="954"/>
        <v>#DIV/0!</v>
      </c>
      <c r="F1250" s="136" t="e">
        <f t="shared" si="954"/>
        <v>#DIV/0!</v>
      </c>
      <c r="G1250" s="136" t="e">
        <f t="shared" si="954"/>
        <v>#DIV/0!</v>
      </c>
      <c r="H1250" s="136" t="e">
        <f t="shared" si="954"/>
        <v>#DIV/0!</v>
      </c>
      <c r="I1250" s="136" t="e">
        <f t="shared" si="954"/>
        <v>#DIV/0!</v>
      </c>
      <c r="J1250" s="136" t="e">
        <f t="shared" si="954"/>
        <v>#DIV/0!</v>
      </c>
      <c r="K1250" s="136" t="e">
        <f t="shared" si="954"/>
        <v>#DIV/0!</v>
      </c>
      <c r="L1250" s="136" t="e">
        <f t="shared" si="954"/>
        <v>#DIV/0!</v>
      </c>
      <c r="M1250" s="136" t="e">
        <f t="shared" si="954"/>
        <v>#DIV/0!</v>
      </c>
      <c r="N1250" s="136" t="e">
        <f t="shared" si="954"/>
        <v>#DIV/0!</v>
      </c>
      <c r="O1250" s="136" t="e">
        <f t="shared" si="954"/>
        <v>#DIV/0!</v>
      </c>
      <c r="P1250" s="137" t="e">
        <f t="shared" si="945"/>
        <v>#DIV/0!</v>
      </c>
      <c r="Q1250" s="106">
        <f t="shared" si="948"/>
        <v>-1</v>
      </c>
      <c r="R1250" s="83"/>
      <c r="S1250" s="83"/>
      <c r="T1250" s="67"/>
      <c r="U1250" s="209">
        <v>2</v>
      </c>
    </row>
    <row r="1251" spans="1:21" s="60" customFormat="1" ht="15.75" hidden="1" customHeight="1" thickBot="1">
      <c r="A1251" s="150" t="s">
        <v>36</v>
      </c>
      <c r="B1251" s="62">
        <v>225</v>
      </c>
      <c r="C1251" s="40" t="s">
        <v>1408</v>
      </c>
      <c r="D1251" s="135" t="e">
        <f t="shared" si="954"/>
        <v>#DIV/0!</v>
      </c>
      <c r="E1251" s="136" t="e">
        <f t="shared" si="954"/>
        <v>#DIV/0!</v>
      </c>
      <c r="F1251" s="136" t="e">
        <f t="shared" si="954"/>
        <v>#DIV/0!</v>
      </c>
      <c r="G1251" s="136" t="e">
        <f t="shared" si="954"/>
        <v>#DIV/0!</v>
      </c>
      <c r="H1251" s="136" t="e">
        <f t="shared" si="954"/>
        <v>#DIV/0!</v>
      </c>
      <c r="I1251" s="136" t="e">
        <f t="shared" si="954"/>
        <v>#DIV/0!</v>
      </c>
      <c r="J1251" s="136" t="e">
        <f t="shared" si="954"/>
        <v>#DIV/0!</v>
      </c>
      <c r="K1251" s="136" t="e">
        <f t="shared" si="954"/>
        <v>#DIV/0!</v>
      </c>
      <c r="L1251" s="136" t="e">
        <f t="shared" si="954"/>
        <v>#DIV/0!</v>
      </c>
      <c r="M1251" s="136" t="e">
        <f t="shared" si="954"/>
        <v>#DIV/0!</v>
      </c>
      <c r="N1251" s="136" t="e">
        <f t="shared" si="954"/>
        <v>#DIV/0!</v>
      </c>
      <c r="O1251" s="136" t="e">
        <f t="shared" si="954"/>
        <v>#DIV/0!</v>
      </c>
      <c r="P1251" s="138" t="e">
        <f t="shared" si="945"/>
        <v>#DIV/0!</v>
      </c>
      <c r="Q1251" s="108" t="e">
        <f t="shared" si="948"/>
        <v>#DIV/0!</v>
      </c>
      <c r="R1251" s="83"/>
      <c r="S1251" s="83"/>
      <c r="T1251" s="67"/>
      <c r="U1251" s="209">
        <v>2</v>
      </c>
    </row>
    <row r="1252" spans="1:21" s="60" customFormat="1" ht="15.75" hidden="1" customHeight="1" thickBot="1">
      <c r="A1252" s="150" t="s">
        <v>36</v>
      </c>
      <c r="B1252" s="62">
        <v>225</v>
      </c>
      <c r="C1252" s="40" t="s">
        <v>2530</v>
      </c>
      <c r="D1252" s="135" t="e">
        <f t="shared" ref="D1252:O1252" si="955">D1275/$P1275</f>
        <v>#DIV/0!</v>
      </c>
      <c r="E1252" s="136" t="e">
        <f t="shared" si="955"/>
        <v>#DIV/0!</v>
      </c>
      <c r="F1252" s="136" t="e">
        <f t="shared" si="955"/>
        <v>#DIV/0!</v>
      </c>
      <c r="G1252" s="136" t="e">
        <f t="shared" si="955"/>
        <v>#DIV/0!</v>
      </c>
      <c r="H1252" s="136" t="e">
        <f t="shared" si="955"/>
        <v>#DIV/0!</v>
      </c>
      <c r="I1252" s="136" t="e">
        <f t="shared" si="955"/>
        <v>#DIV/0!</v>
      </c>
      <c r="J1252" s="136" t="e">
        <f t="shared" si="955"/>
        <v>#DIV/0!</v>
      </c>
      <c r="K1252" s="136" t="e">
        <f t="shared" si="955"/>
        <v>#DIV/0!</v>
      </c>
      <c r="L1252" s="136" t="e">
        <f t="shared" si="955"/>
        <v>#DIV/0!</v>
      </c>
      <c r="M1252" s="136" t="e">
        <f t="shared" si="955"/>
        <v>#DIV/0!</v>
      </c>
      <c r="N1252" s="136" t="e">
        <f t="shared" si="955"/>
        <v>#DIV/0!</v>
      </c>
      <c r="O1252" s="136" t="e">
        <f t="shared" si="955"/>
        <v>#DIV/0!</v>
      </c>
      <c r="P1252" s="138" t="e">
        <f t="shared" ref="P1252:P1254" si="956">SUM(D1252:O1252)</f>
        <v>#DIV/0!</v>
      </c>
      <c r="Q1252" s="108" t="e">
        <f t="shared" ref="Q1252:Q1254" si="957">(P1275/P1274-1)</f>
        <v>#DIV/0!</v>
      </c>
      <c r="R1252" s="83"/>
      <c r="S1252" s="83"/>
      <c r="T1252" s="67"/>
      <c r="U1252" s="209">
        <v>2</v>
      </c>
    </row>
    <row r="1253" spans="1:21" s="60" customFormat="1" ht="15.75" hidden="1" customHeight="1" thickBot="1">
      <c r="A1253" s="150" t="s">
        <v>36</v>
      </c>
      <c r="B1253" s="62">
        <v>225</v>
      </c>
      <c r="C1253" s="40" t="s">
        <v>2626</v>
      </c>
      <c r="D1253" s="135" t="e">
        <f t="shared" ref="D1253:O1253" si="958">D1276/$P1276</f>
        <v>#DIV/0!</v>
      </c>
      <c r="E1253" s="136" t="e">
        <f t="shared" si="958"/>
        <v>#DIV/0!</v>
      </c>
      <c r="F1253" s="136" t="e">
        <f t="shared" si="958"/>
        <v>#DIV/0!</v>
      </c>
      <c r="G1253" s="136" t="e">
        <f t="shared" si="958"/>
        <v>#DIV/0!</v>
      </c>
      <c r="H1253" s="136" t="e">
        <f t="shared" si="958"/>
        <v>#DIV/0!</v>
      </c>
      <c r="I1253" s="136" t="e">
        <f t="shared" si="958"/>
        <v>#DIV/0!</v>
      </c>
      <c r="J1253" s="136" t="e">
        <f t="shared" si="958"/>
        <v>#DIV/0!</v>
      </c>
      <c r="K1253" s="136" t="e">
        <f t="shared" si="958"/>
        <v>#DIV/0!</v>
      </c>
      <c r="L1253" s="136" t="e">
        <f t="shared" si="958"/>
        <v>#DIV/0!</v>
      </c>
      <c r="M1253" s="136" t="e">
        <f t="shared" si="958"/>
        <v>#DIV/0!</v>
      </c>
      <c r="N1253" s="136" t="e">
        <f t="shared" si="958"/>
        <v>#DIV/0!</v>
      </c>
      <c r="O1253" s="136" t="e">
        <f t="shared" si="958"/>
        <v>#DIV/0!</v>
      </c>
      <c r="P1253" s="138" t="e">
        <f t="shared" si="956"/>
        <v>#DIV/0!</v>
      </c>
      <c r="Q1253" s="108" t="e">
        <f t="shared" si="957"/>
        <v>#DIV/0!</v>
      </c>
      <c r="R1253" s="83"/>
      <c r="S1253" s="83"/>
      <c r="T1253" s="67"/>
      <c r="U1253" s="209">
        <v>2</v>
      </c>
    </row>
    <row r="1254" spans="1:21" s="60" customFormat="1" ht="15.75" hidden="1" customHeight="1" thickBot="1">
      <c r="A1254" s="150" t="s">
        <v>36</v>
      </c>
      <c r="B1254" s="62">
        <v>225</v>
      </c>
      <c r="C1254" s="40" t="s">
        <v>2722</v>
      </c>
      <c r="D1254" s="135" t="e">
        <f t="shared" ref="D1254:O1254" si="959">D1277/$P1277</f>
        <v>#DIV/0!</v>
      </c>
      <c r="E1254" s="136" t="e">
        <f t="shared" si="959"/>
        <v>#DIV/0!</v>
      </c>
      <c r="F1254" s="136" t="e">
        <f t="shared" si="959"/>
        <v>#DIV/0!</v>
      </c>
      <c r="G1254" s="136" t="e">
        <f t="shared" si="959"/>
        <v>#DIV/0!</v>
      </c>
      <c r="H1254" s="136" t="e">
        <f t="shared" si="959"/>
        <v>#DIV/0!</v>
      </c>
      <c r="I1254" s="136" t="e">
        <f t="shared" si="959"/>
        <v>#DIV/0!</v>
      </c>
      <c r="J1254" s="136" t="e">
        <f t="shared" si="959"/>
        <v>#DIV/0!</v>
      </c>
      <c r="K1254" s="136" t="e">
        <f t="shared" si="959"/>
        <v>#DIV/0!</v>
      </c>
      <c r="L1254" s="136" t="e">
        <f t="shared" si="959"/>
        <v>#DIV/0!</v>
      </c>
      <c r="M1254" s="136" t="e">
        <f t="shared" si="959"/>
        <v>#DIV/0!</v>
      </c>
      <c r="N1254" s="136" t="e">
        <f t="shared" si="959"/>
        <v>#DIV/0!</v>
      </c>
      <c r="O1254" s="136" t="e">
        <f t="shared" si="959"/>
        <v>#DIV/0!</v>
      </c>
      <c r="P1254" s="138" t="e">
        <f t="shared" si="956"/>
        <v>#DIV/0!</v>
      </c>
      <c r="Q1254" s="108" t="e">
        <f t="shared" si="957"/>
        <v>#DIV/0!</v>
      </c>
      <c r="R1254" s="83"/>
      <c r="S1254" s="83"/>
      <c r="T1254" s="67"/>
      <c r="U1254" s="209">
        <v>2</v>
      </c>
    </row>
    <row r="1255" spans="1:21" s="60" customFormat="1" ht="15.75" hidden="1" customHeight="1" thickBot="1">
      <c r="A1255" s="150" t="s">
        <v>36</v>
      </c>
      <c r="B1255" s="213"/>
      <c r="C1255" s="41" t="s">
        <v>183</v>
      </c>
      <c r="D1255" s="347">
        <v>30.58406162</v>
      </c>
      <c r="E1255" s="348">
        <v>21.674576969999997</v>
      </c>
      <c r="F1255" s="348">
        <v>2.2812522400000006</v>
      </c>
      <c r="G1255" s="348">
        <v>23.032580650000007</v>
      </c>
      <c r="H1255" s="348">
        <v>16.18185167</v>
      </c>
      <c r="I1255" s="348">
        <v>2.129802209999994</v>
      </c>
      <c r="J1255" s="348">
        <v>19.919813689999998</v>
      </c>
      <c r="K1255" s="348">
        <v>12.631343829999992</v>
      </c>
      <c r="L1255" s="348">
        <v>2.7284299599999997</v>
      </c>
      <c r="M1255" s="348">
        <v>26.815441579999998</v>
      </c>
      <c r="N1255" s="348">
        <v>17.160655720000022</v>
      </c>
      <c r="O1255" s="83">
        <v>2.8781266999999957</v>
      </c>
      <c r="P1255" s="349">
        <f t="shared" si="933"/>
        <v>178.01793684</v>
      </c>
      <c r="Q1255" s="84"/>
      <c r="R1255" s="83"/>
      <c r="S1255" s="83"/>
      <c r="T1255" s="67"/>
      <c r="U1255" s="209">
        <v>2</v>
      </c>
    </row>
    <row r="1256" spans="1:21" s="60" customFormat="1" ht="15.75" hidden="1" customHeight="1" thickBot="1">
      <c r="A1256" s="150" t="s">
        <v>36</v>
      </c>
      <c r="B1256" s="213"/>
      <c r="C1256" s="40" t="s">
        <v>184</v>
      </c>
      <c r="D1256" s="109">
        <v>30.524771139999999</v>
      </c>
      <c r="E1256" s="110">
        <v>19.55885249</v>
      </c>
      <c r="F1256" s="110">
        <v>0.16273455000000001</v>
      </c>
      <c r="G1256" s="110">
        <v>16.169807070000001</v>
      </c>
      <c r="H1256" s="110">
        <v>22.58683662</v>
      </c>
      <c r="I1256" s="110">
        <v>0.10663034</v>
      </c>
      <c r="J1256" s="110">
        <v>18.04622582</v>
      </c>
      <c r="K1256" s="110">
        <v>17.052342100000001</v>
      </c>
      <c r="L1256" s="110">
        <v>0.84126889999999999</v>
      </c>
      <c r="M1256" s="110">
        <v>21.537441090000002</v>
      </c>
      <c r="N1256" s="110">
        <v>22.925957159999999</v>
      </c>
      <c r="O1256" s="111">
        <v>0.73301218000000001</v>
      </c>
      <c r="P1256" s="112">
        <f t="shared" si="933"/>
        <v>170.24587946000003</v>
      </c>
      <c r="Q1256" s="240"/>
      <c r="R1256" s="315"/>
      <c r="S1256" s="315"/>
      <c r="T1256" s="242"/>
      <c r="U1256" s="209">
        <v>2</v>
      </c>
    </row>
    <row r="1257" spans="1:21" s="60" customFormat="1" ht="15.75" hidden="1" customHeight="1" thickBot="1">
      <c r="A1257" s="150" t="s">
        <v>36</v>
      </c>
      <c r="B1257" s="213"/>
      <c r="C1257" s="40" t="s">
        <v>452</v>
      </c>
      <c r="D1257" s="109">
        <v>28.966525959999998</v>
      </c>
      <c r="E1257" s="110">
        <v>28.59666953</v>
      </c>
      <c r="F1257" s="110">
        <v>1.6054884</v>
      </c>
      <c r="G1257" s="110">
        <v>26.827508080000001</v>
      </c>
      <c r="H1257" s="110">
        <v>12.768124820000001</v>
      </c>
      <c r="I1257" s="110">
        <v>0.38293197000000001</v>
      </c>
      <c r="J1257" s="110">
        <v>16.225197300000001</v>
      </c>
      <c r="K1257" s="110">
        <v>19.45702709</v>
      </c>
      <c r="L1257" s="110">
        <v>3.3622669799999998</v>
      </c>
      <c r="M1257" s="110">
        <v>16.498246479999999</v>
      </c>
      <c r="N1257" s="110">
        <v>39.201145859999997</v>
      </c>
      <c r="O1257" s="111">
        <v>4.9772122699999999</v>
      </c>
      <c r="P1257" s="112">
        <f>SUM(D1257:O1257)</f>
        <v>198.86834474</v>
      </c>
      <c r="Q1257" s="80"/>
      <c r="R1257" s="114"/>
      <c r="S1257" s="114"/>
      <c r="T1257" s="115">
        <f t="shared" ref="T1257:T1263" si="960">R1257-S1257</f>
        <v>0</v>
      </c>
      <c r="U1257" s="209">
        <v>2</v>
      </c>
    </row>
    <row r="1258" spans="1:21" s="60" customFormat="1" ht="15.75" hidden="1" customHeight="1" thickBot="1">
      <c r="A1258" s="150" t="s">
        <v>36</v>
      </c>
      <c r="B1258" s="213"/>
      <c r="C1258" s="40" t="s">
        <v>571</v>
      </c>
      <c r="D1258" s="109">
        <v>24.053903760000001</v>
      </c>
      <c r="E1258" s="110">
        <v>33.115500429999997</v>
      </c>
      <c r="F1258" s="110">
        <v>8.2094794600000007</v>
      </c>
      <c r="G1258" s="110">
        <v>18.576730210000001</v>
      </c>
      <c r="H1258" s="110">
        <v>20.461050570000001</v>
      </c>
      <c r="I1258" s="110">
        <v>5.5224332499999997</v>
      </c>
      <c r="J1258" s="110">
        <v>15.7999396</v>
      </c>
      <c r="K1258" s="110">
        <v>25.266559440000002</v>
      </c>
      <c r="L1258" s="110">
        <v>0.88845211999999996</v>
      </c>
      <c r="M1258" s="110">
        <v>19.840576179999999</v>
      </c>
      <c r="N1258" s="110">
        <v>32.915917149999999</v>
      </c>
      <c r="O1258" s="111">
        <v>0.45891995000000002</v>
      </c>
      <c r="P1258" s="112">
        <f t="shared" ref="P1258:P1264" si="961">SUM(D1258:O1258)</f>
        <v>205.10946211999999</v>
      </c>
      <c r="Q1258" s="80"/>
      <c r="R1258" s="114"/>
      <c r="S1258" s="114"/>
      <c r="T1258" s="115">
        <f t="shared" si="960"/>
        <v>0</v>
      </c>
      <c r="U1258" s="209">
        <v>2</v>
      </c>
    </row>
    <row r="1259" spans="1:21" s="60" customFormat="1" ht="15.75" hidden="1" customHeight="1" thickBot="1">
      <c r="A1259" s="150" t="s">
        <v>36</v>
      </c>
      <c r="B1259" s="213"/>
      <c r="C1259" s="40" t="s">
        <v>672</v>
      </c>
      <c r="D1259" s="109">
        <v>23.697606629999999</v>
      </c>
      <c r="E1259" s="110">
        <v>38.240728949999998</v>
      </c>
      <c r="F1259" s="110">
        <v>0.55894246000000003</v>
      </c>
      <c r="G1259" s="110">
        <v>16.478859050000001</v>
      </c>
      <c r="H1259" s="110">
        <v>21.134470109999999</v>
      </c>
      <c r="I1259" s="110">
        <v>4.7777890000000003</v>
      </c>
      <c r="J1259" s="110">
        <v>14.47850154</v>
      </c>
      <c r="K1259" s="110">
        <v>26.92613283</v>
      </c>
      <c r="L1259" s="110">
        <v>0.2509538</v>
      </c>
      <c r="M1259" s="110">
        <v>17.208962889999999</v>
      </c>
      <c r="N1259" s="110">
        <v>30.628140370000001</v>
      </c>
      <c r="O1259" s="111">
        <v>5.9927193699999997</v>
      </c>
      <c r="P1259" s="112">
        <f t="shared" si="961"/>
        <v>200.373807</v>
      </c>
      <c r="Q1259" s="80"/>
      <c r="R1259" s="114"/>
      <c r="S1259" s="114"/>
      <c r="T1259" s="115">
        <f t="shared" si="960"/>
        <v>0</v>
      </c>
      <c r="U1259" s="209">
        <v>2</v>
      </c>
    </row>
    <row r="1260" spans="1:21" s="60" customFormat="1" ht="15.75" hidden="1" customHeight="1" thickBot="1">
      <c r="A1260" s="150" t="s">
        <v>36</v>
      </c>
      <c r="B1260" s="213"/>
      <c r="C1260" s="40" t="s">
        <v>755</v>
      </c>
      <c r="D1260" s="152">
        <v>17.245705959999999</v>
      </c>
      <c r="E1260" s="152">
        <v>49.715078420000012</v>
      </c>
      <c r="F1260" s="152">
        <v>0.81750831999998752</v>
      </c>
      <c r="G1260" s="152">
        <v>14.661653220000005</v>
      </c>
      <c r="H1260" s="152">
        <v>24.640390659999994</v>
      </c>
      <c r="I1260" s="152">
        <v>5.490626170000013</v>
      </c>
      <c r="J1260" s="152">
        <v>12.693548199999995</v>
      </c>
      <c r="K1260" s="152">
        <v>26.355752519999996</v>
      </c>
      <c r="L1260" s="152">
        <v>4.0821138700000006</v>
      </c>
      <c r="M1260" s="152">
        <v>17.40781161999999</v>
      </c>
      <c r="N1260" s="152">
        <v>36.875890960000021</v>
      </c>
      <c r="O1260" s="111">
        <v>1.2642067399999917</v>
      </c>
      <c r="P1260" s="112">
        <f t="shared" si="961"/>
        <v>211.25028666</v>
      </c>
      <c r="Q1260" s="80"/>
      <c r="R1260" s="114"/>
      <c r="S1260" s="114"/>
      <c r="T1260" s="115">
        <f t="shared" si="960"/>
        <v>0</v>
      </c>
      <c r="U1260" s="209">
        <v>2</v>
      </c>
    </row>
    <row r="1261" spans="1:21" s="60" customFormat="1" ht="15.75" hidden="1" customHeight="1" thickBot="1">
      <c r="A1261" s="150" t="s">
        <v>36</v>
      </c>
      <c r="B1261" s="213"/>
      <c r="C1261" s="40" t="s">
        <v>834</v>
      </c>
      <c r="D1261" s="306">
        <v>19.169019389999999</v>
      </c>
      <c r="E1261" s="307">
        <v>38.274852429999996</v>
      </c>
      <c r="F1261" s="307">
        <v>6.1749203199999982</v>
      </c>
      <c r="G1261" s="307">
        <v>15.184271590000009</v>
      </c>
      <c r="H1261" s="307">
        <v>28.715612029999988</v>
      </c>
      <c r="I1261" s="307">
        <v>2.6717110100000099</v>
      </c>
      <c r="J1261" s="307">
        <v>12.71148221</v>
      </c>
      <c r="K1261" s="307">
        <v>30.432876419999999</v>
      </c>
      <c r="L1261" s="307">
        <v>1.8130869400000051</v>
      </c>
      <c r="M1261" s="307">
        <v>17.929781879999979</v>
      </c>
      <c r="N1261" s="307">
        <v>37.049095230000006</v>
      </c>
      <c r="O1261" s="308">
        <v>1.2976935100000162</v>
      </c>
      <c r="P1261" s="309">
        <f t="shared" si="961"/>
        <v>211.42440296000001</v>
      </c>
      <c r="Q1261" s="80"/>
      <c r="R1261" s="109"/>
      <c r="S1261" s="109"/>
      <c r="T1261" s="52">
        <f>S1261-R1261</f>
        <v>0</v>
      </c>
      <c r="U1261" s="209">
        <v>2</v>
      </c>
    </row>
    <row r="1262" spans="1:21" s="60" customFormat="1" ht="15.75" hidden="1" customHeight="1">
      <c r="A1262" s="150" t="s">
        <v>36</v>
      </c>
      <c r="B1262" s="512"/>
      <c r="C1262" s="413" t="s">
        <v>918</v>
      </c>
      <c r="D1262" s="306">
        <v>18.719940260000001</v>
      </c>
      <c r="E1262" s="307">
        <v>52.311468770000005</v>
      </c>
      <c r="F1262" s="307">
        <v>0.32016476999999099</v>
      </c>
      <c r="G1262" s="307">
        <v>16.219184159999998</v>
      </c>
      <c r="H1262" s="307">
        <v>31.03444970000001</v>
      </c>
      <c r="I1262" s="307">
        <v>7.4143999999989774E-2</v>
      </c>
      <c r="J1262" s="307">
        <v>12.608262640000007</v>
      </c>
      <c r="K1262" s="307">
        <v>35.926020819999991</v>
      </c>
      <c r="L1262" s="307">
        <v>8.6313291799999945</v>
      </c>
      <c r="M1262" s="307">
        <v>16.672118080000018</v>
      </c>
      <c r="N1262" s="307">
        <v>45.218838979999987</v>
      </c>
      <c r="O1262" s="308">
        <v>0.5460010900000043</v>
      </c>
      <c r="P1262" s="309">
        <f t="shared" si="961"/>
        <v>238.28192245</v>
      </c>
      <c r="Q1262" s="80"/>
      <c r="R1262" s="342">
        <v>220.7</v>
      </c>
      <c r="S1262" s="342">
        <v>220.7</v>
      </c>
      <c r="T1262" s="355">
        <f t="shared" si="960"/>
        <v>0</v>
      </c>
      <c r="U1262" s="209">
        <v>2</v>
      </c>
    </row>
    <row r="1263" spans="1:21" s="60" customFormat="1" ht="15.6" customHeight="1">
      <c r="A1263" s="150" t="s">
        <v>36</v>
      </c>
      <c r="B1263" s="513">
        <v>232</v>
      </c>
      <c r="C1263" s="567" t="s">
        <v>2827</v>
      </c>
      <c r="D1263" s="551">
        <v>35.6</v>
      </c>
      <c r="E1263" s="551">
        <v>220.5</v>
      </c>
      <c r="F1263" s="551">
        <v>5.2</v>
      </c>
      <c r="G1263" s="551">
        <v>39</v>
      </c>
      <c r="H1263" s="551">
        <v>147.4</v>
      </c>
      <c r="I1263" s="551">
        <v>2.1</v>
      </c>
      <c r="J1263" s="551">
        <v>40.1</v>
      </c>
      <c r="K1263" s="551">
        <v>123.8</v>
      </c>
      <c r="L1263" s="551">
        <v>4.4000000000000004</v>
      </c>
      <c r="M1263" s="551">
        <v>36.299999999999997</v>
      </c>
      <c r="N1263" s="551">
        <v>170.3</v>
      </c>
      <c r="O1263" s="551">
        <f>(R1263)-SUM(D1263:N1263)</f>
        <v>2.1999999999999318</v>
      </c>
      <c r="P1263" s="552">
        <f t="shared" ref="P1263" si="962">SUM(D1263:O1263)</f>
        <v>826.9</v>
      </c>
      <c r="Q1263" s="173"/>
      <c r="R1263" s="551">
        <v>826.9</v>
      </c>
      <c r="S1263" s="551">
        <v>826.9</v>
      </c>
      <c r="T1263" s="521">
        <f t="shared" si="960"/>
        <v>0</v>
      </c>
      <c r="U1263" s="209">
        <v>1</v>
      </c>
    </row>
    <row r="1264" spans="1:21" s="60" customFormat="1" ht="15.75" hidden="1" customHeight="1" thickBot="1">
      <c r="A1264" s="150" t="s">
        <v>36</v>
      </c>
      <c r="B1264" s="409"/>
      <c r="C1264" s="165" t="s">
        <v>1051</v>
      </c>
      <c r="D1264" s="312">
        <v>22.84348516</v>
      </c>
      <c r="E1264" s="313">
        <v>41.327713209999999</v>
      </c>
      <c r="F1264" s="313">
        <v>3.7190319999993449E-2</v>
      </c>
      <c r="G1264" s="313">
        <v>15.628018830000002</v>
      </c>
      <c r="H1264" s="313">
        <v>44.647193770000001</v>
      </c>
      <c r="I1264" s="313">
        <v>0.32957923000000733</v>
      </c>
      <c r="J1264" s="313">
        <v>13.166871819999983</v>
      </c>
      <c r="K1264" s="313">
        <v>41.268316080000034</v>
      </c>
      <c r="L1264" s="313">
        <v>0.5300957999999979</v>
      </c>
      <c r="M1264" s="313">
        <v>18.110241319999972</v>
      </c>
      <c r="N1264" s="313">
        <v>49.942413970000018</v>
      </c>
      <c r="O1264" s="305">
        <v>2.8712988700000039</v>
      </c>
      <c r="P1264" s="314">
        <f t="shared" si="961"/>
        <v>250.70241838000001</v>
      </c>
      <c r="Q1264" s="75"/>
      <c r="R1264" s="395">
        <v>240.5</v>
      </c>
      <c r="S1264" s="396">
        <v>240.5</v>
      </c>
      <c r="T1264" s="397">
        <f>R1264-S1264</f>
        <v>0</v>
      </c>
      <c r="U1264" s="209">
        <v>2</v>
      </c>
    </row>
    <row r="1265" spans="1:21" s="60" customFormat="1" ht="15.75" hidden="1" customHeight="1" thickBot="1">
      <c r="A1265" s="150" t="s">
        <v>36</v>
      </c>
      <c r="B1265" s="62"/>
      <c r="C1265" s="49" t="s">
        <v>1399</v>
      </c>
      <c r="D1265" s="109">
        <v>20.41347472</v>
      </c>
      <c r="E1265" s="110">
        <v>69.136717000000004</v>
      </c>
      <c r="F1265" s="110">
        <v>0.75884108999999</v>
      </c>
      <c r="G1265" s="110">
        <v>18.178537050000003</v>
      </c>
      <c r="H1265" s="110">
        <v>45.102777509999996</v>
      </c>
      <c r="I1265" s="110">
        <v>0.98144508999999402</v>
      </c>
      <c r="J1265" s="110">
        <v>20.178497190000002</v>
      </c>
      <c r="K1265" s="110">
        <v>41.792802680000023</v>
      </c>
      <c r="L1265" s="110">
        <v>1.5308151499999951</v>
      </c>
      <c r="M1265" s="110">
        <v>22.135706309999989</v>
      </c>
      <c r="N1265" s="110">
        <v>55.684650929999975</v>
      </c>
      <c r="O1265" s="111">
        <v>0.11259393000000273</v>
      </c>
      <c r="P1265" s="112">
        <f t="shared" ref="P1265:P1274" si="963">SUM(D1265:O1265)</f>
        <v>296.00685864999997</v>
      </c>
      <c r="Q1265" s="75"/>
      <c r="R1265" s="109">
        <v>284.5</v>
      </c>
      <c r="S1265" s="114">
        <v>284.5</v>
      </c>
      <c r="T1265" s="310">
        <f t="shared" ref="T1265:T1274" si="964">R1265-S1265</f>
        <v>0</v>
      </c>
      <c r="U1265" s="209">
        <v>2</v>
      </c>
    </row>
    <row r="1266" spans="1:21" s="60" customFormat="1" ht="15.75" hidden="1" customHeight="1" thickBot="1">
      <c r="A1266" s="150" t="s">
        <v>36</v>
      </c>
      <c r="B1266" s="62"/>
      <c r="C1266" s="40" t="s">
        <v>1400</v>
      </c>
      <c r="D1266" s="109">
        <v>21.396475459999998</v>
      </c>
      <c r="E1266" s="110">
        <v>76.873801630000003</v>
      </c>
      <c r="F1266" s="110">
        <v>1.9338480999999916</v>
      </c>
      <c r="G1266" s="110">
        <v>21.835474540000007</v>
      </c>
      <c r="H1266" s="110">
        <v>54.745106569999976</v>
      </c>
      <c r="I1266" s="110">
        <v>0.1618378300000245</v>
      </c>
      <c r="J1266" s="110">
        <v>15.34672028</v>
      </c>
      <c r="K1266" s="110">
        <v>57.826672099999996</v>
      </c>
      <c r="L1266" s="110">
        <v>1.7068960699999991</v>
      </c>
      <c r="M1266" s="110">
        <v>23.114845229999986</v>
      </c>
      <c r="N1266" s="110">
        <v>68.603811900000039</v>
      </c>
      <c r="O1266" s="111">
        <v>1.2877313700000173</v>
      </c>
      <c r="P1266" s="112">
        <f t="shared" si="963"/>
        <v>344.83322108000004</v>
      </c>
      <c r="Q1266" s="79"/>
      <c r="R1266" s="306">
        <v>335.7</v>
      </c>
      <c r="S1266" s="342">
        <v>335.7</v>
      </c>
      <c r="T1266" s="355">
        <f t="shared" si="964"/>
        <v>0</v>
      </c>
      <c r="U1266" s="209">
        <v>2</v>
      </c>
    </row>
    <row r="1267" spans="1:21" s="60" customFormat="1" ht="15.6" hidden="1" customHeight="1" thickBot="1">
      <c r="A1267" s="150" t="s">
        <v>36</v>
      </c>
      <c r="B1267" s="62"/>
      <c r="C1267" s="40" t="s">
        <v>1401</v>
      </c>
      <c r="D1267" s="109">
        <v>25.592054820000001</v>
      </c>
      <c r="E1267" s="110">
        <v>104.04199235999998</v>
      </c>
      <c r="F1267" s="110">
        <v>1.7919586900000297</v>
      </c>
      <c r="G1267" s="110">
        <v>21.01749233000001</v>
      </c>
      <c r="H1267" s="110">
        <v>71.113564769999982</v>
      </c>
      <c r="I1267" s="110">
        <v>1.2711592999999937</v>
      </c>
      <c r="J1267" s="110">
        <v>14.691216770000011</v>
      </c>
      <c r="K1267" s="110">
        <v>78.56616366999998</v>
      </c>
      <c r="L1267" s="110">
        <v>1.3714598299999921</v>
      </c>
      <c r="M1267" s="110">
        <v>25.618849430000012</v>
      </c>
      <c r="N1267" s="110">
        <v>92.182000130000006</v>
      </c>
      <c r="O1267" s="111">
        <v>1.1588317299999744</v>
      </c>
      <c r="P1267" s="112">
        <f t="shared" si="963"/>
        <v>438.41674382999997</v>
      </c>
      <c r="Q1267" s="113"/>
      <c r="R1267" s="109">
        <v>408.7</v>
      </c>
      <c r="S1267" s="114">
        <v>408.7</v>
      </c>
      <c r="T1267" s="115">
        <f t="shared" si="964"/>
        <v>0</v>
      </c>
      <c r="U1267" s="209">
        <v>2</v>
      </c>
    </row>
    <row r="1268" spans="1:21" s="60" customFormat="1" ht="15.6" hidden="1" customHeight="1" thickBot="1">
      <c r="A1268" s="150" t="s">
        <v>36</v>
      </c>
      <c r="B1268" s="62"/>
      <c r="C1268" s="40" t="s">
        <v>1402</v>
      </c>
      <c r="D1268" s="109">
        <v>22.443448220000001</v>
      </c>
      <c r="E1268" s="110">
        <v>140.01763912000001</v>
      </c>
      <c r="F1268" s="110">
        <v>2.0453709699999933</v>
      </c>
      <c r="G1268" s="110">
        <v>27.592887969999992</v>
      </c>
      <c r="H1268" s="110">
        <v>97.875890400000031</v>
      </c>
      <c r="I1268" s="110">
        <v>1.8856351799999516</v>
      </c>
      <c r="J1268" s="110">
        <v>19.244041939999985</v>
      </c>
      <c r="K1268" s="110">
        <v>93.467682730000035</v>
      </c>
      <c r="L1268" s="110">
        <v>2.8464879200000155</v>
      </c>
      <c r="M1268" s="110">
        <v>23.815339499999936</v>
      </c>
      <c r="N1268" s="110">
        <v>122.17496690999997</v>
      </c>
      <c r="O1268" s="111">
        <v>1.7455318800000441</v>
      </c>
      <c r="P1268" s="112">
        <f t="shared" si="963"/>
        <v>555.15492273999996</v>
      </c>
      <c r="Q1268" s="113"/>
      <c r="R1268" s="109">
        <v>547.6</v>
      </c>
      <c r="S1268" s="114">
        <v>547.6</v>
      </c>
      <c r="T1268" s="115">
        <f t="shared" si="964"/>
        <v>0</v>
      </c>
      <c r="U1268" s="209">
        <v>2</v>
      </c>
    </row>
    <row r="1269" spans="1:21" s="60" customFormat="1" ht="15.75" hidden="1" customHeight="1" thickBot="1">
      <c r="A1269" s="150" t="s">
        <v>36</v>
      </c>
      <c r="B1269" s="62">
        <f>+B1263+1</f>
        <v>233</v>
      </c>
      <c r="C1269" s="40" t="s">
        <v>1403</v>
      </c>
      <c r="D1269" s="110">
        <v>27.194668930000002</v>
      </c>
      <c r="E1269" s="110">
        <v>196.84382962999999</v>
      </c>
      <c r="F1269" s="110">
        <v>3.1873947000000271</v>
      </c>
      <c r="G1269" s="110">
        <v>37.390644559999998</v>
      </c>
      <c r="H1269" s="110">
        <v>114.03484578999996</v>
      </c>
      <c r="I1269" s="110">
        <v>1.6899546399999965</v>
      </c>
      <c r="J1269" s="110">
        <v>48.844020010000008</v>
      </c>
      <c r="K1269" s="110">
        <v>87.256336549999958</v>
      </c>
      <c r="L1269" s="110">
        <v>2.5456398400000353</v>
      </c>
      <c r="M1269" s="110">
        <v>33.372589489999996</v>
      </c>
      <c r="N1269" s="110">
        <v>137.15122728000006</v>
      </c>
      <c r="O1269" s="111">
        <v>1.9940158299999666</v>
      </c>
      <c r="P1269" s="112">
        <f t="shared" si="963"/>
        <v>691.50516725</v>
      </c>
      <c r="Q1269" s="79"/>
      <c r="R1269" s="116">
        <v>683.1</v>
      </c>
      <c r="S1269" s="114">
        <v>683.1</v>
      </c>
      <c r="T1269" s="115">
        <f t="shared" si="964"/>
        <v>0</v>
      </c>
      <c r="U1269" s="209">
        <v>2</v>
      </c>
    </row>
    <row r="1270" spans="1:21" s="60" customFormat="1" ht="15.75" hidden="1" customHeight="1">
      <c r="A1270" s="150" t="s">
        <v>36</v>
      </c>
      <c r="B1270" s="408">
        <v>233</v>
      </c>
      <c r="C1270" s="568" t="s">
        <v>1404</v>
      </c>
      <c r="D1270" s="306">
        <v>36.891821520000001</v>
      </c>
      <c r="E1270" s="307">
        <v>196.53525045999999</v>
      </c>
      <c r="F1270" s="307">
        <v>8.0216342200000099</v>
      </c>
      <c r="G1270" s="307">
        <v>28.207874409999988</v>
      </c>
      <c r="H1270" s="307">
        <v>144.54759110000003</v>
      </c>
      <c r="I1270" s="307">
        <v>1.2689342499999725</v>
      </c>
      <c r="J1270" s="307">
        <v>29.901227100000028</v>
      </c>
      <c r="K1270" s="307">
        <v>115.47190633999992</v>
      </c>
      <c r="L1270" s="307">
        <v>5.2195711500000925</v>
      </c>
      <c r="M1270" s="307">
        <v>30.392490930000008</v>
      </c>
      <c r="N1270" s="307">
        <v>148.97701139999992</v>
      </c>
      <c r="O1270" s="308">
        <v>1.7623726599999827</v>
      </c>
      <c r="P1270" s="309">
        <f t="shared" si="963"/>
        <v>747.19768553999995</v>
      </c>
      <c r="Q1270" s="79"/>
      <c r="R1270" s="342">
        <v>760.8</v>
      </c>
      <c r="S1270" s="342">
        <v>760.8</v>
      </c>
      <c r="T1270" s="355">
        <f t="shared" si="964"/>
        <v>0</v>
      </c>
      <c r="U1270" s="209">
        <v>2</v>
      </c>
    </row>
    <row r="1271" spans="1:21" s="60" customFormat="1" ht="15.75" customHeight="1">
      <c r="A1271" s="150" t="s">
        <v>36</v>
      </c>
      <c r="B1271" s="513">
        <v>233</v>
      </c>
      <c r="C1271" s="567" t="s">
        <v>1405</v>
      </c>
      <c r="D1271" s="551">
        <v>34.639119239999999</v>
      </c>
      <c r="E1271" s="551">
        <v>217.54320285</v>
      </c>
      <c r="F1271" s="551">
        <v>2.154079749999994</v>
      </c>
      <c r="G1271" s="551">
        <v>37.497284830000012</v>
      </c>
      <c r="H1271" s="551">
        <v>129.22687881999997</v>
      </c>
      <c r="I1271" s="551">
        <v>15.314075209999999</v>
      </c>
      <c r="J1271" s="565">
        <v>34.5</v>
      </c>
      <c r="K1271" s="565">
        <v>117.9</v>
      </c>
      <c r="L1271" s="565">
        <v>2.9</v>
      </c>
      <c r="M1271" s="565">
        <v>37.200000000000003</v>
      </c>
      <c r="N1271" s="565">
        <v>156.30000000000001</v>
      </c>
      <c r="O1271" s="551">
        <f>(R1271)-SUM(D1271:N1271)</f>
        <v>2.3253592999999455</v>
      </c>
      <c r="P1271" s="552">
        <f t="shared" si="963"/>
        <v>787.5</v>
      </c>
      <c r="Q1271" s="523"/>
      <c r="R1271" s="553">
        <v>787.5</v>
      </c>
      <c r="S1271" s="551">
        <v>787.5</v>
      </c>
      <c r="T1271" s="521">
        <f t="shared" si="964"/>
        <v>0</v>
      </c>
      <c r="U1271" s="209">
        <v>1</v>
      </c>
    </row>
    <row r="1272" spans="1:21" s="60" customFormat="1" ht="15.75" customHeight="1">
      <c r="A1272" s="150" t="s">
        <v>36</v>
      </c>
      <c r="B1272" s="513">
        <v>234</v>
      </c>
      <c r="C1272" s="567" t="s">
        <v>1406</v>
      </c>
      <c r="D1272" s="565">
        <v>35.6</v>
      </c>
      <c r="E1272" s="565">
        <v>220.5</v>
      </c>
      <c r="F1272" s="565">
        <v>5.2</v>
      </c>
      <c r="G1272" s="565">
        <v>39</v>
      </c>
      <c r="H1272" s="565">
        <v>147.4</v>
      </c>
      <c r="I1272" s="565">
        <v>2.1</v>
      </c>
      <c r="J1272" s="565">
        <v>40.1</v>
      </c>
      <c r="K1272" s="565">
        <v>123.8</v>
      </c>
      <c r="L1272" s="565">
        <v>4.4000000000000004</v>
      </c>
      <c r="M1272" s="565">
        <v>36.299999999999997</v>
      </c>
      <c r="N1272" s="565">
        <v>170.3</v>
      </c>
      <c r="O1272" s="551">
        <f>(R1272)-SUM(D1272:N1272)</f>
        <v>2.1999999999999318</v>
      </c>
      <c r="P1272" s="552">
        <f t="shared" si="963"/>
        <v>826.9</v>
      </c>
      <c r="Q1272" s="523"/>
      <c r="R1272" s="553">
        <v>826.9</v>
      </c>
      <c r="S1272" s="551">
        <v>826.9</v>
      </c>
      <c r="T1272" s="521">
        <f t="shared" si="964"/>
        <v>0</v>
      </c>
      <c r="U1272" s="209">
        <v>1</v>
      </c>
    </row>
    <row r="1273" spans="1:21" s="60" customFormat="1" ht="15.75" hidden="1" customHeight="1" thickBot="1">
      <c r="A1273" s="150" t="s">
        <v>36</v>
      </c>
      <c r="B1273" s="409"/>
      <c r="C1273" s="158" t="s">
        <v>1407</v>
      </c>
      <c r="D1273" s="415"/>
      <c r="E1273" s="416"/>
      <c r="F1273" s="416"/>
      <c r="G1273" s="416"/>
      <c r="H1273" s="416"/>
      <c r="I1273" s="416"/>
      <c r="J1273" s="416"/>
      <c r="K1273" s="416"/>
      <c r="L1273" s="416"/>
      <c r="M1273" s="416"/>
      <c r="N1273" s="416"/>
      <c r="O1273" s="305">
        <f>(R1273)-SUM(D1273:N1273)</f>
        <v>0</v>
      </c>
      <c r="P1273" s="314">
        <f t="shared" si="963"/>
        <v>0</v>
      </c>
      <c r="Q1273" s="80"/>
      <c r="R1273" s="420"/>
      <c r="S1273" s="343"/>
      <c r="T1273" s="403">
        <f t="shared" si="964"/>
        <v>0</v>
      </c>
      <c r="U1273" s="209">
        <v>2</v>
      </c>
    </row>
    <row r="1274" spans="1:21" s="60" customFormat="1" ht="15.75" hidden="1" customHeight="1" thickBot="1">
      <c r="A1274" s="150" t="s">
        <v>36</v>
      </c>
      <c r="B1274" s="213"/>
      <c r="C1274" s="40" t="s">
        <v>1408</v>
      </c>
      <c r="D1274" s="134"/>
      <c r="E1274" s="133"/>
      <c r="F1274" s="133"/>
      <c r="G1274" s="133"/>
      <c r="H1274" s="133"/>
      <c r="I1274" s="133"/>
      <c r="J1274" s="133"/>
      <c r="K1274" s="133"/>
      <c r="L1274" s="133"/>
      <c r="M1274" s="133"/>
      <c r="N1274" s="133"/>
      <c r="O1274" s="111">
        <f>(R1274)-SUM(D1274:N1274)</f>
        <v>0</v>
      </c>
      <c r="P1274" s="112">
        <f t="shared" si="963"/>
        <v>0</v>
      </c>
      <c r="Q1274" s="80"/>
      <c r="R1274" s="120"/>
      <c r="S1274" s="114"/>
      <c r="T1274" s="115">
        <f t="shared" si="964"/>
        <v>0</v>
      </c>
      <c r="U1274" s="209">
        <v>2</v>
      </c>
    </row>
    <row r="1275" spans="1:21" s="60" customFormat="1" ht="15.75" hidden="1" customHeight="1" thickBot="1">
      <c r="A1275" s="150" t="s">
        <v>36</v>
      </c>
      <c r="B1275" s="213"/>
      <c r="C1275" s="40" t="s">
        <v>2530</v>
      </c>
      <c r="D1275" s="492"/>
      <c r="E1275" s="491"/>
      <c r="F1275" s="491"/>
      <c r="G1275" s="491"/>
      <c r="H1275" s="491"/>
      <c r="I1275" s="491"/>
      <c r="J1275" s="491"/>
      <c r="K1275" s="491"/>
      <c r="L1275" s="491"/>
      <c r="M1275" s="491"/>
      <c r="N1275" s="491"/>
      <c r="O1275" s="111">
        <f t="shared" ref="O1275:O1277" si="965">(R1275)-SUM(D1275:N1275)</f>
        <v>0</v>
      </c>
      <c r="P1275" s="112">
        <f t="shared" ref="P1275:P1277" si="966">SUM(D1275:O1275)</f>
        <v>0</v>
      </c>
      <c r="Q1275" s="80"/>
      <c r="R1275" s="487"/>
      <c r="S1275" s="488"/>
      <c r="T1275" s="115">
        <f t="shared" ref="T1275:T1277" si="967">R1275-S1275</f>
        <v>0</v>
      </c>
      <c r="U1275" s="209">
        <v>2</v>
      </c>
    </row>
    <row r="1276" spans="1:21" s="60" customFormat="1" ht="15.75" hidden="1" customHeight="1" thickBot="1">
      <c r="A1276" s="150" t="s">
        <v>36</v>
      </c>
      <c r="B1276" s="213"/>
      <c r="C1276" s="40" t="s">
        <v>2626</v>
      </c>
      <c r="D1276" s="492"/>
      <c r="E1276" s="491"/>
      <c r="F1276" s="491"/>
      <c r="G1276" s="491"/>
      <c r="H1276" s="491"/>
      <c r="I1276" s="491"/>
      <c r="J1276" s="491"/>
      <c r="K1276" s="491"/>
      <c r="L1276" s="491"/>
      <c r="M1276" s="491"/>
      <c r="N1276" s="491"/>
      <c r="O1276" s="111">
        <f t="shared" si="965"/>
        <v>0</v>
      </c>
      <c r="P1276" s="112">
        <f t="shared" si="966"/>
        <v>0</v>
      </c>
      <c r="Q1276" s="80"/>
      <c r="R1276" s="487"/>
      <c r="S1276" s="488"/>
      <c r="T1276" s="115">
        <f t="shared" si="967"/>
        <v>0</v>
      </c>
      <c r="U1276" s="209">
        <v>2</v>
      </c>
    </row>
    <row r="1277" spans="1:21" s="60" customFormat="1" ht="15.75" hidden="1" customHeight="1" thickBot="1">
      <c r="A1277" s="150" t="s">
        <v>36</v>
      </c>
      <c r="B1277" s="213"/>
      <c r="C1277" s="40" t="s">
        <v>2722</v>
      </c>
      <c r="D1277" s="492"/>
      <c r="E1277" s="491"/>
      <c r="F1277" s="491"/>
      <c r="G1277" s="491"/>
      <c r="H1277" s="491"/>
      <c r="I1277" s="491"/>
      <c r="J1277" s="491"/>
      <c r="K1277" s="491"/>
      <c r="L1277" s="491"/>
      <c r="M1277" s="491"/>
      <c r="N1277" s="491"/>
      <c r="O1277" s="111">
        <f t="shared" si="965"/>
        <v>0</v>
      </c>
      <c r="P1277" s="112">
        <f t="shared" si="966"/>
        <v>0</v>
      </c>
      <c r="Q1277" s="80"/>
      <c r="R1277" s="487"/>
      <c r="S1277" s="488"/>
      <c r="T1277" s="115">
        <f t="shared" si="967"/>
        <v>0</v>
      </c>
      <c r="U1277" s="209">
        <v>2</v>
      </c>
    </row>
    <row r="1278" spans="1:21" s="118" customFormat="1" ht="15.6" customHeight="1">
      <c r="B1278" s="82"/>
      <c r="C1278" s="50"/>
      <c r="D1278" s="83"/>
      <c r="E1278" s="83"/>
      <c r="F1278" s="83"/>
      <c r="G1278" s="83"/>
      <c r="H1278" s="83"/>
      <c r="I1278" s="83"/>
      <c r="J1278" s="83"/>
      <c r="K1278" s="83"/>
      <c r="L1278" s="83"/>
      <c r="M1278" s="83"/>
      <c r="N1278" s="83"/>
      <c r="O1278" s="83"/>
      <c r="P1278" s="83"/>
      <c r="Q1278" s="84"/>
      <c r="R1278" s="83"/>
      <c r="S1278" s="83"/>
      <c r="T1278" s="67"/>
      <c r="U1278" s="209">
        <v>1</v>
      </c>
    </row>
    <row r="1279" spans="1:21" s="61" customFormat="1" ht="15.75" hidden="1" customHeight="1" thickBot="1">
      <c r="A1279" s="61" t="s">
        <v>37</v>
      </c>
      <c r="B1279" s="213"/>
      <c r="C1279" s="38" t="s">
        <v>2258</v>
      </c>
      <c r="D1279" s="233">
        <v>6.0516223847893354E-2</v>
      </c>
      <c r="E1279" s="233">
        <v>5.4518744376418619E-2</v>
      </c>
      <c r="F1279" s="233">
        <v>3.5188514604252595E-3</v>
      </c>
      <c r="G1279" s="233">
        <v>2.5622389500722386E-2</v>
      </c>
      <c r="H1279" s="233">
        <v>0.22466107790681253</v>
      </c>
      <c r="I1279" s="233">
        <v>2.9001422265182001E-3</v>
      </c>
      <c r="J1279" s="233">
        <v>1.6162364443568882E-2</v>
      </c>
      <c r="K1279" s="233">
        <v>3.098535096895938E-2</v>
      </c>
      <c r="L1279" s="233">
        <v>4.3525766506614079E-3</v>
      </c>
      <c r="M1279" s="233">
        <v>0.15719218764410636</v>
      </c>
      <c r="N1279" s="233">
        <v>0.22132505730224683</v>
      </c>
      <c r="O1279" s="233">
        <v>0.19824503367166671</v>
      </c>
      <c r="P1279" s="226">
        <f t="shared" ref="P1279:P1284" si="968">SUM(D1279:O1279)</f>
        <v>0.99999999999999989</v>
      </c>
      <c r="Q1279" s="222"/>
      <c r="R1279" s="66"/>
      <c r="S1279" s="66"/>
      <c r="T1279" s="95"/>
      <c r="U1279" s="209">
        <v>2</v>
      </c>
    </row>
    <row r="1280" spans="1:21" s="61" customFormat="1" ht="15.75" hidden="1" customHeight="1" thickBot="1">
      <c r="A1280" s="61" t="s">
        <v>37</v>
      </c>
      <c r="B1280" s="213"/>
      <c r="C1280" s="38" t="s">
        <v>2242</v>
      </c>
      <c r="D1280" s="236">
        <v>2.7267729308535573E-2</v>
      </c>
      <c r="E1280" s="236">
        <v>4.8265743643984602E-2</v>
      </c>
      <c r="F1280" s="236">
        <v>8.393723054528103E-3</v>
      </c>
      <c r="G1280" s="236">
        <v>2.0296681644253956E-2</v>
      </c>
      <c r="H1280" s="236">
        <v>0.23643259128890931</v>
      </c>
      <c r="I1280" s="236">
        <v>4.5613350016402016E-3</v>
      </c>
      <c r="J1280" s="236">
        <v>7.708215984103174E-3</v>
      </c>
      <c r="K1280" s="236">
        <v>3.8782063919636088E-2</v>
      </c>
      <c r="L1280" s="236">
        <v>2.7715673852973409E-3</v>
      </c>
      <c r="M1280" s="236">
        <v>0.14932835524382404</v>
      </c>
      <c r="N1280" s="236">
        <v>0.23735963003231725</v>
      </c>
      <c r="O1280" s="236">
        <v>0.21883236349297031</v>
      </c>
      <c r="P1280" s="71">
        <f t="shared" si="968"/>
        <v>1</v>
      </c>
      <c r="Q1280" s="222"/>
      <c r="R1280" s="66"/>
      <c r="S1280" s="66"/>
      <c r="T1280" s="95"/>
      <c r="U1280" s="209">
        <v>2</v>
      </c>
    </row>
    <row r="1281" spans="1:21" s="61" customFormat="1" ht="15.75" hidden="1" customHeight="1" thickBot="1">
      <c r="A1281" s="61" t="s">
        <v>37</v>
      </c>
      <c r="B1281" s="213"/>
      <c r="C1281" s="38" t="s">
        <v>2243</v>
      </c>
      <c r="D1281" s="281">
        <v>4.3991890216804053E-2</v>
      </c>
      <c r="E1281" s="281">
        <v>4.7052524777651573E-2</v>
      </c>
      <c r="F1281" s="281">
        <v>3.4752786746981481E-3</v>
      </c>
      <c r="G1281" s="281">
        <v>2.7770770234648811E-2</v>
      </c>
      <c r="H1281" s="281">
        <v>0.22878200708939023</v>
      </c>
      <c r="I1281" s="281">
        <v>2.20450915742927E-3</v>
      </c>
      <c r="J1281" s="281">
        <v>2.6761076040533689E-2</v>
      </c>
      <c r="K1281" s="281">
        <v>2.4914692293562139E-2</v>
      </c>
      <c r="L1281" s="281">
        <v>4.1980097040609857E-3</v>
      </c>
      <c r="M1281" s="281">
        <v>0.17775450932103248</v>
      </c>
      <c r="N1281" s="281">
        <v>0.19923111527381646</v>
      </c>
      <c r="O1281" s="281">
        <v>0.21386361721637226</v>
      </c>
      <c r="P1281" s="221">
        <f t="shared" si="968"/>
        <v>1</v>
      </c>
      <c r="Q1281" s="222"/>
      <c r="R1281" s="66"/>
      <c r="S1281" s="66"/>
      <c r="T1281" s="95"/>
      <c r="U1281" s="209">
        <v>2</v>
      </c>
    </row>
    <row r="1282" spans="1:21" s="61" customFormat="1" ht="15.75" hidden="1" customHeight="1" thickBot="1">
      <c r="A1282" s="61" t="s">
        <v>37</v>
      </c>
      <c r="B1282" s="213"/>
      <c r="C1282" s="38" t="s">
        <v>2244</v>
      </c>
      <c r="D1282" s="196">
        <f t="shared" ref="D1282:D1289" si="969">D1304/$P1304</f>
        <v>4.6303150776370976E-2</v>
      </c>
      <c r="E1282" s="197">
        <f t="shared" ref="E1282:O1282" si="970">E1304/$P1304</f>
        <v>3.2814516852780522E-2</v>
      </c>
      <c r="F1282" s="197">
        <f t="shared" si="970"/>
        <v>3.4537324617008817E-3</v>
      </c>
      <c r="G1282" s="197">
        <f t="shared" si="970"/>
        <v>3.4870484759567229E-2</v>
      </c>
      <c r="H1282" s="197">
        <f t="shared" si="970"/>
        <v>0.21223019671600055</v>
      </c>
      <c r="I1282" s="197">
        <f t="shared" si="970"/>
        <v>3.2244426550915983E-3</v>
      </c>
      <c r="J1282" s="197">
        <f t="shared" si="970"/>
        <v>3.0157869421834124E-2</v>
      </c>
      <c r="K1282" s="197">
        <f t="shared" si="970"/>
        <v>1.9123392606762372E-2</v>
      </c>
      <c r="L1282" s="197">
        <f t="shared" si="970"/>
        <v>4.1307431756556811E-3</v>
      </c>
      <c r="M1282" s="197">
        <f t="shared" si="970"/>
        <v>0.20713357495565088</v>
      </c>
      <c r="N1282" s="197">
        <f t="shared" si="970"/>
        <v>0.1978154542556359</v>
      </c>
      <c r="O1282" s="197">
        <f t="shared" si="970"/>
        <v>0.20874244136294939</v>
      </c>
      <c r="P1282" s="229">
        <f t="shared" si="968"/>
        <v>1</v>
      </c>
      <c r="Q1282" s="222"/>
      <c r="R1282" s="66"/>
      <c r="S1282" s="66"/>
      <c r="T1282" s="95"/>
      <c r="U1282" s="209">
        <v>2</v>
      </c>
    </row>
    <row r="1283" spans="1:21" s="61" customFormat="1" ht="15.75" hidden="1" customHeight="1" thickBot="1">
      <c r="A1283" s="61" t="s">
        <v>37</v>
      </c>
      <c r="B1283" s="213"/>
      <c r="C1283" s="39" t="s">
        <v>2245</v>
      </c>
      <c r="D1283" s="196">
        <f t="shared" si="969"/>
        <v>4.6071407819820415E-2</v>
      </c>
      <c r="E1283" s="197">
        <f t="shared" ref="E1283:O1284" si="971">E1305/$P1305</f>
        <v>2.9520413614950367E-2</v>
      </c>
      <c r="F1283" s="197">
        <f t="shared" si="971"/>
        <v>2.4561723280540072E-4</v>
      </c>
      <c r="G1283" s="197">
        <f t="shared" si="971"/>
        <v>2.440528620093646E-2</v>
      </c>
      <c r="H1283" s="197">
        <f t="shared" si="971"/>
        <v>0.22275460502460712</v>
      </c>
      <c r="I1283" s="197">
        <f t="shared" si="971"/>
        <v>1.60938467239434E-4</v>
      </c>
      <c r="J1283" s="197">
        <f t="shared" si="971"/>
        <v>2.7237387810331446E-2</v>
      </c>
      <c r="K1283" s="197">
        <f t="shared" si="971"/>
        <v>2.5737307040533407E-2</v>
      </c>
      <c r="L1283" s="197">
        <f t="shared" si="971"/>
        <v>1.2697373683906914E-3</v>
      </c>
      <c r="M1283" s="197">
        <f t="shared" si="971"/>
        <v>0.20004036956893675</v>
      </c>
      <c r="N1283" s="197">
        <f t="shared" si="971"/>
        <v>0.21119194661051538</v>
      </c>
      <c r="O1283" s="197">
        <f t="shared" si="971"/>
        <v>0.21136498324093317</v>
      </c>
      <c r="P1283" s="229">
        <f t="shared" si="968"/>
        <v>1</v>
      </c>
      <c r="Q1283" s="227">
        <f>(P1305/P1304-1)</f>
        <v>3.0817234574103125E-3</v>
      </c>
      <c r="R1283" s="66"/>
      <c r="S1283" s="66"/>
      <c r="T1283" s="95"/>
      <c r="U1283" s="209">
        <v>2</v>
      </c>
    </row>
    <row r="1284" spans="1:21" s="61" customFormat="1" ht="15.75" hidden="1" customHeight="1" thickBot="1">
      <c r="A1284" s="61" t="s">
        <v>37</v>
      </c>
      <c r="B1284" s="213"/>
      <c r="C1284" s="38" t="s">
        <v>2246</v>
      </c>
      <c r="D1284" s="196">
        <f t="shared" si="969"/>
        <v>4.2858237385186522E-2</v>
      </c>
      <c r="E1284" s="197">
        <f t="shared" si="971"/>
        <v>4.2311005911958875E-2</v>
      </c>
      <c r="F1284" s="197">
        <f t="shared" si="971"/>
        <v>2.3754454732121178E-3</v>
      </c>
      <c r="G1284" s="197">
        <f t="shared" si="971"/>
        <v>3.9693393378736036E-2</v>
      </c>
      <c r="H1284" s="197">
        <f t="shared" si="971"/>
        <v>0.20827743437836571</v>
      </c>
      <c r="I1284" s="197">
        <f t="shared" si="971"/>
        <v>5.6657775583099726E-4</v>
      </c>
      <c r="J1284" s="197">
        <f t="shared" si="971"/>
        <v>2.4006446560597059E-2</v>
      </c>
      <c r="K1284" s="197">
        <f t="shared" si="971"/>
        <v>2.8788191134302834E-2</v>
      </c>
      <c r="L1284" s="197">
        <f t="shared" si="971"/>
        <v>4.9747365831927393E-3</v>
      </c>
      <c r="M1284" s="197">
        <f t="shared" si="971"/>
        <v>0.17236825394569374</v>
      </c>
      <c r="N1284" s="197">
        <f t="shared" si="971"/>
        <v>0.22667306000096069</v>
      </c>
      <c r="O1284" s="197">
        <f t="shared" si="971"/>
        <v>0.20710721749196268</v>
      </c>
      <c r="P1284" s="229">
        <f t="shared" si="968"/>
        <v>1</v>
      </c>
      <c r="Q1284" s="227">
        <f t="shared" ref="Q1284:Q1289" si="972">(P1306/P1305-1)</f>
        <v>2.0096301466439703E-2</v>
      </c>
      <c r="R1284" s="66"/>
      <c r="S1284" s="66"/>
      <c r="T1284" s="95"/>
      <c r="U1284" s="209">
        <v>2</v>
      </c>
    </row>
    <row r="1285" spans="1:21" s="61" customFormat="1" ht="15.75" hidden="1" customHeight="1" thickBot="1">
      <c r="A1285" s="61" t="s">
        <v>37</v>
      </c>
      <c r="B1285" s="213"/>
      <c r="C1285" s="38" t="s">
        <v>2247</v>
      </c>
      <c r="D1285" s="196">
        <f t="shared" si="969"/>
        <v>3.5603266544729971E-2</v>
      </c>
      <c r="E1285" s="197">
        <f t="shared" ref="E1285:O1285" si="973">E1307/$P1307</f>
        <v>5.5676396704045623E-2</v>
      </c>
      <c r="F1285" s="197">
        <f t="shared" si="973"/>
        <v>1.2151220372549868E-2</v>
      </c>
      <c r="G1285" s="197">
        <f t="shared" si="973"/>
        <v>2.7496255235543835E-2</v>
      </c>
      <c r="H1285" s="197">
        <f t="shared" si="973"/>
        <v>0.21086301858912754</v>
      </c>
      <c r="I1285" s="197">
        <f t="shared" si="973"/>
        <v>8.1740022300325933E-3</v>
      </c>
      <c r="J1285" s="197">
        <f t="shared" si="973"/>
        <v>2.3386202363746143E-2</v>
      </c>
      <c r="K1285" s="197">
        <f t="shared" si="973"/>
        <v>3.7398172844879764E-2</v>
      </c>
      <c r="L1285" s="197">
        <f t="shared" si="973"/>
        <v>1.3150380061465088E-3</v>
      </c>
      <c r="M1285" s="197">
        <f t="shared" si="973"/>
        <v>0.17442114533184186</v>
      </c>
      <c r="N1285" s="197">
        <f t="shared" si="973"/>
        <v>0.21301643215357757</v>
      </c>
      <c r="O1285" s="197">
        <f t="shared" si="973"/>
        <v>0.2004988496237789</v>
      </c>
      <c r="P1285" s="229">
        <f t="shared" ref="P1285:P1290" si="974">SUM(D1285:O1285)</f>
        <v>1.0000000000000002</v>
      </c>
      <c r="Q1285" s="230">
        <f t="shared" si="972"/>
        <v>-3.8303705450171144E-4</v>
      </c>
      <c r="R1285" s="66"/>
      <c r="S1285" s="66"/>
      <c r="T1285" s="95"/>
      <c r="U1285" s="209">
        <v>2</v>
      </c>
    </row>
    <row r="1286" spans="1:21" s="61" customFormat="1" ht="15.75" hidden="1" customHeight="1" thickBot="1">
      <c r="A1286" s="61" t="s">
        <v>37</v>
      </c>
      <c r="B1286" s="213"/>
      <c r="C1286" s="42" t="s">
        <v>2248</v>
      </c>
      <c r="D1286" s="196">
        <f t="shared" si="969"/>
        <v>3.5535368732813342E-2</v>
      </c>
      <c r="E1286" s="231">
        <f t="shared" ref="E1286:O1286" si="975">E1308/$P1308</f>
        <v>7.5337685215157948E-2</v>
      </c>
      <c r="F1286" s="231">
        <f t="shared" si="975"/>
        <v>8.3815326697934023E-4</v>
      </c>
      <c r="G1286" s="231">
        <f t="shared" si="975"/>
        <v>2.4710610728785151E-2</v>
      </c>
      <c r="H1286" s="231">
        <f t="shared" si="975"/>
        <v>0.21538478285142781</v>
      </c>
      <c r="I1286" s="231">
        <f t="shared" si="975"/>
        <v>7.1644574278503636E-3</v>
      </c>
      <c r="J1286" s="231">
        <f t="shared" si="975"/>
        <v>2.171100647232348E-2</v>
      </c>
      <c r="K1286" s="231">
        <f t="shared" si="975"/>
        <v>4.0376653794711115E-2</v>
      </c>
      <c r="L1286" s="231">
        <f t="shared" si="975"/>
        <v>3.7631377535870137E-4</v>
      </c>
      <c r="M1286" s="231">
        <f t="shared" si="975"/>
        <v>0.17425930014072361</v>
      </c>
      <c r="N1286" s="231">
        <f t="shared" si="975"/>
        <v>0.20337901855845419</v>
      </c>
      <c r="O1286" s="231">
        <f t="shared" si="975"/>
        <v>0.20092664903541488</v>
      </c>
      <c r="P1286" s="229">
        <f t="shared" si="974"/>
        <v>0.99999999999999989</v>
      </c>
      <c r="Q1286" s="230">
        <f t="shared" si="972"/>
        <v>-1.2930036670280143E-2</v>
      </c>
      <c r="R1286" s="66"/>
      <c r="S1286" s="66"/>
      <c r="T1286" s="285"/>
      <c r="U1286" s="209">
        <v>2</v>
      </c>
    </row>
    <row r="1287" spans="1:21" s="61" customFormat="1" ht="15.75" hidden="1" customHeight="1" thickBot="1">
      <c r="A1287" s="61" t="s">
        <v>37</v>
      </c>
      <c r="B1287" s="62"/>
      <c r="C1287" s="42" t="s">
        <v>2249</v>
      </c>
      <c r="D1287" s="223">
        <f t="shared" si="969"/>
        <v>2.5259170588364938E-2</v>
      </c>
      <c r="E1287" s="233">
        <f t="shared" ref="E1287:O1287" si="976">E1309/$P1309</f>
        <v>8.8194878268848351E-2</v>
      </c>
      <c r="F1287" s="233">
        <f t="shared" si="976"/>
        <v>1.1973752863572143E-3</v>
      </c>
      <c r="G1287" s="233">
        <f t="shared" si="976"/>
        <v>2.1474400679821763E-2</v>
      </c>
      <c r="H1287" s="233">
        <f t="shared" si="976"/>
        <v>0.21184962274798555</v>
      </c>
      <c r="I1287" s="233">
        <f t="shared" si="976"/>
        <v>8.0419243715883892E-3</v>
      </c>
      <c r="J1287" s="233">
        <f t="shared" si="976"/>
        <v>1.859178743387508E-2</v>
      </c>
      <c r="K1287" s="233">
        <f t="shared" si="976"/>
        <v>3.8602330947280571E-2</v>
      </c>
      <c r="L1287" s="233">
        <f t="shared" si="976"/>
        <v>5.9789266291920811E-3</v>
      </c>
      <c r="M1287" s="233">
        <f t="shared" si="976"/>
        <v>0.17635702829072761</v>
      </c>
      <c r="N1287" s="233">
        <f t="shared" si="976"/>
        <v>0.21512388032601759</v>
      </c>
      <c r="O1287" s="233">
        <f t="shared" si="976"/>
        <v>0.18932867442994097</v>
      </c>
      <c r="P1287" s="319">
        <f t="shared" si="974"/>
        <v>1.0000000000000002</v>
      </c>
      <c r="Q1287" s="320">
        <f t="shared" si="972"/>
        <v>2.3807322304982836E-2</v>
      </c>
      <c r="R1287" s="66"/>
      <c r="S1287" s="66"/>
      <c r="T1287" s="95"/>
      <c r="U1287" s="209">
        <v>2</v>
      </c>
    </row>
    <row r="1288" spans="1:21" s="61" customFormat="1" ht="15.75" hidden="1" customHeight="1" thickBot="1">
      <c r="A1288" s="61" t="s">
        <v>37</v>
      </c>
      <c r="B1288" s="62"/>
      <c r="C1288" s="42" t="s">
        <v>2236</v>
      </c>
      <c r="D1288" s="235">
        <f t="shared" si="969"/>
        <v>2.7058666118651962E-2</v>
      </c>
      <c r="E1288" s="236">
        <f t="shared" ref="E1288:O1289" si="977">E1310/$P1310</f>
        <v>6.5320805207514598E-2</v>
      </c>
      <c r="F1288" s="236">
        <f t="shared" si="977"/>
        <v>8.7164139097967441E-3</v>
      </c>
      <c r="G1288" s="236">
        <f t="shared" si="977"/>
        <v>2.1433862987434896E-2</v>
      </c>
      <c r="H1288" s="236">
        <f t="shared" si="977"/>
        <v>0.21839396184484025</v>
      </c>
      <c r="I1288" s="236">
        <f t="shared" si="977"/>
        <v>3.7713424309451173E-3</v>
      </c>
      <c r="J1288" s="236">
        <f t="shared" si="977"/>
        <v>1.7943314991533021E-2</v>
      </c>
      <c r="K1288" s="236">
        <f t="shared" si="977"/>
        <v>4.2958537696954999E-2</v>
      </c>
      <c r="L1288" s="236">
        <f t="shared" si="977"/>
        <v>2.5593231012715099E-3</v>
      </c>
      <c r="M1288" s="236">
        <f t="shared" si="977"/>
        <v>0.19046461600733219</v>
      </c>
      <c r="N1288" s="236">
        <f t="shared" si="977"/>
        <v>0.21604153469377543</v>
      </c>
      <c r="O1288" s="236">
        <f t="shared" si="977"/>
        <v>0.18533762100994919</v>
      </c>
      <c r="P1288" s="321">
        <f t="shared" si="974"/>
        <v>0.99999999999999989</v>
      </c>
      <c r="Q1288" s="322">
        <f t="shared" si="972"/>
        <v>3.7603962680993419E-2</v>
      </c>
      <c r="R1288" s="66"/>
      <c r="S1288" s="66"/>
      <c r="T1288" s="95"/>
      <c r="U1288" s="209">
        <v>2</v>
      </c>
    </row>
    <row r="1289" spans="1:21" s="61" customFormat="1" ht="15.6" hidden="1" customHeight="1" thickBot="1">
      <c r="A1289" s="61" t="s">
        <v>37</v>
      </c>
      <c r="B1289" s="62"/>
      <c r="C1289" s="42" t="s">
        <v>2237</v>
      </c>
      <c r="D1289" s="235">
        <f t="shared" si="969"/>
        <v>2.341216044835057E-2</v>
      </c>
      <c r="E1289" s="236">
        <f t="shared" si="977"/>
        <v>7.7304735180359518E-2</v>
      </c>
      <c r="F1289" s="236">
        <f t="shared" si="977"/>
        <v>4.0041521826678338E-4</v>
      </c>
      <c r="G1289" s="236">
        <f t="shared" si="977"/>
        <v>2.0284580859835817E-2</v>
      </c>
      <c r="H1289" s="236">
        <f t="shared" si="977"/>
        <v>0.2007729854723406</v>
      </c>
      <c r="I1289" s="236">
        <f t="shared" si="977"/>
        <v>9.2728459608997979E-5</v>
      </c>
      <c r="J1289" s="236">
        <f t="shared" si="977"/>
        <v>1.5768568905818948E-2</v>
      </c>
      <c r="K1289" s="236">
        <f t="shared" si="977"/>
        <v>4.4931006831568962E-2</v>
      </c>
      <c r="L1289" s="236">
        <f t="shared" si="977"/>
        <v>1.0794802805887266E-2</v>
      </c>
      <c r="M1289" s="236">
        <f t="shared" si="977"/>
        <v>0.22971019344360619</v>
      </c>
      <c r="N1289" s="236">
        <f t="shared" si="977"/>
        <v>0.22789264472321111</v>
      </c>
      <c r="O1289" s="236">
        <f t="shared" si="977"/>
        <v>0.1486351776511452</v>
      </c>
      <c r="P1289" s="321">
        <f t="shared" si="974"/>
        <v>1</v>
      </c>
      <c r="Q1289" s="322">
        <f t="shared" si="972"/>
        <v>0.12867642490732623</v>
      </c>
      <c r="R1289" s="66"/>
      <c r="S1289" s="66"/>
      <c r="T1289" s="95"/>
      <c r="U1289" s="209">
        <v>2</v>
      </c>
    </row>
    <row r="1290" spans="1:21" s="61" customFormat="1" ht="15.6" hidden="1" customHeight="1" thickBot="1">
      <c r="A1290" s="61" t="s">
        <v>37</v>
      </c>
      <c r="B1290" s="62"/>
      <c r="C1290" s="42" t="s">
        <v>2238</v>
      </c>
      <c r="D1290" s="235">
        <f t="shared" ref="D1290:O1290" si="978">D1313/$P1313</f>
        <v>4.7706498446651792E-2</v>
      </c>
      <c r="E1290" s="236">
        <f t="shared" si="978"/>
        <v>5.6809458240955853E-2</v>
      </c>
      <c r="F1290" s="236">
        <f t="shared" si="978"/>
        <v>4.2401342443774837E-5</v>
      </c>
      <c r="G1290" s="236">
        <f t="shared" si="978"/>
        <v>1.7817781028200568E-2</v>
      </c>
      <c r="H1290" s="236">
        <f t="shared" si="978"/>
        <v>0.20766924130299877</v>
      </c>
      <c r="I1290" s="236">
        <f t="shared" si="978"/>
        <v>3.7575911671608101E-4</v>
      </c>
      <c r="J1290" s="236">
        <f t="shared" si="978"/>
        <v>1.5011783737090899E-2</v>
      </c>
      <c r="K1290" s="236">
        <f t="shared" si="978"/>
        <v>4.7050737992744597E-2</v>
      </c>
      <c r="L1290" s="236">
        <f t="shared" si="978"/>
        <v>6.0437160916632733E-4</v>
      </c>
      <c r="M1290" s="236">
        <f t="shared" si="978"/>
        <v>0.21674805283416254</v>
      </c>
      <c r="N1290" s="236">
        <f t="shared" si="978"/>
        <v>0.23821894637562932</v>
      </c>
      <c r="O1290" s="236">
        <f t="shared" si="978"/>
        <v>0.15194496797323945</v>
      </c>
      <c r="P1290" s="321">
        <f t="shared" si="974"/>
        <v>0.99999999999999989</v>
      </c>
      <c r="Q1290" s="401">
        <f>(P1313/P1311-1)</f>
        <v>9.6951286357837452E-2</v>
      </c>
      <c r="R1290" s="66"/>
      <c r="S1290" s="66"/>
      <c r="T1290" s="95"/>
      <c r="U1290" s="209">
        <v>2</v>
      </c>
    </row>
    <row r="1291" spans="1:21" s="61" customFormat="1" ht="15.6" hidden="1" customHeight="1" thickBot="1">
      <c r="A1291" s="61" t="s">
        <v>37</v>
      </c>
      <c r="B1291" s="62">
        <f>+B1270+1</f>
        <v>234</v>
      </c>
      <c r="C1291" s="42" t="s">
        <v>2239</v>
      </c>
      <c r="D1291" s="235">
        <f t="shared" ref="D1291:D1297" si="979">D1314/$P1314</f>
        <v>6.572033312826446E-2</v>
      </c>
      <c r="E1291" s="236">
        <f t="shared" ref="E1291:O1291" si="980">E1314/$P1314</f>
        <v>7.1091238467945794E-2</v>
      </c>
      <c r="F1291" s="236">
        <f t="shared" si="980"/>
        <v>7.8029381823937637E-4</v>
      </c>
      <c r="G1291" s="236">
        <f t="shared" si="980"/>
        <v>1.8692451254518464E-2</v>
      </c>
      <c r="H1291" s="236">
        <f t="shared" si="980"/>
        <v>0.20781630043262833</v>
      </c>
      <c r="I1291" s="236">
        <f t="shared" si="980"/>
        <v>1.0091909185734708E-3</v>
      </c>
      <c r="J1291" s="236">
        <f t="shared" si="980"/>
        <v>2.074895103363187E-2</v>
      </c>
      <c r="K1291" s="236">
        <f t="shared" si="980"/>
        <v>4.2974301217798432E-2</v>
      </c>
      <c r="L1291" s="236">
        <f t="shared" si="980"/>
        <v>1.5740918805704045E-3</v>
      </c>
      <c r="M1291" s="236">
        <f t="shared" si="980"/>
        <v>0.18625648209972137</v>
      </c>
      <c r="N1291" s="236">
        <f t="shared" si="980"/>
        <v>0.21972559784990053</v>
      </c>
      <c r="O1291" s="236">
        <f t="shared" si="980"/>
        <v>0.16361076789820747</v>
      </c>
      <c r="P1291" s="266">
        <f t="shared" ref="P1291:P1300" si="981">SUM(D1291:O1291)</f>
        <v>1</v>
      </c>
      <c r="Q1291" s="227">
        <f>(P1314/P1313-1)</f>
        <v>0.10877229189062221</v>
      </c>
      <c r="R1291" s="66"/>
      <c r="S1291" s="66"/>
      <c r="T1291" s="95"/>
      <c r="U1291" s="209">
        <v>2</v>
      </c>
    </row>
    <row r="1292" spans="1:21" s="61" customFormat="1" ht="15.6" hidden="1" customHeight="1">
      <c r="A1292" s="61" t="s">
        <v>37</v>
      </c>
      <c r="B1292" s="408">
        <f>+B1291+1</f>
        <v>235</v>
      </c>
      <c r="C1292" s="508" t="s">
        <v>2240</v>
      </c>
      <c r="D1292" s="455">
        <f t="shared" si="979"/>
        <v>1.9537783210429129E-2</v>
      </c>
      <c r="E1292" s="281">
        <f t="shared" ref="E1292:O1292" si="982">E1315/$P1315</f>
        <v>7.6131195753315117E-2</v>
      </c>
      <c r="F1292" s="281">
        <f t="shared" si="982"/>
        <v>1.7658564846502113E-3</v>
      </c>
      <c r="G1292" s="281">
        <f t="shared" si="982"/>
        <v>1.9938646841948841E-2</v>
      </c>
      <c r="H1292" s="281">
        <f t="shared" si="982"/>
        <v>0.19380756832551183</v>
      </c>
      <c r="I1292" s="281">
        <f t="shared" si="982"/>
        <v>1.4777912575825527E-4</v>
      </c>
      <c r="J1292" s="281">
        <f t="shared" si="982"/>
        <v>1.4013564728559096E-2</v>
      </c>
      <c r="K1292" s="281">
        <f t="shared" si="982"/>
        <v>5.2803321994900676E-2</v>
      </c>
      <c r="L1292" s="281">
        <f t="shared" si="982"/>
        <v>1.558619569879078E-3</v>
      </c>
      <c r="M1292" s="281">
        <f t="shared" si="982"/>
        <v>0.22199568102796172</v>
      </c>
      <c r="N1292" s="281">
        <f t="shared" si="982"/>
        <v>0.21331086246258174</v>
      </c>
      <c r="O1292" s="281">
        <f t="shared" si="982"/>
        <v>0.18498912047450419</v>
      </c>
      <c r="P1292" s="560">
        <f t="shared" si="981"/>
        <v>0.99999999999999978</v>
      </c>
      <c r="Q1292" s="580">
        <f t="shared" ref="Q1292:Q1300" si="983">(P1315/P1314-1)</f>
        <v>0.12609305666000714</v>
      </c>
      <c r="R1292" s="66"/>
      <c r="S1292" s="66"/>
      <c r="T1292" s="95"/>
      <c r="U1292" s="209">
        <v>2</v>
      </c>
    </row>
    <row r="1293" spans="1:21" s="61" customFormat="1" ht="15.6" customHeight="1">
      <c r="A1293" s="61" t="s">
        <v>37</v>
      </c>
      <c r="B1293" s="513">
        <v>235</v>
      </c>
      <c r="C1293" s="510" t="s">
        <v>2241</v>
      </c>
      <c r="D1293" s="236">
        <f t="shared" si="979"/>
        <v>2.0794431333043647E-2</v>
      </c>
      <c r="E1293" s="236">
        <f t="shared" ref="E1293:O1293" si="984">E1316/$P1316</f>
        <v>8.5350258608742499E-2</v>
      </c>
      <c r="F1293" s="236">
        <f t="shared" si="984"/>
        <v>1.4560285288907672E-3</v>
      </c>
      <c r="G1293" s="236">
        <f t="shared" si="984"/>
        <v>1.7077440796485318E-2</v>
      </c>
      <c r="H1293" s="236">
        <f t="shared" si="984"/>
        <v>0.1902253836584987</v>
      </c>
      <c r="I1293" s="236">
        <f t="shared" si="984"/>
        <v>1.0328609782655075E-3</v>
      </c>
      <c r="J1293" s="236">
        <f t="shared" si="984"/>
        <v>1.193712269183958E-2</v>
      </c>
      <c r="K1293" s="236">
        <f t="shared" si="984"/>
        <v>6.3837730382623609E-2</v>
      </c>
      <c r="L1293" s="236">
        <f t="shared" si="984"/>
        <v>1.1143586344100583E-3</v>
      </c>
      <c r="M1293" s="236">
        <f t="shared" si="984"/>
        <v>0.23207521215739049</v>
      </c>
      <c r="N1293" s="236">
        <f t="shared" si="984"/>
        <v>0.23903306882337799</v>
      </c>
      <c r="O1293" s="236">
        <f t="shared" si="984"/>
        <v>0.13606610340643191</v>
      </c>
      <c r="P1293" s="321">
        <f t="shared" si="981"/>
        <v>1</v>
      </c>
      <c r="Q1293" s="520">
        <f t="shared" si="983"/>
        <v>0.12380550616142361</v>
      </c>
      <c r="R1293" s="66"/>
      <c r="S1293" s="66"/>
      <c r="T1293" s="95"/>
      <c r="U1293" s="209">
        <v>1</v>
      </c>
    </row>
    <row r="1294" spans="1:21" s="61" customFormat="1" ht="15.6" customHeight="1">
      <c r="A1294" s="61" t="s">
        <v>37</v>
      </c>
      <c r="B1294" s="513">
        <f>+B1293+1</f>
        <v>236</v>
      </c>
      <c r="C1294" s="510" t="s">
        <v>2250</v>
      </c>
      <c r="D1294" s="236">
        <f t="shared" si="979"/>
        <v>4.576899816852395E-2</v>
      </c>
      <c r="E1294" s="236">
        <f t="shared" ref="E1294:O1294" si="985">E1317/$P1317</f>
        <v>9.8474529869749083E-2</v>
      </c>
      <c r="F1294" s="236">
        <f t="shared" si="985"/>
        <v>1.2746484873566815E-3</v>
      </c>
      <c r="G1294" s="236">
        <f t="shared" si="985"/>
        <v>1.7195527573544752E-2</v>
      </c>
      <c r="H1294" s="236">
        <f t="shared" si="985"/>
        <v>0.19965407257340281</v>
      </c>
      <c r="I1294" s="236">
        <f t="shared" si="985"/>
        <v>1.1751032282879667E-3</v>
      </c>
      <c r="J1294" s="236">
        <f t="shared" si="985"/>
        <v>1.1992635717055082E-2</v>
      </c>
      <c r="K1294" s="236">
        <f t="shared" si="985"/>
        <v>5.8247839710235623E-2</v>
      </c>
      <c r="L1294" s="236">
        <f t="shared" si="985"/>
        <v>1.7738941124734444E-3</v>
      </c>
      <c r="M1294" s="236">
        <f t="shared" si="985"/>
        <v>0.19618880984233211</v>
      </c>
      <c r="N1294" s="236">
        <f t="shared" si="985"/>
        <v>0.21448534637111272</v>
      </c>
      <c r="O1294" s="236">
        <f t="shared" si="985"/>
        <v>0.15376859434592585</v>
      </c>
      <c r="P1294" s="321">
        <f t="shared" si="981"/>
        <v>0.99999999999999989</v>
      </c>
      <c r="Q1294" s="520">
        <f t="shared" si="983"/>
        <v>0.30383772771816009</v>
      </c>
      <c r="R1294" s="66"/>
      <c r="S1294" s="66"/>
      <c r="T1294" s="95"/>
      <c r="U1294" s="209">
        <v>1</v>
      </c>
    </row>
    <row r="1295" spans="1:21" s="61" customFormat="1" ht="15.75" customHeight="1">
      <c r="A1295" s="61" t="s">
        <v>37</v>
      </c>
      <c r="B1295" s="513">
        <f>+B1294+1</f>
        <v>237</v>
      </c>
      <c r="C1295" s="510" t="s">
        <v>2251</v>
      </c>
      <c r="D1295" s="236">
        <f t="shared" si="979"/>
        <v>1.5630870307728133E-2</v>
      </c>
      <c r="E1295" s="236">
        <f t="shared" ref="E1295:O1295" si="986">E1318/$P1318</f>
        <v>0.11791195559802703</v>
      </c>
      <c r="F1295" s="236">
        <f t="shared" si="986"/>
        <v>1.8320411733447949E-3</v>
      </c>
      <c r="G1295" s="236">
        <f t="shared" si="986"/>
        <v>2.1491282623962445E-2</v>
      </c>
      <c r="H1295" s="236">
        <f t="shared" si="986"/>
        <v>0.21268751970365202</v>
      </c>
      <c r="I1295" s="236">
        <f t="shared" si="986"/>
        <v>9.7134706334457027E-4</v>
      </c>
      <c r="J1295" s="236">
        <f t="shared" si="986"/>
        <v>2.8074419440427722E-2</v>
      </c>
      <c r="K1295" s="236">
        <f t="shared" si="986"/>
        <v>5.0152935623199994E-2</v>
      </c>
      <c r="L1295" s="236">
        <f t="shared" si="986"/>
        <v>1.4631752381927725E-3</v>
      </c>
      <c r="M1295" s="236">
        <f t="shared" si="986"/>
        <v>0.17379681080493695</v>
      </c>
      <c r="N1295" s="236">
        <f t="shared" si="986"/>
        <v>0.22539950717576537</v>
      </c>
      <c r="O1295" s="236">
        <f t="shared" si="986"/>
        <v>0.15058813524741815</v>
      </c>
      <c r="P1295" s="321">
        <f t="shared" si="981"/>
        <v>1</v>
      </c>
      <c r="Q1295" s="520">
        <f t="shared" si="983"/>
        <v>8.4223868069545293E-2</v>
      </c>
      <c r="R1295" s="66"/>
      <c r="S1295" s="66"/>
      <c r="T1295" s="95"/>
      <c r="U1295" s="209">
        <v>1</v>
      </c>
    </row>
    <row r="1296" spans="1:21" s="61" customFormat="1" ht="15.75" customHeight="1">
      <c r="A1296" s="61" t="s">
        <v>37</v>
      </c>
      <c r="B1296" s="513">
        <f>+B1295+1</f>
        <v>238</v>
      </c>
      <c r="C1296" s="510" t="s">
        <v>2252</v>
      </c>
      <c r="D1296" s="236">
        <f t="shared" si="979"/>
        <v>2.0146280115639733E-2</v>
      </c>
      <c r="E1296" s="236">
        <f t="shared" ref="E1296:O1296" si="987">E1319/$P1319</f>
        <v>0.10869129642947681</v>
      </c>
      <c r="F1296" s="236">
        <f t="shared" si="987"/>
        <v>4.3805397327348191E-3</v>
      </c>
      <c r="G1296" s="236">
        <f t="shared" si="987"/>
        <v>1.5404057482566007E-2</v>
      </c>
      <c r="H1296" s="236">
        <f t="shared" si="987"/>
        <v>0.21873530873423042</v>
      </c>
      <c r="I1296" s="236">
        <f t="shared" si="987"/>
        <v>6.9295317486477593E-4</v>
      </c>
      <c r="J1296" s="236">
        <f t="shared" si="987"/>
        <v>1.6328781614412365E-2</v>
      </c>
      <c r="K1296" s="236">
        <f t="shared" si="987"/>
        <v>6.3058132528137467E-2</v>
      </c>
      <c r="L1296" s="236">
        <f t="shared" si="987"/>
        <v>2.8503591890795227E-3</v>
      </c>
      <c r="M1296" s="236">
        <f t="shared" si="987"/>
        <v>0.18069730731033742</v>
      </c>
      <c r="N1296" s="236">
        <f t="shared" si="987"/>
        <v>0.22879944350543904</v>
      </c>
      <c r="O1296" s="236">
        <f t="shared" si="987"/>
        <v>0.14021554018308166</v>
      </c>
      <c r="P1296" s="321">
        <f t="shared" si="981"/>
        <v>1</v>
      </c>
      <c r="Q1296" s="520">
        <f t="shared" si="983"/>
        <v>5.2530317767970569E-2</v>
      </c>
      <c r="R1296" s="66"/>
      <c r="S1296" s="66"/>
      <c r="T1296" s="95"/>
      <c r="U1296" s="209">
        <v>1</v>
      </c>
    </row>
    <row r="1297" spans="1:21" s="61" customFormat="1" ht="15.75" customHeight="1">
      <c r="A1297" s="61" t="s">
        <v>37</v>
      </c>
      <c r="B1297" s="513">
        <v>239</v>
      </c>
      <c r="C1297" s="510" t="s">
        <v>2253</v>
      </c>
      <c r="D1297" s="236">
        <f t="shared" si="979"/>
        <v>2.1568567397260274E-2</v>
      </c>
      <c r="E1297" s="236">
        <f t="shared" ref="E1297:O1297" si="988">E1320/$P1320</f>
        <v>0.13919252979452054</v>
      </c>
      <c r="F1297" s="236">
        <f t="shared" si="988"/>
        <v>1.3412700809464471E-3</v>
      </c>
      <c r="G1297" s="236">
        <f t="shared" si="988"/>
        <v>2.3348247092154429E-2</v>
      </c>
      <c r="H1297" s="236">
        <f t="shared" si="988"/>
        <v>0.24111262691158156</v>
      </c>
      <c r="I1297" s="236">
        <f t="shared" si="988"/>
        <v>9.5355387359900359E-3</v>
      </c>
      <c r="J1297" s="236">
        <f t="shared" si="988"/>
        <v>2.1481942714819426E-2</v>
      </c>
      <c r="K1297" s="236">
        <f t="shared" si="988"/>
        <v>7.341220423412205E-2</v>
      </c>
      <c r="L1297" s="236">
        <f t="shared" si="988"/>
        <v>1.8057285180572852E-3</v>
      </c>
      <c r="M1297" s="236">
        <f t="shared" si="988"/>
        <v>0.11656288916562889</v>
      </c>
      <c r="N1297" s="236">
        <f t="shared" si="988"/>
        <v>0.20006226650062267</v>
      </c>
      <c r="O1297" s="236">
        <f t="shared" si="988"/>
        <v>0.15057618885429636</v>
      </c>
      <c r="P1297" s="321">
        <f t="shared" si="981"/>
        <v>0.99999999999999989</v>
      </c>
      <c r="Q1297" s="520">
        <f t="shared" si="983"/>
        <v>-0.12297835854548467</v>
      </c>
      <c r="R1297" s="66"/>
      <c r="S1297" s="66"/>
      <c r="T1297" s="95"/>
      <c r="U1297" s="209">
        <v>1</v>
      </c>
    </row>
    <row r="1298" spans="1:21" s="61" customFormat="1" ht="15.75" customHeight="1">
      <c r="A1298" s="61" t="s">
        <v>37</v>
      </c>
      <c r="B1298" s="513">
        <v>240</v>
      </c>
      <c r="C1298" s="510" t="s">
        <v>2254</v>
      </c>
      <c r="D1298" s="236">
        <f t="shared" ref="D1298:O1300" si="989">D1321/$P1321</f>
        <v>1.5248211761682446E-2</v>
      </c>
      <c r="E1298" s="236">
        <f t="shared" si="989"/>
        <v>9.7442926286032475E-2</v>
      </c>
      <c r="F1298" s="236">
        <f t="shared" si="989"/>
        <v>2.2272668865378851E-3</v>
      </c>
      <c r="G1298" s="236">
        <f t="shared" si="989"/>
        <v>1.6704501649034139E-2</v>
      </c>
      <c r="H1298" s="236">
        <f t="shared" si="989"/>
        <v>0.14665695806741766</v>
      </c>
      <c r="I1298" s="236">
        <f t="shared" si="989"/>
        <v>8.9947316571722285E-4</v>
      </c>
      <c r="J1298" s="236">
        <f t="shared" si="989"/>
        <v>1.7175654259647923E-2</v>
      </c>
      <c r="K1298" s="236">
        <f t="shared" si="989"/>
        <v>5.3026084721805804E-2</v>
      </c>
      <c r="L1298" s="236">
        <f t="shared" si="989"/>
        <v>1.8846104424551336E-3</v>
      </c>
      <c r="M1298" s="236">
        <f t="shared" si="989"/>
        <v>0.24898273868162932</v>
      </c>
      <c r="N1298" s="236">
        <f t="shared" si="989"/>
        <v>0.23142159592238831</v>
      </c>
      <c r="O1298" s="236">
        <f t="shared" si="989"/>
        <v>0.16832997815565165</v>
      </c>
      <c r="P1298" s="321">
        <f t="shared" si="981"/>
        <v>1</v>
      </c>
      <c r="Q1298" s="520">
        <f t="shared" si="983"/>
        <v>0.45373599003735987</v>
      </c>
      <c r="R1298" s="66"/>
      <c r="S1298" s="66"/>
      <c r="T1298" s="95"/>
      <c r="U1298" s="209">
        <v>1</v>
      </c>
    </row>
    <row r="1299" spans="1:21" s="61" customFormat="1" ht="15.75" hidden="1" customHeight="1" thickBot="1">
      <c r="A1299" s="61" t="s">
        <v>37</v>
      </c>
      <c r="B1299" s="409"/>
      <c r="C1299" s="410" t="s">
        <v>2255</v>
      </c>
      <c r="D1299" s="141" t="e">
        <f t="shared" si="989"/>
        <v>#DIV/0!</v>
      </c>
      <c r="E1299" s="143" t="e">
        <f t="shared" si="989"/>
        <v>#DIV/0!</v>
      </c>
      <c r="F1299" s="143" t="e">
        <f t="shared" si="989"/>
        <v>#DIV/0!</v>
      </c>
      <c r="G1299" s="143" t="e">
        <f t="shared" si="989"/>
        <v>#DIV/0!</v>
      </c>
      <c r="H1299" s="143" t="e">
        <f t="shared" si="989"/>
        <v>#DIV/0!</v>
      </c>
      <c r="I1299" s="143" t="e">
        <f t="shared" si="989"/>
        <v>#DIV/0!</v>
      </c>
      <c r="J1299" s="143" t="e">
        <f t="shared" si="989"/>
        <v>#DIV/0!</v>
      </c>
      <c r="K1299" s="143" t="e">
        <f t="shared" si="989"/>
        <v>#DIV/0!</v>
      </c>
      <c r="L1299" s="143" t="e">
        <f t="shared" si="989"/>
        <v>#DIV/0!</v>
      </c>
      <c r="M1299" s="143" t="e">
        <f t="shared" si="989"/>
        <v>#DIV/0!</v>
      </c>
      <c r="N1299" s="143" t="e">
        <f t="shared" si="989"/>
        <v>#DIV/0!</v>
      </c>
      <c r="O1299" s="143" t="e">
        <f t="shared" si="989"/>
        <v>#DIV/0!</v>
      </c>
      <c r="P1299" s="145" t="e">
        <f t="shared" si="981"/>
        <v>#DIV/0!</v>
      </c>
      <c r="Q1299" s="70">
        <f t="shared" si="983"/>
        <v>-1</v>
      </c>
      <c r="R1299" s="66"/>
      <c r="S1299" s="66"/>
      <c r="T1299" s="95"/>
      <c r="U1299" s="209">
        <v>2</v>
      </c>
    </row>
    <row r="1300" spans="1:21" s="61" customFormat="1" ht="15.75" hidden="1" customHeight="1" thickBot="1">
      <c r="A1300" s="61" t="s">
        <v>37</v>
      </c>
      <c r="B1300" s="213"/>
      <c r="C1300" s="38" t="s">
        <v>2256</v>
      </c>
      <c r="D1300" s="141" t="e">
        <f t="shared" si="989"/>
        <v>#DIV/0!</v>
      </c>
      <c r="E1300" s="143" t="e">
        <f t="shared" si="989"/>
        <v>#DIV/0!</v>
      </c>
      <c r="F1300" s="143" t="e">
        <f t="shared" si="989"/>
        <v>#DIV/0!</v>
      </c>
      <c r="G1300" s="143" t="e">
        <f t="shared" si="989"/>
        <v>#DIV/0!</v>
      </c>
      <c r="H1300" s="143" t="e">
        <f t="shared" si="989"/>
        <v>#DIV/0!</v>
      </c>
      <c r="I1300" s="143" t="e">
        <f t="shared" si="989"/>
        <v>#DIV/0!</v>
      </c>
      <c r="J1300" s="143" t="e">
        <f t="shared" si="989"/>
        <v>#DIV/0!</v>
      </c>
      <c r="K1300" s="143" t="e">
        <f t="shared" si="989"/>
        <v>#DIV/0!</v>
      </c>
      <c r="L1300" s="143" t="e">
        <f t="shared" si="989"/>
        <v>#DIV/0!</v>
      </c>
      <c r="M1300" s="143" t="e">
        <f t="shared" si="989"/>
        <v>#DIV/0!</v>
      </c>
      <c r="N1300" s="143" t="e">
        <f t="shared" si="989"/>
        <v>#DIV/0!</v>
      </c>
      <c r="O1300" s="143" t="e">
        <f t="shared" si="989"/>
        <v>#DIV/0!</v>
      </c>
      <c r="P1300" s="65" t="e">
        <f t="shared" si="981"/>
        <v>#DIV/0!</v>
      </c>
      <c r="Q1300" s="72" t="e">
        <f t="shared" si="983"/>
        <v>#DIV/0!</v>
      </c>
      <c r="R1300" s="66"/>
      <c r="S1300" s="66"/>
      <c r="T1300" s="95"/>
      <c r="U1300" s="209">
        <v>2</v>
      </c>
    </row>
    <row r="1301" spans="1:21" s="61" customFormat="1" ht="15.75" hidden="1" customHeight="1" thickBot="1">
      <c r="A1301" s="61" t="s">
        <v>37</v>
      </c>
      <c r="B1301" s="213"/>
      <c r="C1301" s="38" t="s">
        <v>2531</v>
      </c>
      <c r="D1301" s="141" t="e">
        <f t="shared" ref="D1301:O1301" si="990">D1324/$P1324</f>
        <v>#DIV/0!</v>
      </c>
      <c r="E1301" s="143" t="e">
        <f t="shared" si="990"/>
        <v>#DIV/0!</v>
      </c>
      <c r="F1301" s="143" t="e">
        <f t="shared" si="990"/>
        <v>#DIV/0!</v>
      </c>
      <c r="G1301" s="143" t="e">
        <f t="shared" si="990"/>
        <v>#DIV/0!</v>
      </c>
      <c r="H1301" s="143" t="e">
        <f t="shared" si="990"/>
        <v>#DIV/0!</v>
      </c>
      <c r="I1301" s="143" t="e">
        <f t="shared" si="990"/>
        <v>#DIV/0!</v>
      </c>
      <c r="J1301" s="143" t="e">
        <f t="shared" si="990"/>
        <v>#DIV/0!</v>
      </c>
      <c r="K1301" s="143" t="e">
        <f t="shared" si="990"/>
        <v>#DIV/0!</v>
      </c>
      <c r="L1301" s="143" t="e">
        <f t="shared" si="990"/>
        <v>#DIV/0!</v>
      </c>
      <c r="M1301" s="143" t="e">
        <f t="shared" si="990"/>
        <v>#DIV/0!</v>
      </c>
      <c r="N1301" s="143" t="e">
        <f t="shared" si="990"/>
        <v>#DIV/0!</v>
      </c>
      <c r="O1301" s="143" t="e">
        <f t="shared" si="990"/>
        <v>#DIV/0!</v>
      </c>
      <c r="P1301" s="65" t="e">
        <f t="shared" ref="P1301:P1303" si="991">SUM(D1301:O1301)</f>
        <v>#DIV/0!</v>
      </c>
      <c r="Q1301" s="72" t="e">
        <f t="shared" ref="Q1301:Q1303" si="992">(P1324/P1323-1)</f>
        <v>#DIV/0!</v>
      </c>
      <c r="R1301" s="66"/>
      <c r="S1301" s="66"/>
      <c r="T1301" s="95"/>
      <c r="U1301" s="209">
        <v>2</v>
      </c>
    </row>
    <row r="1302" spans="1:21" s="61" customFormat="1" ht="15.75" hidden="1" customHeight="1" thickBot="1">
      <c r="A1302" s="61" t="s">
        <v>37</v>
      </c>
      <c r="B1302" s="213"/>
      <c r="C1302" s="38" t="s">
        <v>2627</v>
      </c>
      <c r="D1302" s="141" t="e">
        <f t="shared" ref="D1302:O1302" si="993">D1325/$P1325</f>
        <v>#DIV/0!</v>
      </c>
      <c r="E1302" s="143" t="e">
        <f t="shared" si="993"/>
        <v>#DIV/0!</v>
      </c>
      <c r="F1302" s="143" t="e">
        <f t="shared" si="993"/>
        <v>#DIV/0!</v>
      </c>
      <c r="G1302" s="143" t="e">
        <f t="shared" si="993"/>
        <v>#DIV/0!</v>
      </c>
      <c r="H1302" s="143" t="e">
        <f t="shared" si="993"/>
        <v>#DIV/0!</v>
      </c>
      <c r="I1302" s="143" t="e">
        <f t="shared" si="993"/>
        <v>#DIV/0!</v>
      </c>
      <c r="J1302" s="143" t="e">
        <f t="shared" si="993"/>
        <v>#DIV/0!</v>
      </c>
      <c r="K1302" s="143" t="e">
        <f t="shared" si="993"/>
        <v>#DIV/0!</v>
      </c>
      <c r="L1302" s="143" t="e">
        <f t="shared" si="993"/>
        <v>#DIV/0!</v>
      </c>
      <c r="M1302" s="143" t="e">
        <f t="shared" si="993"/>
        <v>#DIV/0!</v>
      </c>
      <c r="N1302" s="143" t="e">
        <f t="shared" si="993"/>
        <v>#DIV/0!</v>
      </c>
      <c r="O1302" s="143" t="e">
        <f t="shared" si="993"/>
        <v>#DIV/0!</v>
      </c>
      <c r="P1302" s="65" t="e">
        <f t="shared" si="991"/>
        <v>#DIV/0!</v>
      </c>
      <c r="Q1302" s="72" t="e">
        <f t="shared" si="992"/>
        <v>#DIV/0!</v>
      </c>
      <c r="R1302" s="66"/>
      <c r="S1302" s="66"/>
      <c r="T1302" s="95"/>
      <c r="U1302" s="209">
        <v>2</v>
      </c>
    </row>
    <row r="1303" spans="1:21" s="61" customFormat="1" ht="15.75" hidden="1" customHeight="1" thickBot="1">
      <c r="A1303" s="61" t="s">
        <v>37</v>
      </c>
      <c r="B1303" s="213"/>
      <c r="C1303" s="38" t="s">
        <v>2723</v>
      </c>
      <c r="D1303" s="141" t="e">
        <f t="shared" ref="D1303:O1303" si="994">D1326/$P1326</f>
        <v>#DIV/0!</v>
      </c>
      <c r="E1303" s="143" t="e">
        <f t="shared" si="994"/>
        <v>#DIV/0!</v>
      </c>
      <c r="F1303" s="143" t="e">
        <f t="shared" si="994"/>
        <v>#DIV/0!</v>
      </c>
      <c r="G1303" s="143" t="e">
        <f t="shared" si="994"/>
        <v>#DIV/0!</v>
      </c>
      <c r="H1303" s="143" t="e">
        <f t="shared" si="994"/>
        <v>#DIV/0!</v>
      </c>
      <c r="I1303" s="143" t="e">
        <f t="shared" si="994"/>
        <v>#DIV/0!</v>
      </c>
      <c r="J1303" s="143" t="e">
        <f>J1326/$P1326</f>
        <v>#DIV/0!</v>
      </c>
      <c r="K1303" s="143" t="e">
        <f t="shared" si="994"/>
        <v>#DIV/0!</v>
      </c>
      <c r="L1303" s="143" t="e">
        <f t="shared" si="994"/>
        <v>#DIV/0!</v>
      </c>
      <c r="M1303" s="143" t="e">
        <f t="shared" si="994"/>
        <v>#DIV/0!</v>
      </c>
      <c r="N1303" s="143" t="e">
        <f t="shared" si="994"/>
        <v>#DIV/0!</v>
      </c>
      <c r="O1303" s="143" t="e">
        <f t="shared" si="994"/>
        <v>#DIV/0!</v>
      </c>
      <c r="P1303" s="65" t="e">
        <f t="shared" si="991"/>
        <v>#DIV/0!</v>
      </c>
      <c r="Q1303" s="72" t="e">
        <f t="shared" si="992"/>
        <v>#DIV/0!</v>
      </c>
      <c r="R1303" s="66"/>
      <c r="S1303" s="66"/>
      <c r="T1303" s="95"/>
      <c r="U1303" s="209">
        <v>2</v>
      </c>
    </row>
    <row r="1304" spans="1:21" s="61" customFormat="1" ht="15.75" hidden="1" customHeight="1" thickBot="1">
      <c r="A1304" s="61" t="s">
        <v>37</v>
      </c>
      <c r="B1304" s="213"/>
      <c r="C1304" s="39" t="s">
        <v>2244</v>
      </c>
      <c r="D1304" s="238">
        <f t="shared" ref="D1304:P1304" si="995">D1206+D1255</f>
        <v>30.58406162</v>
      </c>
      <c r="E1304" s="200">
        <f t="shared" si="995"/>
        <v>21.674576969999997</v>
      </c>
      <c r="F1304" s="200">
        <f t="shared" si="995"/>
        <v>2.2812522400000006</v>
      </c>
      <c r="G1304" s="200">
        <f t="shared" si="995"/>
        <v>23.032580650000007</v>
      </c>
      <c r="H1304" s="200">
        <f t="shared" si="995"/>
        <v>140.18185167000001</v>
      </c>
      <c r="I1304" s="200">
        <f t="shared" si="995"/>
        <v>2.129802209999994</v>
      </c>
      <c r="J1304" s="200">
        <f t="shared" si="995"/>
        <v>19.919813689999998</v>
      </c>
      <c r="K1304" s="200">
        <f t="shared" si="995"/>
        <v>12.631343829999992</v>
      </c>
      <c r="L1304" s="200">
        <f t="shared" si="995"/>
        <v>2.7284299599999997</v>
      </c>
      <c r="M1304" s="200">
        <f t="shared" si="995"/>
        <v>136.81544158</v>
      </c>
      <c r="N1304" s="200">
        <f t="shared" si="995"/>
        <v>130.66065572000002</v>
      </c>
      <c r="O1304" s="200">
        <f t="shared" si="995"/>
        <v>137.8781267</v>
      </c>
      <c r="P1304" s="391">
        <f t="shared" si="995"/>
        <v>660.51793683999995</v>
      </c>
      <c r="Q1304" s="128"/>
      <c r="R1304" s="66"/>
      <c r="S1304" s="66"/>
      <c r="T1304" s="95"/>
      <c r="U1304" s="209">
        <v>2</v>
      </c>
    </row>
    <row r="1305" spans="1:21" s="61" customFormat="1" ht="15.75" hidden="1" customHeight="1" thickBot="1">
      <c r="A1305" s="61" t="s">
        <v>37</v>
      </c>
      <c r="B1305" s="213"/>
      <c r="C1305" s="38" t="s">
        <v>2245</v>
      </c>
      <c r="D1305" s="73">
        <f t="shared" ref="D1305:O1305" si="996">D1207+D1256</f>
        <v>30.524771139999999</v>
      </c>
      <c r="E1305" s="97">
        <f t="shared" si="996"/>
        <v>19.55885249</v>
      </c>
      <c r="F1305" s="97">
        <f t="shared" si="996"/>
        <v>0.16273455000000001</v>
      </c>
      <c r="G1305" s="97">
        <f t="shared" si="996"/>
        <v>16.169807070000001</v>
      </c>
      <c r="H1305" s="97">
        <f t="shared" si="996"/>
        <v>147.58683661999999</v>
      </c>
      <c r="I1305" s="97">
        <f t="shared" si="996"/>
        <v>0.10663034</v>
      </c>
      <c r="J1305" s="97">
        <f t="shared" si="996"/>
        <v>18.04622582</v>
      </c>
      <c r="K1305" s="97">
        <f t="shared" si="996"/>
        <v>17.052342100000001</v>
      </c>
      <c r="L1305" s="97">
        <f t="shared" si="996"/>
        <v>0.84126889999999999</v>
      </c>
      <c r="M1305" s="97">
        <f t="shared" si="996"/>
        <v>132.53744109000002</v>
      </c>
      <c r="N1305" s="97">
        <f t="shared" si="996"/>
        <v>139.92595716</v>
      </c>
      <c r="O1305" s="97">
        <f t="shared" si="996"/>
        <v>140.04060318000001</v>
      </c>
      <c r="P1305" s="74">
        <f t="shared" ref="P1305:P1310" si="997">SUM(D1305:O1305)</f>
        <v>662.55347045999997</v>
      </c>
      <c r="Q1305" s="325"/>
      <c r="R1305" s="357"/>
      <c r="S1305" s="357"/>
      <c r="T1305" s="287"/>
      <c r="U1305" s="209">
        <v>2</v>
      </c>
    </row>
    <row r="1306" spans="1:21" s="61" customFormat="1" ht="15.75" hidden="1" customHeight="1" thickBot="1">
      <c r="A1306" s="61" t="s">
        <v>37</v>
      </c>
      <c r="B1306" s="213"/>
      <c r="C1306" s="38" t="s">
        <v>2246</v>
      </c>
      <c r="D1306" s="73">
        <f t="shared" ref="D1306:O1306" si="998">D1208+D1257</f>
        <v>28.966525959999998</v>
      </c>
      <c r="E1306" s="97">
        <f t="shared" si="998"/>
        <v>28.59666953</v>
      </c>
      <c r="F1306" s="97">
        <f t="shared" si="998"/>
        <v>1.6054884</v>
      </c>
      <c r="G1306" s="97">
        <f t="shared" si="998"/>
        <v>26.827508080000001</v>
      </c>
      <c r="H1306" s="97">
        <f t="shared" si="998"/>
        <v>140.76812482</v>
      </c>
      <c r="I1306" s="97">
        <f t="shared" si="998"/>
        <v>0.38293197000000001</v>
      </c>
      <c r="J1306" s="97">
        <f t="shared" si="998"/>
        <v>16.225197300000001</v>
      </c>
      <c r="K1306" s="97">
        <f t="shared" si="998"/>
        <v>19.45702709</v>
      </c>
      <c r="L1306" s="97">
        <f t="shared" si="998"/>
        <v>3.3622669799999998</v>
      </c>
      <c r="M1306" s="97">
        <f t="shared" si="998"/>
        <v>116.49824648000001</v>
      </c>
      <c r="N1306" s="97">
        <f t="shared" si="998"/>
        <v>153.20114586</v>
      </c>
      <c r="O1306" s="97">
        <f t="shared" si="998"/>
        <v>139.97721227</v>
      </c>
      <c r="P1306" s="74">
        <f t="shared" si="997"/>
        <v>675.86834474</v>
      </c>
      <c r="Q1306" s="127"/>
      <c r="R1306" s="97">
        <f t="shared" ref="R1306:S1323" si="999">R1208+R1257</f>
        <v>0</v>
      </c>
      <c r="S1306" s="97">
        <f t="shared" si="999"/>
        <v>0</v>
      </c>
      <c r="T1306" s="93">
        <f t="shared" ref="T1306:T1311" si="1000">R1306-S1306</f>
        <v>0</v>
      </c>
      <c r="U1306" s="209">
        <v>2</v>
      </c>
    </row>
    <row r="1307" spans="1:21" s="61" customFormat="1" ht="15.75" hidden="1" customHeight="1" thickBot="1">
      <c r="A1307" s="61" t="s">
        <v>37</v>
      </c>
      <c r="B1307" s="213"/>
      <c r="C1307" s="38" t="s">
        <v>2247</v>
      </c>
      <c r="D1307" s="73">
        <f t="shared" ref="D1307:O1307" si="1001">D1209+D1258</f>
        <v>24.053903760000001</v>
      </c>
      <c r="E1307" s="97">
        <f t="shared" si="1001"/>
        <v>37.615500429999997</v>
      </c>
      <c r="F1307" s="97">
        <f t="shared" si="1001"/>
        <v>8.2094794600000007</v>
      </c>
      <c r="G1307" s="97">
        <f t="shared" si="1001"/>
        <v>18.576730210000001</v>
      </c>
      <c r="H1307" s="97">
        <f t="shared" si="1001"/>
        <v>142.46105057</v>
      </c>
      <c r="I1307" s="97">
        <f t="shared" si="1001"/>
        <v>5.5224332499999997</v>
      </c>
      <c r="J1307" s="97">
        <f t="shared" si="1001"/>
        <v>15.7999396</v>
      </c>
      <c r="K1307" s="97">
        <f t="shared" si="1001"/>
        <v>25.266559440000002</v>
      </c>
      <c r="L1307" s="97">
        <f t="shared" si="1001"/>
        <v>0.88845211999999996</v>
      </c>
      <c r="M1307" s="97">
        <f t="shared" si="1001"/>
        <v>117.84057618</v>
      </c>
      <c r="N1307" s="97">
        <f t="shared" si="1001"/>
        <v>143.91591714999998</v>
      </c>
      <c r="O1307" s="97">
        <f t="shared" si="1001"/>
        <v>135.45891994999999</v>
      </c>
      <c r="P1307" s="74">
        <f t="shared" si="997"/>
        <v>675.60946211999988</v>
      </c>
      <c r="Q1307" s="127"/>
      <c r="R1307" s="97">
        <f t="shared" si="999"/>
        <v>0</v>
      </c>
      <c r="S1307" s="97">
        <f t="shared" si="999"/>
        <v>0</v>
      </c>
      <c r="T1307" s="93">
        <f t="shared" si="1000"/>
        <v>0</v>
      </c>
      <c r="U1307" s="209">
        <v>2</v>
      </c>
    </row>
    <row r="1308" spans="1:21" s="61" customFormat="1" ht="15.75" hidden="1" customHeight="1" thickBot="1">
      <c r="A1308" s="61" t="s">
        <v>37</v>
      </c>
      <c r="B1308" s="213"/>
      <c r="C1308" s="38" t="s">
        <v>2248</v>
      </c>
      <c r="D1308" s="73">
        <f t="shared" ref="D1308:O1308" si="1002">D1210+D1259</f>
        <v>23.697606629999999</v>
      </c>
      <c r="E1308" s="97">
        <f t="shared" si="1002"/>
        <v>50.240728949999998</v>
      </c>
      <c r="F1308" s="97">
        <f t="shared" si="1002"/>
        <v>0.55894246000000003</v>
      </c>
      <c r="G1308" s="97">
        <f t="shared" si="1002"/>
        <v>16.478859050000001</v>
      </c>
      <c r="H1308" s="97">
        <f t="shared" si="1002"/>
        <v>143.63447011</v>
      </c>
      <c r="I1308" s="97">
        <f t="shared" si="1002"/>
        <v>4.7777890000000003</v>
      </c>
      <c r="J1308" s="97">
        <f t="shared" si="1002"/>
        <v>14.47850154</v>
      </c>
      <c r="K1308" s="97">
        <f t="shared" si="1002"/>
        <v>26.92613283</v>
      </c>
      <c r="L1308" s="97">
        <f t="shared" si="1002"/>
        <v>0.2509538</v>
      </c>
      <c r="M1308" s="97">
        <f t="shared" si="1002"/>
        <v>116.20896289</v>
      </c>
      <c r="N1308" s="97">
        <f t="shared" si="1002"/>
        <v>135.62814037000001</v>
      </c>
      <c r="O1308" s="97">
        <f t="shared" si="1002"/>
        <v>133.99271937</v>
      </c>
      <c r="P1308" s="74">
        <f t="shared" si="997"/>
        <v>666.87380700000006</v>
      </c>
      <c r="Q1308" s="127"/>
      <c r="R1308" s="97">
        <f t="shared" si="999"/>
        <v>0</v>
      </c>
      <c r="S1308" s="97">
        <f t="shared" si="999"/>
        <v>0</v>
      </c>
      <c r="T1308" s="93">
        <f t="shared" si="1000"/>
        <v>0</v>
      </c>
      <c r="U1308" s="209">
        <v>2</v>
      </c>
    </row>
    <row r="1309" spans="1:21" s="61" customFormat="1" ht="15.75" hidden="1" customHeight="1" thickBot="1">
      <c r="A1309" s="61" t="s">
        <v>37</v>
      </c>
      <c r="B1309" s="213"/>
      <c r="C1309" s="38" t="s">
        <v>2249</v>
      </c>
      <c r="D1309" s="73">
        <f t="shared" ref="D1309:O1309" si="1003">D1211+D1260</f>
        <v>17.245705959999999</v>
      </c>
      <c r="E1309" s="97">
        <f t="shared" si="1003"/>
        <v>60.215078420000012</v>
      </c>
      <c r="F1309" s="97">
        <f t="shared" si="1003"/>
        <v>0.81750831999998752</v>
      </c>
      <c r="G1309" s="97">
        <f t="shared" si="1003"/>
        <v>14.661653220000005</v>
      </c>
      <c r="H1309" s="97">
        <f t="shared" si="1003"/>
        <v>144.64039065999998</v>
      </c>
      <c r="I1309" s="97">
        <f t="shared" si="1003"/>
        <v>5.490626170000013</v>
      </c>
      <c r="J1309" s="97">
        <f t="shared" si="1003"/>
        <v>12.693548199999995</v>
      </c>
      <c r="K1309" s="97">
        <f t="shared" si="1003"/>
        <v>26.355752519999996</v>
      </c>
      <c r="L1309" s="97">
        <f t="shared" si="1003"/>
        <v>4.0821138700000006</v>
      </c>
      <c r="M1309" s="97">
        <f t="shared" si="1003"/>
        <v>120.40781161999999</v>
      </c>
      <c r="N1309" s="97">
        <f t="shared" si="1003"/>
        <v>146.87589096000002</v>
      </c>
      <c r="O1309" s="97">
        <f t="shared" si="1003"/>
        <v>129.26420673999999</v>
      </c>
      <c r="P1309" s="74">
        <f t="shared" si="997"/>
        <v>682.75028665999992</v>
      </c>
      <c r="Q1309" s="127"/>
      <c r="R1309" s="97">
        <f t="shared" si="999"/>
        <v>0</v>
      </c>
      <c r="S1309" s="97">
        <f t="shared" si="999"/>
        <v>0</v>
      </c>
      <c r="T1309" s="93">
        <f t="shared" si="1000"/>
        <v>0</v>
      </c>
      <c r="U1309" s="209">
        <v>2</v>
      </c>
    </row>
    <row r="1310" spans="1:21" s="61" customFormat="1" ht="15.75" hidden="1" customHeight="1" thickBot="1">
      <c r="A1310" s="61" t="s">
        <v>37</v>
      </c>
      <c r="B1310" s="213"/>
      <c r="C1310" s="38" t="s">
        <v>2236</v>
      </c>
      <c r="D1310" s="243">
        <f t="shared" ref="D1310:O1310" si="1004">D1212+D1261</f>
        <v>19.169019389999999</v>
      </c>
      <c r="E1310" s="284">
        <f t="shared" si="1004"/>
        <v>46.274852429999996</v>
      </c>
      <c r="F1310" s="284">
        <f t="shared" si="1004"/>
        <v>6.1749203199999982</v>
      </c>
      <c r="G1310" s="284">
        <f t="shared" si="1004"/>
        <v>15.184271590000009</v>
      </c>
      <c r="H1310" s="284">
        <f t="shared" si="1004"/>
        <v>154.71561202999999</v>
      </c>
      <c r="I1310" s="284">
        <f t="shared" si="1004"/>
        <v>2.6717110100000099</v>
      </c>
      <c r="J1310" s="284">
        <f t="shared" si="1004"/>
        <v>12.71148221</v>
      </c>
      <c r="K1310" s="284">
        <f t="shared" si="1004"/>
        <v>30.432876419999999</v>
      </c>
      <c r="L1310" s="284">
        <f t="shared" si="1004"/>
        <v>1.8130869400000051</v>
      </c>
      <c r="M1310" s="284">
        <f t="shared" si="1004"/>
        <v>134.92978187999998</v>
      </c>
      <c r="N1310" s="284">
        <f t="shared" si="1004"/>
        <v>153.04909523000001</v>
      </c>
      <c r="O1310" s="284">
        <f t="shared" si="1004"/>
        <v>131.29769351000002</v>
      </c>
      <c r="P1310" s="244">
        <f t="shared" si="997"/>
        <v>708.42440296000007</v>
      </c>
      <c r="Q1310" s="127"/>
      <c r="R1310" s="73">
        <f t="shared" si="999"/>
        <v>0</v>
      </c>
      <c r="S1310" s="97">
        <f t="shared" si="999"/>
        <v>0</v>
      </c>
      <c r="T1310" s="76">
        <f>S1310-R1310</f>
        <v>0</v>
      </c>
      <c r="U1310" s="209">
        <v>2</v>
      </c>
    </row>
    <row r="1311" spans="1:21" s="61" customFormat="1" ht="15.75" hidden="1" customHeight="1">
      <c r="A1311" s="61" t="s">
        <v>37</v>
      </c>
      <c r="B1311" s="512"/>
      <c r="C1311" s="509" t="s">
        <v>2237</v>
      </c>
      <c r="D1311" s="243">
        <f t="shared" ref="D1311:O1311" si="1005">D1213+D1262</f>
        <v>18.719940260000001</v>
      </c>
      <c r="E1311" s="284">
        <f t="shared" si="1005"/>
        <v>61.811468770000005</v>
      </c>
      <c r="F1311" s="284">
        <f t="shared" si="1005"/>
        <v>0.32016476999999099</v>
      </c>
      <c r="G1311" s="284">
        <f t="shared" si="1005"/>
        <v>16.219184159999998</v>
      </c>
      <c r="H1311" s="284">
        <f t="shared" si="1005"/>
        <v>160.53444970000001</v>
      </c>
      <c r="I1311" s="284">
        <f t="shared" si="1005"/>
        <v>7.4143999999989774E-2</v>
      </c>
      <c r="J1311" s="284">
        <f t="shared" si="1005"/>
        <v>12.608262640000007</v>
      </c>
      <c r="K1311" s="284">
        <f t="shared" si="1005"/>
        <v>35.926020819999991</v>
      </c>
      <c r="L1311" s="284">
        <f t="shared" si="1005"/>
        <v>8.6313291799999945</v>
      </c>
      <c r="M1311" s="284">
        <f t="shared" si="1005"/>
        <v>183.67211808000002</v>
      </c>
      <c r="N1311" s="284">
        <f t="shared" si="1005"/>
        <v>182.21883897999999</v>
      </c>
      <c r="O1311" s="284">
        <f t="shared" si="1005"/>
        <v>118.84600108999996</v>
      </c>
      <c r="P1311" s="244">
        <f>SUM(D1311:O1311)</f>
        <v>799.58192244999998</v>
      </c>
      <c r="Q1311" s="127"/>
      <c r="R1311" s="284">
        <f t="shared" si="999"/>
        <v>769.59999999999991</v>
      </c>
      <c r="S1311" s="284">
        <f t="shared" si="999"/>
        <v>769.59999999999991</v>
      </c>
      <c r="T1311" s="358">
        <f t="shared" si="1000"/>
        <v>0</v>
      </c>
      <c r="U1311" s="209">
        <v>2</v>
      </c>
    </row>
    <row r="1312" spans="1:21" s="61" customFormat="1" ht="15.6" customHeight="1">
      <c r="A1312" s="61" t="s">
        <v>37</v>
      </c>
      <c r="B1312" s="513">
        <v>241</v>
      </c>
      <c r="C1312" s="510" t="s">
        <v>2827</v>
      </c>
      <c r="D1312" s="279">
        <f t="shared" ref="D1312:O1312" si="1006">D1214+D1263</f>
        <v>35.6</v>
      </c>
      <c r="E1312" s="279">
        <f t="shared" si="1006"/>
        <v>227.5</v>
      </c>
      <c r="F1312" s="279">
        <f t="shared" si="1006"/>
        <v>5.2</v>
      </c>
      <c r="G1312" s="279">
        <f t="shared" si="1006"/>
        <v>39</v>
      </c>
      <c r="H1312" s="279">
        <f t="shared" si="1006"/>
        <v>342.4</v>
      </c>
      <c r="I1312" s="279">
        <f t="shared" si="1006"/>
        <v>2.1</v>
      </c>
      <c r="J1312" s="279">
        <f t="shared" si="1006"/>
        <v>40.1</v>
      </c>
      <c r="K1312" s="279">
        <f t="shared" si="1006"/>
        <v>123.8</v>
      </c>
      <c r="L1312" s="279">
        <f t="shared" si="1006"/>
        <v>4.4000000000000004</v>
      </c>
      <c r="M1312" s="279">
        <f t="shared" si="1006"/>
        <v>581.29999999999995</v>
      </c>
      <c r="N1312" s="279">
        <f t="shared" si="1006"/>
        <v>540.29999999999995</v>
      </c>
      <c r="O1312" s="279">
        <f t="shared" si="1006"/>
        <v>392.99999999999989</v>
      </c>
      <c r="P1312" s="511">
        <f>SUM(D1312:O1312)</f>
        <v>2334.6999999999998</v>
      </c>
      <c r="Q1312" s="81"/>
      <c r="R1312" s="279">
        <f t="shared" si="999"/>
        <v>2334.6999999999998</v>
      </c>
      <c r="S1312" s="279">
        <f t="shared" si="999"/>
        <v>2334.6999999999998</v>
      </c>
      <c r="T1312" s="527">
        <f>R1312-S1312</f>
        <v>0</v>
      </c>
      <c r="U1312" s="209">
        <v>1</v>
      </c>
    </row>
    <row r="1313" spans="1:21" s="61" customFormat="1" ht="15.75" hidden="1" customHeight="1" thickBot="1">
      <c r="A1313" s="61" t="s">
        <v>37</v>
      </c>
      <c r="B1313" s="409"/>
      <c r="C1313" s="503" t="s">
        <v>2238</v>
      </c>
      <c r="D1313" s="77">
        <f t="shared" ref="D1313:O1313" si="1007">D1215+D1264</f>
        <v>41.84348516</v>
      </c>
      <c r="E1313" s="171">
        <f t="shared" si="1007"/>
        <v>49.827713209999999</v>
      </c>
      <c r="F1313" s="171">
        <f t="shared" si="1007"/>
        <v>3.7190319999993449E-2</v>
      </c>
      <c r="G1313" s="171">
        <f t="shared" si="1007"/>
        <v>15.628018830000002</v>
      </c>
      <c r="H1313" s="171">
        <f t="shared" si="1007"/>
        <v>182.14719377</v>
      </c>
      <c r="I1313" s="171">
        <f t="shared" si="1007"/>
        <v>0.32957923000000733</v>
      </c>
      <c r="J1313" s="171">
        <f t="shared" si="1007"/>
        <v>13.166871819999983</v>
      </c>
      <c r="K1313" s="171">
        <f t="shared" si="1007"/>
        <v>41.268316080000034</v>
      </c>
      <c r="L1313" s="171">
        <f t="shared" si="1007"/>
        <v>0.5300957999999979</v>
      </c>
      <c r="M1313" s="171">
        <f t="shared" si="1007"/>
        <v>190.11024131999997</v>
      </c>
      <c r="N1313" s="171">
        <f t="shared" si="1007"/>
        <v>208.94241397000002</v>
      </c>
      <c r="O1313" s="171">
        <f t="shared" si="1007"/>
        <v>133.27129886999998</v>
      </c>
      <c r="P1313" s="78">
        <f>SUM(D1313:O1313)</f>
        <v>877.10241838000002</v>
      </c>
      <c r="Q1313" s="75"/>
      <c r="R1313" s="200">
        <f t="shared" si="999"/>
        <v>866.9</v>
      </c>
      <c r="S1313" s="200">
        <f t="shared" si="999"/>
        <v>866.9</v>
      </c>
      <c r="T1313" s="392">
        <f>R1313-S1313</f>
        <v>0</v>
      </c>
      <c r="U1313" s="209">
        <v>2</v>
      </c>
    </row>
    <row r="1314" spans="1:21" s="61" customFormat="1" ht="15.75" hidden="1" customHeight="1" thickBot="1">
      <c r="A1314" s="61" t="s">
        <v>37</v>
      </c>
      <c r="B1314" s="62"/>
      <c r="C1314" s="42" t="s">
        <v>2257</v>
      </c>
      <c r="D1314" s="73">
        <f t="shared" ref="D1314:O1314" si="1008">D1216+D1265</f>
        <v>63.913474719999996</v>
      </c>
      <c r="E1314" s="97">
        <f t="shared" si="1008"/>
        <v>69.136717000000004</v>
      </c>
      <c r="F1314" s="97">
        <f t="shared" si="1008"/>
        <v>0.75884108999999</v>
      </c>
      <c r="G1314" s="97">
        <f t="shared" si="1008"/>
        <v>18.178537050000003</v>
      </c>
      <c r="H1314" s="97">
        <f t="shared" si="1008"/>
        <v>202.10277751000001</v>
      </c>
      <c r="I1314" s="97">
        <f t="shared" si="1008"/>
        <v>0.98144508999999402</v>
      </c>
      <c r="J1314" s="97">
        <f t="shared" si="1008"/>
        <v>20.178497190000002</v>
      </c>
      <c r="K1314" s="97">
        <f t="shared" si="1008"/>
        <v>41.792802680000023</v>
      </c>
      <c r="L1314" s="97">
        <f t="shared" si="1008"/>
        <v>1.5308151499999951</v>
      </c>
      <c r="M1314" s="97">
        <f t="shared" si="1008"/>
        <v>181.13570630999999</v>
      </c>
      <c r="N1314" s="97">
        <f t="shared" si="1008"/>
        <v>213.68465092999998</v>
      </c>
      <c r="O1314" s="97">
        <f t="shared" si="1008"/>
        <v>159.11259393</v>
      </c>
      <c r="P1314" s="74">
        <f t="shared" ref="P1314:P1323" si="1009">SUM(D1314:O1314)</f>
        <v>972.50685865000003</v>
      </c>
      <c r="Q1314" s="75"/>
      <c r="R1314" s="73">
        <f t="shared" si="999"/>
        <v>968.4</v>
      </c>
      <c r="S1314" s="97">
        <f t="shared" si="999"/>
        <v>968.4</v>
      </c>
      <c r="T1314" s="273">
        <f t="shared" ref="T1314:T1323" si="1010">R1314-S1314</f>
        <v>0</v>
      </c>
      <c r="U1314" s="209">
        <v>2</v>
      </c>
    </row>
    <row r="1315" spans="1:21" s="61" customFormat="1" ht="15.75" hidden="1" customHeight="1" thickBot="1">
      <c r="A1315" s="61" t="s">
        <v>37</v>
      </c>
      <c r="B1315" s="62"/>
      <c r="C1315" s="38" t="s">
        <v>2240</v>
      </c>
      <c r="D1315" s="73">
        <f t="shared" ref="D1315:O1315" si="1011">D1217+D1266</f>
        <v>21.396475459999998</v>
      </c>
      <c r="E1315" s="97">
        <f t="shared" si="1011"/>
        <v>83.373801630000003</v>
      </c>
      <c r="F1315" s="97">
        <f t="shared" si="1011"/>
        <v>1.9338480999999916</v>
      </c>
      <c r="G1315" s="97">
        <f t="shared" si="1011"/>
        <v>21.835474540000007</v>
      </c>
      <c r="H1315" s="97">
        <f t="shared" si="1011"/>
        <v>212.24510656999996</v>
      </c>
      <c r="I1315" s="97">
        <f t="shared" si="1011"/>
        <v>0.1618378300000245</v>
      </c>
      <c r="J1315" s="97">
        <f t="shared" si="1011"/>
        <v>15.34672028</v>
      </c>
      <c r="K1315" s="97">
        <f t="shared" si="1011"/>
        <v>57.826672099999996</v>
      </c>
      <c r="L1315" s="97">
        <f t="shared" si="1011"/>
        <v>1.7068960699999991</v>
      </c>
      <c r="M1315" s="97">
        <f t="shared" si="1011"/>
        <v>243.11484522999999</v>
      </c>
      <c r="N1315" s="97">
        <f t="shared" si="1011"/>
        <v>233.60381190000004</v>
      </c>
      <c r="O1315" s="97">
        <f t="shared" si="1011"/>
        <v>202.58773136999997</v>
      </c>
      <c r="P1315" s="74">
        <f t="shared" si="1009"/>
        <v>1095.1332210800001</v>
      </c>
      <c r="Q1315" s="180"/>
      <c r="R1315" s="243">
        <f t="shared" si="999"/>
        <v>1076</v>
      </c>
      <c r="S1315" s="284">
        <f t="shared" si="999"/>
        <v>1076</v>
      </c>
      <c r="T1315" s="358">
        <f t="shared" si="1010"/>
        <v>0</v>
      </c>
      <c r="U1315" s="209">
        <v>2</v>
      </c>
    </row>
    <row r="1316" spans="1:21" s="61" customFormat="1" ht="15.6" hidden="1" customHeight="1" thickBot="1">
      <c r="A1316" s="61" t="s">
        <v>37</v>
      </c>
      <c r="B1316" s="62"/>
      <c r="C1316" s="38" t="s">
        <v>2241</v>
      </c>
      <c r="D1316" s="73">
        <f t="shared" ref="D1316:O1316" si="1012">D1218+D1267</f>
        <v>25.592054820000001</v>
      </c>
      <c r="E1316" s="97">
        <f t="shared" si="1012"/>
        <v>105.04199235999998</v>
      </c>
      <c r="F1316" s="97">
        <f t="shared" si="1012"/>
        <v>1.7919586900000297</v>
      </c>
      <c r="G1316" s="97">
        <f t="shared" si="1012"/>
        <v>21.01749233000001</v>
      </c>
      <c r="H1316" s="97">
        <f t="shared" si="1012"/>
        <v>234.11356476999998</v>
      </c>
      <c r="I1316" s="97">
        <f t="shared" si="1012"/>
        <v>1.2711592999999937</v>
      </c>
      <c r="J1316" s="97">
        <f t="shared" si="1012"/>
        <v>14.691216770000011</v>
      </c>
      <c r="K1316" s="97">
        <f t="shared" si="1012"/>
        <v>78.56616366999998</v>
      </c>
      <c r="L1316" s="97">
        <f t="shared" si="1012"/>
        <v>1.3714598299999921</v>
      </c>
      <c r="M1316" s="97">
        <f t="shared" si="1012"/>
        <v>285.61884943000001</v>
      </c>
      <c r="N1316" s="97">
        <f t="shared" si="1012"/>
        <v>294.18200013000001</v>
      </c>
      <c r="O1316" s="97">
        <f t="shared" si="1012"/>
        <v>167.45883172999993</v>
      </c>
      <c r="P1316" s="74">
        <f t="shared" si="1009"/>
        <v>1230.7167438299998</v>
      </c>
      <c r="Q1316" s="180"/>
      <c r="R1316" s="73">
        <f t="shared" si="999"/>
        <v>1166.0999999999999</v>
      </c>
      <c r="S1316" s="97">
        <f t="shared" si="999"/>
        <v>1166.0999999999999</v>
      </c>
      <c r="T1316" s="93">
        <f t="shared" si="1010"/>
        <v>0</v>
      </c>
      <c r="U1316" s="209">
        <v>2</v>
      </c>
    </row>
    <row r="1317" spans="1:21" s="61" customFormat="1" ht="15.6" hidden="1" customHeight="1" thickBot="1">
      <c r="A1317" s="61" t="s">
        <v>37</v>
      </c>
      <c r="B1317" s="62"/>
      <c r="C1317" s="38" t="s">
        <v>2250</v>
      </c>
      <c r="D1317" s="73">
        <f t="shared" ref="D1317:O1317" si="1013">D1219+D1268</f>
        <v>73.443448219999993</v>
      </c>
      <c r="E1317" s="97">
        <f t="shared" si="1013"/>
        <v>158.01763912000001</v>
      </c>
      <c r="F1317" s="97">
        <f t="shared" si="1013"/>
        <v>2.0453709699999933</v>
      </c>
      <c r="G1317" s="97">
        <f t="shared" si="1013"/>
        <v>27.592887969999992</v>
      </c>
      <c r="H1317" s="97">
        <f t="shared" si="1013"/>
        <v>320.3758904</v>
      </c>
      <c r="I1317" s="97">
        <f t="shared" si="1013"/>
        <v>1.8856351799999516</v>
      </c>
      <c r="J1317" s="97">
        <f t="shared" si="1013"/>
        <v>19.244041939999985</v>
      </c>
      <c r="K1317" s="97">
        <f t="shared" si="1013"/>
        <v>93.467682730000035</v>
      </c>
      <c r="L1317" s="97">
        <f t="shared" si="1013"/>
        <v>2.8464879200000155</v>
      </c>
      <c r="M1317" s="97">
        <f t="shared" si="1013"/>
        <v>314.81533949999994</v>
      </c>
      <c r="N1317" s="97">
        <f t="shared" si="1013"/>
        <v>344.17496690999997</v>
      </c>
      <c r="O1317" s="97">
        <f t="shared" si="1013"/>
        <v>246.74553188000004</v>
      </c>
      <c r="P1317" s="74">
        <f t="shared" si="1009"/>
        <v>1604.6549227399998</v>
      </c>
      <c r="Q1317" s="79"/>
      <c r="R1317" s="77">
        <f t="shared" si="999"/>
        <v>1647.1</v>
      </c>
      <c r="S1317" s="171">
        <f t="shared" si="999"/>
        <v>1647.1</v>
      </c>
      <c r="T1317" s="393">
        <f t="shared" si="1010"/>
        <v>0</v>
      </c>
      <c r="U1317" s="209">
        <v>2</v>
      </c>
    </row>
    <row r="1318" spans="1:21" s="61" customFormat="1" ht="15.75" hidden="1" customHeight="1" thickBot="1">
      <c r="A1318" s="61" t="s">
        <v>37</v>
      </c>
      <c r="B1318" s="62">
        <f>+B1312+1</f>
        <v>242</v>
      </c>
      <c r="C1318" s="38" t="s">
        <v>2251</v>
      </c>
      <c r="D1318" s="73">
        <f t="shared" ref="D1318:O1318" si="1014">D1220+D1269</f>
        <v>27.194668930000002</v>
      </c>
      <c r="E1318" s="97">
        <f t="shared" si="1014"/>
        <v>205.14382963</v>
      </c>
      <c r="F1318" s="97">
        <f t="shared" si="1014"/>
        <v>3.1873947000000271</v>
      </c>
      <c r="G1318" s="97">
        <f t="shared" si="1014"/>
        <v>37.390644559999998</v>
      </c>
      <c r="H1318" s="97">
        <f t="shared" si="1014"/>
        <v>370.03484578999996</v>
      </c>
      <c r="I1318" s="97">
        <f t="shared" si="1014"/>
        <v>1.6899546399999965</v>
      </c>
      <c r="J1318" s="97">
        <f t="shared" si="1014"/>
        <v>48.844020010000008</v>
      </c>
      <c r="K1318" s="97">
        <f t="shared" si="1014"/>
        <v>87.256336549999958</v>
      </c>
      <c r="L1318" s="97">
        <f t="shared" si="1014"/>
        <v>2.5456398400000353</v>
      </c>
      <c r="M1318" s="97">
        <f t="shared" si="1014"/>
        <v>302.37258948999994</v>
      </c>
      <c r="N1318" s="97">
        <f t="shared" si="1014"/>
        <v>392.15122728000006</v>
      </c>
      <c r="O1318" s="97">
        <f t="shared" si="1014"/>
        <v>261.99401582999997</v>
      </c>
      <c r="P1318" s="74">
        <f t="shared" si="1009"/>
        <v>1739.8051672500001</v>
      </c>
      <c r="Q1318" s="180"/>
      <c r="R1318" s="97">
        <f t="shared" si="999"/>
        <v>1724.8000000000002</v>
      </c>
      <c r="S1318" s="97">
        <f t="shared" si="999"/>
        <v>1724.8000000000002</v>
      </c>
      <c r="T1318" s="93">
        <f t="shared" si="1010"/>
        <v>0</v>
      </c>
      <c r="U1318" s="209">
        <v>2</v>
      </c>
    </row>
    <row r="1319" spans="1:21" s="61" customFormat="1" ht="15.75" hidden="1" customHeight="1">
      <c r="A1319" s="61" t="s">
        <v>37</v>
      </c>
      <c r="B1319" s="408">
        <v>242</v>
      </c>
      <c r="C1319" s="542" t="s">
        <v>2252</v>
      </c>
      <c r="D1319" s="243">
        <f t="shared" ref="D1319:O1319" si="1015">D1221+D1270</f>
        <v>36.891821520000001</v>
      </c>
      <c r="E1319" s="284">
        <f t="shared" si="1015"/>
        <v>199.03525045999999</v>
      </c>
      <c r="F1319" s="284">
        <f t="shared" si="1015"/>
        <v>8.0216342200000099</v>
      </c>
      <c r="G1319" s="284">
        <f t="shared" si="1015"/>
        <v>28.207874409999988</v>
      </c>
      <c r="H1319" s="284">
        <f t="shared" si="1015"/>
        <v>400.54759110000003</v>
      </c>
      <c r="I1319" s="284">
        <f t="shared" si="1015"/>
        <v>1.2689342499999725</v>
      </c>
      <c r="J1319" s="284">
        <f t="shared" si="1015"/>
        <v>29.901227100000028</v>
      </c>
      <c r="K1319" s="284">
        <f t="shared" si="1015"/>
        <v>115.47190633999992</v>
      </c>
      <c r="L1319" s="284">
        <f t="shared" si="1015"/>
        <v>5.2195711500000925</v>
      </c>
      <c r="M1319" s="284">
        <f t="shared" si="1015"/>
        <v>330.89249093000001</v>
      </c>
      <c r="N1319" s="284">
        <f t="shared" si="1015"/>
        <v>418.97701139999992</v>
      </c>
      <c r="O1319" s="284">
        <f t="shared" si="1015"/>
        <v>256.76237265999998</v>
      </c>
      <c r="P1319" s="244">
        <f t="shared" si="1009"/>
        <v>1831.1976855399998</v>
      </c>
      <c r="Q1319" s="79"/>
      <c r="R1319" s="284">
        <f t="shared" si="999"/>
        <v>1734.1999999999998</v>
      </c>
      <c r="S1319" s="284">
        <f t="shared" si="999"/>
        <v>1734.1999999999998</v>
      </c>
      <c r="T1319" s="358">
        <f t="shared" si="1010"/>
        <v>0</v>
      </c>
      <c r="U1319" s="209">
        <v>2</v>
      </c>
    </row>
    <row r="1320" spans="1:21" s="61" customFormat="1" ht="15.75" customHeight="1">
      <c r="A1320" s="61" t="s">
        <v>37</v>
      </c>
      <c r="B1320" s="513">
        <v>242</v>
      </c>
      <c r="C1320" s="510" t="s">
        <v>2253</v>
      </c>
      <c r="D1320" s="279">
        <f t="shared" ref="D1320:O1320" si="1016">D1222+D1271</f>
        <v>34.639119239999999</v>
      </c>
      <c r="E1320" s="279">
        <f t="shared" si="1016"/>
        <v>223.54320285</v>
      </c>
      <c r="F1320" s="279">
        <f t="shared" si="1016"/>
        <v>2.154079749999994</v>
      </c>
      <c r="G1320" s="279">
        <f t="shared" si="1016"/>
        <v>37.497284830000012</v>
      </c>
      <c r="H1320" s="279">
        <f t="shared" si="1016"/>
        <v>387.22687881999997</v>
      </c>
      <c r="I1320" s="279">
        <f t="shared" si="1016"/>
        <v>15.314075209999999</v>
      </c>
      <c r="J1320" s="279">
        <f t="shared" si="1016"/>
        <v>34.5</v>
      </c>
      <c r="K1320" s="279">
        <f t="shared" si="1016"/>
        <v>117.9</v>
      </c>
      <c r="L1320" s="279">
        <f t="shared" si="1016"/>
        <v>2.9</v>
      </c>
      <c r="M1320" s="279">
        <f t="shared" si="1016"/>
        <v>187.2</v>
      </c>
      <c r="N1320" s="279">
        <f t="shared" si="1016"/>
        <v>321.3</v>
      </c>
      <c r="O1320" s="279">
        <f t="shared" si="1016"/>
        <v>241.82535929999995</v>
      </c>
      <c r="P1320" s="511">
        <f t="shared" si="1009"/>
        <v>1606</v>
      </c>
      <c r="Q1320" s="558"/>
      <c r="R1320" s="279">
        <f t="shared" si="999"/>
        <v>1606</v>
      </c>
      <c r="S1320" s="279">
        <f t="shared" si="999"/>
        <v>1606</v>
      </c>
      <c r="T1320" s="527">
        <f t="shared" si="1010"/>
        <v>0</v>
      </c>
      <c r="U1320" s="209">
        <v>1</v>
      </c>
    </row>
    <row r="1321" spans="1:21" s="61" customFormat="1" ht="15.75" customHeight="1">
      <c r="A1321" s="61" t="s">
        <v>37</v>
      </c>
      <c r="B1321" s="513">
        <v>243</v>
      </c>
      <c r="C1321" s="510" t="s">
        <v>2254</v>
      </c>
      <c r="D1321" s="279">
        <f t="shared" ref="D1321:O1321" si="1017">D1223+D1272</f>
        <v>35.6</v>
      </c>
      <c r="E1321" s="279">
        <f t="shared" si="1017"/>
        <v>227.5</v>
      </c>
      <c r="F1321" s="279">
        <f t="shared" si="1017"/>
        <v>5.2</v>
      </c>
      <c r="G1321" s="279">
        <f t="shared" si="1017"/>
        <v>39</v>
      </c>
      <c r="H1321" s="279">
        <f t="shared" si="1017"/>
        <v>342.4</v>
      </c>
      <c r="I1321" s="279">
        <f t="shared" si="1017"/>
        <v>2.1</v>
      </c>
      <c r="J1321" s="279">
        <f t="shared" si="1017"/>
        <v>40.1</v>
      </c>
      <c r="K1321" s="279">
        <f t="shared" si="1017"/>
        <v>123.8</v>
      </c>
      <c r="L1321" s="279">
        <f t="shared" si="1017"/>
        <v>4.4000000000000004</v>
      </c>
      <c r="M1321" s="279">
        <f t="shared" si="1017"/>
        <v>581.29999999999995</v>
      </c>
      <c r="N1321" s="279">
        <f t="shared" si="1017"/>
        <v>540.29999999999995</v>
      </c>
      <c r="O1321" s="279">
        <f t="shared" si="1017"/>
        <v>392.99999999999989</v>
      </c>
      <c r="P1321" s="511">
        <f t="shared" si="1009"/>
        <v>2334.6999999999998</v>
      </c>
      <c r="Q1321" s="558"/>
      <c r="R1321" s="279">
        <f t="shared" si="999"/>
        <v>2334.6999999999998</v>
      </c>
      <c r="S1321" s="279">
        <f t="shared" si="999"/>
        <v>2334.6999999999998</v>
      </c>
      <c r="T1321" s="527">
        <f t="shared" si="1010"/>
        <v>0</v>
      </c>
      <c r="U1321" s="209">
        <v>1</v>
      </c>
    </row>
    <row r="1322" spans="1:21" s="61" customFormat="1" ht="15.75" hidden="1" customHeight="1" thickBot="1">
      <c r="A1322" s="61" t="s">
        <v>37</v>
      </c>
      <c r="B1322" s="409"/>
      <c r="C1322" s="410" t="s">
        <v>2255</v>
      </c>
      <c r="D1322" s="77">
        <f t="shared" ref="D1322:O1322" si="1018">D1224+D1273</f>
        <v>0</v>
      </c>
      <c r="E1322" s="171">
        <f t="shared" si="1018"/>
        <v>0</v>
      </c>
      <c r="F1322" s="171">
        <f t="shared" si="1018"/>
        <v>0</v>
      </c>
      <c r="G1322" s="171">
        <f t="shared" si="1018"/>
        <v>0</v>
      </c>
      <c r="H1322" s="171">
        <f t="shared" si="1018"/>
        <v>0</v>
      </c>
      <c r="I1322" s="171">
        <f t="shared" si="1018"/>
        <v>0</v>
      </c>
      <c r="J1322" s="171">
        <f t="shared" si="1018"/>
        <v>0</v>
      </c>
      <c r="K1322" s="171">
        <f t="shared" si="1018"/>
        <v>0</v>
      </c>
      <c r="L1322" s="171">
        <f t="shared" si="1018"/>
        <v>0</v>
      </c>
      <c r="M1322" s="171">
        <f t="shared" si="1018"/>
        <v>0</v>
      </c>
      <c r="N1322" s="171">
        <f t="shared" si="1018"/>
        <v>0</v>
      </c>
      <c r="O1322" s="171">
        <f t="shared" si="1018"/>
        <v>0</v>
      </c>
      <c r="P1322" s="78">
        <f t="shared" si="1009"/>
        <v>0</v>
      </c>
      <c r="Q1322" s="127"/>
      <c r="R1322" s="171">
        <f t="shared" si="999"/>
        <v>0</v>
      </c>
      <c r="S1322" s="171">
        <f t="shared" si="999"/>
        <v>0</v>
      </c>
      <c r="T1322" s="393">
        <f t="shared" si="1010"/>
        <v>0</v>
      </c>
      <c r="U1322" s="209">
        <v>2</v>
      </c>
    </row>
    <row r="1323" spans="1:21" s="61" customFormat="1" ht="15.75" hidden="1" customHeight="1" thickBot="1">
      <c r="A1323" s="61" t="s">
        <v>37</v>
      </c>
      <c r="B1323" s="213"/>
      <c r="C1323" s="38" t="s">
        <v>2256</v>
      </c>
      <c r="D1323" s="73">
        <f t="shared" ref="D1323:O1323" si="1019">D1225+D1274</f>
        <v>0</v>
      </c>
      <c r="E1323" s="97">
        <f t="shared" si="1019"/>
        <v>0</v>
      </c>
      <c r="F1323" s="97">
        <f t="shared" si="1019"/>
        <v>0</v>
      </c>
      <c r="G1323" s="97">
        <f t="shared" si="1019"/>
        <v>0</v>
      </c>
      <c r="H1323" s="97">
        <f t="shared" si="1019"/>
        <v>0</v>
      </c>
      <c r="I1323" s="97">
        <f t="shared" si="1019"/>
        <v>0</v>
      </c>
      <c r="J1323" s="97">
        <f t="shared" si="1019"/>
        <v>0</v>
      </c>
      <c r="K1323" s="97">
        <f t="shared" si="1019"/>
        <v>0</v>
      </c>
      <c r="L1323" s="97">
        <f t="shared" si="1019"/>
        <v>0</v>
      </c>
      <c r="M1323" s="97">
        <f t="shared" si="1019"/>
        <v>0</v>
      </c>
      <c r="N1323" s="97">
        <f t="shared" si="1019"/>
        <v>0</v>
      </c>
      <c r="O1323" s="97">
        <f t="shared" si="1019"/>
        <v>0</v>
      </c>
      <c r="P1323" s="74">
        <f t="shared" si="1009"/>
        <v>0</v>
      </c>
      <c r="Q1323" s="127"/>
      <c r="R1323" s="97">
        <f t="shared" si="999"/>
        <v>0</v>
      </c>
      <c r="S1323" s="97">
        <f t="shared" si="999"/>
        <v>0</v>
      </c>
      <c r="T1323" s="93">
        <f t="shared" si="1010"/>
        <v>0</v>
      </c>
      <c r="U1323" s="209">
        <v>2</v>
      </c>
    </row>
    <row r="1324" spans="1:21" s="61" customFormat="1" ht="15.75" hidden="1" customHeight="1" thickBot="1">
      <c r="A1324" s="61" t="s">
        <v>37</v>
      </c>
      <c r="B1324" s="213"/>
      <c r="C1324" s="38" t="s">
        <v>2531</v>
      </c>
      <c r="D1324" s="73">
        <f t="shared" ref="D1324:O1324" si="1020">D1226+D1275</f>
        <v>0</v>
      </c>
      <c r="E1324" s="97">
        <f t="shared" si="1020"/>
        <v>0</v>
      </c>
      <c r="F1324" s="97">
        <f t="shared" si="1020"/>
        <v>0</v>
      </c>
      <c r="G1324" s="97">
        <f t="shared" si="1020"/>
        <v>0</v>
      </c>
      <c r="H1324" s="97">
        <f t="shared" si="1020"/>
        <v>0</v>
      </c>
      <c r="I1324" s="97">
        <f t="shared" si="1020"/>
        <v>0</v>
      </c>
      <c r="J1324" s="97">
        <f t="shared" si="1020"/>
        <v>0</v>
      </c>
      <c r="K1324" s="97">
        <f t="shared" si="1020"/>
        <v>0</v>
      </c>
      <c r="L1324" s="97">
        <f t="shared" si="1020"/>
        <v>0</v>
      </c>
      <c r="M1324" s="97">
        <f t="shared" si="1020"/>
        <v>0</v>
      </c>
      <c r="N1324" s="97">
        <f t="shared" si="1020"/>
        <v>0</v>
      </c>
      <c r="O1324" s="97">
        <f t="shared" si="1020"/>
        <v>0</v>
      </c>
      <c r="P1324" s="74">
        <f t="shared" ref="P1324:P1326" si="1021">SUM(D1324:O1324)</f>
        <v>0</v>
      </c>
      <c r="Q1324" s="127"/>
      <c r="R1324" s="97">
        <f t="shared" ref="R1324:S1324" si="1022">R1226+R1275</f>
        <v>0</v>
      </c>
      <c r="S1324" s="97">
        <f t="shared" si="1022"/>
        <v>0</v>
      </c>
      <c r="T1324" s="93">
        <f t="shared" ref="T1324:T1326" si="1023">R1324-S1324</f>
        <v>0</v>
      </c>
      <c r="U1324" s="209">
        <v>2</v>
      </c>
    </row>
    <row r="1325" spans="1:21" s="61" customFormat="1" ht="15.75" hidden="1" customHeight="1" thickBot="1">
      <c r="A1325" s="61" t="s">
        <v>37</v>
      </c>
      <c r="B1325" s="213"/>
      <c r="C1325" s="38" t="s">
        <v>2627</v>
      </c>
      <c r="D1325" s="73">
        <f t="shared" ref="D1325:O1325" si="1024">D1227+D1276</f>
        <v>0</v>
      </c>
      <c r="E1325" s="97">
        <f t="shared" si="1024"/>
        <v>0</v>
      </c>
      <c r="F1325" s="97">
        <f t="shared" si="1024"/>
        <v>0</v>
      </c>
      <c r="G1325" s="97">
        <f t="shared" si="1024"/>
        <v>0</v>
      </c>
      <c r="H1325" s="97">
        <f t="shared" si="1024"/>
        <v>0</v>
      </c>
      <c r="I1325" s="97">
        <f t="shared" si="1024"/>
        <v>0</v>
      </c>
      <c r="J1325" s="97">
        <f t="shared" si="1024"/>
        <v>0</v>
      </c>
      <c r="K1325" s="97">
        <f t="shared" si="1024"/>
        <v>0</v>
      </c>
      <c r="L1325" s="97">
        <f t="shared" si="1024"/>
        <v>0</v>
      </c>
      <c r="M1325" s="97">
        <f t="shared" si="1024"/>
        <v>0</v>
      </c>
      <c r="N1325" s="97">
        <f t="shared" si="1024"/>
        <v>0</v>
      </c>
      <c r="O1325" s="97">
        <f t="shared" si="1024"/>
        <v>0</v>
      </c>
      <c r="P1325" s="74">
        <f t="shared" si="1021"/>
        <v>0</v>
      </c>
      <c r="Q1325" s="127"/>
      <c r="R1325" s="97">
        <f t="shared" ref="R1325:S1325" si="1025">R1227+R1276</f>
        <v>0</v>
      </c>
      <c r="S1325" s="97">
        <f t="shared" si="1025"/>
        <v>0</v>
      </c>
      <c r="T1325" s="93">
        <f t="shared" si="1023"/>
        <v>0</v>
      </c>
      <c r="U1325" s="209">
        <v>2</v>
      </c>
    </row>
    <row r="1326" spans="1:21" s="61" customFormat="1" ht="15.75" hidden="1" customHeight="1" thickBot="1">
      <c r="A1326" s="61" t="s">
        <v>37</v>
      </c>
      <c r="B1326" s="213"/>
      <c r="C1326" s="38" t="s">
        <v>2723</v>
      </c>
      <c r="D1326" s="73">
        <f t="shared" ref="D1326:O1326" si="1026">D1228+D1277</f>
        <v>0</v>
      </c>
      <c r="E1326" s="97">
        <f t="shared" si="1026"/>
        <v>0</v>
      </c>
      <c r="F1326" s="97">
        <f t="shared" si="1026"/>
        <v>0</v>
      </c>
      <c r="G1326" s="97">
        <f t="shared" si="1026"/>
        <v>0</v>
      </c>
      <c r="H1326" s="97">
        <f t="shared" si="1026"/>
        <v>0</v>
      </c>
      <c r="I1326" s="97">
        <f t="shared" si="1026"/>
        <v>0</v>
      </c>
      <c r="J1326" s="97">
        <f t="shared" si="1026"/>
        <v>0</v>
      </c>
      <c r="K1326" s="97">
        <f t="shared" si="1026"/>
        <v>0</v>
      </c>
      <c r="L1326" s="97">
        <f t="shared" si="1026"/>
        <v>0</v>
      </c>
      <c r="M1326" s="97">
        <f t="shared" si="1026"/>
        <v>0</v>
      </c>
      <c r="N1326" s="97">
        <f t="shared" si="1026"/>
        <v>0</v>
      </c>
      <c r="O1326" s="97">
        <f t="shared" si="1026"/>
        <v>0</v>
      </c>
      <c r="P1326" s="74">
        <f t="shared" si="1021"/>
        <v>0</v>
      </c>
      <c r="Q1326" s="127"/>
      <c r="R1326" s="97">
        <f t="shared" ref="R1326:S1326" si="1027">R1228+R1277</f>
        <v>0</v>
      </c>
      <c r="S1326" s="97">
        <f t="shared" si="1027"/>
        <v>0</v>
      </c>
      <c r="T1326" s="93">
        <f t="shared" si="1023"/>
        <v>0</v>
      </c>
      <c r="U1326" s="209">
        <v>2</v>
      </c>
    </row>
    <row r="1327" spans="1:21" s="81" customFormat="1" ht="15.6" customHeight="1">
      <c r="B1327" s="82"/>
      <c r="C1327" s="505"/>
      <c r="D1327" s="83"/>
      <c r="E1327" s="83"/>
      <c r="F1327" s="83"/>
      <c r="G1327" s="83"/>
      <c r="H1327" s="83"/>
      <c r="I1327" s="83"/>
      <c r="J1327" s="83"/>
      <c r="K1327" s="83"/>
      <c r="L1327" s="83"/>
      <c r="M1327" s="83"/>
      <c r="N1327" s="83"/>
      <c r="O1327" s="83"/>
      <c r="P1327" s="83"/>
      <c r="Q1327" s="84"/>
      <c r="R1327" s="83"/>
      <c r="S1327" s="83"/>
      <c r="T1327" s="95"/>
      <c r="U1327" s="209">
        <v>1</v>
      </c>
    </row>
    <row r="1328" spans="1:21" s="61" customFormat="1" ht="15.75" hidden="1" customHeight="1" thickBot="1">
      <c r="A1328" s="174" t="s">
        <v>38</v>
      </c>
      <c r="B1328" s="213"/>
      <c r="C1328" s="40" t="s">
        <v>185</v>
      </c>
      <c r="D1328" s="361">
        <v>0.13636844643369778</v>
      </c>
      <c r="E1328" s="299">
        <v>0.11577802269516746</v>
      </c>
      <c r="F1328" s="299">
        <v>8.742276171495264E-2</v>
      </c>
      <c r="G1328" s="361">
        <v>9.4321654608875108E-2</v>
      </c>
      <c r="H1328" s="299">
        <v>8.0072880893230308E-2</v>
      </c>
      <c r="I1328" s="299">
        <v>8.0130397203512574E-2</v>
      </c>
      <c r="J1328" s="361">
        <v>8.5611508908844516E-2</v>
      </c>
      <c r="K1328" s="299">
        <v>5.7986107155205545E-2</v>
      </c>
      <c r="L1328" s="299">
        <v>6.4953505873732706E-2</v>
      </c>
      <c r="M1328" s="361">
        <v>7.5599553498683497E-2</v>
      </c>
      <c r="N1328" s="299">
        <v>6.2721984351984894E-2</v>
      </c>
      <c r="O1328" s="299">
        <v>5.9033176662112961E-2</v>
      </c>
      <c r="P1328" s="290">
        <f t="shared" ref="P1328:P1358" si="1028">SUM(D1328:O1328)</f>
        <v>0.99999999999999989</v>
      </c>
      <c r="Q1328" s="291"/>
      <c r="R1328" s="83"/>
      <c r="S1328" s="83"/>
      <c r="T1328" s="67"/>
      <c r="U1328" s="209">
        <v>2</v>
      </c>
    </row>
    <row r="1329" spans="1:21" s="61" customFormat="1" ht="15.75" hidden="1" customHeight="1" thickBot="1">
      <c r="A1329" s="150" t="s">
        <v>38</v>
      </c>
      <c r="B1329" s="213"/>
      <c r="C1329" s="40" t="s">
        <v>186</v>
      </c>
      <c r="D1329" s="362">
        <v>0.12424261848016689</v>
      </c>
      <c r="E1329" s="119">
        <v>9.8949678415588271E-2</v>
      </c>
      <c r="F1329" s="362">
        <v>0.10988173274389498</v>
      </c>
      <c r="G1329" s="119">
        <v>8.8344582383111867E-2</v>
      </c>
      <c r="H1329" s="119">
        <v>5.4818025909372209E-2</v>
      </c>
      <c r="I1329" s="362">
        <v>6.6638691935268279E-2</v>
      </c>
      <c r="J1329" s="119">
        <v>6.6716789075372845E-2</v>
      </c>
      <c r="K1329" s="119">
        <v>6.4799507873622306E-2</v>
      </c>
      <c r="L1329" s="362">
        <v>8.097135658173997E-2</v>
      </c>
      <c r="M1329" s="119">
        <v>7.6941573354920925E-2</v>
      </c>
      <c r="N1329" s="119">
        <v>7.426139279652734E-2</v>
      </c>
      <c r="O1329" s="362">
        <v>9.3434050450414086E-2</v>
      </c>
      <c r="P1329" s="107">
        <f t="shared" si="1028"/>
        <v>0.99999999999999989</v>
      </c>
      <c r="Q1329" s="291"/>
      <c r="R1329" s="83"/>
      <c r="S1329" s="83"/>
      <c r="T1329" s="67"/>
      <c r="U1329" s="209">
        <v>2</v>
      </c>
    </row>
    <row r="1330" spans="1:21" s="61" customFormat="1" ht="15.75" hidden="1" customHeight="1" thickBot="1">
      <c r="A1330" s="150" t="s">
        <v>38</v>
      </c>
      <c r="B1330" s="213"/>
      <c r="C1330" s="40" t="s">
        <v>187</v>
      </c>
      <c r="D1330" s="346">
        <v>0.10538853487367328</v>
      </c>
      <c r="E1330" s="346">
        <v>9.4995350736049561E-2</v>
      </c>
      <c r="F1330" s="363">
        <v>8.5310668991235017E-2</v>
      </c>
      <c r="G1330" s="346">
        <v>7.751410728130366E-2</v>
      </c>
      <c r="H1330" s="346">
        <v>8.0711610910929821E-2</v>
      </c>
      <c r="I1330" s="363">
        <v>9.6014270755858083E-2</v>
      </c>
      <c r="J1330" s="346">
        <v>7.7141972177604337E-2</v>
      </c>
      <c r="K1330" s="346">
        <v>6.5504447019712517E-2</v>
      </c>
      <c r="L1330" s="363">
        <v>8.7108946866459841E-2</v>
      </c>
      <c r="M1330" s="346">
        <v>7.2554301452970663E-2</v>
      </c>
      <c r="N1330" s="346">
        <v>7.3293532883074775E-2</v>
      </c>
      <c r="O1330" s="363">
        <v>8.4462256051128434E-2</v>
      </c>
      <c r="P1330" s="295">
        <f t="shared" si="1028"/>
        <v>0.99999999999999989</v>
      </c>
      <c r="Q1330" s="291"/>
      <c r="R1330" s="83"/>
      <c r="S1330" s="83"/>
      <c r="T1330" s="67"/>
      <c r="U1330" s="209">
        <v>2</v>
      </c>
    </row>
    <row r="1331" spans="1:21" s="61" customFormat="1" ht="15.75" hidden="1" customHeight="1" thickBot="1">
      <c r="A1331" s="150" t="s">
        <v>38</v>
      </c>
      <c r="B1331" s="213"/>
      <c r="C1331" s="40" t="s">
        <v>188</v>
      </c>
      <c r="D1331" s="153">
        <f t="shared" ref="D1331:D1338" si="1029">D1353/$P1353</f>
        <v>7.5004559490102235E-2</v>
      </c>
      <c r="E1331" s="364">
        <f t="shared" ref="E1331:O1331" si="1030">E1353/$P1353</f>
        <v>8.3546734834744507E-2</v>
      </c>
      <c r="F1331" s="296">
        <f t="shared" si="1030"/>
        <v>7.4883792981045277E-2</v>
      </c>
      <c r="G1331" s="296">
        <f t="shared" si="1030"/>
        <v>8.0582828329453196E-2</v>
      </c>
      <c r="H1331" s="364">
        <f t="shared" si="1030"/>
        <v>8.9410201231120132E-2</v>
      </c>
      <c r="I1331" s="296">
        <f t="shared" si="1030"/>
        <v>9.4567184546631086E-2</v>
      </c>
      <c r="J1331" s="296">
        <f t="shared" si="1030"/>
        <v>9.5978889230900491E-2</v>
      </c>
      <c r="K1331" s="296">
        <f t="shared" si="1030"/>
        <v>8.0503902556495796E-2</v>
      </c>
      <c r="L1331" s="364">
        <f t="shared" si="1030"/>
        <v>8.5614034494502139E-2</v>
      </c>
      <c r="M1331" s="296">
        <f t="shared" si="1030"/>
        <v>7.7388045043797149E-2</v>
      </c>
      <c r="N1331" s="364">
        <f t="shared" si="1030"/>
        <v>7.5185267875065173E-2</v>
      </c>
      <c r="O1331" s="296">
        <f t="shared" si="1030"/>
        <v>8.7334559386142818E-2</v>
      </c>
      <c r="P1331" s="155">
        <f t="shared" si="1028"/>
        <v>1</v>
      </c>
      <c r="Q1331" s="291"/>
      <c r="R1331" s="83"/>
      <c r="S1331" s="83"/>
      <c r="T1331" s="67"/>
      <c r="U1331" s="209">
        <v>2</v>
      </c>
    </row>
    <row r="1332" spans="1:21" s="61" customFormat="1" ht="15.75" hidden="1" customHeight="1" thickBot="1">
      <c r="A1332" s="150" t="s">
        <v>38</v>
      </c>
      <c r="B1332" s="213"/>
      <c r="C1332" s="41" t="s">
        <v>189</v>
      </c>
      <c r="D1332" s="153">
        <f t="shared" si="1029"/>
        <v>6.9137234174468931E-2</v>
      </c>
      <c r="E1332" s="364">
        <f t="shared" ref="E1332:O1333" si="1031">E1354/$P1354</f>
        <v>8.2279908026405432E-2</v>
      </c>
      <c r="F1332" s="296">
        <f t="shared" si="1031"/>
        <v>6.6109100455198133E-2</v>
      </c>
      <c r="G1332" s="296">
        <f t="shared" si="1031"/>
        <v>6.9773258229410121E-2</v>
      </c>
      <c r="H1332" s="364">
        <f t="shared" si="1031"/>
        <v>7.978295220357183E-2</v>
      </c>
      <c r="I1332" s="296">
        <f t="shared" si="1031"/>
        <v>8.376093877377884E-2</v>
      </c>
      <c r="J1332" s="364">
        <f t="shared" si="1031"/>
        <v>8.5213121081278556E-2</v>
      </c>
      <c r="K1332" s="296">
        <f t="shared" si="1031"/>
        <v>6.8847978681641497E-2</v>
      </c>
      <c r="L1332" s="296">
        <f t="shared" si="1031"/>
        <v>8.2113408838959831E-2</v>
      </c>
      <c r="M1332" s="296">
        <f t="shared" si="1031"/>
        <v>9.9730628943040162E-2</v>
      </c>
      <c r="N1332" s="364">
        <f t="shared" si="1031"/>
        <v>0.11381493546229442</v>
      </c>
      <c r="O1332" s="296">
        <f t="shared" si="1031"/>
        <v>9.943653512995218E-2</v>
      </c>
      <c r="P1332" s="155">
        <f t="shared" si="1028"/>
        <v>0.99999999999999989</v>
      </c>
      <c r="Q1332" s="157">
        <f>(P1354/P1353-1)</f>
        <v>0.13650980296993276</v>
      </c>
      <c r="R1332" s="83"/>
      <c r="S1332" s="83"/>
      <c r="T1332" s="67"/>
      <c r="U1332" s="209">
        <v>2</v>
      </c>
    </row>
    <row r="1333" spans="1:21" s="61" customFormat="1" ht="15.75" hidden="1" customHeight="1" thickBot="1">
      <c r="A1333" s="150" t="s">
        <v>38</v>
      </c>
      <c r="B1333" s="213"/>
      <c r="C1333" s="40" t="s">
        <v>453</v>
      </c>
      <c r="D1333" s="365">
        <f t="shared" si="1029"/>
        <v>8.1430917475858344E-2</v>
      </c>
      <c r="E1333" s="296">
        <f t="shared" si="1031"/>
        <v>7.1862213933154437E-2</v>
      </c>
      <c r="F1333" s="296">
        <f t="shared" si="1031"/>
        <v>7.365233420163142E-2</v>
      </c>
      <c r="G1333" s="364">
        <f t="shared" si="1031"/>
        <v>8.5702192279722686E-2</v>
      </c>
      <c r="H1333" s="296">
        <f t="shared" si="1031"/>
        <v>7.2362903964928088E-2</v>
      </c>
      <c r="I1333" s="296">
        <f t="shared" si="1031"/>
        <v>8.986792902125125E-2</v>
      </c>
      <c r="J1333" s="364">
        <f t="shared" si="1031"/>
        <v>9.6121497392899269E-2</v>
      </c>
      <c r="K1333" s="296">
        <f t="shared" si="1031"/>
        <v>7.654134454830766E-2</v>
      </c>
      <c r="L1333" s="296">
        <f t="shared" si="1031"/>
        <v>7.8938101322683585E-2</v>
      </c>
      <c r="M1333" s="364">
        <f t="shared" si="1031"/>
        <v>0.100818528539093</v>
      </c>
      <c r="N1333" s="296">
        <f t="shared" si="1031"/>
        <v>8.7330768903385703E-2</v>
      </c>
      <c r="O1333" s="296">
        <f t="shared" si="1031"/>
        <v>8.5371268417084464E-2</v>
      </c>
      <c r="P1333" s="155">
        <f t="shared" si="1028"/>
        <v>1</v>
      </c>
      <c r="Q1333" s="157">
        <f t="shared" ref="Q1333:Q1338" si="1032">(P1355/P1354-1)</f>
        <v>0.49737640526843774</v>
      </c>
      <c r="R1333" s="83"/>
      <c r="S1333" s="83"/>
      <c r="T1333" s="67"/>
      <c r="U1333" s="209">
        <v>2</v>
      </c>
    </row>
    <row r="1334" spans="1:21" s="61" customFormat="1" ht="15.75" hidden="1" customHeight="1" thickBot="1">
      <c r="A1334" s="150" t="s">
        <v>38</v>
      </c>
      <c r="B1334" s="213"/>
      <c r="C1334" s="49" t="s">
        <v>572</v>
      </c>
      <c r="D1334" s="365">
        <f t="shared" si="1029"/>
        <v>0.11358896013102411</v>
      </c>
      <c r="E1334" s="154">
        <f t="shared" ref="E1334:O1334" si="1033">E1356/$P1356</f>
        <v>9.8979081454951365E-2</v>
      </c>
      <c r="F1334" s="154">
        <f t="shared" si="1033"/>
        <v>8.5476266971182518E-2</v>
      </c>
      <c r="G1334" s="366">
        <f t="shared" si="1033"/>
        <v>8.0785878297334371E-2</v>
      </c>
      <c r="H1334" s="154">
        <f t="shared" si="1033"/>
        <v>7.9961879197797764E-2</v>
      </c>
      <c r="I1334" s="366">
        <f t="shared" si="1033"/>
        <v>0.10013007287512933</v>
      </c>
      <c r="J1334" s="154">
        <f t="shared" si="1033"/>
        <v>8.2367630503005412E-2</v>
      </c>
      <c r="K1334" s="154">
        <f t="shared" si="1033"/>
        <v>5.986860331249607E-2</v>
      </c>
      <c r="L1334" s="154">
        <f t="shared" si="1033"/>
        <v>6.2766566371741495E-2</v>
      </c>
      <c r="M1334" s="366">
        <f t="shared" si="1033"/>
        <v>7.839340070718176E-2</v>
      </c>
      <c r="N1334" s="154">
        <f t="shared" si="1033"/>
        <v>8.0027230566118809E-2</v>
      </c>
      <c r="O1334" s="154">
        <f t="shared" si="1033"/>
        <v>7.7654429612036974E-2</v>
      </c>
      <c r="P1334" s="155">
        <f t="shared" si="1028"/>
        <v>1.0000000000000002</v>
      </c>
      <c r="Q1334" s="156">
        <f t="shared" si="1032"/>
        <v>-7.3826259537764227E-2</v>
      </c>
      <c r="R1334" s="83"/>
      <c r="S1334" s="83"/>
      <c r="T1334" s="67"/>
      <c r="U1334" s="209">
        <v>2</v>
      </c>
    </row>
    <row r="1335" spans="1:21" s="61" customFormat="1" ht="15.75" hidden="1" customHeight="1" thickBot="1">
      <c r="A1335" s="150" t="s">
        <v>38</v>
      </c>
      <c r="B1335" s="213"/>
      <c r="C1335" s="49" t="s">
        <v>673</v>
      </c>
      <c r="D1335" s="365">
        <f t="shared" si="1029"/>
        <v>8.6089982450181651E-2</v>
      </c>
      <c r="E1335" s="154">
        <f t="shared" ref="E1335:O1335" si="1034">E1357/$P1357</f>
        <v>8.0218964440309015E-2</v>
      </c>
      <c r="F1335" s="366">
        <f t="shared" si="1034"/>
        <v>8.0242795428712779E-2</v>
      </c>
      <c r="G1335" s="154">
        <f t="shared" si="1034"/>
        <v>7.7518944671470275E-2</v>
      </c>
      <c r="H1335" s="154">
        <f t="shared" si="1034"/>
        <v>7.177851281161135E-2</v>
      </c>
      <c r="I1335" s="366">
        <f t="shared" si="1034"/>
        <v>9.5270875767780303E-2</v>
      </c>
      <c r="J1335" s="154">
        <f t="shared" si="1034"/>
        <v>7.259872265198565E-2</v>
      </c>
      <c r="K1335" s="154">
        <f t="shared" si="1034"/>
        <v>6.5292591675007533E-2</v>
      </c>
      <c r="L1335" s="366">
        <f t="shared" si="1034"/>
        <v>9.0686331585717386E-2</v>
      </c>
      <c r="M1335" s="154">
        <f t="shared" si="1034"/>
        <v>8.6556754747263223E-2</v>
      </c>
      <c r="N1335" s="154">
        <f t="shared" si="1034"/>
        <v>8.5524355379192035E-2</v>
      </c>
      <c r="O1335" s="366">
        <f t="shared" si="1034"/>
        <v>0.10822116839076888</v>
      </c>
      <c r="P1335" s="155">
        <f t="shared" si="1028"/>
        <v>1</v>
      </c>
      <c r="Q1335" s="156">
        <f t="shared" si="1032"/>
        <v>0.18664992607590003</v>
      </c>
      <c r="R1335" s="83"/>
      <c r="S1335" s="83"/>
      <c r="T1335" s="232"/>
      <c r="U1335" s="209">
        <v>2</v>
      </c>
    </row>
    <row r="1336" spans="1:21" s="61" customFormat="1" ht="15.75" hidden="1" customHeight="1" thickBot="1">
      <c r="A1336" s="150" t="s">
        <v>38</v>
      </c>
      <c r="B1336" s="62"/>
      <c r="C1336" s="49" t="s">
        <v>756</v>
      </c>
      <c r="D1336" s="298">
        <f t="shared" si="1029"/>
        <v>9.1761633307962928E-2</v>
      </c>
      <c r="E1336" s="299">
        <f t="shared" ref="E1336:O1336" si="1035">E1358/$P1358</f>
        <v>7.7487502277354597E-2</v>
      </c>
      <c r="F1336" s="361">
        <f t="shared" si="1035"/>
        <v>8.1859485003278776E-2</v>
      </c>
      <c r="G1336" s="299">
        <f t="shared" si="1035"/>
        <v>8.2439688935849256E-2</v>
      </c>
      <c r="H1336" s="299">
        <f t="shared" si="1035"/>
        <v>7.576233273935884E-2</v>
      </c>
      <c r="I1336" s="361">
        <f t="shared" si="1035"/>
        <v>8.1448589969739082E-2</v>
      </c>
      <c r="J1336" s="299">
        <f t="shared" si="1035"/>
        <v>8.0223195471910258E-2</v>
      </c>
      <c r="K1336" s="299">
        <f t="shared" si="1035"/>
        <v>7.9050052508341892E-2</v>
      </c>
      <c r="L1336" s="361">
        <f t="shared" si="1035"/>
        <v>8.0029839499374436E-2</v>
      </c>
      <c r="M1336" s="299">
        <f t="shared" si="1035"/>
        <v>7.9901414950501015E-2</v>
      </c>
      <c r="N1336" s="361">
        <f t="shared" si="1035"/>
        <v>8.6766063987566908E-2</v>
      </c>
      <c r="O1336" s="299">
        <f t="shared" si="1035"/>
        <v>0.103270201348762</v>
      </c>
      <c r="P1336" s="300">
        <f t="shared" si="1028"/>
        <v>0.99999999999999989</v>
      </c>
      <c r="Q1336" s="301">
        <f t="shared" si="1032"/>
        <v>0.11466366518651139</v>
      </c>
      <c r="R1336" s="83"/>
      <c r="S1336" s="83"/>
      <c r="T1336" s="67"/>
      <c r="U1336" s="209">
        <v>2</v>
      </c>
    </row>
    <row r="1337" spans="1:21" s="61" customFormat="1" ht="15.75" hidden="1" customHeight="1" thickBot="1">
      <c r="A1337" s="150" t="s">
        <v>38</v>
      </c>
      <c r="B1337" s="62"/>
      <c r="C1337" s="49" t="s">
        <v>835</v>
      </c>
      <c r="D1337" s="130">
        <f t="shared" si="1029"/>
        <v>8.4323993236459602E-2</v>
      </c>
      <c r="E1337" s="362">
        <f t="shared" ref="E1337:O1338" si="1036">E1359/$P1359</f>
        <v>9.7142570781255599E-2</v>
      </c>
      <c r="F1337" s="119">
        <f t="shared" si="1036"/>
        <v>7.943311206710095E-2</v>
      </c>
      <c r="G1337" s="119">
        <f t="shared" si="1036"/>
        <v>8.0908514170791396E-2</v>
      </c>
      <c r="H1337" s="362">
        <f t="shared" si="1036"/>
        <v>8.7972190429580613E-2</v>
      </c>
      <c r="I1337" s="119">
        <f t="shared" si="1036"/>
        <v>8.4650541173717495E-2</v>
      </c>
      <c r="J1337" s="362">
        <f t="shared" si="1036"/>
        <v>8.7316268429969465E-2</v>
      </c>
      <c r="K1337" s="119">
        <f t="shared" si="1036"/>
        <v>6.7203626066845018E-2</v>
      </c>
      <c r="L1337" s="119">
        <f t="shared" si="1036"/>
        <v>7.6376394103604237E-2</v>
      </c>
      <c r="M1337" s="119">
        <f t="shared" si="1036"/>
        <v>7.5649275432216542E-2</v>
      </c>
      <c r="N1337" s="362">
        <f t="shared" si="1036"/>
        <v>9.2273002602438814E-2</v>
      </c>
      <c r="O1337" s="119">
        <f t="shared" si="1036"/>
        <v>8.675051150602027E-2</v>
      </c>
      <c r="P1337" s="175">
        <f>SUM(D1337:O1337)</f>
        <v>1</v>
      </c>
      <c r="Q1337" s="176">
        <f t="shared" si="1032"/>
        <v>0.10083676425463728</v>
      </c>
      <c r="R1337" s="83"/>
      <c r="S1337" s="83"/>
      <c r="T1337" s="67"/>
      <c r="U1337" s="209">
        <v>2</v>
      </c>
    </row>
    <row r="1338" spans="1:21" s="61" customFormat="1" ht="15.6" hidden="1" customHeight="1" thickBot="1">
      <c r="A1338" s="150" t="s">
        <v>38</v>
      </c>
      <c r="B1338" s="62"/>
      <c r="C1338" s="49" t="s">
        <v>919</v>
      </c>
      <c r="D1338" s="130">
        <f t="shared" si="1029"/>
        <v>8.6933802113505876E-2</v>
      </c>
      <c r="E1338" s="362">
        <f t="shared" si="1036"/>
        <v>9.4469119990107889E-2</v>
      </c>
      <c r="F1338" s="119">
        <f t="shared" si="1036"/>
        <v>5.9189094024784387E-2</v>
      </c>
      <c r="G1338" s="362">
        <f t="shared" si="1036"/>
        <v>9.1606660011870442E-2</v>
      </c>
      <c r="H1338" s="119">
        <f t="shared" si="1036"/>
        <v>7.2357021723595774E-2</v>
      </c>
      <c r="I1338" s="119">
        <f t="shared" si="1036"/>
        <v>8.9519896230789181E-2</v>
      </c>
      <c r="J1338" s="362">
        <f t="shared" si="1036"/>
        <v>9.0496972956718685E-2</v>
      </c>
      <c r="K1338" s="119">
        <f t="shared" si="1036"/>
        <v>6.8214105281751064E-2</v>
      </c>
      <c r="L1338" s="119">
        <f t="shared" si="1036"/>
        <v>7.6778049025337247E-2</v>
      </c>
      <c r="M1338" s="119">
        <f t="shared" si="1036"/>
        <v>8.6144501120656275E-2</v>
      </c>
      <c r="N1338" s="362">
        <f t="shared" si="1036"/>
        <v>9.524889244013969E-2</v>
      </c>
      <c r="O1338" s="119">
        <f t="shared" si="1036"/>
        <v>8.904188508074351E-2</v>
      </c>
      <c r="P1338" s="175">
        <f>SUM(D1338:O1338)</f>
        <v>1</v>
      </c>
      <c r="Q1338" s="176">
        <f t="shared" si="1032"/>
        <v>-4.4620852828954893E-3</v>
      </c>
      <c r="R1338" s="83"/>
      <c r="S1338" s="83"/>
      <c r="T1338" s="67"/>
      <c r="U1338" s="209">
        <v>2</v>
      </c>
    </row>
    <row r="1339" spans="1:21" s="61" customFormat="1" ht="15.6" hidden="1" customHeight="1" thickBot="1">
      <c r="A1339" s="150" t="s">
        <v>38</v>
      </c>
      <c r="B1339" s="62"/>
      <c r="C1339" s="49" t="s">
        <v>1052</v>
      </c>
      <c r="D1339" s="368">
        <f t="shared" ref="D1339:O1339" si="1037">D1362/$P1362</f>
        <v>9.1951558629122063E-2</v>
      </c>
      <c r="E1339" s="119">
        <f t="shared" si="1037"/>
        <v>9.2588450966842387E-2</v>
      </c>
      <c r="F1339" s="119">
        <f t="shared" si="1037"/>
        <v>7.6166206099009343E-2</v>
      </c>
      <c r="G1339" s="362">
        <f t="shared" si="1037"/>
        <v>9.2727747679157466E-2</v>
      </c>
      <c r="H1339" s="119">
        <f t="shared" si="1037"/>
        <v>7.5421402266806714E-2</v>
      </c>
      <c r="I1339" s="119">
        <f t="shared" si="1037"/>
        <v>7.6194960030142117E-2</v>
      </c>
      <c r="J1339" s="362">
        <f t="shared" si="1037"/>
        <v>8.4123087789763573E-2</v>
      </c>
      <c r="K1339" s="119">
        <f t="shared" si="1037"/>
        <v>6.452800500826926E-2</v>
      </c>
      <c r="L1339" s="119">
        <f t="shared" si="1037"/>
        <v>7.4564231702763481E-2</v>
      </c>
      <c r="M1339" s="362">
        <f t="shared" si="1037"/>
        <v>9.2441512354304076E-2</v>
      </c>
      <c r="N1339" s="119">
        <f t="shared" si="1037"/>
        <v>8.7691283124414474E-2</v>
      </c>
      <c r="O1339" s="119">
        <f t="shared" si="1037"/>
        <v>9.1601554349405034E-2</v>
      </c>
      <c r="P1339" s="175">
        <f>SUM(D1339:O1339)</f>
        <v>1</v>
      </c>
      <c r="Q1339" s="176">
        <f>(P1362/P1360-1)</f>
        <v>3.765240996107222E-2</v>
      </c>
      <c r="R1339" s="83"/>
      <c r="S1339" s="83"/>
      <c r="T1339" s="67"/>
      <c r="U1339" s="209">
        <v>2</v>
      </c>
    </row>
    <row r="1340" spans="1:21" s="61" customFormat="1" ht="15.6" hidden="1" customHeight="1" thickBot="1">
      <c r="A1340" s="150" t="s">
        <v>38</v>
      </c>
      <c r="B1340" s="62">
        <f>+B1319+1</f>
        <v>243</v>
      </c>
      <c r="C1340" s="49" t="s">
        <v>1409</v>
      </c>
      <c r="D1340" s="368">
        <f t="shared" ref="D1340:D1346" si="1038">D1363/$P1363</f>
        <v>9.1833817573736473E-2</v>
      </c>
      <c r="E1340" s="119">
        <f t="shared" ref="E1340:O1340" si="1039">E1363/$P1363</f>
        <v>7.7870326448619756E-2</v>
      </c>
      <c r="F1340" s="119">
        <f t="shared" si="1039"/>
        <v>7.1579641088472937E-2</v>
      </c>
      <c r="G1340" s="362">
        <f t="shared" si="1039"/>
        <v>9.4715207236045498E-2</v>
      </c>
      <c r="H1340" s="119">
        <f t="shared" si="1039"/>
        <v>7.4019942508322223E-2</v>
      </c>
      <c r="I1340" s="362">
        <f t="shared" si="1039"/>
        <v>8.9950958353785332E-2</v>
      </c>
      <c r="J1340" s="119">
        <f t="shared" si="1039"/>
        <v>8.2444876714641208E-2</v>
      </c>
      <c r="K1340" s="119">
        <f t="shared" si="1039"/>
        <v>6.641995616476204E-2</v>
      </c>
      <c r="L1340" s="362">
        <f t="shared" si="1039"/>
        <v>8.9644078610332217E-2</v>
      </c>
      <c r="M1340" s="119">
        <f t="shared" si="1039"/>
        <v>8.936979113307951E-2</v>
      </c>
      <c r="N1340" s="119">
        <f t="shared" si="1039"/>
        <v>7.8901134566514763E-2</v>
      </c>
      <c r="O1340" s="362">
        <f t="shared" si="1039"/>
        <v>9.3250269601688029E-2</v>
      </c>
      <c r="P1340" s="175">
        <f t="shared" ref="P1340:P1349" si="1040">SUM(D1340:O1340)</f>
        <v>0.99999999999999989</v>
      </c>
      <c r="Q1340" s="176">
        <f>(P1363/P1362-1)</f>
        <v>0.27981091773056987</v>
      </c>
      <c r="R1340" s="83"/>
      <c r="S1340" s="83"/>
      <c r="T1340" s="67"/>
      <c r="U1340" s="209">
        <v>2</v>
      </c>
    </row>
    <row r="1341" spans="1:21" s="61" customFormat="1" ht="15.6" hidden="1" customHeight="1">
      <c r="A1341" s="150" t="s">
        <v>38</v>
      </c>
      <c r="B1341" s="408">
        <f>+B1340+1</f>
        <v>244</v>
      </c>
      <c r="C1341" s="566" t="s">
        <v>1410</v>
      </c>
      <c r="D1341" s="460">
        <f t="shared" si="1038"/>
        <v>6.6626030665615177E-2</v>
      </c>
      <c r="E1341" s="346">
        <f t="shared" ref="E1341:O1341" si="1041">E1364/$P1364</f>
        <v>6.5050615632097158E-2</v>
      </c>
      <c r="F1341" s="363">
        <f t="shared" si="1041"/>
        <v>8.6853576155240961E-2</v>
      </c>
      <c r="G1341" s="346">
        <f t="shared" si="1041"/>
        <v>6.9508833004006662E-2</v>
      </c>
      <c r="H1341" s="346">
        <f t="shared" si="1041"/>
        <v>7.4009788908898935E-2</v>
      </c>
      <c r="I1341" s="363">
        <f t="shared" si="1041"/>
        <v>9.3351788549638479E-2</v>
      </c>
      <c r="J1341" s="346">
        <f t="shared" si="1041"/>
        <v>8.1015723171313545E-2</v>
      </c>
      <c r="K1341" s="346">
        <f t="shared" si="1041"/>
        <v>7.8460873596645359E-2</v>
      </c>
      <c r="L1341" s="363">
        <f t="shared" si="1041"/>
        <v>9.5375155528363245E-2</v>
      </c>
      <c r="M1341" s="346">
        <f t="shared" si="1041"/>
        <v>9.2325294910351505E-2</v>
      </c>
      <c r="N1341" s="346">
        <f t="shared" si="1041"/>
        <v>9.0251858369763072E-2</v>
      </c>
      <c r="O1341" s="363">
        <f t="shared" si="1041"/>
        <v>0.10717046150806592</v>
      </c>
      <c r="P1341" s="545">
        <f t="shared" si="1040"/>
        <v>1</v>
      </c>
      <c r="Q1341" s="548">
        <f t="shared" ref="Q1341:Q1349" si="1042">(P1364/P1363-1)</f>
        <v>0.42315632789797775</v>
      </c>
      <c r="R1341" s="83"/>
      <c r="S1341" s="83"/>
      <c r="T1341" s="67"/>
      <c r="U1341" s="209">
        <v>2</v>
      </c>
    </row>
    <row r="1342" spans="1:21" s="61" customFormat="1" ht="15.6" customHeight="1">
      <c r="A1342" s="150" t="s">
        <v>38</v>
      </c>
      <c r="B1342" s="513">
        <v>244</v>
      </c>
      <c r="C1342" s="567" t="s">
        <v>1411</v>
      </c>
      <c r="D1342" s="119">
        <f t="shared" si="1038"/>
        <v>8.7636827082098717E-2</v>
      </c>
      <c r="E1342" s="119">
        <f t="shared" ref="E1342:O1342" si="1043">E1365/$P1365</f>
        <v>8.1393943304035349E-2</v>
      </c>
      <c r="F1342" s="471">
        <f t="shared" si="1043"/>
        <v>7.790560378212788E-2</v>
      </c>
      <c r="G1342" s="119">
        <f t="shared" si="1043"/>
        <v>8.3391594544259345E-2</v>
      </c>
      <c r="H1342" s="119">
        <f t="shared" si="1043"/>
        <v>8.4734416275192417E-2</v>
      </c>
      <c r="I1342" s="471">
        <f t="shared" si="1043"/>
        <v>8.9311465590514186E-2</v>
      </c>
      <c r="J1342" s="119">
        <f t="shared" si="1043"/>
        <v>9.0465351175136488E-2</v>
      </c>
      <c r="K1342" s="119">
        <f t="shared" si="1043"/>
        <v>6.6223677898395769E-2</v>
      </c>
      <c r="L1342" s="471">
        <f t="shared" si="1043"/>
        <v>8.5334378216766121E-2</v>
      </c>
      <c r="M1342" s="119">
        <f t="shared" si="1043"/>
        <v>8.562013405469697E-2</v>
      </c>
      <c r="N1342" s="119">
        <f t="shared" si="1043"/>
        <v>8.4566402984421127E-2</v>
      </c>
      <c r="O1342" s="471">
        <f t="shared" si="1043"/>
        <v>8.341620509235563E-2</v>
      </c>
      <c r="P1342" s="175">
        <f t="shared" si="1040"/>
        <v>0.99999999999999989</v>
      </c>
      <c r="Q1342" s="556">
        <f t="shared" si="1042"/>
        <v>0.20876686223519103</v>
      </c>
      <c r="R1342" s="83"/>
      <c r="S1342" s="83"/>
      <c r="T1342" s="67"/>
      <c r="U1342" s="209">
        <v>1</v>
      </c>
    </row>
    <row r="1343" spans="1:21" s="61" customFormat="1" ht="15.6" customHeight="1">
      <c r="A1343" s="150" t="s">
        <v>38</v>
      </c>
      <c r="B1343" s="513">
        <f>+B1342+1</f>
        <v>245</v>
      </c>
      <c r="C1343" s="567" t="s">
        <v>1412</v>
      </c>
      <c r="D1343" s="119">
        <f t="shared" si="1038"/>
        <v>0.11221020290268929</v>
      </c>
      <c r="E1343" s="471">
        <f t="shared" ref="E1343:O1343" si="1044">E1366/$P1366</f>
        <v>0.12484231436817222</v>
      </c>
      <c r="F1343" s="119">
        <f t="shared" si="1044"/>
        <v>9.249764631501628E-2</v>
      </c>
      <c r="G1343" s="119">
        <f t="shared" si="1044"/>
        <v>8.5426948762194893E-2</v>
      </c>
      <c r="H1343" s="471">
        <f t="shared" si="1044"/>
        <v>8.6417947266035203E-2</v>
      </c>
      <c r="I1343" s="119">
        <f t="shared" si="1044"/>
        <v>7.6197313090019259E-2</v>
      </c>
      <c r="J1343" s="119">
        <f t="shared" si="1044"/>
        <v>6.9304370194009368E-2</v>
      </c>
      <c r="K1343" s="119">
        <f t="shared" si="1044"/>
        <v>5.3727645693824759E-2</v>
      </c>
      <c r="L1343" s="471">
        <f t="shared" si="1044"/>
        <v>7.0536840872699347E-2</v>
      </c>
      <c r="M1343" s="119">
        <f t="shared" si="1044"/>
        <v>6.9708959320050959E-2</v>
      </c>
      <c r="N1343" s="471">
        <f t="shared" si="1044"/>
        <v>8.2877497010087578E-2</v>
      </c>
      <c r="O1343" s="119">
        <f t="shared" si="1044"/>
        <v>7.6252314205200872E-2</v>
      </c>
      <c r="P1343" s="175">
        <f t="shared" si="1040"/>
        <v>1</v>
      </c>
      <c r="Q1343" s="556">
        <f t="shared" si="1042"/>
        <v>-0.38015743797604429</v>
      </c>
      <c r="R1343" s="83"/>
      <c r="S1343" s="83"/>
      <c r="T1343" s="67"/>
      <c r="U1343" s="209">
        <v>1</v>
      </c>
    </row>
    <row r="1344" spans="1:21" s="61" customFormat="1" ht="15.75" customHeight="1">
      <c r="A1344" s="150" t="s">
        <v>38</v>
      </c>
      <c r="B1344" s="513">
        <f>+B1343+1</f>
        <v>246</v>
      </c>
      <c r="C1344" s="567" t="s">
        <v>1413</v>
      </c>
      <c r="D1344" s="119">
        <f t="shared" si="1038"/>
        <v>9.2658721261326502E-2</v>
      </c>
      <c r="E1344" s="471">
        <f t="shared" ref="E1344:O1344" si="1045">E1367/$P1367</f>
        <v>9.2344825315587561E-2</v>
      </c>
      <c r="F1344" s="119">
        <f t="shared" si="1045"/>
        <v>7.681349601364508E-2</v>
      </c>
      <c r="G1344" s="119">
        <f t="shared" si="1045"/>
        <v>7.9982169708066972E-2</v>
      </c>
      <c r="H1344" s="471">
        <f t="shared" si="1045"/>
        <v>7.7748049987615239E-2</v>
      </c>
      <c r="I1344" s="119">
        <f t="shared" si="1045"/>
        <v>7.3187599693881153E-2</v>
      </c>
      <c r="J1344" s="471">
        <f t="shared" si="1045"/>
        <v>7.6882763049089489E-2</v>
      </c>
      <c r="K1344" s="119">
        <f t="shared" si="1045"/>
        <v>6.2513560096323764E-2</v>
      </c>
      <c r="L1344" s="119">
        <f t="shared" si="1045"/>
        <v>8.4616788080501132E-2</v>
      </c>
      <c r="M1344" s="119">
        <f t="shared" si="1045"/>
        <v>0.10074245243635856</v>
      </c>
      <c r="N1344" s="471">
        <f t="shared" si="1045"/>
        <v>9.6292898231305116E-2</v>
      </c>
      <c r="O1344" s="119">
        <f t="shared" si="1045"/>
        <v>8.621667612629938E-2</v>
      </c>
      <c r="P1344" s="175">
        <f t="shared" si="1040"/>
        <v>1.0000000000000002</v>
      </c>
      <c r="Q1344" s="556">
        <f t="shared" si="1042"/>
        <v>-0.15452111031100479</v>
      </c>
      <c r="R1344" s="83"/>
      <c r="S1344" s="83"/>
      <c r="T1344" s="67"/>
      <c r="U1344" s="209">
        <v>1</v>
      </c>
    </row>
    <row r="1345" spans="1:21" s="61" customFormat="1" ht="15.75" customHeight="1">
      <c r="A1345" s="150" t="s">
        <v>38</v>
      </c>
      <c r="B1345" s="513">
        <f>+B1344+1</f>
        <v>247</v>
      </c>
      <c r="C1345" s="567" t="s">
        <v>1414</v>
      </c>
      <c r="D1345" s="471">
        <f t="shared" si="1038"/>
        <v>9.3329958010341246E-2</v>
      </c>
      <c r="E1345" s="119">
        <f t="shared" ref="E1345:O1345" si="1046">E1368/$P1368</f>
        <v>8.5148892868547404E-2</v>
      </c>
      <c r="F1345" s="119">
        <f t="shared" si="1046"/>
        <v>7.3836484058465768E-2</v>
      </c>
      <c r="G1345" s="471">
        <f t="shared" si="1046"/>
        <v>8.1576340399973218E-2</v>
      </c>
      <c r="H1345" s="119">
        <f t="shared" si="1046"/>
        <v>7.1370518613166803E-2</v>
      </c>
      <c r="I1345" s="119">
        <f t="shared" si="1046"/>
        <v>9.3980097143706365E-2</v>
      </c>
      <c r="J1345" s="471">
        <f t="shared" si="1046"/>
        <v>7.7498952960493597E-2</v>
      </c>
      <c r="K1345" s="119">
        <f t="shared" si="1046"/>
        <v>6.6407549538411298E-2</v>
      </c>
      <c r="L1345" s="119">
        <f t="shared" si="1046"/>
        <v>7.6807765314083939E-2</v>
      </c>
      <c r="M1345" s="471">
        <f t="shared" si="1046"/>
        <v>8.9442548393737636E-2</v>
      </c>
      <c r="N1345" s="119">
        <f t="shared" si="1046"/>
        <v>0.10135306175714205</v>
      </c>
      <c r="O1345" s="119">
        <f t="shared" si="1046"/>
        <v>8.9247830941930686E-2</v>
      </c>
      <c r="P1345" s="175">
        <f t="shared" si="1040"/>
        <v>1.0000000000000002</v>
      </c>
      <c r="Q1345" s="556">
        <f t="shared" si="1042"/>
        <v>0.13153230647532643</v>
      </c>
      <c r="R1345" s="83"/>
      <c r="S1345" s="83"/>
      <c r="T1345" s="67"/>
      <c r="U1345" s="209">
        <v>1</v>
      </c>
    </row>
    <row r="1346" spans="1:21" s="61" customFormat="1" ht="15.75" customHeight="1">
      <c r="A1346" s="150" t="s">
        <v>38</v>
      </c>
      <c r="B1346" s="513">
        <v>248</v>
      </c>
      <c r="C1346" s="567" t="s">
        <v>1415</v>
      </c>
      <c r="D1346" s="471">
        <f t="shared" si="1038"/>
        <v>9.8430978209899517E-2</v>
      </c>
      <c r="E1346" s="119">
        <f t="shared" ref="E1346:O1346" si="1047">E1369/$P1369</f>
        <v>7.9648891458876089E-2</v>
      </c>
      <c r="F1346" s="119">
        <f t="shared" si="1047"/>
        <v>8.5976067491626326E-2</v>
      </c>
      <c r="G1346" s="471">
        <f t="shared" si="1047"/>
        <v>9.251732722366951E-2</v>
      </c>
      <c r="H1346" s="119">
        <f t="shared" si="1047"/>
        <v>6.8774671883141084E-2</v>
      </c>
      <c r="I1346" s="471">
        <f t="shared" si="1047"/>
        <v>0.10524786174171936</v>
      </c>
      <c r="J1346" s="119">
        <f t="shared" si="1047"/>
        <v>7.6293263863044289E-2</v>
      </c>
      <c r="K1346" s="119">
        <f t="shared" si="1047"/>
        <v>5.8243394119836249E-2</v>
      </c>
      <c r="L1346" s="119">
        <f t="shared" si="1047"/>
        <v>8.0945292147376266E-2</v>
      </c>
      <c r="M1346" s="471">
        <f t="shared" si="1047"/>
        <v>8.5225158168961659E-2</v>
      </c>
      <c r="N1346" s="119">
        <f t="shared" si="1047"/>
        <v>8.8946780796427247E-2</v>
      </c>
      <c r="O1346" s="119">
        <f t="shared" si="1047"/>
        <v>7.9750312895422323E-2</v>
      </c>
      <c r="P1346" s="175">
        <f t="shared" si="1040"/>
        <v>0.99999999999999989</v>
      </c>
      <c r="Q1346" s="556">
        <f t="shared" si="1042"/>
        <v>6.8664602766624228E-2</v>
      </c>
      <c r="R1346" s="83"/>
      <c r="S1346" s="83"/>
      <c r="T1346" s="67"/>
      <c r="U1346" s="209">
        <v>1</v>
      </c>
    </row>
    <row r="1347" spans="1:21" s="61" customFormat="1" ht="15.75" customHeight="1" thickBot="1">
      <c r="A1347" s="150" t="s">
        <v>38</v>
      </c>
      <c r="B1347" s="513">
        <v>249</v>
      </c>
      <c r="C1347" s="567" t="s">
        <v>1416</v>
      </c>
      <c r="D1347" s="471">
        <f t="shared" ref="D1347:O1349" si="1048">D1370/$P1370</f>
        <v>9.0599820948970455E-2</v>
      </c>
      <c r="E1347" s="119">
        <f t="shared" si="1048"/>
        <v>7.9856759176365269E-2</v>
      </c>
      <c r="F1347" s="471">
        <f t="shared" si="1048"/>
        <v>7.4664279319606092E-2</v>
      </c>
      <c r="G1347" s="119">
        <f t="shared" si="1048"/>
        <v>6.5174574753804837E-2</v>
      </c>
      <c r="H1347" s="119">
        <f t="shared" si="1048"/>
        <v>6.9292748433303492E-2</v>
      </c>
      <c r="I1347" s="471">
        <f t="shared" si="1048"/>
        <v>0.10062667860340198</v>
      </c>
      <c r="J1347" s="119">
        <f t="shared" si="1048"/>
        <v>7.5917636526410023E-2</v>
      </c>
      <c r="K1347" s="119">
        <f t="shared" si="1048"/>
        <v>7.3410922112802146E-2</v>
      </c>
      <c r="L1347" s="471">
        <f t="shared" si="1048"/>
        <v>9.1495076096687555E-2</v>
      </c>
      <c r="M1347" s="119">
        <f t="shared" si="1048"/>
        <v>9.4001790510295433E-2</v>
      </c>
      <c r="N1347" s="119">
        <f t="shared" si="1048"/>
        <v>9.7761862130707256E-2</v>
      </c>
      <c r="O1347" s="471">
        <f t="shared" si="1048"/>
        <v>8.7197851387645464E-2</v>
      </c>
      <c r="P1347" s="175">
        <f t="shared" si="1040"/>
        <v>0.99999999999999978</v>
      </c>
      <c r="Q1347" s="556">
        <f t="shared" si="1042"/>
        <v>3.9263118719761847E-2</v>
      </c>
      <c r="R1347" s="83"/>
      <c r="S1347" s="83"/>
      <c r="T1347" s="67"/>
      <c r="U1347" s="209">
        <v>1</v>
      </c>
    </row>
    <row r="1348" spans="1:21" s="61" customFormat="1" ht="15.75" hidden="1" customHeight="1" thickBot="1">
      <c r="A1348" s="150" t="s">
        <v>38</v>
      </c>
      <c r="B1348" s="409"/>
      <c r="C1348" s="165" t="s">
        <v>1417</v>
      </c>
      <c r="D1348" s="135" t="e">
        <f t="shared" si="1048"/>
        <v>#DIV/0!</v>
      </c>
      <c r="E1348" s="148" t="e">
        <f t="shared" si="1048"/>
        <v>#DIV/0!</v>
      </c>
      <c r="F1348" s="148" t="e">
        <f t="shared" si="1048"/>
        <v>#DIV/0!</v>
      </c>
      <c r="G1348" s="148" t="e">
        <f t="shared" si="1048"/>
        <v>#DIV/0!</v>
      </c>
      <c r="H1348" s="148" t="e">
        <f t="shared" si="1048"/>
        <v>#DIV/0!</v>
      </c>
      <c r="I1348" s="148" t="e">
        <f t="shared" si="1048"/>
        <v>#DIV/0!</v>
      </c>
      <c r="J1348" s="148" t="e">
        <f t="shared" si="1048"/>
        <v>#DIV/0!</v>
      </c>
      <c r="K1348" s="148" t="e">
        <f t="shared" si="1048"/>
        <v>#DIV/0!</v>
      </c>
      <c r="L1348" s="148" t="e">
        <f t="shared" si="1048"/>
        <v>#DIV/0!</v>
      </c>
      <c r="M1348" s="148" t="e">
        <f t="shared" si="1048"/>
        <v>#DIV/0!</v>
      </c>
      <c r="N1348" s="148" t="e">
        <f t="shared" si="1048"/>
        <v>#DIV/0!</v>
      </c>
      <c r="O1348" s="148" t="e">
        <f t="shared" si="1048"/>
        <v>#DIV/0!</v>
      </c>
      <c r="P1348" s="137" t="e">
        <f t="shared" si="1040"/>
        <v>#DIV/0!</v>
      </c>
      <c r="Q1348" s="106">
        <f t="shared" si="1042"/>
        <v>-1</v>
      </c>
      <c r="R1348" s="83"/>
      <c r="S1348" s="83"/>
      <c r="T1348" s="67"/>
      <c r="U1348" s="209">
        <v>2</v>
      </c>
    </row>
    <row r="1349" spans="1:21" s="61" customFormat="1" ht="15.75" hidden="1" customHeight="1" thickBot="1">
      <c r="A1349" s="150" t="s">
        <v>38</v>
      </c>
      <c r="B1349" s="213"/>
      <c r="C1349" s="49" t="s">
        <v>1418</v>
      </c>
      <c r="D1349" s="98" t="e">
        <f t="shared" si="1048"/>
        <v>#DIV/0!</v>
      </c>
      <c r="E1349" s="99" t="e">
        <f t="shared" si="1048"/>
        <v>#DIV/0!</v>
      </c>
      <c r="F1349" s="99" t="e">
        <f t="shared" si="1048"/>
        <v>#DIV/0!</v>
      </c>
      <c r="G1349" s="99" t="e">
        <f t="shared" si="1048"/>
        <v>#DIV/0!</v>
      </c>
      <c r="H1349" s="99" t="e">
        <f t="shared" si="1048"/>
        <v>#DIV/0!</v>
      </c>
      <c r="I1349" s="99" t="e">
        <f t="shared" si="1048"/>
        <v>#DIV/0!</v>
      </c>
      <c r="J1349" s="99" t="e">
        <f t="shared" si="1048"/>
        <v>#DIV/0!</v>
      </c>
      <c r="K1349" s="99" t="e">
        <f t="shared" si="1048"/>
        <v>#DIV/0!</v>
      </c>
      <c r="L1349" s="99" t="e">
        <f t="shared" si="1048"/>
        <v>#DIV/0!</v>
      </c>
      <c r="M1349" s="99" t="e">
        <f t="shared" si="1048"/>
        <v>#DIV/0!</v>
      </c>
      <c r="N1349" s="99" t="e">
        <f t="shared" si="1048"/>
        <v>#DIV/0!</v>
      </c>
      <c r="O1349" s="99" t="e">
        <f t="shared" si="1048"/>
        <v>#DIV/0!</v>
      </c>
      <c r="P1349" s="138" t="e">
        <f t="shared" si="1040"/>
        <v>#DIV/0!</v>
      </c>
      <c r="Q1349" s="108" t="e">
        <f t="shared" si="1042"/>
        <v>#DIV/0!</v>
      </c>
      <c r="R1349" s="83"/>
      <c r="S1349" s="83"/>
      <c r="T1349" s="67"/>
      <c r="U1349" s="209">
        <v>2</v>
      </c>
    </row>
    <row r="1350" spans="1:21" s="61" customFormat="1" ht="15.75" hidden="1" customHeight="1" thickBot="1">
      <c r="A1350" s="150" t="s">
        <v>38</v>
      </c>
      <c r="B1350" s="213"/>
      <c r="C1350" s="49" t="s">
        <v>2532</v>
      </c>
      <c r="D1350" s="98" t="e">
        <f t="shared" ref="D1350:O1350" si="1049">D1373/$P1373</f>
        <v>#DIV/0!</v>
      </c>
      <c r="E1350" s="99" t="e">
        <f t="shared" si="1049"/>
        <v>#DIV/0!</v>
      </c>
      <c r="F1350" s="99" t="e">
        <f t="shared" si="1049"/>
        <v>#DIV/0!</v>
      </c>
      <c r="G1350" s="99" t="e">
        <f t="shared" si="1049"/>
        <v>#DIV/0!</v>
      </c>
      <c r="H1350" s="99" t="e">
        <f t="shared" si="1049"/>
        <v>#DIV/0!</v>
      </c>
      <c r="I1350" s="99" t="e">
        <f t="shared" si="1049"/>
        <v>#DIV/0!</v>
      </c>
      <c r="J1350" s="99" t="e">
        <f t="shared" si="1049"/>
        <v>#DIV/0!</v>
      </c>
      <c r="K1350" s="99" t="e">
        <f t="shared" si="1049"/>
        <v>#DIV/0!</v>
      </c>
      <c r="L1350" s="99" t="e">
        <f t="shared" si="1049"/>
        <v>#DIV/0!</v>
      </c>
      <c r="M1350" s="99" t="e">
        <f t="shared" si="1049"/>
        <v>#DIV/0!</v>
      </c>
      <c r="N1350" s="99" t="e">
        <f t="shared" si="1049"/>
        <v>#DIV/0!</v>
      </c>
      <c r="O1350" s="99" t="e">
        <f t="shared" si="1049"/>
        <v>#DIV/0!</v>
      </c>
      <c r="P1350" s="138" t="e">
        <f t="shared" ref="P1350:P1352" si="1050">SUM(D1350:O1350)</f>
        <v>#DIV/0!</v>
      </c>
      <c r="Q1350" s="108" t="e">
        <f t="shared" ref="Q1350:Q1352" si="1051">(P1373/P1372-1)</f>
        <v>#DIV/0!</v>
      </c>
      <c r="R1350" s="83"/>
      <c r="S1350" s="83"/>
      <c r="T1350" s="67"/>
      <c r="U1350" s="209">
        <v>2</v>
      </c>
    </row>
    <row r="1351" spans="1:21" s="61" customFormat="1" ht="15.75" hidden="1" customHeight="1" thickBot="1">
      <c r="A1351" s="150" t="s">
        <v>38</v>
      </c>
      <c r="B1351" s="213"/>
      <c r="C1351" s="49" t="s">
        <v>2628</v>
      </c>
      <c r="D1351" s="98" t="e">
        <f t="shared" ref="D1351:O1351" si="1052">D1374/$P1374</f>
        <v>#DIV/0!</v>
      </c>
      <c r="E1351" s="99" t="e">
        <f t="shared" si="1052"/>
        <v>#DIV/0!</v>
      </c>
      <c r="F1351" s="99" t="e">
        <f t="shared" si="1052"/>
        <v>#DIV/0!</v>
      </c>
      <c r="G1351" s="99" t="e">
        <f t="shared" si="1052"/>
        <v>#DIV/0!</v>
      </c>
      <c r="H1351" s="99" t="e">
        <f t="shared" si="1052"/>
        <v>#DIV/0!</v>
      </c>
      <c r="I1351" s="99" t="e">
        <f t="shared" si="1052"/>
        <v>#DIV/0!</v>
      </c>
      <c r="J1351" s="99" t="e">
        <f t="shared" si="1052"/>
        <v>#DIV/0!</v>
      </c>
      <c r="K1351" s="99" t="e">
        <f t="shared" si="1052"/>
        <v>#DIV/0!</v>
      </c>
      <c r="L1351" s="99" t="e">
        <f t="shared" si="1052"/>
        <v>#DIV/0!</v>
      </c>
      <c r="M1351" s="99" t="e">
        <f t="shared" si="1052"/>
        <v>#DIV/0!</v>
      </c>
      <c r="N1351" s="99" t="e">
        <f t="shared" si="1052"/>
        <v>#DIV/0!</v>
      </c>
      <c r="O1351" s="99" t="e">
        <f t="shared" si="1052"/>
        <v>#DIV/0!</v>
      </c>
      <c r="P1351" s="138" t="e">
        <f t="shared" si="1050"/>
        <v>#DIV/0!</v>
      </c>
      <c r="Q1351" s="108" t="e">
        <f t="shared" si="1051"/>
        <v>#DIV/0!</v>
      </c>
      <c r="R1351" s="83"/>
      <c r="S1351" s="83"/>
      <c r="T1351" s="67"/>
      <c r="U1351" s="209">
        <v>2</v>
      </c>
    </row>
    <row r="1352" spans="1:21" s="61" customFormat="1" ht="15.75" hidden="1" customHeight="1" thickBot="1">
      <c r="A1352" s="150" t="s">
        <v>38</v>
      </c>
      <c r="B1352" s="213"/>
      <c r="C1352" s="49" t="s">
        <v>2724</v>
      </c>
      <c r="D1352" s="98" t="e">
        <f t="shared" ref="D1352:O1352" si="1053">D1375/$P1375</f>
        <v>#DIV/0!</v>
      </c>
      <c r="E1352" s="99" t="e">
        <f t="shared" si="1053"/>
        <v>#DIV/0!</v>
      </c>
      <c r="F1352" s="99" t="e">
        <f t="shared" si="1053"/>
        <v>#DIV/0!</v>
      </c>
      <c r="G1352" s="99" t="e">
        <f t="shared" si="1053"/>
        <v>#DIV/0!</v>
      </c>
      <c r="H1352" s="99" t="e">
        <f t="shared" si="1053"/>
        <v>#DIV/0!</v>
      </c>
      <c r="I1352" s="99" t="e">
        <f t="shared" si="1053"/>
        <v>#DIV/0!</v>
      </c>
      <c r="J1352" s="99" t="e">
        <f t="shared" si="1053"/>
        <v>#DIV/0!</v>
      </c>
      <c r="K1352" s="99" t="e">
        <f t="shared" si="1053"/>
        <v>#DIV/0!</v>
      </c>
      <c r="L1352" s="99" t="e">
        <f t="shared" si="1053"/>
        <v>#DIV/0!</v>
      </c>
      <c r="M1352" s="99" t="e">
        <f t="shared" si="1053"/>
        <v>#DIV/0!</v>
      </c>
      <c r="N1352" s="99" t="e">
        <f t="shared" si="1053"/>
        <v>#DIV/0!</v>
      </c>
      <c r="O1352" s="99" t="e">
        <f t="shared" si="1053"/>
        <v>#DIV/0!</v>
      </c>
      <c r="P1352" s="138" t="e">
        <f t="shared" si="1050"/>
        <v>#DIV/0!</v>
      </c>
      <c r="Q1352" s="108" t="e">
        <f t="shared" si="1051"/>
        <v>#DIV/0!</v>
      </c>
      <c r="R1352" s="83"/>
      <c r="S1352" s="83"/>
      <c r="T1352" s="67"/>
      <c r="U1352" s="209">
        <v>2</v>
      </c>
    </row>
    <row r="1353" spans="1:21" s="61" customFormat="1" ht="15.75" hidden="1" customHeight="1" thickBot="1">
      <c r="A1353" s="150" t="s">
        <v>38</v>
      </c>
      <c r="B1353" s="213"/>
      <c r="C1353" s="41" t="s">
        <v>188</v>
      </c>
      <c r="D1353" s="347">
        <v>12.18585742</v>
      </c>
      <c r="E1353" s="370">
        <v>13.573689460000002</v>
      </c>
      <c r="F1353" s="348">
        <v>12.166236699999992</v>
      </c>
      <c r="G1353" s="348">
        <v>13.092148840000007</v>
      </c>
      <c r="H1353" s="370">
        <v>14.526316419999993</v>
      </c>
      <c r="I1353" s="348">
        <v>15.364162330000013</v>
      </c>
      <c r="J1353" s="348">
        <v>15.593519479999983</v>
      </c>
      <c r="K1353" s="348">
        <v>13.079325910000009</v>
      </c>
      <c r="L1353" s="370">
        <v>13.90955996000001</v>
      </c>
      <c r="M1353" s="348">
        <v>12.573098079999994</v>
      </c>
      <c r="N1353" s="370">
        <v>12.215216789999999</v>
      </c>
      <c r="O1353" s="83">
        <v>14.189090579999998</v>
      </c>
      <c r="P1353" s="349">
        <f t="shared" si="1028"/>
        <v>162.46822197</v>
      </c>
      <c r="Q1353" s="84"/>
      <c r="R1353" s="83"/>
      <c r="S1353" s="83"/>
      <c r="T1353" s="67"/>
      <c r="U1353" s="209">
        <v>2</v>
      </c>
    </row>
    <row r="1354" spans="1:21" s="61" customFormat="1" ht="15.75" hidden="1" customHeight="1" thickBot="1">
      <c r="A1354" s="45" t="s">
        <v>38</v>
      </c>
      <c r="B1354" s="213"/>
      <c r="C1354" s="40" t="s">
        <v>189</v>
      </c>
      <c r="D1354" s="109">
        <v>12.765964</v>
      </c>
      <c r="E1354" s="372">
        <v>15.19271571</v>
      </c>
      <c r="F1354" s="110">
        <v>12.206829020000001</v>
      </c>
      <c r="G1354" s="110">
        <v>12.88340376</v>
      </c>
      <c r="H1354" s="372">
        <v>14.73166099</v>
      </c>
      <c r="I1354" s="110">
        <v>15.466183190000001</v>
      </c>
      <c r="J1354" s="372">
        <v>15.7343239</v>
      </c>
      <c r="K1354" s="110">
        <v>12.71255392</v>
      </c>
      <c r="L1354" s="110">
        <v>15.161972179999999</v>
      </c>
      <c r="M1354" s="110">
        <v>18.414934209999998</v>
      </c>
      <c r="N1354" s="372">
        <v>21.01555531</v>
      </c>
      <c r="O1354" s="111">
        <v>18.360630749999999</v>
      </c>
      <c r="P1354" s="112">
        <f t="shared" si="1028"/>
        <v>184.64672694000001</v>
      </c>
      <c r="Q1354" s="240"/>
      <c r="R1354" s="315"/>
      <c r="S1354" s="315"/>
      <c r="T1354" s="242"/>
      <c r="U1354" s="209">
        <v>2</v>
      </c>
    </row>
    <row r="1355" spans="1:21" s="61" customFormat="1" ht="15.75" hidden="1" customHeight="1" thickBot="1">
      <c r="A1355" s="45" t="s">
        <v>38</v>
      </c>
      <c r="B1355" s="213"/>
      <c r="C1355" s="40" t="s">
        <v>453</v>
      </c>
      <c r="D1355" s="373">
        <v>22.514480330000001</v>
      </c>
      <c r="E1355" s="110">
        <v>19.868871089999999</v>
      </c>
      <c r="F1355" s="110">
        <v>20.363813660000002</v>
      </c>
      <c r="G1355" s="372">
        <v>23.695426529999999</v>
      </c>
      <c r="H1355" s="110">
        <v>20.007304699999999</v>
      </c>
      <c r="I1355" s="110">
        <v>24.847192969999998</v>
      </c>
      <c r="J1355" s="372">
        <v>26.5762149</v>
      </c>
      <c r="K1355" s="110">
        <v>21.162583569999999</v>
      </c>
      <c r="L1355" s="110">
        <v>21.825252429999999</v>
      </c>
      <c r="M1355" s="372">
        <v>27.874876619999998</v>
      </c>
      <c r="N1355" s="110">
        <v>24.145704599999998</v>
      </c>
      <c r="O1355" s="111">
        <v>23.603930829999999</v>
      </c>
      <c r="P1355" s="112">
        <f t="shared" si="1028"/>
        <v>276.48565223000003</v>
      </c>
      <c r="Q1355" s="80"/>
      <c r="R1355" s="114"/>
      <c r="S1355" s="114"/>
      <c r="T1355" s="115">
        <f t="shared" ref="T1355:T1361" si="1054">R1355-S1355</f>
        <v>0</v>
      </c>
      <c r="U1355" s="209">
        <v>2</v>
      </c>
    </row>
    <row r="1356" spans="1:21" s="61" customFormat="1" ht="15.75" hidden="1" customHeight="1" thickBot="1">
      <c r="A1356" s="45" t="s">
        <v>38</v>
      </c>
      <c r="B1356" s="213"/>
      <c r="C1356" s="40" t="s">
        <v>572</v>
      </c>
      <c r="D1356" s="373">
        <v>29.08715106</v>
      </c>
      <c r="E1356" s="110">
        <v>25.345944630000002</v>
      </c>
      <c r="F1356" s="110">
        <v>21.88822828</v>
      </c>
      <c r="G1356" s="372">
        <v>20.687142860000002</v>
      </c>
      <c r="H1356" s="110">
        <v>20.47613832</v>
      </c>
      <c r="I1356" s="372">
        <v>25.640683320000001</v>
      </c>
      <c r="J1356" s="110">
        <v>21.09218808</v>
      </c>
      <c r="K1356" s="110">
        <v>15.3307778</v>
      </c>
      <c r="L1356" s="110">
        <v>16.07287007</v>
      </c>
      <c r="M1356" s="372">
        <v>20.074492150000001</v>
      </c>
      <c r="N1356" s="110">
        <v>20.49287309</v>
      </c>
      <c r="O1356" s="111">
        <v>19.88526105</v>
      </c>
      <c r="P1356" s="112">
        <f t="shared" si="1028"/>
        <v>256.07375071000001</v>
      </c>
      <c r="Q1356" s="80"/>
      <c r="R1356" s="114"/>
      <c r="S1356" s="114"/>
      <c r="T1356" s="115">
        <f t="shared" si="1054"/>
        <v>0</v>
      </c>
      <c r="U1356" s="209">
        <v>2</v>
      </c>
    </row>
    <row r="1357" spans="1:21" s="61" customFormat="1" ht="15.75" hidden="1" customHeight="1" thickBot="1">
      <c r="A1357" s="45" t="s">
        <v>38</v>
      </c>
      <c r="B1357" s="213"/>
      <c r="C1357" s="40" t="s">
        <v>673</v>
      </c>
      <c r="D1357" s="373">
        <v>26.160154129999999</v>
      </c>
      <c r="E1357" s="110">
        <v>24.376128489999999</v>
      </c>
      <c r="F1357" s="372">
        <v>24.38337001</v>
      </c>
      <c r="G1357" s="110">
        <v>23.555673760000001</v>
      </c>
      <c r="H1357" s="110">
        <v>21.811329319999999</v>
      </c>
      <c r="I1357" s="372">
        <v>28.949951240000001</v>
      </c>
      <c r="J1357" s="110">
        <v>22.060566399999999</v>
      </c>
      <c r="K1357" s="110">
        <v>19.84045313</v>
      </c>
      <c r="L1357" s="372">
        <v>27.556846270000001</v>
      </c>
      <c r="M1357" s="110">
        <v>26.301992179999999</v>
      </c>
      <c r="N1357" s="110">
        <v>25.98827709</v>
      </c>
      <c r="O1357" s="378">
        <v>32.885155330000003</v>
      </c>
      <c r="P1357" s="112">
        <f t="shared" si="1028"/>
        <v>303.86989734999997</v>
      </c>
      <c r="Q1357" s="80"/>
      <c r="R1357" s="114"/>
      <c r="S1357" s="114"/>
      <c r="T1357" s="115">
        <f t="shared" si="1054"/>
        <v>0</v>
      </c>
      <c r="U1357" s="209">
        <v>2</v>
      </c>
    </row>
    <row r="1358" spans="1:21" s="61" customFormat="1" ht="15.75" hidden="1" customHeight="1" thickBot="1">
      <c r="A1358" s="45" t="s">
        <v>38</v>
      </c>
      <c r="B1358" s="213"/>
      <c r="C1358" s="40" t="s">
        <v>756</v>
      </c>
      <c r="D1358" s="152">
        <v>31.080833649999999</v>
      </c>
      <c r="E1358" s="152">
        <v>26.24600371</v>
      </c>
      <c r="F1358" s="375">
        <v>27.72684993</v>
      </c>
      <c r="G1358" s="152">
        <v>27.923372389999997</v>
      </c>
      <c r="H1358" s="152">
        <v>25.661666820000022</v>
      </c>
      <c r="I1358" s="375">
        <v>27.587674549999974</v>
      </c>
      <c r="J1358" s="152">
        <v>27.172617830000007</v>
      </c>
      <c r="K1358" s="152">
        <v>26.775259370000015</v>
      </c>
      <c r="L1358" s="375">
        <v>27.107125699999983</v>
      </c>
      <c r="M1358" s="152">
        <v>27.063626669999991</v>
      </c>
      <c r="N1358" s="375">
        <v>29.388770710000017</v>
      </c>
      <c r="O1358" s="111">
        <v>34.978932189999966</v>
      </c>
      <c r="P1358" s="112">
        <f t="shared" si="1028"/>
        <v>338.71273351999997</v>
      </c>
      <c r="Q1358" s="80"/>
      <c r="R1358" s="114"/>
      <c r="S1358" s="114"/>
      <c r="T1358" s="115">
        <f t="shared" si="1054"/>
        <v>0</v>
      </c>
      <c r="U1358" s="209">
        <v>2</v>
      </c>
    </row>
    <row r="1359" spans="1:21" s="61" customFormat="1" ht="15.75" hidden="1" customHeight="1" thickBot="1">
      <c r="A1359" s="45" t="s">
        <v>38</v>
      </c>
      <c r="B1359" s="213"/>
      <c r="C1359" s="40" t="s">
        <v>835</v>
      </c>
      <c r="D1359" s="306">
        <v>31.441670609999999</v>
      </c>
      <c r="E1359" s="376">
        <v>36.221300669999991</v>
      </c>
      <c r="F1359" s="306">
        <v>29.618020320000014</v>
      </c>
      <c r="G1359" s="307">
        <v>30.168149709999994</v>
      </c>
      <c r="H1359" s="377">
        <v>32.801964519999999</v>
      </c>
      <c r="I1359" s="307">
        <v>31.5634297</v>
      </c>
      <c r="J1359" s="377">
        <v>32.557392570000019</v>
      </c>
      <c r="K1359" s="307">
        <v>25.058043309999988</v>
      </c>
      <c r="L1359" s="307">
        <v>28.478269749999981</v>
      </c>
      <c r="M1359" s="307">
        <v>28.207150880000029</v>
      </c>
      <c r="N1359" s="377">
        <v>34.405597300000011</v>
      </c>
      <c r="O1359" s="308">
        <v>32.346440239999993</v>
      </c>
      <c r="P1359" s="309">
        <f>SUM(D1359:O1359)</f>
        <v>372.86742958000002</v>
      </c>
      <c r="Q1359" s="80"/>
      <c r="R1359" s="109"/>
      <c r="S1359" s="109"/>
      <c r="T1359" s="52">
        <f>S1359-R1359</f>
        <v>0</v>
      </c>
      <c r="U1359" s="209">
        <v>2</v>
      </c>
    </row>
    <row r="1360" spans="1:21" s="61" customFormat="1" ht="15.75" hidden="1" customHeight="1" thickBot="1">
      <c r="A1360" s="45" t="s">
        <v>38</v>
      </c>
      <c r="B1360" s="512"/>
      <c r="C1360" s="413" t="s">
        <v>919</v>
      </c>
      <c r="D1360" s="306">
        <v>32.270145810000002</v>
      </c>
      <c r="E1360" s="377">
        <v>35.067283410000002</v>
      </c>
      <c r="F1360" s="307">
        <v>21.971208529999998</v>
      </c>
      <c r="G1360" s="377">
        <v>34.004727779999996</v>
      </c>
      <c r="H1360" s="307">
        <v>26.859191530000004</v>
      </c>
      <c r="I1360" s="307">
        <v>33.230113420000009</v>
      </c>
      <c r="J1360" s="377">
        <v>33.592807879999981</v>
      </c>
      <c r="K1360" s="307">
        <v>25.321325770000016</v>
      </c>
      <c r="L1360" s="307">
        <v>28.500293059999962</v>
      </c>
      <c r="M1360" s="307">
        <v>31.97715439000001</v>
      </c>
      <c r="N1360" s="377">
        <v>35.356737800000019</v>
      </c>
      <c r="O1360" s="308">
        <v>33.052673930000026</v>
      </c>
      <c r="P1360" s="309">
        <f>SUM(D1360:O1360)</f>
        <v>371.20366331000002</v>
      </c>
      <c r="Q1360" s="80"/>
      <c r="R1360" s="342">
        <v>382.2</v>
      </c>
      <c r="S1360" s="342">
        <v>382.2</v>
      </c>
      <c r="T1360" s="355">
        <f t="shared" si="1054"/>
        <v>0</v>
      </c>
      <c r="U1360" s="209">
        <v>2</v>
      </c>
    </row>
    <row r="1361" spans="1:21" s="61" customFormat="1" ht="15.6" customHeight="1" thickBot="1">
      <c r="A1361" s="45" t="s">
        <v>38</v>
      </c>
      <c r="B1361" s="513">
        <v>250</v>
      </c>
      <c r="C1361" s="567" t="s">
        <v>2827</v>
      </c>
      <c r="D1361" s="551">
        <v>50.6</v>
      </c>
      <c r="E1361" s="551">
        <v>44.6</v>
      </c>
      <c r="F1361" s="551">
        <v>41.7</v>
      </c>
      <c r="G1361" s="551">
        <v>36.4</v>
      </c>
      <c r="H1361" s="551">
        <v>38.700000000000003</v>
      </c>
      <c r="I1361" s="551">
        <v>56.2</v>
      </c>
      <c r="J1361" s="551">
        <v>42.4</v>
      </c>
      <c r="K1361" s="551">
        <v>41</v>
      </c>
      <c r="L1361" s="551">
        <v>51.1</v>
      </c>
      <c r="M1361" s="551">
        <v>52.5</v>
      </c>
      <c r="N1361" s="551">
        <v>54.6</v>
      </c>
      <c r="O1361" s="551">
        <f>(R1361)-SUM(D1361:N1361)</f>
        <v>48.699999999999989</v>
      </c>
      <c r="P1361" s="552">
        <f t="shared" ref="P1361" si="1055">SUM(D1361:O1361)</f>
        <v>558.5</v>
      </c>
      <c r="Q1361" s="173"/>
      <c r="R1361" s="551">
        <v>558.5</v>
      </c>
      <c r="S1361" s="551">
        <v>558.5</v>
      </c>
      <c r="T1361" s="521">
        <f t="shared" si="1054"/>
        <v>0</v>
      </c>
      <c r="U1361" s="209">
        <v>1</v>
      </c>
    </row>
    <row r="1362" spans="1:21" s="61" customFormat="1" ht="15.75" hidden="1" customHeight="1" thickBot="1">
      <c r="A1362" s="45" t="s">
        <v>38</v>
      </c>
      <c r="B1362" s="409"/>
      <c r="C1362" s="165" t="s">
        <v>1052</v>
      </c>
      <c r="D1362" s="572">
        <v>35.417935909999997</v>
      </c>
      <c r="E1362" s="313">
        <v>35.663254339999995</v>
      </c>
      <c r="F1362" s="313">
        <v>29.337727889999996</v>
      </c>
      <c r="G1362" s="573">
        <v>35.716908700000005</v>
      </c>
      <c r="H1362" s="313">
        <v>29.050844070000011</v>
      </c>
      <c r="I1362" s="313">
        <v>29.348803340000018</v>
      </c>
      <c r="J1362" s="573">
        <v>32.402562569999986</v>
      </c>
      <c r="K1362" s="313">
        <v>24.854921219999994</v>
      </c>
      <c r="L1362" s="313">
        <v>28.720678789999994</v>
      </c>
      <c r="M1362" s="573">
        <v>35.606656470000019</v>
      </c>
      <c r="N1362" s="313">
        <v>33.77696138999999</v>
      </c>
      <c r="O1362" s="305">
        <v>35.283121129999984</v>
      </c>
      <c r="P1362" s="314">
        <f>SUM(D1362:O1362)</f>
        <v>385.18037581999999</v>
      </c>
      <c r="Q1362" s="75"/>
      <c r="R1362" s="395">
        <v>380.5</v>
      </c>
      <c r="S1362" s="396">
        <v>380.5</v>
      </c>
      <c r="T1362" s="397">
        <f>R1362-S1362</f>
        <v>0</v>
      </c>
      <c r="U1362" s="209">
        <v>2</v>
      </c>
    </row>
    <row r="1363" spans="1:21" s="61" customFormat="1" ht="15.75" hidden="1" customHeight="1" thickBot="1">
      <c r="A1363" s="45" t="s">
        <v>38</v>
      </c>
      <c r="B1363" s="62"/>
      <c r="C1363" s="49" t="s">
        <v>1409</v>
      </c>
      <c r="D1363" s="109">
        <v>45.270219659999995</v>
      </c>
      <c r="E1363" s="110">
        <v>38.386804300000009</v>
      </c>
      <c r="F1363" s="110">
        <v>35.285760310000001</v>
      </c>
      <c r="G1363" s="110">
        <v>46.690623889999983</v>
      </c>
      <c r="H1363" s="110">
        <v>36.488726540000016</v>
      </c>
      <c r="I1363" s="110">
        <v>44.342049049999986</v>
      </c>
      <c r="J1363" s="110">
        <v>40.641865680000052</v>
      </c>
      <c r="K1363" s="110">
        <v>32.742252089999965</v>
      </c>
      <c r="L1363" s="110">
        <v>44.190770209999982</v>
      </c>
      <c r="M1363" s="110">
        <v>44.055557990000011</v>
      </c>
      <c r="N1363" s="110">
        <v>38.894949460000021</v>
      </c>
      <c r="O1363" s="111">
        <v>45.96847108999998</v>
      </c>
      <c r="P1363" s="112">
        <f t="shared" ref="P1363:P1372" si="1056">SUM(D1363:O1363)</f>
        <v>492.95805027</v>
      </c>
      <c r="Q1363" s="75"/>
      <c r="R1363" s="109">
        <v>436.8</v>
      </c>
      <c r="S1363" s="114">
        <v>436.8</v>
      </c>
      <c r="T1363" s="310">
        <f t="shared" ref="T1363:T1372" si="1057">R1363-S1363</f>
        <v>0</v>
      </c>
      <c r="U1363" s="209">
        <v>2</v>
      </c>
    </row>
    <row r="1364" spans="1:21" s="61" customFormat="1" ht="15.75" hidden="1" customHeight="1" thickBot="1">
      <c r="A1364" s="45" t="s">
        <v>38</v>
      </c>
      <c r="B1364" s="62"/>
      <c r="C1364" s="40" t="s">
        <v>1410</v>
      </c>
      <c r="D1364" s="109">
        <v>46.74191613</v>
      </c>
      <c r="E1364" s="110">
        <v>45.636673679999994</v>
      </c>
      <c r="F1364" s="110">
        <v>60.932679489999998</v>
      </c>
      <c r="G1364" s="110">
        <v>48.764364470000004</v>
      </c>
      <c r="H1364" s="110">
        <v>51.922038749999984</v>
      </c>
      <c r="I1364" s="110">
        <v>65.491541779999977</v>
      </c>
      <c r="J1364" s="110">
        <v>56.837096550000069</v>
      </c>
      <c r="K1364" s="110">
        <v>55.044725559999961</v>
      </c>
      <c r="L1364" s="110">
        <v>66.911047769999982</v>
      </c>
      <c r="M1364" s="110">
        <v>64.771398630000022</v>
      </c>
      <c r="N1364" s="110">
        <v>63.316766020000046</v>
      </c>
      <c r="O1364" s="111">
        <v>75.186119799999915</v>
      </c>
      <c r="P1364" s="112">
        <f t="shared" si="1056"/>
        <v>701.55636862999995</v>
      </c>
      <c r="Q1364" s="79"/>
      <c r="R1364" s="306">
        <v>626.6</v>
      </c>
      <c r="S1364" s="342">
        <v>626.6</v>
      </c>
      <c r="T1364" s="355">
        <f t="shared" si="1057"/>
        <v>0</v>
      </c>
      <c r="U1364" s="209">
        <v>2</v>
      </c>
    </row>
    <row r="1365" spans="1:21" s="61" customFormat="1" ht="15.6" hidden="1" customHeight="1" thickBot="1">
      <c r="A1365" s="45" t="s">
        <v>38</v>
      </c>
      <c r="B1365" s="62"/>
      <c r="C1365" s="40" t="s">
        <v>1411</v>
      </c>
      <c r="D1365" s="109">
        <v>74.31761474999999</v>
      </c>
      <c r="E1365" s="110">
        <v>69.023536369999988</v>
      </c>
      <c r="F1365" s="110">
        <v>66.065361350000046</v>
      </c>
      <c r="G1365" s="110">
        <v>70.717580759999947</v>
      </c>
      <c r="H1365" s="110">
        <v>71.856317880000006</v>
      </c>
      <c r="I1365" s="110">
        <v>75.737738500000034</v>
      </c>
      <c r="J1365" s="110">
        <v>76.716254349999986</v>
      </c>
      <c r="K1365" s="110">
        <v>56.158876870000029</v>
      </c>
      <c r="L1365" s="110">
        <v>72.365096460000018</v>
      </c>
      <c r="M1365" s="110">
        <v>72.607422579999934</v>
      </c>
      <c r="N1365" s="110">
        <v>71.713839570000005</v>
      </c>
      <c r="O1365" s="111">
        <v>70.738450950000015</v>
      </c>
      <c r="P1365" s="112">
        <f t="shared" si="1056"/>
        <v>848.01809039</v>
      </c>
      <c r="Q1365" s="113"/>
      <c r="R1365" s="109">
        <v>692.7</v>
      </c>
      <c r="S1365" s="114">
        <v>692.7</v>
      </c>
      <c r="T1365" s="115">
        <f t="shared" si="1057"/>
        <v>0</v>
      </c>
      <c r="U1365" s="209">
        <v>2</v>
      </c>
    </row>
    <row r="1366" spans="1:21" s="61" customFormat="1" ht="15.6" hidden="1" customHeight="1" thickBot="1">
      <c r="A1366" s="45" t="s">
        <v>38</v>
      </c>
      <c r="B1366" s="62"/>
      <c r="C1366" s="40" t="s">
        <v>1412</v>
      </c>
      <c r="D1366" s="109">
        <v>58.98191362</v>
      </c>
      <c r="E1366" s="110">
        <v>65.621827710000005</v>
      </c>
      <c r="F1366" s="110">
        <v>48.620250600000006</v>
      </c>
      <c r="G1366" s="110">
        <v>44.903625360000007</v>
      </c>
      <c r="H1366" s="110">
        <v>45.424531539999947</v>
      </c>
      <c r="I1366" s="110">
        <v>40.052180840000062</v>
      </c>
      <c r="J1366" s="110">
        <v>36.428990149999947</v>
      </c>
      <c r="K1366" s="110">
        <v>28.24127642000002</v>
      </c>
      <c r="L1366" s="110">
        <v>37.076823209999986</v>
      </c>
      <c r="M1366" s="110">
        <v>36.641657450000025</v>
      </c>
      <c r="N1366" s="110">
        <v>43.563537390000022</v>
      </c>
      <c r="O1366" s="111">
        <v>40.081091500000014</v>
      </c>
      <c r="P1366" s="112">
        <f t="shared" si="1056"/>
        <v>525.63770579000004</v>
      </c>
      <c r="Q1366" s="113"/>
      <c r="R1366" s="109">
        <v>486.4</v>
      </c>
      <c r="S1366" s="114">
        <v>486.4</v>
      </c>
      <c r="T1366" s="115">
        <f t="shared" si="1057"/>
        <v>0</v>
      </c>
      <c r="U1366" s="209">
        <v>2</v>
      </c>
    </row>
    <row r="1367" spans="1:21" s="61" customFormat="1" ht="15.75" hidden="1" customHeight="1" thickBot="1">
      <c r="A1367" s="45" t="s">
        <v>38</v>
      </c>
      <c r="B1367" s="62">
        <f>+B1361+1</f>
        <v>251</v>
      </c>
      <c r="C1367" s="40" t="s">
        <v>1413</v>
      </c>
      <c r="D1367" s="109">
        <v>41.17897971</v>
      </c>
      <c r="E1367" s="110">
        <v>41.039479460000003</v>
      </c>
      <c r="F1367" s="110">
        <v>34.137114679999996</v>
      </c>
      <c r="G1367" s="110">
        <v>35.54532265000001</v>
      </c>
      <c r="H1367" s="110">
        <v>34.552445029999973</v>
      </c>
      <c r="I1367" s="110">
        <v>32.525709850000027</v>
      </c>
      <c r="J1367" s="110">
        <v>34.167898029999968</v>
      </c>
      <c r="K1367" s="110">
        <v>27.782000310000058</v>
      </c>
      <c r="L1367" s="110">
        <v>37.605019279999965</v>
      </c>
      <c r="M1367" s="110">
        <v>44.771515819999991</v>
      </c>
      <c r="N1367" s="110">
        <v>42.794064589999948</v>
      </c>
      <c r="O1367" s="111">
        <v>38.316034460000026</v>
      </c>
      <c r="P1367" s="112">
        <f t="shared" si="1056"/>
        <v>444.41558386999998</v>
      </c>
      <c r="Q1367" s="79"/>
      <c r="R1367" s="402">
        <v>431.4</v>
      </c>
      <c r="S1367" s="343">
        <v>431.4</v>
      </c>
      <c r="T1367" s="403">
        <f t="shared" si="1057"/>
        <v>0</v>
      </c>
      <c r="U1367" s="209">
        <v>2</v>
      </c>
    </row>
    <row r="1368" spans="1:21" s="61" customFormat="1" ht="15.75" hidden="1" customHeight="1" thickBot="1">
      <c r="A1368" s="45" t="s">
        <v>38</v>
      </c>
      <c r="B1368" s="408">
        <v>251</v>
      </c>
      <c r="C1368" s="568" t="s">
        <v>1414</v>
      </c>
      <c r="D1368" s="306">
        <v>46.93289111</v>
      </c>
      <c r="E1368" s="307">
        <v>42.818874050000005</v>
      </c>
      <c r="F1368" s="307">
        <v>37.130196349999991</v>
      </c>
      <c r="G1368" s="307">
        <v>41.022342479999992</v>
      </c>
      <c r="H1368" s="307">
        <v>35.89013485000001</v>
      </c>
      <c r="I1368" s="307">
        <v>47.259826959999998</v>
      </c>
      <c r="J1368" s="307">
        <v>38.971944249999979</v>
      </c>
      <c r="K1368" s="307">
        <v>33.394403660000023</v>
      </c>
      <c r="L1368" s="307">
        <v>38.624366309999971</v>
      </c>
      <c r="M1368" s="307">
        <v>44.978027140000052</v>
      </c>
      <c r="N1368" s="307">
        <v>50.967474029999948</v>
      </c>
      <c r="O1368" s="308">
        <v>44.880109460000028</v>
      </c>
      <c r="P1368" s="309">
        <f t="shared" si="1056"/>
        <v>502.87059065</v>
      </c>
      <c r="Q1368" s="79"/>
      <c r="R1368" s="342">
        <v>484.6</v>
      </c>
      <c r="S1368" s="342">
        <v>484.6</v>
      </c>
      <c r="T1368" s="355">
        <f t="shared" si="1057"/>
        <v>0</v>
      </c>
      <c r="U1368" s="209">
        <v>2</v>
      </c>
    </row>
    <row r="1369" spans="1:21" s="61" customFormat="1" ht="15.75" customHeight="1" thickBot="1">
      <c r="A1369" s="45" t="s">
        <v>38</v>
      </c>
      <c r="B1369" s="513">
        <v>251</v>
      </c>
      <c r="C1369" s="567" t="s">
        <v>1415</v>
      </c>
      <c r="D1369" s="551">
        <v>52.896807689999996</v>
      </c>
      <c r="E1369" s="551">
        <v>42.803314270000008</v>
      </c>
      <c r="F1369" s="551">
        <v>46.203538669999986</v>
      </c>
      <c r="G1369" s="551">
        <v>49.718811649999992</v>
      </c>
      <c r="H1369" s="551">
        <v>36.959508670000019</v>
      </c>
      <c r="I1369" s="551">
        <v>56.560200899999984</v>
      </c>
      <c r="J1369" s="565">
        <v>41</v>
      </c>
      <c r="K1369" s="565">
        <v>31.3</v>
      </c>
      <c r="L1369" s="565">
        <v>43.5</v>
      </c>
      <c r="M1369" s="565">
        <v>45.8</v>
      </c>
      <c r="N1369" s="565">
        <v>47.8</v>
      </c>
      <c r="O1369" s="551">
        <f>(R1369)-SUM(D1369:N1369)</f>
        <v>42.857818149999957</v>
      </c>
      <c r="P1369" s="552">
        <f t="shared" si="1056"/>
        <v>537.4</v>
      </c>
      <c r="Q1369" s="523"/>
      <c r="R1369" s="553">
        <v>537.4</v>
      </c>
      <c r="S1369" s="551">
        <v>537.4</v>
      </c>
      <c r="T1369" s="521">
        <f t="shared" si="1057"/>
        <v>0</v>
      </c>
      <c r="U1369" s="209">
        <v>1</v>
      </c>
    </row>
    <row r="1370" spans="1:21" s="61" customFormat="1" ht="15.75" customHeight="1" thickBot="1">
      <c r="A1370" s="45" t="s">
        <v>38</v>
      </c>
      <c r="B1370" s="513">
        <v>252</v>
      </c>
      <c r="C1370" s="567" t="s">
        <v>1416</v>
      </c>
      <c r="D1370" s="565">
        <v>50.6</v>
      </c>
      <c r="E1370" s="565">
        <v>44.6</v>
      </c>
      <c r="F1370" s="565">
        <v>41.7</v>
      </c>
      <c r="G1370" s="565">
        <v>36.4</v>
      </c>
      <c r="H1370" s="565">
        <v>38.700000000000003</v>
      </c>
      <c r="I1370" s="565">
        <v>56.2</v>
      </c>
      <c r="J1370" s="565">
        <v>42.4</v>
      </c>
      <c r="K1370" s="565">
        <v>41</v>
      </c>
      <c r="L1370" s="565">
        <v>51.1</v>
      </c>
      <c r="M1370" s="565">
        <v>52.5</v>
      </c>
      <c r="N1370" s="565">
        <v>54.6</v>
      </c>
      <c r="O1370" s="551">
        <f>(R1370)-SUM(D1370:N1370)</f>
        <v>48.699999999999989</v>
      </c>
      <c r="P1370" s="552">
        <f t="shared" si="1056"/>
        <v>558.5</v>
      </c>
      <c r="Q1370" s="523"/>
      <c r="R1370" s="553">
        <v>558.5</v>
      </c>
      <c r="S1370" s="551">
        <v>558.5</v>
      </c>
      <c r="T1370" s="521">
        <f t="shared" si="1057"/>
        <v>0</v>
      </c>
      <c r="U1370" s="209">
        <v>1</v>
      </c>
    </row>
    <row r="1371" spans="1:21" s="61" customFormat="1" ht="15.75" hidden="1" customHeight="1" thickBot="1">
      <c r="A1371" s="45" t="s">
        <v>38</v>
      </c>
      <c r="B1371" s="409"/>
      <c r="C1371" s="158" t="s">
        <v>1417</v>
      </c>
      <c r="D1371" s="415"/>
      <c r="E1371" s="416"/>
      <c r="F1371" s="416"/>
      <c r="G1371" s="416"/>
      <c r="H1371" s="416"/>
      <c r="I1371" s="416"/>
      <c r="J1371" s="416"/>
      <c r="K1371" s="416"/>
      <c r="L1371" s="416"/>
      <c r="M1371" s="416"/>
      <c r="N1371" s="416"/>
      <c r="O1371" s="305">
        <f>(R1371)-SUM(D1371:N1371)</f>
        <v>0</v>
      </c>
      <c r="P1371" s="314">
        <f t="shared" si="1056"/>
        <v>0</v>
      </c>
      <c r="Q1371" s="80"/>
      <c r="R1371" s="420"/>
      <c r="S1371" s="343"/>
      <c r="T1371" s="403">
        <f t="shared" si="1057"/>
        <v>0</v>
      </c>
      <c r="U1371" s="209">
        <v>2</v>
      </c>
    </row>
    <row r="1372" spans="1:21" s="61" customFormat="1" ht="15.75" hidden="1" customHeight="1" thickBot="1">
      <c r="A1372" s="45" t="s">
        <v>38</v>
      </c>
      <c r="B1372" s="213"/>
      <c r="C1372" s="40" t="s">
        <v>1418</v>
      </c>
      <c r="D1372" s="134"/>
      <c r="E1372" s="133"/>
      <c r="F1372" s="133"/>
      <c r="G1372" s="133"/>
      <c r="H1372" s="133"/>
      <c r="I1372" s="133"/>
      <c r="J1372" s="133"/>
      <c r="K1372" s="133"/>
      <c r="L1372" s="133"/>
      <c r="M1372" s="133"/>
      <c r="N1372" s="133"/>
      <c r="O1372" s="111">
        <f>(R1372)-SUM(D1372:N1372)</f>
        <v>0</v>
      </c>
      <c r="P1372" s="112">
        <f t="shared" si="1056"/>
        <v>0</v>
      </c>
      <c r="Q1372" s="80"/>
      <c r="R1372" s="120"/>
      <c r="S1372" s="114"/>
      <c r="T1372" s="115">
        <f t="shared" si="1057"/>
        <v>0</v>
      </c>
      <c r="U1372" s="209">
        <v>2</v>
      </c>
    </row>
    <row r="1373" spans="1:21" s="61" customFormat="1" ht="15.75" hidden="1" customHeight="1" thickBot="1">
      <c r="A1373" s="45" t="s">
        <v>38</v>
      </c>
      <c r="B1373" s="213"/>
      <c r="C1373" s="40" t="s">
        <v>2532</v>
      </c>
      <c r="D1373" s="492"/>
      <c r="E1373" s="491"/>
      <c r="F1373" s="491"/>
      <c r="G1373" s="491"/>
      <c r="H1373" s="491"/>
      <c r="I1373" s="491"/>
      <c r="J1373" s="491"/>
      <c r="K1373" s="491"/>
      <c r="L1373" s="491"/>
      <c r="M1373" s="491"/>
      <c r="N1373" s="491"/>
      <c r="O1373" s="111">
        <f t="shared" ref="O1373:O1375" si="1058">(R1373)-SUM(D1373:N1373)</f>
        <v>0</v>
      </c>
      <c r="P1373" s="112">
        <f t="shared" ref="P1373:P1375" si="1059">SUM(D1373:O1373)</f>
        <v>0</v>
      </c>
      <c r="Q1373" s="80"/>
      <c r="R1373" s="487"/>
      <c r="S1373" s="488"/>
      <c r="T1373" s="115">
        <f t="shared" ref="T1373:T1375" si="1060">R1373-S1373</f>
        <v>0</v>
      </c>
      <c r="U1373" s="209">
        <v>2</v>
      </c>
    </row>
    <row r="1374" spans="1:21" s="61" customFormat="1" ht="15.75" hidden="1" customHeight="1" thickBot="1">
      <c r="A1374" s="45" t="s">
        <v>38</v>
      </c>
      <c r="B1374" s="213"/>
      <c r="C1374" s="40" t="s">
        <v>2628</v>
      </c>
      <c r="D1374" s="492"/>
      <c r="E1374" s="491"/>
      <c r="F1374" s="491"/>
      <c r="G1374" s="491"/>
      <c r="H1374" s="491"/>
      <c r="I1374" s="491"/>
      <c r="J1374" s="491"/>
      <c r="K1374" s="491"/>
      <c r="L1374" s="491"/>
      <c r="M1374" s="491"/>
      <c r="N1374" s="491"/>
      <c r="O1374" s="111">
        <f t="shared" si="1058"/>
        <v>0</v>
      </c>
      <c r="P1374" s="112">
        <f t="shared" si="1059"/>
        <v>0</v>
      </c>
      <c r="Q1374" s="80"/>
      <c r="R1374" s="487"/>
      <c r="S1374" s="488"/>
      <c r="T1374" s="115">
        <f t="shared" si="1060"/>
        <v>0</v>
      </c>
      <c r="U1374" s="209">
        <v>2</v>
      </c>
    </row>
    <row r="1375" spans="1:21" s="61" customFormat="1" ht="15.75" hidden="1" customHeight="1" thickBot="1">
      <c r="A1375" s="45" t="s">
        <v>38</v>
      </c>
      <c r="B1375" s="213"/>
      <c r="C1375" s="40" t="s">
        <v>2724</v>
      </c>
      <c r="D1375" s="492"/>
      <c r="E1375" s="491"/>
      <c r="F1375" s="491"/>
      <c r="G1375" s="491"/>
      <c r="H1375" s="491"/>
      <c r="I1375" s="491"/>
      <c r="J1375" s="491"/>
      <c r="K1375" s="491"/>
      <c r="L1375" s="491"/>
      <c r="M1375" s="491"/>
      <c r="N1375" s="491"/>
      <c r="O1375" s="111">
        <f t="shared" si="1058"/>
        <v>0</v>
      </c>
      <c r="P1375" s="112">
        <f t="shared" si="1059"/>
        <v>0</v>
      </c>
      <c r="Q1375" s="80"/>
      <c r="R1375" s="487"/>
      <c r="S1375" s="488"/>
      <c r="T1375" s="115">
        <f t="shared" si="1060"/>
        <v>0</v>
      </c>
      <c r="U1375" s="209">
        <v>2</v>
      </c>
    </row>
    <row r="1376" spans="1:21" s="81" customFormat="1" ht="15.6" customHeight="1">
      <c r="A1376" s="118"/>
      <c r="B1376" s="82"/>
      <c r="C1376" s="50"/>
      <c r="D1376" s="83"/>
      <c r="E1376" s="83"/>
      <c r="F1376" s="83"/>
      <c r="G1376" s="83"/>
      <c r="H1376" s="83"/>
      <c r="I1376" s="83"/>
      <c r="J1376" s="83"/>
      <c r="K1376" s="83"/>
      <c r="L1376" s="83"/>
      <c r="M1376" s="83"/>
      <c r="N1376" s="83"/>
      <c r="O1376" s="83"/>
      <c r="P1376" s="128"/>
      <c r="Q1376" s="84"/>
      <c r="R1376" s="83"/>
      <c r="S1376" s="83"/>
      <c r="T1376" s="67"/>
      <c r="U1376" s="209">
        <v>1</v>
      </c>
    </row>
    <row r="1377" spans="1:21" s="61" customFormat="1" ht="15.75" hidden="1" customHeight="1" thickBot="1">
      <c r="A1377" s="60" t="s">
        <v>93</v>
      </c>
      <c r="B1377" s="213"/>
      <c r="C1377" s="40" t="s">
        <v>2436</v>
      </c>
      <c r="D1377" s="299">
        <v>0</v>
      </c>
      <c r="E1377" s="299">
        <v>0</v>
      </c>
      <c r="F1377" s="299">
        <v>0</v>
      </c>
      <c r="G1377" s="299">
        <v>0</v>
      </c>
      <c r="H1377" s="299">
        <v>0</v>
      </c>
      <c r="I1377" s="299">
        <v>0</v>
      </c>
      <c r="J1377" s="299">
        <v>0</v>
      </c>
      <c r="K1377" s="299">
        <v>0</v>
      </c>
      <c r="L1377" s="299">
        <v>0</v>
      </c>
      <c r="M1377" s="299">
        <v>0</v>
      </c>
      <c r="N1377" s="299">
        <v>0</v>
      </c>
      <c r="O1377" s="299">
        <v>0</v>
      </c>
      <c r="P1377" s="290">
        <f t="shared" ref="P1377:P1407" si="1061">SUM(D1377:O1377)</f>
        <v>0</v>
      </c>
      <c r="Q1377" s="291"/>
      <c r="R1377" s="83"/>
      <c r="S1377" s="83"/>
      <c r="T1377" s="67"/>
      <c r="U1377" s="209">
        <v>2</v>
      </c>
    </row>
    <row r="1378" spans="1:21" s="61" customFormat="1" ht="15.75" hidden="1" customHeight="1" thickBot="1">
      <c r="A1378" s="60" t="s">
        <v>93</v>
      </c>
      <c r="B1378" s="213"/>
      <c r="C1378" s="40" t="s">
        <v>2415</v>
      </c>
      <c r="D1378" s="119">
        <v>0</v>
      </c>
      <c r="E1378" s="119">
        <v>0</v>
      </c>
      <c r="F1378" s="119">
        <v>0</v>
      </c>
      <c r="G1378" s="119">
        <v>0</v>
      </c>
      <c r="H1378" s="119">
        <v>0</v>
      </c>
      <c r="I1378" s="119">
        <v>0</v>
      </c>
      <c r="J1378" s="119">
        <v>0</v>
      </c>
      <c r="K1378" s="119">
        <v>0</v>
      </c>
      <c r="L1378" s="119">
        <v>0</v>
      </c>
      <c r="M1378" s="119">
        <v>0</v>
      </c>
      <c r="N1378" s="119">
        <v>0</v>
      </c>
      <c r="O1378" s="119">
        <v>0</v>
      </c>
      <c r="P1378" s="107">
        <f t="shared" si="1061"/>
        <v>0</v>
      </c>
      <c r="Q1378" s="291"/>
      <c r="R1378" s="83"/>
      <c r="S1378" s="83"/>
      <c r="T1378" s="67"/>
      <c r="U1378" s="209">
        <v>2</v>
      </c>
    </row>
    <row r="1379" spans="1:21" s="61" customFormat="1" ht="15.75" hidden="1" customHeight="1" thickBot="1">
      <c r="A1379" s="60" t="s">
        <v>93</v>
      </c>
      <c r="B1379" s="213"/>
      <c r="C1379" s="40" t="s">
        <v>2416</v>
      </c>
      <c r="D1379" s="346">
        <v>0</v>
      </c>
      <c r="E1379" s="346">
        <v>0</v>
      </c>
      <c r="F1379" s="346">
        <v>0</v>
      </c>
      <c r="G1379" s="346">
        <v>0</v>
      </c>
      <c r="H1379" s="346">
        <v>0</v>
      </c>
      <c r="I1379" s="346">
        <v>0</v>
      </c>
      <c r="J1379" s="346">
        <v>0</v>
      </c>
      <c r="K1379" s="346">
        <v>0</v>
      </c>
      <c r="L1379" s="346">
        <v>0</v>
      </c>
      <c r="M1379" s="346">
        <v>0</v>
      </c>
      <c r="N1379" s="346">
        <v>0</v>
      </c>
      <c r="O1379" s="346">
        <v>1</v>
      </c>
      <c r="P1379" s="295">
        <f t="shared" si="1061"/>
        <v>1</v>
      </c>
      <c r="Q1379" s="291"/>
      <c r="R1379" s="83"/>
      <c r="S1379" s="83"/>
      <c r="T1379" s="67"/>
      <c r="U1379" s="209">
        <v>2</v>
      </c>
    </row>
    <row r="1380" spans="1:21" s="61" customFormat="1" ht="15.75" hidden="1" customHeight="1" thickBot="1">
      <c r="A1380" s="60" t="s">
        <v>93</v>
      </c>
      <c r="B1380" s="213"/>
      <c r="C1380" s="40" t="s">
        <v>2417</v>
      </c>
      <c r="D1380" s="153">
        <f t="shared" ref="D1380:D1387" si="1062">D1402/$P1402</f>
        <v>0</v>
      </c>
      <c r="E1380" s="296">
        <f t="shared" ref="E1380:O1380" si="1063">E1402/$P1402</f>
        <v>8.9498806680441551E-2</v>
      </c>
      <c r="F1380" s="296">
        <f t="shared" si="1063"/>
        <v>8.9498806680441551E-2</v>
      </c>
      <c r="G1380" s="296">
        <f t="shared" si="1063"/>
        <v>8.9498806680441551E-2</v>
      </c>
      <c r="H1380" s="296">
        <f t="shared" si="1063"/>
        <v>8.9498806680441551E-2</v>
      </c>
      <c r="I1380" s="296">
        <f t="shared" si="1063"/>
        <v>0.1103818615964109</v>
      </c>
      <c r="J1380" s="296">
        <f t="shared" si="1063"/>
        <v>8.9498806680441551E-2</v>
      </c>
      <c r="K1380" s="296">
        <f t="shared" si="1063"/>
        <v>8.9498806680441551E-2</v>
      </c>
      <c r="L1380" s="296">
        <f t="shared" si="1063"/>
        <v>8.4128878279615057E-2</v>
      </c>
      <c r="M1380" s="296">
        <f t="shared" si="1063"/>
        <v>8.9498806680441551E-2</v>
      </c>
      <c r="N1380" s="296">
        <f t="shared" si="1063"/>
        <v>8.9498806680441551E-2</v>
      </c>
      <c r="O1380" s="296">
        <f t="shared" si="1063"/>
        <v>8.9498806680441648E-2</v>
      </c>
      <c r="P1380" s="155">
        <f t="shared" si="1061"/>
        <v>0.99999999999999989</v>
      </c>
      <c r="Q1380" s="291"/>
      <c r="R1380" s="83"/>
      <c r="S1380" s="83"/>
      <c r="T1380" s="67"/>
      <c r="U1380" s="209">
        <v>2</v>
      </c>
    </row>
    <row r="1381" spans="1:21" s="61" customFormat="1" ht="15.75" hidden="1" customHeight="1" thickBot="1">
      <c r="A1381" s="60" t="s">
        <v>93</v>
      </c>
      <c r="B1381" s="213"/>
      <c r="C1381" s="39" t="s">
        <v>2418</v>
      </c>
      <c r="D1381" s="196">
        <f t="shared" si="1062"/>
        <v>8.5470085470085472E-2</v>
      </c>
      <c r="E1381" s="197">
        <f t="shared" ref="E1381:O1382" si="1064">E1403/$P1403</f>
        <v>8.5470085470085472E-2</v>
      </c>
      <c r="F1381" s="197">
        <f t="shared" si="1064"/>
        <v>8.5470085470085472E-2</v>
      </c>
      <c r="G1381" s="197">
        <f t="shared" si="1064"/>
        <v>8.5470085470085472E-2</v>
      </c>
      <c r="H1381" s="197">
        <f t="shared" si="1064"/>
        <v>8.5470085470085472E-2</v>
      </c>
      <c r="I1381" s="197">
        <f t="shared" si="1064"/>
        <v>8.5470085470085472E-2</v>
      </c>
      <c r="J1381" s="197">
        <f t="shared" si="1064"/>
        <v>8.5470085470085472E-2</v>
      </c>
      <c r="K1381" s="197">
        <f t="shared" si="1064"/>
        <v>8.5470085470085472E-2</v>
      </c>
      <c r="L1381" s="197">
        <f t="shared" si="1064"/>
        <v>5.9829059829059832E-2</v>
      </c>
      <c r="M1381" s="197">
        <f t="shared" si="1064"/>
        <v>8.5470085470085472E-2</v>
      </c>
      <c r="N1381" s="197">
        <f t="shared" si="1064"/>
        <v>8.5470085470085472E-2</v>
      </c>
      <c r="O1381" s="197">
        <f t="shared" si="1064"/>
        <v>8.5470085470085472E-2</v>
      </c>
      <c r="P1381" s="229">
        <f t="shared" si="1061"/>
        <v>1.0000000000000002</v>
      </c>
      <c r="Q1381" s="227">
        <f>(P1403/P1402-1)</f>
        <v>4.7136038161166072E-2</v>
      </c>
      <c r="R1381" s="66"/>
      <c r="S1381" s="66"/>
      <c r="T1381" s="95"/>
      <c r="U1381" s="209">
        <v>2</v>
      </c>
    </row>
    <row r="1382" spans="1:21" s="61" customFormat="1" ht="15.75" hidden="1" customHeight="1" thickBot="1">
      <c r="A1382" s="60" t="s">
        <v>93</v>
      </c>
      <c r="B1382" s="213"/>
      <c r="C1382" s="38" t="s">
        <v>2419</v>
      </c>
      <c r="D1382" s="196">
        <f t="shared" si="1062"/>
        <v>5.6412184098482115E-2</v>
      </c>
      <c r="E1382" s="197">
        <f t="shared" si="1064"/>
        <v>8.7626927470633789E-2</v>
      </c>
      <c r="F1382" s="197">
        <f t="shared" si="1064"/>
        <v>8.7626927470633789E-2</v>
      </c>
      <c r="G1382" s="197">
        <f t="shared" si="1064"/>
        <v>8.7626927470633789E-2</v>
      </c>
      <c r="H1382" s="197">
        <f t="shared" si="1064"/>
        <v>8.7626927470633789E-2</v>
      </c>
      <c r="I1382" s="197">
        <f t="shared" si="1064"/>
        <v>8.7626927470633789E-2</v>
      </c>
      <c r="J1382" s="197">
        <f t="shared" si="1064"/>
        <v>8.7626927470633789E-2</v>
      </c>
      <c r="K1382" s="197">
        <f t="shared" si="1064"/>
        <v>8.7626927470633789E-2</v>
      </c>
      <c r="L1382" s="197">
        <f t="shared" si="1064"/>
        <v>6.7318541195180229E-2</v>
      </c>
      <c r="M1382" s="197">
        <f t="shared" si="1064"/>
        <v>8.7626927470633789E-2</v>
      </c>
      <c r="N1382" s="197">
        <f t="shared" si="1064"/>
        <v>8.7626927470633789E-2</v>
      </c>
      <c r="O1382" s="197">
        <f t="shared" si="1064"/>
        <v>8.7626927470633789E-2</v>
      </c>
      <c r="P1382" s="229">
        <f t="shared" si="1061"/>
        <v>1.0000000000000002</v>
      </c>
      <c r="Q1382" s="227">
        <f t="shared" ref="Q1382:Q1387" si="1065">(P1404/P1403-1)</f>
        <v>0.51509974017093985</v>
      </c>
      <c r="R1382" s="66"/>
      <c r="S1382" s="66"/>
      <c r="T1382" s="95"/>
      <c r="U1382" s="209">
        <v>2</v>
      </c>
    </row>
    <row r="1383" spans="1:21" s="61" customFormat="1" ht="15.75" hidden="1" customHeight="1" thickBot="1">
      <c r="A1383" s="60" t="s">
        <v>93</v>
      </c>
      <c r="B1383" s="213"/>
      <c r="C1383" s="38" t="s">
        <v>2420</v>
      </c>
      <c r="D1383" s="196">
        <f t="shared" si="1062"/>
        <v>8.4302158103747249E-2</v>
      </c>
      <c r="E1383" s="197">
        <f t="shared" ref="E1383:O1383" si="1066">E1405/$P1405</f>
        <v>0.10319898220051038</v>
      </c>
      <c r="F1383" s="197">
        <f t="shared" si="1066"/>
        <v>8.4302158103747249E-2</v>
      </c>
      <c r="G1383" s="197">
        <f t="shared" si="1066"/>
        <v>8.4302158103747249E-2</v>
      </c>
      <c r="H1383" s="197">
        <f t="shared" si="1066"/>
        <v>8.4302158103747249E-2</v>
      </c>
      <c r="I1383" s="197">
        <f t="shared" si="1066"/>
        <v>8.4302158103747249E-2</v>
      </c>
      <c r="J1383" s="197">
        <f t="shared" si="1066"/>
        <v>8.4302158103747249E-2</v>
      </c>
      <c r="K1383" s="197">
        <f t="shared" si="1066"/>
        <v>8.4302158103747249E-2</v>
      </c>
      <c r="L1383" s="197">
        <f t="shared" si="1066"/>
        <v>5.3953379970710487E-2</v>
      </c>
      <c r="M1383" s="197">
        <f t="shared" si="1066"/>
        <v>8.4302158103747249E-2</v>
      </c>
      <c r="N1383" s="197">
        <f t="shared" si="1066"/>
        <v>8.4302158103747249E-2</v>
      </c>
      <c r="O1383" s="197">
        <f t="shared" si="1066"/>
        <v>8.4128214895053885E-2</v>
      </c>
      <c r="P1383" s="229">
        <f t="shared" si="1061"/>
        <v>1.0000000000000002</v>
      </c>
      <c r="Q1383" s="230">
        <f t="shared" si="1065"/>
        <v>3.9438721874651028E-2</v>
      </c>
      <c r="R1383" s="66"/>
      <c r="S1383" s="66"/>
      <c r="T1383" s="95"/>
      <c r="U1383" s="209">
        <v>2</v>
      </c>
    </row>
    <row r="1384" spans="1:21" s="61" customFormat="1" ht="15.75" hidden="1" customHeight="1" thickBot="1">
      <c r="A1384" s="60" t="s">
        <v>93</v>
      </c>
      <c r="B1384" s="213"/>
      <c r="C1384" s="42" t="s">
        <v>2421</v>
      </c>
      <c r="D1384" s="196">
        <f t="shared" si="1062"/>
        <v>7.8138232181205108E-2</v>
      </c>
      <c r="E1384" s="231">
        <f t="shared" ref="E1384:O1384" si="1067">E1406/$P1406</f>
        <v>0.16577626847414464</v>
      </c>
      <c r="F1384" s="231">
        <f t="shared" si="1067"/>
        <v>7.8473588053680876E-2</v>
      </c>
      <c r="G1384" s="231">
        <f t="shared" si="1067"/>
        <v>7.8473588053680876E-2</v>
      </c>
      <c r="H1384" s="231">
        <f t="shared" si="1067"/>
        <v>7.8473588053680876E-2</v>
      </c>
      <c r="I1384" s="231">
        <f t="shared" si="1067"/>
        <v>4.9823206861522432E-2</v>
      </c>
      <c r="J1384" s="231">
        <f t="shared" si="1067"/>
        <v>7.8473588053680876E-2</v>
      </c>
      <c r="K1384" s="231">
        <f t="shared" si="1067"/>
        <v>7.8473588053680876E-2</v>
      </c>
      <c r="L1384" s="231">
        <f t="shared" si="1067"/>
        <v>7.8473588053680876E-2</v>
      </c>
      <c r="M1384" s="231">
        <f t="shared" si="1067"/>
        <v>7.8473588053680876E-2</v>
      </c>
      <c r="N1384" s="231">
        <f t="shared" si="1067"/>
        <v>7.8473588053680876E-2</v>
      </c>
      <c r="O1384" s="231">
        <f t="shared" si="1067"/>
        <v>7.8473588053680876E-2</v>
      </c>
      <c r="P1384" s="229">
        <f t="shared" si="1061"/>
        <v>1</v>
      </c>
      <c r="Q1384" s="230">
        <f t="shared" si="1065"/>
        <v>7.8884890923150097E-2</v>
      </c>
      <c r="R1384" s="66"/>
      <c r="S1384" s="66"/>
      <c r="T1384" s="285"/>
      <c r="U1384" s="209">
        <v>2</v>
      </c>
    </row>
    <row r="1385" spans="1:21" s="61" customFormat="1" ht="15.75" hidden="1" customHeight="1" thickBot="1">
      <c r="A1385" s="60" t="s">
        <v>93</v>
      </c>
      <c r="B1385" s="62"/>
      <c r="C1385" s="42" t="s">
        <v>2422</v>
      </c>
      <c r="D1385" s="223">
        <f t="shared" si="1062"/>
        <v>9.3899157705992248E-2</v>
      </c>
      <c r="E1385" s="233">
        <f t="shared" ref="E1385:O1385" si="1068">E1407/$P1407</f>
        <v>0.25540769769630572</v>
      </c>
      <c r="F1385" s="233">
        <f t="shared" si="1068"/>
        <v>6.8377848175645656E-2</v>
      </c>
      <c r="G1385" s="233">
        <f t="shared" si="1068"/>
        <v>6.8377848175645656E-2</v>
      </c>
      <c r="H1385" s="233">
        <f t="shared" si="1068"/>
        <v>3.1440237880235318E-2</v>
      </c>
      <c r="I1385" s="233">
        <f t="shared" si="1068"/>
        <v>6.8377848175645656E-2</v>
      </c>
      <c r="J1385" s="233">
        <f t="shared" si="1068"/>
        <v>6.8859382317727702E-2</v>
      </c>
      <c r="K1385" s="233">
        <f t="shared" si="1068"/>
        <v>6.8859382317727563E-2</v>
      </c>
      <c r="L1385" s="233">
        <f t="shared" si="1068"/>
        <v>6.8859382317727702E-2</v>
      </c>
      <c r="M1385" s="233">
        <f t="shared" si="1068"/>
        <v>6.8859382317727563E-2</v>
      </c>
      <c r="N1385" s="233">
        <f t="shared" si="1068"/>
        <v>6.9340916459809693E-2</v>
      </c>
      <c r="O1385" s="233">
        <f t="shared" si="1068"/>
        <v>6.9340916459809554E-2</v>
      </c>
      <c r="P1385" s="319">
        <f t="shared" si="1061"/>
        <v>1</v>
      </c>
      <c r="Q1385" s="320">
        <f t="shared" si="1065"/>
        <v>-0.1642780407105503</v>
      </c>
      <c r="R1385" s="66"/>
      <c r="S1385" s="66"/>
      <c r="T1385" s="95"/>
      <c r="U1385" s="209">
        <v>2</v>
      </c>
    </row>
    <row r="1386" spans="1:21" s="61" customFormat="1" ht="15.75" hidden="1" customHeight="1" thickBot="1">
      <c r="A1386" s="60" t="s">
        <v>93</v>
      </c>
      <c r="B1386" s="62"/>
      <c r="C1386" s="42" t="s">
        <v>2423</v>
      </c>
      <c r="D1386" s="235">
        <f t="shared" si="1062"/>
        <v>0.12327586206896546</v>
      </c>
      <c r="E1386" s="236">
        <f t="shared" ref="E1386:O1387" si="1069">E1408/$P1408</f>
        <v>0.10172413793103438</v>
      </c>
      <c r="F1386" s="236">
        <f t="shared" si="1069"/>
        <v>8.9655172413793102E-2</v>
      </c>
      <c r="G1386" s="236">
        <f t="shared" si="1069"/>
        <v>8.9655172413793102E-2</v>
      </c>
      <c r="H1386" s="236">
        <f t="shared" si="1069"/>
        <v>8.9655172413793102E-2</v>
      </c>
      <c r="I1386" s="236">
        <f t="shared" si="1069"/>
        <v>8.9655172413793102E-2</v>
      </c>
      <c r="J1386" s="236">
        <f t="shared" si="1069"/>
        <v>8.9655172413793102E-2</v>
      </c>
      <c r="K1386" s="236">
        <f t="shared" si="1069"/>
        <v>8.9655172413793102E-2</v>
      </c>
      <c r="L1386" s="236">
        <f t="shared" si="1069"/>
        <v>8.9655172413793102E-2</v>
      </c>
      <c r="M1386" s="236">
        <f t="shared" si="1069"/>
        <v>6.7241379310344893E-2</v>
      </c>
      <c r="N1386" s="236">
        <f t="shared" si="1069"/>
        <v>1.2931034482758614E-2</v>
      </c>
      <c r="O1386" s="236">
        <f t="shared" si="1069"/>
        <v>6.7241379310344893E-2</v>
      </c>
      <c r="P1386" s="321">
        <f>SUM(D1386:O1386)</f>
        <v>0.99999999999999978</v>
      </c>
      <c r="Q1386" s="322">
        <f t="shared" si="1065"/>
        <v>-0.44142039518486631</v>
      </c>
      <c r="R1386" s="66"/>
      <c r="S1386" s="66"/>
      <c r="T1386" s="95"/>
      <c r="U1386" s="209">
        <v>2</v>
      </c>
    </row>
    <row r="1387" spans="1:21" s="61" customFormat="1" ht="15.6" hidden="1" customHeight="1" thickBot="1">
      <c r="A1387" s="60" t="s">
        <v>93</v>
      </c>
      <c r="B1387" s="62"/>
      <c r="C1387" s="49" t="s">
        <v>2424</v>
      </c>
      <c r="D1387" s="130">
        <f t="shared" si="1062"/>
        <v>2.9530637065493474E-2</v>
      </c>
      <c r="E1387" s="119">
        <f t="shared" si="1069"/>
        <v>0.23031397918978189</v>
      </c>
      <c r="F1387" s="119">
        <f t="shared" si="1069"/>
        <v>5.9365713688363173E-2</v>
      </c>
      <c r="G1387" s="119">
        <f t="shared" si="1069"/>
        <v>5.9365713688363173E-2</v>
      </c>
      <c r="H1387" s="119">
        <f t="shared" si="1069"/>
        <v>5.9365713688363131E-2</v>
      </c>
      <c r="I1387" s="119">
        <f t="shared" si="1069"/>
        <v>5.9365713688363173E-2</v>
      </c>
      <c r="J1387" s="119">
        <f t="shared" si="1069"/>
        <v>5.9365713688363173E-2</v>
      </c>
      <c r="K1387" s="119">
        <f t="shared" si="1069"/>
        <v>5.9365713688363173E-2</v>
      </c>
      <c r="L1387" s="119">
        <f t="shared" si="1069"/>
        <v>5.9365713688363173E-2</v>
      </c>
      <c r="M1387" s="119">
        <f t="shared" si="1069"/>
        <v>0.13636763833509097</v>
      </c>
      <c r="N1387" s="119">
        <f t="shared" si="1069"/>
        <v>0.13961179667368276</v>
      </c>
      <c r="O1387" s="119">
        <f t="shared" si="1069"/>
        <v>4.8615952917408778E-2</v>
      </c>
      <c r="P1387" s="175">
        <f>SUM(D1387:O1387)</f>
        <v>1.0000000000000002</v>
      </c>
      <c r="Q1387" s="176">
        <f t="shared" si="1065"/>
        <v>1.8316588453448261</v>
      </c>
      <c r="R1387" s="83"/>
      <c r="S1387" s="83"/>
      <c r="T1387" s="67"/>
      <c r="U1387" s="209">
        <v>2</v>
      </c>
    </row>
    <row r="1388" spans="1:21" s="61" customFormat="1" ht="15.6" hidden="1" customHeight="1" thickBot="1">
      <c r="A1388" s="60" t="s">
        <v>93</v>
      </c>
      <c r="B1388" s="62"/>
      <c r="C1388" s="49" t="s">
        <v>2425</v>
      </c>
      <c r="D1388" s="130">
        <f t="shared" ref="D1388:O1388" si="1070">D1411/$P1411</f>
        <v>7.871149803429929E-2</v>
      </c>
      <c r="E1388" s="119">
        <f t="shared" si="1070"/>
        <v>0.22016515420732335</v>
      </c>
      <c r="F1388" s="119">
        <f t="shared" si="1070"/>
        <v>7.871149803429929E-2</v>
      </c>
      <c r="G1388" s="119">
        <f t="shared" si="1070"/>
        <v>7.871149803429929E-2</v>
      </c>
      <c r="H1388" s="119">
        <f t="shared" si="1070"/>
        <v>0.13105751820590839</v>
      </c>
      <c r="I1388" s="119">
        <f t="shared" si="1070"/>
        <v>7.871149803429929E-2</v>
      </c>
      <c r="J1388" s="119">
        <f t="shared" si="1070"/>
        <v>7.871149803429929E-2</v>
      </c>
      <c r="K1388" s="119">
        <f t="shared" si="1070"/>
        <v>0.13918739472162051</v>
      </c>
      <c r="L1388" s="119">
        <f t="shared" si="1070"/>
        <v>7.871149803429929E-2</v>
      </c>
      <c r="M1388" s="119">
        <f t="shared" si="1070"/>
        <v>3.7320944659352033E-2</v>
      </c>
      <c r="N1388" s="119">
        <f t="shared" si="1070"/>
        <v>0</v>
      </c>
      <c r="O1388" s="119">
        <f t="shared" si="1070"/>
        <v>0</v>
      </c>
      <c r="P1388" s="175">
        <f>SUM(D1388:O1388)</f>
        <v>1.0000000000000002</v>
      </c>
      <c r="Q1388" s="176">
        <f>(P1411/P1409-1)</f>
        <v>-0.245780919294739</v>
      </c>
      <c r="R1388" s="83"/>
      <c r="S1388" s="83"/>
      <c r="T1388" s="67"/>
      <c r="U1388" s="209">
        <v>2</v>
      </c>
    </row>
    <row r="1389" spans="1:21" s="61" customFormat="1" ht="15.6" hidden="1" customHeight="1" thickBot="1">
      <c r="A1389" s="60" t="s">
        <v>93</v>
      </c>
      <c r="B1389" s="62">
        <f>+B1368+1</f>
        <v>252</v>
      </c>
      <c r="C1389" s="49" t="s">
        <v>2426</v>
      </c>
      <c r="D1389" s="130">
        <v>0</v>
      </c>
      <c r="E1389" s="119">
        <v>0</v>
      </c>
      <c r="F1389" s="119">
        <v>0</v>
      </c>
      <c r="G1389" s="119">
        <v>0</v>
      </c>
      <c r="H1389" s="119">
        <v>0</v>
      </c>
      <c r="I1389" s="119">
        <v>0</v>
      </c>
      <c r="J1389" s="119">
        <v>0</v>
      </c>
      <c r="K1389" s="119">
        <v>0</v>
      </c>
      <c r="L1389" s="119">
        <v>0</v>
      </c>
      <c r="M1389" s="119">
        <v>0</v>
      </c>
      <c r="N1389" s="119">
        <v>0</v>
      </c>
      <c r="O1389" s="119">
        <v>0</v>
      </c>
      <c r="P1389" s="175">
        <f t="shared" ref="P1389:P1398" si="1071">SUM(D1389:O1389)</f>
        <v>0</v>
      </c>
      <c r="Q1389" s="176">
        <f>(P1412/P1411-1)</f>
        <v>-1</v>
      </c>
      <c r="R1389" s="83"/>
      <c r="S1389" s="83"/>
      <c r="T1389" s="67"/>
      <c r="U1389" s="209">
        <v>2</v>
      </c>
    </row>
    <row r="1390" spans="1:21" s="61" customFormat="1" ht="15.6" hidden="1" customHeight="1">
      <c r="A1390" s="60" t="s">
        <v>93</v>
      </c>
      <c r="B1390" s="408">
        <f>+B1389+1</f>
        <v>253</v>
      </c>
      <c r="C1390" s="566" t="s">
        <v>2427</v>
      </c>
      <c r="D1390" s="460">
        <v>0</v>
      </c>
      <c r="E1390" s="346">
        <v>0</v>
      </c>
      <c r="F1390" s="346">
        <v>0</v>
      </c>
      <c r="G1390" s="346">
        <v>0</v>
      </c>
      <c r="H1390" s="346">
        <v>0</v>
      </c>
      <c r="I1390" s="346">
        <v>0</v>
      </c>
      <c r="J1390" s="346">
        <v>0</v>
      </c>
      <c r="K1390" s="346">
        <v>0</v>
      </c>
      <c r="L1390" s="346">
        <v>0</v>
      </c>
      <c r="M1390" s="346">
        <v>0</v>
      </c>
      <c r="N1390" s="346">
        <v>0</v>
      </c>
      <c r="O1390" s="346">
        <v>0</v>
      </c>
      <c r="P1390" s="545">
        <f t="shared" si="1071"/>
        <v>0</v>
      </c>
      <c r="Q1390" s="548">
        <v>0</v>
      </c>
      <c r="R1390" s="83"/>
      <c r="S1390" s="83"/>
      <c r="T1390" s="67"/>
      <c r="U1390" s="209">
        <v>2</v>
      </c>
    </row>
    <row r="1391" spans="1:21" s="61" customFormat="1" ht="15.6" customHeight="1">
      <c r="A1391" s="60" t="s">
        <v>93</v>
      </c>
      <c r="B1391" s="513">
        <v>253</v>
      </c>
      <c r="C1391" s="567" t="s">
        <v>2428</v>
      </c>
      <c r="D1391" s="119">
        <f>D1414/$P1414</f>
        <v>0</v>
      </c>
      <c r="E1391" s="119">
        <f t="shared" ref="E1391:O1391" si="1072">E1414/$P1414</f>
        <v>0</v>
      </c>
      <c r="F1391" s="119">
        <f t="shared" si="1072"/>
        <v>1.5999999996586664E-10</v>
      </c>
      <c r="G1391" s="119">
        <f t="shared" si="1072"/>
        <v>0.20000000001066667</v>
      </c>
      <c r="H1391" s="119">
        <f t="shared" si="1072"/>
        <v>0.19999999995733334</v>
      </c>
      <c r="I1391" s="119">
        <f t="shared" si="1072"/>
        <v>0.19999999995733334</v>
      </c>
      <c r="J1391" s="119">
        <f t="shared" si="1072"/>
        <v>0.19999999995733334</v>
      </c>
      <c r="K1391" s="119">
        <f t="shared" si="1072"/>
        <v>0.19999999995733334</v>
      </c>
      <c r="L1391" s="119">
        <f t="shared" si="1072"/>
        <v>0</v>
      </c>
      <c r="M1391" s="119">
        <f t="shared" si="1072"/>
        <v>0</v>
      </c>
      <c r="N1391" s="119">
        <f t="shared" si="1072"/>
        <v>0</v>
      </c>
      <c r="O1391" s="119">
        <f t="shared" si="1072"/>
        <v>0</v>
      </c>
      <c r="P1391" s="175">
        <f t="shared" si="1071"/>
        <v>1</v>
      </c>
      <c r="Q1391" s="556">
        <v>1</v>
      </c>
      <c r="R1391" s="83"/>
      <c r="S1391" s="83"/>
      <c r="T1391" s="67"/>
      <c r="U1391" s="209">
        <v>1</v>
      </c>
    </row>
    <row r="1392" spans="1:21" s="61" customFormat="1" ht="15.6" customHeight="1">
      <c r="A1392" s="60" t="s">
        <v>93</v>
      </c>
      <c r="B1392" s="513">
        <f>+B1391+1</f>
        <v>254</v>
      </c>
      <c r="C1392" s="567" t="s">
        <v>2429</v>
      </c>
      <c r="D1392" s="119">
        <v>0</v>
      </c>
      <c r="E1392" s="119">
        <v>0</v>
      </c>
      <c r="F1392" s="119">
        <v>0</v>
      </c>
      <c r="G1392" s="119">
        <v>0</v>
      </c>
      <c r="H1392" s="119">
        <v>0</v>
      </c>
      <c r="I1392" s="119">
        <v>0</v>
      </c>
      <c r="J1392" s="119">
        <v>0</v>
      </c>
      <c r="K1392" s="119">
        <v>0</v>
      </c>
      <c r="L1392" s="119">
        <v>0</v>
      </c>
      <c r="M1392" s="119">
        <v>0</v>
      </c>
      <c r="N1392" s="119">
        <v>0</v>
      </c>
      <c r="O1392" s="119">
        <v>0</v>
      </c>
      <c r="P1392" s="175">
        <v>0</v>
      </c>
      <c r="Q1392" s="556">
        <f t="shared" ref="Q1392:Q1398" si="1073">(P1415/P1414-1)</f>
        <v>-1</v>
      </c>
      <c r="R1392" s="83"/>
      <c r="S1392" s="83"/>
      <c r="T1392" s="67"/>
      <c r="U1392" s="209">
        <v>1</v>
      </c>
    </row>
    <row r="1393" spans="1:21" s="61" customFormat="1" ht="15.75" customHeight="1">
      <c r="A1393" s="60" t="s">
        <v>93</v>
      </c>
      <c r="B1393" s="513">
        <f>+B1392+1</f>
        <v>255</v>
      </c>
      <c r="C1393" s="567" t="s">
        <v>2430</v>
      </c>
      <c r="D1393" s="119">
        <f>D1416/$P1416</f>
        <v>0</v>
      </c>
      <c r="E1393" s="119">
        <f t="shared" ref="E1393:O1393" si="1074">E1416/$P1416</f>
        <v>0</v>
      </c>
      <c r="F1393" s="119">
        <f t="shared" si="1074"/>
        <v>0</v>
      </c>
      <c r="G1393" s="119">
        <f t="shared" si="1074"/>
        <v>0</v>
      </c>
      <c r="H1393" s="119">
        <f t="shared" si="1074"/>
        <v>0</v>
      </c>
      <c r="I1393" s="119">
        <f t="shared" si="1074"/>
        <v>0</v>
      </c>
      <c r="J1393" s="119">
        <f t="shared" si="1074"/>
        <v>0.3221985857154222</v>
      </c>
      <c r="K1393" s="119">
        <f t="shared" si="1074"/>
        <v>0.34703860947699311</v>
      </c>
      <c r="L1393" s="119">
        <f t="shared" si="1074"/>
        <v>0.28947573747467598</v>
      </c>
      <c r="M1393" s="119">
        <f t="shared" si="1074"/>
        <v>1.3971625612573932E-2</v>
      </c>
      <c r="N1393" s="119">
        <f t="shared" si="1074"/>
        <v>1.3971625612574092E-2</v>
      </c>
      <c r="O1393" s="119">
        <f t="shared" si="1074"/>
        <v>1.3343816107760698E-2</v>
      </c>
      <c r="P1393" s="175">
        <f t="shared" si="1071"/>
        <v>1</v>
      </c>
      <c r="Q1393" s="556">
        <v>1</v>
      </c>
      <c r="R1393" s="83"/>
      <c r="S1393" s="83"/>
      <c r="T1393" s="67"/>
      <c r="U1393" s="209">
        <v>1</v>
      </c>
    </row>
    <row r="1394" spans="1:21" s="61" customFormat="1" ht="15.75" customHeight="1">
      <c r="A1394" s="60" t="s">
        <v>93</v>
      </c>
      <c r="B1394" s="513">
        <f>+B1393+1</f>
        <v>256</v>
      </c>
      <c r="C1394" s="567" t="s">
        <v>2431</v>
      </c>
      <c r="D1394" s="119">
        <f t="shared" ref="D1394:O1394" si="1075">D1417/$P1417</f>
        <v>7.3196874381994598E-2</v>
      </c>
      <c r="E1394" s="119">
        <f t="shared" si="1075"/>
        <v>7.3196874381994598E-2</v>
      </c>
      <c r="F1394" s="119">
        <f t="shared" si="1075"/>
        <v>7.1007831008044128E-2</v>
      </c>
      <c r="G1394" s="119">
        <f t="shared" si="1075"/>
        <v>8.5588195729450839E-2</v>
      </c>
      <c r="H1394" s="119">
        <f t="shared" si="1075"/>
        <v>8.5588195729450839E-2</v>
      </c>
      <c r="I1394" s="119">
        <f t="shared" si="1075"/>
        <v>8.6072602573674453E-2</v>
      </c>
      <c r="J1394" s="119">
        <f t="shared" si="1075"/>
        <v>8.6072602573674509E-2</v>
      </c>
      <c r="K1394" s="119">
        <f t="shared" si="1075"/>
        <v>8.6072602573674453E-2</v>
      </c>
      <c r="L1394" s="119">
        <f t="shared" si="1075"/>
        <v>8.7467684594674758E-2</v>
      </c>
      <c r="M1394" s="119">
        <f t="shared" si="1075"/>
        <v>8.7467684594674869E-2</v>
      </c>
      <c r="N1394" s="119">
        <f t="shared" si="1075"/>
        <v>8.7467684594674758E-2</v>
      </c>
      <c r="O1394" s="119">
        <f t="shared" si="1075"/>
        <v>9.0801167264017213E-2</v>
      </c>
      <c r="P1394" s="175">
        <f t="shared" si="1071"/>
        <v>1.0000000000000002</v>
      </c>
      <c r="Q1394" s="556">
        <f t="shared" si="1073"/>
        <v>-0.81769964605151058</v>
      </c>
      <c r="R1394" s="83"/>
      <c r="S1394" s="83"/>
      <c r="T1394" s="67"/>
      <c r="U1394" s="209">
        <v>1</v>
      </c>
    </row>
    <row r="1395" spans="1:21" s="61" customFormat="1" ht="15.75" customHeight="1">
      <c r="A1395" s="60" t="s">
        <v>93</v>
      </c>
      <c r="B1395" s="513">
        <v>257</v>
      </c>
      <c r="C1395" s="567" t="s">
        <v>2432</v>
      </c>
      <c r="D1395" s="119">
        <f>D1418/$P1418</f>
        <v>7.1869465427077298E-2</v>
      </c>
      <c r="E1395" s="119">
        <f t="shared" ref="E1395:O1395" si="1076">E1418/$P1418</f>
        <v>7.1869465427077298E-2</v>
      </c>
      <c r="F1395" s="119">
        <f t="shared" si="1076"/>
        <v>9.4883894053844661E-2</v>
      </c>
      <c r="G1395" s="119">
        <f t="shared" si="1076"/>
        <v>7.6967794886693794E-2</v>
      </c>
      <c r="H1395" s="119">
        <f t="shared" si="1076"/>
        <v>7.6967794886693794E-2</v>
      </c>
      <c r="I1395" s="119">
        <f t="shared" si="1076"/>
        <v>8.6799685260507436E-2</v>
      </c>
      <c r="J1395" s="119">
        <f t="shared" si="1076"/>
        <v>8.6771257021111756E-2</v>
      </c>
      <c r="K1395" s="119">
        <f t="shared" si="1076"/>
        <v>8.6771257021111756E-2</v>
      </c>
      <c r="L1395" s="119">
        <f t="shared" si="1076"/>
        <v>8.6771257021111756E-2</v>
      </c>
      <c r="M1395" s="119">
        <f t="shared" si="1076"/>
        <v>8.6771257021111756E-2</v>
      </c>
      <c r="N1395" s="119">
        <f t="shared" si="1076"/>
        <v>8.6771257021111756E-2</v>
      </c>
      <c r="O1395" s="119">
        <f t="shared" si="1076"/>
        <v>8.6785614952546858E-2</v>
      </c>
      <c r="P1395" s="175">
        <f t="shared" si="1071"/>
        <v>1</v>
      </c>
      <c r="Q1395" s="556">
        <f t="shared" si="1073"/>
        <v>30.585446866913561</v>
      </c>
      <c r="R1395" s="66"/>
      <c r="S1395" s="66"/>
      <c r="T1395" s="95"/>
      <c r="U1395" s="209">
        <v>1</v>
      </c>
    </row>
    <row r="1396" spans="1:21" s="61" customFormat="1" ht="15.75" customHeight="1">
      <c r="A1396" s="60" t="s">
        <v>93</v>
      </c>
      <c r="B1396" s="513">
        <v>258</v>
      </c>
      <c r="C1396" s="567" t="s">
        <v>2433</v>
      </c>
      <c r="D1396" s="119">
        <f t="shared" ref="D1396:O1398" si="1077">D1419/$P1419</f>
        <v>8.1093311611910565E-2</v>
      </c>
      <c r="E1396" s="119">
        <f t="shared" si="1077"/>
        <v>8.1093311611910565E-2</v>
      </c>
      <c r="F1396" s="119">
        <f t="shared" si="1077"/>
        <v>8.1093311611910565E-2</v>
      </c>
      <c r="G1396" s="119">
        <f t="shared" si="1077"/>
        <v>8.408000724047425E-2</v>
      </c>
      <c r="H1396" s="119">
        <f t="shared" si="1077"/>
        <v>8.408000724047425E-2</v>
      </c>
      <c r="I1396" s="119">
        <f t="shared" si="1077"/>
        <v>8.408000724047425E-2</v>
      </c>
      <c r="J1396" s="119">
        <f t="shared" si="1077"/>
        <v>8.408000724047425E-2</v>
      </c>
      <c r="K1396" s="119">
        <f t="shared" si="1077"/>
        <v>8.408000724047425E-2</v>
      </c>
      <c r="L1396" s="119">
        <f t="shared" si="1077"/>
        <v>8.408000724047425E-2</v>
      </c>
      <c r="M1396" s="119">
        <f t="shared" si="1077"/>
        <v>8.408000724047425E-2</v>
      </c>
      <c r="N1396" s="119">
        <f t="shared" si="1077"/>
        <v>8.408000724047425E-2</v>
      </c>
      <c r="O1396" s="119">
        <f t="shared" si="1077"/>
        <v>8.4080007240474527E-2</v>
      </c>
      <c r="P1396" s="175">
        <f t="shared" si="1071"/>
        <v>1.0000000000000002</v>
      </c>
      <c r="Q1396" s="556">
        <f t="shared" si="1073"/>
        <v>7.0017431725740931E-2</v>
      </c>
      <c r="R1396" s="66"/>
      <c r="S1396" s="66"/>
      <c r="T1396" s="95"/>
      <c r="U1396" s="209">
        <v>1</v>
      </c>
    </row>
    <row r="1397" spans="1:21" s="61" customFormat="1" ht="15.75" hidden="1" customHeight="1" thickBot="1">
      <c r="A1397" s="60" t="s">
        <v>93</v>
      </c>
      <c r="B1397" s="409"/>
      <c r="C1397" s="410" t="s">
        <v>2434</v>
      </c>
      <c r="D1397" s="141" t="e">
        <f t="shared" si="1077"/>
        <v>#DIV/0!</v>
      </c>
      <c r="E1397" s="143" t="e">
        <f t="shared" si="1077"/>
        <v>#DIV/0!</v>
      </c>
      <c r="F1397" s="143" t="e">
        <f t="shared" si="1077"/>
        <v>#DIV/0!</v>
      </c>
      <c r="G1397" s="143" t="e">
        <f t="shared" si="1077"/>
        <v>#DIV/0!</v>
      </c>
      <c r="H1397" s="143" t="e">
        <f t="shared" si="1077"/>
        <v>#DIV/0!</v>
      </c>
      <c r="I1397" s="143" t="e">
        <f t="shared" si="1077"/>
        <v>#DIV/0!</v>
      </c>
      <c r="J1397" s="143" t="e">
        <f t="shared" si="1077"/>
        <v>#DIV/0!</v>
      </c>
      <c r="K1397" s="143" t="e">
        <f t="shared" si="1077"/>
        <v>#DIV/0!</v>
      </c>
      <c r="L1397" s="143" t="e">
        <f t="shared" si="1077"/>
        <v>#DIV/0!</v>
      </c>
      <c r="M1397" s="143" t="e">
        <f t="shared" si="1077"/>
        <v>#DIV/0!</v>
      </c>
      <c r="N1397" s="143" t="e">
        <f t="shared" si="1077"/>
        <v>#DIV/0!</v>
      </c>
      <c r="O1397" s="143" t="e">
        <f t="shared" si="1077"/>
        <v>#DIV/0!</v>
      </c>
      <c r="P1397" s="145" t="e">
        <f t="shared" si="1071"/>
        <v>#DIV/0!</v>
      </c>
      <c r="Q1397" s="70">
        <f t="shared" si="1073"/>
        <v>-1</v>
      </c>
      <c r="R1397" s="66"/>
      <c r="S1397" s="66"/>
      <c r="T1397" s="95"/>
      <c r="U1397" s="209">
        <v>2</v>
      </c>
    </row>
    <row r="1398" spans="1:21" s="61" customFormat="1" ht="15.75" hidden="1" customHeight="1" thickBot="1">
      <c r="A1398" s="60" t="s">
        <v>93</v>
      </c>
      <c r="B1398" s="213"/>
      <c r="C1398" s="38" t="s">
        <v>2435</v>
      </c>
      <c r="D1398" s="141" t="e">
        <f t="shared" si="1077"/>
        <v>#DIV/0!</v>
      </c>
      <c r="E1398" s="143" t="e">
        <f t="shared" si="1077"/>
        <v>#DIV/0!</v>
      </c>
      <c r="F1398" s="143" t="e">
        <f t="shared" si="1077"/>
        <v>#DIV/0!</v>
      </c>
      <c r="G1398" s="143" t="e">
        <f t="shared" si="1077"/>
        <v>#DIV/0!</v>
      </c>
      <c r="H1398" s="143" t="e">
        <f t="shared" si="1077"/>
        <v>#DIV/0!</v>
      </c>
      <c r="I1398" s="143" t="e">
        <f t="shared" si="1077"/>
        <v>#DIV/0!</v>
      </c>
      <c r="J1398" s="143" t="e">
        <f t="shared" si="1077"/>
        <v>#DIV/0!</v>
      </c>
      <c r="K1398" s="143" t="e">
        <f t="shared" si="1077"/>
        <v>#DIV/0!</v>
      </c>
      <c r="L1398" s="143" t="e">
        <f t="shared" si="1077"/>
        <v>#DIV/0!</v>
      </c>
      <c r="M1398" s="143" t="e">
        <f t="shared" si="1077"/>
        <v>#DIV/0!</v>
      </c>
      <c r="N1398" s="143" t="e">
        <f t="shared" si="1077"/>
        <v>#DIV/0!</v>
      </c>
      <c r="O1398" s="143" t="e">
        <f t="shared" si="1077"/>
        <v>#DIV/0!</v>
      </c>
      <c r="P1398" s="65" t="e">
        <f t="shared" si="1071"/>
        <v>#DIV/0!</v>
      </c>
      <c r="Q1398" s="72" t="e">
        <f t="shared" si="1073"/>
        <v>#DIV/0!</v>
      </c>
      <c r="R1398" s="66"/>
      <c r="S1398" s="66"/>
      <c r="T1398" s="95"/>
      <c r="U1398" s="209">
        <v>2</v>
      </c>
    </row>
    <row r="1399" spans="1:21" s="61" customFormat="1" ht="15.75" hidden="1" customHeight="1" thickBot="1">
      <c r="A1399" s="60" t="s">
        <v>93</v>
      </c>
      <c r="B1399" s="213"/>
      <c r="C1399" s="38" t="s">
        <v>2533</v>
      </c>
      <c r="D1399" s="141" t="e">
        <f t="shared" ref="D1399:O1399" si="1078">D1422/$P1422</f>
        <v>#DIV/0!</v>
      </c>
      <c r="E1399" s="143" t="e">
        <f t="shared" si="1078"/>
        <v>#DIV/0!</v>
      </c>
      <c r="F1399" s="143" t="e">
        <f t="shared" si="1078"/>
        <v>#DIV/0!</v>
      </c>
      <c r="G1399" s="143" t="e">
        <f t="shared" si="1078"/>
        <v>#DIV/0!</v>
      </c>
      <c r="H1399" s="143" t="e">
        <f t="shared" si="1078"/>
        <v>#DIV/0!</v>
      </c>
      <c r="I1399" s="143" t="e">
        <f t="shared" si="1078"/>
        <v>#DIV/0!</v>
      </c>
      <c r="J1399" s="143" t="e">
        <f t="shared" si="1078"/>
        <v>#DIV/0!</v>
      </c>
      <c r="K1399" s="143" t="e">
        <f t="shared" si="1078"/>
        <v>#DIV/0!</v>
      </c>
      <c r="L1399" s="143" t="e">
        <f t="shared" si="1078"/>
        <v>#DIV/0!</v>
      </c>
      <c r="M1399" s="143" t="e">
        <f t="shared" si="1078"/>
        <v>#DIV/0!</v>
      </c>
      <c r="N1399" s="143" t="e">
        <f t="shared" si="1078"/>
        <v>#DIV/0!</v>
      </c>
      <c r="O1399" s="143" t="e">
        <f t="shared" si="1078"/>
        <v>#DIV/0!</v>
      </c>
      <c r="P1399" s="65" t="e">
        <f t="shared" ref="P1399:P1401" si="1079">SUM(D1399:O1399)</f>
        <v>#DIV/0!</v>
      </c>
      <c r="Q1399" s="72" t="e">
        <f t="shared" ref="Q1399:Q1401" si="1080">(P1422/P1421-1)</f>
        <v>#DIV/0!</v>
      </c>
      <c r="R1399" s="66"/>
      <c r="S1399" s="66"/>
      <c r="T1399" s="95"/>
      <c r="U1399" s="209">
        <v>2</v>
      </c>
    </row>
    <row r="1400" spans="1:21" s="61" customFormat="1" ht="15.75" hidden="1" customHeight="1" thickBot="1">
      <c r="A1400" s="60" t="s">
        <v>93</v>
      </c>
      <c r="B1400" s="213"/>
      <c r="C1400" s="38" t="s">
        <v>2629</v>
      </c>
      <c r="D1400" s="141" t="e">
        <f t="shared" ref="D1400:O1400" si="1081">D1423/$P1423</f>
        <v>#DIV/0!</v>
      </c>
      <c r="E1400" s="143" t="e">
        <f t="shared" si="1081"/>
        <v>#DIV/0!</v>
      </c>
      <c r="F1400" s="143" t="e">
        <f t="shared" si="1081"/>
        <v>#DIV/0!</v>
      </c>
      <c r="G1400" s="143" t="e">
        <f t="shared" si="1081"/>
        <v>#DIV/0!</v>
      </c>
      <c r="H1400" s="143" t="e">
        <f t="shared" si="1081"/>
        <v>#DIV/0!</v>
      </c>
      <c r="I1400" s="143" t="e">
        <f t="shared" si="1081"/>
        <v>#DIV/0!</v>
      </c>
      <c r="J1400" s="143" t="e">
        <f t="shared" si="1081"/>
        <v>#DIV/0!</v>
      </c>
      <c r="K1400" s="143" t="e">
        <f t="shared" si="1081"/>
        <v>#DIV/0!</v>
      </c>
      <c r="L1400" s="143" t="e">
        <f t="shared" si="1081"/>
        <v>#DIV/0!</v>
      </c>
      <c r="M1400" s="143" t="e">
        <f t="shared" si="1081"/>
        <v>#DIV/0!</v>
      </c>
      <c r="N1400" s="143" t="e">
        <f t="shared" si="1081"/>
        <v>#DIV/0!</v>
      </c>
      <c r="O1400" s="143" t="e">
        <f t="shared" si="1081"/>
        <v>#DIV/0!</v>
      </c>
      <c r="P1400" s="65" t="e">
        <f t="shared" si="1079"/>
        <v>#DIV/0!</v>
      </c>
      <c r="Q1400" s="72" t="e">
        <f t="shared" si="1080"/>
        <v>#DIV/0!</v>
      </c>
      <c r="R1400" s="66"/>
      <c r="S1400" s="66"/>
      <c r="T1400" s="95"/>
      <c r="U1400" s="209">
        <v>2</v>
      </c>
    </row>
    <row r="1401" spans="1:21" s="61" customFormat="1" ht="15.75" hidden="1" customHeight="1" thickBot="1">
      <c r="A1401" s="60" t="s">
        <v>93</v>
      </c>
      <c r="B1401" s="213"/>
      <c r="C1401" s="38" t="s">
        <v>2725</v>
      </c>
      <c r="D1401" s="141" t="e">
        <f t="shared" ref="D1401:O1401" si="1082">D1424/$P1424</f>
        <v>#DIV/0!</v>
      </c>
      <c r="E1401" s="143" t="e">
        <f t="shared" si="1082"/>
        <v>#DIV/0!</v>
      </c>
      <c r="F1401" s="143" t="e">
        <f t="shared" si="1082"/>
        <v>#DIV/0!</v>
      </c>
      <c r="G1401" s="143" t="e">
        <f t="shared" si="1082"/>
        <v>#DIV/0!</v>
      </c>
      <c r="H1401" s="143" t="e">
        <f t="shared" si="1082"/>
        <v>#DIV/0!</v>
      </c>
      <c r="I1401" s="143" t="e">
        <f t="shared" si="1082"/>
        <v>#DIV/0!</v>
      </c>
      <c r="J1401" s="143" t="e">
        <f t="shared" si="1082"/>
        <v>#DIV/0!</v>
      </c>
      <c r="K1401" s="143" t="e">
        <f t="shared" si="1082"/>
        <v>#DIV/0!</v>
      </c>
      <c r="L1401" s="143" t="e">
        <f t="shared" si="1082"/>
        <v>#DIV/0!</v>
      </c>
      <c r="M1401" s="143" t="e">
        <f t="shared" si="1082"/>
        <v>#DIV/0!</v>
      </c>
      <c r="N1401" s="143" t="e">
        <f t="shared" si="1082"/>
        <v>#DIV/0!</v>
      </c>
      <c r="O1401" s="143" t="e">
        <f t="shared" si="1082"/>
        <v>#DIV/0!</v>
      </c>
      <c r="P1401" s="65" t="e">
        <f t="shared" si="1079"/>
        <v>#DIV/0!</v>
      </c>
      <c r="Q1401" s="72" t="e">
        <f t="shared" si="1080"/>
        <v>#DIV/0!</v>
      </c>
      <c r="R1401" s="66"/>
      <c r="S1401" s="66"/>
      <c r="T1401" s="95"/>
      <c r="U1401" s="209">
        <v>2</v>
      </c>
    </row>
    <row r="1402" spans="1:21" s="61" customFormat="1" ht="15.75" hidden="1" customHeight="1" thickBot="1">
      <c r="A1402" s="60" t="s">
        <v>93</v>
      </c>
      <c r="B1402" s="213"/>
      <c r="C1402" s="39" t="s">
        <v>2417</v>
      </c>
      <c r="D1402" s="238">
        <v>0</v>
      </c>
      <c r="E1402" s="200">
        <v>12.5</v>
      </c>
      <c r="F1402" s="200">
        <v>12.5</v>
      </c>
      <c r="G1402" s="200">
        <v>12.5</v>
      </c>
      <c r="H1402" s="200">
        <v>12.5</v>
      </c>
      <c r="I1402" s="200">
        <v>15.416666669999998</v>
      </c>
      <c r="J1402" s="200">
        <v>12.5</v>
      </c>
      <c r="K1402" s="200">
        <v>12.5</v>
      </c>
      <c r="L1402" s="200">
        <v>11.75</v>
      </c>
      <c r="M1402" s="200">
        <v>12.5</v>
      </c>
      <c r="N1402" s="200">
        <v>12.5</v>
      </c>
      <c r="O1402" s="66">
        <v>12.500000000000014</v>
      </c>
      <c r="P1402" s="249">
        <f t="shared" si="1061"/>
        <v>139.66666667000001</v>
      </c>
      <c r="Q1402" s="128"/>
      <c r="R1402" s="66"/>
      <c r="S1402" s="66"/>
      <c r="T1402" s="95"/>
      <c r="U1402" s="209">
        <v>2</v>
      </c>
    </row>
    <row r="1403" spans="1:21" s="61" customFormat="1" ht="15.75" hidden="1" customHeight="1" thickBot="1">
      <c r="A1403" s="60" t="s">
        <v>93</v>
      </c>
      <c r="B1403" s="213"/>
      <c r="C1403" s="38" t="s">
        <v>2418</v>
      </c>
      <c r="D1403" s="73">
        <v>12.5</v>
      </c>
      <c r="E1403" s="97">
        <v>12.5</v>
      </c>
      <c r="F1403" s="97">
        <v>12.5</v>
      </c>
      <c r="G1403" s="97">
        <v>12.5</v>
      </c>
      <c r="H1403" s="97">
        <v>12.5</v>
      </c>
      <c r="I1403" s="97">
        <v>12.5</v>
      </c>
      <c r="J1403" s="97">
        <v>12.5</v>
      </c>
      <c r="K1403" s="97">
        <v>12.5</v>
      </c>
      <c r="L1403" s="97">
        <v>8.75</v>
      </c>
      <c r="M1403" s="97">
        <v>12.5</v>
      </c>
      <c r="N1403" s="97">
        <v>12.5</v>
      </c>
      <c r="O1403" s="160">
        <v>12.5</v>
      </c>
      <c r="P1403" s="74">
        <f t="shared" si="1061"/>
        <v>146.25</v>
      </c>
      <c r="Q1403" s="325"/>
      <c r="R1403" s="357"/>
      <c r="S1403" s="357"/>
      <c r="T1403" s="287"/>
      <c r="U1403" s="209">
        <v>2</v>
      </c>
    </row>
    <row r="1404" spans="1:21" s="61" customFormat="1" ht="15.75" hidden="1" customHeight="1" thickBot="1">
      <c r="A1404" s="60" t="s">
        <v>93</v>
      </c>
      <c r="B1404" s="213"/>
      <c r="C1404" s="38" t="s">
        <v>2419</v>
      </c>
      <c r="D1404" s="73">
        <v>12.5</v>
      </c>
      <c r="E1404" s="97">
        <v>19.416667</v>
      </c>
      <c r="F1404" s="97">
        <v>19.416667</v>
      </c>
      <c r="G1404" s="97">
        <v>19.416667</v>
      </c>
      <c r="H1404" s="97">
        <v>19.416667</v>
      </c>
      <c r="I1404" s="97">
        <v>19.416667</v>
      </c>
      <c r="J1404" s="97">
        <v>19.416667</v>
      </c>
      <c r="K1404" s="97">
        <v>19.416667</v>
      </c>
      <c r="L1404" s="97">
        <v>14.916667</v>
      </c>
      <c r="M1404" s="97">
        <v>19.416667</v>
      </c>
      <c r="N1404" s="97">
        <v>19.416667</v>
      </c>
      <c r="O1404" s="160">
        <v>19.416667</v>
      </c>
      <c r="P1404" s="74">
        <f t="shared" si="1061"/>
        <v>221.58333699999994</v>
      </c>
      <c r="Q1404" s="127"/>
      <c r="R1404" s="96"/>
      <c r="S1404" s="96"/>
      <c r="T1404" s="93">
        <f>R1404-S1404</f>
        <v>0</v>
      </c>
      <c r="U1404" s="209">
        <v>2</v>
      </c>
    </row>
    <row r="1405" spans="1:21" s="61" customFormat="1" ht="15.75" hidden="1" customHeight="1" thickBot="1">
      <c r="A1405" s="60" t="s">
        <v>93</v>
      </c>
      <c r="B1405" s="213"/>
      <c r="C1405" s="38" t="s">
        <v>2420</v>
      </c>
      <c r="D1405" s="73">
        <v>19.416667</v>
      </c>
      <c r="E1405" s="97">
        <v>23.769027000000001</v>
      </c>
      <c r="F1405" s="97">
        <v>19.416667</v>
      </c>
      <c r="G1405" s="97">
        <v>19.416667</v>
      </c>
      <c r="H1405" s="97">
        <v>19.416667</v>
      </c>
      <c r="I1405" s="97">
        <v>19.416667</v>
      </c>
      <c r="J1405" s="97">
        <v>19.416667</v>
      </c>
      <c r="K1405" s="97">
        <v>19.416667</v>
      </c>
      <c r="L1405" s="97">
        <v>12.426666600000001</v>
      </c>
      <c r="M1405" s="97">
        <v>19.416667</v>
      </c>
      <c r="N1405" s="97">
        <v>19.416667</v>
      </c>
      <c r="O1405" s="160">
        <v>19.376604</v>
      </c>
      <c r="P1405" s="74">
        <f t="shared" si="1061"/>
        <v>230.32230060000001</v>
      </c>
      <c r="Q1405" s="127"/>
      <c r="R1405" s="96"/>
      <c r="S1405" s="96"/>
      <c r="T1405" s="93">
        <f>R1405-S1405</f>
        <v>0</v>
      </c>
      <c r="U1405" s="209">
        <v>2</v>
      </c>
    </row>
    <row r="1406" spans="1:21" s="61" customFormat="1" ht="15.75" hidden="1" customHeight="1" thickBot="1">
      <c r="A1406" s="60" t="s">
        <v>93</v>
      </c>
      <c r="B1406" s="213"/>
      <c r="C1406" s="38" t="s">
        <v>2421</v>
      </c>
      <c r="D1406" s="73">
        <v>19.416667</v>
      </c>
      <c r="E1406" s="97">
        <v>41.193952199999998</v>
      </c>
      <c r="F1406" s="97">
        <v>19.5</v>
      </c>
      <c r="G1406" s="97">
        <v>19.5</v>
      </c>
      <c r="H1406" s="97">
        <v>19.5</v>
      </c>
      <c r="I1406" s="97">
        <v>12.38063096</v>
      </c>
      <c r="J1406" s="97">
        <v>19.5</v>
      </c>
      <c r="K1406" s="97">
        <v>19.5</v>
      </c>
      <c r="L1406" s="97">
        <v>19.5</v>
      </c>
      <c r="M1406" s="97">
        <v>19.5</v>
      </c>
      <c r="N1406" s="97">
        <v>19.5</v>
      </c>
      <c r="O1406" s="160">
        <v>19.5</v>
      </c>
      <c r="P1406" s="74">
        <f t="shared" si="1061"/>
        <v>248.49125015999999</v>
      </c>
      <c r="Q1406" s="127"/>
      <c r="R1406" s="96"/>
      <c r="S1406" s="96"/>
      <c r="T1406" s="93">
        <f>R1406-S1406</f>
        <v>0</v>
      </c>
      <c r="U1406" s="209">
        <v>2</v>
      </c>
    </row>
    <row r="1407" spans="1:21" s="61" customFormat="1" ht="15.75" hidden="1" customHeight="1" thickBot="1">
      <c r="A1407" s="60" t="s">
        <v>93</v>
      </c>
      <c r="B1407" s="213"/>
      <c r="C1407" s="38" t="s">
        <v>2422</v>
      </c>
      <c r="D1407" s="404">
        <f t="shared" ref="D1407:O1407" si="1083">+D1456+D1505</f>
        <v>19.5</v>
      </c>
      <c r="E1407" s="404">
        <f t="shared" si="1083"/>
        <v>53.040413000000001</v>
      </c>
      <c r="F1407" s="404">
        <f t="shared" si="1083"/>
        <v>14.200000000000003</v>
      </c>
      <c r="G1407" s="404">
        <f t="shared" si="1083"/>
        <v>14.200000000000003</v>
      </c>
      <c r="H1407" s="404">
        <f t="shared" si="1083"/>
        <v>6.5291814499999958</v>
      </c>
      <c r="I1407" s="404">
        <f t="shared" si="1083"/>
        <v>14.200000000000003</v>
      </c>
      <c r="J1407" s="404">
        <f t="shared" si="1083"/>
        <v>14.300000000000011</v>
      </c>
      <c r="K1407" s="404">
        <f t="shared" si="1083"/>
        <v>14.299999999999983</v>
      </c>
      <c r="L1407" s="404">
        <f t="shared" si="1083"/>
        <v>14.300000000000011</v>
      </c>
      <c r="M1407" s="404">
        <f t="shared" si="1083"/>
        <v>14.299999999999983</v>
      </c>
      <c r="N1407" s="404">
        <f t="shared" si="1083"/>
        <v>14.400000000000006</v>
      </c>
      <c r="O1407" s="404">
        <f t="shared" si="1083"/>
        <v>14.399999999999977</v>
      </c>
      <c r="P1407" s="74">
        <f t="shared" si="1061"/>
        <v>207.66959444999998</v>
      </c>
      <c r="Q1407" s="127"/>
      <c r="R1407" s="96">
        <f>R1456+R1505</f>
        <v>0</v>
      </c>
      <c r="S1407" s="96">
        <f>S1456+S1505</f>
        <v>0</v>
      </c>
      <c r="T1407" s="405">
        <f>T1456+T1505</f>
        <v>0</v>
      </c>
      <c r="U1407" s="209">
        <v>2</v>
      </c>
    </row>
    <row r="1408" spans="1:21" s="61" customFormat="1" ht="15.75" hidden="1" customHeight="1" thickBot="1">
      <c r="A1408" s="60" t="s">
        <v>93</v>
      </c>
      <c r="B1408" s="213"/>
      <c r="C1408" s="38" t="s">
        <v>2423</v>
      </c>
      <c r="D1408" s="406">
        <f t="shared" ref="D1408:O1408" si="1084">+D1457+D1506</f>
        <v>14.3</v>
      </c>
      <c r="E1408" s="406">
        <f t="shared" si="1084"/>
        <v>11.799999999999994</v>
      </c>
      <c r="F1408" s="406">
        <f t="shared" si="1084"/>
        <v>10.400000000000006</v>
      </c>
      <c r="G1408" s="406">
        <f t="shared" si="1084"/>
        <v>10.400000000000006</v>
      </c>
      <c r="H1408" s="406">
        <f t="shared" si="1084"/>
        <v>10.400000000000006</v>
      </c>
      <c r="I1408" s="406">
        <f t="shared" si="1084"/>
        <v>10.400000000000006</v>
      </c>
      <c r="J1408" s="406">
        <f t="shared" si="1084"/>
        <v>10.400000000000006</v>
      </c>
      <c r="K1408" s="406">
        <f t="shared" si="1084"/>
        <v>10.400000000000006</v>
      </c>
      <c r="L1408" s="406">
        <f t="shared" si="1084"/>
        <v>10.400000000000006</v>
      </c>
      <c r="M1408" s="406">
        <f t="shared" si="1084"/>
        <v>7.8000000000000114</v>
      </c>
      <c r="N1408" s="406">
        <f t="shared" si="1084"/>
        <v>1.5</v>
      </c>
      <c r="O1408" s="406">
        <f t="shared" si="1084"/>
        <v>7.8000000000000114</v>
      </c>
      <c r="P1408" s="244">
        <f t="shared" ref="P1408:P1421" si="1085">SUM(D1408:O1408)</f>
        <v>116.00000000000006</v>
      </c>
      <c r="Q1408" s="127"/>
      <c r="R1408" s="73">
        <f>R1457+R1506</f>
        <v>0</v>
      </c>
      <c r="S1408" s="73">
        <f>P1408</f>
        <v>116.00000000000006</v>
      </c>
      <c r="T1408" s="76">
        <f>S1408-R1408</f>
        <v>116.00000000000006</v>
      </c>
      <c r="U1408" s="209">
        <v>2</v>
      </c>
    </row>
    <row r="1409" spans="1:21" s="61" customFormat="1" ht="15.75" hidden="1" customHeight="1">
      <c r="A1409" s="60" t="s">
        <v>93</v>
      </c>
      <c r="B1409" s="512"/>
      <c r="C1409" s="509" t="s">
        <v>2424</v>
      </c>
      <c r="D1409" s="494">
        <f t="shared" ref="D1409:O1409" si="1086">+D1458+D1507</f>
        <v>9.6999999999999993</v>
      </c>
      <c r="E1409" s="406">
        <f t="shared" si="1086"/>
        <v>75.651791500000002</v>
      </c>
      <c r="F1409" s="406">
        <f t="shared" si="1086"/>
        <v>19.5</v>
      </c>
      <c r="G1409" s="406">
        <f t="shared" si="1086"/>
        <v>19.5</v>
      </c>
      <c r="H1409" s="406">
        <f t="shared" si="1086"/>
        <v>19.499999999999986</v>
      </c>
      <c r="I1409" s="406">
        <f t="shared" si="1086"/>
        <v>19.5</v>
      </c>
      <c r="J1409" s="406">
        <f t="shared" si="1086"/>
        <v>19.5</v>
      </c>
      <c r="K1409" s="406">
        <f t="shared" si="1086"/>
        <v>19.5</v>
      </c>
      <c r="L1409" s="406">
        <f t="shared" si="1086"/>
        <v>19.5</v>
      </c>
      <c r="M1409" s="406">
        <f t="shared" si="1086"/>
        <v>44.793008999999984</v>
      </c>
      <c r="N1409" s="406">
        <f t="shared" si="1086"/>
        <v>45.858625560000007</v>
      </c>
      <c r="O1409" s="406">
        <f t="shared" si="1086"/>
        <v>15.968999999999994</v>
      </c>
      <c r="P1409" s="244">
        <f t="shared" si="1085"/>
        <v>328.47242605999998</v>
      </c>
      <c r="Q1409" s="127"/>
      <c r="R1409" s="243">
        <v>276.89999999999998</v>
      </c>
      <c r="S1409" s="246">
        <v>276.89999999999998</v>
      </c>
      <c r="T1409" s="358">
        <f>T1458+T1507</f>
        <v>0</v>
      </c>
      <c r="U1409" s="209">
        <v>2</v>
      </c>
    </row>
    <row r="1410" spans="1:21" s="61" customFormat="1" ht="15.6" customHeight="1">
      <c r="A1410" s="60" t="s">
        <v>93</v>
      </c>
      <c r="B1410" s="513">
        <v>259</v>
      </c>
      <c r="C1410" s="567" t="s">
        <v>2827</v>
      </c>
      <c r="D1410" s="582">
        <v>89.6</v>
      </c>
      <c r="E1410" s="582">
        <v>89.6</v>
      </c>
      <c r="F1410" s="582">
        <v>89.6</v>
      </c>
      <c r="G1410" s="582">
        <v>92.9</v>
      </c>
      <c r="H1410" s="582">
        <v>92.9</v>
      </c>
      <c r="I1410" s="582">
        <v>92.9</v>
      </c>
      <c r="J1410" s="582">
        <v>92.9</v>
      </c>
      <c r="K1410" s="582">
        <v>92.9</v>
      </c>
      <c r="L1410" s="582">
        <v>92.9</v>
      </c>
      <c r="M1410" s="582">
        <v>92.9</v>
      </c>
      <c r="N1410" s="582">
        <v>92.9</v>
      </c>
      <c r="O1410" s="582">
        <f>(R1410)-SUM(D1410:N1410)</f>
        <v>92.900000000000318</v>
      </c>
      <c r="P1410" s="552">
        <f t="shared" ref="P1410" si="1087">SUM(D1410:O1410)</f>
        <v>1104.9000000000001</v>
      </c>
      <c r="Q1410" s="585"/>
      <c r="R1410" s="551">
        <v>1104.9000000000001</v>
      </c>
      <c r="S1410" s="551">
        <v>1104.9000000000001</v>
      </c>
      <c r="T1410" s="521">
        <f t="shared" ref="T1410" si="1088">T1472+T1570</f>
        <v>0</v>
      </c>
      <c r="U1410" s="209">
        <v>1</v>
      </c>
    </row>
    <row r="1411" spans="1:21" s="61" customFormat="1" ht="15.75" hidden="1" customHeight="1" thickBot="1">
      <c r="A1411" s="60" t="s">
        <v>93</v>
      </c>
      <c r="B1411" s="409"/>
      <c r="C1411" s="503" t="s">
        <v>2425</v>
      </c>
      <c r="D1411" s="411">
        <f t="shared" ref="D1411:O1411" si="1089">+D1460+D1509</f>
        <v>19.5</v>
      </c>
      <c r="E1411" s="412">
        <f t="shared" si="1089"/>
        <v>54.543752999999995</v>
      </c>
      <c r="F1411" s="412">
        <f t="shared" si="1089"/>
        <v>19.5</v>
      </c>
      <c r="G1411" s="412">
        <f t="shared" si="1089"/>
        <v>19.5</v>
      </c>
      <c r="H1411" s="412">
        <f t="shared" si="1089"/>
        <v>32.468212000000008</v>
      </c>
      <c r="I1411" s="412">
        <f t="shared" si="1089"/>
        <v>19.5</v>
      </c>
      <c r="J1411" s="412">
        <f t="shared" si="1089"/>
        <v>19.5</v>
      </c>
      <c r="K1411" s="412">
        <f t="shared" si="1089"/>
        <v>34.482308999999987</v>
      </c>
      <c r="L1411" s="412">
        <f t="shared" si="1089"/>
        <v>19.5</v>
      </c>
      <c r="M1411" s="412">
        <f t="shared" si="1089"/>
        <v>9.2458972200000176</v>
      </c>
      <c r="N1411" s="412">
        <f t="shared" si="1089"/>
        <v>0</v>
      </c>
      <c r="O1411" s="412">
        <f t="shared" si="1089"/>
        <v>0</v>
      </c>
      <c r="P1411" s="78">
        <f t="shared" si="1085"/>
        <v>247.74017122000001</v>
      </c>
      <c r="Q1411" s="75"/>
      <c r="R1411" s="238">
        <f>R1460+R1509</f>
        <v>314.3</v>
      </c>
      <c r="S1411" s="248">
        <f>S1460+S1509</f>
        <v>314.3</v>
      </c>
      <c r="T1411" s="392">
        <f>T1460+T1509</f>
        <v>0</v>
      </c>
      <c r="U1411" s="209">
        <v>2</v>
      </c>
    </row>
    <row r="1412" spans="1:21" s="61" customFormat="1" ht="15.75" hidden="1" customHeight="1" thickBot="1">
      <c r="A1412" s="60" t="s">
        <v>93</v>
      </c>
      <c r="B1412" s="62"/>
      <c r="C1412" s="42" t="s">
        <v>2426</v>
      </c>
      <c r="D1412" s="407">
        <f t="shared" ref="D1412:O1412" si="1090">+D1461+D1510</f>
        <v>0</v>
      </c>
      <c r="E1412" s="404">
        <f t="shared" si="1090"/>
        <v>0</v>
      </c>
      <c r="F1412" s="404">
        <f t="shared" si="1090"/>
        <v>0</v>
      </c>
      <c r="G1412" s="404">
        <f t="shared" si="1090"/>
        <v>0</v>
      </c>
      <c r="H1412" s="404">
        <f t="shared" si="1090"/>
        <v>0</v>
      </c>
      <c r="I1412" s="404">
        <f t="shared" si="1090"/>
        <v>0</v>
      </c>
      <c r="J1412" s="404">
        <f t="shared" si="1090"/>
        <v>0</v>
      </c>
      <c r="K1412" s="404">
        <f t="shared" si="1090"/>
        <v>0</v>
      </c>
      <c r="L1412" s="404">
        <f t="shared" si="1090"/>
        <v>0</v>
      </c>
      <c r="M1412" s="404">
        <f t="shared" si="1090"/>
        <v>0</v>
      </c>
      <c r="N1412" s="404">
        <f t="shared" si="1090"/>
        <v>0</v>
      </c>
      <c r="O1412" s="404">
        <f t="shared" si="1090"/>
        <v>0</v>
      </c>
      <c r="P1412" s="74">
        <f t="shared" si="1085"/>
        <v>0</v>
      </c>
      <c r="Q1412" s="75"/>
      <c r="R1412" s="73">
        <f>R1461+R1510</f>
        <v>0</v>
      </c>
      <c r="S1412" s="96">
        <f>S1461+S1510</f>
        <v>0</v>
      </c>
      <c r="T1412" s="273">
        <f>T1474+T1572</f>
        <v>0</v>
      </c>
      <c r="U1412" s="209">
        <v>2</v>
      </c>
    </row>
    <row r="1413" spans="1:21" s="61" customFormat="1" ht="15.75" hidden="1" customHeight="1" thickBot="1">
      <c r="A1413" s="60" t="s">
        <v>93</v>
      </c>
      <c r="B1413" s="62"/>
      <c r="C1413" s="38" t="s">
        <v>2427</v>
      </c>
      <c r="D1413" s="407">
        <f t="shared" ref="D1413:O1413" si="1091">+D1462+D1511</f>
        <v>0</v>
      </c>
      <c r="E1413" s="404">
        <f t="shared" si="1091"/>
        <v>0</v>
      </c>
      <c r="F1413" s="404">
        <f t="shared" si="1091"/>
        <v>0</v>
      </c>
      <c r="G1413" s="404">
        <f t="shared" si="1091"/>
        <v>0</v>
      </c>
      <c r="H1413" s="404">
        <f t="shared" si="1091"/>
        <v>0</v>
      </c>
      <c r="I1413" s="404">
        <f t="shared" si="1091"/>
        <v>0</v>
      </c>
      <c r="J1413" s="404">
        <f t="shared" si="1091"/>
        <v>0</v>
      </c>
      <c r="K1413" s="404">
        <f t="shared" si="1091"/>
        <v>0</v>
      </c>
      <c r="L1413" s="404">
        <f t="shared" si="1091"/>
        <v>0</v>
      </c>
      <c r="M1413" s="404">
        <f t="shared" si="1091"/>
        <v>0</v>
      </c>
      <c r="N1413" s="404">
        <f t="shared" si="1091"/>
        <v>0</v>
      </c>
      <c r="O1413" s="404">
        <f t="shared" si="1091"/>
        <v>0</v>
      </c>
      <c r="P1413" s="74">
        <f t="shared" si="1085"/>
        <v>0</v>
      </c>
      <c r="Q1413" s="180"/>
      <c r="R1413" s="243">
        <v>0</v>
      </c>
      <c r="S1413" s="246">
        <v>0</v>
      </c>
      <c r="T1413" s="358">
        <f>R1413-S1413</f>
        <v>0</v>
      </c>
      <c r="U1413" s="209">
        <v>2</v>
      </c>
    </row>
    <row r="1414" spans="1:21" s="61" customFormat="1" ht="15.6" hidden="1" customHeight="1" thickBot="1">
      <c r="A1414" s="60" t="s">
        <v>93</v>
      </c>
      <c r="B1414" s="62"/>
      <c r="C1414" s="38" t="s">
        <v>2428</v>
      </c>
      <c r="D1414" s="407">
        <v>0</v>
      </c>
      <c r="E1414" s="404">
        <v>0</v>
      </c>
      <c r="F1414" s="404">
        <v>2.9999999999999997E-8</v>
      </c>
      <c r="G1414" s="404">
        <v>37.500000010000001</v>
      </c>
      <c r="H1414" s="404">
        <v>37.5</v>
      </c>
      <c r="I1414" s="404">
        <v>37.5</v>
      </c>
      <c r="J1414" s="404">
        <v>37.5</v>
      </c>
      <c r="K1414" s="404">
        <v>37.5</v>
      </c>
      <c r="L1414" s="404">
        <v>0</v>
      </c>
      <c r="M1414" s="404">
        <v>0</v>
      </c>
      <c r="N1414" s="404">
        <v>0</v>
      </c>
      <c r="O1414" s="160">
        <v>0</v>
      </c>
      <c r="P1414" s="74">
        <f t="shared" si="1085"/>
        <v>187.50000004</v>
      </c>
      <c r="Q1414" s="113"/>
      <c r="R1414" s="109">
        <v>337.5</v>
      </c>
      <c r="S1414" s="114">
        <v>337.5</v>
      </c>
      <c r="T1414" s="115">
        <f>R1414-S1414</f>
        <v>0</v>
      </c>
      <c r="U1414" s="209">
        <v>2</v>
      </c>
    </row>
    <row r="1415" spans="1:21" s="61" customFormat="1" ht="15.6" hidden="1" customHeight="1" thickBot="1">
      <c r="A1415" s="60" t="s">
        <v>93</v>
      </c>
      <c r="B1415" s="62"/>
      <c r="C1415" s="38" t="s">
        <v>2429</v>
      </c>
      <c r="D1415" s="407">
        <v>0</v>
      </c>
      <c r="E1415" s="404">
        <f t="shared" ref="E1415:N1415" si="1092">+E1464+E1513</f>
        <v>0</v>
      </c>
      <c r="F1415" s="404">
        <f t="shared" si="1092"/>
        <v>0</v>
      </c>
      <c r="G1415" s="404">
        <f t="shared" si="1092"/>
        <v>0</v>
      </c>
      <c r="H1415" s="404">
        <f t="shared" si="1092"/>
        <v>0</v>
      </c>
      <c r="I1415" s="404">
        <f t="shared" si="1092"/>
        <v>0</v>
      </c>
      <c r="J1415" s="404">
        <f t="shared" si="1092"/>
        <v>0</v>
      </c>
      <c r="K1415" s="404">
        <f t="shared" si="1092"/>
        <v>0</v>
      </c>
      <c r="L1415" s="404">
        <f t="shared" si="1092"/>
        <v>0</v>
      </c>
      <c r="M1415" s="404">
        <f t="shared" si="1092"/>
        <v>0</v>
      </c>
      <c r="N1415" s="404">
        <f t="shared" si="1092"/>
        <v>0</v>
      </c>
      <c r="O1415" s="160">
        <f>(R1415)-SUM(D1415:N1415)</f>
        <v>0</v>
      </c>
      <c r="P1415" s="74">
        <f t="shared" si="1085"/>
        <v>0</v>
      </c>
      <c r="Q1415" s="113"/>
      <c r="R1415" s="312">
        <v>0</v>
      </c>
      <c r="S1415" s="343">
        <v>0</v>
      </c>
      <c r="T1415" s="403">
        <f>T1477+T1575</f>
        <v>0</v>
      </c>
      <c r="U1415" s="209">
        <v>2</v>
      </c>
    </row>
    <row r="1416" spans="1:21" s="61" customFormat="1" ht="15.75" hidden="1" customHeight="1" thickBot="1">
      <c r="A1416" s="60" t="s">
        <v>93</v>
      </c>
      <c r="B1416" s="408">
        <f>+B1410+1</f>
        <v>260</v>
      </c>
      <c r="C1416" s="39" t="s">
        <v>2430</v>
      </c>
      <c r="D1416" s="494">
        <v>0</v>
      </c>
      <c r="E1416" s="406">
        <v>0</v>
      </c>
      <c r="F1416" s="406">
        <v>0</v>
      </c>
      <c r="G1416" s="406">
        <v>0</v>
      </c>
      <c r="H1416" s="406">
        <v>0</v>
      </c>
      <c r="I1416" s="406">
        <v>0</v>
      </c>
      <c r="J1416" s="406">
        <v>57.780489000000003</v>
      </c>
      <c r="K1416" s="406">
        <v>62.235097999999994</v>
      </c>
      <c r="L1416" s="406">
        <v>51.912238000000016</v>
      </c>
      <c r="M1416" s="406">
        <v>2.5055583599999807</v>
      </c>
      <c r="N1416" s="406">
        <v>2.5055583600000091</v>
      </c>
      <c r="O1416" s="440">
        <v>2.3929720799999927</v>
      </c>
      <c r="P1416" s="244">
        <f t="shared" si="1085"/>
        <v>179.3319138</v>
      </c>
      <c r="Q1416" s="113"/>
      <c r="R1416" s="343">
        <f>343.9-161.2</f>
        <v>182.7</v>
      </c>
      <c r="S1416" s="343">
        <f>343.9-161.2</f>
        <v>182.7</v>
      </c>
      <c r="T1416" s="115">
        <f>R1416-S1416</f>
        <v>0</v>
      </c>
      <c r="U1416" s="209">
        <v>2</v>
      </c>
    </row>
    <row r="1417" spans="1:21" s="61" customFormat="1" ht="15.75" hidden="1" customHeight="1">
      <c r="A1417" s="60" t="s">
        <v>93</v>
      </c>
      <c r="B1417" s="408">
        <v>260</v>
      </c>
      <c r="C1417" s="566" t="s">
        <v>2431</v>
      </c>
      <c r="D1417" s="581">
        <v>2.3929720799999998</v>
      </c>
      <c r="E1417" s="342">
        <v>2.3929720799999998</v>
      </c>
      <c r="F1417" s="342">
        <v>2.3214072800000007</v>
      </c>
      <c r="G1417" s="342">
        <v>2.7980725199999998</v>
      </c>
      <c r="H1417" s="342">
        <v>2.7980725199999998</v>
      </c>
      <c r="I1417" s="342">
        <v>2.8139088799999996</v>
      </c>
      <c r="J1417" s="342">
        <v>2.8139088800000014</v>
      </c>
      <c r="K1417" s="342">
        <v>2.8139088799999996</v>
      </c>
      <c r="L1417" s="342">
        <v>2.8595172799999986</v>
      </c>
      <c r="M1417" s="342">
        <v>2.8595172800000022</v>
      </c>
      <c r="N1417" s="342">
        <v>2.8595172799999986</v>
      </c>
      <c r="O1417" s="342">
        <v>2.9684963999999994</v>
      </c>
      <c r="P1417" s="309">
        <f t="shared" si="1085"/>
        <v>32.692271359999999</v>
      </c>
      <c r="Q1417" s="79"/>
      <c r="R1417" s="306">
        <v>32.4</v>
      </c>
      <c r="S1417" s="342">
        <v>32.4</v>
      </c>
      <c r="T1417" s="355">
        <f>R1417-S1417</f>
        <v>0</v>
      </c>
      <c r="U1417" s="209">
        <v>2</v>
      </c>
    </row>
    <row r="1418" spans="1:21" s="60" customFormat="1" ht="15.75" customHeight="1">
      <c r="A1418" s="60" t="s">
        <v>93</v>
      </c>
      <c r="B1418" s="513">
        <v>260</v>
      </c>
      <c r="C1418" s="567" t="s">
        <v>2432</v>
      </c>
      <c r="D1418" s="521">
        <v>74.212410000000006</v>
      </c>
      <c r="E1418" s="521">
        <v>74.212410000000006</v>
      </c>
      <c r="F1418" s="521">
        <v>97.977108999999984</v>
      </c>
      <c r="G1418" s="521">
        <v>79.476945000000001</v>
      </c>
      <c r="H1418" s="521">
        <v>79.476945000000001</v>
      </c>
      <c r="I1418" s="521">
        <v>89.629354999999975</v>
      </c>
      <c r="J1418" s="583">
        <v>89.6</v>
      </c>
      <c r="K1418" s="583">
        <v>89.6</v>
      </c>
      <c r="L1418" s="583">
        <v>89.6</v>
      </c>
      <c r="M1418" s="583">
        <v>89.6</v>
      </c>
      <c r="N1418" s="583">
        <v>89.6</v>
      </c>
      <c r="O1418" s="582">
        <f>(R1418)-SUM(D1418:N1418)</f>
        <v>89.61482599999988</v>
      </c>
      <c r="P1418" s="552">
        <f t="shared" si="1085"/>
        <v>1032.5999999999999</v>
      </c>
      <c r="Q1418" s="523"/>
      <c r="R1418" s="553">
        <v>1032.5999999999999</v>
      </c>
      <c r="S1418" s="551">
        <v>1032.5999999999999</v>
      </c>
      <c r="T1418" s="521">
        <f t="shared" ref="T1418:T1424" si="1093">T1480+T1578</f>
        <v>0</v>
      </c>
      <c r="U1418" s="209">
        <v>1</v>
      </c>
    </row>
    <row r="1419" spans="1:21" s="61" customFormat="1" ht="15.75" customHeight="1">
      <c r="A1419" s="60" t="s">
        <v>93</v>
      </c>
      <c r="B1419" s="513">
        <v>261</v>
      </c>
      <c r="C1419" s="567" t="s">
        <v>2433</v>
      </c>
      <c r="D1419" s="618">
        <v>89.6</v>
      </c>
      <c r="E1419" s="618">
        <v>89.6</v>
      </c>
      <c r="F1419" s="618">
        <v>89.6</v>
      </c>
      <c r="G1419" s="618">
        <v>92.9</v>
      </c>
      <c r="H1419" s="618">
        <v>92.9</v>
      </c>
      <c r="I1419" s="618">
        <v>92.9</v>
      </c>
      <c r="J1419" s="618">
        <v>92.9</v>
      </c>
      <c r="K1419" s="618">
        <v>92.9</v>
      </c>
      <c r="L1419" s="618">
        <v>92.9</v>
      </c>
      <c r="M1419" s="618">
        <v>92.9</v>
      </c>
      <c r="N1419" s="618">
        <v>92.9</v>
      </c>
      <c r="O1419" s="582">
        <f>(R1419)-SUM(D1419:N1419)</f>
        <v>92.900000000000318</v>
      </c>
      <c r="P1419" s="552">
        <f t="shared" si="1085"/>
        <v>1104.9000000000001</v>
      </c>
      <c r="Q1419" s="558"/>
      <c r="R1419" s="553">
        <v>1104.9000000000001</v>
      </c>
      <c r="S1419" s="551">
        <v>1104.9000000000001</v>
      </c>
      <c r="T1419" s="521">
        <f t="shared" si="1093"/>
        <v>0</v>
      </c>
      <c r="U1419" s="209">
        <v>1</v>
      </c>
    </row>
    <row r="1420" spans="1:21" s="61" customFormat="1" ht="15.75" hidden="1" customHeight="1" thickBot="1">
      <c r="A1420" s="60" t="s">
        <v>93</v>
      </c>
      <c r="B1420" s="409"/>
      <c r="C1420" s="410" t="s">
        <v>2434</v>
      </c>
      <c r="D1420" s="411">
        <v>0</v>
      </c>
      <c r="E1420" s="412">
        <v>0</v>
      </c>
      <c r="F1420" s="412">
        <v>0</v>
      </c>
      <c r="G1420" s="412">
        <v>0</v>
      </c>
      <c r="H1420" s="412">
        <v>0</v>
      </c>
      <c r="I1420" s="412">
        <v>0</v>
      </c>
      <c r="J1420" s="412">
        <v>0</v>
      </c>
      <c r="K1420" s="412">
        <v>0</v>
      </c>
      <c r="L1420" s="412">
        <v>0</v>
      </c>
      <c r="M1420" s="412">
        <v>0</v>
      </c>
      <c r="N1420" s="412">
        <v>0</v>
      </c>
      <c r="O1420" s="412">
        <f>(R1420)-SUM(D1420:N1420)</f>
        <v>0</v>
      </c>
      <c r="P1420" s="78">
        <f t="shared" si="1085"/>
        <v>0</v>
      </c>
      <c r="Q1420" s="127"/>
      <c r="R1420" s="77">
        <v>0</v>
      </c>
      <c r="S1420" s="199">
        <v>0</v>
      </c>
      <c r="T1420" s="393">
        <f t="shared" si="1093"/>
        <v>0</v>
      </c>
      <c r="U1420" s="209">
        <v>2</v>
      </c>
    </row>
    <row r="1421" spans="1:21" s="61" customFormat="1" ht="15.75" hidden="1" customHeight="1" thickBot="1">
      <c r="A1421" s="60" t="s">
        <v>93</v>
      </c>
      <c r="B1421" s="213"/>
      <c r="C1421" s="38" t="s">
        <v>2435</v>
      </c>
      <c r="D1421" s="407">
        <v>0</v>
      </c>
      <c r="E1421" s="404">
        <v>0</v>
      </c>
      <c r="F1421" s="404">
        <v>0</v>
      </c>
      <c r="G1421" s="404">
        <v>0</v>
      </c>
      <c r="H1421" s="404">
        <v>0</v>
      </c>
      <c r="I1421" s="404">
        <v>0</v>
      </c>
      <c r="J1421" s="404">
        <v>0</v>
      </c>
      <c r="K1421" s="404">
        <v>0</v>
      </c>
      <c r="L1421" s="404">
        <v>0</v>
      </c>
      <c r="M1421" s="404">
        <v>0</v>
      </c>
      <c r="N1421" s="404">
        <v>0</v>
      </c>
      <c r="O1421" s="404">
        <f>(R1421)-SUM(D1421:N1421)</f>
        <v>0</v>
      </c>
      <c r="P1421" s="74">
        <f t="shared" si="1085"/>
        <v>0</v>
      </c>
      <c r="Q1421" s="127"/>
      <c r="R1421" s="73">
        <v>0</v>
      </c>
      <c r="S1421" s="96">
        <v>0</v>
      </c>
      <c r="T1421" s="93">
        <f t="shared" si="1093"/>
        <v>0</v>
      </c>
      <c r="U1421" s="209">
        <v>2</v>
      </c>
    </row>
    <row r="1422" spans="1:21" s="61" customFormat="1" ht="15.75" hidden="1" customHeight="1" thickBot="1">
      <c r="A1422" s="60" t="s">
        <v>93</v>
      </c>
      <c r="B1422" s="213"/>
      <c r="C1422" s="38" t="s">
        <v>2533</v>
      </c>
      <c r="D1422" s="407">
        <v>0</v>
      </c>
      <c r="E1422" s="404">
        <v>0</v>
      </c>
      <c r="F1422" s="404">
        <v>0</v>
      </c>
      <c r="G1422" s="404">
        <v>0</v>
      </c>
      <c r="H1422" s="404">
        <v>0</v>
      </c>
      <c r="I1422" s="404">
        <v>0</v>
      </c>
      <c r="J1422" s="404">
        <v>0</v>
      </c>
      <c r="K1422" s="404">
        <v>0</v>
      </c>
      <c r="L1422" s="404">
        <v>0</v>
      </c>
      <c r="M1422" s="404">
        <v>0</v>
      </c>
      <c r="N1422" s="404">
        <v>0</v>
      </c>
      <c r="O1422" s="404">
        <f t="shared" ref="O1422:O1424" si="1094">(R1422)-SUM(D1422:N1422)</f>
        <v>0</v>
      </c>
      <c r="P1422" s="74">
        <f t="shared" ref="P1422:P1424" si="1095">SUM(D1422:O1422)</f>
        <v>0</v>
      </c>
      <c r="Q1422" s="127"/>
      <c r="R1422" s="73">
        <v>0</v>
      </c>
      <c r="S1422" s="96">
        <v>0</v>
      </c>
      <c r="T1422" s="93">
        <f t="shared" si="1093"/>
        <v>0</v>
      </c>
      <c r="U1422" s="209">
        <v>2</v>
      </c>
    </row>
    <row r="1423" spans="1:21" s="61" customFormat="1" ht="15.75" hidden="1" customHeight="1" thickBot="1">
      <c r="A1423" s="60" t="s">
        <v>93</v>
      </c>
      <c r="B1423" s="213"/>
      <c r="C1423" s="38" t="s">
        <v>2629</v>
      </c>
      <c r="D1423" s="407">
        <v>0</v>
      </c>
      <c r="E1423" s="404">
        <v>0</v>
      </c>
      <c r="F1423" s="404">
        <v>0</v>
      </c>
      <c r="G1423" s="404">
        <v>0</v>
      </c>
      <c r="H1423" s="404">
        <v>0</v>
      </c>
      <c r="I1423" s="404">
        <v>0</v>
      </c>
      <c r="J1423" s="404">
        <v>0</v>
      </c>
      <c r="K1423" s="404">
        <v>0</v>
      </c>
      <c r="L1423" s="404">
        <v>0</v>
      </c>
      <c r="M1423" s="404">
        <v>0</v>
      </c>
      <c r="N1423" s="404">
        <v>0</v>
      </c>
      <c r="O1423" s="404">
        <f t="shared" si="1094"/>
        <v>0</v>
      </c>
      <c r="P1423" s="74">
        <f t="shared" si="1095"/>
        <v>0</v>
      </c>
      <c r="Q1423" s="127"/>
      <c r="R1423" s="73">
        <v>0</v>
      </c>
      <c r="S1423" s="96">
        <v>0</v>
      </c>
      <c r="T1423" s="93">
        <f t="shared" si="1093"/>
        <v>0</v>
      </c>
      <c r="U1423" s="209">
        <v>2</v>
      </c>
    </row>
    <row r="1424" spans="1:21" s="61" customFormat="1" ht="15.75" hidden="1" customHeight="1" thickBot="1">
      <c r="A1424" s="60" t="s">
        <v>93</v>
      </c>
      <c r="B1424" s="213"/>
      <c r="C1424" s="38" t="s">
        <v>2725</v>
      </c>
      <c r="D1424" s="407">
        <v>0</v>
      </c>
      <c r="E1424" s="404">
        <v>0</v>
      </c>
      <c r="F1424" s="404">
        <v>0</v>
      </c>
      <c r="G1424" s="404">
        <v>0</v>
      </c>
      <c r="H1424" s="404">
        <v>0</v>
      </c>
      <c r="I1424" s="404">
        <v>0</v>
      </c>
      <c r="J1424" s="404">
        <v>0</v>
      </c>
      <c r="K1424" s="404">
        <v>0</v>
      </c>
      <c r="L1424" s="404">
        <v>0</v>
      </c>
      <c r="M1424" s="404">
        <v>0</v>
      </c>
      <c r="N1424" s="404">
        <v>0</v>
      </c>
      <c r="O1424" s="404">
        <f t="shared" si="1094"/>
        <v>0</v>
      </c>
      <c r="P1424" s="74">
        <f t="shared" si="1095"/>
        <v>0</v>
      </c>
      <c r="Q1424" s="127"/>
      <c r="R1424" s="73">
        <v>0</v>
      </c>
      <c r="S1424" s="96">
        <v>0</v>
      </c>
      <c r="T1424" s="93">
        <f t="shared" si="1093"/>
        <v>0</v>
      </c>
      <c r="U1424" s="209">
        <v>2</v>
      </c>
    </row>
    <row r="1425" spans="1:21" s="61" customFormat="1" ht="15.75" customHeight="1">
      <c r="A1425" s="60"/>
      <c r="B1425" s="82"/>
      <c r="C1425" s="50"/>
      <c r="D1425" s="83"/>
      <c r="E1425" s="83"/>
      <c r="F1425" s="83"/>
      <c r="G1425" s="83"/>
      <c r="H1425" s="83"/>
      <c r="I1425" s="83"/>
      <c r="J1425" s="83"/>
      <c r="K1425" s="83"/>
      <c r="L1425" s="83"/>
      <c r="M1425" s="83"/>
      <c r="N1425" s="83"/>
      <c r="O1425" s="83"/>
      <c r="P1425" s="83"/>
      <c r="Q1425" s="84"/>
      <c r="R1425" s="83"/>
      <c r="S1425" s="83"/>
      <c r="T1425" s="67"/>
      <c r="U1425" s="209">
        <v>1</v>
      </c>
    </row>
    <row r="1426" spans="1:21" s="61" customFormat="1" ht="15.75" hidden="1" customHeight="1" thickBot="1">
      <c r="A1426" s="60"/>
      <c r="B1426" s="213"/>
      <c r="C1426" s="50"/>
      <c r="D1426" s="83"/>
      <c r="E1426" s="83"/>
      <c r="F1426" s="83"/>
      <c r="G1426" s="83"/>
      <c r="H1426" s="83"/>
      <c r="I1426" s="83"/>
      <c r="J1426" s="83"/>
      <c r="K1426" s="83"/>
      <c r="L1426" s="83"/>
      <c r="M1426" s="83"/>
      <c r="N1426" s="83"/>
      <c r="O1426" s="83"/>
      <c r="P1426" s="84"/>
      <c r="Q1426" s="84"/>
      <c r="R1426" s="83"/>
      <c r="S1426" s="83"/>
      <c r="T1426" s="67"/>
      <c r="U1426" s="209">
        <v>2</v>
      </c>
    </row>
    <row r="1427" spans="1:21" s="61" customFormat="1" ht="15.75" hidden="1" customHeight="1" thickBot="1">
      <c r="A1427" s="60"/>
      <c r="B1427" s="213"/>
      <c r="C1427" s="50"/>
      <c r="D1427" s="83"/>
      <c r="E1427" s="83"/>
      <c r="F1427" s="83"/>
      <c r="G1427" s="83"/>
      <c r="H1427" s="83"/>
      <c r="I1427" s="83"/>
      <c r="J1427" s="83"/>
      <c r="K1427" s="83"/>
      <c r="L1427" s="83"/>
      <c r="M1427" s="83"/>
      <c r="N1427" s="83"/>
      <c r="O1427" s="83"/>
      <c r="P1427" s="84"/>
      <c r="Q1427" s="84"/>
      <c r="R1427" s="83"/>
      <c r="S1427" s="83"/>
      <c r="T1427" s="67"/>
      <c r="U1427" s="209">
        <v>2</v>
      </c>
    </row>
    <row r="1428" spans="1:21" s="61" customFormat="1" ht="15.75" hidden="1" customHeight="1" thickBot="1">
      <c r="A1428" s="60"/>
      <c r="B1428" s="213"/>
      <c r="C1428" s="50"/>
      <c r="D1428" s="83"/>
      <c r="E1428" s="83"/>
      <c r="F1428" s="83"/>
      <c r="G1428" s="83"/>
      <c r="H1428" s="83"/>
      <c r="I1428" s="83"/>
      <c r="J1428" s="83"/>
      <c r="K1428" s="83"/>
      <c r="L1428" s="83"/>
      <c r="M1428" s="83"/>
      <c r="N1428" s="83"/>
      <c r="O1428" s="83"/>
      <c r="P1428" s="84"/>
      <c r="Q1428" s="84"/>
      <c r="R1428" s="83"/>
      <c r="S1428" s="83"/>
      <c r="T1428" s="67"/>
      <c r="U1428" s="209">
        <v>2</v>
      </c>
    </row>
    <row r="1429" spans="1:21" s="61" customFormat="1" ht="15.75" hidden="1" customHeight="1" thickBot="1">
      <c r="A1429" s="60"/>
      <c r="B1429" s="213"/>
      <c r="C1429" s="50"/>
      <c r="D1429" s="83"/>
      <c r="E1429" s="83"/>
      <c r="F1429" s="83"/>
      <c r="G1429" s="83"/>
      <c r="H1429" s="83"/>
      <c r="I1429" s="83"/>
      <c r="J1429" s="83"/>
      <c r="K1429" s="83"/>
      <c r="L1429" s="83"/>
      <c r="M1429" s="83"/>
      <c r="N1429" s="83"/>
      <c r="O1429" s="83"/>
      <c r="P1429" s="84"/>
      <c r="Q1429" s="84"/>
      <c r="R1429" s="83"/>
      <c r="S1429" s="83"/>
      <c r="T1429" s="67"/>
      <c r="U1429" s="209">
        <v>2</v>
      </c>
    </row>
    <row r="1430" spans="1:21" s="61" customFormat="1" ht="15.75" hidden="1" customHeight="1" thickBot="1">
      <c r="A1430" s="60" t="s">
        <v>2413</v>
      </c>
      <c r="B1430" s="213"/>
      <c r="C1430" s="413" t="s">
        <v>2412</v>
      </c>
      <c r="D1430" s="153">
        <v>0</v>
      </c>
      <c r="E1430" s="154">
        <v>0</v>
      </c>
      <c r="F1430" s="154">
        <v>0</v>
      </c>
      <c r="G1430" s="154">
        <v>0</v>
      </c>
      <c r="H1430" s="154">
        <v>0</v>
      </c>
      <c r="I1430" s="154">
        <v>0</v>
      </c>
      <c r="J1430" s="154">
        <v>0</v>
      </c>
      <c r="K1430" s="154">
        <v>0</v>
      </c>
      <c r="L1430" s="154">
        <v>0</v>
      </c>
      <c r="M1430" s="154">
        <v>0</v>
      </c>
      <c r="N1430" s="154">
        <v>0</v>
      </c>
      <c r="O1430" s="154">
        <v>0</v>
      </c>
      <c r="P1430" s="155">
        <v>0</v>
      </c>
      <c r="Q1430" s="157" t="e">
        <f>(P1452/P1451-1)</f>
        <v>#DIV/0!</v>
      </c>
      <c r="R1430" s="83"/>
      <c r="S1430" s="83"/>
      <c r="T1430" s="67"/>
      <c r="U1430" s="209">
        <v>2</v>
      </c>
    </row>
    <row r="1431" spans="1:21" s="61" customFormat="1" ht="15.75" hidden="1" customHeight="1" thickBot="1">
      <c r="A1431" s="60" t="s">
        <v>2413</v>
      </c>
      <c r="B1431" s="213"/>
      <c r="C1431" s="49" t="s">
        <v>2401</v>
      </c>
      <c r="D1431" s="153">
        <v>0</v>
      </c>
      <c r="E1431" s="154">
        <v>0</v>
      </c>
      <c r="F1431" s="154">
        <v>0</v>
      </c>
      <c r="G1431" s="154">
        <v>0</v>
      </c>
      <c r="H1431" s="154">
        <v>0</v>
      </c>
      <c r="I1431" s="154">
        <v>0</v>
      </c>
      <c r="J1431" s="154">
        <v>0</v>
      </c>
      <c r="K1431" s="154">
        <v>0</v>
      </c>
      <c r="L1431" s="154">
        <v>0</v>
      </c>
      <c r="M1431" s="154">
        <v>0</v>
      </c>
      <c r="N1431" s="154">
        <v>0</v>
      </c>
      <c r="O1431" s="154">
        <v>0</v>
      </c>
      <c r="P1431" s="155">
        <v>0</v>
      </c>
      <c r="Q1431" s="157" t="e">
        <f>(P1453/P1452-1)</f>
        <v>#DIV/0!</v>
      </c>
      <c r="R1431" s="83"/>
      <c r="S1431" s="83"/>
      <c r="T1431" s="67"/>
      <c r="U1431" s="209">
        <v>2</v>
      </c>
    </row>
    <row r="1432" spans="1:21" s="61" customFormat="1" ht="15.75" hidden="1" customHeight="1" thickBot="1">
      <c r="A1432" s="60" t="s">
        <v>2413</v>
      </c>
      <c r="B1432" s="213"/>
      <c r="C1432" s="40" t="s">
        <v>2402</v>
      </c>
      <c r="D1432" s="153">
        <v>0</v>
      </c>
      <c r="E1432" s="154">
        <v>0</v>
      </c>
      <c r="F1432" s="154">
        <v>0</v>
      </c>
      <c r="G1432" s="154">
        <v>0</v>
      </c>
      <c r="H1432" s="154">
        <v>0</v>
      </c>
      <c r="I1432" s="154">
        <v>0</v>
      </c>
      <c r="J1432" s="154">
        <v>0</v>
      </c>
      <c r="K1432" s="154">
        <v>0</v>
      </c>
      <c r="L1432" s="154">
        <v>0</v>
      </c>
      <c r="M1432" s="154">
        <v>0</v>
      </c>
      <c r="N1432" s="154">
        <v>0</v>
      </c>
      <c r="O1432" s="154">
        <v>0</v>
      </c>
      <c r="P1432" s="155">
        <v>0</v>
      </c>
      <c r="Q1432" s="156" t="e">
        <f>(P1454/P1453-1)</f>
        <v>#DIV/0!</v>
      </c>
      <c r="R1432" s="83"/>
      <c r="S1432" s="83"/>
      <c r="T1432" s="67"/>
      <c r="U1432" s="209">
        <v>2</v>
      </c>
    </row>
    <row r="1433" spans="1:21" s="61" customFormat="1" ht="15.75" hidden="1" customHeight="1" thickBot="1">
      <c r="A1433" s="60" t="s">
        <v>2413</v>
      </c>
      <c r="B1433" s="213"/>
      <c r="C1433" s="49" t="s">
        <v>2403</v>
      </c>
      <c r="D1433" s="153">
        <v>0</v>
      </c>
      <c r="E1433" s="154">
        <v>0</v>
      </c>
      <c r="F1433" s="154">
        <v>0</v>
      </c>
      <c r="G1433" s="154">
        <v>0</v>
      </c>
      <c r="H1433" s="154">
        <v>0</v>
      </c>
      <c r="I1433" s="154">
        <v>0</v>
      </c>
      <c r="J1433" s="154">
        <v>0</v>
      </c>
      <c r="K1433" s="154">
        <v>0</v>
      </c>
      <c r="L1433" s="154">
        <v>0</v>
      </c>
      <c r="M1433" s="154">
        <v>0</v>
      </c>
      <c r="N1433" s="154">
        <v>0</v>
      </c>
      <c r="O1433" s="154">
        <v>0</v>
      </c>
      <c r="P1433" s="155">
        <v>0</v>
      </c>
      <c r="Q1433" s="156">
        <v>0</v>
      </c>
      <c r="R1433" s="83"/>
      <c r="S1433" s="83"/>
      <c r="T1433" s="232"/>
      <c r="U1433" s="209">
        <v>2</v>
      </c>
    </row>
    <row r="1434" spans="1:21" s="61" customFormat="1" ht="15.75" hidden="1" customHeight="1" thickBot="1">
      <c r="A1434" s="60" t="s">
        <v>2413</v>
      </c>
      <c r="B1434" s="62"/>
      <c r="C1434" s="49" t="s">
        <v>2404</v>
      </c>
      <c r="D1434" s="153">
        <v>0</v>
      </c>
      <c r="E1434" s="154">
        <v>0</v>
      </c>
      <c r="F1434" s="154">
        <v>0</v>
      </c>
      <c r="G1434" s="154">
        <v>0</v>
      </c>
      <c r="H1434" s="154">
        <v>0</v>
      </c>
      <c r="I1434" s="154">
        <v>0</v>
      </c>
      <c r="J1434" s="154">
        <v>0</v>
      </c>
      <c r="K1434" s="154">
        <v>0</v>
      </c>
      <c r="L1434" s="154">
        <v>0</v>
      </c>
      <c r="M1434" s="154">
        <v>0</v>
      </c>
      <c r="N1434" s="154">
        <v>0</v>
      </c>
      <c r="O1434" s="154">
        <v>0</v>
      </c>
      <c r="P1434" s="155">
        <v>0</v>
      </c>
      <c r="Q1434" s="156">
        <v>0</v>
      </c>
      <c r="R1434" s="83"/>
      <c r="S1434" s="83"/>
      <c r="T1434" s="67"/>
      <c r="U1434" s="209">
        <v>2</v>
      </c>
    </row>
    <row r="1435" spans="1:21" s="61" customFormat="1" ht="15.75" hidden="1" customHeight="1" thickBot="1">
      <c r="A1435" s="60" t="s">
        <v>2413</v>
      </c>
      <c r="B1435" s="62"/>
      <c r="C1435" s="49" t="s">
        <v>2405</v>
      </c>
      <c r="D1435" s="153">
        <v>0</v>
      </c>
      <c r="E1435" s="154">
        <v>0</v>
      </c>
      <c r="F1435" s="154">
        <v>0</v>
      </c>
      <c r="G1435" s="154">
        <v>0</v>
      </c>
      <c r="H1435" s="154">
        <v>0</v>
      </c>
      <c r="I1435" s="154">
        <v>0</v>
      </c>
      <c r="J1435" s="154">
        <v>0</v>
      </c>
      <c r="K1435" s="154">
        <v>0</v>
      </c>
      <c r="L1435" s="154">
        <v>0</v>
      </c>
      <c r="M1435" s="154">
        <v>0</v>
      </c>
      <c r="N1435" s="154">
        <v>0</v>
      </c>
      <c r="O1435" s="154">
        <v>0</v>
      </c>
      <c r="P1435" s="155">
        <v>0</v>
      </c>
      <c r="Q1435" s="156">
        <v>0</v>
      </c>
      <c r="R1435" s="83"/>
      <c r="S1435" s="83"/>
      <c r="T1435" s="67"/>
      <c r="U1435" s="209">
        <v>2</v>
      </c>
    </row>
    <row r="1436" spans="1:21" s="61" customFormat="1" ht="15.75" hidden="1" customHeight="1" thickBot="1">
      <c r="A1436" s="60" t="s">
        <v>2413</v>
      </c>
      <c r="B1436" s="62"/>
      <c r="C1436" s="49" t="s">
        <v>2406</v>
      </c>
      <c r="D1436" s="153">
        <v>0</v>
      </c>
      <c r="E1436" s="154">
        <v>0</v>
      </c>
      <c r="F1436" s="154">
        <v>0</v>
      </c>
      <c r="G1436" s="154">
        <v>0</v>
      </c>
      <c r="H1436" s="154">
        <v>0</v>
      </c>
      <c r="I1436" s="154">
        <v>0</v>
      </c>
      <c r="J1436" s="154">
        <v>0</v>
      </c>
      <c r="K1436" s="154">
        <v>0</v>
      </c>
      <c r="L1436" s="154">
        <v>0</v>
      </c>
      <c r="M1436" s="154">
        <v>0</v>
      </c>
      <c r="N1436" s="154">
        <v>0</v>
      </c>
      <c r="O1436" s="154">
        <v>0</v>
      </c>
      <c r="P1436" s="155">
        <v>0</v>
      </c>
      <c r="Q1436" s="156">
        <v>0</v>
      </c>
      <c r="R1436" s="83"/>
      <c r="S1436" s="83"/>
      <c r="T1436" s="67"/>
      <c r="U1436" s="209">
        <v>2</v>
      </c>
    </row>
    <row r="1437" spans="1:21" s="61" customFormat="1" ht="15.75" hidden="1" customHeight="1" thickBot="1">
      <c r="A1437" s="60" t="s">
        <v>2413</v>
      </c>
      <c r="B1437" s="62"/>
      <c r="C1437" s="49" t="s">
        <v>2407</v>
      </c>
      <c r="D1437" s="153">
        <v>0</v>
      </c>
      <c r="E1437" s="154">
        <v>0</v>
      </c>
      <c r="F1437" s="154">
        <v>0</v>
      </c>
      <c r="G1437" s="154">
        <v>0</v>
      </c>
      <c r="H1437" s="154">
        <v>0</v>
      </c>
      <c r="I1437" s="154">
        <v>0</v>
      </c>
      <c r="J1437" s="154">
        <v>0</v>
      </c>
      <c r="K1437" s="154">
        <v>0</v>
      </c>
      <c r="L1437" s="154">
        <v>0</v>
      </c>
      <c r="M1437" s="154">
        <v>0</v>
      </c>
      <c r="N1437" s="154">
        <v>0</v>
      </c>
      <c r="O1437" s="154">
        <v>0</v>
      </c>
      <c r="P1437" s="155">
        <v>0</v>
      </c>
      <c r="Q1437" s="156">
        <v>0</v>
      </c>
      <c r="R1437" s="83"/>
      <c r="S1437" s="83"/>
      <c r="T1437" s="67"/>
      <c r="U1437" s="209">
        <v>2</v>
      </c>
    </row>
    <row r="1438" spans="1:21" s="61" customFormat="1" ht="15.75" hidden="1" customHeight="1" thickBot="1">
      <c r="A1438" s="60" t="s">
        <v>2413</v>
      </c>
      <c r="B1438" s="62">
        <f>+B1564+1</f>
        <v>270</v>
      </c>
      <c r="C1438" s="49" t="s">
        <v>2382</v>
      </c>
      <c r="D1438" s="153">
        <v>0</v>
      </c>
      <c r="E1438" s="154">
        <v>0</v>
      </c>
      <c r="F1438" s="154">
        <v>0</v>
      </c>
      <c r="G1438" s="154">
        <v>0</v>
      </c>
      <c r="H1438" s="154">
        <v>0</v>
      </c>
      <c r="I1438" s="154">
        <v>0</v>
      </c>
      <c r="J1438" s="154">
        <v>0</v>
      </c>
      <c r="K1438" s="154">
        <v>0</v>
      </c>
      <c r="L1438" s="154">
        <v>0</v>
      </c>
      <c r="M1438" s="154">
        <v>0</v>
      </c>
      <c r="N1438" s="154">
        <v>0</v>
      </c>
      <c r="O1438" s="154">
        <v>0</v>
      </c>
      <c r="P1438" s="155">
        <v>0</v>
      </c>
      <c r="Q1438" s="156">
        <v>0</v>
      </c>
      <c r="R1438" s="83"/>
      <c r="S1438" s="83"/>
      <c r="T1438" s="67"/>
      <c r="U1438" s="209">
        <v>2</v>
      </c>
    </row>
    <row r="1439" spans="1:21" s="61" customFormat="1" ht="15.75" hidden="1" customHeight="1">
      <c r="A1439" s="60" t="s">
        <v>2413</v>
      </c>
      <c r="B1439" s="408">
        <f>+B1438+1</f>
        <v>271</v>
      </c>
      <c r="C1439" s="566" t="s">
        <v>2377</v>
      </c>
      <c r="D1439" s="153">
        <v>0</v>
      </c>
      <c r="E1439" s="154">
        <v>0</v>
      </c>
      <c r="F1439" s="154">
        <v>0</v>
      </c>
      <c r="G1439" s="154">
        <v>0</v>
      </c>
      <c r="H1439" s="154">
        <v>0</v>
      </c>
      <c r="I1439" s="154">
        <v>0</v>
      </c>
      <c r="J1439" s="154">
        <v>0</v>
      </c>
      <c r="K1439" s="154">
        <v>0</v>
      </c>
      <c r="L1439" s="154">
        <v>0</v>
      </c>
      <c r="M1439" s="154">
        <v>0</v>
      </c>
      <c r="N1439" s="154">
        <v>0</v>
      </c>
      <c r="O1439" s="154">
        <v>0</v>
      </c>
      <c r="P1439" s="155">
        <v>0</v>
      </c>
      <c r="Q1439" s="156">
        <v>0</v>
      </c>
      <c r="R1439" s="83"/>
      <c r="S1439" s="83"/>
      <c r="T1439" s="67"/>
      <c r="U1439" s="209">
        <v>2</v>
      </c>
    </row>
    <row r="1440" spans="1:21" s="61" customFormat="1" ht="15.75" customHeight="1">
      <c r="A1440" s="60" t="s">
        <v>2413</v>
      </c>
      <c r="B1440" s="513">
        <v>262</v>
      </c>
      <c r="C1440" s="567" t="s">
        <v>2378</v>
      </c>
      <c r="D1440" s="119">
        <v>0</v>
      </c>
      <c r="E1440" s="119">
        <v>0</v>
      </c>
      <c r="F1440" s="119">
        <v>0</v>
      </c>
      <c r="G1440" s="119">
        <v>0</v>
      </c>
      <c r="H1440" s="119">
        <v>0</v>
      </c>
      <c r="I1440" s="119">
        <v>0</v>
      </c>
      <c r="J1440" s="119">
        <v>0</v>
      </c>
      <c r="K1440" s="119">
        <v>0</v>
      </c>
      <c r="L1440" s="119">
        <v>0</v>
      </c>
      <c r="M1440" s="119">
        <v>0</v>
      </c>
      <c r="N1440" s="119">
        <v>0</v>
      </c>
      <c r="O1440" s="119">
        <v>0</v>
      </c>
      <c r="P1440" s="175">
        <v>0</v>
      </c>
      <c r="Q1440" s="556">
        <v>0</v>
      </c>
      <c r="R1440" s="83"/>
      <c r="S1440" s="83"/>
      <c r="T1440" s="67"/>
      <c r="U1440" s="209">
        <v>1</v>
      </c>
    </row>
    <row r="1441" spans="1:21" s="61" customFormat="1" ht="15.75" customHeight="1">
      <c r="A1441" s="60" t="s">
        <v>2413</v>
      </c>
      <c r="B1441" s="513">
        <f>+B1440+1</f>
        <v>263</v>
      </c>
      <c r="C1441" s="567" t="s">
        <v>2379</v>
      </c>
      <c r="D1441" s="119">
        <v>0</v>
      </c>
      <c r="E1441" s="119">
        <v>0</v>
      </c>
      <c r="F1441" s="119">
        <v>0</v>
      </c>
      <c r="G1441" s="119">
        <v>0</v>
      </c>
      <c r="H1441" s="119">
        <v>0</v>
      </c>
      <c r="I1441" s="119">
        <v>0</v>
      </c>
      <c r="J1441" s="119">
        <v>0</v>
      </c>
      <c r="K1441" s="119">
        <v>0</v>
      </c>
      <c r="L1441" s="119">
        <v>0</v>
      </c>
      <c r="M1441" s="119">
        <v>0</v>
      </c>
      <c r="N1441" s="119">
        <v>0</v>
      </c>
      <c r="O1441" s="119">
        <v>0</v>
      </c>
      <c r="P1441" s="175">
        <v>0</v>
      </c>
      <c r="Q1441" s="556">
        <v>0</v>
      </c>
      <c r="R1441" s="83"/>
      <c r="S1441" s="83"/>
      <c r="T1441" s="67"/>
      <c r="U1441" s="209">
        <v>1</v>
      </c>
    </row>
    <row r="1442" spans="1:21" s="61" customFormat="1" ht="15.75" customHeight="1">
      <c r="A1442" s="60" t="s">
        <v>2413</v>
      </c>
      <c r="B1442" s="513">
        <f>+B1441+1</f>
        <v>264</v>
      </c>
      <c r="C1442" s="567" t="s">
        <v>2380</v>
      </c>
      <c r="D1442" s="119">
        <v>0</v>
      </c>
      <c r="E1442" s="119">
        <v>0</v>
      </c>
      <c r="F1442" s="119">
        <v>0</v>
      </c>
      <c r="G1442" s="119">
        <v>0</v>
      </c>
      <c r="H1442" s="119">
        <v>0</v>
      </c>
      <c r="I1442" s="119">
        <v>0</v>
      </c>
      <c r="J1442" s="119">
        <v>0</v>
      </c>
      <c r="K1442" s="119">
        <v>0</v>
      </c>
      <c r="L1442" s="119">
        <v>0</v>
      </c>
      <c r="M1442" s="119">
        <f t="shared" ref="D1442:O1447" si="1096">M1465/$P1465</f>
        <v>0.33840198675088823</v>
      </c>
      <c r="N1442" s="119">
        <f t="shared" si="1096"/>
        <v>0.33840198675088823</v>
      </c>
      <c r="O1442" s="119">
        <f t="shared" si="1096"/>
        <v>0.32319602649822354</v>
      </c>
      <c r="P1442" s="175">
        <f t="shared" ref="P1442:P1447" si="1097">SUM(D1442:O1442)</f>
        <v>1</v>
      </c>
      <c r="Q1442" s="556">
        <v>1</v>
      </c>
      <c r="R1442" s="83"/>
      <c r="S1442" s="83"/>
      <c r="T1442" s="67"/>
      <c r="U1442" s="209">
        <v>1</v>
      </c>
    </row>
    <row r="1443" spans="1:21" s="61" customFormat="1" ht="15.75" customHeight="1">
      <c r="A1443" s="60" t="s">
        <v>2413</v>
      </c>
      <c r="B1443" s="513">
        <f>+B1442+1</f>
        <v>265</v>
      </c>
      <c r="C1443" s="567" t="s">
        <v>2381</v>
      </c>
      <c r="D1443" s="119">
        <f t="shared" si="1096"/>
        <v>7.3196874381994612E-2</v>
      </c>
      <c r="E1443" s="119">
        <f t="shared" si="1096"/>
        <v>7.3196874381994612E-2</v>
      </c>
      <c r="F1443" s="119">
        <f t="shared" si="1096"/>
        <v>7.1007831008044087E-2</v>
      </c>
      <c r="G1443" s="119">
        <f t="shared" si="1096"/>
        <v>8.5588195729450853E-2</v>
      </c>
      <c r="H1443" s="119">
        <f t="shared" si="1096"/>
        <v>8.5588195729450853E-2</v>
      </c>
      <c r="I1443" s="119">
        <f t="shared" si="1096"/>
        <v>8.6072602573674453E-2</v>
      </c>
      <c r="J1443" s="119">
        <f t="shared" si="1096"/>
        <v>8.6072602573674453E-2</v>
      </c>
      <c r="K1443" s="119">
        <f t="shared" si="1096"/>
        <v>8.6072602573674453E-2</v>
      </c>
      <c r="L1443" s="119">
        <f t="shared" si="1096"/>
        <v>8.7467684594674744E-2</v>
      </c>
      <c r="M1443" s="119">
        <f t="shared" si="1096"/>
        <v>8.7467684594674813E-2</v>
      </c>
      <c r="N1443" s="119">
        <f t="shared" si="1096"/>
        <v>8.7467684594674813E-2</v>
      </c>
      <c r="O1443" s="119">
        <f t="shared" si="1096"/>
        <v>9.0801167264017282E-2</v>
      </c>
      <c r="P1443" s="175">
        <f t="shared" si="1097"/>
        <v>1</v>
      </c>
      <c r="Q1443" s="556">
        <f>(P1466/P1465-1)</f>
        <v>3.4154348013762341</v>
      </c>
      <c r="R1443" s="83"/>
      <c r="S1443" s="83"/>
      <c r="T1443" s="67"/>
      <c r="U1443" s="209">
        <v>1</v>
      </c>
    </row>
    <row r="1444" spans="1:21" s="61" customFormat="1" ht="15.75" customHeight="1">
      <c r="A1444" s="60" t="s">
        <v>2413</v>
      </c>
      <c r="B1444" s="513">
        <v>266</v>
      </c>
      <c r="C1444" s="567" t="s">
        <v>2408</v>
      </c>
      <c r="D1444" s="119" t="e">
        <f t="shared" si="1096"/>
        <v>#DIV/0!</v>
      </c>
      <c r="E1444" s="119" t="e">
        <f t="shared" si="1096"/>
        <v>#DIV/0!</v>
      </c>
      <c r="F1444" s="119" t="e">
        <f t="shared" si="1096"/>
        <v>#DIV/0!</v>
      </c>
      <c r="G1444" s="119" t="e">
        <f t="shared" si="1096"/>
        <v>#DIV/0!</v>
      </c>
      <c r="H1444" s="119" t="e">
        <f t="shared" si="1096"/>
        <v>#DIV/0!</v>
      </c>
      <c r="I1444" s="119" t="e">
        <f t="shared" si="1096"/>
        <v>#DIV/0!</v>
      </c>
      <c r="J1444" s="119" t="e">
        <f t="shared" si="1096"/>
        <v>#DIV/0!</v>
      </c>
      <c r="K1444" s="119" t="e">
        <f t="shared" si="1096"/>
        <v>#DIV/0!</v>
      </c>
      <c r="L1444" s="119" t="e">
        <f t="shared" si="1096"/>
        <v>#DIV/0!</v>
      </c>
      <c r="M1444" s="119" t="e">
        <f t="shared" si="1096"/>
        <v>#DIV/0!</v>
      </c>
      <c r="N1444" s="119" t="e">
        <f t="shared" si="1096"/>
        <v>#DIV/0!</v>
      </c>
      <c r="O1444" s="119" t="e">
        <f t="shared" si="1096"/>
        <v>#DIV/0!</v>
      </c>
      <c r="P1444" s="175" t="e">
        <f t="shared" si="1097"/>
        <v>#DIV/0!</v>
      </c>
      <c r="Q1444" s="556">
        <f>(P1467/P1466-1)</f>
        <v>-1</v>
      </c>
      <c r="R1444" s="83"/>
      <c r="S1444" s="83"/>
      <c r="T1444" s="67"/>
      <c r="U1444" s="209">
        <v>1</v>
      </c>
    </row>
    <row r="1445" spans="1:21" s="61" customFormat="1" ht="15.75" customHeight="1">
      <c r="A1445" s="60" t="s">
        <v>2413</v>
      </c>
      <c r="B1445" s="513">
        <v>267</v>
      </c>
      <c r="C1445" s="567" t="s">
        <v>2409</v>
      </c>
      <c r="D1445" s="119" t="e">
        <f t="shared" si="1096"/>
        <v>#DIV/0!</v>
      </c>
      <c r="E1445" s="119" t="e">
        <f t="shared" si="1096"/>
        <v>#DIV/0!</v>
      </c>
      <c r="F1445" s="119" t="e">
        <f t="shared" si="1096"/>
        <v>#DIV/0!</v>
      </c>
      <c r="G1445" s="119" t="e">
        <f t="shared" si="1096"/>
        <v>#DIV/0!</v>
      </c>
      <c r="H1445" s="119" t="e">
        <f t="shared" si="1096"/>
        <v>#DIV/0!</v>
      </c>
      <c r="I1445" s="119" t="e">
        <f t="shared" si="1096"/>
        <v>#DIV/0!</v>
      </c>
      <c r="J1445" s="119" t="e">
        <f t="shared" si="1096"/>
        <v>#DIV/0!</v>
      </c>
      <c r="K1445" s="119" t="e">
        <f t="shared" si="1096"/>
        <v>#DIV/0!</v>
      </c>
      <c r="L1445" s="119" t="e">
        <f t="shared" si="1096"/>
        <v>#DIV/0!</v>
      </c>
      <c r="M1445" s="119" t="e">
        <f t="shared" si="1096"/>
        <v>#DIV/0!</v>
      </c>
      <c r="N1445" s="119" t="e">
        <f t="shared" si="1096"/>
        <v>#DIV/0!</v>
      </c>
      <c r="O1445" s="119" t="e">
        <f t="shared" si="1096"/>
        <v>#DIV/0!</v>
      </c>
      <c r="P1445" s="175" t="e">
        <f t="shared" si="1097"/>
        <v>#DIV/0!</v>
      </c>
      <c r="Q1445" s="556" t="e">
        <f>(P1468/P1467-1)</f>
        <v>#DIV/0!</v>
      </c>
      <c r="R1445" s="83"/>
      <c r="S1445" s="83"/>
      <c r="T1445" s="67"/>
      <c r="U1445" s="209">
        <v>1</v>
      </c>
    </row>
    <row r="1446" spans="1:21" s="61" customFormat="1" ht="15.75" hidden="1" customHeight="1" thickBot="1">
      <c r="A1446" s="60" t="s">
        <v>2413</v>
      </c>
      <c r="B1446" s="409"/>
      <c r="C1446" s="158" t="s">
        <v>2410</v>
      </c>
      <c r="D1446" s="135" t="e">
        <f t="shared" si="1096"/>
        <v>#DIV/0!</v>
      </c>
      <c r="E1446" s="148" t="e">
        <f t="shared" si="1096"/>
        <v>#DIV/0!</v>
      </c>
      <c r="F1446" s="148" t="e">
        <f t="shared" si="1096"/>
        <v>#DIV/0!</v>
      </c>
      <c r="G1446" s="148" t="e">
        <f t="shared" si="1096"/>
        <v>#DIV/0!</v>
      </c>
      <c r="H1446" s="148" t="e">
        <f t="shared" si="1096"/>
        <v>#DIV/0!</v>
      </c>
      <c r="I1446" s="148" t="e">
        <f t="shared" si="1096"/>
        <v>#DIV/0!</v>
      </c>
      <c r="J1446" s="148" t="e">
        <f t="shared" si="1096"/>
        <v>#DIV/0!</v>
      </c>
      <c r="K1446" s="148" t="e">
        <f t="shared" si="1096"/>
        <v>#DIV/0!</v>
      </c>
      <c r="L1446" s="148" t="e">
        <f t="shared" si="1096"/>
        <v>#DIV/0!</v>
      </c>
      <c r="M1446" s="148" t="e">
        <f t="shared" si="1096"/>
        <v>#DIV/0!</v>
      </c>
      <c r="N1446" s="148" t="e">
        <f t="shared" si="1096"/>
        <v>#DIV/0!</v>
      </c>
      <c r="O1446" s="148" t="e">
        <f t="shared" si="1096"/>
        <v>#DIV/0!</v>
      </c>
      <c r="P1446" s="137" t="e">
        <f t="shared" si="1097"/>
        <v>#DIV/0!</v>
      </c>
      <c r="Q1446" s="106" t="e">
        <f>(P1469/P1468-1)</f>
        <v>#DIV/0!</v>
      </c>
      <c r="R1446" s="83"/>
      <c r="S1446" s="83"/>
      <c r="T1446" s="67"/>
      <c r="U1446" s="209">
        <v>2</v>
      </c>
    </row>
    <row r="1447" spans="1:21" s="61" customFormat="1" ht="15.75" hidden="1" customHeight="1" thickBot="1">
      <c r="A1447" s="60" t="s">
        <v>2413</v>
      </c>
      <c r="B1447" s="213"/>
      <c r="C1447" s="40" t="s">
        <v>2411</v>
      </c>
      <c r="D1447" s="135" t="e">
        <f t="shared" si="1096"/>
        <v>#DIV/0!</v>
      </c>
      <c r="E1447" s="148" t="e">
        <f t="shared" si="1096"/>
        <v>#DIV/0!</v>
      </c>
      <c r="F1447" s="148" t="e">
        <f t="shared" si="1096"/>
        <v>#DIV/0!</v>
      </c>
      <c r="G1447" s="148" t="e">
        <f t="shared" si="1096"/>
        <v>#DIV/0!</v>
      </c>
      <c r="H1447" s="148" t="e">
        <f t="shared" si="1096"/>
        <v>#DIV/0!</v>
      </c>
      <c r="I1447" s="148" t="e">
        <f t="shared" si="1096"/>
        <v>#DIV/0!</v>
      </c>
      <c r="J1447" s="148" t="e">
        <f t="shared" si="1096"/>
        <v>#DIV/0!</v>
      </c>
      <c r="K1447" s="148" t="e">
        <f t="shared" si="1096"/>
        <v>#DIV/0!</v>
      </c>
      <c r="L1447" s="148" t="e">
        <f t="shared" si="1096"/>
        <v>#DIV/0!</v>
      </c>
      <c r="M1447" s="148" t="e">
        <f t="shared" si="1096"/>
        <v>#DIV/0!</v>
      </c>
      <c r="N1447" s="148" t="e">
        <f t="shared" si="1096"/>
        <v>#DIV/0!</v>
      </c>
      <c r="O1447" s="148" t="e">
        <f t="shared" si="1096"/>
        <v>#DIV/0!</v>
      </c>
      <c r="P1447" s="137" t="e">
        <f t="shared" si="1097"/>
        <v>#DIV/0!</v>
      </c>
      <c r="Q1447" s="108" t="e">
        <f>(P1470/P1469-1)</f>
        <v>#DIV/0!</v>
      </c>
      <c r="R1447" s="83"/>
      <c r="S1447" s="83"/>
      <c r="T1447" s="67"/>
      <c r="U1447" s="209">
        <v>2</v>
      </c>
    </row>
    <row r="1448" spans="1:21" s="61" customFormat="1" ht="15.75" hidden="1" customHeight="1" thickBot="1">
      <c r="A1448" s="60" t="s">
        <v>2413</v>
      </c>
      <c r="B1448" s="213"/>
      <c r="C1448" s="40" t="s">
        <v>2534</v>
      </c>
      <c r="D1448" s="135" t="e">
        <f t="shared" ref="D1448:O1448" si="1098">D1471/$P1471</f>
        <v>#DIV/0!</v>
      </c>
      <c r="E1448" s="148" t="e">
        <f t="shared" si="1098"/>
        <v>#DIV/0!</v>
      </c>
      <c r="F1448" s="148" t="e">
        <f t="shared" si="1098"/>
        <v>#DIV/0!</v>
      </c>
      <c r="G1448" s="148" t="e">
        <f t="shared" si="1098"/>
        <v>#DIV/0!</v>
      </c>
      <c r="H1448" s="148" t="e">
        <f t="shared" si="1098"/>
        <v>#DIV/0!</v>
      </c>
      <c r="I1448" s="148" t="e">
        <f t="shared" si="1098"/>
        <v>#DIV/0!</v>
      </c>
      <c r="J1448" s="148" t="e">
        <f t="shared" si="1098"/>
        <v>#DIV/0!</v>
      </c>
      <c r="K1448" s="148" t="e">
        <f t="shared" si="1098"/>
        <v>#DIV/0!</v>
      </c>
      <c r="L1448" s="148" t="e">
        <f t="shared" si="1098"/>
        <v>#DIV/0!</v>
      </c>
      <c r="M1448" s="148" t="e">
        <f t="shared" si="1098"/>
        <v>#DIV/0!</v>
      </c>
      <c r="N1448" s="148" t="e">
        <f t="shared" si="1098"/>
        <v>#DIV/0!</v>
      </c>
      <c r="O1448" s="148" t="e">
        <f t="shared" si="1098"/>
        <v>#DIV/0!</v>
      </c>
      <c r="P1448" s="137" t="e">
        <f t="shared" ref="P1448:P1450" si="1099">SUM(D1448:O1448)</f>
        <v>#DIV/0!</v>
      </c>
      <c r="Q1448" s="108" t="e">
        <f t="shared" ref="Q1448:Q1450" si="1100">(P1471/P1470-1)</f>
        <v>#DIV/0!</v>
      </c>
      <c r="R1448" s="83"/>
      <c r="S1448" s="83"/>
      <c r="T1448" s="67"/>
      <c r="U1448" s="209">
        <v>2</v>
      </c>
    </row>
    <row r="1449" spans="1:21" s="61" customFormat="1" ht="15.75" hidden="1" customHeight="1" thickBot="1">
      <c r="A1449" s="60" t="s">
        <v>2413</v>
      </c>
      <c r="B1449" s="213"/>
      <c r="C1449" s="40" t="s">
        <v>2630</v>
      </c>
      <c r="D1449" s="135" t="e">
        <f>D1472/$P1472</f>
        <v>#DIV/0!</v>
      </c>
      <c r="E1449" s="148" t="e">
        <f t="shared" ref="E1449:O1449" si="1101">E1472/$P1472</f>
        <v>#DIV/0!</v>
      </c>
      <c r="F1449" s="148" t="e">
        <f t="shared" si="1101"/>
        <v>#DIV/0!</v>
      </c>
      <c r="G1449" s="148" t="e">
        <f t="shared" si="1101"/>
        <v>#DIV/0!</v>
      </c>
      <c r="H1449" s="148" t="e">
        <f t="shared" si="1101"/>
        <v>#DIV/0!</v>
      </c>
      <c r="I1449" s="148" t="e">
        <f t="shared" si="1101"/>
        <v>#DIV/0!</v>
      </c>
      <c r="J1449" s="148" t="e">
        <f t="shared" si="1101"/>
        <v>#DIV/0!</v>
      </c>
      <c r="K1449" s="148" t="e">
        <f t="shared" si="1101"/>
        <v>#DIV/0!</v>
      </c>
      <c r="L1449" s="148" t="e">
        <f t="shared" si="1101"/>
        <v>#DIV/0!</v>
      </c>
      <c r="M1449" s="148" t="e">
        <f t="shared" si="1101"/>
        <v>#DIV/0!</v>
      </c>
      <c r="N1449" s="148" t="e">
        <f t="shared" si="1101"/>
        <v>#DIV/0!</v>
      </c>
      <c r="O1449" s="148" t="e">
        <f t="shared" si="1101"/>
        <v>#DIV/0!</v>
      </c>
      <c r="P1449" s="137" t="e">
        <f t="shared" si="1099"/>
        <v>#DIV/0!</v>
      </c>
      <c r="Q1449" s="108" t="e">
        <f t="shared" si="1100"/>
        <v>#DIV/0!</v>
      </c>
      <c r="R1449" s="83"/>
      <c r="S1449" s="83"/>
      <c r="T1449" s="67"/>
      <c r="U1449" s="209">
        <v>2</v>
      </c>
    </row>
    <row r="1450" spans="1:21" s="61" customFormat="1" ht="15.75" hidden="1" customHeight="1" thickBot="1">
      <c r="A1450" s="60" t="s">
        <v>2413</v>
      </c>
      <c r="B1450" s="213"/>
      <c r="C1450" s="40" t="s">
        <v>2726</v>
      </c>
      <c r="D1450" s="135" t="e">
        <f t="shared" ref="D1450:O1450" si="1102">D1473/$P1473</f>
        <v>#DIV/0!</v>
      </c>
      <c r="E1450" s="148" t="e">
        <f t="shared" si="1102"/>
        <v>#DIV/0!</v>
      </c>
      <c r="F1450" s="148" t="e">
        <f t="shared" si="1102"/>
        <v>#DIV/0!</v>
      </c>
      <c r="G1450" s="148" t="e">
        <f t="shared" si="1102"/>
        <v>#DIV/0!</v>
      </c>
      <c r="H1450" s="148" t="e">
        <f t="shared" si="1102"/>
        <v>#DIV/0!</v>
      </c>
      <c r="I1450" s="148" t="e">
        <f t="shared" si="1102"/>
        <v>#DIV/0!</v>
      </c>
      <c r="J1450" s="148" t="e">
        <f t="shared" si="1102"/>
        <v>#DIV/0!</v>
      </c>
      <c r="K1450" s="148" t="e">
        <f t="shared" si="1102"/>
        <v>#DIV/0!</v>
      </c>
      <c r="L1450" s="148" t="e">
        <f t="shared" si="1102"/>
        <v>#DIV/0!</v>
      </c>
      <c r="M1450" s="148" t="e">
        <f t="shared" si="1102"/>
        <v>#DIV/0!</v>
      </c>
      <c r="N1450" s="148" t="e">
        <f t="shared" si="1102"/>
        <v>#DIV/0!</v>
      </c>
      <c r="O1450" s="148" t="e">
        <f t="shared" si="1102"/>
        <v>#DIV/0!</v>
      </c>
      <c r="P1450" s="137" t="e">
        <f t="shared" si="1099"/>
        <v>#DIV/0!</v>
      </c>
      <c r="Q1450" s="108" t="e">
        <f t="shared" si="1100"/>
        <v>#DIV/0!</v>
      </c>
      <c r="R1450" s="83"/>
      <c r="S1450" s="83"/>
      <c r="T1450" s="67"/>
      <c r="U1450" s="209">
        <v>2</v>
      </c>
    </row>
    <row r="1451" spans="1:21" s="61" customFormat="1" ht="15.75" hidden="1" customHeight="1" thickBot="1">
      <c r="A1451" s="60" t="s">
        <v>2413</v>
      </c>
      <c r="B1451" s="213"/>
      <c r="C1451" s="40"/>
      <c r="D1451" s="136"/>
      <c r="E1451" s="136"/>
      <c r="F1451" s="136"/>
      <c r="G1451" s="136"/>
      <c r="H1451" s="136"/>
      <c r="I1451" s="136"/>
      <c r="J1451" s="136"/>
      <c r="K1451" s="136"/>
      <c r="L1451" s="136"/>
      <c r="M1451" s="136"/>
      <c r="N1451" s="136"/>
      <c r="O1451" s="136"/>
      <c r="P1451" s="137"/>
      <c r="Q1451" s="84"/>
      <c r="R1451" s="83"/>
      <c r="S1451" s="83"/>
      <c r="T1451" s="67"/>
      <c r="U1451" s="209">
        <v>2</v>
      </c>
    </row>
    <row r="1452" spans="1:21" s="61" customFormat="1" ht="15.75" hidden="1" customHeight="1" thickBot="1">
      <c r="A1452" s="60" t="s">
        <v>2413</v>
      </c>
      <c r="B1452" s="213"/>
      <c r="C1452" s="40"/>
      <c r="D1452" s="136"/>
      <c r="E1452" s="136"/>
      <c r="F1452" s="136"/>
      <c r="G1452" s="136"/>
      <c r="H1452" s="136"/>
      <c r="I1452" s="136"/>
      <c r="J1452" s="136"/>
      <c r="K1452" s="136"/>
      <c r="L1452" s="136"/>
      <c r="M1452" s="136"/>
      <c r="N1452" s="136"/>
      <c r="O1452" s="136"/>
      <c r="P1452" s="137"/>
      <c r="Q1452" s="240"/>
      <c r="R1452" s="83"/>
      <c r="S1452" s="83"/>
      <c r="T1452" s="67"/>
      <c r="U1452" s="209">
        <v>2</v>
      </c>
    </row>
    <row r="1453" spans="1:21" s="61" customFormat="1" ht="15.75" hidden="1" customHeight="1" thickBot="1">
      <c r="A1453" s="60" t="s">
        <v>2413</v>
      </c>
      <c r="B1453" s="213"/>
      <c r="C1453" s="40"/>
      <c r="D1453" s="136"/>
      <c r="E1453" s="136"/>
      <c r="F1453" s="136"/>
      <c r="G1453" s="136"/>
      <c r="H1453" s="136"/>
      <c r="I1453" s="136"/>
      <c r="J1453" s="136"/>
      <c r="K1453" s="136"/>
      <c r="L1453" s="136"/>
      <c r="M1453" s="136"/>
      <c r="N1453" s="136"/>
      <c r="O1453" s="136"/>
      <c r="P1453" s="137"/>
      <c r="Q1453" s="80"/>
      <c r="R1453" s="83"/>
      <c r="S1453" s="83"/>
      <c r="T1453" s="67"/>
      <c r="U1453" s="209">
        <v>2</v>
      </c>
    </row>
    <row r="1454" spans="1:21" s="61" customFormat="1" ht="15.75" hidden="1" customHeight="1" thickBot="1">
      <c r="A1454" s="60" t="s">
        <v>2413</v>
      </c>
      <c r="B1454" s="213"/>
      <c r="C1454" s="40"/>
      <c r="D1454" s="110">
        <v>0</v>
      </c>
      <c r="E1454" s="110">
        <v>0</v>
      </c>
      <c r="F1454" s="110">
        <v>0</v>
      </c>
      <c r="G1454" s="110">
        <v>0</v>
      </c>
      <c r="H1454" s="110">
        <v>0</v>
      </c>
      <c r="I1454" s="110">
        <v>0</v>
      </c>
      <c r="J1454" s="110">
        <v>0</v>
      </c>
      <c r="K1454" s="110">
        <v>0</v>
      </c>
      <c r="L1454" s="110">
        <v>0</v>
      </c>
      <c r="M1454" s="110">
        <v>0</v>
      </c>
      <c r="N1454" s="110">
        <v>0</v>
      </c>
      <c r="O1454" s="111">
        <f>(R1454)-SUM(D1454:N1454)</f>
        <v>0</v>
      </c>
      <c r="P1454" s="112">
        <f t="shared" ref="P1454:P1460" si="1103">SUM(D1454:O1454)</f>
        <v>0</v>
      </c>
      <c r="Q1454" s="80"/>
      <c r="R1454" s="83"/>
      <c r="S1454" s="83"/>
      <c r="T1454" s="67"/>
      <c r="U1454" s="209">
        <v>2</v>
      </c>
    </row>
    <row r="1455" spans="1:21" s="61" customFormat="1" ht="15.75" hidden="1" customHeight="1" thickBot="1">
      <c r="A1455" s="60" t="s">
        <v>2413</v>
      </c>
      <c r="B1455" s="213"/>
      <c r="C1455" s="40"/>
      <c r="D1455" s="110">
        <v>0</v>
      </c>
      <c r="E1455" s="110">
        <v>0</v>
      </c>
      <c r="F1455" s="110">
        <v>0</v>
      </c>
      <c r="G1455" s="110">
        <v>0</v>
      </c>
      <c r="H1455" s="110">
        <v>0</v>
      </c>
      <c r="I1455" s="110">
        <v>0</v>
      </c>
      <c r="J1455" s="110">
        <v>0</v>
      </c>
      <c r="K1455" s="110">
        <v>0</v>
      </c>
      <c r="L1455" s="110">
        <v>0</v>
      </c>
      <c r="M1455" s="110">
        <v>0</v>
      </c>
      <c r="N1455" s="110">
        <v>0</v>
      </c>
      <c r="O1455" s="111">
        <f t="shared" ref="O1455:O1464" si="1104">(R1455)-SUM(D1455:N1455)</f>
        <v>0</v>
      </c>
      <c r="P1455" s="112">
        <f t="shared" si="1103"/>
        <v>0</v>
      </c>
      <c r="Q1455" s="80"/>
      <c r="R1455" s="83"/>
      <c r="S1455" s="83"/>
      <c r="T1455" s="67"/>
      <c r="U1455" s="209">
        <v>2</v>
      </c>
    </row>
    <row r="1456" spans="1:21" s="61" customFormat="1" ht="15.75" hidden="1" customHeight="1" thickBot="1">
      <c r="A1456" s="60" t="s">
        <v>2413</v>
      </c>
      <c r="B1456" s="213"/>
      <c r="C1456" s="40" t="s">
        <v>2404</v>
      </c>
      <c r="D1456" s="110">
        <v>0</v>
      </c>
      <c r="E1456" s="110">
        <v>0</v>
      </c>
      <c r="F1456" s="110">
        <v>0</v>
      </c>
      <c r="G1456" s="110">
        <v>0</v>
      </c>
      <c r="H1456" s="110">
        <v>0</v>
      </c>
      <c r="I1456" s="110">
        <v>0</v>
      </c>
      <c r="J1456" s="110">
        <v>0</v>
      </c>
      <c r="K1456" s="110">
        <v>0</v>
      </c>
      <c r="L1456" s="110">
        <v>0</v>
      </c>
      <c r="M1456" s="110">
        <v>0</v>
      </c>
      <c r="N1456" s="110">
        <v>0</v>
      </c>
      <c r="O1456" s="111">
        <f t="shared" si="1104"/>
        <v>0</v>
      </c>
      <c r="P1456" s="112">
        <f t="shared" si="1103"/>
        <v>0</v>
      </c>
      <c r="Q1456" s="80"/>
      <c r="R1456" s="114"/>
      <c r="S1456" s="114"/>
      <c r="T1456" s="115">
        <f>R1456-S1456</f>
        <v>0</v>
      </c>
      <c r="U1456" s="209">
        <v>2</v>
      </c>
    </row>
    <row r="1457" spans="1:21" s="61" customFormat="1" ht="15.75" hidden="1" customHeight="1" thickBot="1">
      <c r="A1457" s="60" t="s">
        <v>2413</v>
      </c>
      <c r="B1457" s="213"/>
      <c r="C1457" s="40" t="s">
        <v>2405</v>
      </c>
      <c r="D1457" s="110">
        <v>0</v>
      </c>
      <c r="E1457" s="110">
        <v>0</v>
      </c>
      <c r="F1457" s="110">
        <v>0</v>
      </c>
      <c r="G1457" s="110">
        <v>0</v>
      </c>
      <c r="H1457" s="110">
        <v>0</v>
      </c>
      <c r="I1457" s="110">
        <v>0</v>
      </c>
      <c r="J1457" s="110">
        <v>0</v>
      </c>
      <c r="K1457" s="110">
        <v>0</v>
      </c>
      <c r="L1457" s="110">
        <v>0</v>
      </c>
      <c r="M1457" s="110">
        <v>0</v>
      </c>
      <c r="N1457" s="110">
        <v>0</v>
      </c>
      <c r="O1457" s="111">
        <f t="shared" si="1104"/>
        <v>0</v>
      </c>
      <c r="P1457" s="309">
        <f t="shared" si="1103"/>
        <v>0</v>
      </c>
      <c r="Q1457" s="80"/>
      <c r="R1457" s="109"/>
      <c r="S1457" s="109"/>
      <c r="T1457" s="52">
        <f>S1457-R1457</f>
        <v>0</v>
      </c>
      <c r="U1457" s="209">
        <v>2</v>
      </c>
    </row>
    <row r="1458" spans="1:21" s="61" customFormat="1" ht="15.75" hidden="1" customHeight="1">
      <c r="A1458" s="60" t="s">
        <v>2413</v>
      </c>
      <c r="B1458" s="512"/>
      <c r="C1458" s="413" t="s">
        <v>2406</v>
      </c>
      <c r="D1458" s="307">
        <v>0</v>
      </c>
      <c r="E1458" s="307">
        <v>0</v>
      </c>
      <c r="F1458" s="307">
        <v>0</v>
      </c>
      <c r="G1458" s="307">
        <v>0</v>
      </c>
      <c r="H1458" s="307">
        <v>0</v>
      </c>
      <c r="I1458" s="307">
        <v>0</v>
      </c>
      <c r="J1458" s="307">
        <v>0</v>
      </c>
      <c r="K1458" s="307">
        <v>0</v>
      </c>
      <c r="L1458" s="307">
        <v>0</v>
      </c>
      <c r="M1458" s="307">
        <v>0</v>
      </c>
      <c r="N1458" s="307">
        <v>0</v>
      </c>
      <c r="O1458" s="308">
        <f t="shared" si="1104"/>
        <v>0</v>
      </c>
      <c r="P1458" s="309">
        <f t="shared" si="1103"/>
        <v>0</v>
      </c>
      <c r="Q1458" s="80"/>
      <c r="R1458" s="342">
        <v>0</v>
      </c>
      <c r="S1458" s="342">
        <v>0</v>
      </c>
      <c r="T1458" s="355">
        <f>R1458-S1458</f>
        <v>0</v>
      </c>
      <c r="U1458" s="209">
        <v>2</v>
      </c>
    </row>
    <row r="1459" spans="1:21" s="61" customFormat="1" ht="15.75" customHeight="1">
      <c r="A1459" s="60" t="s">
        <v>2413</v>
      </c>
      <c r="B1459" s="513">
        <v>268</v>
      </c>
      <c r="C1459" s="567" t="s">
        <v>2827</v>
      </c>
      <c r="D1459" s="521">
        <v>0</v>
      </c>
      <c r="E1459" s="521">
        <v>0</v>
      </c>
      <c r="F1459" s="521">
        <v>0</v>
      </c>
      <c r="G1459" s="521">
        <v>0</v>
      </c>
      <c r="H1459" s="521">
        <v>0</v>
      </c>
      <c r="I1459" s="521">
        <v>0</v>
      </c>
      <c r="J1459" s="521">
        <v>0</v>
      </c>
      <c r="K1459" s="521">
        <v>0</v>
      </c>
      <c r="L1459" s="521">
        <v>0</v>
      </c>
      <c r="M1459" s="521">
        <v>0</v>
      </c>
      <c r="N1459" s="521">
        <v>0</v>
      </c>
      <c r="O1459" s="551">
        <f>(R1459)-SUM(D1459:N1459)</f>
        <v>0</v>
      </c>
      <c r="P1459" s="552">
        <f t="shared" ref="P1459" si="1105">SUM(D1459:O1459)</f>
        <v>0</v>
      </c>
      <c r="Q1459" s="173"/>
      <c r="R1459" s="551">
        <f>834.15-834.15</f>
        <v>0</v>
      </c>
      <c r="S1459" s="551">
        <f>834.15-834.15</f>
        <v>0</v>
      </c>
      <c r="T1459" s="521">
        <f>R1459-S1459</f>
        <v>0</v>
      </c>
      <c r="U1459" s="209">
        <v>1</v>
      </c>
    </row>
    <row r="1460" spans="1:21" s="61" customFormat="1" ht="15.75" hidden="1" customHeight="1" thickBot="1">
      <c r="A1460" s="60" t="s">
        <v>2413</v>
      </c>
      <c r="B1460" s="409"/>
      <c r="C1460" s="165" t="s">
        <v>2407</v>
      </c>
      <c r="D1460" s="313">
        <v>0</v>
      </c>
      <c r="E1460" s="313">
        <v>0</v>
      </c>
      <c r="F1460" s="313">
        <v>0</v>
      </c>
      <c r="G1460" s="313">
        <v>0</v>
      </c>
      <c r="H1460" s="313">
        <v>0</v>
      </c>
      <c r="I1460" s="313">
        <v>0</v>
      </c>
      <c r="J1460" s="313">
        <v>0</v>
      </c>
      <c r="K1460" s="313">
        <v>0</v>
      </c>
      <c r="L1460" s="313">
        <v>0</v>
      </c>
      <c r="M1460" s="313">
        <v>0</v>
      </c>
      <c r="N1460" s="313">
        <v>0</v>
      </c>
      <c r="O1460" s="305">
        <f t="shared" si="1104"/>
        <v>0</v>
      </c>
      <c r="P1460" s="314">
        <f t="shared" si="1103"/>
        <v>0</v>
      </c>
      <c r="Q1460" s="75"/>
      <c r="R1460" s="396">
        <v>0</v>
      </c>
      <c r="S1460" s="396">
        <v>0</v>
      </c>
      <c r="T1460" s="397">
        <f>R1460-S1460</f>
        <v>0</v>
      </c>
      <c r="U1460" s="209">
        <v>2</v>
      </c>
    </row>
    <row r="1461" spans="1:21" s="61" customFormat="1" ht="15.75" hidden="1" customHeight="1" thickBot="1">
      <c r="A1461" s="60" t="s">
        <v>2413</v>
      </c>
      <c r="B1461" s="62"/>
      <c r="C1461" s="49" t="s">
        <v>2382</v>
      </c>
      <c r="D1461" s="110">
        <v>0</v>
      </c>
      <c r="E1461" s="110">
        <v>0</v>
      </c>
      <c r="F1461" s="110">
        <v>0</v>
      </c>
      <c r="G1461" s="110">
        <v>0</v>
      </c>
      <c r="H1461" s="110">
        <v>0</v>
      </c>
      <c r="I1461" s="110">
        <v>0</v>
      </c>
      <c r="J1461" s="110">
        <v>0</v>
      </c>
      <c r="K1461" s="110">
        <v>0</v>
      </c>
      <c r="L1461" s="110">
        <v>0</v>
      </c>
      <c r="M1461" s="110">
        <v>0</v>
      </c>
      <c r="N1461" s="110">
        <v>0</v>
      </c>
      <c r="O1461" s="111">
        <f t="shared" si="1104"/>
        <v>0</v>
      </c>
      <c r="P1461" s="112">
        <f t="shared" ref="P1461:P1470" si="1106">SUM(D1461:O1461)</f>
        <v>0</v>
      </c>
      <c r="Q1461" s="75"/>
      <c r="R1461" s="109">
        <v>0</v>
      </c>
      <c r="S1461" s="114">
        <v>0</v>
      </c>
      <c r="T1461" s="310">
        <f t="shared" ref="T1461:T1470" si="1107">R1461-S1461</f>
        <v>0</v>
      </c>
      <c r="U1461" s="209">
        <v>2</v>
      </c>
    </row>
    <row r="1462" spans="1:21" s="61" customFormat="1" ht="15.75" hidden="1" customHeight="1" thickBot="1">
      <c r="A1462" s="60" t="s">
        <v>2413</v>
      </c>
      <c r="B1462" s="62"/>
      <c r="C1462" s="40" t="s">
        <v>2377</v>
      </c>
      <c r="D1462" s="110">
        <v>0</v>
      </c>
      <c r="E1462" s="110">
        <v>0</v>
      </c>
      <c r="F1462" s="110">
        <v>0</v>
      </c>
      <c r="G1462" s="110">
        <v>0</v>
      </c>
      <c r="H1462" s="110">
        <v>0</v>
      </c>
      <c r="I1462" s="110">
        <v>0</v>
      </c>
      <c r="J1462" s="110">
        <v>0</v>
      </c>
      <c r="K1462" s="110">
        <v>0</v>
      </c>
      <c r="L1462" s="110">
        <v>0</v>
      </c>
      <c r="M1462" s="110">
        <v>0</v>
      </c>
      <c r="N1462" s="110">
        <v>0</v>
      </c>
      <c r="O1462" s="111">
        <f t="shared" si="1104"/>
        <v>0</v>
      </c>
      <c r="P1462" s="112">
        <f t="shared" si="1106"/>
        <v>0</v>
      </c>
      <c r="Q1462" s="79"/>
      <c r="R1462" s="342">
        <v>0</v>
      </c>
      <c r="S1462" s="342">
        <v>0</v>
      </c>
      <c r="T1462" s="115">
        <f t="shared" si="1107"/>
        <v>0</v>
      </c>
      <c r="U1462" s="209">
        <v>2</v>
      </c>
    </row>
    <row r="1463" spans="1:21" s="61" customFormat="1" ht="15.75" hidden="1" customHeight="1" thickBot="1">
      <c r="A1463" s="60" t="s">
        <v>2413</v>
      </c>
      <c r="B1463" s="62"/>
      <c r="C1463" s="40" t="s">
        <v>2378</v>
      </c>
      <c r="D1463" s="110">
        <v>0</v>
      </c>
      <c r="E1463" s="110">
        <v>0</v>
      </c>
      <c r="F1463" s="110">
        <v>0</v>
      </c>
      <c r="G1463" s="110">
        <v>0</v>
      </c>
      <c r="H1463" s="110">
        <v>0</v>
      </c>
      <c r="I1463" s="110">
        <v>0</v>
      </c>
      <c r="J1463" s="110">
        <v>0</v>
      </c>
      <c r="K1463" s="110">
        <v>0</v>
      </c>
      <c r="L1463" s="110">
        <v>0</v>
      </c>
      <c r="M1463" s="110">
        <v>0</v>
      </c>
      <c r="N1463" s="110">
        <v>0</v>
      </c>
      <c r="O1463" s="111">
        <f t="shared" si="1104"/>
        <v>0</v>
      </c>
      <c r="P1463" s="112">
        <f t="shared" si="1106"/>
        <v>0</v>
      </c>
      <c r="Q1463" s="79"/>
      <c r="R1463" s="109">
        <v>0</v>
      </c>
      <c r="S1463" s="114">
        <v>0</v>
      </c>
      <c r="T1463" s="115">
        <f t="shared" si="1107"/>
        <v>0</v>
      </c>
      <c r="U1463" s="209">
        <v>2</v>
      </c>
    </row>
    <row r="1464" spans="1:21" s="61" customFormat="1" ht="15.75" hidden="1" customHeight="1" thickBot="1">
      <c r="A1464" s="60" t="s">
        <v>2413</v>
      </c>
      <c r="B1464" s="62"/>
      <c r="C1464" s="40" t="s">
        <v>2379</v>
      </c>
      <c r="D1464" s="110">
        <v>0</v>
      </c>
      <c r="E1464" s="110">
        <v>0</v>
      </c>
      <c r="F1464" s="110">
        <v>0</v>
      </c>
      <c r="G1464" s="110">
        <v>0</v>
      </c>
      <c r="H1464" s="110">
        <v>0</v>
      </c>
      <c r="I1464" s="110">
        <v>0</v>
      </c>
      <c r="J1464" s="110">
        <v>0</v>
      </c>
      <c r="K1464" s="110">
        <v>0</v>
      </c>
      <c r="L1464" s="110">
        <v>0</v>
      </c>
      <c r="M1464" s="110">
        <v>0</v>
      </c>
      <c r="N1464" s="110">
        <v>0</v>
      </c>
      <c r="O1464" s="111">
        <f t="shared" si="1104"/>
        <v>0</v>
      </c>
      <c r="P1464" s="112">
        <f t="shared" si="1106"/>
        <v>0</v>
      </c>
      <c r="Q1464" s="80"/>
      <c r="R1464" s="342">
        <v>0</v>
      </c>
      <c r="S1464" s="342">
        <v>0</v>
      </c>
      <c r="T1464" s="414">
        <f t="shared" si="1107"/>
        <v>0</v>
      </c>
      <c r="U1464" s="209">
        <v>2</v>
      </c>
    </row>
    <row r="1465" spans="1:21" s="61" customFormat="1" ht="15.75" hidden="1" customHeight="1" thickBot="1">
      <c r="A1465" s="60" t="s">
        <v>2413</v>
      </c>
      <c r="B1465" s="408">
        <f>+B1459+1</f>
        <v>269</v>
      </c>
      <c r="C1465" s="41" t="s">
        <v>2380</v>
      </c>
      <c r="D1465" s="307">
        <v>0</v>
      </c>
      <c r="E1465" s="307">
        <v>0</v>
      </c>
      <c r="F1465" s="307">
        <v>0</v>
      </c>
      <c r="G1465" s="307">
        <v>0</v>
      </c>
      <c r="H1465" s="307">
        <v>0</v>
      </c>
      <c r="I1465" s="307">
        <v>0</v>
      </c>
      <c r="J1465" s="307">
        <v>0</v>
      </c>
      <c r="K1465" s="307">
        <v>0</v>
      </c>
      <c r="L1465" s="307">
        <v>0</v>
      </c>
      <c r="M1465" s="307">
        <v>60.133400639999998</v>
      </c>
      <c r="N1465" s="307">
        <v>60.133400639999998</v>
      </c>
      <c r="O1465" s="308">
        <v>57.43132992000001</v>
      </c>
      <c r="P1465" s="309">
        <f t="shared" si="1106"/>
        <v>177.69813120000001</v>
      </c>
      <c r="Q1465" s="80"/>
      <c r="R1465" s="117">
        <v>161.19999999999999</v>
      </c>
      <c r="S1465" s="114">
        <v>161.19999999999999</v>
      </c>
      <c r="T1465" s="115">
        <f t="shared" si="1107"/>
        <v>0</v>
      </c>
      <c r="U1465" s="209">
        <v>2</v>
      </c>
    </row>
    <row r="1466" spans="1:21" s="61" customFormat="1" ht="15.75" hidden="1" customHeight="1">
      <c r="A1466" s="60" t="s">
        <v>2413</v>
      </c>
      <c r="B1466" s="408">
        <v>278</v>
      </c>
      <c r="C1466" s="566" t="s">
        <v>2381</v>
      </c>
      <c r="D1466" s="342">
        <v>57.431329920000003</v>
      </c>
      <c r="E1466" s="342">
        <v>57.431329920000003</v>
      </c>
      <c r="F1466" s="342">
        <v>55.713774719999989</v>
      </c>
      <c r="G1466" s="342">
        <v>67.15374048000001</v>
      </c>
      <c r="H1466" s="342">
        <v>67.15374048000001</v>
      </c>
      <c r="I1466" s="342">
        <v>67.533813119999991</v>
      </c>
      <c r="J1466" s="342">
        <v>67.533813119999991</v>
      </c>
      <c r="K1466" s="584">
        <v>67.533813119999991</v>
      </c>
      <c r="L1466" s="584">
        <v>68.628414719999967</v>
      </c>
      <c r="M1466" s="584">
        <v>68.628414720000023</v>
      </c>
      <c r="N1466" s="584">
        <v>68.628414720000023</v>
      </c>
      <c r="O1466" s="342">
        <v>71.243913600000042</v>
      </c>
      <c r="P1466" s="309">
        <f t="shared" si="1106"/>
        <v>784.61451264000004</v>
      </c>
      <c r="Q1466" s="80"/>
      <c r="R1466" s="306">
        <f>809.1-32.4</f>
        <v>776.7</v>
      </c>
      <c r="S1466" s="342">
        <f>809.1-32.4</f>
        <v>776.7</v>
      </c>
      <c r="T1466" s="355">
        <f t="shared" si="1107"/>
        <v>0</v>
      </c>
      <c r="U1466" s="209">
        <v>2</v>
      </c>
    </row>
    <row r="1467" spans="1:21" s="61" customFormat="1" ht="15.75" customHeight="1">
      <c r="A1467" s="60" t="s">
        <v>2413</v>
      </c>
      <c r="B1467" s="513">
        <v>269</v>
      </c>
      <c r="C1467" s="567" t="s">
        <v>2408</v>
      </c>
      <c r="D1467" s="521">
        <v>0</v>
      </c>
      <c r="E1467" s="521">
        <v>0</v>
      </c>
      <c r="F1467" s="521">
        <v>0</v>
      </c>
      <c r="G1467" s="521">
        <v>0</v>
      </c>
      <c r="H1467" s="521">
        <v>0</v>
      </c>
      <c r="I1467" s="521">
        <v>0</v>
      </c>
      <c r="J1467" s="583">
        <v>0</v>
      </c>
      <c r="K1467" s="583">
        <v>0</v>
      </c>
      <c r="L1467" s="583">
        <v>0</v>
      </c>
      <c r="M1467" s="583">
        <v>0</v>
      </c>
      <c r="N1467" s="583">
        <v>0</v>
      </c>
      <c r="O1467" s="551">
        <f>(R1467)-SUM(D1467:N1467)</f>
        <v>0</v>
      </c>
      <c r="P1467" s="552">
        <f t="shared" si="1106"/>
        <v>0</v>
      </c>
      <c r="Q1467" s="523"/>
      <c r="R1467" s="553">
        <f>834.15-834.15</f>
        <v>0</v>
      </c>
      <c r="S1467" s="551">
        <f>834.15-834.15</f>
        <v>0</v>
      </c>
      <c r="T1467" s="521">
        <f t="shared" si="1107"/>
        <v>0</v>
      </c>
      <c r="U1467" s="209">
        <v>1</v>
      </c>
    </row>
    <row r="1468" spans="1:21" s="61" customFormat="1" ht="15.75" customHeight="1">
      <c r="A1468" s="60" t="s">
        <v>2413</v>
      </c>
      <c r="B1468" s="513">
        <v>270</v>
      </c>
      <c r="C1468" s="567" t="s">
        <v>2409</v>
      </c>
      <c r="D1468" s="565">
        <v>0</v>
      </c>
      <c r="E1468" s="565">
        <v>0</v>
      </c>
      <c r="F1468" s="565">
        <v>0</v>
      </c>
      <c r="G1468" s="565">
        <v>0</v>
      </c>
      <c r="H1468" s="565">
        <v>0</v>
      </c>
      <c r="I1468" s="565">
        <v>0</v>
      </c>
      <c r="J1468" s="565">
        <v>0</v>
      </c>
      <c r="K1468" s="565">
        <v>0</v>
      </c>
      <c r="L1468" s="565">
        <v>0</v>
      </c>
      <c r="M1468" s="565">
        <v>0</v>
      </c>
      <c r="N1468" s="565">
        <v>0</v>
      </c>
      <c r="O1468" s="551">
        <f>(R1468)-SUM(D1468:N1468)</f>
        <v>0</v>
      </c>
      <c r="P1468" s="552">
        <f t="shared" si="1106"/>
        <v>0</v>
      </c>
      <c r="Q1468" s="523"/>
      <c r="R1468" s="553">
        <v>0</v>
      </c>
      <c r="S1468" s="551">
        <v>0</v>
      </c>
      <c r="T1468" s="521">
        <f t="shared" si="1107"/>
        <v>0</v>
      </c>
      <c r="U1468" s="209">
        <v>1</v>
      </c>
    </row>
    <row r="1469" spans="1:21" s="61" customFormat="1" ht="15.75" hidden="1" customHeight="1" thickBot="1">
      <c r="A1469" s="60" t="s">
        <v>2413</v>
      </c>
      <c r="B1469" s="409"/>
      <c r="C1469" s="158" t="s">
        <v>2410</v>
      </c>
      <c r="D1469" s="415"/>
      <c r="E1469" s="416"/>
      <c r="F1469" s="416"/>
      <c r="G1469" s="416"/>
      <c r="H1469" s="416"/>
      <c r="I1469" s="416"/>
      <c r="J1469" s="416"/>
      <c r="K1469" s="416"/>
      <c r="L1469" s="416"/>
      <c r="M1469" s="416"/>
      <c r="N1469" s="416"/>
      <c r="O1469" s="305">
        <f>(R1469)-SUM(D1469:N1469)</f>
        <v>0</v>
      </c>
      <c r="P1469" s="314">
        <f t="shared" si="1106"/>
        <v>0</v>
      </c>
      <c r="Q1469" s="80"/>
      <c r="R1469" s="420"/>
      <c r="S1469" s="343"/>
      <c r="T1469" s="403">
        <f t="shared" si="1107"/>
        <v>0</v>
      </c>
      <c r="U1469" s="209">
        <v>2</v>
      </c>
    </row>
    <row r="1470" spans="1:21" s="61" customFormat="1" ht="15.75" hidden="1" customHeight="1" thickBot="1">
      <c r="A1470" s="60" t="s">
        <v>2413</v>
      </c>
      <c r="B1470" s="213"/>
      <c r="C1470" s="40" t="s">
        <v>2411</v>
      </c>
      <c r="D1470" s="134"/>
      <c r="E1470" s="133"/>
      <c r="F1470" s="133"/>
      <c r="G1470" s="133"/>
      <c r="H1470" s="133"/>
      <c r="I1470" s="133"/>
      <c r="J1470" s="133"/>
      <c r="K1470" s="133"/>
      <c r="L1470" s="133"/>
      <c r="M1470" s="133"/>
      <c r="N1470" s="133"/>
      <c r="O1470" s="111">
        <f>(R1470)-SUM(D1470:N1470)</f>
        <v>0</v>
      </c>
      <c r="P1470" s="112">
        <f t="shared" si="1106"/>
        <v>0</v>
      </c>
      <c r="Q1470" s="80"/>
      <c r="R1470" s="120"/>
      <c r="S1470" s="114"/>
      <c r="T1470" s="115">
        <f t="shared" si="1107"/>
        <v>0</v>
      </c>
      <c r="U1470" s="209">
        <v>2</v>
      </c>
    </row>
    <row r="1471" spans="1:21" s="61" customFormat="1" ht="15.75" hidden="1" customHeight="1" thickBot="1">
      <c r="A1471" s="60" t="s">
        <v>2413</v>
      </c>
      <c r="B1471" s="213"/>
      <c r="C1471" s="40" t="s">
        <v>2534</v>
      </c>
      <c r="D1471" s="492"/>
      <c r="E1471" s="491"/>
      <c r="F1471" s="491"/>
      <c r="G1471" s="491"/>
      <c r="H1471" s="491"/>
      <c r="I1471" s="491"/>
      <c r="J1471" s="491"/>
      <c r="K1471" s="491"/>
      <c r="L1471" s="491"/>
      <c r="M1471" s="491"/>
      <c r="N1471" s="491"/>
      <c r="O1471" s="111">
        <f t="shared" ref="O1471:O1473" si="1108">(R1471)-SUM(D1471:N1471)</f>
        <v>0</v>
      </c>
      <c r="P1471" s="112">
        <f t="shared" ref="P1471:P1473" si="1109">SUM(D1471:O1471)</f>
        <v>0</v>
      </c>
      <c r="Q1471" s="80"/>
      <c r="R1471" s="487"/>
      <c r="S1471" s="488"/>
      <c r="T1471" s="115">
        <f t="shared" ref="T1471:T1473" si="1110">R1471-S1471</f>
        <v>0</v>
      </c>
      <c r="U1471" s="209">
        <v>2</v>
      </c>
    </row>
    <row r="1472" spans="1:21" s="61" customFormat="1" ht="15.75" hidden="1" customHeight="1" thickBot="1">
      <c r="A1472" s="60" t="s">
        <v>2413</v>
      </c>
      <c r="B1472" s="213"/>
      <c r="C1472" s="40" t="s">
        <v>2630</v>
      </c>
      <c r="D1472" s="492"/>
      <c r="E1472" s="491"/>
      <c r="F1472" s="491"/>
      <c r="G1472" s="491"/>
      <c r="H1472" s="491"/>
      <c r="I1472" s="491"/>
      <c r="J1472" s="491"/>
      <c r="K1472" s="491"/>
      <c r="L1472" s="491"/>
      <c r="M1472" s="491"/>
      <c r="N1472" s="491"/>
      <c r="O1472" s="111">
        <f t="shared" si="1108"/>
        <v>0</v>
      </c>
      <c r="P1472" s="112">
        <f t="shared" si="1109"/>
        <v>0</v>
      </c>
      <c r="Q1472" s="80"/>
      <c r="R1472" s="487"/>
      <c r="S1472" s="488"/>
      <c r="T1472" s="115">
        <f t="shared" si="1110"/>
        <v>0</v>
      </c>
      <c r="U1472" s="209">
        <v>2</v>
      </c>
    </row>
    <row r="1473" spans="1:21" s="61" customFormat="1" ht="15.75" hidden="1" customHeight="1" thickBot="1">
      <c r="A1473" s="60" t="s">
        <v>2413</v>
      </c>
      <c r="B1473" s="213"/>
      <c r="C1473" s="40" t="s">
        <v>2726</v>
      </c>
      <c r="D1473" s="492"/>
      <c r="E1473" s="491"/>
      <c r="F1473" s="491"/>
      <c r="G1473" s="491"/>
      <c r="H1473" s="491"/>
      <c r="I1473" s="491"/>
      <c r="J1473" s="491"/>
      <c r="K1473" s="491"/>
      <c r="L1473" s="491"/>
      <c r="M1473" s="491"/>
      <c r="N1473" s="491"/>
      <c r="O1473" s="111">
        <f t="shared" si="1108"/>
        <v>0</v>
      </c>
      <c r="P1473" s="112">
        <f t="shared" si="1109"/>
        <v>0</v>
      </c>
      <c r="Q1473" s="80"/>
      <c r="R1473" s="487"/>
      <c r="S1473" s="488"/>
      <c r="T1473" s="115">
        <f t="shared" si="1110"/>
        <v>0</v>
      </c>
      <c r="U1473" s="209">
        <v>2</v>
      </c>
    </row>
    <row r="1474" spans="1:21" s="61" customFormat="1" ht="15.75" customHeight="1">
      <c r="A1474" s="60"/>
      <c r="B1474" s="82"/>
      <c r="C1474" s="50"/>
      <c r="D1474" s="83"/>
      <c r="E1474" s="83"/>
      <c r="F1474" s="83"/>
      <c r="G1474" s="83"/>
      <c r="H1474" s="83"/>
      <c r="I1474" s="83"/>
      <c r="J1474" s="83"/>
      <c r="K1474" s="83"/>
      <c r="L1474" s="83"/>
      <c r="M1474" s="83"/>
      <c r="N1474" s="83"/>
      <c r="O1474" s="83"/>
      <c r="P1474" s="83"/>
      <c r="Q1474" s="84"/>
      <c r="R1474" s="83"/>
      <c r="S1474" s="83"/>
      <c r="T1474" s="67"/>
      <c r="U1474" s="209">
        <v>1</v>
      </c>
    </row>
    <row r="1475" spans="1:21" s="61" customFormat="1" ht="15.75" hidden="1" customHeight="1" thickBot="1">
      <c r="A1475" s="60"/>
      <c r="B1475" s="213"/>
      <c r="C1475" s="50"/>
      <c r="D1475" s="83"/>
      <c r="E1475" s="83"/>
      <c r="F1475" s="83"/>
      <c r="G1475" s="83"/>
      <c r="H1475" s="83"/>
      <c r="I1475" s="83"/>
      <c r="J1475" s="83"/>
      <c r="K1475" s="83"/>
      <c r="L1475" s="83"/>
      <c r="M1475" s="83"/>
      <c r="N1475" s="83"/>
      <c r="O1475" s="83"/>
      <c r="P1475" s="84"/>
      <c r="Q1475" s="84"/>
      <c r="R1475" s="83"/>
      <c r="S1475" s="83"/>
      <c r="T1475" s="67"/>
      <c r="U1475" s="209">
        <v>2</v>
      </c>
    </row>
    <row r="1476" spans="1:21" s="61" customFormat="1" ht="15.75" hidden="1" customHeight="1" thickBot="1">
      <c r="A1476" s="60"/>
      <c r="B1476" s="213"/>
      <c r="C1476" s="50"/>
      <c r="D1476" s="83"/>
      <c r="E1476" s="83"/>
      <c r="F1476" s="83"/>
      <c r="G1476" s="83"/>
      <c r="H1476" s="83"/>
      <c r="I1476" s="83"/>
      <c r="J1476" s="83"/>
      <c r="K1476" s="83"/>
      <c r="L1476" s="83"/>
      <c r="M1476" s="83"/>
      <c r="N1476" s="83"/>
      <c r="O1476" s="83"/>
      <c r="P1476" s="84"/>
      <c r="Q1476" s="84"/>
      <c r="R1476" s="83"/>
      <c r="S1476" s="83"/>
      <c r="T1476" s="67"/>
      <c r="U1476" s="209">
        <v>2</v>
      </c>
    </row>
    <row r="1477" spans="1:21" s="61" customFormat="1" ht="15.75" hidden="1" customHeight="1" thickBot="1">
      <c r="A1477" s="60"/>
      <c r="B1477" s="213"/>
      <c r="C1477" s="50"/>
      <c r="D1477" s="83"/>
      <c r="E1477" s="83"/>
      <c r="F1477" s="83"/>
      <c r="G1477" s="83"/>
      <c r="H1477" s="83"/>
      <c r="I1477" s="83"/>
      <c r="J1477" s="83"/>
      <c r="K1477" s="83"/>
      <c r="L1477" s="83"/>
      <c r="M1477" s="83"/>
      <c r="N1477" s="83"/>
      <c r="O1477" s="83"/>
      <c r="P1477" s="84"/>
      <c r="Q1477" s="84"/>
      <c r="R1477" s="83"/>
      <c r="S1477" s="83"/>
      <c r="T1477" s="67"/>
      <c r="U1477" s="209">
        <v>2</v>
      </c>
    </row>
    <row r="1478" spans="1:21" s="61" customFormat="1" ht="15.75" hidden="1" customHeight="1" thickBot="1">
      <c r="A1478" s="60"/>
      <c r="B1478" s="213"/>
      <c r="C1478" s="50"/>
      <c r="D1478" s="83"/>
      <c r="E1478" s="83"/>
      <c r="F1478" s="83"/>
      <c r="G1478" s="83"/>
      <c r="H1478" s="83"/>
      <c r="I1478" s="83"/>
      <c r="J1478" s="83"/>
      <c r="K1478" s="83"/>
      <c r="L1478" s="83"/>
      <c r="M1478" s="83"/>
      <c r="N1478" s="83"/>
      <c r="O1478" s="83"/>
      <c r="P1478" s="84"/>
      <c r="Q1478" s="84"/>
      <c r="R1478" s="83"/>
      <c r="S1478" s="83"/>
      <c r="T1478" s="67"/>
      <c r="U1478" s="209">
        <v>2</v>
      </c>
    </row>
    <row r="1479" spans="1:21" s="61" customFormat="1" ht="15.75" hidden="1" customHeight="1" thickBot="1">
      <c r="A1479" s="60" t="s">
        <v>2414</v>
      </c>
      <c r="B1479" s="213"/>
      <c r="C1479" s="40" t="s">
        <v>2400</v>
      </c>
      <c r="D1479" s="153">
        <v>8.5470085470085472E-2</v>
      </c>
      <c r="E1479" s="296">
        <v>8.5470085470085472E-2</v>
      </c>
      <c r="F1479" s="296">
        <v>8.5470085470085472E-2</v>
      </c>
      <c r="G1479" s="296">
        <v>8.5470085470085472E-2</v>
      </c>
      <c r="H1479" s="296">
        <v>8.5470085470085472E-2</v>
      </c>
      <c r="I1479" s="296">
        <v>8.5470085470085472E-2</v>
      </c>
      <c r="J1479" s="296">
        <v>8.5470085470085472E-2</v>
      </c>
      <c r="K1479" s="296">
        <v>8.5470085470085472E-2</v>
      </c>
      <c r="L1479" s="296">
        <v>5.9829059829059832E-2</v>
      </c>
      <c r="M1479" s="296">
        <v>8.5470085470085472E-2</v>
      </c>
      <c r="N1479" s="296">
        <v>8.5470085470085472E-2</v>
      </c>
      <c r="O1479" s="296">
        <v>8.5470085470085472E-2</v>
      </c>
      <c r="P1479" s="155">
        <v>1.0000000000000002</v>
      </c>
      <c r="Q1479" s="157">
        <v>4.7136038161166072E-2</v>
      </c>
      <c r="R1479" s="83"/>
      <c r="S1479" s="83"/>
      <c r="T1479" s="67"/>
      <c r="U1479" s="209">
        <v>2</v>
      </c>
    </row>
    <row r="1480" spans="1:21" s="61" customFormat="1" ht="15.75" hidden="1" customHeight="1" thickBot="1">
      <c r="A1480" s="60" t="s">
        <v>2414</v>
      </c>
      <c r="B1480" s="213"/>
      <c r="C1480" s="49" t="s">
        <v>2389</v>
      </c>
      <c r="D1480" s="153">
        <v>5.6412184098482115E-2</v>
      </c>
      <c r="E1480" s="154">
        <v>8.7626927470633789E-2</v>
      </c>
      <c r="F1480" s="154">
        <v>8.7626927470633789E-2</v>
      </c>
      <c r="G1480" s="154">
        <v>8.7626927470633789E-2</v>
      </c>
      <c r="H1480" s="154">
        <v>8.7626927470633789E-2</v>
      </c>
      <c r="I1480" s="154">
        <v>8.7626927470633789E-2</v>
      </c>
      <c r="J1480" s="154">
        <v>8.7626927470633789E-2</v>
      </c>
      <c r="K1480" s="154">
        <v>8.7626927470633789E-2</v>
      </c>
      <c r="L1480" s="154">
        <v>6.7318541195180229E-2</v>
      </c>
      <c r="M1480" s="154">
        <v>8.7626927470633789E-2</v>
      </c>
      <c r="N1480" s="154">
        <v>8.7626927470633789E-2</v>
      </c>
      <c r="O1480" s="154">
        <v>8.7626927470633789E-2</v>
      </c>
      <c r="P1480" s="155">
        <v>1.0000000000000002</v>
      </c>
      <c r="Q1480" s="157">
        <v>0.51509974017093985</v>
      </c>
      <c r="R1480" s="83"/>
      <c r="S1480" s="83"/>
      <c r="T1480" s="67"/>
      <c r="U1480" s="209">
        <v>2</v>
      </c>
    </row>
    <row r="1481" spans="1:21" s="61" customFormat="1" ht="15.75" hidden="1" customHeight="1" thickBot="1">
      <c r="A1481" s="60" t="s">
        <v>2414</v>
      </c>
      <c r="B1481" s="213"/>
      <c r="C1481" s="49" t="s">
        <v>2390</v>
      </c>
      <c r="D1481" s="153">
        <v>8.4302158103747249E-2</v>
      </c>
      <c r="E1481" s="154">
        <v>0.10319898220051038</v>
      </c>
      <c r="F1481" s="154">
        <v>8.4302158103747249E-2</v>
      </c>
      <c r="G1481" s="154">
        <v>8.4302158103747249E-2</v>
      </c>
      <c r="H1481" s="154">
        <v>8.4302158103747249E-2</v>
      </c>
      <c r="I1481" s="154">
        <v>8.4302158103747249E-2</v>
      </c>
      <c r="J1481" s="154">
        <v>8.4302158103747249E-2</v>
      </c>
      <c r="K1481" s="154">
        <v>8.4302158103747249E-2</v>
      </c>
      <c r="L1481" s="154">
        <v>5.3953379970710487E-2</v>
      </c>
      <c r="M1481" s="154">
        <v>8.4302158103747249E-2</v>
      </c>
      <c r="N1481" s="154">
        <v>8.4302158103747249E-2</v>
      </c>
      <c r="O1481" s="154">
        <v>8.4128214895053885E-2</v>
      </c>
      <c r="P1481" s="155">
        <v>1.0000000000000002</v>
      </c>
      <c r="Q1481" s="156">
        <v>3.9438721874651028E-2</v>
      </c>
      <c r="R1481" s="83"/>
      <c r="S1481" s="83"/>
      <c r="T1481" s="67"/>
      <c r="U1481" s="209">
        <v>2</v>
      </c>
    </row>
    <row r="1482" spans="1:21" s="61" customFormat="1" ht="15.75" hidden="1" customHeight="1" thickBot="1">
      <c r="A1482" s="60" t="s">
        <v>2414</v>
      </c>
      <c r="B1482" s="213"/>
      <c r="C1482" s="49" t="s">
        <v>2391</v>
      </c>
      <c r="D1482" s="153">
        <v>7.8138232181205108E-2</v>
      </c>
      <c r="E1482" s="154">
        <v>0.16577626847414464</v>
      </c>
      <c r="F1482" s="154">
        <v>7.8473588053680876E-2</v>
      </c>
      <c r="G1482" s="154">
        <v>7.8473588053680876E-2</v>
      </c>
      <c r="H1482" s="154">
        <v>7.8473588053680876E-2</v>
      </c>
      <c r="I1482" s="154">
        <v>4.9823206861522432E-2</v>
      </c>
      <c r="J1482" s="154">
        <v>7.8473588053680876E-2</v>
      </c>
      <c r="K1482" s="154">
        <v>7.8473588053680876E-2</v>
      </c>
      <c r="L1482" s="154">
        <v>7.8473588053680876E-2</v>
      </c>
      <c r="M1482" s="154">
        <v>7.8473588053680876E-2</v>
      </c>
      <c r="N1482" s="154">
        <v>7.8473588053680876E-2</v>
      </c>
      <c r="O1482" s="154">
        <v>7.8473588053680876E-2</v>
      </c>
      <c r="P1482" s="155">
        <v>1</v>
      </c>
      <c r="Q1482" s="156">
        <v>7.8884890923150097E-2</v>
      </c>
      <c r="R1482" s="83"/>
      <c r="S1482" s="83"/>
      <c r="T1482" s="232"/>
      <c r="U1482" s="209">
        <v>2</v>
      </c>
    </row>
    <row r="1483" spans="1:21" s="61" customFormat="1" ht="15.75" hidden="1" customHeight="1" thickBot="1">
      <c r="A1483" s="60" t="s">
        <v>2414</v>
      </c>
      <c r="B1483" s="62"/>
      <c r="C1483" s="49" t="s">
        <v>2392</v>
      </c>
      <c r="D1483" s="298">
        <v>9.3899157705992248E-2</v>
      </c>
      <c r="E1483" s="299">
        <v>0.25540769769630572</v>
      </c>
      <c r="F1483" s="299">
        <v>6.8377848175645656E-2</v>
      </c>
      <c r="G1483" s="299">
        <v>6.8377848175645656E-2</v>
      </c>
      <c r="H1483" s="299">
        <v>3.1440237880235318E-2</v>
      </c>
      <c r="I1483" s="299">
        <v>6.8377848175645656E-2</v>
      </c>
      <c r="J1483" s="299">
        <v>6.8859382317727702E-2</v>
      </c>
      <c r="K1483" s="299">
        <v>6.8859382317727563E-2</v>
      </c>
      <c r="L1483" s="299">
        <v>6.8859382317727702E-2</v>
      </c>
      <c r="M1483" s="299">
        <v>6.8859382317727563E-2</v>
      </c>
      <c r="N1483" s="299">
        <v>6.9340916459809693E-2</v>
      </c>
      <c r="O1483" s="299">
        <v>6.9340916459809554E-2</v>
      </c>
      <c r="P1483" s="300">
        <v>1</v>
      </c>
      <c r="Q1483" s="301">
        <v>-0.1642780407105503</v>
      </c>
      <c r="R1483" s="83"/>
      <c r="S1483" s="83"/>
      <c r="T1483" s="67"/>
      <c r="U1483" s="209">
        <v>2</v>
      </c>
    </row>
    <row r="1484" spans="1:21" s="61" customFormat="1" ht="15.75" hidden="1" customHeight="1" thickBot="1">
      <c r="A1484" s="60" t="s">
        <v>2414</v>
      </c>
      <c r="B1484" s="62"/>
      <c r="C1484" s="49" t="s">
        <v>2393</v>
      </c>
      <c r="D1484" s="130">
        <v>0.12327586206896546</v>
      </c>
      <c r="E1484" s="119">
        <v>0.10172413793103438</v>
      </c>
      <c r="F1484" s="119">
        <v>8.9655172413793102E-2</v>
      </c>
      <c r="G1484" s="119">
        <v>8.9655172413793102E-2</v>
      </c>
      <c r="H1484" s="119">
        <v>8.9655172413793102E-2</v>
      </c>
      <c r="I1484" s="119">
        <v>8.9655172413793102E-2</v>
      </c>
      <c r="J1484" s="119">
        <v>8.9655172413793102E-2</v>
      </c>
      <c r="K1484" s="119">
        <v>8.9655172413793102E-2</v>
      </c>
      <c r="L1484" s="119">
        <v>8.9655172413793102E-2</v>
      </c>
      <c r="M1484" s="119">
        <v>6.7241379310344893E-2</v>
      </c>
      <c r="N1484" s="119">
        <v>1.2931034482758614E-2</v>
      </c>
      <c r="O1484" s="119">
        <v>6.7241379310344893E-2</v>
      </c>
      <c r="P1484" s="175">
        <v>0.99999999999999978</v>
      </c>
      <c r="Q1484" s="176">
        <v>-0.44142039518486631</v>
      </c>
      <c r="R1484" s="83"/>
      <c r="S1484" s="83"/>
      <c r="T1484" s="67"/>
      <c r="U1484" s="209">
        <v>2</v>
      </c>
    </row>
    <row r="1485" spans="1:21" s="61" customFormat="1" ht="15.75" hidden="1" customHeight="1" thickBot="1">
      <c r="A1485" s="60" t="s">
        <v>2414</v>
      </c>
      <c r="B1485" s="62"/>
      <c r="C1485" s="49" t="s">
        <v>2394</v>
      </c>
      <c r="D1485" s="130">
        <v>2.9530637065493474E-2</v>
      </c>
      <c r="E1485" s="119">
        <v>0.23031397918978189</v>
      </c>
      <c r="F1485" s="119">
        <v>5.9365713688363173E-2</v>
      </c>
      <c r="G1485" s="119">
        <v>5.9365713688363173E-2</v>
      </c>
      <c r="H1485" s="119">
        <v>5.9365713688363131E-2</v>
      </c>
      <c r="I1485" s="119">
        <v>5.9365713688363173E-2</v>
      </c>
      <c r="J1485" s="119">
        <v>5.9365713688363173E-2</v>
      </c>
      <c r="K1485" s="119">
        <v>5.9365713688363173E-2</v>
      </c>
      <c r="L1485" s="119">
        <v>5.9365713688363173E-2</v>
      </c>
      <c r="M1485" s="119">
        <v>0.13636763833509097</v>
      </c>
      <c r="N1485" s="119">
        <v>0.13961179667368276</v>
      </c>
      <c r="O1485" s="119">
        <v>4.8615952917408778E-2</v>
      </c>
      <c r="P1485" s="175">
        <v>1.0000000000000002</v>
      </c>
      <c r="Q1485" s="176">
        <v>1.8316588453448261</v>
      </c>
      <c r="R1485" s="83"/>
      <c r="S1485" s="83"/>
      <c r="T1485" s="67"/>
      <c r="U1485" s="209">
        <v>2</v>
      </c>
    </row>
    <row r="1486" spans="1:21" s="61" customFormat="1" ht="15.75" hidden="1" customHeight="1" thickBot="1">
      <c r="A1486" s="60" t="s">
        <v>2414</v>
      </c>
      <c r="B1486" s="62"/>
      <c r="C1486" s="49" t="s">
        <v>2395</v>
      </c>
      <c r="D1486" s="130">
        <v>7.871149803429929E-2</v>
      </c>
      <c r="E1486" s="119">
        <v>0.22016515420732335</v>
      </c>
      <c r="F1486" s="119">
        <v>7.871149803429929E-2</v>
      </c>
      <c r="G1486" s="119">
        <v>7.871149803429929E-2</v>
      </c>
      <c r="H1486" s="119">
        <v>0.13105751820590839</v>
      </c>
      <c r="I1486" s="119">
        <v>7.871149803429929E-2</v>
      </c>
      <c r="J1486" s="119">
        <v>7.871149803429929E-2</v>
      </c>
      <c r="K1486" s="119">
        <v>0.13918739472162051</v>
      </c>
      <c r="L1486" s="119">
        <v>7.871149803429929E-2</v>
      </c>
      <c r="M1486" s="119">
        <v>3.7320944659352033E-2</v>
      </c>
      <c r="N1486" s="119">
        <v>0</v>
      </c>
      <c r="O1486" s="119">
        <v>0</v>
      </c>
      <c r="P1486" s="175">
        <v>1.0000000000000002</v>
      </c>
      <c r="Q1486" s="176">
        <v>-0.245780919294739</v>
      </c>
      <c r="R1486" s="83"/>
      <c r="S1486" s="83"/>
      <c r="T1486" s="67"/>
      <c r="U1486" s="209">
        <v>2</v>
      </c>
    </row>
    <row r="1487" spans="1:21" s="61" customFormat="1" ht="15.75" hidden="1" customHeight="1" thickBot="1">
      <c r="A1487" s="60" t="s">
        <v>2414</v>
      </c>
      <c r="B1487" s="62">
        <f>+B1466+1</f>
        <v>279</v>
      </c>
      <c r="C1487" s="42" t="s">
        <v>2383</v>
      </c>
      <c r="D1487" s="235">
        <v>0</v>
      </c>
      <c r="E1487" s="236">
        <v>0</v>
      </c>
      <c r="F1487" s="236">
        <v>0</v>
      </c>
      <c r="G1487" s="236">
        <v>0</v>
      </c>
      <c r="H1487" s="236">
        <v>0</v>
      </c>
      <c r="I1487" s="236">
        <v>0</v>
      </c>
      <c r="J1487" s="236">
        <v>0</v>
      </c>
      <c r="K1487" s="236">
        <v>0</v>
      </c>
      <c r="L1487" s="236">
        <v>0</v>
      </c>
      <c r="M1487" s="236">
        <v>0</v>
      </c>
      <c r="N1487" s="236">
        <v>0</v>
      </c>
      <c r="O1487" s="236">
        <v>0</v>
      </c>
      <c r="P1487" s="321">
        <v>0</v>
      </c>
      <c r="Q1487" s="322">
        <v>-1</v>
      </c>
      <c r="R1487" s="66"/>
      <c r="S1487" s="66"/>
      <c r="T1487" s="95"/>
      <c r="U1487" s="209">
        <v>2</v>
      </c>
    </row>
    <row r="1488" spans="1:21" s="61" customFormat="1" ht="15.75" hidden="1" customHeight="1" thickBot="1">
      <c r="A1488" s="60" t="s">
        <v>2414</v>
      </c>
      <c r="B1488" s="408">
        <f>+B1487+1</f>
        <v>280</v>
      </c>
      <c r="C1488" s="508" t="s">
        <v>2384</v>
      </c>
      <c r="D1488" s="455">
        <v>0</v>
      </c>
      <c r="E1488" s="281">
        <v>0</v>
      </c>
      <c r="F1488" s="281">
        <v>0</v>
      </c>
      <c r="G1488" s="281">
        <v>0</v>
      </c>
      <c r="H1488" s="281">
        <v>0</v>
      </c>
      <c r="I1488" s="281">
        <v>0</v>
      </c>
      <c r="J1488" s="281">
        <v>0</v>
      </c>
      <c r="K1488" s="281">
        <v>0</v>
      </c>
      <c r="L1488" s="281">
        <v>0</v>
      </c>
      <c r="M1488" s="281">
        <v>0</v>
      </c>
      <c r="N1488" s="281">
        <v>0</v>
      </c>
      <c r="O1488" s="281">
        <v>0</v>
      </c>
      <c r="P1488" s="560">
        <v>0</v>
      </c>
      <c r="Q1488" s="122">
        <v>0</v>
      </c>
      <c r="R1488" s="66"/>
      <c r="S1488" s="66"/>
      <c r="T1488" s="95"/>
      <c r="U1488" s="209">
        <v>2</v>
      </c>
    </row>
    <row r="1489" spans="1:21" s="61" customFormat="1" ht="15.75" customHeight="1">
      <c r="A1489" s="60" t="s">
        <v>2414</v>
      </c>
      <c r="B1489" s="513">
        <v>271</v>
      </c>
      <c r="C1489" s="510" t="s">
        <v>2385</v>
      </c>
      <c r="D1489" s="236">
        <v>0</v>
      </c>
      <c r="E1489" s="236">
        <v>0</v>
      </c>
      <c r="F1489" s="236">
        <v>1.5999999996586664E-10</v>
      </c>
      <c r="G1489" s="236">
        <v>0.20000000001066667</v>
      </c>
      <c r="H1489" s="236">
        <v>0.19999999995733334</v>
      </c>
      <c r="I1489" s="236">
        <v>0.19999999995733334</v>
      </c>
      <c r="J1489" s="236">
        <v>0.19999999995733334</v>
      </c>
      <c r="K1489" s="236">
        <v>0.19999999995733334</v>
      </c>
      <c r="L1489" s="236">
        <v>0</v>
      </c>
      <c r="M1489" s="236">
        <v>0</v>
      </c>
      <c r="N1489" s="236">
        <v>0</v>
      </c>
      <c r="O1489" s="236">
        <v>0</v>
      </c>
      <c r="P1489" s="321">
        <v>1</v>
      </c>
      <c r="Q1489" s="507">
        <v>1</v>
      </c>
      <c r="R1489" s="66"/>
      <c r="S1489" s="66"/>
      <c r="T1489" s="95"/>
      <c r="U1489" s="209">
        <v>1</v>
      </c>
    </row>
    <row r="1490" spans="1:21" s="61" customFormat="1" ht="15.75" customHeight="1">
      <c r="A1490" s="60" t="s">
        <v>2414</v>
      </c>
      <c r="B1490" s="513">
        <f>+B1489+1</f>
        <v>272</v>
      </c>
      <c r="C1490" s="510" t="s">
        <v>2386</v>
      </c>
      <c r="D1490" s="236">
        <v>0</v>
      </c>
      <c r="E1490" s="236">
        <v>0</v>
      </c>
      <c r="F1490" s="236">
        <v>0</v>
      </c>
      <c r="G1490" s="236">
        <v>0</v>
      </c>
      <c r="H1490" s="236">
        <v>0</v>
      </c>
      <c r="I1490" s="236">
        <v>0</v>
      </c>
      <c r="J1490" s="236">
        <v>0</v>
      </c>
      <c r="K1490" s="236">
        <v>0</v>
      </c>
      <c r="L1490" s="236">
        <v>0</v>
      </c>
      <c r="M1490" s="236">
        <v>0</v>
      </c>
      <c r="N1490" s="236">
        <v>0</v>
      </c>
      <c r="O1490" s="236">
        <v>0</v>
      </c>
      <c r="P1490" s="321">
        <f t="shared" ref="P1490:P1495" si="1111">SUM(D1490:O1490)</f>
        <v>0</v>
      </c>
      <c r="Q1490" s="237">
        <v>-1</v>
      </c>
      <c r="R1490" s="66"/>
      <c r="S1490" s="66"/>
      <c r="T1490" s="95"/>
      <c r="U1490" s="209">
        <v>1</v>
      </c>
    </row>
    <row r="1491" spans="1:21" s="61" customFormat="1" ht="15.75" customHeight="1">
      <c r="A1491" s="60" t="s">
        <v>2414</v>
      </c>
      <c r="B1491" s="513">
        <f>+B1490+1</f>
        <v>273</v>
      </c>
      <c r="C1491" s="510" t="s">
        <v>2387</v>
      </c>
      <c r="D1491" s="236">
        <f t="shared" ref="D1491:O1491" si="1112">D1514/$P1514</f>
        <v>0</v>
      </c>
      <c r="E1491" s="236">
        <f t="shared" si="1112"/>
        <v>0</v>
      </c>
      <c r="F1491" s="236">
        <f t="shared" si="1112"/>
        <v>0</v>
      </c>
      <c r="G1491" s="236">
        <f t="shared" si="1112"/>
        <v>0</v>
      </c>
      <c r="H1491" s="236">
        <f t="shared" si="1112"/>
        <v>0</v>
      </c>
      <c r="I1491" s="236">
        <f t="shared" si="1112"/>
        <v>0</v>
      </c>
      <c r="J1491" s="236">
        <f t="shared" si="1112"/>
        <v>0.16183648913917037</v>
      </c>
      <c r="K1491" s="236">
        <f t="shared" si="1112"/>
        <v>0.17431333545052211</v>
      </c>
      <c r="L1491" s="236">
        <f t="shared" si="1112"/>
        <v>0.14540019454105052</v>
      </c>
      <c r="M1491" s="236">
        <f t="shared" si="1112"/>
        <v>0.17544450355711655</v>
      </c>
      <c r="N1491" s="236">
        <f t="shared" si="1112"/>
        <v>0.17544450355711663</v>
      </c>
      <c r="O1491" s="236">
        <f t="shared" si="1112"/>
        <v>0.16756097375502391</v>
      </c>
      <c r="P1491" s="321">
        <f t="shared" si="1111"/>
        <v>1</v>
      </c>
      <c r="Q1491" s="237">
        <v>1</v>
      </c>
      <c r="R1491" s="66"/>
      <c r="S1491" s="66"/>
      <c r="T1491" s="95"/>
      <c r="U1491" s="209">
        <v>1</v>
      </c>
    </row>
    <row r="1492" spans="1:21" s="61" customFormat="1" ht="15.75" customHeight="1">
      <c r="A1492" s="60" t="s">
        <v>2414</v>
      </c>
      <c r="B1492" s="513">
        <f>+B1491+1</f>
        <v>274</v>
      </c>
      <c r="C1492" s="510" t="s">
        <v>2388</v>
      </c>
      <c r="D1492" s="236">
        <f t="shared" ref="D1492:O1492" si="1113">D1515/$P1515</f>
        <v>7.3196874381994612E-2</v>
      </c>
      <c r="E1492" s="236">
        <f t="shared" si="1113"/>
        <v>7.3196874381994612E-2</v>
      </c>
      <c r="F1492" s="236">
        <f t="shared" si="1113"/>
        <v>7.1007831008044087E-2</v>
      </c>
      <c r="G1492" s="236">
        <f t="shared" si="1113"/>
        <v>8.5588195729450853E-2</v>
      </c>
      <c r="H1492" s="236">
        <f t="shared" si="1113"/>
        <v>8.5588195729450853E-2</v>
      </c>
      <c r="I1492" s="236">
        <f t="shared" si="1113"/>
        <v>8.6072602573674453E-2</v>
      </c>
      <c r="J1492" s="236">
        <f t="shared" si="1113"/>
        <v>8.6072602573674453E-2</v>
      </c>
      <c r="K1492" s="236">
        <f t="shared" si="1113"/>
        <v>8.6072602573674453E-2</v>
      </c>
      <c r="L1492" s="236">
        <f t="shared" si="1113"/>
        <v>8.7467684594674758E-2</v>
      </c>
      <c r="M1492" s="236">
        <f t="shared" si="1113"/>
        <v>8.7467684594674827E-2</v>
      </c>
      <c r="N1492" s="236">
        <f t="shared" si="1113"/>
        <v>8.7467684594674827E-2</v>
      </c>
      <c r="O1492" s="236">
        <f t="shared" si="1113"/>
        <v>9.0801167264017268E-2</v>
      </c>
      <c r="P1492" s="321">
        <f t="shared" si="1111"/>
        <v>1</v>
      </c>
      <c r="Q1492" s="237">
        <f>(P1515/P1514-1)</f>
        <v>1.2891820883029608</v>
      </c>
      <c r="R1492" s="66"/>
      <c r="S1492" s="66"/>
      <c r="T1492" s="95"/>
      <c r="U1492" s="209">
        <v>1</v>
      </c>
    </row>
    <row r="1493" spans="1:21" s="61" customFormat="1" ht="15.75" customHeight="1">
      <c r="A1493" s="60" t="s">
        <v>2414</v>
      </c>
      <c r="B1493" s="513">
        <v>275</v>
      </c>
      <c r="C1493" s="510" t="s">
        <v>2396</v>
      </c>
      <c r="D1493" s="236">
        <f t="shared" ref="D1493:O1493" si="1114">D1516/$P1516</f>
        <v>7.1869465427077298E-2</v>
      </c>
      <c r="E1493" s="236">
        <f t="shared" si="1114"/>
        <v>7.1869465427077298E-2</v>
      </c>
      <c r="F1493" s="236">
        <f t="shared" si="1114"/>
        <v>9.4883894053844661E-2</v>
      </c>
      <c r="G1493" s="236">
        <f t="shared" si="1114"/>
        <v>7.6967794886693794E-2</v>
      </c>
      <c r="H1493" s="236">
        <f t="shared" si="1114"/>
        <v>7.6967794886693794E-2</v>
      </c>
      <c r="I1493" s="236">
        <f t="shared" si="1114"/>
        <v>8.6799685260507436E-2</v>
      </c>
      <c r="J1493" s="236">
        <f t="shared" si="1114"/>
        <v>8.6771257021111756E-2</v>
      </c>
      <c r="K1493" s="236">
        <f t="shared" si="1114"/>
        <v>8.6771257021111756E-2</v>
      </c>
      <c r="L1493" s="236">
        <f t="shared" si="1114"/>
        <v>8.6771257021111756E-2</v>
      </c>
      <c r="M1493" s="236">
        <f t="shared" si="1114"/>
        <v>8.6771257021111756E-2</v>
      </c>
      <c r="N1493" s="236">
        <f t="shared" si="1114"/>
        <v>8.6771257021111756E-2</v>
      </c>
      <c r="O1493" s="236">
        <f t="shared" si="1114"/>
        <v>8.6785614952546858E-2</v>
      </c>
      <c r="P1493" s="321">
        <f t="shared" si="1111"/>
        <v>1</v>
      </c>
      <c r="Q1493" s="237">
        <f>(P1516/P1515-1)</f>
        <v>0.26341787467654232</v>
      </c>
      <c r="R1493" s="83"/>
      <c r="S1493" s="83"/>
      <c r="T1493" s="67"/>
      <c r="U1493" s="209">
        <v>1</v>
      </c>
    </row>
    <row r="1494" spans="1:21" s="61" customFormat="1" ht="15.75" customHeight="1">
      <c r="A1494" s="60" t="s">
        <v>2414</v>
      </c>
      <c r="B1494" s="513">
        <v>276</v>
      </c>
      <c r="C1494" s="510" t="s">
        <v>2397</v>
      </c>
      <c r="D1494" s="236">
        <f t="shared" ref="D1494:O1494" si="1115">D1517/$P1517</f>
        <v>8.1093311611910565E-2</v>
      </c>
      <c r="E1494" s="236">
        <f t="shared" si="1115"/>
        <v>8.1093311611910565E-2</v>
      </c>
      <c r="F1494" s="236">
        <f t="shared" si="1115"/>
        <v>8.1093311611910565E-2</v>
      </c>
      <c r="G1494" s="236">
        <f t="shared" si="1115"/>
        <v>8.408000724047425E-2</v>
      </c>
      <c r="H1494" s="236">
        <f t="shared" si="1115"/>
        <v>8.408000724047425E-2</v>
      </c>
      <c r="I1494" s="236">
        <f t="shared" si="1115"/>
        <v>8.408000724047425E-2</v>
      </c>
      <c r="J1494" s="236">
        <f t="shared" si="1115"/>
        <v>8.408000724047425E-2</v>
      </c>
      <c r="K1494" s="236">
        <f t="shared" si="1115"/>
        <v>8.408000724047425E-2</v>
      </c>
      <c r="L1494" s="236">
        <f t="shared" si="1115"/>
        <v>8.408000724047425E-2</v>
      </c>
      <c r="M1494" s="236">
        <f t="shared" si="1115"/>
        <v>8.408000724047425E-2</v>
      </c>
      <c r="N1494" s="236">
        <f t="shared" si="1115"/>
        <v>8.408000724047425E-2</v>
      </c>
      <c r="O1494" s="236">
        <f t="shared" si="1115"/>
        <v>8.4080007240474527E-2</v>
      </c>
      <c r="P1494" s="321">
        <f t="shared" si="1111"/>
        <v>1.0000000000000002</v>
      </c>
      <c r="Q1494" s="543">
        <f>(P1517/P1516-1)</f>
        <v>7.0017431725740931E-2</v>
      </c>
      <c r="R1494" s="83"/>
      <c r="S1494" s="83"/>
      <c r="T1494" s="67"/>
      <c r="U1494" s="209">
        <v>1</v>
      </c>
    </row>
    <row r="1495" spans="1:21" s="61" customFormat="1" ht="15.75" hidden="1" customHeight="1" thickBot="1">
      <c r="A1495" s="60" t="s">
        <v>2414</v>
      </c>
      <c r="B1495" s="409"/>
      <c r="C1495" s="165" t="s">
        <v>2398</v>
      </c>
      <c r="D1495" s="135" t="e">
        <f t="shared" ref="D1495:O1496" si="1116">D1518/$P1518</f>
        <v>#DIV/0!</v>
      </c>
      <c r="E1495" s="148" t="e">
        <f t="shared" si="1116"/>
        <v>#DIV/0!</v>
      </c>
      <c r="F1495" s="148" t="e">
        <f t="shared" si="1116"/>
        <v>#DIV/0!</v>
      </c>
      <c r="G1495" s="148" t="e">
        <f t="shared" si="1116"/>
        <v>#DIV/0!</v>
      </c>
      <c r="H1495" s="148" t="e">
        <f t="shared" si="1116"/>
        <v>#DIV/0!</v>
      </c>
      <c r="I1495" s="148" t="e">
        <f t="shared" si="1116"/>
        <v>#DIV/0!</v>
      </c>
      <c r="J1495" s="148" t="e">
        <f t="shared" si="1116"/>
        <v>#DIV/0!</v>
      </c>
      <c r="K1495" s="148" t="e">
        <f t="shared" si="1116"/>
        <v>#DIV/0!</v>
      </c>
      <c r="L1495" s="148" t="e">
        <f t="shared" si="1116"/>
        <v>#DIV/0!</v>
      </c>
      <c r="M1495" s="148" t="e">
        <f t="shared" si="1116"/>
        <v>#DIV/0!</v>
      </c>
      <c r="N1495" s="148" t="e">
        <f t="shared" si="1116"/>
        <v>#DIV/0!</v>
      </c>
      <c r="O1495" s="148" t="e">
        <f t="shared" si="1116"/>
        <v>#DIV/0!</v>
      </c>
      <c r="P1495" s="137" t="e">
        <f t="shared" si="1111"/>
        <v>#DIV/0!</v>
      </c>
      <c r="Q1495" s="108">
        <f>(P1518/P1517-1)</f>
        <v>-1</v>
      </c>
      <c r="R1495" s="83"/>
      <c r="S1495" s="83"/>
      <c r="T1495" s="67"/>
      <c r="U1495" s="209">
        <v>2</v>
      </c>
    </row>
    <row r="1496" spans="1:21" s="61" customFormat="1" ht="15.75" hidden="1" customHeight="1" thickBot="1">
      <c r="A1496" s="60" t="s">
        <v>2414</v>
      </c>
      <c r="B1496" s="213"/>
      <c r="C1496" s="49" t="s">
        <v>2399</v>
      </c>
      <c r="D1496" s="135" t="e">
        <f t="shared" si="1116"/>
        <v>#DIV/0!</v>
      </c>
      <c r="E1496" s="148" t="e">
        <f t="shared" si="1116"/>
        <v>#DIV/0!</v>
      </c>
      <c r="F1496" s="148" t="e">
        <f t="shared" si="1116"/>
        <v>#DIV/0!</v>
      </c>
      <c r="G1496" s="148" t="e">
        <f t="shared" si="1116"/>
        <v>#DIV/0!</v>
      </c>
      <c r="H1496" s="148" t="e">
        <f t="shared" si="1116"/>
        <v>#DIV/0!</v>
      </c>
      <c r="I1496" s="148" t="e">
        <f t="shared" si="1116"/>
        <v>#DIV/0!</v>
      </c>
      <c r="J1496" s="148" t="e">
        <f t="shared" si="1116"/>
        <v>#DIV/0!</v>
      </c>
      <c r="K1496" s="148" t="e">
        <f t="shared" si="1116"/>
        <v>#DIV/0!</v>
      </c>
      <c r="L1496" s="148" t="e">
        <f t="shared" si="1116"/>
        <v>#DIV/0!</v>
      </c>
      <c r="M1496" s="148" t="e">
        <f t="shared" si="1116"/>
        <v>#DIV/0!</v>
      </c>
      <c r="N1496" s="148" t="e">
        <f t="shared" si="1116"/>
        <v>#DIV/0!</v>
      </c>
      <c r="O1496" s="148" t="e">
        <f t="shared" si="1116"/>
        <v>#DIV/0!</v>
      </c>
      <c r="P1496" s="137" t="e">
        <f>SUM(D1496:O1496)</f>
        <v>#DIV/0!</v>
      </c>
      <c r="Q1496" s="108" t="e">
        <f>(P1519/P1518-1)</f>
        <v>#DIV/0!</v>
      </c>
      <c r="R1496" s="83"/>
      <c r="S1496" s="83"/>
      <c r="T1496" s="67"/>
      <c r="U1496" s="209">
        <v>2</v>
      </c>
    </row>
    <row r="1497" spans="1:21" s="61" customFormat="1" ht="15.75" hidden="1" customHeight="1" thickBot="1">
      <c r="A1497" s="60" t="s">
        <v>2414</v>
      </c>
      <c r="B1497" s="213"/>
      <c r="C1497" s="49" t="s">
        <v>2535</v>
      </c>
      <c r="D1497" s="135" t="e">
        <f t="shared" ref="D1497:O1497" si="1117">D1520/$P1520</f>
        <v>#DIV/0!</v>
      </c>
      <c r="E1497" s="148" t="e">
        <f t="shared" si="1117"/>
        <v>#DIV/0!</v>
      </c>
      <c r="F1497" s="148" t="e">
        <f t="shared" si="1117"/>
        <v>#DIV/0!</v>
      </c>
      <c r="G1497" s="148" t="e">
        <f t="shared" si="1117"/>
        <v>#DIV/0!</v>
      </c>
      <c r="H1497" s="148" t="e">
        <f t="shared" si="1117"/>
        <v>#DIV/0!</v>
      </c>
      <c r="I1497" s="148" t="e">
        <f t="shared" si="1117"/>
        <v>#DIV/0!</v>
      </c>
      <c r="J1497" s="148" t="e">
        <f t="shared" si="1117"/>
        <v>#DIV/0!</v>
      </c>
      <c r="K1497" s="148" t="e">
        <f t="shared" si="1117"/>
        <v>#DIV/0!</v>
      </c>
      <c r="L1497" s="148" t="e">
        <f t="shared" si="1117"/>
        <v>#DIV/0!</v>
      </c>
      <c r="M1497" s="148" t="e">
        <f t="shared" si="1117"/>
        <v>#DIV/0!</v>
      </c>
      <c r="N1497" s="148" t="e">
        <f t="shared" si="1117"/>
        <v>#DIV/0!</v>
      </c>
      <c r="O1497" s="148" t="e">
        <f t="shared" si="1117"/>
        <v>#DIV/0!</v>
      </c>
      <c r="P1497" s="137" t="e">
        <f t="shared" ref="P1497:P1499" si="1118">SUM(D1497:O1497)</f>
        <v>#DIV/0!</v>
      </c>
      <c r="Q1497" s="108" t="e">
        <f t="shared" ref="Q1497:Q1499" si="1119">(P1520/P1519-1)</f>
        <v>#DIV/0!</v>
      </c>
      <c r="R1497" s="83"/>
      <c r="S1497" s="83"/>
      <c r="T1497" s="67"/>
      <c r="U1497" s="209">
        <v>2</v>
      </c>
    </row>
    <row r="1498" spans="1:21" s="61" customFormat="1" ht="15.75" hidden="1" customHeight="1" thickBot="1">
      <c r="A1498" s="60" t="s">
        <v>2414</v>
      </c>
      <c r="B1498" s="213"/>
      <c r="C1498" s="49" t="s">
        <v>2631</v>
      </c>
      <c r="D1498" s="135" t="e">
        <f t="shared" ref="D1498:O1498" si="1120">D1521/$P1521</f>
        <v>#DIV/0!</v>
      </c>
      <c r="E1498" s="148" t="e">
        <f t="shared" si="1120"/>
        <v>#DIV/0!</v>
      </c>
      <c r="F1498" s="148" t="e">
        <f t="shared" si="1120"/>
        <v>#DIV/0!</v>
      </c>
      <c r="G1498" s="148" t="e">
        <f>G1521/$P1521</f>
        <v>#DIV/0!</v>
      </c>
      <c r="H1498" s="148" t="e">
        <f t="shared" si="1120"/>
        <v>#DIV/0!</v>
      </c>
      <c r="I1498" s="148" t="e">
        <f t="shared" si="1120"/>
        <v>#DIV/0!</v>
      </c>
      <c r="J1498" s="148" t="e">
        <f t="shared" si="1120"/>
        <v>#DIV/0!</v>
      </c>
      <c r="K1498" s="148" t="e">
        <f t="shared" si="1120"/>
        <v>#DIV/0!</v>
      </c>
      <c r="L1498" s="148" t="e">
        <f t="shared" si="1120"/>
        <v>#DIV/0!</v>
      </c>
      <c r="M1498" s="148" t="e">
        <f t="shared" si="1120"/>
        <v>#DIV/0!</v>
      </c>
      <c r="N1498" s="148" t="e">
        <f t="shared" si="1120"/>
        <v>#DIV/0!</v>
      </c>
      <c r="O1498" s="148" t="e">
        <f t="shared" si="1120"/>
        <v>#DIV/0!</v>
      </c>
      <c r="P1498" s="137" t="e">
        <f t="shared" si="1118"/>
        <v>#DIV/0!</v>
      </c>
      <c r="Q1498" s="108" t="e">
        <f t="shared" si="1119"/>
        <v>#DIV/0!</v>
      </c>
      <c r="R1498" s="83"/>
      <c r="S1498" s="83"/>
      <c r="T1498" s="67"/>
      <c r="U1498" s="209">
        <v>2</v>
      </c>
    </row>
    <row r="1499" spans="1:21" s="61" customFormat="1" ht="15.75" hidden="1" customHeight="1" thickBot="1">
      <c r="A1499" s="60" t="s">
        <v>2414</v>
      </c>
      <c r="B1499" s="213"/>
      <c r="C1499" s="49" t="s">
        <v>2727</v>
      </c>
      <c r="D1499" s="135" t="e">
        <f t="shared" ref="D1499:O1499" si="1121">D1522/$P1522</f>
        <v>#DIV/0!</v>
      </c>
      <c r="E1499" s="148" t="e">
        <f t="shared" si="1121"/>
        <v>#DIV/0!</v>
      </c>
      <c r="F1499" s="148" t="e">
        <f t="shared" si="1121"/>
        <v>#DIV/0!</v>
      </c>
      <c r="G1499" s="148" t="e">
        <f t="shared" si="1121"/>
        <v>#DIV/0!</v>
      </c>
      <c r="H1499" s="148" t="e">
        <f t="shared" si="1121"/>
        <v>#DIV/0!</v>
      </c>
      <c r="I1499" s="148" t="e">
        <f t="shared" si="1121"/>
        <v>#DIV/0!</v>
      </c>
      <c r="J1499" s="148" t="e">
        <f t="shared" si="1121"/>
        <v>#DIV/0!</v>
      </c>
      <c r="K1499" s="148" t="e">
        <f t="shared" si="1121"/>
        <v>#DIV/0!</v>
      </c>
      <c r="L1499" s="148" t="e">
        <f t="shared" si="1121"/>
        <v>#DIV/0!</v>
      </c>
      <c r="M1499" s="148" t="e">
        <f t="shared" si="1121"/>
        <v>#DIV/0!</v>
      </c>
      <c r="N1499" s="148" t="e">
        <f t="shared" si="1121"/>
        <v>#DIV/0!</v>
      </c>
      <c r="O1499" s="148" t="e">
        <f t="shared" si="1121"/>
        <v>#DIV/0!</v>
      </c>
      <c r="P1499" s="137" t="e">
        <f t="shared" si="1118"/>
        <v>#DIV/0!</v>
      </c>
      <c r="Q1499" s="108" t="e">
        <f t="shared" si="1119"/>
        <v>#DIV/0!</v>
      </c>
      <c r="R1499" s="83"/>
      <c r="S1499" s="83"/>
      <c r="T1499" s="67"/>
      <c r="U1499" s="209">
        <v>2</v>
      </c>
    </row>
    <row r="1500" spans="1:21" s="61" customFormat="1" ht="15.75" hidden="1" customHeight="1" thickBot="1">
      <c r="A1500" s="60" t="s">
        <v>2414</v>
      </c>
      <c r="B1500" s="213"/>
      <c r="C1500" s="49"/>
      <c r="D1500" s="135"/>
      <c r="E1500" s="136"/>
      <c r="F1500" s="136"/>
      <c r="G1500" s="136"/>
      <c r="H1500" s="136"/>
      <c r="I1500" s="136"/>
      <c r="J1500" s="136"/>
      <c r="K1500" s="136"/>
      <c r="L1500" s="136"/>
      <c r="M1500" s="136"/>
      <c r="N1500" s="136"/>
      <c r="O1500" s="417"/>
      <c r="P1500" s="137"/>
      <c r="Q1500" s="84"/>
      <c r="R1500" s="83"/>
      <c r="S1500" s="83"/>
      <c r="T1500" s="67"/>
      <c r="U1500" s="209">
        <v>2</v>
      </c>
    </row>
    <row r="1501" spans="1:21" s="61" customFormat="1" ht="15.75" hidden="1" customHeight="1" thickBot="1">
      <c r="A1501" s="60" t="s">
        <v>2414</v>
      </c>
      <c r="B1501" s="213"/>
      <c r="C1501" s="49"/>
      <c r="D1501" s="135"/>
      <c r="E1501" s="136"/>
      <c r="F1501" s="136"/>
      <c r="G1501" s="136"/>
      <c r="H1501" s="136"/>
      <c r="I1501" s="136"/>
      <c r="J1501" s="136"/>
      <c r="K1501" s="136"/>
      <c r="L1501" s="136"/>
      <c r="M1501" s="136"/>
      <c r="N1501" s="136"/>
      <c r="O1501" s="417"/>
      <c r="P1501" s="137"/>
      <c r="Q1501" s="240"/>
      <c r="R1501" s="83"/>
      <c r="S1501" s="83"/>
      <c r="T1501" s="67"/>
      <c r="U1501" s="209">
        <v>2</v>
      </c>
    </row>
    <row r="1502" spans="1:21" s="61" customFormat="1" ht="15.75" hidden="1" customHeight="1" thickBot="1">
      <c r="A1502" s="60" t="s">
        <v>2414</v>
      </c>
      <c r="B1502" s="213"/>
      <c r="C1502" s="49"/>
      <c r="D1502" s="135"/>
      <c r="E1502" s="136"/>
      <c r="F1502" s="136"/>
      <c r="G1502" s="136"/>
      <c r="H1502" s="136"/>
      <c r="I1502" s="136"/>
      <c r="J1502" s="136"/>
      <c r="K1502" s="136"/>
      <c r="L1502" s="136"/>
      <c r="M1502" s="136"/>
      <c r="N1502" s="136"/>
      <c r="O1502" s="417"/>
      <c r="P1502" s="137"/>
      <c r="Q1502" s="80"/>
      <c r="R1502" s="83"/>
      <c r="S1502" s="83"/>
      <c r="T1502" s="67"/>
      <c r="U1502" s="209">
        <v>2</v>
      </c>
    </row>
    <row r="1503" spans="1:21" s="61" customFormat="1" ht="15.75" hidden="1" customHeight="1" thickBot="1">
      <c r="A1503" s="60" t="s">
        <v>2414</v>
      </c>
      <c r="B1503" s="213"/>
      <c r="C1503" s="49"/>
      <c r="D1503" s="135"/>
      <c r="E1503" s="136"/>
      <c r="F1503" s="97">
        <v>19.416667</v>
      </c>
      <c r="G1503" s="97">
        <v>19.416667</v>
      </c>
      <c r="H1503" s="97">
        <v>19.416667</v>
      </c>
      <c r="I1503" s="97">
        <v>19.416667</v>
      </c>
      <c r="J1503" s="97">
        <v>19.416667</v>
      </c>
      <c r="K1503" s="97">
        <v>19.416667</v>
      </c>
      <c r="L1503" s="97">
        <v>12.426666600000001</v>
      </c>
      <c r="M1503" s="97">
        <v>19.416667</v>
      </c>
      <c r="N1503" s="97">
        <v>19.416667</v>
      </c>
      <c r="O1503" s="160">
        <v>19.376604</v>
      </c>
      <c r="P1503" s="74">
        <f t="shared" ref="P1503:P1509" si="1122">SUM(D1503:O1503)</f>
        <v>187.13660659999999</v>
      </c>
      <c r="Q1503" s="80"/>
      <c r="R1503" s="83"/>
      <c r="S1503" s="83"/>
      <c r="T1503" s="67"/>
      <c r="U1503" s="209">
        <v>2</v>
      </c>
    </row>
    <row r="1504" spans="1:21" s="61" customFormat="1" ht="15.75" hidden="1" customHeight="1" thickBot="1">
      <c r="A1504" s="60" t="s">
        <v>2414</v>
      </c>
      <c r="B1504" s="213"/>
      <c r="C1504" s="49"/>
      <c r="D1504" s="135"/>
      <c r="E1504" s="136"/>
      <c r="F1504" s="97">
        <v>19.5</v>
      </c>
      <c r="G1504" s="97">
        <v>19.5</v>
      </c>
      <c r="H1504" s="97">
        <v>19.5</v>
      </c>
      <c r="I1504" s="97">
        <v>12.38063096</v>
      </c>
      <c r="J1504" s="97">
        <v>19.5</v>
      </c>
      <c r="K1504" s="97">
        <v>19.5</v>
      </c>
      <c r="L1504" s="97">
        <v>19.5</v>
      </c>
      <c r="M1504" s="97">
        <v>19.5</v>
      </c>
      <c r="N1504" s="97">
        <v>19.5</v>
      </c>
      <c r="O1504" s="160">
        <v>19.5</v>
      </c>
      <c r="P1504" s="74">
        <f t="shared" si="1122"/>
        <v>187.88063096000002</v>
      </c>
      <c r="Q1504" s="80"/>
      <c r="R1504" s="83"/>
      <c r="S1504" s="83"/>
      <c r="T1504" s="67"/>
      <c r="U1504" s="209">
        <v>2</v>
      </c>
    </row>
    <row r="1505" spans="1:21" s="61" customFormat="1" ht="15.75" hidden="1" customHeight="1" thickBot="1">
      <c r="A1505" s="60" t="s">
        <v>2414</v>
      </c>
      <c r="B1505" s="213"/>
      <c r="C1505" s="49" t="s">
        <v>2392</v>
      </c>
      <c r="D1505" s="418">
        <v>19.5</v>
      </c>
      <c r="E1505" s="419">
        <v>53.040413000000001</v>
      </c>
      <c r="F1505" s="419">
        <v>14.200000000000003</v>
      </c>
      <c r="G1505" s="419">
        <v>14.200000000000003</v>
      </c>
      <c r="H1505" s="419">
        <v>6.5291814499999958</v>
      </c>
      <c r="I1505" s="419">
        <v>14.200000000000003</v>
      </c>
      <c r="J1505" s="419">
        <v>14.300000000000011</v>
      </c>
      <c r="K1505" s="419">
        <v>14.299999999999983</v>
      </c>
      <c r="L1505" s="419">
        <v>14.300000000000011</v>
      </c>
      <c r="M1505" s="419">
        <v>14.299999999999983</v>
      </c>
      <c r="N1505" s="419">
        <v>14.400000000000006</v>
      </c>
      <c r="O1505" s="305">
        <v>14.399999999999977</v>
      </c>
      <c r="P1505" s="314">
        <f t="shared" si="1122"/>
        <v>207.66959444999998</v>
      </c>
      <c r="Q1505" s="80"/>
      <c r="R1505" s="110"/>
      <c r="S1505" s="114"/>
      <c r="T1505" s="115">
        <f>R1505-S1505</f>
        <v>0</v>
      </c>
      <c r="U1505" s="209">
        <v>2</v>
      </c>
    </row>
    <row r="1506" spans="1:21" s="61" customFormat="1" ht="15.75" hidden="1" customHeight="1" thickBot="1">
      <c r="A1506" s="60" t="s">
        <v>2414</v>
      </c>
      <c r="B1506" s="213"/>
      <c r="C1506" s="49" t="s">
        <v>2393</v>
      </c>
      <c r="D1506" s="306">
        <v>14.3</v>
      </c>
      <c r="E1506" s="307">
        <v>11.799999999999994</v>
      </c>
      <c r="F1506" s="307">
        <v>10.400000000000006</v>
      </c>
      <c r="G1506" s="307">
        <v>10.400000000000006</v>
      </c>
      <c r="H1506" s="307">
        <v>10.400000000000006</v>
      </c>
      <c r="I1506" s="307">
        <v>10.400000000000006</v>
      </c>
      <c r="J1506" s="307">
        <v>10.400000000000006</v>
      </c>
      <c r="K1506" s="307">
        <v>10.400000000000006</v>
      </c>
      <c r="L1506" s="307">
        <v>10.400000000000006</v>
      </c>
      <c r="M1506" s="307">
        <v>7.8000000000000114</v>
      </c>
      <c r="N1506" s="307">
        <v>1.5</v>
      </c>
      <c r="O1506" s="308">
        <v>7.8000000000000114</v>
      </c>
      <c r="P1506" s="309">
        <f t="shared" si="1122"/>
        <v>116.00000000000006</v>
      </c>
      <c r="Q1506" s="80"/>
      <c r="R1506" s="109"/>
      <c r="S1506" s="109"/>
      <c r="T1506" s="52">
        <f>S1506-R1506</f>
        <v>0</v>
      </c>
      <c r="U1506" s="209">
        <v>2</v>
      </c>
    </row>
    <row r="1507" spans="1:21" s="61" customFormat="1" ht="15.75" hidden="1" customHeight="1">
      <c r="A1507" s="60" t="s">
        <v>2414</v>
      </c>
      <c r="B1507" s="512"/>
      <c r="C1507" s="413" t="s">
        <v>2394</v>
      </c>
      <c r="D1507" s="306">
        <v>9.6999999999999993</v>
      </c>
      <c r="E1507" s="307">
        <v>75.651791500000002</v>
      </c>
      <c r="F1507" s="307">
        <v>19.5</v>
      </c>
      <c r="G1507" s="307">
        <v>19.5</v>
      </c>
      <c r="H1507" s="307">
        <v>19.499999999999986</v>
      </c>
      <c r="I1507" s="307">
        <v>19.5</v>
      </c>
      <c r="J1507" s="307">
        <v>19.5</v>
      </c>
      <c r="K1507" s="307">
        <v>19.5</v>
      </c>
      <c r="L1507" s="307">
        <v>19.5</v>
      </c>
      <c r="M1507" s="307">
        <v>44.793008999999984</v>
      </c>
      <c r="N1507" s="307">
        <v>45.858625560000007</v>
      </c>
      <c r="O1507" s="308">
        <v>15.968999999999994</v>
      </c>
      <c r="P1507" s="309">
        <f t="shared" si="1122"/>
        <v>328.47242605999998</v>
      </c>
      <c r="Q1507" s="80"/>
      <c r="R1507" s="342">
        <v>276.89999999999998</v>
      </c>
      <c r="S1507" s="342">
        <v>276.89999999999998</v>
      </c>
      <c r="T1507" s="355">
        <f>R1507-S1507</f>
        <v>0</v>
      </c>
      <c r="U1507" s="209">
        <v>2</v>
      </c>
    </row>
    <row r="1508" spans="1:21" s="61" customFormat="1" ht="15.75" customHeight="1">
      <c r="A1508" s="60" t="s">
        <v>2414</v>
      </c>
      <c r="B1508" s="513">
        <v>277</v>
      </c>
      <c r="C1508" s="510" t="s">
        <v>2827</v>
      </c>
      <c r="D1508" s="279">
        <f t="shared" ref="D1508:P1508" si="1123">+D1410+D1459</f>
        <v>89.6</v>
      </c>
      <c r="E1508" s="279">
        <f t="shared" si="1123"/>
        <v>89.6</v>
      </c>
      <c r="F1508" s="279">
        <f t="shared" si="1123"/>
        <v>89.6</v>
      </c>
      <c r="G1508" s="279">
        <f t="shared" si="1123"/>
        <v>92.9</v>
      </c>
      <c r="H1508" s="279">
        <f t="shared" si="1123"/>
        <v>92.9</v>
      </c>
      <c r="I1508" s="279">
        <f t="shared" si="1123"/>
        <v>92.9</v>
      </c>
      <c r="J1508" s="279">
        <f t="shared" si="1123"/>
        <v>92.9</v>
      </c>
      <c r="K1508" s="279">
        <f t="shared" si="1123"/>
        <v>92.9</v>
      </c>
      <c r="L1508" s="279">
        <f t="shared" si="1123"/>
        <v>92.9</v>
      </c>
      <c r="M1508" s="279">
        <f t="shared" si="1123"/>
        <v>92.9</v>
      </c>
      <c r="N1508" s="279">
        <f t="shared" si="1123"/>
        <v>92.9</v>
      </c>
      <c r="O1508" s="279">
        <f t="shared" si="1123"/>
        <v>92.900000000000318</v>
      </c>
      <c r="P1508" s="279">
        <f t="shared" si="1123"/>
        <v>1104.9000000000001</v>
      </c>
      <c r="Q1508" s="81"/>
      <c r="R1508" s="279">
        <f>+R1410+R1459</f>
        <v>1104.9000000000001</v>
      </c>
      <c r="S1508" s="279">
        <f>+S1410+S1459</f>
        <v>1104.9000000000001</v>
      </c>
      <c r="T1508" s="527">
        <f>R1508-S1508</f>
        <v>0</v>
      </c>
      <c r="U1508" s="209">
        <v>1</v>
      </c>
    </row>
    <row r="1509" spans="1:21" s="61" customFormat="1" ht="15.75" hidden="1" customHeight="1" thickBot="1">
      <c r="A1509" s="60" t="s">
        <v>2414</v>
      </c>
      <c r="B1509" s="409"/>
      <c r="C1509" s="165" t="s">
        <v>2395</v>
      </c>
      <c r="D1509" s="312">
        <v>19.5</v>
      </c>
      <c r="E1509" s="313">
        <v>54.543752999999995</v>
      </c>
      <c r="F1509" s="313">
        <v>19.5</v>
      </c>
      <c r="G1509" s="313">
        <v>19.5</v>
      </c>
      <c r="H1509" s="313">
        <v>32.468212000000008</v>
      </c>
      <c r="I1509" s="313">
        <v>19.5</v>
      </c>
      <c r="J1509" s="313">
        <v>19.5</v>
      </c>
      <c r="K1509" s="313">
        <v>34.482308999999987</v>
      </c>
      <c r="L1509" s="313">
        <v>19.5</v>
      </c>
      <c r="M1509" s="313">
        <v>9.2458972200000176</v>
      </c>
      <c r="N1509" s="313">
        <v>0</v>
      </c>
      <c r="O1509" s="305">
        <v>0</v>
      </c>
      <c r="P1509" s="314">
        <f t="shared" si="1122"/>
        <v>247.74017122000001</v>
      </c>
      <c r="Q1509" s="75"/>
      <c r="R1509" s="395">
        <v>314.3</v>
      </c>
      <c r="S1509" s="396">
        <v>314.3</v>
      </c>
      <c r="T1509" s="397">
        <f>R1509-S1509</f>
        <v>0</v>
      </c>
      <c r="U1509" s="209">
        <v>2</v>
      </c>
    </row>
    <row r="1510" spans="1:21" s="61" customFormat="1" ht="15.75" hidden="1" customHeight="1" thickBot="1">
      <c r="A1510" s="60" t="s">
        <v>2414</v>
      </c>
      <c r="B1510" s="62"/>
      <c r="C1510" s="49" t="s">
        <v>2383</v>
      </c>
      <c r="D1510" s="109">
        <v>0</v>
      </c>
      <c r="E1510" s="110">
        <v>0</v>
      </c>
      <c r="F1510" s="110">
        <v>0</v>
      </c>
      <c r="G1510" s="110">
        <v>0</v>
      </c>
      <c r="H1510" s="110">
        <v>0</v>
      </c>
      <c r="I1510" s="110">
        <v>0</v>
      </c>
      <c r="J1510" s="110">
        <v>0</v>
      </c>
      <c r="K1510" s="110">
        <v>0</v>
      </c>
      <c r="L1510" s="110">
        <v>0</v>
      </c>
      <c r="M1510" s="110">
        <v>0</v>
      </c>
      <c r="N1510" s="110">
        <v>0</v>
      </c>
      <c r="O1510" s="111">
        <f>(R1510)-SUM(D1510:N1510)</f>
        <v>0</v>
      </c>
      <c r="P1510" s="112">
        <f>SUM(D1510:O1510)</f>
        <v>0</v>
      </c>
      <c r="Q1510" s="75"/>
      <c r="R1510" s="109">
        <v>0</v>
      </c>
      <c r="S1510" s="114">
        <v>0</v>
      </c>
      <c r="T1510" s="310">
        <f t="shared" ref="T1510:T1515" si="1124">R1510-S1510</f>
        <v>0</v>
      </c>
      <c r="U1510" s="209">
        <v>2</v>
      </c>
    </row>
    <row r="1511" spans="1:21" s="61" customFormat="1" ht="15.75" hidden="1" customHeight="1" thickBot="1">
      <c r="A1511" s="60" t="s">
        <v>2414</v>
      </c>
      <c r="B1511" s="62"/>
      <c r="C1511" s="40" t="s">
        <v>2384</v>
      </c>
      <c r="D1511" s="109">
        <v>0</v>
      </c>
      <c r="E1511" s="110">
        <v>0</v>
      </c>
      <c r="F1511" s="110">
        <v>0</v>
      </c>
      <c r="G1511" s="110">
        <v>0</v>
      </c>
      <c r="H1511" s="110">
        <v>0</v>
      </c>
      <c r="I1511" s="110">
        <v>0</v>
      </c>
      <c r="J1511" s="110">
        <v>0</v>
      </c>
      <c r="K1511" s="110">
        <v>0</v>
      </c>
      <c r="L1511" s="110">
        <v>0</v>
      </c>
      <c r="M1511" s="110">
        <v>0</v>
      </c>
      <c r="N1511" s="110">
        <v>0</v>
      </c>
      <c r="O1511" s="111">
        <f>(R1511)-SUM(D1511:N1511)</f>
        <v>0</v>
      </c>
      <c r="P1511" s="112">
        <f>SUM(D1511:O1511)</f>
        <v>0</v>
      </c>
      <c r="Q1511" s="79"/>
      <c r="R1511" s="109">
        <v>0</v>
      </c>
      <c r="S1511" s="114">
        <v>0</v>
      </c>
      <c r="T1511" s="115">
        <f t="shared" si="1124"/>
        <v>0</v>
      </c>
      <c r="U1511" s="209">
        <v>2</v>
      </c>
    </row>
    <row r="1512" spans="1:21" s="61" customFormat="1" ht="15.75" hidden="1" customHeight="1" thickBot="1">
      <c r="A1512" s="60" t="s">
        <v>2414</v>
      </c>
      <c r="B1512" s="62"/>
      <c r="C1512" s="40" t="s">
        <v>2385</v>
      </c>
      <c r="D1512" s="134">
        <v>0</v>
      </c>
      <c r="E1512" s="133">
        <v>0</v>
      </c>
      <c r="F1512" s="133">
        <v>0</v>
      </c>
      <c r="G1512" s="133">
        <v>0</v>
      </c>
      <c r="H1512" s="133">
        <v>0</v>
      </c>
      <c r="I1512" s="133">
        <v>0</v>
      </c>
      <c r="J1512" s="133">
        <v>0</v>
      </c>
      <c r="K1512" s="133">
        <v>0</v>
      </c>
      <c r="L1512" s="133">
        <v>0</v>
      </c>
      <c r="M1512" s="133">
        <v>0</v>
      </c>
      <c r="N1512" s="133">
        <v>0</v>
      </c>
      <c r="O1512" s="111"/>
      <c r="P1512" s="112">
        <f>SUM(D1512:O1512)</f>
        <v>0</v>
      </c>
      <c r="Q1512" s="79"/>
      <c r="R1512" s="117"/>
      <c r="S1512" s="114">
        <v>0</v>
      </c>
      <c r="T1512" s="115">
        <f t="shared" si="1124"/>
        <v>0</v>
      </c>
      <c r="U1512" s="209">
        <v>2</v>
      </c>
    </row>
    <row r="1513" spans="1:21" s="61" customFormat="1" ht="15.75" hidden="1" customHeight="1" thickBot="1">
      <c r="A1513" s="60" t="s">
        <v>2414</v>
      </c>
      <c r="B1513" s="62"/>
      <c r="C1513" s="40" t="s">
        <v>2386</v>
      </c>
      <c r="D1513" s="134"/>
      <c r="E1513" s="133"/>
      <c r="F1513" s="133"/>
      <c r="G1513" s="133"/>
      <c r="H1513" s="133"/>
      <c r="I1513" s="133"/>
      <c r="J1513" s="133"/>
      <c r="K1513" s="133"/>
      <c r="L1513" s="133"/>
      <c r="M1513" s="133"/>
      <c r="N1513" s="133"/>
      <c r="O1513" s="111">
        <f>(R1513)-SUM(D1513:N1513)</f>
        <v>0</v>
      </c>
      <c r="P1513" s="112">
        <f>SUM(D1513:O1513)</f>
        <v>0</v>
      </c>
      <c r="Q1513" s="80"/>
      <c r="R1513" s="420"/>
      <c r="S1513" s="343"/>
      <c r="T1513" s="403">
        <f t="shared" si="1124"/>
        <v>0</v>
      </c>
      <c r="U1513" s="209">
        <v>2</v>
      </c>
    </row>
    <row r="1514" spans="1:21" s="61" customFormat="1" ht="15.75" hidden="1" customHeight="1" thickBot="1">
      <c r="A1514" s="60" t="s">
        <v>2414</v>
      </c>
      <c r="B1514" s="62">
        <f>+B1508+1</f>
        <v>278</v>
      </c>
      <c r="C1514" s="38" t="s">
        <v>2387</v>
      </c>
      <c r="D1514" s="73">
        <f t="shared" ref="D1514:P1514" si="1125">+D1416+D1465</f>
        <v>0</v>
      </c>
      <c r="E1514" s="97">
        <f t="shared" si="1125"/>
        <v>0</v>
      </c>
      <c r="F1514" s="97">
        <f t="shared" si="1125"/>
        <v>0</v>
      </c>
      <c r="G1514" s="97">
        <f t="shared" si="1125"/>
        <v>0</v>
      </c>
      <c r="H1514" s="97">
        <f t="shared" si="1125"/>
        <v>0</v>
      </c>
      <c r="I1514" s="97">
        <f t="shared" si="1125"/>
        <v>0</v>
      </c>
      <c r="J1514" s="97">
        <f t="shared" si="1125"/>
        <v>57.780489000000003</v>
      </c>
      <c r="K1514" s="97">
        <f t="shared" si="1125"/>
        <v>62.235097999999994</v>
      </c>
      <c r="L1514" s="97">
        <f t="shared" si="1125"/>
        <v>51.912238000000016</v>
      </c>
      <c r="M1514" s="97">
        <f t="shared" si="1125"/>
        <v>62.638958999999979</v>
      </c>
      <c r="N1514" s="97">
        <f t="shared" si="1125"/>
        <v>62.638959000000007</v>
      </c>
      <c r="O1514" s="160">
        <f t="shared" si="1125"/>
        <v>59.824302000000003</v>
      </c>
      <c r="P1514" s="74">
        <f t="shared" si="1125"/>
        <v>357.03004499999997</v>
      </c>
      <c r="Q1514" s="127"/>
      <c r="R1514" s="421">
        <f t="shared" ref="R1514:S1519" si="1126">+R1416+R1465</f>
        <v>343.9</v>
      </c>
      <c r="S1514" s="96">
        <f t="shared" si="1126"/>
        <v>343.9</v>
      </c>
      <c r="T1514" s="93">
        <f t="shared" si="1124"/>
        <v>0</v>
      </c>
      <c r="U1514" s="209">
        <v>2</v>
      </c>
    </row>
    <row r="1515" spans="1:21" s="61" customFormat="1" ht="15.75" hidden="1" customHeight="1">
      <c r="A1515" s="60" t="s">
        <v>2414</v>
      </c>
      <c r="B1515" s="408">
        <v>287</v>
      </c>
      <c r="C1515" s="542" t="s">
        <v>2388</v>
      </c>
      <c r="D1515" s="243">
        <f t="shared" ref="D1515:P1515" si="1127">+D1417+D1466</f>
        <v>59.824302000000003</v>
      </c>
      <c r="E1515" s="284">
        <f t="shared" si="1127"/>
        <v>59.824302000000003</v>
      </c>
      <c r="F1515" s="284">
        <f t="shared" si="1127"/>
        <v>58.035181999999992</v>
      </c>
      <c r="G1515" s="284">
        <f t="shared" si="1127"/>
        <v>69.951813000000016</v>
      </c>
      <c r="H1515" s="284">
        <f t="shared" si="1127"/>
        <v>69.951813000000016</v>
      </c>
      <c r="I1515" s="284">
        <f t="shared" si="1127"/>
        <v>70.34772199999999</v>
      </c>
      <c r="J1515" s="284">
        <f t="shared" si="1127"/>
        <v>70.34772199999999</v>
      </c>
      <c r="K1515" s="284">
        <f t="shared" si="1127"/>
        <v>70.34772199999999</v>
      </c>
      <c r="L1515" s="284">
        <f t="shared" si="1127"/>
        <v>71.487931999999972</v>
      </c>
      <c r="M1515" s="284">
        <f t="shared" si="1127"/>
        <v>71.487932000000029</v>
      </c>
      <c r="N1515" s="284">
        <f t="shared" si="1127"/>
        <v>71.487932000000029</v>
      </c>
      <c r="O1515" s="440">
        <f t="shared" si="1127"/>
        <v>74.212410000000034</v>
      </c>
      <c r="P1515" s="244">
        <f t="shared" si="1127"/>
        <v>817.30678399999999</v>
      </c>
      <c r="Q1515" s="161"/>
      <c r="R1515" s="246">
        <f t="shared" si="1126"/>
        <v>809.1</v>
      </c>
      <c r="S1515" s="246">
        <f t="shared" si="1126"/>
        <v>809.1</v>
      </c>
      <c r="T1515" s="358">
        <f t="shared" si="1124"/>
        <v>0</v>
      </c>
      <c r="U1515" s="209">
        <v>2</v>
      </c>
    </row>
    <row r="1516" spans="1:21" s="61" customFormat="1" ht="15.75" customHeight="1">
      <c r="A1516" s="60" t="s">
        <v>2414</v>
      </c>
      <c r="B1516" s="513">
        <v>278</v>
      </c>
      <c r="C1516" s="510" t="s">
        <v>2396</v>
      </c>
      <c r="D1516" s="279">
        <f t="shared" ref="D1516:P1516" si="1128">+D1418+D1467</f>
        <v>74.212410000000006</v>
      </c>
      <c r="E1516" s="279">
        <f t="shared" si="1128"/>
        <v>74.212410000000006</v>
      </c>
      <c r="F1516" s="279">
        <f t="shared" si="1128"/>
        <v>97.977108999999984</v>
      </c>
      <c r="G1516" s="279">
        <f t="shared" si="1128"/>
        <v>79.476945000000001</v>
      </c>
      <c r="H1516" s="279">
        <f t="shared" si="1128"/>
        <v>79.476945000000001</v>
      </c>
      <c r="I1516" s="279">
        <f t="shared" si="1128"/>
        <v>89.629354999999975</v>
      </c>
      <c r="J1516" s="279">
        <f t="shared" si="1128"/>
        <v>89.6</v>
      </c>
      <c r="K1516" s="279">
        <f t="shared" si="1128"/>
        <v>89.6</v>
      </c>
      <c r="L1516" s="279">
        <f t="shared" si="1128"/>
        <v>89.6</v>
      </c>
      <c r="M1516" s="279">
        <f t="shared" si="1128"/>
        <v>89.6</v>
      </c>
      <c r="N1516" s="279">
        <f t="shared" si="1128"/>
        <v>89.6</v>
      </c>
      <c r="O1516" s="279">
        <f t="shared" si="1128"/>
        <v>89.61482599999988</v>
      </c>
      <c r="P1516" s="511">
        <f t="shared" si="1128"/>
        <v>1032.5999999999999</v>
      </c>
      <c r="Q1516" s="585"/>
      <c r="R1516" s="279">
        <f t="shared" si="1126"/>
        <v>1032.5999999999999</v>
      </c>
      <c r="S1516" s="279">
        <f t="shared" si="1126"/>
        <v>1032.5999999999999</v>
      </c>
      <c r="T1516" s="527">
        <v>0</v>
      </c>
      <c r="U1516" s="209">
        <v>1</v>
      </c>
    </row>
    <row r="1517" spans="1:21" s="61" customFormat="1" ht="15.75" customHeight="1">
      <c r="A1517" s="60" t="s">
        <v>2414</v>
      </c>
      <c r="B1517" s="513">
        <v>279</v>
      </c>
      <c r="C1517" s="510" t="s">
        <v>2397</v>
      </c>
      <c r="D1517" s="279">
        <f t="shared" ref="D1517:P1517" si="1129">+D1419+D1468</f>
        <v>89.6</v>
      </c>
      <c r="E1517" s="279">
        <f t="shared" si="1129"/>
        <v>89.6</v>
      </c>
      <c r="F1517" s="279">
        <f t="shared" si="1129"/>
        <v>89.6</v>
      </c>
      <c r="G1517" s="279">
        <f t="shared" si="1129"/>
        <v>92.9</v>
      </c>
      <c r="H1517" s="279">
        <f t="shared" si="1129"/>
        <v>92.9</v>
      </c>
      <c r="I1517" s="279">
        <f t="shared" si="1129"/>
        <v>92.9</v>
      </c>
      <c r="J1517" s="279">
        <f t="shared" si="1129"/>
        <v>92.9</v>
      </c>
      <c r="K1517" s="279">
        <f t="shared" si="1129"/>
        <v>92.9</v>
      </c>
      <c r="L1517" s="279">
        <f t="shared" si="1129"/>
        <v>92.9</v>
      </c>
      <c r="M1517" s="279">
        <f t="shared" si="1129"/>
        <v>92.9</v>
      </c>
      <c r="N1517" s="279">
        <f t="shared" si="1129"/>
        <v>92.9</v>
      </c>
      <c r="O1517" s="279">
        <f t="shared" si="1129"/>
        <v>92.900000000000318</v>
      </c>
      <c r="P1517" s="511">
        <f t="shared" si="1129"/>
        <v>1104.9000000000001</v>
      </c>
      <c r="Q1517" s="173"/>
      <c r="R1517" s="279">
        <f t="shared" si="1126"/>
        <v>1104.9000000000001</v>
      </c>
      <c r="S1517" s="279">
        <f t="shared" si="1126"/>
        <v>1104.9000000000001</v>
      </c>
      <c r="T1517" s="527">
        <v>0</v>
      </c>
      <c r="U1517" s="209">
        <v>1</v>
      </c>
    </row>
    <row r="1518" spans="1:21" s="61" customFormat="1" ht="15.75" hidden="1" customHeight="1" thickBot="1">
      <c r="A1518" s="60" t="s">
        <v>2414</v>
      </c>
      <c r="B1518" s="409"/>
      <c r="C1518" s="158" t="s">
        <v>2398</v>
      </c>
      <c r="D1518" s="415">
        <f t="shared" ref="D1518:P1518" si="1130">+D1420+D1469</f>
        <v>0</v>
      </c>
      <c r="E1518" s="416">
        <f t="shared" si="1130"/>
        <v>0</v>
      </c>
      <c r="F1518" s="416">
        <f t="shared" si="1130"/>
        <v>0</v>
      </c>
      <c r="G1518" s="416">
        <f t="shared" si="1130"/>
        <v>0</v>
      </c>
      <c r="H1518" s="416">
        <f t="shared" si="1130"/>
        <v>0</v>
      </c>
      <c r="I1518" s="416">
        <f t="shared" si="1130"/>
        <v>0</v>
      </c>
      <c r="J1518" s="416">
        <f t="shared" si="1130"/>
        <v>0</v>
      </c>
      <c r="K1518" s="416">
        <f t="shared" si="1130"/>
        <v>0</v>
      </c>
      <c r="L1518" s="416">
        <f t="shared" si="1130"/>
        <v>0</v>
      </c>
      <c r="M1518" s="416">
        <f t="shared" si="1130"/>
        <v>0</v>
      </c>
      <c r="N1518" s="416">
        <f t="shared" si="1130"/>
        <v>0</v>
      </c>
      <c r="O1518" s="305">
        <f t="shared" si="1130"/>
        <v>0</v>
      </c>
      <c r="P1518" s="314">
        <f t="shared" si="1130"/>
        <v>0</v>
      </c>
      <c r="Q1518" s="80"/>
      <c r="R1518" s="420">
        <f t="shared" si="1126"/>
        <v>0</v>
      </c>
      <c r="S1518" s="343">
        <f t="shared" si="1126"/>
        <v>0</v>
      </c>
      <c r="T1518" s="403">
        <v>0</v>
      </c>
      <c r="U1518" s="209">
        <v>2</v>
      </c>
    </row>
    <row r="1519" spans="1:21" s="61" customFormat="1" ht="15.75" hidden="1" customHeight="1" thickBot="1">
      <c r="A1519" s="60" t="s">
        <v>2414</v>
      </c>
      <c r="B1519" s="213"/>
      <c r="C1519" s="40" t="s">
        <v>2399</v>
      </c>
      <c r="D1519" s="134">
        <f t="shared" ref="D1519:P1519" si="1131">+D1421+D1470</f>
        <v>0</v>
      </c>
      <c r="E1519" s="133">
        <f t="shared" si="1131"/>
        <v>0</v>
      </c>
      <c r="F1519" s="133">
        <f t="shared" si="1131"/>
        <v>0</v>
      </c>
      <c r="G1519" s="133">
        <f t="shared" si="1131"/>
        <v>0</v>
      </c>
      <c r="H1519" s="133">
        <f t="shared" si="1131"/>
        <v>0</v>
      </c>
      <c r="I1519" s="133">
        <f t="shared" si="1131"/>
        <v>0</v>
      </c>
      <c r="J1519" s="133">
        <f t="shared" si="1131"/>
        <v>0</v>
      </c>
      <c r="K1519" s="133">
        <f t="shared" si="1131"/>
        <v>0</v>
      </c>
      <c r="L1519" s="133">
        <f t="shared" si="1131"/>
        <v>0</v>
      </c>
      <c r="M1519" s="133">
        <f t="shared" si="1131"/>
        <v>0</v>
      </c>
      <c r="N1519" s="133">
        <f t="shared" si="1131"/>
        <v>0</v>
      </c>
      <c r="O1519" s="111">
        <f t="shared" si="1131"/>
        <v>0</v>
      </c>
      <c r="P1519" s="112">
        <f t="shared" si="1131"/>
        <v>0</v>
      </c>
      <c r="Q1519" s="80"/>
      <c r="R1519" s="120">
        <f t="shared" si="1126"/>
        <v>0</v>
      </c>
      <c r="S1519" s="114">
        <f t="shared" si="1126"/>
        <v>0</v>
      </c>
      <c r="T1519" s="115">
        <v>0</v>
      </c>
      <c r="U1519" s="209">
        <v>2</v>
      </c>
    </row>
    <row r="1520" spans="1:21" s="61" customFormat="1" ht="15.75" hidden="1" customHeight="1" thickBot="1">
      <c r="A1520" s="60" t="s">
        <v>2414</v>
      </c>
      <c r="B1520" s="213"/>
      <c r="C1520" s="40" t="s">
        <v>2535</v>
      </c>
      <c r="D1520" s="492">
        <f t="shared" ref="D1520:P1520" si="1132">+D1422+D1471</f>
        <v>0</v>
      </c>
      <c r="E1520" s="491">
        <f t="shared" si="1132"/>
        <v>0</v>
      </c>
      <c r="F1520" s="491">
        <f t="shared" si="1132"/>
        <v>0</v>
      </c>
      <c r="G1520" s="491">
        <f t="shared" si="1132"/>
        <v>0</v>
      </c>
      <c r="H1520" s="491">
        <f t="shared" si="1132"/>
        <v>0</v>
      </c>
      <c r="I1520" s="491">
        <f t="shared" si="1132"/>
        <v>0</v>
      </c>
      <c r="J1520" s="491">
        <f t="shared" si="1132"/>
        <v>0</v>
      </c>
      <c r="K1520" s="491">
        <f t="shared" si="1132"/>
        <v>0</v>
      </c>
      <c r="L1520" s="491">
        <f t="shared" si="1132"/>
        <v>0</v>
      </c>
      <c r="M1520" s="491">
        <f t="shared" si="1132"/>
        <v>0</v>
      </c>
      <c r="N1520" s="491">
        <f t="shared" si="1132"/>
        <v>0</v>
      </c>
      <c r="O1520" s="111">
        <f t="shared" si="1132"/>
        <v>0</v>
      </c>
      <c r="P1520" s="112">
        <f t="shared" si="1132"/>
        <v>0</v>
      </c>
      <c r="Q1520" s="80"/>
      <c r="R1520" s="487">
        <f t="shared" ref="R1520:S1520" si="1133">+R1422+R1471</f>
        <v>0</v>
      </c>
      <c r="S1520" s="488">
        <f t="shared" si="1133"/>
        <v>0</v>
      </c>
      <c r="T1520" s="115">
        <v>0</v>
      </c>
      <c r="U1520" s="209">
        <v>2</v>
      </c>
    </row>
    <row r="1521" spans="1:21" s="61" customFormat="1" ht="15.75" hidden="1" customHeight="1" thickBot="1">
      <c r="A1521" s="60" t="s">
        <v>2414</v>
      </c>
      <c r="B1521" s="213"/>
      <c r="C1521" s="40" t="s">
        <v>2631</v>
      </c>
      <c r="D1521" s="492">
        <f t="shared" ref="D1521:P1521" si="1134">+D1423+D1472</f>
        <v>0</v>
      </c>
      <c r="E1521" s="491">
        <f t="shared" si="1134"/>
        <v>0</v>
      </c>
      <c r="F1521" s="491">
        <f t="shared" si="1134"/>
        <v>0</v>
      </c>
      <c r="G1521" s="491">
        <f t="shared" si="1134"/>
        <v>0</v>
      </c>
      <c r="H1521" s="491">
        <f t="shared" si="1134"/>
        <v>0</v>
      </c>
      <c r="I1521" s="491">
        <f t="shared" si="1134"/>
        <v>0</v>
      </c>
      <c r="J1521" s="491">
        <f t="shared" si="1134"/>
        <v>0</v>
      </c>
      <c r="K1521" s="491">
        <f t="shared" si="1134"/>
        <v>0</v>
      </c>
      <c r="L1521" s="491">
        <f t="shared" si="1134"/>
        <v>0</v>
      </c>
      <c r="M1521" s="491">
        <f t="shared" si="1134"/>
        <v>0</v>
      </c>
      <c r="N1521" s="491">
        <f t="shared" si="1134"/>
        <v>0</v>
      </c>
      <c r="O1521" s="111">
        <f t="shared" si="1134"/>
        <v>0</v>
      </c>
      <c r="P1521" s="112">
        <f t="shared" si="1134"/>
        <v>0</v>
      </c>
      <c r="Q1521" s="80"/>
      <c r="R1521" s="487">
        <f t="shared" ref="R1521:S1521" si="1135">+R1423+R1472</f>
        <v>0</v>
      </c>
      <c r="S1521" s="488">
        <f t="shared" si="1135"/>
        <v>0</v>
      </c>
      <c r="T1521" s="115">
        <v>0</v>
      </c>
      <c r="U1521" s="209">
        <v>2</v>
      </c>
    </row>
    <row r="1522" spans="1:21" s="61" customFormat="1" ht="15.75" hidden="1" customHeight="1" thickBot="1">
      <c r="A1522" s="60" t="s">
        <v>2414</v>
      </c>
      <c r="B1522" s="213"/>
      <c r="C1522" s="40" t="s">
        <v>2727</v>
      </c>
      <c r="D1522" s="492">
        <f t="shared" ref="D1522:P1522" si="1136">+D1424+D1473</f>
        <v>0</v>
      </c>
      <c r="E1522" s="491">
        <f t="shared" si="1136"/>
        <v>0</v>
      </c>
      <c r="F1522" s="491">
        <f t="shared" si="1136"/>
        <v>0</v>
      </c>
      <c r="G1522" s="491">
        <f t="shared" si="1136"/>
        <v>0</v>
      </c>
      <c r="H1522" s="491">
        <f t="shared" si="1136"/>
        <v>0</v>
      </c>
      <c r="I1522" s="491">
        <f t="shared" si="1136"/>
        <v>0</v>
      </c>
      <c r="J1522" s="491">
        <f t="shared" si="1136"/>
        <v>0</v>
      </c>
      <c r="K1522" s="491">
        <f t="shared" si="1136"/>
        <v>0</v>
      </c>
      <c r="L1522" s="491">
        <f t="shared" si="1136"/>
        <v>0</v>
      </c>
      <c r="M1522" s="491">
        <f t="shared" si="1136"/>
        <v>0</v>
      </c>
      <c r="N1522" s="491">
        <f t="shared" si="1136"/>
        <v>0</v>
      </c>
      <c r="O1522" s="111">
        <f t="shared" si="1136"/>
        <v>0</v>
      </c>
      <c r="P1522" s="112">
        <f t="shared" si="1136"/>
        <v>0</v>
      </c>
      <c r="Q1522" s="80"/>
      <c r="R1522" s="487">
        <f t="shared" ref="R1522:S1522" si="1137">+R1424+R1473</f>
        <v>0</v>
      </c>
      <c r="S1522" s="488">
        <f t="shared" si="1137"/>
        <v>0</v>
      </c>
      <c r="T1522" s="115">
        <v>0</v>
      </c>
      <c r="U1522" s="209">
        <v>2</v>
      </c>
    </row>
    <row r="1523" spans="1:21" s="61" customFormat="1" ht="15.75" customHeight="1">
      <c r="A1523" s="60"/>
      <c r="B1523" s="422"/>
      <c r="C1523" s="50"/>
      <c r="D1523" s="83"/>
      <c r="E1523" s="83"/>
      <c r="F1523" s="83"/>
      <c r="G1523" s="83"/>
      <c r="H1523" s="83"/>
      <c r="I1523" s="83"/>
      <c r="J1523" s="83"/>
      <c r="K1523" s="83"/>
      <c r="L1523" s="83"/>
      <c r="M1523" s="83"/>
      <c r="N1523" s="83"/>
      <c r="O1523" s="83"/>
      <c r="P1523" s="84"/>
      <c r="Q1523" s="173"/>
      <c r="R1523" s="83"/>
      <c r="S1523" s="83"/>
      <c r="T1523" s="67"/>
      <c r="U1523" s="209">
        <v>1</v>
      </c>
    </row>
    <row r="1524" spans="1:21" s="61" customFormat="1" ht="15.75" hidden="1" customHeight="1" thickBot="1">
      <c r="A1524" s="60" t="s">
        <v>93</v>
      </c>
      <c r="B1524" s="213"/>
      <c r="C1524" s="40" t="s">
        <v>2283</v>
      </c>
      <c r="D1524" s="299">
        <v>0</v>
      </c>
      <c r="E1524" s="299">
        <v>0</v>
      </c>
      <c r="F1524" s="299">
        <v>0</v>
      </c>
      <c r="G1524" s="299">
        <v>0</v>
      </c>
      <c r="H1524" s="299">
        <v>0</v>
      </c>
      <c r="I1524" s="299">
        <v>0</v>
      </c>
      <c r="J1524" s="299">
        <v>0</v>
      </c>
      <c r="K1524" s="299">
        <v>0</v>
      </c>
      <c r="L1524" s="299">
        <v>0</v>
      </c>
      <c r="M1524" s="299">
        <v>0</v>
      </c>
      <c r="N1524" s="299">
        <v>0</v>
      </c>
      <c r="O1524" s="299">
        <v>0</v>
      </c>
      <c r="P1524" s="290">
        <f t="shared" ref="P1524:P1532" si="1138">SUM(D1524:O1524)</f>
        <v>0</v>
      </c>
      <c r="Q1524" s="291"/>
      <c r="R1524" s="83"/>
      <c r="S1524" s="83"/>
      <c r="T1524" s="67"/>
      <c r="U1524" s="209">
        <v>2</v>
      </c>
    </row>
    <row r="1525" spans="1:21" s="61" customFormat="1" ht="15.75" hidden="1" customHeight="1" thickBot="1">
      <c r="A1525" s="60" t="s">
        <v>93</v>
      </c>
      <c r="B1525" s="213"/>
      <c r="C1525" s="40" t="s">
        <v>2284</v>
      </c>
      <c r="D1525" s="119">
        <v>0</v>
      </c>
      <c r="E1525" s="119">
        <v>0</v>
      </c>
      <c r="F1525" s="119">
        <v>0</v>
      </c>
      <c r="G1525" s="119">
        <v>0</v>
      </c>
      <c r="H1525" s="119">
        <v>0</v>
      </c>
      <c r="I1525" s="119">
        <v>0</v>
      </c>
      <c r="J1525" s="119">
        <v>0</v>
      </c>
      <c r="K1525" s="119">
        <v>0</v>
      </c>
      <c r="L1525" s="119">
        <v>0</v>
      </c>
      <c r="M1525" s="119">
        <v>0</v>
      </c>
      <c r="N1525" s="119">
        <v>0</v>
      </c>
      <c r="O1525" s="119">
        <v>0</v>
      </c>
      <c r="P1525" s="107">
        <f t="shared" si="1138"/>
        <v>0</v>
      </c>
      <c r="Q1525" s="291"/>
      <c r="R1525" s="83"/>
      <c r="S1525" s="83"/>
      <c r="T1525" s="67"/>
      <c r="U1525" s="209">
        <v>2</v>
      </c>
    </row>
    <row r="1526" spans="1:21" s="61" customFormat="1" ht="15.75" hidden="1" customHeight="1" thickBot="1">
      <c r="A1526" s="60" t="s">
        <v>93</v>
      </c>
      <c r="B1526" s="213"/>
      <c r="C1526" s="40" t="s">
        <v>2285</v>
      </c>
      <c r="D1526" s="346">
        <v>0</v>
      </c>
      <c r="E1526" s="346">
        <v>0</v>
      </c>
      <c r="F1526" s="346">
        <v>0</v>
      </c>
      <c r="G1526" s="346">
        <v>0</v>
      </c>
      <c r="H1526" s="346">
        <v>0</v>
      </c>
      <c r="I1526" s="346">
        <v>0</v>
      </c>
      <c r="J1526" s="346">
        <v>0</v>
      </c>
      <c r="K1526" s="346">
        <v>0</v>
      </c>
      <c r="L1526" s="346">
        <v>0</v>
      </c>
      <c r="M1526" s="346">
        <v>0</v>
      </c>
      <c r="N1526" s="346">
        <v>0</v>
      </c>
      <c r="O1526" s="346">
        <v>1</v>
      </c>
      <c r="P1526" s="295">
        <f t="shared" si="1138"/>
        <v>1</v>
      </c>
      <c r="Q1526" s="291"/>
      <c r="R1526" s="83"/>
      <c r="S1526" s="83"/>
      <c r="T1526" s="67"/>
      <c r="U1526" s="209">
        <v>2</v>
      </c>
    </row>
    <row r="1527" spans="1:21" s="61" customFormat="1" ht="15.75" hidden="1" customHeight="1" thickBot="1">
      <c r="A1527" s="60" t="s">
        <v>93</v>
      </c>
      <c r="B1527" s="213"/>
      <c r="C1527" s="40" t="s">
        <v>2286</v>
      </c>
      <c r="D1527" s="153">
        <f t="shared" ref="D1527:O1527" si="1139">D1549/$P1549</f>
        <v>0</v>
      </c>
      <c r="E1527" s="296">
        <f t="shared" si="1139"/>
        <v>8.9498806680441551E-2</v>
      </c>
      <c r="F1527" s="296">
        <f t="shared" si="1139"/>
        <v>8.9498806680441551E-2</v>
      </c>
      <c r="G1527" s="296">
        <f t="shared" si="1139"/>
        <v>8.9498806680441551E-2</v>
      </c>
      <c r="H1527" s="296">
        <f t="shared" si="1139"/>
        <v>8.9498806680441551E-2</v>
      </c>
      <c r="I1527" s="296">
        <f t="shared" si="1139"/>
        <v>0.1103818615964109</v>
      </c>
      <c r="J1527" s="296">
        <f t="shared" si="1139"/>
        <v>8.9498806680441551E-2</v>
      </c>
      <c r="K1527" s="296">
        <f t="shared" si="1139"/>
        <v>8.9498806680441551E-2</v>
      </c>
      <c r="L1527" s="296">
        <f t="shared" si="1139"/>
        <v>8.4128878279615057E-2</v>
      </c>
      <c r="M1527" s="296">
        <f t="shared" si="1139"/>
        <v>8.9498806680441551E-2</v>
      </c>
      <c r="N1527" s="296">
        <f t="shared" si="1139"/>
        <v>8.9498806680441551E-2</v>
      </c>
      <c r="O1527" s="296">
        <f t="shared" si="1139"/>
        <v>8.9498806680441648E-2</v>
      </c>
      <c r="P1527" s="155">
        <f t="shared" si="1138"/>
        <v>0.99999999999999989</v>
      </c>
      <c r="Q1527" s="291"/>
      <c r="R1527" s="83"/>
      <c r="S1527" s="83"/>
      <c r="T1527" s="67"/>
      <c r="U1527" s="209">
        <v>2</v>
      </c>
    </row>
    <row r="1528" spans="1:21" s="61" customFormat="1" ht="15.75" hidden="1" customHeight="1" thickBot="1">
      <c r="A1528" s="60" t="s">
        <v>93</v>
      </c>
      <c r="B1528" s="213"/>
      <c r="C1528" s="39" t="s">
        <v>2287</v>
      </c>
      <c r="D1528" s="196">
        <f t="shared" ref="D1528:O1528" si="1140">D1550/$P1550</f>
        <v>8.5470085470085472E-2</v>
      </c>
      <c r="E1528" s="197">
        <f t="shared" si="1140"/>
        <v>8.5470085470085472E-2</v>
      </c>
      <c r="F1528" s="197">
        <f t="shared" si="1140"/>
        <v>8.5470085470085472E-2</v>
      </c>
      <c r="G1528" s="197">
        <f t="shared" si="1140"/>
        <v>8.5470085470085472E-2</v>
      </c>
      <c r="H1528" s="197">
        <f t="shared" si="1140"/>
        <v>8.5470085470085472E-2</v>
      </c>
      <c r="I1528" s="197">
        <f t="shared" si="1140"/>
        <v>8.5470085470085472E-2</v>
      </c>
      <c r="J1528" s="197">
        <f t="shared" si="1140"/>
        <v>8.5470085470085472E-2</v>
      </c>
      <c r="K1528" s="197">
        <f t="shared" si="1140"/>
        <v>8.5470085470085472E-2</v>
      </c>
      <c r="L1528" s="197">
        <f t="shared" si="1140"/>
        <v>5.9829059829059832E-2</v>
      </c>
      <c r="M1528" s="197">
        <f t="shared" si="1140"/>
        <v>8.5470085470085472E-2</v>
      </c>
      <c r="N1528" s="197">
        <f t="shared" si="1140"/>
        <v>8.5470085470085472E-2</v>
      </c>
      <c r="O1528" s="197">
        <f t="shared" si="1140"/>
        <v>8.5470085470085472E-2</v>
      </c>
      <c r="P1528" s="229">
        <f t="shared" si="1138"/>
        <v>1.0000000000000002</v>
      </c>
      <c r="Q1528" s="227">
        <f>(P1550/P1549-1)</f>
        <v>4.7136038161166072E-2</v>
      </c>
      <c r="R1528" s="66"/>
      <c r="S1528" s="66"/>
      <c r="T1528" s="95"/>
      <c r="U1528" s="209">
        <v>2</v>
      </c>
    </row>
    <row r="1529" spans="1:21" s="61" customFormat="1" ht="15.75" hidden="1" customHeight="1" thickBot="1">
      <c r="A1529" s="60" t="s">
        <v>93</v>
      </c>
      <c r="B1529" s="213"/>
      <c r="C1529" s="38" t="s">
        <v>2288</v>
      </c>
      <c r="D1529" s="196">
        <f t="shared" ref="D1529:O1529" si="1141">D1551/$P1551</f>
        <v>5.6412184098482115E-2</v>
      </c>
      <c r="E1529" s="197">
        <f t="shared" si="1141"/>
        <v>8.7626927470633789E-2</v>
      </c>
      <c r="F1529" s="197">
        <f t="shared" si="1141"/>
        <v>8.7626927470633789E-2</v>
      </c>
      <c r="G1529" s="197">
        <f t="shared" si="1141"/>
        <v>8.7626927470633789E-2</v>
      </c>
      <c r="H1529" s="197">
        <f t="shared" si="1141"/>
        <v>8.7626927470633789E-2</v>
      </c>
      <c r="I1529" s="197">
        <f t="shared" si="1141"/>
        <v>8.7626927470633789E-2</v>
      </c>
      <c r="J1529" s="197">
        <f t="shared" si="1141"/>
        <v>8.7626927470633789E-2</v>
      </c>
      <c r="K1529" s="197">
        <f t="shared" si="1141"/>
        <v>8.7626927470633789E-2</v>
      </c>
      <c r="L1529" s="197">
        <f t="shared" si="1141"/>
        <v>6.7318541195180229E-2</v>
      </c>
      <c r="M1529" s="197">
        <f t="shared" si="1141"/>
        <v>8.7626927470633789E-2</v>
      </c>
      <c r="N1529" s="197">
        <f t="shared" si="1141"/>
        <v>8.7626927470633789E-2</v>
      </c>
      <c r="O1529" s="197">
        <f t="shared" si="1141"/>
        <v>8.7626927470633789E-2</v>
      </c>
      <c r="P1529" s="229">
        <f t="shared" si="1138"/>
        <v>1.0000000000000002</v>
      </c>
      <c r="Q1529" s="227">
        <f>(P1551/P1550-1)</f>
        <v>0.51509974017093985</v>
      </c>
      <c r="R1529" s="66"/>
      <c r="S1529" s="66"/>
      <c r="T1529" s="95"/>
      <c r="U1529" s="209">
        <v>2</v>
      </c>
    </row>
    <row r="1530" spans="1:21" s="61" customFormat="1" ht="15.75" hidden="1" customHeight="1" thickBot="1">
      <c r="A1530" s="60" t="s">
        <v>93</v>
      </c>
      <c r="B1530" s="213"/>
      <c r="C1530" s="38" t="s">
        <v>2289</v>
      </c>
      <c r="D1530" s="196">
        <f t="shared" ref="D1530:O1530" si="1142">D1552/$P1552</f>
        <v>8.4302158103747249E-2</v>
      </c>
      <c r="E1530" s="197">
        <f t="shared" si="1142"/>
        <v>0.10319898220051038</v>
      </c>
      <c r="F1530" s="197">
        <f t="shared" si="1142"/>
        <v>8.4302158103747249E-2</v>
      </c>
      <c r="G1530" s="197">
        <f t="shared" si="1142"/>
        <v>8.4302158103747249E-2</v>
      </c>
      <c r="H1530" s="197">
        <f t="shared" si="1142"/>
        <v>8.4302158103747249E-2</v>
      </c>
      <c r="I1530" s="197">
        <f t="shared" si="1142"/>
        <v>8.4302158103747249E-2</v>
      </c>
      <c r="J1530" s="197">
        <f t="shared" si="1142"/>
        <v>8.4302158103747249E-2</v>
      </c>
      <c r="K1530" s="197">
        <f t="shared" si="1142"/>
        <v>8.4302158103747249E-2</v>
      </c>
      <c r="L1530" s="197">
        <f t="shared" si="1142"/>
        <v>5.3953379970710487E-2</v>
      </c>
      <c r="M1530" s="197">
        <f t="shared" si="1142"/>
        <v>8.4302158103747249E-2</v>
      </c>
      <c r="N1530" s="197">
        <f t="shared" si="1142"/>
        <v>8.4302158103747249E-2</v>
      </c>
      <c r="O1530" s="197">
        <f t="shared" si="1142"/>
        <v>8.4128214895053885E-2</v>
      </c>
      <c r="P1530" s="229">
        <f t="shared" si="1138"/>
        <v>1.0000000000000002</v>
      </c>
      <c r="Q1530" s="230">
        <f>(P1552/P1551-1)</f>
        <v>3.9438721874651028E-2</v>
      </c>
      <c r="R1530" s="66"/>
      <c r="S1530" s="66"/>
      <c r="T1530" s="95"/>
      <c r="U1530" s="209">
        <v>2</v>
      </c>
    </row>
    <row r="1531" spans="1:21" s="61" customFormat="1" ht="15.75" hidden="1" customHeight="1" thickBot="1">
      <c r="A1531" s="60" t="s">
        <v>93</v>
      </c>
      <c r="B1531" s="213"/>
      <c r="C1531" s="42" t="s">
        <v>2290</v>
      </c>
      <c r="D1531" s="196">
        <f t="shared" ref="D1531:O1531" si="1143">D1553/$P1553</f>
        <v>7.8138232181205108E-2</v>
      </c>
      <c r="E1531" s="231">
        <f t="shared" si="1143"/>
        <v>0.16577626847414464</v>
      </c>
      <c r="F1531" s="231">
        <f t="shared" si="1143"/>
        <v>7.8473588053680876E-2</v>
      </c>
      <c r="G1531" s="231">
        <f t="shared" si="1143"/>
        <v>7.8473588053680876E-2</v>
      </c>
      <c r="H1531" s="231">
        <f t="shared" si="1143"/>
        <v>7.8473588053680876E-2</v>
      </c>
      <c r="I1531" s="231">
        <f t="shared" si="1143"/>
        <v>4.9823206861522432E-2</v>
      </c>
      <c r="J1531" s="231">
        <f t="shared" si="1143"/>
        <v>7.8473588053680876E-2</v>
      </c>
      <c r="K1531" s="231">
        <f t="shared" si="1143"/>
        <v>7.8473588053680876E-2</v>
      </c>
      <c r="L1531" s="231">
        <f t="shared" si="1143"/>
        <v>7.8473588053680876E-2</v>
      </c>
      <c r="M1531" s="231">
        <f t="shared" si="1143"/>
        <v>7.8473588053680876E-2</v>
      </c>
      <c r="N1531" s="231">
        <f t="shared" si="1143"/>
        <v>7.8473588053680876E-2</v>
      </c>
      <c r="O1531" s="231">
        <f t="shared" si="1143"/>
        <v>7.8473588053680876E-2</v>
      </c>
      <c r="P1531" s="229">
        <f t="shared" si="1138"/>
        <v>1</v>
      </c>
      <c r="Q1531" s="230">
        <f>(P1553/P1552-1)</f>
        <v>7.8884890923150097E-2</v>
      </c>
      <c r="R1531" s="66"/>
      <c r="S1531" s="66"/>
      <c r="T1531" s="285"/>
      <c r="U1531" s="209">
        <v>2</v>
      </c>
    </row>
    <row r="1532" spans="1:21" s="61" customFormat="1" ht="15.75" hidden="1" customHeight="1" thickBot="1">
      <c r="A1532" s="60" t="s">
        <v>93</v>
      </c>
      <c r="B1532" s="62"/>
      <c r="C1532" s="42" t="s">
        <v>2291</v>
      </c>
      <c r="D1532" s="223">
        <f t="shared" ref="D1532:O1532" si="1144">D1554/$P1554</f>
        <v>9.4322140840821092E-2</v>
      </c>
      <c r="E1532" s="233">
        <f t="shared" si="1144"/>
        <v>0.18978767559015247</v>
      </c>
      <c r="F1532" s="233">
        <f t="shared" si="1144"/>
        <v>7.0286579727878148E-2</v>
      </c>
      <c r="G1532" s="233">
        <f t="shared" si="1144"/>
        <v>7.0384051799797884E-2</v>
      </c>
      <c r="H1532" s="233">
        <f t="shared" si="1144"/>
        <v>4.4404455354026359E-2</v>
      </c>
      <c r="I1532" s="233">
        <f t="shared" si="1144"/>
        <v>6.4803663126680969E-2</v>
      </c>
      <c r="J1532" s="233">
        <f t="shared" si="1144"/>
        <v>6.6934423470557183E-2</v>
      </c>
      <c r="K1532" s="233">
        <f t="shared" si="1144"/>
        <v>7.453160894807466E-2</v>
      </c>
      <c r="L1532" s="233">
        <f t="shared" si="1144"/>
        <v>7.6957136317686081E-2</v>
      </c>
      <c r="M1532" s="233">
        <f t="shared" si="1144"/>
        <v>7.5234009391320314E-2</v>
      </c>
      <c r="N1532" s="233">
        <f t="shared" si="1144"/>
        <v>8.5908376748802945E-2</v>
      </c>
      <c r="O1532" s="233">
        <f t="shared" si="1144"/>
        <v>8.6445878684201963E-2</v>
      </c>
      <c r="P1532" s="319">
        <f t="shared" si="1138"/>
        <v>1.0000000000000002</v>
      </c>
      <c r="Q1532" s="320">
        <f>(P1554/P1553-1)</f>
        <v>0.30179331852414526</v>
      </c>
      <c r="R1532" s="66"/>
      <c r="S1532" s="66"/>
      <c r="T1532" s="95"/>
      <c r="U1532" s="209">
        <v>2</v>
      </c>
    </row>
    <row r="1533" spans="1:21" s="61" customFormat="1" ht="15.75" hidden="1" customHeight="1" thickBot="1">
      <c r="A1533" s="60" t="s">
        <v>2305</v>
      </c>
      <c r="B1533" s="62"/>
      <c r="C1533" s="42" t="s">
        <v>2292</v>
      </c>
      <c r="D1533" s="235">
        <v>0</v>
      </c>
      <c r="E1533" s="235">
        <v>0</v>
      </c>
      <c r="F1533" s="235">
        <v>0</v>
      </c>
      <c r="G1533" s="235">
        <v>0</v>
      </c>
      <c r="H1533" s="235">
        <v>0</v>
      </c>
      <c r="I1533" s="235">
        <v>0</v>
      </c>
      <c r="J1533" s="235">
        <v>0</v>
      </c>
      <c r="K1533" s="235">
        <v>0</v>
      </c>
      <c r="L1533" s="235">
        <v>0</v>
      </c>
      <c r="M1533" s="235">
        <v>0</v>
      </c>
      <c r="N1533" s="235">
        <v>0</v>
      </c>
      <c r="O1533" s="235">
        <v>0</v>
      </c>
      <c r="P1533" s="321">
        <f>SUM(D1533:O1533)</f>
        <v>0</v>
      </c>
      <c r="Q1533" s="322">
        <v>0</v>
      </c>
      <c r="R1533" s="66"/>
      <c r="S1533" s="66"/>
      <c r="T1533" s="95"/>
      <c r="U1533" s="209">
        <v>2</v>
      </c>
    </row>
    <row r="1534" spans="1:21" s="61" customFormat="1" ht="15.75" hidden="1" customHeight="1" thickBot="1">
      <c r="A1534" s="60" t="s">
        <v>2305</v>
      </c>
      <c r="B1534" s="62"/>
      <c r="C1534" s="42" t="s">
        <v>2293</v>
      </c>
      <c r="D1534" s="235">
        <v>0</v>
      </c>
      <c r="E1534" s="235">
        <v>0</v>
      </c>
      <c r="F1534" s="235">
        <v>0</v>
      </c>
      <c r="G1534" s="235">
        <v>0</v>
      </c>
      <c r="H1534" s="235">
        <v>0</v>
      </c>
      <c r="I1534" s="235">
        <v>0</v>
      </c>
      <c r="J1534" s="235">
        <v>0</v>
      </c>
      <c r="K1534" s="235">
        <v>0</v>
      </c>
      <c r="L1534" s="235">
        <v>0</v>
      </c>
      <c r="M1534" s="235">
        <v>0</v>
      </c>
      <c r="N1534" s="235">
        <v>0</v>
      </c>
      <c r="O1534" s="235">
        <v>0</v>
      </c>
      <c r="P1534" s="321">
        <f>SUM(D1534:O1534)</f>
        <v>0</v>
      </c>
      <c r="Q1534" s="322">
        <v>0</v>
      </c>
      <c r="R1534" s="66"/>
      <c r="S1534" s="66"/>
      <c r="T1534" s="95"/>
      <c r="U1534" s="209">
        <v>2</v>
      </c>
    </row>
    <row r="1535" spans="1:21" s="61" customFormat="1" ht="15.75" hidden="1" customHeight="1" thickBot="1">
      <c r="A1535" s="60" t="s">
        <v>2305</v>
      </c>
      <c r="B1535" s="62"/>
      <c r="C1535" s="42" t="s">
        <v>2294</v>
      </c>
      <c r="D1535" s="235">
        <v>0</v>
      </c>
      <c r="E1535" s="235">
        <v>0</v>
      </c>
      <c r="F1535" s="235">
        <v>0</v>
      </c>
      <c r="G1535" s="235">
        <v>0</v>
      </c>
      <c r="H1535" s="235">
        <v>0</v>
      </c>
      <c r="I1535" s="235">
        <v>0</v>
      </c>
      <c r="J1535" s="235">
        <v>0</v>
      </c>
      <c r="K1535" s="235">
        <v>0</v>
      </c>
      <c r="L1535" s="235">
        <v>0</v>
      </c>
      <c r="M1535" s="235">
        <v>0</v>
      </c>
      <c r="N1535" s="235">
        <v>0</v>
      </c>
      <c r="O1535" s="235">
        <v>0</v>
      </c>
      <c r="P1535" s="321">
        <f>SUM(D1535:O1535)</f>
        <v>0</v>
      </c>
      <c r="Q1535" s="322">
        <v>0</v>
      </c>
      <c r="R1535" s="66"/>
      <c r="S1535" s="66"/>
      <c r="T1535" s="95"/>
      <c r="U1535" s="209">
        <v>2</v>
      </c>
    </row>
    <row r="1536" spans="1:21" s="61" customFormat="1" ht="15.75" hidden="1" customHeight="1" thickBot="1">
      <c r="A1536" s="60" t="s">
        <v>2305</v>
      </c>
      <c r="B1536" s="62">
        <f>+B1417+1</f>
        <v>261</v>
      </c>
      <c r="C1536" s="42" t="s">
        <v>2295</v>
      </c>
      <c r="D1536" s="235">
        <v>0</v>
      </c>
      <c r="E1536" s="235">
        <v>0</v>
      </c>
      <c r="F1536" s="235">
        <v>0</v>
      </c>
      <c r="G1536" s="235">
        <v>0</v>
      </c>
      <c r="H1536" s="235">
        <v>0</v>
      </c>
      <c r="I1536" s="235">
        <v>0</v>
      </c>
      <c r="J1536" s="235">
        <v>0</v>
      </c>
      <c r="K1536" s="235">
        <v>0</v>
      </c>
      <c r="L1536" s="235">
        <v>0</v>
      </c>
      <c r="M1536" s="235">
        <v>0</v>
      </c>
      <c r="N1536" s="235">
        <v>0</v>
      </c>
      <c r="O1536" s="235">
        <v>0</v>
      </c>
      <c r="P1536" s="321">
        <f t="shared" ref="P1536:P1554" si="1145">SUM(D1536:O1536)</f>
        <v>0</v>
      </c>
      <c r="Q1536" s="322">
        <v>0</v>
      </c>
      <c r="R1536" s="66"/>
      <c r="S1536" s="66"/>
      <c r="T1536" s="95"/>
      <c r="U1536" s="209">
        <v>2</v>
      </c>
    </row>
    <row r="1537" spans="1:21" s="61" customFormat="1" ht="15.75" hidden="1" customHeight="1" thickBot="1">
      <c r="A1537" s="60" t="s">
        <v>2305</v>
      </c>
      <c r="B1537" s="62">
        <f>+B1536+1</f>
        <v>262</v>
      </c>
      <c r="C1537" s="42" t="s">
        <v>2296</v>
      </c>
      <c r="D1537" s="235">
        <v>0</v>
      </c>
      <c r="E1537" s="235">
        <v>0</v>
      </c>
      <c r="F1537" s="235">
        <v>0</v>
      </c>
      <c r="G1537" s="235">
        <v>0</v>
      </c>
      <c r="H1537" s="235">
        <v>0</v>
      </c>
      <c r="I1537" s="235">
        <v>0</v>
      </c>
      <c r="J1537" s="235">
        <v>0</v>
      </c>
      <c r="K1537" s="235">
        <v>0</v>
      </c>
      <c r="L1537" s="235">
        <v>0</v>
      </c>
      <c r="M1537" s="235">
        <v>0</v>
      </c>
      <c r="N1537" s="235">
        <v>0</v>
      </c>
      <c r="O1537" s="235">
        <v>0</v>
      </c>
      <c r="P1537" s="121">
        <f t="shared" si="1145"/>
        <v>0</v>
      </c>
      <c r="Q1537" s="122">
        <v>0</v>
      </c>
      <c r="R1537" s="66"/>
      <c r="S1537" s="66"/>
      <c r="T1537" s="95"/>
      <c r="U1537" s="209">
        <v>2</v>
      </c>
    </row>
    <row r="1538" spans="1:21" s="61" customFormat="1" ht="15.75" hidden="1" customHeight="1" thickBot="1">
      <c r="A1538" s="60" t="s">
        <v>2305</v>
      </c>
      <c r="B1538" s="62">
        <f>+B1537+1</f>
        <v>263</v>
      </c>
      <c r="C1538" s="38" t="s">
        <v>2297</v>
      </c>
      <c r="D1538" s="235">
        <v>0</v>
      </c>
      <c r="E1538" s="235">
        <v>0</v>
      </c>
      <c r="F1538" s="235">
        <v>0</v>
      </c>
      <c r="G1538" s="235">
        <v>0</v>
      </c>
      <c r="H1538" s="235">
        <v>0</v>
      </c>
      <c r="I1538" s="235">
        <v>0</v>
      </c>
      <c r="J1538" s="235">
        <v>0</v>
      </c>
      <c r="K1538" s="235">
        <v>0</v>
      </c>
      <c r="L1538" s="235">
        <v>0</v>
      </c>
      <c r="M1538" s="235">
        <v>0</v>
      </c>
      <c r="N1538" s="235">
        <v>0</v>
      </c>
      <c r="O1538" s="235">
        <v>0</v>
      </c>
      <c r="P1538" s="145">
        <f t="shared" si="1145"/>
        <v>0</v>
      </c>
      <c r="Q1538" s="70">
        <v>0</v>
      </c>
      <c r="R1538" s="66"/>
      <c r="S1538" s="66"/>
      <c r="T1538" s="95"/>
      <c r="U1538" s="209">
        <v>2</v>
      </c>
    </row>
    <row r="1539" spans="1:21" s="61" customFormat="1" ht="15.75" hidden="1" customHeight="1" thickBot="1">
      <c r="A1539" s="60" t="s">
        <v>2305</v>
      </c>
      <c r="B1539" s="62">
        <f>+B1538+1</f>
        <v>264</v>
      </c>
      <c r="C1539" s="38" t="s">
        <v>2298</v>
      </c>
      <c r="D1539" s="141">
        <f t="shared" ref="D1539:O1539" si="1146">D1562/$P1562</f>
        <v>0</v>
      </c>
      <c r="E1539" s="143">
        <f t="shared" si="1146"/>
        <v>0</v>
      </c>
      <c r="F1539" s="143">
        <f t="shared" si="1146"/>
        <v>0</v>
      </c>
      <c r="G1539" s="143">
        <f t="shared" si="1146"/>
        <v>0</v>
      </c>
      <c r="H1539" s="143">
        <f t="shared" si="1146"/>
        <v>0</v>
      </c>
      <c r="I1539" s="143">
        <f t="shared" si="1146"/>
        <v>0</v>
      </c>
      <c r="J1539" s="143">
        <f t="shared" si="1146"/>
        <v>0</v>
      </c>
      <c r="K1539" s="143">
        <f t="shared" si="1146"/>
        <v>0</v>
      </c>
      <c r="L1539" s="143">
        <f t="shared" si="1146"/>
        <v>1</v>
      </c>
      <c r="M1539" s="143">
        <f t="shared" si="1146"/>
        <v>0</v>
      </c>
      <c r="N1539" s="143">
        <f t="shared" si="1146"/>
        <v>0</v>
      </c>
      <c r="O1539" s="143">
        <f t="shared" si="1146"/>
        <v>0</v>
      </c>
      <c r="P1539" s="65">
        <f t="shared" si="1145"/>
        <v>1</v>
      </c>
      <c r="Q1539" s="72">
        <v>1</v>
      </c>
      <c r="R1539" s="66"/>
      <c r="S1539" s="66"/>
      <c r="T1539" s="95"/>
      <c r="U1539" s="209">
        <v>2</v>
      </c>
    </row>
    <row r="1540" spans="1:21" s="61" customFormat="1" ht="15.75" hidden="1" customHeight="1" thickBot="1">
      <c r="A1540" s="60" t="s">
        <v>2305</v>
      </c>
      <c r="B1540" s="62">
        <f>+B1539+1</f>
        <v>265</v>
      </c>
      <c r="C1540" s="38" t="s">
        <v>2299</v>
      </c>
      <c r="D1540" s="141" t="e">
        <f t="shared" ref="D1540:O1540" si="1147">D1563/$P1563</f>
        <v>#DIV/0!</v>
      </c>
      <c r="E1540" s="143" t="e">
        <f t="shared" si="1147"/>
        <v>#DIV/0!</v>
      </c>
      <c r="F1540" s="143" t="e">
        <f t="shared" si="1147"/>
        <v>#DIV/0!</v>
      </c>
      <c r="G1540" s="143" t="e">
        <f t="shared" si="1147"/>
        <v>#DIV/0!</v>
      </c>
      <c r="H1540" s="143" t="e">
        <f t="shared" si="1147"/>
        <v>#DIV/0!</v>
      </c>
      <c r="I1540" s="143" t="e">
        <f t="shared" si="1147"/>
        <v>#DIV/0!</v>
      </c>
      <c r="J1540" s="143" t="e">
        <f t="shared" si="1147"/>
        <v>#DIV/0!</v>
      </c>
      <c r="K1540" s="143" t="e">
        <f t="shared" si="1147"/>
        <v>#DIV/0!</v>
      </c>
      <c r="L1540" s="143" t="e">
        <f t="shared" si="1147"/>
        <v>#DIV/0!</v>
      </c>
      <c r="M1540" s="143" t="e">
        <f t="shared" si="1147"/>
        <v>#DIV/0!</v>
      </c>
      <c r="N1540" s="143" t="e">
        <f t="shared" si="1147"/>
        <v>#DIV/0!</v>
      </c>
      <c r="O1540" s="143" t="e">
        <f t="shared" si="1147"/>
        <v>#DIV/0!</v>
      </c>
      <c r="P1540" s="65" t="e">
        <f t="shared" si="1145"/>
        <v>#DIV/0!</v>
      </c>
      <c r="Q1540" s="72">
        <f t="shared" ref="Q1540:Q1545" si="1148">(P1563/P1562-1)</f>
        <v>-1</v>
      </c>
      <c r="R1540" s="66"/>
      <c r="S1540" s="66"/>
      <c r="T1540" s="95"/>
      <c r="U1540" s="209">
        <v>2</v>
      </c>
    </row>
    <row r="1541" spans="1:21" s="61" customFormat="1" ht="15.75" hidden="1" customHeight="1" thickBot="1">
      <c r="A1541" s="60" t="s">
        <v>2305</v>
      </c>
      <c r="B1541" s="62">
        <f>+B1540+1</f>
        <v>266</v>
      </c>
      <c r="C1541" s="38" t="s">
        <v>2300</v>
      </c>
      <c r="D1541" s="141" t="e">
        <f t="shared" ref="D1541:O1541" si="1149">D1564/$P1564</f>
        <v>#DIV/0!</v>
      </c>
      <c r="E1541" s="143" t="e">
        <f t="shared" si="1149"/>
        <v>#DIV/0!</v>
      </c>
      <c r="F1541" s="143" t="e">
        <f t="shared" si="1149"/>
        <v>#DIV/0!</v>
      </c>
      <c r="G1541" s="143" t="e">
        <f t="shared" si="1149"/>
        <v>#DIV/0!</v>
      </c>
      <c r="H1541" s="143" t="e">
        <f t="shared" si="1149"/>
        <v>#DIV/0!</v>
      </c>
      <c r="I1541" s="143" t="e">
        <f t="shared" si="1149"/>
        <v>#DIV/0!</v>
      </c>
      <c r="J1541" s="143" t="e">
        <f t="shared" si="1149"/>
        <v>#DIV/0!</v>
      </c>
      <c r="K1541" s="143" t="e">
        <f t="shared" si="1149"/>
        <v>#DIV/0!</v>
      </c>
      <c r="L1541" s="143" t="e">
        <f t="shared" si="1149"/>
        <v>#DIV/0!</v>
      </c>
      <c r="M1541" s="143" t="e">
        <f t="shared" si="1149"/>
        <v>#DIV/0!</v>
      </c>
      <c r="N1541" s="143" t="e">
        <f t="shared" si="1149"/>
        <v>#DIV/0!</v>
      </c>
      <c r="O1541" s="143" t="e">
        <f t="shared" si="1149"/>
        <v>#DIV/0!</v>
      </c>
      <c r="P1541" s="65" t="e">
        <f t="shared" si="1145"/>
        <v>#DIV/0!</v>
      </c>
      <c r="Q1541" s="72" t="e">
        <f t="shared" si="1148"/>
        <v>#DIV/0!</v>
      </c>
      <c r="R1541" s="66"/>
      <c r="S1541" s="66"/>
      <c r="T1541" s="95"/>
      <c r="U1541" s="209">
        <v>2</v>
      </c>
    </row>
    <row r="1542" spans="1:21" s="61" customFormat="1" ht="15.75" hidden="1" customHeight="1" thickBot="1">
      <c r="A1542" s="60" t="s">
        <v>2305</v>
      </c>
      <c r="B1542" s="213"/>
      <c r="C1542" s="38" t="s">
        <v>2301</v>
      </c>
      <c r="D1542" s="141" t="e">
        <f t="shared" ref="D1542:O1542" si="1150">D1565/$P1565</f>
        <v>#DIV/0!</v>
      </c>
      <c r="E1542" s="143" t="e">
        <f t="shared" si="1150"/>
        <v>#DIV/0!</v>
      </c>
      <c r="F1542" s="143" t="e">
        <f t="shared" si="1150"/>
        <v>#DIV/0!</v>
      </c>
      <c r="G1542" s="143" t="e">
        <f t="shared" si="1150"/>
        <v>#DIV/0!</v>
      </c>
      <c r="H1542" s="143" t="e">
        <f t="shared" si="1150"/>
        <v>#DIV/0!</v>
      </c>
      <c r="I1542" s="143" t="e">
        <f t="shared" si="1150"/>
        <v>#DIV/0!</v>
      </c>
      <c r="J1542" s="143" t="e">
        <f t="shared" si="1150"/>
        <v>#DIV/0!</v>
      </c>
      <c r="K1542" s="143" t="e">
        <f t="shared" si="1150"/>
        <v>#DIV/0!</v>
      </c>
      <c r="L1542" s="143" t="e">
        <f t="shared" si="1150"/>
        <v>#DIV/0!</v>
      </c>
      <c r="M1542" s="143" t="e">
        <f t="shared" si="1150"/>
        <v>#DIV/0!</v>
      </c>
      <c r="N1542" s="143" t="e">
        <f t="shared" si="1150"/>
        <v>#DIV/0!</v>
      </c>
      <c r="O1542" s="143" t="e">
        <f t="shared" si="1150"/>
        <v>#DIV/0!</v>
      </c>
      <c r="P1542" s="65" t="e">
        <f t="shared" si="1145"/>
        <v>#DIV/0!</v>
      </c>
      <c r="Q1542" s="72" t="e">
        <f t="shared" si="1148"/>
        <v>#DIV/0!</v>
      </c>
      <c r="R1542" s="66"/>
      <c r="S1542" s="66"/>
      <c r="T1542" s="95"/>
      <c r="U1542" s="209">
        <v>2</v>
      </c>
    </row>
    <row r="1543" spans="1:21" s="61" customFormat="1" ht="15.75" hidden="1" customHeight="1" thickBot="1">
      <c r="A1543" s="60" t="s">
        <v>2305</v>
      </c>
      <c r="B1543" s="213"/>
      <c r="C1543" s="38" t="s">
        <v>2302</v>
      </c>
      <c r="D1543" s="141" t="e">
        <f t="shared" ref="D1543:O1543" si="1151">D1566/$P1566</f>
        <v>#DIV/0!</v>
      </c>
      <c r="E1543" s="143" t="e">
        <f t="shared" si="1151"/>
        <v>#DIV/0!</v>
      </c>
      <c r="F1543" s="143" t="e">
        <f t="shared" si="1151"/>
        <v>#DIV/0!</v>
      </c>
      <c r="G1543" s="143" t="e">
        <f t="shared" si="1151"/>
        <v>#DIV/0!</v>
      </c>
      <c r="H1543" s="143" t="e">
        <f t="shared" si="1151"/>
        <v>#DIV/0!</v>
      </c>
      <c r="I1543" s="143" t="e">
        <f t="shared" si="1151"/>
        <v>#DIV/0!</v>
      </c>
      <c r="J1543" s="143" t="e">
        <f t="shared" si="1151"/>
        <v>#DIV/0!</v>
      </c>
      <c r="K1543" s="143" t="e">
        <f t="shared" si="1151"/>
        <v>#DIV/0!</v>
      </c>
      <c r="L1543" s="143" t="e">
        <f t="shared" si="1151"/>
        <v>#DIV/0!</v>
      </c>
      <c r="M1543" s="143" t="e">
        <f t="shared" si="1151"/>
        <v>#DIV/0!</v>
      </c>
      <c r="N1543" s="143" t="e">
        <f t="shared" si="1151"/>
        <v>#DIV/0!</v>
      </c>
      <c r="O1543" s="143" t="e">
        <f t="shared" si="1151"/>
        <v>#DIV/0!</v>
      </c>
      <c r="P1543" s="65" t="e">
        <f t="shared" si="1145"/>
        <v>#DIV/0!</v>
      </c>
      <c r="Q1543" s="72" t="e">
        <f t="shared" si="1148"/>
        <v>#DIV/0!</v>
      </c>
      <c r="R1543" s="66"/>
      <c r="S1543" s="66"/>
      <c r="T1543" s="95"/>
      <c r="U1543" s="209">
        <v>2</v>
      </c>
    </row>
    <row r="1544" spans="1:21" s="61" customFormat="1" ht="15.75" hidden="1" customHeight="1" thickBot="1">
      <c r="A1544" s="60" t="s">
        <v>2305</v>
      </c>
      <c r="B1544" s="213"/>
      <c r="C1544" s="38" t="s">
        <v>2303</v>
      </c>
      <c r="D1544" s="141" t="e">
        <f t="shared" ref="D1544:O1544" si="1152">D1567/$P1567</f>
        <v>#DIV/0!</v>
      </c>
      <c r="E1544" s="143" t="e">
        <f t="shared" si="1152"/>
        <v>#DIV/0!</v>
      </c>
      <c r="F1544" s="143" t="e">
        <f t="shared" si="1152"/>
        <v>#DIV/0!</v>
      </c>
      <c r="G1544" s="143" t="e">
        <f t="shared" si="1152"/>
        <v>#DIV/0!</v>
      </c>
      <c r="H1544" s="143" t="e">
        <f t="shared" si="1152"/>
        <v>#DIV/0!</v>
      </c>
      <c r="I1544" s="143" t="e">
        <f t="shared" si="1152"/>
        <v>#DIV/0!</v>
      </c>
      <c r="J1544" s="143" t="e">
        <f t="shared" si="1152"/>
        <v>#DIV/0!</v>
      </c>
      <c r="K1544" s="143" t="e">
        <f t="shared" si="1152"/>
        <v>#DIV/0!</v>
      </c>
      <c r="L1544" s="143" t="e">
        <f t="shared" si="1152"/>
        <v>#DIV/0!</v>
      </c>
      <c r="M1544" s="143" t="e">
        <f t="shared" si="1152"/>
        <v>#DIV/0!</v>
      </c>
      <c r="N1544" s="143" t="e">
        <f t="shared" si="1152"/>
        <v>#DIV/0!</v>
      </c>
      <c r="O1544" s="143" t="e">
        <f t="shared" si="1152"/>
        <v>#DIV/0!</v>
      </c>
      <c r="P1544" s="65" t="e">
        <f t="shared" si="1145"/>
        <v>#DIV/0!</v>
      </c>
      <c r="Q1544" s="72" t="e">
        <f t="shared" si="1148"/>
        <v>#DIV/0!</v>
      </c>
      <c r="R1544" s="66"/>
      <c r="S1544" s="66"/>
      <c r="T1544" s="95"/>
      <c r="U1544" s="209">
        <v>2</v>
      </c>
    </row>
    <row r="1545" spans="1:21" s="61" customFormat="1" ht="15.75" hidden="1" customHeight="1" thickBot="1">
      <c r="A1545" s="60" t="s">
        <v>2305</v>
      </c>
      <c r="B1545" s="213"/>
      <c r="C1545" s="38" t="s">
        <v>2304</v>
      </c>
      <c r="D1545" s="141" t="e">
        <f t="shared" ref="D1545:O1545" si="1153">D1568/$P1568</f>
        <v>#DIV/0!</v>
      </c>
      <c r="E1545" s="143" t="e">
        <f t="shared" si="1153"/>
        <v>#DIV/0!</v>
      </c>
      <c r="F1545" s="143" t="e">
        <f t="shared" si="1153"/>
        <v>#DIV/0!</v>
      </c>
      <c r="G1545" s="143" t="e">
        <f t="shared" si="1153"/>
        <v>#DIV/0!</v>
      </c>
      <c r="H1545" s="143" t="e">
        <f t="shared" si="1153"/>
        <v>#DIV/0!</v>
      </c>
      <c r="I1545" s="143" t="e">
        <f t="shared" si="1153"/>
        <v>#DIV/0!</v>
      </c>
      <c r="J1545" s="143" t="e">
        <f t="shared" si="1153"/>
        <v>#DIV/0!</v>
      </c>
      <c r="K1545" s="143" t="e">
        <f t="shared" si="1153"/>
        <v>#DIV/0!</v>
      </c>
      <c r="L1545" s="143" t="e">
        <f t="shared" si="1153"/>
        <v>#DIV/0!</v>
      </c>
      <c r="M1545" s="143" t="e">
        <f t="shared" si="1153"/>
        <v>#DIV/0!</v>
      </c>
      <c r="N1545" s="143" t="e">
        <f t="shared" si="1153"/>
        <v>#DIV/0!</v>
      </c>
      <c r="O1545" s="143" t="e">
        <f t="shared" si="1153"/>
        <v>#DIV/0!</v>
      </c>
      <c r="P1545" s="65" t="e">
        <f t="shared" si="1145"/>
        <v>#DIV/0!</v>
      </c>
      <c r="Q1545" s="72" t="e">
        <f t="shared" si="1148"/>
        <v>#DIV/0!</v>
      </c>
      <c r="R1545" s="66"/>
      <c r="S1545" s="66"/>
      <c r="T1545" s="95"/>
      <c r="U1545" s="209">
        <v>2</v>
      </c>
    </row>
    <row r="1546" spans="1:21" s="61" customFormat="1" ht="15.75" hidden="1" customHeight="1" thickBot="1">
      <c r="A1546" s="60" t="s">
        <v>2305</v>
      </c>
      <c r="B1546" s="213"/>
      <c r="C1546" s="38" t="s">
        <v>2536</v>
      </c>
      <c r="D1546" s="141" t="e">
        <f t="shared" ref="D1546:O1546" si="1154">D1569/$P1569</f>
        <v>#DIV/0!</v>
      </c>
      <c r="E1546" s="143" t="e">
        <f t="shared" si="1154"/>
        <v>#DIV/0!</v>
      </c>
      <c r="F1546" s="143" t="e">
        <f t="shared" si="1154"/>
        <v>#DIV/0!</v>
      </c>
      <c r="G1546" s="143" t="e">
        <f t="shared" si="1154"/>
        <v>#DIV/0!</v>
      </c>
      <c r="H1546" s="143" t="e">
        <f t="shared" si="1154"/>
        <v>#DIV/0!</v>
      </c>
      <c r="I1546" s="143" t="e">
        <f t="shared" si="1154"/>
        <v>#DIV/0!</v>
      </c>
      <c r="J1546" s="143" t="e">
        <f t="shared" si="1154"/>
        <v>#DIV/0!</v>
      </c>
      <c r="K1546" s="143" t="e">
        <f t="shared" si="1154"/>
        <v>#DIV/0!</v>
      </c>
      <c r="L1546" s="143" t="e">
        <f t="shared" si="1154"/>
        <v>#DIV/0!</v>
      </c>
      <c r="M1546" s="143" t="e">
        <f t="shared" si="1154"/>
        <v>#DIV/0!</v>
      </c>
      <c r="N1546" s="143" t="e">
        <f t="shared" si="1154"/>
        <v>#DIV/0!</v>
      </c>
      <c r="O1546" s="143" t="e">
        <f t="shared" si="1154"/>
        <v>#DIV/0!</v>
      </c>
      <c r="P1546" s="65" t="e">
        <f t="shared" ref="P1546:P1548" si="1155">SUM(D1546:O1546)</f>
        <v>#DIV/0!</v>
      </c>
      <c r="Q1546" s="72" t="e">
        <f t="shared" ref="Q1546:Q1548" si="1156">(P1569/P1568-1)</f>
        <v>#DIV/0!</v>
      </c>
      <c r="R1546" s="66"/>
      <c r="S1546" s="66"/>
      <c r="T1546" s="95"/>
      <c r="U1546" s="209">
        <v>2</v>
      </c>
    </row>
    <row r="1547" spans="1:21" s="61" customFormat="1" ht="15.75" hidden="1" customHeight="1" thickBot="1">
      <c r="A1547" s="60" t="s">
        <v>2305</v>
      </c>
      <c r="B1547" s="213"/>
      <c r="C1547" s="38" t="s">
        <v>2632</v>
      </c>
      <c r="D1547" s="141" t="e">
        <f t="shared" ref="D1547:O1547" si="1157">D1570/$P1570</f>
        <v>#DIV/0!</v>
      </c>
      <c r="E1547" s="143" t="e">
        <f t="shared" si="1157"/>
        <v>#DIV/0!</v>
      </c>
      <c r="F1547" s="143" t="e">
        <f t="shared" si="1157"/>
        <v>#DIV/0!</v>
      </c>
      <c r="G1547" s="143" t="e">
        <f t="shared" si="1157"/>
        <v>#DIV/0!</v>
      </c>
      <c r="H1547" s="143" t="e">
        <f t="shared" si="1157"/>
        <v>#DIV/0!</v>
      </c>
      <c r="I1547" s="143" t="e">
        <f t="shared" si="1157"/>
        <v>#DIV/0!</v>
      </c>
      <c r="J1547" s="143" t="e">
        <f t="shared" si="1157"/>
        <v>#DIV/0!</v>
      </c>
      <c r="K1547" s="143" t="e">
        <f t="shared" si="1157"/>
        <v>#DIV/0!</v>
      </c>
      <c r="L1547" s="143" t="e">
        <f t="shared" si="1157"/>
        <v>#DIV/0!</v>
      </c>
      <c r="M1547" s="143" t="e">
        <f t="shared" si="1157"/>
        <v>#DIV/0!</v>
      </c>
      <c r="N1547" s="143" t="e">
        <f t="shared" si="1157"/>
        <v>#DIV/0!</v>
      </c>
      <c r="O1547" s="143" t="e">
        <f t="shared" si="1157"/>
        <v>#DIV/0!</v>
      </c>
      <c r="P1547" s="65" t="e">
        <f t="shared" si="1155"/>
        <v>#DIV/0!</v>
      </c>
      <c r="Q1547" s="72" t="e">
        <f t="shared" si="1156"/>
        <v>#DIV/0!</v>
      </c>
      <c r="R1547" s="66"/>
      <c r="S1547" s="66"/>
      <c r="T1547" s="95"/>
      <c r="U1547" s="209">
        <v>2</v>
      </c>
    </row>
    <row r="1548" spans="1:21" s="61" customFormat="1" ht="15.75" hidden="1" customHeight="1" thickBot="1">
      <c r="A1548" s="60" t="s">
        <v>2305</v>
      </c>
      <c r="B1548" s="213"/>
      <c r="C1548" s="38" t="s">
        <v>2728</v>
      </c>
      <c r="D1548" s="141" t="e">
        <f t="shared" ref="D1548:O1548" si="1158">D1571/$P1571</f>
        <v>#DIV/0!</v>
      </c>
      <c r="E1548" s="143" t="e">
        <f t="shared" si="1158"/>
        <v>#DIV/0!</v>
      </c>
      <c r="F1548" s="143" t="e">
        <f t="shared" si="1158"/>
        <v>#DIV/0!</v>
      </c>
      <c r="G1548" s="143" t="e">
        <f t="shared" si="1158"/>
        <v>#DIV/0!</v>
      </c>
      <c r="H1548" s="143" t="e">
        <f t="shared" si="1158"/>
        <v>#DIV/0!</v>
      </c>
      <c r="I1548" s="143" t="e">
        <f t="shared" si="1158"/>
        <v>#DIV/0!</v>
      </c>
      <c r="J1548" s="143" t="e">
        <f t="shared" si="1158"/>
        <v>#DIV/0!</v>
      </c>
      <c r="K1548" s="143" t="e">
        <f t="shared" si="1158"/>
        <v>#DIV/0!</v>
      </c>
      <c r="L1548" s="143" t="e">
        <f t="shared" si="1158"/>
        <v>#DIV/0!</v>
      </c>
      <c r="M1548" s="143" t="e">
        <f t="shared" si="1158"/>
        <v>#DIV/0!</v>
      </c>
      <c r="N1548" s="143" t="e">
        <f t="shared" si="1158"/>
        <v>#DIV/0!</v>
      </c>
      <c r="O1548" s="143" t="e">
        <f t="shared" si="1158"/>
        <v>#DIV/0!</v>
      </c>
      <c r="P1548" s="65" t="e">
        <f t="shared" si="1155"/>
        <v>#DIV/0!</v>
      </c>
      <c r="Q1548" s="72" t="e">
        <f t="shared" si="1156"/>
        <v>#DIV/0!</v>
      </c>
      <c r="R1548" s="66"/>
      <c r="S1548" s="66"/>
      <c r="T1548" s="95"/>
      <c r="U1548" s="209">
        <v>2</v>
      </c>
    </row>
    <row r="1549" spans="1:21" s="61" customFormat="1" ht="15.75" hidden="1" customHeight="1" thickBot="1">
      <c r="A1549" s="60" t="s">
        <v>2305</v>
      </c>
      <c r="B1549" s="213"/>
      <c r="C1549" s="39" t="s">
        <v>2286</v>
      </c>
      <c r="D1549" s="238">
        <v>0</v>
      </c>
      <c r="E1549" s="200">
        <v>12.5</v>
      </c>
      <c r="F1549" s="200">
        <v>12.5</v>
      </c>
      <c r="G1549" s="200">
        <v>12.5</v>
      </c>
      <c r="H1549" s="200">
        <v>12.5</v>
      </c>
      <c r="I1549" s="200">
        <v>15.416666669999998</v>
      </c>
      <c r="J1549" s="200">
        <v>12.5</v>
      </c>
      <c r="K1549" s="200">
        <v>12.5</v>
      </c>
      <c r="L1549" s="200">
        <v>11.75</v>
      </c>
      <c r="M1549" s="200">
        <v>12.5</v>
      </c>
      <c r="N1549" s="200">
        <v>12.5</v>
      </c>
      <c r="O1549" s="66">
        <v>12.500000000000014</v>
      </c>
      <c r="P1549" s="249">
        <f t="shared" si="1145"/>
        <v>139.66666667000001</v>
      </c>
      <c r="Q1549" s="128"/>
      <c r="R1549" s="66"/>
      <c r="S1549" s="66"/>
      <c r="T1549" s="95"/>
      <c r="U1549" s="209">
        <v>2</v>
      </c>
    </row>
    <row r="1550" spans="1:21" s="61" customFormat="1" ht="15.75" hidden="1" customHeight="1" thickBot="1">
      <c r="A1550" s="60" t="s">
        <v>2305</v>
      </c>
      <c r="B1550" s="213"/>
      <c r="C1550" s="38" t="s">
        <v>2287</v>
      </c>
      <c r="D1550" s="73">
        <v>12.5</v>
      </c>
      <c r="E1550" s="97">
        <v>12.5</v>
      </c>
      <c r="F1550" s="97">
        <v>12.5</v>
      </c>
      <c r="G1550" s="97">
        <v>12.5</v>
      </c>
      <c r="H1550" s="97">
        <v>12.5</v>
      </c>
      <c r="I1550" s="97">
        <v>12.5</v>
      </c>
      <c r="J1550" s="97">
        <v>12.5</v>
      </c>
      <c r="K1550" s="97">
        <v>12.5</v>
      </c>
      <c r="L1550" s="97">
        <v>8.75</v>
      </c>
      <c r="M1550" s="97">
        <v>12.5</v>
      </c>
      <c r="N1550" s="97">
        <v>12.5</v>
      </c>
      <c r="O1550" s="160">
        <v>12.5</v>
      </c>
      <c r="P1550" s="74">
        <f t="shared" si="1145"/>
        <v>146.25</v>
      </c>
      <c r="Q1550" s="325"/>
      <c r="R1550" s="357"/>
      <c r="S1550" s="357"/>
      <c r="T1550" s="287"/>
      <c r="U1550" s="209">
        <v>2</v>
      </c>
    </row>
    <row r="1551" spans="1:21" s="61" customFormat="1" ht="15.75" hidden="1" customHeight="1" thickBot="1">
      <c r="A1551" s="60" t="s">
        <v>2305</v>
      </c>
      <c r="B1551" s="213"/>
      <c r="C1551" s="38" t="s">
        <v>2288</v>
      </c>
      <c r="D1551" s="73">
        <v>12.5</v>
      </c>
      <c r="E1551" s="97">
        <v>19.416667</v>
      </c>
      <c r="F1551" s="97">
        <v>19.416667</v>
      </c>
      <c r="G1551" s="97">
        <v>19.416667</v>
      </c>
      <c r="H1551" s="97">
        <v>19.416667</v>
      </c>
      <c r="I1551" s="97">
        <v>19.416667</v>
      </c>
      <c r="J1551" s="97">
        <v>19.416667</v>
      </c>
      <c r="K1551" s="97">
        <v>19.416667</v>
      </c>
      <c r="L1551" s="97">
        <v>14.916667</v>
      </c>
      <c r="M1551" s="97">
        <v>19.416667</v>
      </c>
      <c r="N1551" s="97">
        <v>19.416667</v>
      </c>
      <c r="O1551" s="160">
        <v>19.416667</v>
      </c>
      <c r="P1551" s="74">
        <f t="shared" si="1145"/>
        <v>221.58333699999994</v>
      </c>
      <c r="Q1551" s="127"/>
      <c r="R1551" s="96"/>
      <c r="S1551" s="96"/>
      <c r="T1551" s="93">
        <f>R1551-S1551</f>
        <v>0</v>
      </c>
      <c r="U1551" s="209">
        <v>2</v>
      </c>
    </row>
    <row r="1552" spans="1:21" s="61" customFormat="1" ht="15.75" hidden="1" customHeight="1" thickBot="1">
      <c r="A1552" s="60" t="s">
        <v>2305</v>
      </c>
      <c r="B1552" s="213"/>
      <c r="C1552" s="38" t="s">
        <v>2289</v>
      </c>
      <c r="D1552" s="73">
        <v>19.416667</v>
      </c>
      <c r="E1552" s="97">
        <v>23.769027000000001</v>
      </c>
      <c r="F1552" s="97">
        <v>19.416667</v>
      </c>
      <c r="G1552" s="97">
        <v>19.416667</v>
      </c>
      <c r="H1552" s="97">
        <v>19.416667</v>
      </c>
      <c r="I1552" s="97">
        <v>19.416667</v>
      </c>
      <c r="J1552" s="97">
        <v>19.416667</v>
      </c>
      <c r="K1552" s="97">
        <v>19.416667</v>
      </c>
      <c r="L1552" s="97">
        <v>12.426666600000001</v>
      </c>
      <c r="M1552" s="97">
        <v>19.416667</v>
      </c>
      <c r="N1552" s="97">
        <v>19.416667</v>
      </c>
      <c r="O1552" s="160">
        <v>19.376604</v>
      </c>
      <c r="P1552" s="74">
        <f t="shared" si="1145"/>
        <v>230.32230060000001</v>
      </c>
      <c r="Q1552" s="127"/>
      <c r="R1552" s="96"/>
      <c r="S1552" s="96"/>
      <c r="T1552" s="93">
        <f>R1552-S1552</f>
        <v>0</v>
      </c>
      <c r="U1552" s="209">
        <v>2</v>
      </c>
    </row>
    <row r="1553" spans="1:21" s="61" customFormat="1" ht="15.75" hidden="1" customHeight="1" thickBot="1">
      <c r="A1553" s="60" t="s">
        <v>2305</v>
      </c>
      <c r="B1553" s="213"/>
      <c r="C1553" s="38" t="s">
        <v>2290</v>
      </c>
      <c r="D1553" s="73">
        <v>19.416667</v>
      </c>
      <c r="E1553" s="97">
        <v>41.193952199999998</v>
      </c>
      <c r="F1553" s="97">
        <v>19.5</v>
      </c>
      <c r="G1553" s="97">
        <v>19.5</v>
      </c>
      <c r="H1553" s="97">
        <v>19.5</v>
      </c>
      <c r="I1553" s="97">
        <v>12.38063096</v>
      </c>
      <c r="J1553" s="97">
        <v>19.5</v>
      </c>
      <c r="K1553" s="97">
        <v>19.5</v>
      </c>
      <c r="L1553" s="97">
        <v>19.5</v>
      </c>
      <c r="M1553" s="97">
        <v>19.5</v>
      </c>
      <c r="N1553" s="97">
        <v>19.5</v>
      </c>
      <c r="O1553" s="160">
        <v>19.5</v>
      </c>
      <c r="P1553" s="74">
        <f t="shared" si="1145"/>
        <v>248.49125015999999</v>
      </c>
      <c r="Q1553" s="127"/>
      <c r="R1553" s="96"/>
      <c r="S1553" s="96"/>
      <c r="T1553" s="93">
        <f>R1553-S1553</f>
        <v>0</v>
      </c>
      <c r="U1553" s="209">
        <v>2</v>
      </c>
    </row>
    <row r="1554" spans="1:21" s="61" customFormat="1" ht="15.75" hidden="1" customHeight="1" thickBot="1">
      <c r="A1554" s="60" t="s">
        <v>2305</v>
      </c>
      <c r="B1554" s="213"/>
      <c r="C1554" s="38" t="s">
        <v>2291</v>
      </c>
      <c r="D1554" s="404">
        <f t="shared" ref="D1554:O1554" si="1159">+D1505+D1603</f>
        <v>30.51172691</v>
      </c>
      <c r="E1554" s="404">
        <f t="shared" si="1159"/>
        <v>61.39332374</v>
      </c>
      <c r="F1554" s="404">
        <f t="shared" si="1159"/>
        <v>22.736601470000004</v>
      </c>
      <c r="G1554" s="404">
        <f t="shared" si="1159"/>
        <v>22.76813215</v>
      </c>
      <c r="H1554" s="404">
        <f t="shared" si="1159"/>
        <v>14.3641419</v>
      </c>
      <c r="I1554" s="404">
        <f t="shared" si="1159"/>
        <v>20.962964310000004</v>
      </c>
      <c r="J1554" s="404">
        <f t="shared" si="1159"/>
        <v>21.65223172000001</v>
      </c>
      <c r="K1554" s="404">
        <f t="shared" si="1159"/>
        <v>24.10980155999998</v>
      </c>
      <c r="L1554" s="404">
        <f t="shared" si="1159"/>
        <v>24.894421460000018</v>
      </c>
      <c r="M1554" s="404">
        <f t="shared" si="1159"/>
        <v>24.337017039999978</v>
      </c>
      <c r="N1554" s="404">
        <f t="shared" si="1159"/>
        <v>27.790006750000003</v>
      </c>
      <c r="O1554" s="404">
        <f t="shared" si="1159"/>
        <v>27.963880159999974</v>
      </c>
      <c r="P1554" s="74">
        <f t="shared" si="1145"/>
        <v>323.48424916999994</v>
      </c>
      <c r="Q1554" s="127"/>
      <c r="R1554" s="96">
        <f>R1505+R1603</f>
        <v>0</v>
      </c>
      <c r="S1554" s="96">
        <f>S1505+S1603</f>
        <v>0</v>
      </c>
      <c r="T1554" s="405">
        <f>T1505+T1603</f>
        <v>0</v>
      </c>
      <c r="U1554" s="209">
        <v>2</v>
      </c>
    </row>
    <row r="1555" spans="1:21" s="61" customFormat="1" ht="15.75" hidden="1" customHeight="1" thickBot="1">
      <c r="A1555" s="60" t="s">
        <v>2305</v>
      </c>
      <c r="B1555" s="213"/>
      <c r="C1555" s="38" t="s">
        <v>2292</v>
      </c>
      <c r="D1555" s="406">
        <f t="shared" ref="D1555:O1555" si="1160">+D1506+D1604</f>
        <v>29.37831826</v>
      </c>
      <c r="E1555" s="406">
        <f t="shared" si="1160"/>
        <v>26.867491689999994</v>
      </c>
      <c r="F1555" s="406">
        <f t="shared" si="1160"/>
        <v>22.268677460000006</v>
      </c>
      <c r="G1555" s="406">
        <f t="shared" si="1160"/>
        <v>22.470220010000006</v>
      </c>
      <c r="H1555" s="406">
        <f t="shared" si="1160"/>
        <v>19.099132900000001</v>
      </c>
      <c r="I1555" s="406">
        <f t="shared" si="1160"/>
        <v>15.968423890000011</v>
      </c>
      <c r="J1555" s="406">
        <f t="shared" si="1160"/>
        <v>20.195943839999998</v>
      </c>
      <c r="K1555" s="406">
        <f t="shared" si="1160"/>
        <v>18.366778140000008</v>
      </c>
      <c r="L1555" s="406">
        <f t="shared" si="1160"/>
        <v>19.663591969999999</v>
      </c>
      <c r="M1555" s="406">
        <f t="shared" si="1160"/>
        <v>17.314172230000025</v>
      </c>
      <c r="N1555" s="406">
        <f t="shared" si="1160"/>
        <v>13.676883399999994</v>
      </c>
      <c r="O1555" s="406">
        <f t="shared" si="1160"/>
        <v>21.715176330000034</v>
      </c>
      <c r="P1555" s="244">
        <f>SUM(D1555:O1555)</f>
        <v>246.98481012000008</v>
      </c>
      <c r="Q1555" s="127"/>
      <c r="R1555" s="73">
        <f>R1506+R1604</f>
        <v>0</v>
      </c>
      <c r="S1555" s="73">
        <f>P1555</f>
        <v>246.98481012000008</v>
      </c>
      <c r="T1555" s="76">
        <f>S1555-R1555</f>
        <v>246.98481012000008</v>
      </c>
      <c r="U1555" s="209">
        <v>2</v>
      </c>
    </row>
    <row r="1556" spans="1:21" s="61" customFormat="1" ht="15.75" hidden="1" customHeight="1" thickBot="1">
      <c r="A1556" s="60" t="s">
        <v>2305</v>
      </c>
      <c r="B1556" s="213"/>
      <c r="C1556" s="42" t="s">
        <v>2293</v>
      </c>
      <c r="D1556" s="407">
        <f t="shared" ref="D1556:O1556" si="1161">+D1507+D1605</f>
        <v>22.783867969999996</v>
      </c>
      <c r="E1556" s="404">
        <f t="shared" si="1161"/>
        <v>88.354555120000001</v>
      </c>
      <c r="F1556" s="404">
        <f t="shared" si="1161"/>
        <v>31.919183390000001</v>
      </c>
      <c r="G1556" s="404">
        <f t="shared" si="1161"/>
        <v>31.442758159999997</v>
      </c>
      <c r="H1556" s="404">
        <f t="shared" si="1161"/>
        <v>29.525566439999992</v>
      </c>
      <c r="I1556" s="404">
        <f t="shared" si="1161"/>
        <v>30.109572060000005</v>
      </c>
      <c r="J1556" s="404">
        <f t="shared" si="1161"/>
        <v>31.21028896</v>
      </c>
      <c r="K1556" s="404">
        <f t="shared" si="1161"/>
        <v>27.943850909999995</v>
      </c>
      <c r="L1556" s="404">
        <f t="shared" si="1161"/>
        <v>29.129114420000008</v>
      </c>
      <c r="M1556" s="404">
        <f t="shared" si="1161"/>
        <v>55.454632189999984</v>
      </c>
      <c r="N1556" s="404">
        <f t="shared" si="1161"/>
        <v>58.836691560000006</v>
      </c>
      <c r="O1556" s="404">
        <f t="shared" si="1161"/>
        <v>27.837396829999975</v>
      </c>
      <c r="P1556" s="74">
        <f>SUM(D1556:O1556)</f>
        <v>464.54747800999996</v>
      </c>
      <c r="Q1556" s="127"/>
      <c r="R1556" s="243">
        <v>276.89999999999998</v>
      </c>
      <c r="S1556" s="246">
        <v>276.89999999999998</v>
      </c>
      <c r="T1556" s="358">
        <f>T1507+T1605</f>
        <v>0</v>
      </c>
      <c r="U1556" s="209">
        <v>2</v>
      </c>
    </row>
    <row r="1557" spans="1:21" s="61" customFormat="1" ht="15.75" hidden="1" customHeight="1" thickBot="1">
      <c r="A1557" s="60" t="s">
        <v>2305</v>
      </c>
      <c r="B1557" s="62">
        <f>+B1541+1</f>
        <v>267</v>
      </c>
      <c r="C1557" s="42" t="s">
        <v>2259</v>
      </c>
      <c r="D1557" s="407">
        <v>0</v>
      </c>
      <c r="E1557" s="404">
        <v>0</v>
      </c>
      <c r="F1557" s="404">
        <v>0</v>
      </c>
      <c r="G1557" s="404">
        <v>0</v>
      </c>
      <c r="H1557" s="404">
        <v>0</v>
      </c>
      <c r="I1557" s="404">
        <v>0</v>
      </c>
      <c r="J1557" s="404">
        <v>0</v>
      </c>
      <c r="K1557" s="404">
        <v>0</v>
      </c>
      <c r="L1557" s="404">
        <v>0</v>
      </c>
      <c r="M1557" s="404">
        <v>0</v>
      </c>
      <c r="N1557" s="404">
        <v>0</v>
      </c>
      <c r="O1557" s="404">
        <v>0</v>
      </c>
      <c r="P1557" s="74">
        <f>SUM(D1557:O1557)</f>
        <v>0</v>
      </c>
      <c r="Q1557" s="75"/>
      <c r="R1557" s="73">
        <v>0</v>
      </c>
      <c r="S1557" s="96">
        <v>0</v>
      </c>
      <c r="T1557" s="93">
        <f>R1557-S1557</f>
        <v>0</v>
      </c>
      <c r="U1557" s="209">
        <v>2</v>
      </c>
    </row>
    <row r="1558" spans="1:21" s="61" customFormat="1" ht="15.75" hidden="1" customHeight="1" thickBot="1">
      <c r="A1558" s="60" t="s">
        <v>2305</v>
      </c>
      <c r="B1558" s="213"/>
      <c r="C1558" s="42" t="s">
        <v>2294</v>
      </c>
      <c r="D1558" s="407">
        <f t="shared" ref="D1558:O1558" si="1162">+D1509+D1607</f>
        <v>36.217345619999996</v>
      </c>
      <c r="E1558" s="404">
        <f t="shared" si="1162"/>
        <v>68.529862460000004</v>
      </c>
      <c r="F1558" s="404">
        <f t="shared" si="1162"/>
        <v>33.029860209999995</v>
      </c>
      <c r="G1558" s="404">
        <f t="shared" si="1162"/>
        <v>35.810593140000002</v>
      </c>
      <c r="H1558" s="404">
        <f t="shared" si="1162"/>
        <v>46.580039360000001</v>
      </c>
      <c r="I1558" s="404">
        <f t="shared" si="1162"/>
        <v>33.857192400000017</v>
      </c>
      <c r="J1558" s="404">
        <f t="shared" si="1162"/>
        <v>39.899382559999992</v>
      </c>
      <c r="K1558" s="404">
        <f t="shared" si="1162"/>
        <v>49.667796589999995</v>
      </c>
      <c r="L1558" s="404">
        <f t="shared" si="1162"/>
        <v>38.506119489999989</v>
      </c>
      <c r="M1558" s="404">
        <f t="shared" si="1162"/>
        <v>33.235147280000007</v>
      </c>
      <c r="N1558" s="404">
        <f t="shared" si="1162"/>
        <v>25.972990109999984</v>
      </c>
      <c r="O1558" s="404">
        <f t="shared" si="1162"/>
        <v>30.788037670000023</v>
      </c>
      <c r="P1558" s="74">
        <f>SUM(D1558:O1558)</f>
        <v>472.09436688999995</v>
      </c>
      <c r="Q1558" s="75"/>
      <c r="R1558" s="238">
        <f>R1509+R1607</f>
        <v>500.5</v>
      </c>
      <c r="S1558" s="248">
        <f>S1509+S1607</f>
        <v>500.5</v>
      </c>
      <c r="T1558" s="392">
        <f>T1509+T1607</f>
        <v>0</v>
      </c>
      <c r="U1558" s="209">
        <v>2</v>
      </c>
    </row>
    <row r="1559" spans="1:21" s="61" customFormat="1" ht="15.75" hidden="1" customHeight="1" thickBot="1">
      <c r="A1559" s="60" t="s">
        <v>2305</v>
      </c>
      <c r="B1559" s="62"/>
      <c r="C1559" s="42" t="s">
        <v>2295</v>
      </c>
      <c r="D1559" s="407">
        <f t="shared" ref="D1559:O1559" si="1163">+D1510+D1608</f>
        <v>30.90004351</v>
      </c>
      <c r="E1559" s="404">
        <f t="shared" si="1163"/>
        <v>40.972739439999998</v>
      </c>
      <c r="F1559" s="404">
        <f t="shared" si="1163"/>
        <v>33.894145589999994</v>
      </c>
      <c r="G1559" s="404">
        <f t="shared" si="1163"/>
        <v>33.228029290000009</v>
      </c>
      <c r="H1559" s="404">
        <f t="shared" si="1163"/>
        <v>27.375103249999995</v>
      </c>
      <c r="I1559" s="404">
        <f t="shared" si="1163"/>
        <v>24.272168399999998</v>
      </c>
      <c r="J1559" s="404">
        <f t="shared" si="1163"/>
        <v>28.624690490000006</v>
      </c>
      <c r="K1559" s="404">
        <f t="shared" si="1163"/>
        <v>22.985167829999995</v>
      </c>
      <c r="L1559" s="404">
        <f t="shared" si="1163"/>
        <v>46.036028440000024</v>
      </c>
      <c r="M1559" s="404">
        <f t="shared" si="1163"/>
        <v>37.199210820000019</v>
      </c>
      <c r="N1559" s="404">
        <f t="shared" si="1163"/>
        <v>21.861583389999964</v>
      </c>
      <c r="O1559" s="404">
        <f t="shared" si="1163"/>
        <v>23.215325789999952</v>
      </c>
      <c r="P1559" s="74">
        <f>SUM(D1559:O1559)</f>
        <v>370.56423623999996</v>
      </c>
      <c r="Q1559" s="75"/>
      <c r="R1559" s="73">
        <f>R1510+R1608</f>
        <v>298.10000000000002</v>
      </c>
      <c r="S1559" s="96">
        <f>S1510+S1608</f>
        <v>298.10000000000002</v>
      </c>
      <c r="T1559" s="273">
        <f>T1572+T1621</f>
        <v>0</v>
      </c>
      <c r="U1559" s="209">
        <v>2</v>
      </c>
    </row>
    <row r="1560" spans="1:21" s="61" customFormat="1" ht="15.75" hidden="1" customHeight="1" thickBot="1">
      <c r="A1560" s="60" t="s">
        <v>2305</v>
      </c>
      <c r="B1560" s="62"/>
      <c r="C1560" s="38" t="s">
        <v>2296</v>
      </c>
      <c r="D1560" s="407">
        <v>0</v>
      </c>
      <c r="E1560" s="404">
        <v>0</v>
      </c>
      <c r="F1560" s="404">
        <v>0</v>
      </c>
      <c r="G1560" s="404">
        <v>0</v>
      </c>
      <c r="H1560" s="404">
        <v>0</v>
      </c>
      <c r="I1560" s="404">
        <v>0</v>
      </c>
      <c r="J1560" s="404">
        <v>0</v>
      </c>
      <c r="K1560" s="404">
        <v>0</v>
      </c>
      <c r="L1560" s="404">
        <v>0</v>
      </c>
      <c r="M1560" s="404">
        <v>0</v>
      </c>
      <c r="N1560" s="404">
        <v>0</v>
      </c>
      <c r="O1560" s="404">
        <v>0</v>
      </c>
      <c r="P1560" s="74">
        <f t="shared" ref="P1560:P1568" si="1164">SUM(D1560:O1560)</f>
        <v>0</v>
      </c>
      <c r="Q1560" s="180"/>
      <c r="R1560" s="73">
        <v>0</v>
      </c>
      <c r="S1560" s="96">
        <v>0</v>
      </c>
      <c r="T1560" s="93">
        <f>R1560-S1560</f>
        <v>0</v>
      </c>
      <c r="U1560" s="209">
        <v>2</v>
      </c>
    </row>
    <row r="1561" spans="1:21" s="61" customFormat="1" ht="15.75" hidden="1" customHeight="1" thickBot="1">
      <c r="A1561" s="60" t="s">
        <v>2305</v>
      </c>
      <c r="B1561" s="62"/>
      <c r="C1561" s="423" t="s">
        <v>2306</v>
      </c>
      <c r="D1561" s="407">
        <v>0</v>
      </c>
      <c r="E1561" s="424">
        <v>0</v>
      </c>
      <c r="F1561" s="424">
        <v>0</v>
      </c>
      <c r="G1561" s="424">
        <v>0</v>
      </c>
      <c r="H1561" s="424">
        <v>0</v>
      </c>
      <c r="I1561" s="424">
        <v>0</v>
      </c>
      <c r="J1561" s="424">
        <v>0</v>
      </c>
      <c r="K1561" s="424">
        <v>0</v>
      </c>
      <c r="L1561" s="424">
        <v>0</v>
      </c>
      <c r="M1561" s="424">
        <v>0</v>
      </c>
      <c r="N1561" s="424">
        <v>0</v>
      </c>
      <c r="O1561" s="160">
        <f>(R1561)-SUM(D1561:N1561)</f>
        <v>0</v>
      </c>
      <c r="P1561" s="74">
        <f t="shared" si="1164"/>
        <v>0</v>
      </c>
      <c r="Q1561" s="180"/>
      <c r="R1561" s="425">
        <v>0</v>
      </c>
      <c r="S1561" s="96">
        <v>0</v>
      </c>
      <c r="T1561" s="93">
        <f>R1561-S1561</f>
        <v>0</v>
      </c>
      <c r="U1561" s="209">
        <v>2</v>
      </c>
    </row>
    <row r="1562" spans="1:21" s="61" customFormat="1" ht="15.75" hidden="1" customHeight="1" thickBot="1">
      <c r="A1562" s="60" t="s">
        <v>93</v>
      </c>
      <c r="B1562" s="62"/>
      <c r="C1562" s="38" t="s">
        <v>2298</v>
      </c>
      <c r="D1562" s="426">
        <v>0</v>
      </c>
      <c r="E1562" s="424">
        <v>0</v>
      </c>
      <c r="F1562" s="424">
        <v>0</v>
      </c>
      <c r="G1562" s="424">
        <v>0</v>
      </c>
      <c r="H1562" s="424">
        <v>0</v>
      </c>
      <c r="I1562" s="424">
        <v>0</v>
      </c>
      <c r="J1562" s="424">
        <v>0</v>
      </c>
      <c r="K1562" s="424">
        <v>0</v>
      </c>
      <c r="L1562" s="424">
        <v>12.8</v>
      </c>
      <c r="M1562" s="424">
        <v>0</v>
      </c>
      <c r="N1562" s="424">
        <v>0</v>
      </c>
      <c r="O1562" s="160">
        <f>(R1562)-SUM(D1562:N1562)</f>
        <v>0</v>
      </c>
      <c r="P1562" s="74">
        <f t="shared" si="1164"/>
        <v>12.8</v>
      </c>
      <c r="Q1562" s="127"/>
      <c r="R1562" s="427">
        <v>12.8</v>
      </c>
      <c r="S1562" s="199">
        <v>12.8</v>
      </c>
      <c r="T1562" s="393">
        <f t="shared" ref="T1562:T1571" si="1165">T1575+T1624</f>
        <v>0</v>
      </c>
      <c r="U1562" s="209">
        <v>2</v>
      </c>
    </row>
    <row r="1563" spans="1:21" s="61" customFormat="1" ht="15.75" hidden="1" customHeight="1" thickBot="1">
      <c r="A1563" s="60" t="s">
        <v>93</v>
      </c>
      <c r="B1563" s="62">
        <f>+B1557+1</f>
        <v>268</v>
      </c>
      <c r="C1563" s="38" t="s">
        <v>2299</v>
      </c>
      <c r="D1563" s="407">
        <v>0</v>
      </c>
      <c r="E1563" s="407">
        <v>0</v>
      </c>
      <c r="F1563" s="407">
        <v>0</v>
      </c>
      <c r="G1563" s="407">
        <v>0</v>
      </c>
      <c r="H1563" s="407">
        <v>0</v>
      </c>
      <c r="I1563" s="407">
        <v>0</v>
      </c>
      <c r="J1563" s="407">
        <v>0</v>
      </c>
      <c r="K1563" s="407">
        <v>0</v>
      </c>
      <c r="L1563" s="407">
        <v>0</v>
      </c>
      <c r="M1563" s="407">
        <v>0</v>
      </c>
      <c r="N1563" s="407">
        <v>0</v>
      </c>
      <c r="O1563" s="407">
        <v>0</v>
      </c>
      <c r="P1563" s="74">
        <f t="shared" si="1164"/>
        <v>0</v>
      </c>
      <c r="Q1563" s="127"/>
      <c r="R1563" s="73">
        <v>0</v>
      </c>
      <c r="S1563" s="96">
        <v>0</v>
      </c>
      <c r="T1563" s="93">
        <f t="shared" si="1165"/>
        <v>0</v>
      </c>
      <c r="U1563" s="209">
        <v>2</v>
      </c>
    </row>
    <row r="1564" spans="1:21" s="61" customFormat="1" ht="15.75" hidden="1" customHeight="1" thickBot="1">
      <c r="A1564" s="60" t="s">
        <v>93</v>
      </c>
      <c r="B1564" s="213">
        <f>+B1563+1</f>
        <v>269</v>
      </c>
      <c r="C1564" s="38" t="s">
        <v>2300</v>
      </c>
      <c r="D1564" s="407">
        <v>0</v>
      </c>
      <c r="E1564" s="407">
        <v>0</v>
      </c>
      <c r="F1564" s="407">
        <v>0</v>
      </c>
      <c r="G1564" s="407">
        <v>0</v>
      </c>
      <c r="H1564" s="407">
        <v>0</v>
      </c>
      <c r="I1564" s="407">
        <v>0</v>
      </c>
      <c r="J1564" s="407">
        <v>0</v>
      </c>
      <c r="K1564" s="407">
        <v>0</v>
      </c>
      <c r="L1564" s="407">
        <v>0</v>
      </c>
      <c r="M1564" s="407">
        <v>0</v>
      </c>
      <c r="N1564" s="407">
        <v>0</v>
      </c>
      <c r="O1564" s="407">
        <v>0</v>
      </c>
      <c r="P1564" s="74">
        <f t="shared" si="1164"/>
        <v>0</v>
      </c>
      <c r="Q1564" s="127"/>
      <c r="R1564" s="73">
        <v>0</v>
      </c>
      <c r="S1564" s="96">
        <v>0</v>
      </c>
      <c r="T1564" s="93">
        <f t="shared" si="1165"/>
        <v>0</v>
      </c>
      <c r="U1564" s="209">
        <v>2</v>
      </c>
    </row>
    <row r="1565" spans="1:21" s="61" customFormat="1" ht="15.75" hidden="1" customHeight="1" thickBot="1">
      <c r="A1565" s="60" t="s">
        <v>93</v>
      </c>
      <c r="B1565" s="213"/>
      <c r="C1565" s="38" t="s">
        <v>2301</v>
      </c>
      <c r="D1565" s="407">
        <v>0</v>
      </c>
      <c r="E1565" s="407">
        <v>0</v>
      </c>
      <c r="F1565" s="407">
        <v>0</v>
      </c>
      <c r="G1565" s="407">
        <v>0</v>
      </c>
      <c r="H1565" s="407">
        <v>0</v>
      </c>
      <c r="I1565" s="407">
        <v>0</v>
      </c>
      <c r="J1565" s="407">
        <v>0</v>
      </c>
      <c r="K1565" s="407">
        <v>0</v>
      </c>
      <c r="L1565" s="407">
        <v>0</v>
      </c>
      <c r="M1565" s="407">
        <v>0</v>
      </c>
      <c r="N1565" s="407">
        <v>0</v>
      </c>
      <c r="O1565" s="407">
        <v>0</v>
      </c>
      <c r="P1565" s="74">
        <f t="shared" si="1164"/>
        <v>0</v>
      </c>
      <c r="Q1565" s="127"/>
      <c r="R1565" s="73">
        <v>0</v>
      </c>
      <c r="S1565" s="96">
        <v>0</v>
      </c>
      <c r="T1565" s="93">
        <f t="shared" si="1165"/>
        <v>0</v>
      </c>
      <c r="U1565" s="209">
        <v>2</v>
      </c>
    </row>
    <row r="1566" spans="1:21" s="61" customFormat="1" ht="15.75" hidden="1" customHeight="1" thickBot="1">
      <c r="A1566" s="60" t="s">
        <v>93</v>
      </c>
      <c r="B1566" s="213"/>
      <c r="C1566" s="38" t="s">
        <v>2302</v>
      </c>
      <c r="D1566" s="407">
        <v>0</v>
      </c>
      <c r="E1566" s="407">
        <v>0</v>
      </c>
      <c r="F1566" s="407">
        <v>0</v>
      </c>
      <c r="G1566" s="407">
        <v>0</v>
      </c>
      <c r="H1566" s="407">
        <v>0</v>
      </c>
      <c r="I1566" s="407">
        <v>0</v>
      </c>
      <c r="J1566" s="407">
        <v>0</v>
      </c>
      <c r="K1566" s="407">
        <v>0</v>
      </c>
      <c r="L1566" s="407">
        <v>0</v>
      </c>
      <c r="M1566" s="407">
        <v>0</v>
      </c>
      <c r="N1566" s="407">
        <v>0</v>
      </c>
      <c r="O1566" s="407">
        <v>0</v>
      </c>
      <c r="P1566" s="74">
        <f t="shared" si="1164"/>
        <v>0</v>
      </c>
      <c r="Q1566" s="127"/>
      <c r="R1566" s="73">
        <v>0</v>
      </c>
      <c r="S1566" s="96">
        <v>0</v>
      </c>
      <c r="T1566" s="93">
        <f t="shared" si="1165"/>
        <v>0</v>
      </c>
      <c r="U1566" s="209">
        <v>2</v>
      </c>
    </row>
    <row r="1567" spans="1:21" s="61" customFormat="1" ht="15.75" hidden="1" customHeight="1" thickBot="1">
      <c r="A1567" s="60" t="s">
        <v>93</v>
      </c>
      <c r="B1567" s="213"/>
      <c r="C1567" s="38" t="s">
        <v>2303</v>
      </c>
      <c r="D1567" s="407">
        <v>0</v>
      </c>
      <c r="E1567" s="407">
        <v>0</v>
      </c>
      <c r="F1567" s="407">
        <v>0</v>
      </c>
      <c r="G1567" s="407">
        <v>0</v>
      </c>
      <c r="H1567" s="407">
        <v>0</v>
      </c>
      <c r="I1567" s="407">
        <v>0</v>
      </c>
      <c r="J1567" s="407">
        <v>0</v>
      </c>
      <c r="K1567" s="407">
        <v>0</v>
      </c>
      <c r="L1567" s="407">
        <v>0</v>
      </c>
      <c r="M1567" s="407">
        <v>0</v>
      </c>
      <c r="N1567" s="407">
        <v>0</v>
      </c>
      <c r="O1567" s="407">
        <v>0</v>
      </c>
      <c r="P1567" s="74">
        <f t="shared" si="1164"/>
        <v>0</v>
      </c>
      <c r="Q1567" s="127"/>
      <c r="R1567" s="73">
        <v>0</v>
      </c>
      <c r="S1567" s="96">
        <v>0</v>
      </c>
      <c r="T1567" s="93">
        <f t="shared" si="1165"/>
        <v>0</v>
      </c>
      <c r="U1567" s="209">
        <v>2</v>
      </c>
    </row>
    <row r="1568" spans="1:21" s="61" customFormat="1" ht="15.75" hidden="1" customHeight="1" thickBot="1">
      <c r="A1568" s="60" t="s">
        <v>93</v>
      </c>
      <c r="B1568" s="213"/>
      <c r="C1568" s="38" t="s">
        <v>2304</v>
      </c>
      <c r="D1568" s="407">
        <v>0</v>
      </c>
      <c r="E1568" s="407">
        <v>0</v>
      </c>
      <c r="F1568" s="407">
        <v>0</v>
      </c>
      <c r="G1568" s="407">
        <v>0</v>
      </c>
      <c r="H1568" s="407">
        <v>0</v>
      </c>
      <c r="I1568" s="407">
        <v>0</v>
      </c>
      <c r="J1568" s="407">
        <v>0</v>
      </c>
      <c r="K1568" s="407">
        <v>0</v>
      </c>
      <c r="L1568" s="407">
        <v>0</v>
      </c>
      <c r="M1568" s="407">
        <v>0</v>
      </c>
      <c r="N1568" s="407">
        <v>0</v>
      </c>
      <c r="O1568" s="407">
        <v>0</v>
      </c>
      <c r="P1568" s="74">
        <f t="shared" si="1164"/>
        <v>0</v>
      </c>
      <c r="Q1568" s="127"/>
      <c r="R1568" s="73">
        <v>0</v>
      </c>
      <c r="S1568" s="96">
        <v>0</v>
      </c>
      <c r="T1568" s="93">
        <f t="shared" si="1165"/>
        <v>0</v>
      </c>
      <c r="U1568" s="209">
        <v>2</v>
      </c>
    </row>
    <row r="1569" spans="1:21" s="61" customFormat="1" ht="15.75" hidden="1" customHeight="1" thickBot="1">
      <c r="A1569" s="60" t="s">
        <v>93</v>
      </c>
      <c r="B1569" s="213"/>
      <c r="C1569" s="38" t="s">
        <v>2536</v>
      </c>
      <c r="D1569" s="407">
        <v>0</v>
      </c>
      <c r="E1569" s="407">
        <v>0</v>
      </c>
      <c r="F1569" s="407">
        <v>0</v>
      </c>
      <c r="G1569" s="407">
        <v>0</v>
      </c>
      <c r="H1569" s="407">
        <v>0</v>
      </c>
      <c r="I1569" s="407">
        <v>0</v>
      </c>
      <c r="J1569" s="407">
        <v>0</v>
      </c>
      <c r="K1569" s="407">
        <v>0</v>
      </c>
      <c r="L1569" s="407">
        <v>0</v>
      </c>
      <c r="M1569" s="407">
        <v>0</v>
      </c>
      <c r="N1569" s="407">
        <v>0</v>
      </c>
      <c r="O1569" s="407">
        <v>0</v>
      </c>
      <c r="P1569" s="74">
        <f t="shared" ref="P1569:P1571" si="1166">SUM(D1569:O1569)</f>
        <v>0</v>
      </c>
      <c r="Q1569" s="127"/>
      <c r="R1569" s="73">
        <v>0</v>
      </c>
      <c r="S1569" s="96">
        <v>0</v>
      </c>
      <c r="T1569" s="93">
        <f t="shared" si="1165"/>
        <v>0</v>
      </c>
      <c r="U1569" s="209">
        <v>2</v>
      </c>
    </row>
    <row r="1570" spans="1:21" s="61" customFormat="1" ht="15.75" hidden="1" customHeight="1" thickBot="1">
      <c r="A1570" s="60" t="s">
        <v>93</v>
      </c>
      <c r="B1570" s="213"/>
      <c r="C1570" s="38" t="s">
        <v>2632</v>
      </c>
      <c r="D1570" s="407">
        <v>0</v>
      </c>
      <c r="E1570" s="407">
        <v>0</v>
      </c>
      <c r="F1570" s="407">
        <v>0</v>
      </c>
      <c r="G1570" s="407">
        <v>0</v>
      </c>
      <c r="H1570" s="407">
        <v>0</v>
      </c>
      <c r="I1570" s="407">
        <v>0</v>
      </c>
      <c r="J1570" s="407">
        <v>0</v>
      </c>
      <c r="K1570" s="407">
        <v>0</v>
      </c>
      <c r="L1570" s="407">
        <v>0</v>
      </c>
      <c r="M1570" s="407">
        <v>0</v>
      </c>
      <c r="N1570" s="407">
        <v>0</v>
      </c>
      <c r="O1570" s="407">
        <v>0</v>
      </c>
      <c r="P1570" s="74">
        <f t="shared" si="1166"/>
        <v>0</v>
      </c>
      <c r="Q1570" s="127"/>
      <c r="R1570" s="73">
        <f t="shared" ref="R1570:S1570" si="1167">R1521+R1622</f>
        <v>0</v>
      </c>
      <c r="S1570" s="96">
        <f t="shared" si="1167"/>
        <v>0</v>
      </c>
      <c r="T1570" s="93">
        <f t="shared" si="1165"/>
        <v>0</v>
      </c>
      <c r="U1570" s="209">
        <v>2</v>
      </c>
    </row>
    <row r="1571" spans="1:21" s="61" customFormat="1" ht="15.75" hidden="1" customHeight="1" thickBot="1">
      <c r="A1571" s="60" t="s">
        <v>93</v>
      </c>
      <c r="B1571" s="213"/>
      <c r="C1571" s="38" t="s">
        <v>2728</v>
      </c>
      <c r="D1571" s="407">
        <v>0</v>
      </c>
      <c r="E1571" s="407">
        <v>0</v>
      </c>
      <c r="F1571" s="407">
        <v>0</v>
      </c>
      <c r="G1571" s="407">
        <v>0</v>
      </c>
      <c r="H1571" s="407">
        <v>0</v>
      </c>
      <c r="I1571" s="407">
        <v>0</v>
      </c>
      <c r="J1571" s="407">
        <v>0</v>
      </c>
      <c r="K1571" s="407">
        <v>0</v>
      </c>
      <c r="L1571" s="407">
        <v>0</v>
      </c>
      <c r="M1571" s="407">
        <v>0</v>
      </c>
      <c r="N1571" s="407">
        <v>0</v>
      </c>
      <c r="O1571" s="407">
        <v>0</v>
      </c>
      <c r="P1571" s="74">
        <f t="shared" si="1166"/>
        <v>0</v>
      </c>
      <c r="Q1571" s="127"/>
      <c r="R1571" s="73">
        <f t="shared" ref="R1571:S1571" si="1168">R1522+R1623</f>
        <v>0</v>
      </c>
      <c r="S1571" s="96">
        <f t="shared" si="1168"/>
        <v>0</v>
      </c>
      <c r="T1571" s="93">
        <f t="shared" si="1165"/>
        <v>0</v>
      </c>
      <c r="U1571" s="209">
        <v>2</v>
      </c>
    </row>
    <row r="1572" spans="1:21" s="81" customFormat="1" ht="15.75" hidden="1" customHeight="1" thickBot="1">
      <c r="A1572" s="118"/>
      <c r="B1572" s="82"/>
      <c r="C1572" s="50"/>
      <c r="D1572" s="83"/>
      <c r="E1572" s="83"/>
      <c r="F1572" s="83"/>
      <c r="G1572" s="83"/>
      <c r="H1572" s="83"/>
      <c r="I1572" s="83"/>
      <c r="J1572" s="83"/>
      <c r="K1572" s="83"/>
      <c r="L1572" s="83"/>
      <c r="M1572" s="83"/>
      <c r="N1572" s="83"/>
      <c r="O1572" s="83"/>
      <c r="P1572" s="83"/>
      <c r="Q1572" s="84"/>
      <c r="R1572" s="83"/>
      <c r="S1572" s="83"/>
      <c r="T1572" s="67"/>
      <c r="U1572" s="209">
        <v>2</v>
      </c>
    </row>
    <row r="1573" spans="1:21" s="60" customFormat="1" ht="15.75" hidden="1" customHeight="1" thickBot="1">
      <c r="A1573" s="60" t="s">
        <v>39</v>
      </c>
      <c r="B1573" s="213"/>
      <c r="C1573" s="40" t="s">
        <v>190</v>
      </c>
      <c r="D1573" s="299">
        <v>8.6420378878082696E-2</v>
      </c>
      <c r="E1573" s="299">
        <v>0.11137460189569484</v>
      </c>
      <c r="F1573" s="299">
        <v>0.10205371033491785</v>
      </c>
      <c r="G1573" s="299">
        <v>7.7448399504877558E-2</v>
      </c>
      <c r="H1573" s="299">
        <v>0.10223565858055471</v>
      </c>
      <c r="I1573" s="299">
        <v>9.8973594065465131E-2</v>
      </c>
      <c r="J1573" s="299">
        <v>9.8365237236508418E-2</v>
      </c>
      <c r="K1573" s="299">
        <v>8.7447004907299689E-2</v>
      </c>
      <c r="L1573" s="299">
        <v>6.5301205425800826E-2</v>
      </c>
      <c r="M1573" s="299">
        <v>7.0542208941108436E-2</v>
      </c>
      <c r="N1573" s="299">
        <v>5.5142200677496991E-2</v>
      </c>
      <c r="O1573" s="299">
        <v>4.4695799552192821E-2</v>
      </c>
      <c r="P1573" s="290">
        <f t="shared" ref="P1573:P1603" si="1169">SUM(D1573:O1573)</f>
        <v>1</v>
      </c>
      <c r="Q1573" s="291"/>
      <c r="R1573" s="83"/>
      <c r="S1573" s="83"/>
      <c r="T1573" s="67"/>
      <c r="U1573" s="209">
        <v>2</v>
      </c>
    </row>
    <row r="1574" spans="1:21" s="60" customFormat="1" ht="15.75" hidden="1" customHeight="1" thickBot="1">
      <c r="A1574" s="60" t="s">
        <v>39</v>
      </c>
      <c r="B1574" s="213"/>
      <c r="C1574" s="40" t="s">
        <v>191</v>
      </c>
      <c r="D1574" s="119">
        <v>0.17549093903715718</v>
      </c>
      <c r="E1574" s="119">
        <v>0.17071576024995608</v>
      </c>
      <c r="F1574" s="119">
        <v>6.3453156365421634E-2</v>
      </c>
      <c r="G1574" s="119">
        <v>4.0945721482683321E-2</v>
      </c>
      <c r="H1574" s="119">
        <v>8.1931393314307308E-2</v>
      </c>
      <c r="I1574" s="119">
        <v>6.1912091163706801E-2</v>
      </c>
      <c r="J1574" s="119">
        <v>7.9071440951666488E-2</v>
      </c>
      <c r="K1574" s="119">
        <v>3.8446718699599022E-2</v>
      </c>
      <c r="L1574" s="119">
        <v>5.8661701480928162E-2</v>
      </c>
      <c r="M1574" s="119">
        <v>6.0861082955339284E-2</v>
      </c>
      <c r="N1574" s="119">
        <v>6.7632429826777682E-2</v>
      </c>
      <c r="O1574" s="119">
        <v>0.10087756447245712</v>
      </c>
      <c r="P1574" s="107">
        <f t="shared" si="1169"/>
        <v>1.0000000000000002</v>
      </c>
      <c r="Q1574" s="291"/>
      <c r="R1574" s="83"/>
      <c r="S1574" s="83"/>
      <c r="T1574" s="67"/>
      <c r="U1574" s="209">
        <v>2</v>
      </c>
    </row>
    <row r="1575" spans="1:21" s="60" customFormat="1" ht="15.75" hidden="1" customHeight="1" thickBot="1">
      <c r="A1575" s="60" t="s">
        <v>39</v>
      </c>
      <c r="B1575" s="213"/>
      <c r="C1575" s="40" t="s">
        <v>192</v>
      </c>
      <c r="D1575" s="346">
        <v>9.646856599512077E-2</v>
      </c>
      <c r="E1575" s="346">
        <v>9.9371275755373634E-2</v>
      </c>
      <c r="F1575" s="346">
        <v>7.2849716910494661E-2</v>
      </c>
      <c r="G1575" s="346">
        <v>7.5762176253834079E-2</v>
      </c>
      <c r="H1575" s="346">
        <v>9.5530214530130164E-2</v>
      </c>
      <c r="I1575" s="346">
        <v>5.7297204043397443E-2</v>
      </c>
      <c r="J1575" s="346">
        <v>5.3082033186052584E-2</v>
      </c>
      <c r="K1575" s="346">
        <v>5.8766447106357089E-2</v>
      </c>
      <c r="L1575" s="346">
        <v>7.9142539864032052E-2</v>
      </c>
      <c r="M1575" s="346">
        <v>7.6184868383363316E-2</v>
      </c>
      <c r="N1575" s="346">
        <v>0.10339589032183739</v>
      </c>
      <c r="O1575" s="346">
        <v>0.13214906765000681</v>
      </c>
      <c r="P1575" s="295">
        <f t="shared" si="1169"/>
        <v>1.0000000000000002</v>
      </c>
      <c r="Q1575" s="291"/>
      <c r="R1575" s="83"/>
      <c r="S1575" s="83"/>
      <c r="T1575" s="67"/>
      <c r="U1575" s="209">
        <v>2</v>
      </c>
    </row>
    <row r="1576" spans="1:21" s="60" customFormat="1" ht="15.75" hidden="1" customHeight="1" thickBot="1">
      <c r="A1576" s="60" t="s">
        <v>39</v>
      </c>
      <c r="B1576" s="213"/>
      <c r="C1576" s="40" t="s">
        <v>193</v>
      </c>
      <c r="D1576" s="153">
        <f t="shared" ref="D1576:D1583" si="1170">D1598/$P1598</f>
        <v>0.10208117131933077</v>
      </c>
      <c r="E1576" s="296">
        <f t="shared" ref="E1576:O1576" si="1171">E1598/$P1598</f>
        <v>0.12998602340830212</v>
      </c>
      <c r="F1576" s="296">
        <f t="shared" si="1171"/>
        <v>8.133907252726652E-2</v>
      </c>
      <c r="G1576" s="296">
        <f t="shared" si="1171"/>
        <v>0.10347511311609708</v>
      </c>
      <c r="H1576" s="296">
        <f t="shared" si="1171"/>
        <v>9.1290107963164252E-2</v>
      </c>
      <c r="I1576" s="296">
        <f t="shared" si="1171"/>
        <v>4.6110055614493703E-2</v>
      </c>
      <c r="J1576" s="296">
        <f t="shared" si="1171"/>
        <v>5.7418340831580837E-2</v>
      </c>
      <c r="K1576" s="296">
        <f t="shared" si="1171"/>
        <v>4.4077558249136457E-2</v>
      </c>
      <c r="L1576" s="296">
        <f t="shared" si="1171"/>
        <v>6.5770309277337013E-2</v>
      </c>
      <c r="M1576" s="296">
        <f t="shared" si="1171"/>
        <v>7.0149756795971727E-2</v>
      </c>
      <c r="N1576" s="296">
        <f t="shared" si="1171"/>
        <v>0.11031711925568637</v>
      </c>
      <c r="O1576" s="296">
        <f t="shared" si="1171"/>
        <v>9.7985371641633151E-2</v>
      </c>
      <c r="P1576" s="155">
        <f t="shared" si="1169"/>
        <v>0.99999999999999978</v>
      </c>
      <c r="Q1576" s="291"/>
      <c r="R1576" s="83"/>
      <c r="S1576" s="83"/>
      <c r="T1576" s="67"/>
      <c r="U1576" s="209">
        <v>2</v>
      </c>
    </row>
    <row r="1577" spans="1:21" s="60" customFormat="1" ht="15.75" hidden="1" customHeight="1" thickBot="1">
      <c r="A1577" s="60" t="s">
        <v>39</v>
      </c>
      <c r="B1577" s="213"/>
      <c r="C1577" s="41" t="s">
        <v>194</v>
      </c>
      <c r="D1577" s="153">
        <f t="shared" si="1170"/>
        <v>7.7307374157319142E-2</v>
      </c>
      <c r="E1577" s="296">
        <f t="shared" ref="E1577:O1578" si="1172">E1599/$P1599</f>
        <v>0.13490863162493574</v>
      </c>
      <c r="F1577" s="296">
        <f t="shared" si="1172"/>
        <v>9.1189873715260758E-2</v>
      </c>
      <c r="G1577" s="296">
        <f t="shared" si="1172"/>
        <v>7.0117095491583861E-2</v>
      </c>
      <c r="H1577" s="296">
        <f t="shared" si="1172"/>
        <v>7.1484155518000803E-2</v>
      </c>
      <c r="I1577" s="296">
        <f t="shared" si="1172"/>
        <v>5.6322354093729592E-2</v>
      </c>
      <c r="J1577" s="296">
        <f t="shared" si="1172"/>
        <v>7.6720557220231841E-2</v>
      </c>
      <c r="K1577" s="296">
        <f t="shared" si="1172"/>
        <v>8.4005321205257319E-2</v>
      </c>
      <c r="L1577" s="296">
        <f t="shared" si="1172"/>
        <v>6.1707455432562827E-2</v>
      </c>
      <c r="M1577" s="296">
        <f t="shared" si="1172"/>
        <v>7.8915337949358372E-2</v>
      </c>
      <c r="N1577" s="296">
        <f t="shared" si="1172"/>
        <v>0.10305379591430872</v>
      </c>
      <c r="O1577" s="296">
        <f t="shared" si="1172"/>
        <v>9.4268047677451033E-2</v>
      </c>
      <c r="P1577" s="155">
        <f t="shared" si="1169"/>
        <v>0.99999999999999989</v>
      </c>
      <c r="Q1577" s="157">
        <f>(P1599/P1598-1)</f>
        <v>-0.13459990850757708</v>
      </c>
      <c r="R1577" s="83"/>
      <c r="S1577" s="83"/>
      <c r="T1577" s="67"/>
      <c r="U1577" s="209">
        <v>2</v>
      </c>
    </row>
    <row r="1578" spans="1:21" s="60" customFormat="1" ht="15.75" hidden="1" customHeight="1" thickBot="1">
      <c r="A1578" s="60" t="s">
        <v>39</v>
      </c>
      <c r="B1578" s="213"/>
      <c r="C1578" s="40" t="s">
        <v>454</v>
      </c>
      <c r="D1578" s="153">
        <f t="shared" si="1170"/>
        <v>0.11745242401130719</v>
      </c>
      <c r="E1578" s="296">
        <f t="shared" si="1172"/>
        <v>0.11743686061362413</v>
      </c>
      <c r="F1578" s="296">
        <f t="shared" si="1172"/>
        <v>9.2754252715009311E-2</v>
      </c>
      <c r="G1578" s="296">
        <f t="shared" si="1172"/>
        <v>7.5884883026281463E-2</v>
      </c>
      <c r="H1578" s="296">
        <f t="shared" si="1172"/>
        <v>9.0161226843620546E-2</v>
      </c>
      <c r="I1578" s="296">
        <f t="shared" si="1172"/>
        <v>8.7349746466373557E-2</v>
      </c>
      <c r="J1578" s="296">
        <f t="shared" si="1172"/>
        <v>7.9760647246251287E-2</v>
      </c>
      <c r="K1578" s="296">
        <f t="shared" si="1172"/>
        <v>6.590898840458452E-2</v>
      </c>
      <c r="L1578" s="296">
        <f t="shared" si="1172"/>
        <v>5.408454626167155E-2</v>
      </c>
      <c r="M1578" s="296">
        <f t="shared" si="1172"/>
        <v>8.8314962922265788E-2</v>
      </c>
      <c r="N1578" s="296">
        <f t="shared" si="1172"/>
        <v>8.5154998848871497E-2</v>
      </c>
      <c r="O1578" s="296">
        <f t="shared" si="1172"/>
        <v>4.5736462640139176E-2</v>
      </c>
      <c r="P1578" s="155">
        <f t="shared" si="1169"/>
        <v>1</v>
      </c>
      <c r="Q1578" s="157">
        <f t="shared" ref="Q1578:Q1583" si="1173">(P1600/P1599-1)</f>
        <v>-8.5768440279645253E-2</v>
      </c>
      <c r="R1578" s="83"/>
      <c r="S1578" s="83"/>
      <c r="T1578" s="67"/>
      <c r="U1578" s="209">
        <v>2</v>
      </c>
    </row>
    <row r="1579" spans="1:21" s="60" customFormat="1" ht="15.75" hidden="1" customHeight="1" thickBot="1">
      <c r="A1579" s="60" t="s">
        <v>39</v>
      </c>
      <c r="B1579" s="213"/>
      <c r="C1579" s="40" t="s">
        <v>573</v>
      </c>
      <c r="D1579" s="153">
        <f t="shared" si="1170"/>
        <v>9.7665506401028529E-2</v>
      </c>
      <c r="E1579" s="296">
        <f t="shared" ref="E1579:O1579" si="1174">E1601/$P1601</f>
        <v>5.802665955215279E-2</v>
      </c>
      <c r="F1579" s="296">
        <f t="shared" si="1174"/>
        <v>6.9798652958877841E-2</v>
      </c>
      <c r="G1579" s="296">
        <f t="shared" si="1174"/>
        <v>8.2843859787064281E-2</v>
      </c>
      <c r="H1579" s="296">
        <f t="shared" si="1174"/>
        <v>7.0953623167188493E-2</v>
      </c>
      <c r="I1579" s="296">
        <f t="shared" si="1174"/>
        <v>7.2786717380657798E-2</v>
      </c>
      <c r="J1579" s="296">
        <f t="shared" si="1174"/>
        <v>5.1455449885047341E-2</v>
      </c>
      <c r="K1579" s="296">
        <f t="shared" si="1174"/>
        <v>6.3737190104637714E-2</v>
      </c>
      <c r="L1579" s="296">
        <f t="shared" si="1174"/>
        <v>7.8183754935449046E-2</v>
      </c>
      <c r="M1579" s="296">
        <f t="shared" si="1174"/>
        <v>9.4461756635162E-2</v>
      </c>
      <c r="N1579" s="296">
        <f t="shared" si="1174"/>
        <v>0.11809129267481089</v>
      </c>
      <c r="O1579" s="296">
        <f t="shared" si="1174"/>
        <v>0.14199553651792332</v>
      </c>
      <c r="P1579" s="155">
        <f t="shared" si="1169"/>
        <v>1</v>
      </c>
      <c r="Q1579" s="156">
        <f t="shared" si="1173"/>
        <v>-0.29486837298193513</v>
      </c>
      <c r="R1579" s="83"/>
      <c r="S1579" s="83"/>
      <c r="T1579" s="67"/>
      <c r="U1579" s="209">
        <v>2</v>
      </c>
    </row>
    <row r="1580" spans="1:21" s="60" customFormat="1" ht="15.75" hidden="1" customHeight="1" thickBot="1">
      <c r="A1580" s="60" t="s">
        <v>39</v>
      </c>
      <c r="B1580" s="213"/>
      <c r="C1580" s="49" t="s">
        <v>674</v>
      </c>
      <c r="D1580" s="153">
        <f t="shared" si="1170"/>
        <v>8.9241592412086568E-2</v>
      </c>
      <c r="E1580" s="154">
        <f t="shared" ref="E1580:O1580" si="1175">E1602/$P1602</f>
        <v>8.1164226231669301E-2</v>
      </c>
      <c r="F1580" s="154">
        <f t="shared" si="1175"/>
        <v>6.5558109635018069E-2</v>
      </c>
      <c r="G1580" s="154">
        <f t="shared" si="1175"/>
        <v>8.5418139705630211E-2</v>
      </c>
      <c r="H1580" s="154">
        <f t="shared" si="1175"/>
        <v>6.4642007657366204E-2</v>
      </c>
      <c r="I1580" s="154">
        <f t="shared" si="1175"/>
        <v>9.5889741997435357E-2</v>
      </c>
      <c r="J1580" s="154">
        <f t="shared" si="1175"/>
        <v>9.1438822868335823E-2</v>
      </c>
      <c r="K1580" s="154">
        <f t="shared" si="1175"/>
        <v>8.2403856483064725E-2</v>
      </c>
      <c r="L1580" s="154">
        <f t="shared" si="1175"/>
        <v>8.8769763231629994E-2</v>
      </c>
      <c r="M1580" s="154">
        <f t="shared" si="1175"/>
        <v>0.10911083253621782</v>
      </c>
      <c r="N1580" s="154">
        <f t="shared" si="1175"/>
        <v>7.0205934453835994E-2</v>
      </c>
      <c r="O1580" s="154">
        <f t="shared" si="1175"/>
        <v>7.6156972787709915E-2</v>
      </c>
      <c r="P1580" s="155">
        <f t="shared" si="1169"/>
        <v>0.99999999999999989</v>
      </c>
      <c r="Q1580" s="156">
        <f t="shared" si="1173"/>
        <v>0.40837723032356399</v>
      </c>
      <c r="R1580" s="83"/>
      <c r="S1580" s="83"/>
      <c r="T1580" s="232"/>
      <c r="U1580" s="209">
        <v>2</v>
      </c>
    </row>
    <row r="1581" spans="1:21" s="60" customFormat="1" ht="15.75" hidden="1" customHeight="1" thickBot="1">
      <c r="A1581" s="60" t="s">
        <v>39</v>
      </c>
      <c r="B1581" s="62"/>
      <c r="C1581" s="49" t="s">
        <v>757</v>
      </c>
      <c r="D1581" s="298">
        <f t="shared" si="1170"/>
        <v>9.5080600435433399E-2</v>
      </c>
      <c r="E1581" s="299">
        <f t="shared" ref="E1581:O1581" si="1176">E1603/$P1603</f>
        <v>7.2123089778184504E-2</v>
      </c>
      <c r="F1581" s="299">
        <f t="shared" si="1176"/>
        <v>7.3709164791265561E-2</v>
      </c>
      <c r="G1581" s="299">
        <f t="shared" si="1176"/>
        <v>7.3981416002273578E-2</v>
      </c>
      <c r="H1581" s="299">
        <f t="shared" si="1176"/>
        <v>6.7650855316559413E-2</v>
      </c>
      <c r="I1581" s="299">
        <f t="shared" si="1176"/>
        <v>5.8394719790431732E-2</v>
      </c>
      <c r="J1581" s="299">
        <f t="shared" si="1176"/>
        <v>6.3482740917159122E-2</v>
      </c>
      <c r="K1581" s="299">
        <f t="shared" si="1176"/>
        <v>8.470259298114495E-2</v>
      </c>
      <c r="L1581" s="299">
        <f t="shared" si="1176"/>
        <v>9.1477382422921125E-2</v>
      </c>
      <c r="M1581" s="299">
        <f t="shared" si="1176"/>
        <v>8.666448183320194E-2</v>
      </c>
      <c r="N1581" s="299">
        <f t="shared" si="1176"/>
        <v>0.11561582411459438</v>
      </c>
      <c r="O1581" s="299">
        <f t="shared" si="1176"/>
        <v>0.11711713161683031</v>
      </c>
      <c r="P1581" s="300">
        <f t="shared" si="1169"/>
        <v>1</v>
      </c>
      <c r="Q1581" s="301">
        <f t="shared" si="1173"/>
        <v>8.7085504906874389E-2</v>
      </c>
      <c r="R1581" s="83"/>
      <c r="S1581" s="83"/>
      <c r="T1581" s="67"/>
      <c r="U1581" s="209">
        <v>2</v>
      </c>
    </row>
    <row r="1582" spans="1:21" s="60" customFormat="1" ht="15.75" hidden="1" customHeight="1" thickBot="1">
      <c r="A1582" s="60" t="s">
        <v>39</v>
      </c>
      <c r="B1582" s="62"/>
      <c r="C1582" s="49" t="s">
        <v>836</v>
      </c>
      <c r="D1582" s="130">
        <f t="shared" si="1170"/>
        <v>0.11511501407061016</v>
      </c>
      <c r="E1582" s="119">
        <f t="shared" ref="E1582:O1583" si="1177">E1604/$P1604</f>
        <v>0.11503235891395433</v>
      </c>
      <c r="F1582" s="119">
        <f t="shared" si="1177"/>
        <v>9.0611097951943179E-2</v>
      </c>
      <c r="G1582" s="119">
        <f t="shared" si="1177"/>
        <v>9.2149769114006616E-2</v>
      </c>
      <c r="H1582" s="119">
        <f t="shared" si="1177"/>
        <v>6.6413295496099117E-2</v>
      </c>
      <c r="I1582" s="119">
        <f t="shared" si="1177"/>
        <v>4.2511981999275847E-2</v>
      </c>
      <c r="J1582" s="119">
        <f t="shared" si="1177"/>
        <v>7.478686903485654E-2</v>
      </c>
      <c r="K1582" s="119">
        <f t="shared" si="1177"/>
        <v>6.0822152833609811E-2</v>
      </c>
      <c r="L1582" s="119">
        <f t="shared" si="1177"/>
        <v>7.0722643041687613E-2</v>
      </c>
      <c r="M1582" s="119">
        <f t="shared" si="1177"/>
        <v>7.2635691278123998E-2</v>
      </c>
      <c r="N1582" s="119">
        <f t="shared" si="1177"/>
        <v>9.2964087888086425E-2</v>
      </c>
      <c r="O1582" s="119">
        <f t="shared" si="1177"/>
        <v>0.10623503837774637</v>
      </c>
      <c r="P1582" s="175">
        <f>SUM(D1582:O1582)</f>
        <v>1</v>
      </c>
      <c r="Q1582" s="176">
        <f t="shared" si="1173"/>
        <v>0.13098649248384198</v>
      </c>
      <c r="R1582" s="83"/>
      <c r="S1582" s="83"/>
      <c r="T1582" s="67"/>
      <c r="U1582" s="209">
        <v>2</v>
      </c>
    </row>
    <row r="1583" spans="1:21" s="60" customFormat="1" ht="15.6" hidden="1" customHeight="1" thickBot="1">
      <c r="A1583" s="60" t="s">
        <v>39</v>
      </c>
      <c r="B1583" s="62"/>
      <c r="C1583" s="49" t="s">
        <v>920</v>
      </c>
      <c r="D1583" s="130">
        <f t="shared" si="1170"/>
        <v>9.6151849898301653E-2</v>
      </c>
      <c r="E1583" s="119">
        <f t="shared" si="1177"/>
        <v>9.3351157599907142E-2</v>
      </c>
      <c r="F1583" s="119">
        <f t="shared" si="1177"/>
        <v>9.1267158909947424E-2</v>
      </c>
      <c r="G1583" s="119">
        <f t="shared" si="1177"/>
        <v>8.7765964361992646E-2</v>
      </c>
      <c r="H1583" s="119">
        <f t="shared" si="1177"/>
        <v>7.3676741594659423E-2</v>
      </c>
      <c r="I1583" s="119">
        <f t="shared" si="1177"/>
        <v>7.7968532129595897E-2</v>
      </c>
      <c r="J1583" s="119">
        <f t="shared" si="1177"/>
        <v>8.6057574788234364E-2</v>
      </c>
      <c r="K1583" s="119">
        <f t="shared" si="1177"/>
        <v>6.2052894994320047E-2</v>
      </c>
      <c r="L1583" s="119">
        <f t="shared" si="1177"/>
        <v>7.0763261024057306E-2</v>
      </c>
      <c r="M1583" s="119">
        <f t="shared" si="1177"/>
        <v>7.835104993322034E-2</v>
      </c>
      <c r="N1583" s="119">
        <f t="shared" si="1177"/>
        <v>9.5374323316582049E-2</v>
      </c>
      <c r="O1583" s="119">
        <f t="shared" si="1177"/>
        <v>8.7219491449181702E-2</v>
      </c>
      <c r="P1583" s="175">
        <f>SUM(D1583:O1583)</f>
        <v>1</v>
      </c>
      <c r="Q1583" s="176">
        <f t="shared" si="1173"/>
        <v>3.886131395950887E-2</v>
      </c>
      <c r="R1583" s="83"/>
      <c r="S1583" s="83"/>
      <c r="T1583" s="67"/>
      <c r="U1583" s="209">
        <v>2</v>
      </c>
    </row>
    <row r="1584" spans="1:21" s="60" customFormat="1" ht="15.6" hidden="1" customHeight="1" thickBot="1">
      <c r="A1584" s="60" t="s">
        <v>39</v>
      </c>
      <c r="B1584" s="62"/>
      <c r="C1584" s="49" t="s">
        <v>1053</v>
      </c>
      <c r="D1584" s="130">
        <f t="shared" ref="D1584:O1584" si="1178">D1607/$P1607</f>
        <v>7.4513184699203691E-2</v>
      </c>
      <c r="E1584" s="119">
        <f t="shared" si="1178"/>
        <v>6.2339415664737614E-2</v>
      </c>
      <c r="F1584" s="119">
        <f t="shared" si="1178"/>
        <v>6.0305804264525163E-2</v>
      </c>
      <c r="G1584" s="119">
        <f t="shared" si="1178"/>
        <v>7.2700192172875905E-2</v>
      </c>
      <c r="H1584" s="119">
        <f t="shared" si="1178"/>
        <v>6.2899770239897443E-2</v>
      </c>
      <c r="I1584" s="119">
        <f t="shared" si="1178"/>
        <v>6.3993420569311954E-2</v>
      </c>
      <c r="J1584" s="119">
        <f t="shared" si="1178"/>
        <v>9.0924898904075804E-2</v>
      </c>
      <c r="K1584" s="119">
        <f t="shared" si="1178"/>
        <v>6.7685329194093466E-2</v>
      </c>
      <c r="L1584" s="119">
        <f t="shared" si="1178"/>
        <v>8.4714794092622489E-2</v>
      </c>
      <c r="M1584" s="119">
        <f t="shared" si="1178"/>
        <v>0.1069257919976032</v>
      </c>
      <c r="N1584" s="119">
        <f t="shared" si="1178"/>
        <v>0.11576779312031836</v>
      </c>
      <c r="O1584" s="119">
        <f t="shared" si="1178"/>
        <v>0.1372296050807349</v>
      </c>
      <c r="P1584" s="175">
        <f>SUM(D1584:O1584)</f>
        <v>1</v>
      </c>
      <c r="Q1584" s="176">
        <f>(P1607/P1605-1)</f>
        <v>0.64875333468502139</v>
      </c>
      <c r="R1584" s="83"/>
      <c r="S1584" s="83"/>
      <c r="T1584" s="67"/>
      <c r="U1584" s="209">
        <v>2</v>
      </c>
    </row>
    <row r="1585" spans="1:21" s="60" customFormat="1" ht="15.6" hidden="1" customHeight="1" thickBot="1">
      <c r="A1585" s="60" t="s">
        <v>39</v>
      </c>
      <c r="B1585" s="62">
        <f>+B1417+1</f>
        <v>261</v>
      </c>
      <c r="C1585" s="49" t="s">
        <v>1419</v>
      </c>
      <c r="D1585" s="130">
        <f t="shared" ref="D1585:D1591" si="1179">D1608/$P1608</f>
        <v>8.3386469842673241E-2</v>
      </c>
      <c r="E1585" s="119">
        <f t="shared" ref="E1585:O1585" si="1180">E1608/$P1608</f>
        <v>0.1105685207394476</v>
      </c>
      <c r="F1585" s="119">
        <f t="shared" si="1180"/>
        <v>9.1466316161304032E-2</v>
      </c>
      <c r="G1585" s="119">
        <f t="shared" si="1180"/>
        <v>8.9668743069095086E-2</v>
      </c>
      <c r="H1585" s="119">
        <f t="shared" si="1180"/>
        <v>7.3874110269697507E-2</v>
      </c>
      <c r="I1585" s="119">
        <f t="shared" si="1180"/>
        <v>6.5500569203013601E-2</v>
      </c>
      <c r="J1585" s="119">
        <f t="shared" si="1180"/>
        <v>7.7246230722224668E-2</v>
      </c>
      <c r="K1585" s="119">
        <f t="shared" si="1180"/>
        <v>6.2027485607416798E-2</v>
      </c>
      <c r="L1585" s="119">
        <f t="shared" si="1180"/>
        <v>0.12423224892696955</v>
      </c>
      <c r="M1585" s="119">
        <f t="shared" si="1180"/>
        <v>0.10038532373617282</v>
      </c>
      <c r="N1585" s="119">
        <f t="shared" si="1180"/>
        <v>5.8995394730540246E-2</v>
      </c>
      <c r="O1585" s="119">
        <f t="shared" si="1180"/>
        <v>6.2648586991444835E-2</v>
      </c>
      <c r="P1585" s="175">
        <f t="shared" ref="P1585:P1594" si="1181">SUM(D1585:O1585)</f>
        <v>1</v>
      </c>
      <c r="Q1585" s="176">
        <f>(P1608/P1607-1)</f>
        <v>0.65169291857175082</v>
      </c>
      <c r="R1585" s="83"/>
      <c r="S1585" s="83"/>
      <c r="T1585" s="67"/>
      <c r="U1585" s="209">
        <v>2</v>
      </c>
    </row>
    <row r="1586" spans="1:21" s="60" customFormat="1" ht="15.6" hidden="1" customHeight="1">
      <c r="A1586" s="60" t="s">
        <v>39</v>
      </c>
      <c r="B1586" s="408">
        <f>B1516+1</f>
        <v>279</v>
      </c>
      <c r="C1586" s="566" t="s">
        <v>1420</v>
      </c>
      <c r="D1586" s="460">
        <f t="shared" si="1179"/>
        <v>0.11159359840661405</v>
      </c>
      <c r="E1586" s="346">
        <f t="shared" ref="E1586:O1586" si="1182">E1609/$P1609</f>
        <v>9.3057426688613831E-2</v>
      </c>
      <c r="F1586" s="346">
        <f t="shared" si="1182"/>
        <v>8.3314113881573768E-2</v>
      </c>
      <c r="G1586" s="346">
        <f t="shared" si="1182"/>
        <v>-8.051599358345353E-3</v>
      </c>
      <c r="H1586" s="346">
        <f t="shared" si="1182"/>
        <v>0.17739905721580057</v>
      </c>
      <c r="I1586" s="346">
        <f t="shared" si="1182"/>
        <v>6.9422693782664538E-2</v>
      </c>
      <c r="J1586" s="346">
        <f t="shared" si="1182"/>
        <v>0.17371015768657164</v>
      </c>
      <c r="K1586" s="346">
        <f t="shared" si="1182"/>
        <v>6.5226440565836902E-2</v>
      </c>
      <c r="L1586" s="346">
        <f t="shared" si="1182"/>
        <v>4.2802508637051297E-2</v>
      </c>
      <c r="M1586" s="346">
        <f t="shared" si="1182"/>
        <v>5.212469565878726E-2</v>
      </c>
      <c r="N1586" s="346">
        <f t="shared" si="1182"/>
        <v>5.7180345268797374E-2</v>
      </c>
      <c r="O1586" s="346">
        <f t="shared" si="1182"/>
        <v>8.2220561566034106E-2</v>
      </c>
      <c r="P1586" s="545">
        <f t="shared" si="1181"/>
        <v>0.99999999999999989</v>
      </c>
      <c r="Q1586" s="548">
        <f t="shared" ref="Q1586:Q1594" si="1183">(P1609/P1608-1)</f>
        <v>-7.4704675391477404E-2</v>
      </c>
      <c r="R1586" s="83"/>
      <c r="S1586" s="83"/>
      <c r="T1586" s="67"/>
      <c r="U1586" s="209">
        <v>2</v>
      </c>
    </row>
    <row r="1587" spans="1:21" s="60" customFormat="1" ht="15.6" customHeight="1">
      <c r="A1587" s="60" t="s">
        <v>39</v>
      </c>
      <c r="B1587" s="513">
        <v>280</v>
      </c>
      <c r="C1587" s="567" t="s">
        <v>1421</v>
      </c>
      <c r="D1587" s="119">
        <f t="shared" si="1179"/>
        <v>3.6816231114168273E-4</v>
      </c>
      <c r="E1587" s="119">
        <f t="shared" ref="E1587:O1587" si="1184">E1610/$P1610</f>
        <v>0.1803330640247523</v>
      </c>
      <c r="F1587" s="119">
        <f t="shared" si="1184"/>
        <v>0.11098121154213451</v>
      </c>
      <c r="G1587" s="119">
        <f t="shared" si="1184"/>
        <v>0.26746113825425194</v>
      </c>
      <c r="H1587" s="119">
        <f t="shared" si="1184"/>
        <v>0.13081672941685968</v>
      </c>
      <c r="I1587" s="119">
        <f t="shared" si="1184"/>
        <v>0.12024673325707066</v>
      </c>
      <c r="J1587" s="119">
        <f t="shared" si="1184"/>
        <v>3.2168859335755813E-2</v>
      </c>
      <c r="K1587" s="119">
        <f t="shared" si="1184"/>
        <v>3.813360579537009E-2</v>
      </c>
      <c r="L1587" s="119">
        <f t="shared" si="1184"/>
        <v>3.1636225871477609E-2</v>
      </c>
      <c r="M1587" s="119">
        <f t="shared" si="1184"/>
        <v>8.8479087489164068E-2</v>
      </c>
      <c r="N1587" s="119">
        <f t="shared" si="1184"/>
        <v>4.934994855487073E-2</v>
      </c>
      <c r="O1587" s="119">
        <f t="shared" si="1184"/>
        <v>-4.997476585284906E-2</v>
      </c>
      <c r="P1587" s="175">
        <f t="shared" si="1181"/>
        <v>1</v>
      </c>
      <c r="Q1587" s="556">
        <f t="shared" si="1183"/>
        <v>-0.46966377153370564</v>
      </c>
      <c r="R1587" s="83"/>
      <c r="S1587" s="83"/>
      <c r="T1587" s="67"/>
      <c r="U1587" s="209">
        <v>1</v>
      </c>
    </row>
    <row r="1588" spans="1:21" s="60" customFormat="1" ht="15.6" customHeight="1">
      <c r="A1588" s="60" t="s">
        <v>39</v>
      </c>
      <c r="B1588" s="513">
        <v>281</v>
      </c>
      <c r="C1588" s="567" t="s">
        <v>1422</v>
      </c>
      <c r="D1588" s="119">
        <f t="shared" si="1179"/>
        <v>6.9200303240380151E-2</v>
      </c>
      <c r="E1588" s="119">
        <f t="shared" ref="E1588:O1588" si="1185">E1611/$P1611</f>
        <v>2.4390911446797267E-2</v>
      </c>
      <c r="F1588" s="119">
        <f t="shared" si="1185"/>
        <v>1.8822533281245433E-3</v>
      </c>
      <c r="G1588" s="119">
        <f t="shared" si="1185"/>
        <v>8.6678857820892144E-2</v>
      </c>
      <c r="H1588" s="119">
        <f t="shared" si="1185"/>
        <v>6.4846419002914824E-2</v>
      </c>
      <c r="I1588" s="119">
        <f t="shared" si="1185"/>
        <v>5.6564046846138687E-2</v>
      </c>
      <c r="J1588" s="119">
        <f t="shared" si="1185"/>
        <v>7.7981375775349998E-2</v>
      </c>
      <c r="K1588" s="119">
        <f t="shared" si="1185"/>
        <v>6.8726112005598111E-2</v>
      </c>
      <c r="L1588" s="119">
        <f t="shared" si="1185"/>
        <v>7.9812505677591697E-2</v>
      </c>
      <c r="M1588" s="119">
        <f t="shared" si="1185"/>
        <v>0.16393695523121718</v>
      </c>
      <c r="N1588" s="119">
        <f t="shared" si="1185"/>
        <v>0.15876854548847827</v>
      </c>
      <c r="O1588" s="119">
        <f t="shared" si="1185"/>
        <v>0.1472117141365171</v>
      </c>
      <c r="P1588" s="175">
        <f t="shared" si="1181"/>
        <v>1</v>
      </c>
      <c r="Q1588" s="556">
        <f t="shared" si="1183"/>
        <v>1.7157794198321734</v>
      </c>
      <c r="R1588" s="83"/>
      <c r="S1588" s="83"/>
      <c r="T1588" s="67"/>
      <c r="U1588" s="209">
        <v>1</v>
      </c>
    </row>
    <row r="1589" spans="1:21" s="60" customFormat="1" ht="15.75" customHeight="1">
      <c r="A1589" s="60" t="s">
        <v>39</v>
      </c>
      <c r="B1589" s="513">
        <v>282</v>
      </c>
      <c r="C1589" s="567" t="s">
        <v>1423</v>
      </c>
      <c r="D1589" s="119">
        <f t="shared" si="1179"/>
        <v>8.1862777835035566E-2</v>
      </c>
      <c r="E1589" s="119">
        <f t="shared" ref="E1589:O1589" si="1186">E1612/$P1612</f>
        <v>0.10214070325098133</v>
      </c>
      <c r="F1589" s="119">
        <f t="shared" si="1186"/>
        <v>6.2742615285871078E-2</v>
      </c>
      <c r="G1589" s="119">
        <f t="shared" si="1186"/>
        <v>6.2683843022020777E-2</v>
      </c>
      <c r="H1589" s="119">
        <f t="shared" si="1186"/>
        <v>5.5209760833759641E-2</v>
      </c>
      <c r="I1589" s="119">
        <f t="shared" si="1186"/>
        <v>8.0600698027856355E-2</v>
      </c>
      <c r="J1589" s="119">
        <f t="shared" si="1186"/>
        <v>0.10743972837267679</v>
      </c>
      <c r="K1589" s="119">
        <f t="shared" si="1186"/>
        <v>7.3886876169254712E-2</v>
      </c>
      <c r="L1589" s="119">
        <f t="shared" si="1186"/>
        <v>9.0655153106648068E-2</v>
      </c>
      <c r="M1589" s="119">
        <f t="shared" si="1186"/>
        <v>9.6775557571498486E-2</v>
      </c>
      <c r="N1589" s="119">
        <f t="shared" si="1186"/>
        <v>9.7589697043488091E-2</v>
      </c>
      <c r="O1589" s="119">
        <f t="shared" si="1186"/>
        <v>8.8412589480909118E-2</v>
      </c>
      <c r="P1589" s="175">
        <f t="shared" si="1181"/>
        <v>1</v>
      </c>
      <c r="Q1589" s="556">
        <f t="shared" si="1183"/>
        <v>1.2150040483494071</v>
      </c>
      <c r="R1589" s="83"/>
      <c r="S1589" s="83"/>
      <c r="T1589" s="67"/>
      <c r="U1589" s="209">
        <v>1</v>
      </c>
    </row>
    <row r="1590" spans="1:21" s="60" customFormat="1" ht="15.75" customHeight="1">
      <c r="A1590" s="60" t="s">
        <v>39</v>
      </c>
      <c r="B1590" s="513">
        <v>283</v>
      </c>
      <c r="C1590" s="567" t="s">
        <v>1424</v>
      </c>
      <c r="D1590" s="119">
        <f t="shared" si="1179"/>
        <v>7.8619869679022389E-2</v>
      </c>
      <c r="E1590" s="119">
        <f t="shared" ref="E1590:O1590" si="1187">E1613/$P1613</f>
        <v>0.11049031632466144</v>
      </c>
      <c r="F1590" s="119">
        <f t="shared" si="1187"/>
        <v>8.7485645245521257E-2</v>
      </c>
      <c r="G1590" s="119">
        <f t="shared" si="1187"/>
        <v>8.822167669637361E-2</v>
      </c>
      <c r="H1590" s="119">
        <f t="shared" si="1187"/>
        <v>6.6044599194630488E-2</v>
      </c>
      <c r="I1590" s="119">
        <f t="shared" si="1187"/>
        <v>7.8140386925181632E-2</v>
      </c>
      <c r="J1590" s="119">
        <f t="shared" si="1187"/>
        <v>7.2619224683975608E-2</v>
      </c>
      <c r="K1590" s="119">
        <f t="shared" si="1187"/>
        <v>8.0413372097457386E-2</v>
      </c>
      <c r="L1590" s="119">
        <f t="shared" si="1187"/>
        <v>7.754662054021276E-2</v>
      </c>
      <c r="M1590" s="119">
        <f t="shared" si="1187"/>
        <v>8.9523697043245268E-2</v>
      </c>
      <c r="N1590" s="119">
        <f t="shared" si="1187"/>
        <v>7.9208842762030648E-2</v>
      </c>
      <c r="O1590" s="119">
        <f t="shared" si="1187"/>
        <v>9.1685748807687498E-2</v>
      </c>
      <c r="P1590" s="175">
        <f t="shared" si="1181"/>
        <v>1</v>
      </c>
      <c r="Q1590" s="556">
        <f t="shared" si="1183"/>
        <v>0.40575922244646012</v>
      </c>
      <c r="R1590" s="83"/>
      <c r="S1590" s="83"/>
      <c r="T1590" s="67"/>
      <c r="U1590" s="209">
        <v>1</v>
      </c>
    </row>
    <row r="1591" spans="1:21" s="60" customFormat="1" ht="15.75" customHeight="1">
      <c r="A1591" s="60" t="s">
        <v>39</v>
      </c>
      <c r="B1591" s="513">
        <v>284</v>
      </c>
      <c r="C1591" s="567" t="s">
        <v>1425</v>
      </c>
      <c r="D1591" s="119">
        <f t="shared" si="1179"/>
        <v>8.6984144006227296E-2</v>
      </c>
      <c r="E1591" s="119">
        <f t="shared" ref="E1591:O1591" si="1188">E1614/$P1614</f>
        <v>9.4686015036325857E-2</v>
      </c>
      <c r="F1591" s="119">
        <f t="shared" si="1188"/>
        <v>7.8112222385832958E-2</v>
      </c>
      <c r="G1591" s="119">
        <f t="shared" si="1188"/>
        <v>9.6386827646600962E-2</v>
      </c>
      <c r="H1591" s="119">
        <f t="shared" si="1188"/>
        <v>8.9278736494551161E-2</v>
      </c>
      <c r="I1591" s="119">
        <f t="shared" si="1188"/>
        <v>8.830248655293195E-2</v>
      </c>
      <c r="J1591" s="119">
        <f t="shared" si="1188"/>
        <v>7.7711468604047748E-2</v>
      </c>
      <c r="K1591" s="119">
        <f t="shared" si="1188"/>
        <v>7.7711468604047748E-2</v>
      </c>
      <c r="L1591" s="119">
        <f t="shared" si="1188"/>
        <v>7.7711468604047748E-2</v>
      </c>
      <c r="M1591" s="119">
        <f t="shared" si="1188"/>
        <v>7.7711468604047748E-2</v>
      </c>
      <c r="N1591" s="119">
        <f t="shared" si="1188"/>
        <v>7.7711468604047748E-2</v>
      </c>
      <c r="O1591" s="119">
        <f t="shared" si="1188"/>
        <v>7.7692224857291228E-2</v>
      </c>
      <c r="P1591" s="175">
        <f t="shared" si="1181"/>
        <v>1.0000000000000002</v>
      </c>
      <c r="Q1591" s="556">
        <f t="shared" si="1183"/>
        <v>2.5281522585514082E-3</v>
      </c>
      <c r="R1591" s="83"/>
      <c r="S1591" s="83"/>
      <c r="T1591" s="67"/>
      <c r="U1591" s="209">
        <v>1</v>
      </c>
    </row>
    <row r="1592" spans="1:21" s="60" customFormat="1" ht="15.75" customHeight="1" thickBot="1">
      <c r="A1592" s="60" t="s">
        <v>39</v>
      </c>
      <c r="B1592" s="513">
        <v>285</v>
      </c>
      <c r="C1592" s="567" t="s">
        <v>1426</v>
      </c>
      <c r="D1592" s="119">
        <f t="shared" ref="D1592:O1594" si="1189">D1615/$P1615</f>
        <v>8.3307405102675799E-2</v>
      </c>
      <c r="E1592" s="119">
        <f t="shared" si="1189"/>
        <v>8.3307405102675799E-2</v>
      </c>
      <c r="F1592" s="119">
        <f t="shared" si="1189"/>
        <v>8.3307405102675799E-2</v>
      </c>
      <c r="G1592" s="119">
        <f t="shared" si="1189"/>
        <v>8.3307405102675799E-2</v>
      </c>
      <c r="H1592" s="119">
        <f t="shared" si="1189"/>
        <v>8.3307405102675799E-2</v>
      </c>
      <c r="I1592" s="119">
        <f t="shared" si="1189"/>
        <v>8.3307405102675799E-2</v>
      </c>
      <c r="J1592" s="119">
        <f t="shared" si="1189"/>
        <v>8.3307405102675799E-2</v>
      </c>
      <c r="K1592" s="119">
        <f t="shared" si="1189"/>
        <v>8.3307405102675799E-2</v>
      </c>
      <c r="L1592" s="119">
        <f t="shared" si="1189"/>
        <v>8.3307405102675799E-2</v>
      </c>
      <c r="M1592" s="119">
        <f t="shared" si="1189"/>
        <v>8.3307405102675799E-2</v>
      </c>
      <c r="N1592" s="119">
        <f t="shared" si="1189"/>
        <v>8.3307405102675799E-2</v>
      </c>
      <c r="O1592" s="119">
        <f t="shared" si="1189"/>
        <v>8.3618543870566275E-2</v>
      </c>
      <c r="P1592" s="175">
        <f t="shared" si="1181"/>
        <v>1</v>
      </c>
      <c r="Q1592" s="556">
        <f t="shared" si="1183"/>
        <v>-0.16606123508043591</v>
      </c>
      <c r="R1592" s="83"/>
      <c r="S1592" s="83"/>
      <c r="T1592" s="67"/>
      <c r="U1592" s="209">
        <v>1</v>
      </c>
    </row>
    <row r="1593" spans="1:21" s="60" customFormat="1" ht="15.75" hidden="1" customHeight="1" thickBot="1">
      <c r="A1593" s="60" t="s">
        <v>39</v>
      </c>
      <c r="B1593" s="493">
        <v>287</v>
      </c>
      <c r="C1593" s="158" t="s">
        <v>1427</v>
      </c>
      <c r="D1593" s="135" t="e">
        <f t="shared" si="1189"/>
        <v>#DIV/0!</v>
      </c>
      <c r="E1593" s="136" t="e">
        <f t="shared" si="1189"/>
        <v>#DIV/0!</v>
      </c>
      <c r="F1593" s="136" t="e">
        <f t="shared" si="1189"/>
        <v>#DIV/0!</v>
      </c>
      <c r="G1593" s="136" t="e">
        <f t="shared" si="1189"/>
        <v>#DIV/0!</v>
      </c>
      <c r="H1593" s="136" t="e">
        <f t="shared" si="1189"/>
        <v>#DIV/0!</v>
      </c>
      <c r="I1593" s="136" t="e">
        <f t="shared" si="1189"/>
        <v>#DIV/0!</v>
      </c>
      <c r="J1593" s="136" t="e">
        <f t="shared" si="1189"/>
        <v>#DIV/0!</v>
      </c>
      <c r="K1593" s="136" t="e">
        <f t="shared" si="1189"/>
        <v>#DIV/0!</v>
      </c>
      <c r="L1593" s="136" t="e">
        <f t="shared" si="1189"/>
        <v>#DIV/0!</v>
      </c>
      <c r="M1593" s="136" t="e">
        <f t="shared" si="1189"/>
        <v>#DIV/0!</v>
      </c>
      <c r="N1593" s="136" t="e">
        <f t="shared" si="1189"/>
        <v>#DIV/0!</v>
      </c>
      <c r="O1593" s="136" t="e">
        <f t="shared" si="1189"/>
        <v>#DIV/0!</v>
      </c>
      <c r="P1593" s="137" t="e">
        <f t="shared" si="1181"/>
        <v>#DIV/0!</v>
      </c>
      <c r="Q1593" s="106">
        <f t="shared" si="1183"/>
        <v>-1</v>
      </c>
      <c r="R1593" s="83"/>
      <c r="S1593" s="83"/>
      <c r="T1593" s="67"/>
      <c r="U1593" s="209">
        <v>2</v>
      </c>
    </row>
    <row r="1594" spans="1:21" s="60" customFormat="1" ht="15.75" hidden="1" customHeight="1" thickBot="1">
      <c r="A1594" s="60" t="s">
        <v>39</v>
      </c>
      <c r="B1594" s="62">
        <v>288</v>
      </c>
      <c r="C1594" s="40" t="s">
        <v>1428</v>
      </c>
      <c r="D1594" s="135" t="e">
        <f t="shared" si="1189"/>
        <v>#DIV/0!</v>
      </c>
      <c r="E1594" s="136" t="e">
        <f t="shared" si="1189"/>
        <v>#DIV/0!</v>
      </c>
      <c r="F1594" s="136" t="e">
        <f t="shared" si="1189"/>
        <v>#DIV/0!</v>
      </c>
      <c r="G1594" s="136" t="e">
        <f t="shared" si="1189"/>
        <v>#DIV/0!</v>
      </c>
      <c r="H1594" s="136" t="e">
        <f t="shared" si="1189"/>
        <v>#DIV/0!</v>
      </c>
      <c r="I1594" s="136" t="e">
        <f t="shared" si="1189"/>
        <v>#DIV/0!</v>
      </c>
      <c r="J1594" s="136" t="e">
        <f t="shared" si="1189"/>
        <v>#DIV/0!</v>
      </c>
      <c r="K1594" s="136" t="e">
        <f t="shared" si="1189"/>
        <v>#DIV/0!</v>
      </c>
      <c r="L1594" s="136" t="e">
        <f t="shared" si="1189"/>
        <v>#DIV/0!</v>
      </c>
      <c r="M1594" s="136" t="e">
        <f t="shared" si="1189"/>
        <v>#DIV/0!</v>
      </c>
      <c r="N1594" s="136" t="e">
        <f t="shared" si="1189"/>
        <v>#DIV/0!</v>
      </c>
      <c r="O1594" s="136" t="e">
        <f t="shared" si="1189"/>
        <v>#DIV/0!</v>
      </c>
      <c r="P1594" s="138" t="e">
        <f t="shared" si="1181"/>
        <v>#DIV/0!</v>
      </c>
      <c r="Q1594" s="108" t="e">
        <f t="shared" si="1183"/>
        <v>#DIV/0!</v>
      </c>
      <c r="R1594" s="83"/>
      <c r="S1594" s="83"/>
      <c r="T1594" s="67"/>
      <c r="U1594" s="209">
        <v>2</v>
      </c>
    </row>
    <row r="1595" spans="1:21" s="60" customFormat="1" ht="15.75" hidden="1" customHeight="1" thickBot="1">
      <c r="A1595" s="60" t="s">
        <v>39</v>
      </c>
      <c r="B1595" s="62">
        <v>288</v>
      </c>
      <c r="C1595" s="40" t="s">
        <v>2537</v>
      </c>
      <c r="D1595" s="135" t="e">
        <f t="shared" ref="D1595:O1595" si="1190">D1618/$P1618</f>
        <v>#DIV/0!</v>
      </c>
      <c r="E1595" s="136" t="e">
        <f t="shared" si="1190"/>
        <v>#DIV/0!</v>
      </c>
      <c r="F1595" s="136" t="e">
        <f t="shared" si="1190"/>
        <v>#DIV/0!</v>
      </c>
      <c r="G1595" s="136" t="e">
        <f t="shared" si="1190"/>
        <v>#DIV/0!</v>
      </c>
      <c r="H1595" s="136" t="e">
        <f t="shared" si="1190"/>
        <v>#DIV/0!</v>
      </c>
      <c r="I1595" s="136" t="e">
        <f t="shared" si="1190"/>
        <v>#DIV/0!</v>
      </c>
      <c r="J1595" s="136" t="e">
        <f t="shared" si="1190"/>
        <v>#DIV/0!</v>
      </c>
      <c r="K1595" s="136" t="e">
        <f t="shared" si="1190"/>
        <v>#DIV/0!</v>
      </c>
      <c r="L1595" s="136" t="e">
        <f t="shared" si="1190"/>
        <v>#DIV/0!</v>
      </c>
      <c r="M1595" s="136" t="e">
        <f t="shared" si="1190"/>
        <v>#DIV/0!</v>
      </c>
      <c r="N1595" s="136" t="e">
        <f t="shared" si="1190"/>
        <v>#DIV/0!</v>
      </c>
      <c r="O1595" s="136" t="e">
        <f t="shared" si="1190"/>
        <v>#DIV/0!</v>
      </c>
      <c r="P1595" s="138" t="e">
        <f t="shared" ref="P1595:P1597" si="1191">SUM(D1595:O1595)</f>
        <v>#DIV/0!</v>
      </c>
      <c r="Q1595" s="108" t="e">
        <f t="shared" ref="Q1595:Q1597" si="1192">(P1618/P1617-1)</f>
        <v>#DIV/0!</v>
      </c>
      <c r="R1595" s="83"/>
      <c r="S1595" s="83"/>
      <c r="T1595" s="67"/>
      <c r="U1595" s="209">
        <v>2</v>
      </c>
    </row>
    <row r="1596" spans="1:21" s="60" customFormat="1" ht="15.75" hidden="1" customHeight="1" thickBot="1">
      <c r="A1596" s="60" t="s">
        <v>39</v>
      </c>
      <c r="B1596" s="62">
        <v>288</v>
      </c>
      <c r="C1596" s="40" t="s">
        <v>2633</v>
      </c>
      <c r="D1596" s="135" t="e">
        <f t="shared" ref="D1596:O1596" si="1193">D1619/$P1619</f>
        <v>#DIV/0!</v>
      </c>
      <c r="E1596" s="136" t="e">
        <f t="shared" si="1193"/>
        <v>#DIV/0!</v>
      </c>
      <c r="F1596" s="136" t="e">
        <f t="shared" si="1193"/>
        <v>#DIV/0!</v>
      </c>
      <c r="G1596" s="136" t="e">
        <f t="shared" si="1193"/>
        <v>#DIV/0!</v>
      </c>
      <c r="H1596" s="136" t="e">
        <f t="shared" si="1193"/>
        <v>#DIV/0!</v>
      </c>
      <c r="I1596" s="136" t="e">
        <f t="shared" si="1193"/>
        <v>#DIV/0!</v>
      </c>
      <c r="J1596" s="136" t="e">
        <f t="shared" si="1193"/>
        <v>#DIV/0!</v>
      </c>
      <c r="K1596" s="136" t="e">
        <f t="shared" si="1193"/>
        <v>#DIV/0!</v>
      </c>
      <c r="L1596" s="136" t="e">
        <f t="shared" si="1193"/>
        <v>#DIV/0!</v>
      </c>
      <c r="M1596" s="136" t="e">
        <f t="shared" si="1193"/>
        <v>#DIV/0!</v>
      </c>
      <c r="N1596" s="136" t="e">
        <f t="shared" si="1193"/>
        <v>#DIV/0!</v>
      </c>
      <c r="O1596" s="136" t="e">
        <f t="shared" si="1193"/>
        <v>#DIV/0!</v>
      </c>
      <c r="P1596" s="138" t="e">
        <f t="shared" si="1191"/>
        <v>#DIV/0!</v>
      </c>
      <c r="Q1596" s="108" t="e">
        <f t="shared" si="1192"/>
        <v>#DIV/0!</v>
      </c>
      <c r="R1596" s="83"/>
      <c r="S1596" s="83"/>
      <c r="T1596" s="67"/>
      <c r="U1596" s="209">
        <v>2</v>
      </c>
    </row>
    <row r="1597" spans="1:21" s="60" customFormat="1" ht="15.75" hidden="1" customHeight="1" thickBot="1">
      <c r="A1597" s="60" t="s">
        <v>39</v>
      </c>
      <c r="B1597" s="62">
        <v>288</v>
      </c>
      <c r="C1597" s="40" t="s">
        <v>2729</v>
      </c>
      <c r="D1597" s="135" t="e">
        <f t="shared" ref="D1597:O1597" si="1194">D1620/$P1620</f>
        <v>#DIV/0!</v>
      </c>
      <c r="E1597" s="136" t="e">
        <f t="shared" si="1194"/>
        <v>#DIV/0!</v>
      </c>
      <c r="F1597" s="136" t="e">
        <f t="shared" si="1194"/>
        <v>#DIV/0!</v>
      </c>
      <c r="G1597" s="136" t="e">
        <f t="shared" si="1194"/>
        <v>#DIV/0!</v>
      </c>
      <c r="H1597" s="136" t="e">
        <f t="shared" si="1194"/>
        <v>#DIV/0!</v>
      </c>
      <c r="I1597" s="136" t="e">
        <f t="shared" si="1194"/>
        <v>#DIV/0!</v>
      </c>
      <c r="J1597" s="136" t="e">
        <f t="shared" si="1194"/>
        <v>#DIV/0!</v>
      </c>
      <c r="K1597" s="136" t="e">
        <f t="shared" si="1194"/>
        <v>#DIV/0!</v>
      </c>
      <c r="L1597" s="136" t="e">
        <f t="shared" si="1194"/>
        <v>#DIV/0!</v>
      </c>
      <c r="M1597" s="136" t="e">
        <f t="shared" si="1194"/>
        <v>#DIV/0!</v>
      </c>
      <c r="N1597" s="136" t="e">
        <f t="shared" si="1194"/>
        <v>#DIV/0!</v>
      </c>
      <c r="O1597" s="136" t="e">
        <f t="shared" si="1194"/>
        <v>#DIV/0!</v>
      </c>
      <c r="P1597" s="138" t="e">
        <f t="shared" si="1191"/>
        <v>#DIV/0!</v>
      </c>
      <c r="Q1597" s="108" t="e">
        <f t="shared" si="1192"/>
        <v>#DIV/0!</v>
      </c>
      <c r="R1597" s="83"/>
      <c r="S1597" s="83"/>
      <c r="T1597" s="67"/>
      <c r="U1597" s="209">
        <v>2</v>
      </c>
    </row>
    <row r="1598" spans="1:21" s="60" customFormat="1" ht="15.75" hidden="1" customHeight="1" thickBot="1">
      <c r="A1598" s="60" t="s">
        <v>39</v>
      </c>
      <c r="B1598" s="213"/>
      <c r="C1598" s="41" t="s">
        <v>193</v>
      </c>
      <c r="D1598" s="347">
        <v>13.841498850000001</v>
      </c>
      <c r="E1598" s="348">
        <v>17.625203259999999</v>
      </c>
      <c r="F1598" s="348">
        <v>11.029014109999999</v>
      </c>
      <c r="G1598" s="348">
        <v>14.03050769</v>
      </c>
      <c r="H1598" s="348">
        <v>12.378305499999996</v>
      </c>
      <c r="I1598" s="348">
        <v>6.2522037464179334</v>
      </c>
      <c r="J1598" s="348">
        <v>7.7855287935820741</v>
      </c>
      <c r="K1598" s="348">
        <v>5.9766111999999936</v>
      </c>
      <c r="L1598" s="348">
        <v>8.9179977900000154</v>
      </c>
      <c r="M1598" s="348">
        <v>9.5118204999999989</v>
      </c>
      <c r="N1598" s="348">
        <v>14.958236269999986</v>
      </c>
      <c r="O1598" s="83">
        <v>13.286136819999996</v>
      </c>
      <c r="P1598" s="349">
        <f t="shared" si="1169"/>
        <v>135.59306452999999</v>
      </c>
      <c r="Q1598" s="84"/>
      <c r="R1598" s="83"/>
      <c r="S1598" s="83"/>
      <c r="T1598" s="67"/>
      <c r="U1598" s="209">
        <v>2</v>
      </c>
    </row>
    <row r="1599" spans="1:21" s="60" customFormat="1" ht="15.75" hidden="1" customHeight="1" thickBot="1">
      <c r="A1599" s="45" t="s">
        <v>39</v>
      </c>
      <c r="B1599" s="213"/>
      <c r="C1599" s="40" t="s">
        <v>194</v>
      </c>
      <c r="D1599" s="109">
        <v>9.0714212599999993</v>
      </c>
      <c r="E1599" s="110">
        <v>15.830482440000001</v>
      </c>
      <c r="F1599" s="110">
        <v>10.700424999999999</v>
      </c>
      <c r="G1599" s="110">
        <v>8.2276977799999997</v>
      </c>
      <c r="H1599" s="110">
        <v>8.3881116799999997</v>
      </c>
      <c r="I1599" s="110">
        <v>6.6089917800000002</v>
      </c>
      <c r="J1599" s="110">
        <v>9.0025628399999995</v>
      </c>
      <c r="K1599" s="110">
        <v>9.8573734399999999</v>
      </c>
      <c r="L1599" s="110">
        <v>7.2408916899999998</v>
      </c>
      <c r="M1599" s="110">
        <v>9.2601033499999996</v>
      </c>
      <c r="N1599" s="110">
        <v>12.09256433</v>
      </c>
      <c r="O1599" s="111">
        <v>11.06162486</v>
      </c>
      <c r="P1599" s="112">
        <f t="shared" si="1169"/>
        <v>117.34225044999999</v>
      </c>
      <c r="Q1599" s="240"/>
      <c r="R1599" s="315"/>
      <c r="S1599" s="315"/>
      <c r="T1599" s="242"/>
      <c r="U1599" s="209">
        <v>2</v>
      </c>
    </row>
    <row r="1600" spans="1:21" s="60" customFormat="1" ht="15.75" hidden="1" customHeight="1" thickBot="1">
      <c r="A1600" s="45" t="s">
        <v>39</v>
      </c>
      <c r="B1600" s="213"/>
      <c r="C1600" s="40" t="s">
        <v>454</v>
      </c>
      <c r="D1600" s="109">
        <v>12.600059809999999</v>
      </c>
      <c r="E1600" s="110">
        <v>12.598390200000001</v>
      </c>
      <c r="F1600" s="110">
        <v>9.9504896699999996</v>
      </c>
      <c r="G1600" s="110">
        <v>8.1407776199999997</v>
      </c>
      <c r="H1600" s="110">
        <v>9.6723150699999998</v>
      </c>
      <c r="I1600" s="110">
        <v>9.3707051099999994</v>
      </c>
      <c r="J1600" s="110">
        <v>8.5565618099999998</v>
      </c>
      <c r="K1600" s="110">
        <v>7.0705837100000002</v>
      </c>
      <c r="L1600" s="110">
        <v>5.80208134</v>
      </c>
      <c r="M1600" s="110">
        <v>9.4742515899999997</v>
      </c>
      <c r="N1600" s="110">
        <v>9.1352569999999993</v>
      </c>
      <c r="O1600" s="111">
        <v>4.9065157199999998</v>
      </c>
      <c r="P1600" s="112">
        <f t="shared" si="1169"/>
        <v>107.27798865</v>
      </c>
      <c r="Q1600" s="80"/>
      <c r="R1600" s="114"/>
      <c r="S1600" s="114"/>
      <c r="T1600" s="115">
        <f t="shared" ref="T1600:T1606" si="1195">R1600-S1600</f>
        <v>0</v>
      </c>
      <c r="U1600" s="209">
        <v>2</v>
      </c>
    </row>
    <row r="1601" spans="1:21" s="60" customFormat="1" ht="15.75" hidden="1" customHeight="1" thickBot="1">
      <c r="A1601" s="45" t="s">
        <v>39</v>
      </c>
      <c r="B1601" s="213"/>
      <c r="C1601" s="40" t="s">
        <v>573</v>
      </c>
      <c r="D1601" s="109">
        <v>7.38791726</v>
      </c>
      <c r="E1601" s="110">
        <v>4.38943262</v>
      </c>
      <c r="F1601" s="110">
        <v>5.2799262699999998</v>
      </c>
      <c r="G1601" s="110">
        <v>6.2667322800000003</v>
      </c>
      <c r="H1601" s="110">
        <v>5.3672941099999996</v>
      </c>
      <c r="I1601" s="110">
        <v>5.5059587099999998</v>
      </c>
      <c r="J1601" s="110">
        <v>3.8923527899999999</v>
      </c>
      <c r="K1601" s="110">
        <v>4.8214062899999997</v>
      </c>
      <c r="L1601" s="110">
        <v>5.9142181699999998</v>
      </c>
      <c r="M1601" s="110">
        <v>7.1455692800000001</v>
      </c>
      <c r="N1601" s="110">
        <v>8.9330279600000004</v>
      </c>
      <c r="O1601" s="111">
        <v>10.741266939999999</v>
      </c>
      <c r="P1601" s="112">
        <f t="shared" si="1169"/>
        <v>75.645102679999994</v>
      </c>
      <c r="Q1601" s="80"/>
      <c r="R1601" s="114"/>
      <c r="S1601" s="114"/>
      <c r="T1601" s="115">
        <f t="shared" si="1195"/>
        <v>0</v>
      </c>
      <c r="U1601" s="209">
        <v>2</v>
      </c>
    </row>
    <row r="1602" spans="1:21" s="60" customFormat="1" ht="15.75" hidden="1" customHeight="1" thickBot="1">
      <c r="A1602" s="45" t="s">
        <v>39</v>
      </c>
      <c r="B1602" s="213"/>
      <c r="C1602" s="40" t="s">
        <v>674</v>
      </c>
      <c r="D1602" s="109">
        <v>9.5075172699999992</v>
      </c>
      <c r="E1602" s="110">
        <v>8.6469801999999998</v>
      </c>
      <c r="F1602" s="110">
        <v>6.9843538499999998</v>
      </c>
      <c r="G1602" s="110">
        <v>9.1001787000000007</v>
      </c>
      <c r="H1602" s="110">
        <v>6.8867552400000003</v>
      </c>
      <c r="I1602" s="110">
        <v>10.215790119999999</v>
      </c>
      <c r="J1602" s="110">
        <v>9.7416032599999998</v>
      </c>
      <c r="K1602" s="110">
        <v>8.7790464900000007</v>
      </c>
      <c r="L1602" s="110">
        <v>9.4572500799999997</v>
      </c>
      <c r="M1602" s="110">
        <v>11.624323329999999</v>
      </c>
      <c r="N1602" s="110">
        <v>7.4795184199999998</v>
      </c>
      <c r="O1602" s="111">
        <v>8.1135232399999992</v>
      </c>
      <c r="P1602" s="112">
        <f t="shared" si="1169"/>
        <v>106.5368402</v>
      </c>
      <c r="Q1602" s="80"/>
      <c r="R1602" s="114"/>
      <c r="S1602" s="114"/>
      <c r="T1602" s="115">
        <f t="shared" si="1195"/>
        <v>0</v>
      </c>
      <c r="U1602" s="209">
        <v>2</v>
      </c>
    </row>
    <row r="1603" spans="1:21" s="60" customFormat="1" ht="15.75" hidden="1" customHeight="1" thickBot="1">
      <c r="A1603" s="45" t="s">
        <v>39</v>
      </c>
      <c r="B1603" s="213"/>
      <c r="C1603" s="40" t="s">
        <v>757</v>
      </c>
      <c r="D1603" s="152">
        <v>11.01172691</v>
      </c>
      <c r="E1603" s="152">
        <v>8.3529107399999987</v>
      </c>
      <c r="F1603" s="152">
        <v>8.5366014700000008</v>
      </c>
      <c r="G1603" s="152">
        <v>8.5681321499999967</v>
      </c>
      <c r="H1603" s="152">
        <v>7.8349604500000041</v>
      </c>
      <c r="I1603" s="152">
        <v>6.762964310000001</v>
      </c>
      <c r="J1603" s="152">
        <v>7.3522317199999989</v>
      </c>
      <c r="K1603" s="152">
        <v>9.8098015599999968</v>
      </c>
      <c r="L1603" s="152">
        <v>10.594421460000007</v>
      </c>
      <c r="M1603" s="152">
        <v>10.037017039999995</v>
      </c>
      <c r="N1603" s="152">
        <v>13.390006749999998</v>
      </c>
      <c r="O1603" s="111">
        <v>13.563880159999997</v>
      </c>
      <c r="P1603" s="112">
        <f t="shared" si="1169"/>
        <v>115.81465471999999</v>
      </c>
      <c r="Q1603" s="80"/>
      <c r="R1603" s="114"/>
      <c r="S1603" s="114"/>
      <c r="T1603" s="115">
        <f t="shared" si="1195"/>
        <v>0</v>
      </c>
      <c r="U1603" s="209">
        <v>2</v>
      </c>
    </row>
    <row r="1604" spans="1:21" s="60" customFormat="1" ht="15.75" hidden="1" customHeight="1" thickBot="1">
      <c r="A1604" s="45" t="s">
        <v>39</v>
      </c>
      <c r="B1604" s="213"/>
      <c r="C1604" s="40" t="s">
        <v>836</v>
      </c>
      <c r="D1604" s="306">
        <v>15.078318260000001</v>
      </c>
      <c r="E1604" s="307">
        <v>15.067491689999999</v>
      </c>
      <c r="F1604" s="307">
        <v>11.868677460000001</v>
      </c>
      <c r="G1604" s="307">
        <v>12.07022001</v>
      </c>
      <c r="H1604" s="307">
        <v>8.6991328999999951</v>
      </c>
      <c r="I1604" s="307">
        <v>5.5684238900000054</v>
      </c>
      <c r="J1604" s="307">
        <v>9.7959438399999925</v>
      </c>
      <c r="K1604" s="307">
        <v>7.9667781400000024</v>
      </c>
      <c r="L1604" s="307">
        <v>9.2635919699999931</v>
      </c>
      <c r="M1604" s="307">
        <v>9.514172230000014</v>
      </c>
      <c r="N1604" s="307">
        <v>12.176883399999994</v>
      </c>
      <c r="O1604" s="308">
        <v>13.915176330000023</v>
      </c>
      <c r="P1604" s="309">
        <f>SUM(D1604:O1604)</f>
        <v>130.98481012000002</v>
      </c>
      <c r="Q1604" s="80"/>
      <c r="R1604" s="109"/>
      <c r="S1604" s="109"/>
      <c r="T1604" s="52">
        <f>S1604-R1604</f>
        <v>0</v>
      </c>
      <c r="U1604" s="209">
        <v>2</v>
      </c>
    </row>
    <row r="1605" spans="1:21" s="60" customFormat="1" ht="15.75" hidden="1" customHeight="1" thickBot="1">
      <c r="A1605" s="45" t="s">
        <v>39</v>
      </c>
      <c r="B1605" s="512"/>
      <c r="C1605" s="413" t="s">
        <v>920</v>
      </c>
      <c r="D1605" s="306">
        <v>13.083867969999998</v>
      </c>
      <c r="E1605" s="307">
        <v>12.702763620000001</v>
      </c>
      <c r="F1605" s="307">
        <v>12.419183390000001</v>
      </c>
      <c r="G1605" s="307">
        <v>11.942758159999997</v>
      </c>
      <c r="H1605" s="307">
        <v>10.025566440000006</v>
      </c>
      <c r="I1605" s="307">
        <v>10.609572060000005</v>
      </c>
      <c r="J1605" s="307">
        <v>11.71028896</v>
      </c>
      <c r="K1605" s="307">
        <v>8.4438509099999948</v>
      </c>
      <c r="L1605" s="307">
        <v>9.6291144200000076</v>
      </c>
      <c r="M1605" s="307">
        <v>10.66162319</v>
      </c>
      <c r="N1605" s="307">
        <v>12.978065999999998</v>
      </c>
      <c r="O1605" s="308">
        <v>11.86839682999998</v>
      </c>
      <c r="P1605" s="309">
        <f>SUM(D1605:O1605)</f>
        <v>136.07505194999999</v>
      </c>
      <c r="Q1605" s="80"/>
      <c r="R1605" s="307">
        <v>169.5</v>
      </c>
      <c r="S1605" s="342">
        <v>169.5</v>
      </c>
      <c r="T1605" s="355">
        <f t="shared" si="1195"/>
        <v>0</v>
      </c>
      <c r="U1605" s="209">
        <v>2</v>
      </c>
    </row>
    <row r="1606" spans="1:21" s="60" customFormat="1" ht="15.6" customHeight="1" thickBot="1">
      <c r="A1606" s="45" t="s">
        <v>39</v>
      </c>
      <c r="B1606" s="513">
        <v>286</v>
      </c>
      <c r="C1606" s="567" t="s">
        <v>2827</v>
      </c>
      <c r="D1606" s="551">
        <v>107.1</v>
      </c>
      <c r="E1606" s="551">
        <v>107.1</v>
      </c>
      <c r="F1606" s="551">
        <v>107.1</v>
      </c>
      <c r="G1606" s="551">
        <v>107.1</v>
      </c>
      <c r="H1606" s="551">
        <v>107.1</v>
      </c>
      <c r="I1606" s="551">
        <v>107.1</v>
      </c>
      <c r="J1606" s="551">
        <v>107.1</v>
      </c>
      <c r="K1606" s="551">
        <v>107.1</v>
      </c>
      <c r="L1606" s="551">
        <v>107.1</v>
      </c>
      <c r="M1606" s="551">
        <v>107.1</v>
      </c>
      <c r="N1606" s="551">
        <v>107.1</v>
      </c>
      <c r="O1606" s="551">
        <f>(R1606)-SUM(D1606:N1606)</f>
        <v>107.5</v>
      </c>
      <c r="P1606" s="552">
        <f t="shared" ref="P1606" si="1196">SUM(D1606:O1606)</f>
        <v>1285.5999999999999</v>
      </c>
      <c r="Q1606" s="173"/>
      <c r="R1606" s="551">
        <v>1285.5999999999999</v>
      </c>
      <c r="S1606" s="551">
        <v>1285.5999999999999</v>
      </c>
      <c r="T1606" s="521">
        <f t="shared" si="1195"/>
        <v>0</v>
      </c>
      <c r="U1606" s="209">
        <v>1</v>
      </c>
    </row>
    <row r="1607" spans="1:21" s="60" customFormat="1" ht="15.75" hidden="1" customHeight="1" thickBot="1">
      <c r="A1607" s="45" t="s">
        <v>39</v>
      </c>
      <c r="B1607" s="409"/>
      <c r="C1607" s="165" t="s">
        <v>1053</v>
      </c>
      <c r="D1607" s="312">
        <v>16.717345619999996</v>
      </c>
      <c r="E1607" s="313">
        <v>13.986109460000005</v>
      </c>
      <c r="F1607" s="313">
        <v>13.529860209999999</v>
      </c>
      <c r="G1607" s="313">
        <v>16.310593140000002</v>
      </c>
      <c r="H1607" s="313">
        <v>14.111827359999992</v>
      </c>
      <c r="I1607" s="313">
        <v>14.357192400000017</v>
      </c>
      <c r="J1607" s="313">
        <v>20.399382559999992</v>
      </c>
      <c r="K1607" s="313">
        <v>15.185487590000008</v>
      </c>
      <c r="L1607" s="313">
        <v>19.006119489999985</v>
      </c>
      <c r="M1607" s="313">
        <v>23.989250059999989</v>
      </c>
      <c r="N1607" s="313">
        <v>25.972990109999984</v>
      </c>
      <c r="O1607" s="305">
        <v>30.788037670000023</v>
      </c>
      <c r="P1607" s="314">
        <f>SUM(D1607:O1607)</f>
        <v>224.35419567</v>
      </c>
      <c r="Q1607" s="75"/>
      <c r="R1607" s="428">
        <v>186.2</v>
      </c>
      <c r="S1607" s="396">
        <v>186.2</v>
      </c>
      <c r="T1607" s="397">
        <f>R1607-S1607</f>
        <v>0</v>
      </c>
      <c r="U1607" s="209">
        <v>2</v>
      </c>
    </row>
    <row r="1608" spans="1:21" s="60" customFormat="1" ht="15.75" hidden="1" customHeight="1" thickBot="1">
      <c r="A1608" s="45" t="s">
        <v>39</v>
      </c>
      <c r="B1608" s="62"/>
      <c r="C1608" s="49" t="s">
        <v>1419</v>
      </c>
      <c r="D1608" s="109">
        <v>30.90004351</v>
      </c>
      <c r="E1608" s="110">
        <v>40.972739439999998</v>
      </c>
      <c r="F1608" s="110">
        <v>33.894145589999994</v>
      </c>
      <c r="G1608" s="110">
        <v>33.228029290000009</v>
      </c>
      <c r="H1608" s="110">
        <v>27.375103249999995</v>
      </c>
      <c r="I1608" s="110">
        <v>24.272168399999998</v>
      </c>
      <c r="J1608" s="110">
        <v>28.624690490000006</v>
      </c>
      <c r="K1608" s="110">
        <v>22.985167829999995</v>
      </c>
      <c r="L1608" s="110">
        <v>46.036028440000024</v>
      </c>
      <c r="M1608" s="110">
        <v>37.199210820000019</v>
      </c>
      <c r="N1608" s="110">
        <v>21.861583389999964</v>
      </c>
      <c r="O1608" s="111">
        <v>23.215325789999952</v>
      </c>
      <c r="P1608" s="112">
        <f t="shared" ref="P1608:P1617" si="1197">SUM(D1608:O1608)</f>
        <v>370.56423623999996</v>
      </c>
      <c r="Q1608" s="75"/>
      <c r="R1608" s="109">
        <v>298.10000000000002</v>
      </c>
      <c r="S1608" s="114">
        <v>298.10000000000002</v>
      </c>
      <c r="T1608" s="310">
        <f t="shared" ref="T1608:T1617" si="1198">R1608-S1608</f>
        <v>0</v>
      </c>
      <c r="U1608" s="209">
        <v>2</v>
      </c>
    </row>
    <row r="1609" spans="1:21" s="60" customFormat="1" ht="15.75" hidden="1" customHeight="1" thickBot="1">
      <c r="A1609" s="45" t="s">
        <v>39</v>
      </c>
      <c r="B1609" s="62"/>
      <c r="C1609" s="40" t="s">
        <v>1420</v>
      </c>
      <c r="D1609" s="312">
        <v>38.263364260000003</v>
      </c>
      <c r="E1609" s="313">
        <v>31.907656580000008</v>
      </c>
      <c r="F1609" s="313">
        <v>28.566856279999996</v>
      </c>
      <c r="G1609" s="313">
        <v>-2.7607433000000015</v>
      </c>
      <c r="H1609" s="313">
        <v>60.826829159999988</v>
      </c>
      <c r="I1609" s="313">
        <v>23.803747329999993</v>
      </c>
      <c r="J1609" s="313">
        <v>59.561974289999995</v>
      </c>
      <c r="K1609" s="313">
        <v>22.364930340000001</v>
      </c>
      <c r="L1609" s="313">
        <v>14.676182170000004</v>
      </c>
      <c r="M1609" s="313">
        <v>17.872586290000015</v>
      </c>
      <c r="N1609" s="313">
        <v>19.606074279999973</v>
      </c>
      <c r="O1609" s="305">
        <v>28.191897580000045</v>
      </c>
      <c r="P1609" s="314">
        <f t="shared" si="1197"/>
        <v>342.88135526000002</v>
      </c>
      <c r="Q1609" s="79"/>
      <c r="R1609" s="306">
        <v>322.5</v>
      </c>
      <c r="S1609" s="342">
        <v>322.5</v>
      </c>
      <c r="T1609" s="355">
        <f t="shared" si="1198"/>
        <v>0</v>
      </c>
      <c r="U1609" s="209">
        <v>2</v>
      </c>
    </row>
    <row r="1610" spans="1:21" s="60" customFormat="1" ht="15.6" hidden="1" customHeight="1" thickBot="1">
      <c r="A1610" s="45" t="s">
        <v>39</v>
      </c>
      <c r="B1610" s="62"/>
      <c r="C1610" s="40" t="s">
        <v>1421</v>
      </c>
      <c r="D1610" s="109">
        <v>6.6947520000002925E-2</v>
      </c>
      <c r="E1610" s="110">
        <v>32.792198020000001</v>
      </c>
      <c r="F1610" s="110">
        <v>20.181090390000008</v>
      </c>
      <c r="G1610" s="110">
        <v>48.635776559999996</v>
      </c>
      <c r="H1610" s="110">
        <v>23.788028659999995</v>
      </c>
      <c r="I1610" s="110">
        <v>21.865955139999997</v>
      </c>
      <c r="J1610" s="110">
        <v>5.8496627400000136</v>
      </c>
      <c r="K1610" s="110">
        <v>6.9343065799999692</v>
      </c>
      <c r="L1610" s="110">
        <v>5.7528073900000152</v>
      </c>
      <c r="M1610" s="110">
        <v>16.089250040000024</v>
      </c>
      <c r="N1610" s="110">
        <v>8.9739133199999799</v>
      </c>
      <c r="O1610" s="111">
        <v>-9.0875316000000055</v>
      </c>
      <c r="P1610" s="112">
        <f t="shared" si="1197"/>
        <v>181.84240475999999</v>
      </c>
      <c r="Q1610" s="113"/>
      <c r="R1610" s="109">
        <v>250</v>
      </c>
      <c r="S1610" s="114">
        <v>250</v>
      </c>
      <c r="T1610" s="115">
        <f t="shared" si="1198"/>
        <v>0</v>
      </c>
      <c r="U1610" s="209">
        <v>2</v>
      </c>
    </row>
    <row r="1611" spans="1:21" s="60" customFormat="1" ht="15.6" hidden="1" customHeight="1" thickBot="1">
      <c r="A1611" s="45" t="s">
        <v>39</v>
      </c>
      <c r="B1611" s="62"/>
      <c r="C1611" s="40" t="s">
        <v>1422</v>
      </c>
      <c r="D1611" s="109">
        <v>34.174144899999995</v>
      </c>
      <c r="E1611" s="110">
        <v>12.045301870000003</v>
      </c>
      <c r="F1611" s="110">
        <v>0.92953924999999771</v>
      </c>
      <c r="G1611" s="110">
        <v>42.805821769999994</v>
      </c>
      <c r="H1611" s="110">
        <v>32.02400590000002</v>
      </c>
      <c r="I1611" s="110">
        <v>27.93380725999998</v>
      </c>
      <c r="J1611" s="110">
        <v>38.510623660000022</v>
      </c>
      <c r="K1611" s="110">
        <v>33.939968469999968</v>
      </c>
      <c r="L1611" s="110">
        <v>39.414915920000055</v>
      </c>
      <c r="M1611" s="110">
        <v>80.959258849999969</v>
      </c>
      <c r="N1611" s="110">
        <v>78.406871429999967</v>
      </c>
      <c r="O1611" s="111">
        <v>72.699601220000034</v>
      </c>
      <c r="P1611" s="112">
        <f t="shared" si="1197"/>
        <v>493.84386050000001</v>
      </c>
      <c r="Q1611" s="113"/>
      <c r="R1611" s="109">
        <v>347.3</v>
      </c>
      <c r="S1611" s="114">
        <v>347.3</v>
      </c>
      <c r="T1611" s="115">
        <f t="shared" si="1198"/>
        <v>0</v>
      </c>
      <c r="U1611" s="209">
        <v>2</v>
      </c>
    </row>
    <row r="1612" spans="1:21" s="60" customFormat="1" ht="15.75" hidden="1" customHeight="1" thickBot="1">
      <c r="A1612" s="45" t="s">
        <v>39</v>
      </c>
      <c r="B1612" s="62">
        <f>+B1606+1</f>
        <v>287</v>
      </c>
      <c r="C1612" s="40" t="s">
        <v>1423</v>
      </c>
      <c r="D1612" s="109">
        <v>89.546921639999994</v>
      </c>
      <c r="E1612" s="110">
        <v>111.72825784999999</v>
      </c>
      <c r="F1612" s="110">
        <v>68.632023040000007</v>
      </c>
      <c r="G1612" s="110">
        <v>68.567734050000013</v>
      </c>
      <c r="H1612" s="110">
        <v>60.392088539999975</v>
      </c>
      <c r="I1612" s="110">
        <v>88.166375259999995</v>
      </c>
      <c r="J1612" s="110">
        <v>117.52468206000003</v>
      </c>
      <c r="K1612" s="110">
        <v>80.822352789999968</v>
      </c>
      <c r="L1612" s="110">
        <v>99.164603329999977</v>
      </c>
      <c r="M1612" s="110">
        <v>105.85950660000003</v>
      </c>
      <c r="N1612" s="110">
        <v>106.75006621</v>
      </c>
      <c r="O1612" s="111">
        <v>96.711538889999815</v>
      </c>
      <c r="P1612" s="112">
        <f t="shared" si="1197"/>
        <v>1093.8661502599998</v>
      </c>
      <c r="Q1612" s="79"/>
      <c r="R1612" s="402">
        <v>788.9</v>
      </c>
      <c r="S1612" s="343">
        <v>788.9</v>
      </c>
      <c r="T1612" s="403">
        <f t="shared" si="1198"/>
        <v>0</v>
      </c>
      <c r="U1612" s="209">
        <v>2</v>
      </c>
    </row>
    <row r="1613" spans="1:21" s="60" customFormat="1" ht="15.75" hidden="1" customHeight="1" thickBot="1">
      <c r="A1613" s="45" t="s">
        <v>39</v>
      </c>
      <c r="B1613" s="408">
        <v>296</v>
      </c>
      <c r="C1613" s="568" t="s">
        <v>1424</v>
      </c>
      <c r="D1613" s="306">
        <v>120.89475076000001</v>
      </c>
      <c r="E1613" s="306">
        <v>169.90233267999997</v>
      </c>
      <c r="F1613" s="306">
        <v>134.52776403999997</v>
      </c>
      <c r="G1613" s="306">
        <v>135.65956875000012</v>
      </c>
      <c r="H1613" s="306">
        <v>101.55760104000001</v>
      </c>
      <c r="I1613" s="306">
        <v>120.15744416999985</v>
      </c>
      <c r="J1613" s="306">
        <v>111.66748437000001</v>
      </c>
      <c r="K1613" s="306">
        <v>123.65264172000002</v>
      </c>
      <c r="L1613" s="306">
        <v>119.24440221999987</v>
      </c>
      <c r="M1613" s="306">
        <v>137.66170162000026</v>
      </c>
      <c r="N1613" s="306">
        <v>121.8004219899999</v>
      </c>
      <c r="O1613" s="308">
        <v>140.98631549000015</v>
      </c>
      <c r="P1613" s="309">
        <f t="shared" si="1197"/>
        <v>1537.7124288500002</v>
      </c>
      <c r="Q1613" s="79"/>
      <c r="R1613" s="342">
        <v>1429.8</v>
      </c>
      <c r="S1613" s="342">
        <v>1429.8</v>
      </c>
      <c r="T1613" s="355">
        <f t="shared" si="1198"/>
        <v>0</v>
      </c>
      <c r="U1613" s="209">
        <v>2</v>
      </c>
    </row>
    <row r="1614" spans="1:21" s="60" customFormat="1" ht="15.75" customHeight="1" thickBot="1">
      <c r="A1614" s="45" t="s">
        <v>39</v>
      </c>
      <c r="B1614" s="513">
        <v>287</v>
      </c>
      <c r="C1614" s="567" t="s">
        <v>1425</v>
      </c>
      <c r="D1614" s="551">
        <v>134.09475639999999</v>
      </c>
      <c r="E1614" s="551">
        <v>145.96796077999994</v>
      </c>
      <c r="F1614" s="551">
        <v>120.41780203000008</v>
      </c>
      <c r="G1614" s="551">
        <v>148.58993350000003</v>
      </c>
      <c r="H1614" s="551">
        <v>137.63210018000007</v>
      </c>
      <c r="I1614" s="551">
        <v>136.12711326999988</v>
      </c>
      <c r="J1614" s="565">
        <v>119.8</v>
      </c>
      <c r="K1614" s="565">
        <v>119.8</v>
      </c>
      <c r="L1614" s="565">
        <v>119.8</v>
      </c>
      <c r="M1614" s="565">
        <v>119.8</v>
      </c>
      <c r="N1614" s="565">
        <v>119.8</v>
      </c>
      <c r="O1614" s="551">
        <f>(R1614)-SUM(D1614:N1614)</f>
        <v>119.77033384000015</v>
      </c>
      <c r="P1614" s="552">
        <f t="shared" si="1197"/>
        <v>1541.6</v>
      </c>
      <c r="Q1614" s="523"/>
      <c r="R1614" s="553">
        <v>1541.6</v>
      </c>
      <c r="S1614" s="551">
        <v>1541.6</v>
      </c>
      <c r="T1614" s="521">
        <f t="shared" si="1198"/>
        <v>0</v>
      </c>
      <c r="U1614" s="209">
        <v>1</v>
      </c>
    </row>
    <row r="1615" spans="1:21" s="60" customFormat="1" ht="15.75" customHeight="1" thickBot="1">
      <c r="A1615" s="45" t="s">
        <v>39</v>
      </c>
      <c r="B1615" s="513">
        <v>288</v>
      </c>
      <c r="C1615" s="567" t="s">
        <v>1426</v>
      </c>
      <c r="D1615" s="565">
        <v>107.1</v>
      </c>
      <c r="E1615" s="565">
        <v>107.1</v>
      </c>
      <c r="F1615" s="565">
        <v>107.1</v>
      </c>
      <c r="G1615" s="565">
        <v>107.1</v>
      </c>
      <c r="H1615" s="565">
        <v>107.1</v>
      </c>
      <c r="I1615" s="565">
        <v>107.1</v>
      </c>
      <c r="J1615" s="565">
        <v>107.1</v>
      </c>
      <c r="K1615" s="565">
        <v>107.1</v>
      </c>
      <c r="L1615" s="565">
        <v>107.1</v>
      </c>
      <c r="M1615" s="565">
        <v>107.1</v>
      </c>
      <c r="N1615" s="565">
        <v>107.1</v>
      </c>
      <c r="O1615" s="551">
        <f>(R1615)-SUM(D1615:N1615)</f>
        <v>107.5</v>
      </c>
      <c r="P1615" s="552">
        <f t="shared" si="1197"/>
        <v>1285.5999999999999</v>
      </c>
      <c r="Q1615" s="523"/>
      <c r="R1615" s="553">
        <v>1285.5999999999999</v>
      </c>
      <c r="S1615" s="551">
        <v>1285.5999999999999</v>
      </c>
      <c r="T1615" s="521">
        <f t="shared" si="1198"/>
        <v>0</v>
      </c>
      <c r="U1615" s="209">
        <v>1</v>
      </c>
    </row>
    <row r="1616" spans="1:21" s="60" customFormat="1" ht="15.75" hidden="1" customHeight="1" thickBot="1">
      <c r="A1616" s="45" t="s">
        <v>39</v>
      </c>
      <c r="B1616" s="409"/>
      <c r="C1616" s="158" t="s">
        <v>1427</v>
      </c>
      <c r="D1616" s="415"/>
      <c r="E1616" s="416"/>
      <c r="F1616" s="416"/>
      <c r="G1616" s="416"/>
      <c r="H1616" s="416"/>
      <c r="I1616" s="416"/>
      <c r="J1616" s="416"/>
      <c r="K1616" s="416"/>
      <c r="L1616" s="416"/>
      <c r="M1616" s="416"/>
      <c r="N1616" s="416"/>
      <c r="O1616" s="305">
        <f>(R1616)-SUM(D1616:N1616)</f>
        <v>0</v>
      </c>
      <c r="P1616" s="314">
        <f t="shared" si="1197"/>
        <v>0</v>
      </c>
      <c r="Q1616" s="80"/>
      <c r="R1616" s="420"/>
      <c r="S1616" s="343"/>
      <c r="T1616" s="403">
        <f t="shared" si="1198"/>
        <v>0</v>
      </c>
      <c r="U1616" s="209">
        <v>2</v>
      </c>
    </row>
    <row r="1617" spans="1:21" s="60" customFormat="1" ht="15.75" hidden="1" customHeight="1" thickBot="1">
      <c r="A1617" s="45" t="s">
        <v>39</v>
      </c>
      <c r="B1617" s="213"/>
      <c r="C1617" s="40" t="s">
        <v>1428</v>
      </c>
      <c r="D1617" s="134"/>
      <c r="E1617" s="133"/>
      <c r="F1617" s="133"/>
      <c r="G1617" s="133"/>
      <c r="H1617" s="133"/>
      <c r="I1617" s="133"/>
      <c r="J1617" s="133"/>
      <c r="K1617" s="133"/>
      <c r="L1617" s="133"/>
      <c r="M1617" s="133"/>
      <c r="N1617" s="133"/>
      <c r="O1617" s="111">
        <f>(R1617)-SUM(D1617:N1617)</f>
        <v>0</v>
      </c>
      <c r="P1617" s="112">
        <f t="shared" si="1197"/>
        <v>0</v>
      </c>
      <c r="Q1617" s="80"/>
      <c r="R1617" s="120"/>
      <c r="S1617" s="114"/>
      <c r="T1617" s="115">
        <f t="shared" si="1198"/>
        <v>0</v>
      </c>
      <c r="U1617" s="209">
        <v>2</v>
      </c>
    </row>
    <row r="1618" spans="1:21" s="60" customFormat="1" ht="15.75" hidden="1" customHeight="1" thickBot="1">
      <c r="A1618" s="45" t="s">
        <v>39</v>
      </c>
      <c r="B1618" s="213"/>
      <c r="C1618" s="40" t="s">
        <v>2537</v>
      </c>
      <c r="D1618" s="492"/>
      <c r="E1618" s="491"/>
      <c r="F1618" s="491"/>
      <c r="G1618" s="491"/>
      <c r="H1618" s="491"/>
      <c r="I1618" s="491"/>
      <c r="J1618" s="491"/>
      <c r="K1618" s="491"/>
      <c r="L1618" s="491"/>
      <c r="M1618" s="491"/>
      <c r="N1618" s="491"/>
      <c r="O1618" s="111">
        <f t="shared" ref="O1618:O1620" si="1199">(R1618)-SUM(D1618:N1618)</f>
        <v>0</v>
      </c>
      <c r="P1618" s="112">
        <f t="shared" ref="P1618:P1620" si="1200">SUM(D1618:O1618)</f>
        <v>0</v>
      </c>
      <c r="Q1618" s="80"/>
      <c r="R1618" s="487"/>
      <c r="S1618" s="488"/>
      <c r="T1618" s="115">
        <f t="shared" ref="T1618:T1620" si="1201">R1618-S1618</f>
        <v>0</v>
      </c>
      <c r="U1618" s="209">
        <v>2</v>
      </c>
    </row>
    <row r="1619" spans="1:21" s="60" customFormat="1" ht="15.75" hidden="1" customHeight="1" thickBot="1">
      <c r="A1619" s="45" t="s">
        <v>39</v>
      </c>
      <c r="B1619" s="213"/>
      <c r="C1619" s="40" t="s">
        <v>2633</v>
      </c>
      <c r="D1619" s="492"/>
      <c r="E1619" s="491"/>
      <c r="F1619" s="491"/>
      <c r="G1619" s="491"/>
      <c r="H1619" s="491"/>
      <c r="I1619" s="491"/>
      <c r="J1619" s="491"/>
      <c r="K1619" s="491"/>
      <c r="L1619" s="491"/>
      <c r="M1619" s="491"/>
      <c r="N1619" s="491"/>
      <c r="O1619" s="111">
        <f t="shared" si="1199"/>
        <v>0</v>
      </c>
      <c r="P1619" s="112">
        <f t="shared" si="1200"/>
        <v>0</v>
      </c>
      <c r="Q1619" s="80"/>
      <c r="R1619" s="487"/>
      <c r="S1619" s="488"/>
      <c r="T1619" s="115">
        <f t="shared" si="1201"/>
        <v>0</v>
      </c>
      <c r="U1619" s="209">
        <v>2</v>
      </c>
    </row>
    <row r="1620" spans="1:21" s="60" customFormat="1" ht="15.75" hidden="1" customHeight="1" thickBot="1">
      <c r="A1620" s="45" t="s">
        <v>39</v>
      </c>
      <c r="B1620" s="213"/>
      <c r="C1620" s="40" t="s">
        <v>2729</v>
      </c>
      <c r="D1620" s="492"/>
      <c r="E1620" s="491"/>
      <c r="F1620" s="491"/>
      <c r="G1620" s="491"/>
      <c r="H1620" s="491"/>
      <c r="I1620" s="491"/>
      <c r="J1620" s="491"/>
      <c r="K1620" s="491"/>
      <c r="L1620" s="491"/>
      <c r="M1620" s="491"/>
      <c r="N1620" s="491"/>
      <c r="O1620" s="111">
        <f t="shared" si="1199"/>
        <v>0</v>
      </c>
      <c r="P1620" s="112">
        <f t="shared" si="1200"/>
        <v>0</v>
      </c>
      <c r="Q1620" s="80"/>
      <c r="R1620" s="487"/>
      <c r="S1620" s="488"/>
      <c r="T1620" s="115">
        <f t="shared" si="1201"/>
        <v>0</v>
      </c>
      <c r="U1620" s="209">
        <v>2</v>
      </c>
    </row>
    <row r="1621" spans="1:21" s="118" customFormat="1" ht="15.6" customHeight="1">
      <c r="B1621" s="82"/>
      <c r="C1621" s="50"/>
      <c r="D1621" s="83"/>
      <c r="E1621" s="83"/>
      <c r="F1621" s="83"/>
      <c r="G1621" s="83"/>
      <c r="H1621" s="83"/>
      <c r="I1621" s="83"/>
      <c r="J1621" s="83"/>
      <c r="K1621" s="83"/>
      <c r="L1621" s="83"/>
      <c r="M1621" s="83"/>
      <c r="N1621" s="83"/>
      <c r="O1621" s="83"/>
      <c r="P1621" s="84"/>
      <c r="Q1621" s="84"/>
      <c r="R1621" s="83"/>
      <c r="S1621" s="83"/>
      <c r="T1621" s="67"/>
      <c r="U1621" s="209">
        <v>1</v>
      </c>
    </row>
    <row r="1622" spans="1:21" s="60" customFormat="1" ht="15.75" hidden="1" customHeight="1" thickBot="1">
      <c r="A1622" s="60" t="s">
        <v>40</v>
      </c>
      <c r="B1622" s="213"/>
      <c r="C1622" s="40" t="s">
        <v>2869</v>
      </c>
      <c r="D1622" s="299">
        <v>8.3139976640652521E-2</v>
      </c>
      <c r="E1622" s="299">
        <v>7.734104589076396E-2</v>
      </c>
      <c r="F1622" s="299">
        <v>6.2464450373306869E-2</v>
      </c>
      <c r="G1622" s="299">
        <v>9.4915841581832611E-2</v>
      </c>
      <c r="H1622" s="299">
        <v>7.9058162096010284E-2</v>
      </c>
      <c r="I1622" s="299">
        <v>2.9248558919199263E-2</v>
      </c>
      <c r="J1622" s="299">
        <v>9.9410317731660591E-2</v>
      </c>
      <c r="K1622" s="299">
        <v>6.4381165109897637E-2</v>
      </c>
      <c r="L1622" s="299">
        <v>8.8572261876968691E-2</v>
      </c>
      <c r="M1622" s="299">
        <v>0.14548376374808566</v>
      </c>
      <c r="N1622" s="299">
        <v>6.820535416822214E-2</v>
      </c>
      <c r="O1622" s="299">
        <v>0.10777910186339976</v>
      </c>
      <c r="P1622" s="290">
        <f t="shared" ref="P1622:P1652" si="1202">SUM(D1622:O1622)</f>
        <v>1</v>
      </c>
      <c r="Q1622" s="291"/>
      <c r="R1622" s="83"/>
      <c r="S1622" s="83"/>
      <c r="T1622" s="67"/>
      <c r="U1622" s="209">
        <v>2</v>
      </c>
    </row>
    <row r="1623" spans="1:21" s="60" customFormat="1" ht="15.75" hidden="1" customHeight="1" thickBot="1">
      <c r="A1623" s="60" t="s">
        <v>40</v>
      </c>
      <c r="B1623" s="213"/>
      <c r="C1623" s="40" t="s">
        <v>2870</v>
      </c>
      <c r="D1623" s="119">
        <v>3.5607724137989516E-2</v>
      </c>
      <c r="E1623" s="119">
        <v>0.16876245068127657</v>
      </c>
      <c r="F1623" s="119">
        <v>4.82793856061592E-2</v>
      </c>
      <c r="G1623" s="119">
        <v>7.086392371309988E-2</v>
      </c>
      <c r="H1623" s="119">
        <v>0.13348107932606793</v>
      </c>
      <c r="I1623" s="119">
        <v>8.2325813825267519E-2</v>
      </c>
      <c r="J1623" s="119">
        <v>6.7290314276473862E-3</v>
      </c>
      <c r="K1623" s="119">
        <v>5.2128781189086149E-2</v>
      </c>
      <c r="L1623" s="119">
        <v>0.10442773649373083</v>
      </c>
      <c r="M1623" s="119">
        <v>8.0762982944619033E-2</v>
      </c>
      <c r="N1623" s="119">
        <v>0.1163561436260146</v>
      </c>
      <c r="O1623" s="119">
        <v>0.1002749470290414</v>
      </c>
      <c r="P1623" s="107">
        <f t="shared" si="1202"/>
        <v>1</v>
      </c>
      <c r="Q1623" s="291"/>
      <c r="R1623" s="83"/>
      <c r="S1623" s="83"/>
      <c r="T1623" s="67"/>
      <c r="U1623" s="209">
        <v>2</v>
      </c>
    </row>
    <row r="1624" spans="1:21" s="60" customFormat="1" ht="15.75" hidden="1" customHeight="1" thickBot="1">
      <c r="A1624" s="60" t="s">
        <v>40</v>
      </c>
      <c r="B1624" s="213"/>
      <c r="C1624" s="40" t="s">
        <v>2871</v>
      </c>
      <c r="D1624" s="346">
        <v>9.0860398910777462E-2</v>
      </c>
      <c r="E1624" s="346">
        <v>3.6052353470960745E-2</v>
      </c>
      <c r="F1624" s="346">
        <v>4.7544641621848502E-2</v>
      </c>
      <c r="G1624" s="346">
        <v>9.7987769876054898E-2</v>
      </c>
      <c r="H1624" s="346">
        <v>0.17282055954816364</v>
      </c>
      <c r="I1624" s="346">
        <v>0.16181275881194479</v>
      </c>
      <c r="J1624" s="346">
        <v>6.5928208968844978E-2</v>
      </c>
      <c r="K1624" s="346">
        <v>4.822287537211719E-2</v>
      </c>
      <c r="L1624" s="346">
        <v>5.9359492046631726E-2</v>
      </c>
      <c r="M1624" s="346">
        <v>7.1323668643738777E-2</v>
      </c>
      <c r="N1624" s="346">
        <v>3.362571594871934E-2</v>
      </c>
      <c r="O1624" s="346">
        <v>0.11446155678019794</v>
      </c>
      <c r="P1624" s="295">
        <f t="shared" si="1202"/>
        <v>1</v>
      </c>
      <c r="Q1624" s="291"/>
      <c r="R1624" s="83"/>
      <c r="S1624" s="83"/>
      <c r="T1624" s="67"/>
      <c r="U1624" s="209">
        <v>2</v>
      </c>
    </row>
    <row r="1625" spans="1:21" s="60" customFormat="1" ht="15.75" hidden="1" customHeight="1" thickBot="1">
      <c r="A1625" s="60" t="s">
        <v>40</v>
      </c>
      <c r="B1625" s="213"/>
      <c r="C1625" s="40" t="s">
        <v>2872</v>
      </c>
      <c r="D1625" s="153">
        <f t="shared" ref="D1625:D1632" si="1203">D1647/$P1647</f>
        <v>0.10480570210443516</v>
      </c>
      <c r="E1625" s="296">
        <f t="shared" ref="E1625:O1625" si="1204">E1647/$P1647</f>
        <v>4.6982106961433255E-2</v>
      </c>
      <c r="F1625" s="296">
        <f t="shared" si="1204"/>
        <v>3.188685757392163E-2</v>
      </c>
      <c r="G1625" s="296">
        <f t="shared" si="1204"/>
        <v>0.10317884367140549</v>
      </c>
      <c r="H1625" s="296">
        <f t="shared" si="1204"/>
        <v>7.3906607194347551E-2</v>
      </c>
      <c r="I1625" s="296">
        <f t="shared" si="1204"/>
        <v>7.2691654832550551E-2</v>
      </c>
      <c r="J1625" s="296">
        <f t="shared" si="1204"/>
        <v>7.9727268181071911E-2</v>
      </c>
      <c r="K1625" s="296">
        <f t="shared" si="1204"/>
        <v>7.3693701543017742E-2</v>
      </c>
      <c r="L1625" s="296">
        <f t="shared" si="1204"/>
        <v>6.5990665897438835E-2</v>
      </c>
      <c r="M1625" s="296">
        <f t="shared" si="1204"/>
        <v>0.13335382022728884</v>
      </c>
      <c r="N1625" s="296">
        <f t="shared" si="1204"/>
        <v>0.1111759179140679</v>
      </c>
      <c r="O1625" s="296">
        <f t="shared" si="1204"/>
        <v>0.10260685389902105</v>
      </c>
      <c r="P1625" s="155">
        <f t="shared" si="1202"/>
        <v>0.99999999999999989</v>
      </c>
      <c r="Q1625" s="291"/>
      <c r="R1625" s="83"/>
      <c r="S1625" s="83"/>
      <c r="T1625" s="67"/>
      <c r="U1625" s="209">
        <v>2</v>
      </c>
    </row>
    <row r="1626" spans="1:21" s="60" customFormat="1" ht="15.75" hidden="1" customHeight="1" thickBot="1">
      <c r="A1626" s="60" t="s">
        <v>40</v>
      </c>
      <c r="B1626" s="213"/>
      <c r="C1626" s="41" t="s">
        <v>2873</v>
      </c>
      <c r="D1626" s="153">
        <f t="shared" si="1203"/>
        <v>4.5461557921485839E-2</v>
      </c>
      <c r="E1626" s="296">
        <f t="shared" ref="E1626:O1627" si="1205">E1648/$P1648</f>
        <v>6.8490945006304649E-2</v>
      </c>
      <c r="F1626" s="296">
        <f t="shared" si="1205"/>
        <v>3.7511385285251143E-2</v>
      </c>
      <c r="G1626" s="296">
        <f t="shared" si="1205"/>
        <v>0.14881703114061037</v>
      </c>
      <c r="H1626" s="296">
        <f t="shared" si="1205"/>
        <v>7.4875245702415508E-2</v>
      </c>
      <c r="I1626" s="296">
        <f t="shared" si="1205"/>
        <v>6.1569479611187548E-2</v>
      </c>
      <c r="J1626" s="296">
        <f t="shared" si="1205"/>
        <v>5.5944135392865052E-2</v>
      </c>
      <c r="K1626" s="296">
        <f t="shared" si="1205"/>
        <v>0.14139536414002685</v>
      </c>
      <c r="L1626" s="296">
        <f t="shared" si="1205"/>
        <v>0.12237367226385687</v>
      </c>
      <c r="M1626" s="296">
        <f t="shared" si="1205"/>
        <v>8.9614979834333142E-2</v>
      </c>
      <c r="N1626" s="296">
        <f t="shared" si="1205"/>
        <v>6.3129370506725777E-2</v>
      </c>
      <c r="O1626" s="296">
        <f t="shared" si="1205"/>
        <v>9.0816833194937191E-2</v>
      </c>
      <c r="P1626" s="155">
        <f t="shared" si="1202"/>
        <v>0.99999999999999989</v>
      </c>
      <c r="Q1626" s="157">
        <f>(P1648/P1647-1)</f>
        <v>0.1279764342981593</v>
      </c>
      <c r="R1626" s="83"/>
      <c r="S1626" s="83"/>
      <c r="T1626" s="67"/>
      <c r="U1626" s="209">
        <v>2</v>
      </c>
    </row>
    <row r="1627" spans="1:21" s="60" customFormat="1" ht="15.75" hidden="1" customHeight="1" thickBot="1">
      <c r="A1627" s="60" t="s">
        <v>40</v>
      </c>
      <c r="B1627" s="213"/>
      <c r="C1627" s="40" t="s">
        <v>2874</v>
      </c>
      <c r="D1627" s="153">
        <f t="shared" si="1203"/>
        <v>6.1796843677548896E-2</v>
      </c>
      <c r="E1627" s="296">
        <f t="shared" si="1205"/>
        <v>8.6024067830342152E-2</v>
      </c>
      <c r="F1627" s="296">
        <f t="shared" si="1205"/>
        <v>8.7016182751167556E-2</v>
      </c>
      <c r="G1627" s="296">
        <f t="shared" si="1205"/>
        <v>8.8220890214089173E-2</v>
      </c>
      <c r="H1627" s="296">
        <f t="shared" si="1205"/>
        <v>8.0383605966228788E-2</v>
      </c>
      <c r="I1627" s="296">
        <f t="shared" si="1205"/>
        <v>6.3421326457737404E-2</v>
      </c>
      <c r="J1627" s="296">
        <f t="shared" si="1205"/>
        <v>5.9898244037862515E-2</v>
      </c>
      <c r="K1627" s="296">
        <f t="shared" si="1205"/>
        <v>6.4138985546672009E-2</v>
      </c>
      <c r="L1627" s="296">
        <f t="shared" si="1205"/>
        <v>8.0435320861613951E-2</v>
      </c>
      <c r="M1627" s="296">
        <f t="shared" si="1205"/>
        <v>6.543071023708559E-2</v>
      </c>
      <c r="N1627" s="296">
        <f t="shared" si="1205"/>
        <v>8.3816542266064401E-2</v>
      </c>
      <c r="O1627" s="296">
        <f t="shared" si="1205"/>
        <v>0.1794172801535876</v>
      </c>
      <c r="P1627" s="155">
        <f t="shared" si="1202"/>
        <v>1</v>
      </c>
      <c r="Q1627" s="157">
        <f t="shared" ref="Q1627:Q1632" si="1206">(P1649/P1648-1)</f>
        <v>0.41139537208542776</v>
      </c>
      <c r="R1627" s="83"/>
      <c r="S1627" s="83"/>
      <c r="T1627" s="67"/>
      <c r="U1627" s="209">
        <v>2</v>
      </c>
    </row>
    <row r="1628" spans="1:21" s="60" customFormat="1" ht="15.75" hidden="1" customHeight="1" thickBot="1">
      <c r="A1628" s="60" t="s">
        <v>40</v>
      </c>
      <c r="B1628" s="213"/>
      <c r="C1628" s="40" t="s">
        <v>2875</v>
      </c>
      <c r="D1628" s="153">
        <f t="shared" si="1203"/>
        <v>8.5485233503595826E-2</v>
      </c>
      <c r="E1628" s="296">
        <f t="shared" ref="E1628:O1628" si="1207">E1650/$P1650</f>
        <v>8.87718093611196E-2</v>
      </c>
      <c r="F1628" s="296">
        <f t="shared" si="1207"/>
        <v>7.9222989746689218E-2</v>
      </c>
      <c r="G1628" s="296">
        <f t="shared" si="1207"/>
        <v>8.3665773691113693E-2</v>
      </c>
      <c r="H1628" s="296">
        <f t="shared" si="1207"/>
        <v>7.8715882508059748E-2</v>
      </c>
      <c r="I1628" s="296">
        <f t="shared" si="1207"/>
        <v>8.1976537494432497E-2</v>
      </c>
      <c r="J1628" s="296">
        <f t="shared" si="1207"/>
        <v>9.4219447076996532E-2</v>
      </c>
      <c r="K1628" s="296">
        <f t="shared" si="1207"/>
        <v>8.4910048696246451E-2</v>
      </c>
      <c r="L1628" s="296">
        <f t="shared" si="1207"/>
        <v>8.1090545411472675E-2</v>
      </c>
      <c r="M1628" s="296">
        <f t="shared" si="1207"/>
        <v>6.5632753836388794E-2</v>
      </c>
      <c r="N1628" s="296">
        <f t="shared" si="1207"/>
        <v>9.4425929316621887E-2</v>
      </c>
      <c r="O1628" s="296">
        <f t="shared" si="1207"/>
        <v>8.1883049357263107E-2</v>
      </c>
      <c r="P1628" s="155">
        <f t="shared" si="1202"/>
        <v>0.99999999999999989</v>
      </c>
      <c r="Q1628" s="156">
        <f t="shared" si="1206"/>
        <v>-0.10844217337658746</v>
      </c>
      <c r="R1628" s="83"/>
      <c r="S1628" s="83"/>
      <c r="T1628" s="67"/>
      <c r="U1628" s="209">
        <v>2</v>
      </c>
    </row>
    <row r="1629" spans="1:21" s="60" customFormat="1" ht="15.75" hidden="1" customHeight="1" thickBot="1">
      <c r="A1629" s="60" t="s">
        <v>40</v>
      </c>
      <c r="B1629" s="213"/>
      <c r="C1629" s="49" t="s">
        <v>2876</v>
      </c>
      <c r="D1629" s="153">
        <f t="shared" si="1203"/>
        <v>8.7051827165885734E-2</v>
      </c>
      <c r="E1629" s="154">
        <f t="shared" ref="E1629:O1629" si="1208">E1651/$P1651</f>
        <v>8.2582549122956969E-2</v>
      </c>
      <c r="F1629" s="154">
        <f t="shared" si="1208"/>
        <v>8.0819720564188513E-2</v>
      </c>
      <c r="G1629" s="154">
        <f t="shared" si="1208"/>
        <v>8.7694750050809886E-2</v>
      </c>
      <c r="H1629" s="154">
        <f t="shared" si="1208"/>
        <v>8.4045467339510488E-2</v>
      </c>
      <c r="I1629" s="154">
        <f t="shared" si="1208"/>
        <v>7.1714292737813351E-2</v>
      </c>
      <c r="J1629" s="154">
        <f t="shared" si="1208"/>
        <v>9.9158103486534643E-2</v>
      </c>
      <c r="K1629" s="154">
        <f t="shared" si="1208"/>
        <v>7.1669027406296479E-2</v>
      </c>
      <c r="L1629" s="154">
        <f t="shared" si="1208"/>
        <v>9.547655498602052E-2</v>
      </c>
      <c r="M1629" s="154">
        <f t="shared" si="1208"/>
        <v>8.3666431968735078E-2</v>
      </c>
      <c r="N1629" s="154">
        <f t="shared" si="1208"/>
        <v>6.8381016309761608E-2</v>
      </c>
      <c r="O1629" s="154">
        <f t="shared" si="1208"/>
        <v>8.7740258861486786E-2</v>
      </c>
      <c r="P1629" s="155">
        <f t="shared" si="1202"/>
        <v>1</v>
      </c>
      <c r="Q1629" s="156">
        <f t="shared" si="1206"/>
        <v>-2.2043655667053796E-2</v>
      </c>
      <c r="R1629" s="83"/>
      <c r="S1629" s="83"/>
      <c r="T1629" s="232"/>
      <c r="U1629" s="209">
        <v>2</v>
      </c>
    </row>
    <row r="1630" spans="1:21" s="60" customFormat="1" ht="15.75" hidden="1" customHeight="1" thickBot="1">
      <c r="A1630" s="60" t="s">
        <v>40</v>
      </c>
      <c r="B1630" s="62"/>
      <c r="C1630" s="49" t="s">
        <v>2877</v>
      </c>
      <c r="D1630" s="298">
        <f t="shared" si="1203"/>
        <v>8.1953221682866895E-2</v>
      </c>
      <c r="E1630" s="299">
        <f t="shared" ref="E1630:O1630" si="1209">E1652/$P1652</f>
        <v>9.3780526195743008E-2</v>
      </c>
      <c r="F1630" s="299">
        <f t="shared" si="1209"/>
        <v>6.6560578177537993E-2</v>
      </c>
      <c r="G1630" s="299">
        <f t="shared" si="1209"/>
        <v>0.1028516605571811</v>
      </c>
      <c r="H1630" s="299">
        <f t="shared" si="1209"/>
        <v>7.9074118368889487E-2</v>
      </c>
      <c r="I1630" s="299">
        <f t="shared" si="1209"/>
        <v>7.1011471449058061E-2</v>
      </c>
      <c r="J1630" s="299">
        <f t="shared" si="1209"/>
        <v>7.9640813587715548E-2</v>
      </c>
      <c r="K1630" s="299">
        <f t="shared" si="1209"/>
        <v>9.3694647257766425E-2</v>
      </c>
      <c r="L1630" s="299">
        <f t="shared" si="1209"/>
        <v>8.321430455068983E-2</v>
      </c>
      <c r="M1630" s="299">
        <f t="shared" si="1209"/>
        <v>6.6725743966949122E-2</v>
      </c>
      <c r="N1630" s="299">
        <f t="shared" si="1209"/>
        <v>9.587730651007613E-2</v>
      </c>
      <c r="O1630" s="299">
        <f t="shared" si="1209"/>
        <v>8.5615607695526397E-2</v>
      </c>
      <c r="P1630" s="300">
        <f t="shared" si="1202"/>
        <v>1</v>
      </c>
      <c r="Q1630" s="301">
        <f t="shared" si="1206"/>
        <v>4.1516507479593567E-2</v>
      </c>
      <c r="R1630" s="83"/>
      <c r="S1630" s="83"/>
      <c r="T1630" s="67"/>
      <c r="U1630" s="209">
        <v>2</v>
      </c>
    </row>
    <row r="1631" spans="1:21" s="60" customFormat="1" ht="15.75" hidden="1" customHeight="1" thickBot="1">
      <c r="A1631" s="60" t="s">
        <v>40</v>
      </c>
      <c r="B1631" s="62"/>
      <c r="C1631" s="49" t="s">
        <v>2878</v>
      </c>
      <c r="D1631" s="130">
        <f t="shared" si="1203"/>
        <v>8.1371081486557501E-2</v>
      </c>
      <c r="E1631" s="119">
        <f t="shared" ref="E1631:O1632" si="1210">E1653/$P1653</f>
        <v>8.5184632558796852E-2</v>
      </c>
      <c r="F1631" s="119">
        <f t="shared" si="1210"/>
        <v>8.1764912582390353E-2</v>
      </c>
      <c r="G1631" s="119">
        <f t="shared" si="1210"/>
        <v>7.410497804580124E-2</v>
      </c>
      <c r="H1631" s="119">
        <f t="shared" si="1210"/>
        <v>9.9017171768894616E-2</v>
      </c>
      <c r="I1631" s="119">
        <f t="shared" si="1210"/>
        <v>6.7616096826223812E-2</v>
      </c>
      <c r="J1631" s="119">
        <f t="shared" si="1210"/>
        <v>0.1008239084776739</v>
      </c>
      <c r="K1631" s="119">
        <f t="shared" si="1210"/>
        <v>6.8816454629952284E-2</v>
      </c>
      <c r="L1631" s="119">
        <f t="shared" si="1210"/>
        <v>8.5752231867276887E-2</v>
      </c>
      <c r="M1631" s="119">
        <f t="shared" si="1210"/>
        <v>8.2310901646150694E-2</v>
      </c>
      <c r="N1631" s="119">
        <f t="shared" si="1210"/>
        <v>8.4581377054644094E-2</v>
      </c>
      <c r="O1631" s="119">
        <f t="shared" si="1210"/>
        <v>8.8656253055637763E-2</v>
      </c>
      <c r="P1631" s="175">
        <f>SUM(D1631:O1631)</f>
        <v>1.0000000000000002</v>
      </c>
      <c r="Q1631" s="176">
        <f t="shared" si="1206"/>
        <v>-2.2888928159758848E-4</v>
      </c>
      <c r="R1631" s="83"/>
      <c r="S1631" s="83"/>
      <c r="T1631" s="67"/>
      <c r="U1631" s="209">
        <v>2</v>
      </c>
    </row>
    <row r="1632" spans="1:21" s="60" customFormat="1" ht="15.6" hidden="1" customHeight="1" thickBot="1">
      <c r="A1632" s="60" t="s">
        <v>40</v>
      </c>
      <c r="B1632" s="62"/>
      <c r="C1632" s="49" t="s">
        <v>2879</v>
      </c>
      <c r="D1632" s="130">
        <f t="shared" si="1203"/>
        <v>8.2072572648050124E-2</v>
      </c>
      <c r="E1632" s="119">
        <f t="shared" si="1210"/>
        <v>8.5096221919021428E-2</v>
      </c>
      <c r="F1632" s="119">
        <f t="shared" si="1210"/>
        <v>8.3844531362055053E-2</v>
      </c>
      <c r="G1632" s="119">
        <f t="shared" si="1210"/>
        <v>9.6536189087314081E-2</v>
      </c>
      <c r="H1632" s="119">
        <f t="shared" si="1210"/>
        <v>6.7676326457779934E-2</v>
      </c>
      <c r="I1632" s="119">
        <f t="shared" si="1210"/>
        <v>6.9192893682266915E-2</v>
      </c>
      <c r="J1632" s="119">
        <f t="shared" si="1210"/>
        <v>9.3072987682375458E-2</v>
      </c>
      <c r="K1632" s="119">
        <f t="shared" si="1210"/>
        <v>9.2333339363967065E-2</v>
      </c>
      <c r="L1632" s="119">
        <f t="shared" si="1210"/>
        <v>7.0129329369555113E-2</v>
      </c>
      <c r="M1632" s="119">
        <f t="shared" si="1210"/>
        <v>7.9426698525012135E-2</v>
      </c>
      <c r="N1632" s="119">
        <f t="shared" si="1210"/>
        <v>9.5954652564281609E-2</v>
      </c>
      <c r="O1632" s="119">
        <f t="shared" si="1210"/>
        <v>8.46642573383211E-2</v>
      </c>
      <c r="P1632" s="175">
        <f>SUM(D1632:O1632)</f>
        <v>1</v>
      </c>
      <c r="Q1632" s="176">
        <f t="shared" si="1206"/>
        <v>-2.0419285045352287E-2</v>
      </c>
      <c r="R1632" s="83"/>
      <c r="S1632" s="83"/>
      <c r="T1632" s="67"/>
      <c r="U1632" s="209">
        <v>2</v>
      </c>
    </row>
    <row r="1633" spans="1:21" s="60" customFormat="1" ht="15.6" hidden="1" customHeight="1" thickBot="1">
      <c r="A1633" s="60" t="s">
        <v>40</v>
      </c>
      <c r="B1633" s="62"/>
      <c r="C1633" s="49" t="s">
        <v>2880</v>
      </c>
      <c r="D1633" s="130">
        <f t="shared" ref="D1633:O1633" si="1211">D1656/$P1656</f>
        <v>8.1089425072384091E-2</v>
      </c>
      <c r="E1633" s="119">
        <f t="shared" si="1211"/>
        <v>8.5723617534958566E-2</v>
      </c>
      <c r="F1633" s="119">
        <f t="shared" si="1211"/>
        <v>6.5583465021239143E-2</v>
      </c>
      <c r="G1633" s="119">
        <f t="shared" si="1211"/>
        <v>9.9359645343403871E-2</v>
      </c>
      <c r="H1633" s="119">
        <f t="shared" si="1211"/>
        <v>8.3393522485979421E-2</v>
      </c>
      <c r="I1633" s="119">
        <f t="shared" si="1211"/>
        <v>8.1867591607879681E-2</v>
      </c>
      <c r="J1633" s="119">
        <f t="shared" si="1211"/>
        <v>7.0253625715725909E-2</v>
      </c>
      <c r="K1633" s="119">
        <f t="shared" si="1211"/>
        <v>8.0728594629035741E-2</v>
      </c>
      <c r="L1633" s="119">
        <f t="shared" si="1211"/>
        <v>0.10044043296636794</v>
      </c>
      <c r="M1633" s="119">
        <f t="shared" si="1211"/>
        <v>6.6961515684714354E-2</v>
      </c>
      <c r="N1633" s="119">
        <f t="shared" si="1211"/>
        <v>9.9865023039869993E-2</v>
      </c>
      <c r="O1633" s="119">
        <f t="shared" si="1211"/>
        <v>8.4733540898441276E-2</v>
      </c>
      <c r="P1633" s="175">
        <f>SUM(D1633:O1633)</f>
        <v>0.99999999999999989</v>
      </c>
      <c r="Q1633" s="176">
        <f>(P1656/P1654-1)</f>
        <v>1.1393831044169467E-2</v>
      </c>
      <c r="R1633" s="83"/>
      <c r="S1633" s="83"/>
      <c r="T1633" s="67"/>
      <c r="U1633" s="209">
        <v>2</v>
      </c>
    </row>
    <row r="1634" spans="1:21" s="60" customFormat="1" ht="15.6" hidden="1" customHeight="1" thickBot="1">
      <c r="A1634" s="60" t="s">
        <v>40</v>
      </c>
      <c r="B1634" s="62">
        <f>+B1613+1</f>
        <v>297</v>
      </c>
      <c r="C1634" s="49" t="s">
        <v>2881</v>
      </c>
      <c r="D1634" s="130">
        <f t="shared" ref="D1634:D1640" si="1212">D1657/$P1657</f>
        <v>8.2530342898688908E-2</v>
      </c>
      <c r="E1634" s="119">
        <f t="shared" ref="E1634:O1634" si="1213">E1657/$P1657</f>
        <v>8.3579103224885834E-2</v>
      </c>
      <c r="F1634" s="119">
        <f t="shared" si="1213"/>
        <v>8.0183705111135206E-2</v>
      </c>
      <c r="G1634" s="119">
        <f t="shared" si="1213"/>
        <v>8.5506794357180463E-2</v>
      </c>
      <c r="H1634" s="119">
        <f t="shared" si="1213"/>
        <v>8.114869667223297E-2</v>
      </c>
      <c r="I1634" s="119">
        <f t="shared" si="1213"/>
        <v>8.6448286433329399E-2</v>
      </c>
      <c r="J1634" s="119">
        <f t="shared" si="1213"/>
        <v>7.1412378302815632E-2</v>
      </c>
      <c r="K1634" s="119">
        <f t="shared" si="1213"/>
        <v>9.507913064652071E-2</v>
      </c>
      <c r="L1634" s="119">
        <f t="shared" si="1213"/>
        <v>8.7623399510895858E-2</v>
      </c>
      <c r="M1634" s="119">
        <f t="shared" si="1213"/>
        <v>7.9284356398040906E-2</v>
      </c>
      <c r="N1634" s="119">
        <f t="shared" si="1213"/>
        <v>8.3180897717443178E-2</v>
      </c>
      <c r="O1634" s="119">
        <f t="shared" si="1213"/>
        <v>8.402290872683095E-2</v>
      </c>
      <c r="P1634" s="175">
        <f t="shared" ref="P1634:P1643" si="1214">SUM(D1634:O1634)</f>
        <v>1</v>
      </c>
      <c r="Q1634" s="176">
        <f>(P1657/P1656-1)</f>
        <v>9.8767339585190683E-3</v>
      </c>
      <c r="R1634" s="83"/>
      <c r="S1634" s="83"/>
      <c r="T1634" s="67"/>
      <c r="U1634" s="209">
        <v>2</v>
      </c>
    </row>
    <row r="1635" spans="1:21" s="60" customFormat="1" ht="15.6" hidden="1" customHeight="1">
      <c r="A1635" s="60" t="s">
        <v>40</v>
      </c>
      <c r="B1635" s="408">
        <f>+B1634+1</f>
        <v>298</v>
      </c>
      <c r="C1635" s="566" t="s">
        <v>2882</v>
      </c>
      <c r="D1635" s="460">
        <f t="shared" si="1212"/>
        <v>8.4390706961123593E-2</v>
      </c>
      <c r="E1635" s="346">
        <f t="shared" ref="E1635:O1635" si="1215">E1658/$P1658</f>
        <v>8.1135974428536872E-2</v>
      </c>
      <c r="F1635" s="346">
        <f t="shared" si="1215"/>
        <v>8.4413681568477672E-2</v>
      </c>
      <c r="G1635" s="346">
        <f t="shared" si="1215"/>
        <v>8.5723095386269862E-2</v>
      </c>
      <c r="H1635" s="346">
        <f t="shared" si="1215"/>
        <v>6.7747221599309015E-2</v>
      </c>
      <c r="I1635" s="346">
        <f t="shared" si="1215"/>
        <v>0.10135432330185391</v>
      </c>
      <c r="J1635" s="346">
        <f t="shared" si="1215"/>
        <v>8.5218698637356274E-2</v>
      </c>
      <c r="K1635" s="346">
        <f t="shared" si="1215"/>
        <v>8.1963573256371033E-2</v>
      </c>
      <c r="L1635" s="346">
        <f t="shared" si="1215"/>
        <v>8.430533078235776E-2</v>
      </c>
      <c r="M1635" s="346">
        <f t="shared" si="1215"/>
        <v>7.0491906037851132E-2</v>
      </c>
      <c r="N1635" s="346">
        <f t="shared" si="1215"/>
        <v>8.2095945072172646E-2</v>
      </c>
      <c r="O1635" s="346">
        <f t="shared" si="1215"/>
        <v>9.1159542968320212E-2</v>
      </c>
      <c r="P1635" s="545">
        <f t="shared" si="1214"/>
        <v>1.0000000000000002</v>
      </c>
      <c r="Q1635" s="548">
        <f t="shared" ref="Q1635:Q1643" si="1216">(P1658/P1657-1)</f>
        <v>7.6106621744009839E-3</v>
      </c>
      <c r="R1635" s="83"/>
      <c r="S1635" s="83"/>
      <c r="T1635" s="67"/>
      <c r="U1635" s="209">
        <v>2</v>
      </c>
    </row>
    <row r="1636" spans="1:21" s="60" customFormat="1" ht="15.6" customHeight="1">
      <c r="A1636" s="60" t="s">
        <v>40</v>
      </c>
      <c r="B1636" s="513">
        <v>289</v>
      </c>
      <c r="C1636" s="567" t="s">
        <v>2883</v>
      </c>
      <c r="D1636" s="119">
        <f t="shared" si="1212"/>
        <v>9.0489322329329699E-2</v>
      </c>
      <c r="E1636" s="119">
        <f t="shared" ref="E1636:O1636" si="1217">E1659/$P1659</f>
        <v>8.182019121617938E-2</v>
      </c>
      <c r="F1636" s="119">
        <f t="shared" si="1217"/>
        <v>8.0719072749942986E-2</v>
      </c>
      <c r="G1636" s="119">
        <f t="shared" si="1217"/>
        <v>8.1900864649219668E-2</v>
      </c>
      <c r="H1636" s="119">
        <f t="shared" si="1217"/>
        <v>8.2113635596944817E-2</v>
      </c>
      <c r="I1636" s="119">
        <f t="shared" si="1217"/>
        <v>8.2574037933622141E-2</v>
      </c>
      <c r="J1636" s="119">
        <f t="shared" si="1217"/>
        <v>7.014472615061812E-2</v>
      </c>
      <c r="K1636" s="119">
        <f t="shared" si="1217"/>
        <v>9.3907657675301334E-2</v>
      </c>
      <c r="L1636" s="119">
        <f t="shared" si="1217"/>
        <v>8.3693847227027163E-2</v>
      </c>
      <c r="M1636" s="119">
        <f t="shared" si="1217"/>
        <v>8.220880724188806E-2</v>
      </c>
      <c r="N1636" s="119">
        <f t="shared" si="1217"/>
        <v>8.1038272957883531E-2</v>
      </c>
      <c r="O1636" s="119">
        <f t="shared" si="1217"/>
        <v>8.9389564272043101E-2</v>
      </c>
      <c r="P1636" s="175">
        <f t="shared" si="1214"/>
        <v>1</v>
      </c>
      <c r="Q1636" s="556">
        <f t="shared" si="1216"/>
        <v>-2.8872910325726253E-2</v>
      </c>
      <c r="R1636" s="83"/>
      <c r="S1636" s="83"/>
      <c r="T1636" s="67"/>
      <c r="U1636" s="209">
        <v>1</v>
      </c>
    </row>
    <row r="1637" spans="1:21" s="60" customFormat="1" ht="15.6" customHeight="1">
      <c r="A1637" s="60" t="s">
        <v>40</v>
      </c>
      <c r="B1637" s="513">
        <f>+B1636+1</f>
        <v>290</v>
      </c>
      <c r="C1637" s="567" t="s">
        <v>2884</v>
      </c>
      <c r="D1637" s="119">
        <f t="shared" si="1212"/>
        <v>7.6772506763714554E-2</v>
      </c>
      <c r="E1637" s="119">
        <f t="shared" ref="E1637:O1637" si="1218">E1660/$P1660</f>
        <v>8.4044048218026246E-2</v>
      </c>
      <c r="F1637" s="119">
        <f t="shared" si="1218"/>
        <v>8.2480812885839208E-2</v>
      </c>
      <c r="G1637" s="119">
        <f t="shared" si="1218"/>
        <v>6.5020422952935975E-2</v>
      </c>
      <c r="H1637" s="119">
        <f t="shared" si="1218"/>
        <v>9.8677371465648173E-2</v>
      </c>
      <c r="I1637" s="119">
        <f t="shared" si="1218"/>
        <v>8.5365091329661677E-2</v>
      </c>
      <c r="J1637" s="119">
        <f t="shared" si="1218"/>
        <v>8.1696050115030769E-2</v>
      </c>
      <c r="K1637" s="119">
        <f t="shared" si="1218"/>
        <v>8.1636075774865632E-2</v>
      </c>
      <c r="L1637" s="119">
        <f t="shared" si="1218"/>
        <v>8.4534606007789975E-2</v>
      </c>
      <c r="M1637" s="119">
        <f t="shared" si="1218"/>
        <v>8.3944042010873285E-2</v>
      </c>
      <c r="N1637" s="119">
        <f t="shared" si="1218"/>
        <v>8.2726268917961976E-2</v>
      </c>
      <c r="O1637" s="119">
        <f t="shared" si="1218"/>
        <v>9.310270355765253E-2</v>
      </c>
      <c r="P1637" s="175">
        <f t="shared" si="1214"/>
        <v>0.99999999999999989</v>
      </c>
      <c r="Q1637" s="556">
        <f t="shared" si="1216"/>
        <v>-2.7405066931563415E-2</v>
      </c>
      <c r="R1637" s="83"/>
      <c r="S1637" s="83"/>
      <c r="T1637" s="67"/>
      <c r="U1637" s="209">
        <v>1</v>
      </c>
    </row>
    <row r="1638" spans="1:21" s="60" customFormat="1" ht="15.75" customHeight="1">
      <c r="A1638" s="60" t="s">
        <v>40</v>
      </c>
      <c r="B1638" s="513">
        <f>+B1637+1</f>
        <v>291</v>
      </c>
      <c r="C1638" s="567" t="s">
        <v>2885</v>
      </c>
      <c r="D1638" s="119">
        <f t="shared" si="1212"/>
        <v>7.899176265520616E-2</v>
      </c>
      <c r="E1638" s="119">
        <f t="shared" ref="E1638:O1638" si="1219">E1661/$P1661</f>
        <v>8.1036892974989116E-2</v>
      </c>
      <c r="F1638" s="119">
        <f t="shared" si="1219"/>
        <v>8.5393141392000285E-2</v>
      </c>
      <c r="G1638" s="119">
        <f t="shared" si="1219"/>
        <v>8.4036774390773603E-2</v>
      </c>
      <c r="H1638" s="119">
        <f t="shared" si="1219"/>
        <v>8.0663762159321792E-2</v>
      </c>
      <c r="I1638" s="119">
        <f t="shared" si="1219"/>
        <v>8.3861298371878612E-2</v>
      </c>
      <c r="J1638" s="119">
        <f t="shared" si="1219"/>
        <v>8.3515807464328864E-2</v>
      </c>
      <c r="K1638" s="119">
        <f t="shared" si="1219"/>
        <v>8.4239480488899732E-2</v>
      </c>
      <c r="L1638" s="119">
        <f t="shared" si="1219"/>
        <v>8.2445399285650339E-2</v>
      </c>
      <c r="M1638" s="119">
        <f t="shared" si="1219"/>
        <v>8.3057075972428618E-2</v>
      </c>
      <c r="N1638" s="119">
        <f t="shared" si="1219"/>
        <v>8.5786408125349239E-2</v>
      </c>
      <c r="O1638" s="119">
        <f t="shared" si="1219"/>
        <v>8.6972196719173639E-2</v>
      </c>
      <c r="P1638" s="175">
        <f t="shared" si="1214"/>
        <v>1</v>
      </c>
      <c r="Q1638" s="556">
        <f t="shared" si="1216"/>
        <v>8.0832318792456226E-2</v>
      </c>
      <c r="R1638" s="83"/>
      <c r="S1638" s="83"/>
      <c r="T1638" s="67"/>
      <c r="U1638" s="209">
        <v>1</v>
      </c>
    </row>
    <row r="1639" spans="1:21" s="60" customFormat="1" ht="15.75" customHeight="1">
      <c r="A1639" s="60" t="s">
        <v>40</v>
      </c>
      <c r="B1639" s="513">
        <f>+B1638+1</f>
        <v>292</v>
      </c>
      <c r="C1639" s="567" t="s">
        <v>2886</v>
      </c>
      <c r="D1639" s="119">
        <f t="shared" si="1212"/>
        <v>8.1213285223600842E-2</v>
      </c>
      <c r="E1639" s="119">
        <f t="shared" ref="E1639:O1639" si="1220">E1662/$P1662</f>
        <v>8.5611997708615828E-2</v>
      </c>
      <c r="F1639" s="119">
        <f t="shared" si="1220"/>
        <v>8.0180099076468142E-2</v>
      </c>
      <c r="G1639" s="119">
        <f t="shared" si="1220"/>
        <v>8.4522812540810649E-2</v>
      </c>
      <c r="H1639" s="119">
        <f t="shared" si="1220"/>
        <v>8.3030857157447263E-2</v>
      </c>
      <c r="I1639" s="119">
        <f t="shared" si="1220"/>
        <v>8.1893528076817365E-2</v>
      </c>
      <c r="J1639" s="119">
        <f t="shared" si="1220"/>
        <v>9.0575217721964155E-2</v>
      </c>
      <c r="K1639" s="119">
        <f t="shared" si="1220"/>
        <v>7.5904010512457529E-2</v>
      </c>
      <c r="L1639" s="119">
        <f t="shared" si="1220"/>
        <v>8.2528334464997133E-2</v>
      </c>
      <c r="M1639" s="119">
        <f t="shared" si="1220"/>
        <v>8.279350957724739E-2</v>
      </c>
      <c r="N1639" s="119">
        <f t="shared" si="1220"/>
        <v>8.3678017669423607E-2</v>
      </c>
      <c r="O1639" s="119">
        <f t="shared" si="1220"/>
        <v>8.8068330270150083E-2</v>
      </c>
      <c r="P1639" s="175">
        <f t="shared" si="1214"/>
        <v>1.0000000000000002</v>
      </c>
      <c r="Q1639" s="556">
        <f t="shared" si="1216"/>
        <v>0.18832785319241907</v>
      </c>
      <c r="R1639" s="83"/>
      <c r="S1639" s="83"/>
      <c r="T1639" s="67"/>
      <c r="U1639" s="209">
        <v>1</v>
      </c>
    </row>
    <row r="1640" spans="1:21" s="60" customFormat="1" ht="15.75" customHeight="1">
      <c r="A1640" s="60" t="s">
        <v>40</v>
      </c>
      <c r="B1640" s="513">
        <v>293</v>
      </c>
      <c r="C1640" s="567" t="s">
        <v>2887</v>
      </c>
      <c r="D1640" s="119">
        <f t="shared" si="1212"/>
        <v>8.5292227724396527E-2</v>
      </c>
      <c r="E1640" s="119">
        <f t="shared" ref="E1640:O1640" si="1221">E1663/$P1663</f>
        <v>8.165613719240683E-2</v>
      </c>
      <c r="F1640" s="119">
        <f t="shared" si="1221"/>
        <v>8.0738643824701223E-2</v>
      </c>
      <c r="G1640" s="119">
        <f t="shared" si="1221"/>
        <v>9.0288404898054855E-2</v>
      </c>
      <c r="H1640" s="119">
        <f t="shared" si="1221"/>
        <v>7.8272256315912808E-2</v>
      </c>
      <c r="I1640" s="119">
        <f t="shared" si="1221"/>
        <v>8.2469526177642333E-2</v>
      </c>
      <c r="J1640" s="119">
        <f t="shared" si="1221"/>
        <v>8.3665338645418336E-2</v>
      </c>
      <c r="K1640" s="119">
        <f t="shared" si="1221"/>
        <v>8.3430981954534814E-2</v>
      </c>
      <c r="L1640" s="119">
        <f t="shared" si="1221"/>
        <v>8.3665338645418336E-2</v>
      </c>
      <c r="M1640" s="119">
        <f t="shared" si="1221"/>
        <v>8.3430981954534814E-2</v>
      </c>
      <c r="N1640" s="119">
        <f t="shared" si="1221"/>
        <v>8.3665338645418336E-2</v>
      </c>
      <c r="O1640" s="119">
        <f t="shared" si="1221"/>
        <v>8.3424824021560803E-2</v>
      </c>
      <c r="P1640" s="175">
        <f t="shared" si="1214"/>
        <v>1</v>
      </c>
      <c r="Q1640" s="556">
        <f t="shared" si="1216"/>
        <v>0.15718890468452917</v>
      </c>
      <c r="R1640" s="83"/>
      <c r="S1640" s="83"/>
      <c r="T1640" s="67"/>
      <c r="U1640" s="209">
        <v>1</v>
      </c>
    </row>
    <row r="1641" spans="1:21" s="60" customFormat="1" ht="15.75" customHeight="1">
      <c r="A1641" s="60" t="s">
        <v>40</v>
      </c>
      <c r="B1641" s="513">
        <v>294</v>
      </c>
      <c r="C1641" s="567" t="s">
        <v>2888</v>
      </c>
      <c r="D1641" s="119">
        <f t="shared" ref="D1641:O1643" si="1222">D1664/$P1664</f>
        <v>8.3429627917725915E-2</v>
      </c>
      <c r="E1641" s="119">
        <f t="shared" si="1222"/>
        <v>8.3198520915183732E-2</v>
      </c>
      <c r="F1641" s="119">
        <f t="shared" si="1222"/>
        <v>8.3429627917725915E-2</v>
      </c>
      <c r="G1641" s="119">
        <f t="shared" si="1222"/>
        <v>8.3198520915183732E-2</v>
      </c>
      <c r="H1641" s="119">
        <f t="shared" si="1222"/>
        <v>8.3429627917725915E-2</v>
      </c>
      <c r="I1641" s="119">
        <f t="shared" si="1222"/>
        <v>8.3429627917725915E-2</v>
      </c>
      <c r="J1641" s="119">
        <f t="shared" si="1222"/>
        <v>8.3429627917725915E-2</v>
      </c>
      <c r="K1641" s="119">
        <f t="shared" si="1222"/>
        <v>8.3198520915183732E-2</v>
      </c>
      <c r="L1641" s="119">
        <f t="shared" si="1222"/>
        <v>8.3429627917725915E-2</v>
      </c>
      <c r="M1641" s="119">
        <f t="shared" si="1222"/>
        <v>8.3198520915183732E-2</v>
      </c>
      <c r="N1641" s="119">
        <f t="shared" si="1222"/>
        <v>8.3429627917725915E-2</v>
      </c>
      <c r="O1641" s="119">
        <f t="shared" si="1222"/>
        <v>8.3198520915183607E-2</v>
      </c>
      <c r="P1641" s="175">
        <f t="shared" si="1214"/>
        <v>1</v>
      </c>
      <c r="Q1641" s="556">
        <f t="shared" si="1216"/>
        <v>1.406140145301138E-2</v>
      </c>
      <c r="R1641" s="83"/>
      <c r="S1641" s="83"/>
      <c r="T1641" s="67"/>
      <c r="U1641" s="209">
        <v>1</v>
      </c>
    </row>
    <row r="1642" spans="1:21" s="60" customFormat="1" ht="15.75" hidden="1" customHeight="1" thickBot="1">
      <c r="A1642" s="60" t="s">
        <v>40</v>
      </c>
      <c r="B1642" s="409"/>
      <c r="C1642" s="158" t="s">
        <v>2889</v>
      </c>
      <c r="D1642" s="135" t="e">
        <f t="shared" si="1222"/>
        <v>#DIV/0!</v>
      </c>
      <c r="E1642" s="136" t="e">
        <f t="shared" si="1222"/>
        <v>#DIV/0!</v>
      </c>
      <c r="F1642" s="136" t="e">
        <f t="shared" si="1222"/>
        <v>#DIV/0!</v>
      </c>
      <c r="G1642" s="136" t="e">
        <f t="shared" si="1222"/>
        <v>#DIV/0!</v>
      </c>
      <c r="H1642" s="136" t="e">
        <f t="shared" si="1222"/>
        <v>#DIV/0!</v>
      </c>
      <c r="I1642" s="136" t="e">
        <f t="shared" si="1222"/>
        <v>#DIV/0!</v>
      </c>
      <c r="J1642" s="136" t="e">
        <f t="shared" si="1222"/>
        <v>#DIV/0!</v>
      </c>
      <c r="K1642" s="136" t="e">
        <f t="shared" si="1222"/>
        <v>#DIV/0!</v>
      </c>
      <c r="L1642" s="136" t="e">
        <f t="shared" si="1222"/>
        <v>#DIV/0!</v>
      </c>
      <c r="M1642" s="136" t="e">
        <f t="shared" si="1222"/>
        <v>#DIV/0!</v>
      </c>
      <c r="N1642" s="136" t="e">
        <f t="shared" si="1222"/>
        <v>#DIV/0!</v>
      </c>
      <c r="O1642" s="136" t="e">
        <f t="shared" si="1222"/>
        <v>#DIV/0!</v>
      </c>
      <c r="P1642" s="137" t="e">
        <f t="shared" si="1214"/>
        <v>#DIV/0!</v>
      </c>
      <c r="Q1642" s="106">
        <f t="shared" si="1216"/>
        <v>-1</v>
      </c>
      <c r="R1642" s="83"/>
      <c r="S1642" s="83"/>
      <c r="T1642" s="67"/>
      <c r="U1642" s="209">
        <v>2</v>
      </c>
    </row>
    <row r="1643" spans="1:21" s="60" customFormat="1" ht="15.75" hidden="1" customHeight="1" thickBot="1">
      <c r="A1643" s="60" t="s">
        <v>40</v>
      </c>
      <c r="B1643" s="213"/>
      <c r="C1643" s="40" t="s">
        <v>2890</v>
      </c>
      <c r="D1643" s="135" t="e">
        <f t="shared" si="1222"/>
        <v>#DIV/0!</v>
      </c>
      <c r="E1643" s="136" t="e">
        <f t="shared" si="1222"/>
        <v>#DIV/0!</v>
      </c>
      <c r="F1643" s="136" t="e">
        <f t="shared" si="1222"/>
        <v>#DIV/0!</v>
      </c>
      <c r="G1643" s="136" t="e">
        <f t="shared" si="1222"/>
        <v>#DIV/0!</v>
      </c>
      <c r="H1643" s="136" t="e">
        <f t="shared" si="1222"/>
        <v>#DIV/0!</v>
      </c>
      <c r="I1643" s="136" t="e">
        <f t="shared" si="1222"/>
        <v>#DIV/0!</v>
      </c>
      <c r="J1643" s="136" t="e">
        <f t="shared" si="1222"/>
        <v>#DIV/0!</v>
      </c>
      <c r="K1643" s="136" t="e">
        <f t="shared" si="1222"/>
        <v>#DIV/0!</v>
      </c>
      <c r="L1643" s="136" t="e">
        <f t="shared" si="1222"/>
        <v>#DIV/0!</v>
      </c>
      <c r="M1643" s="136" t="e">
        <f t="shared" si="1222"/>
        <v>#DIV/0!</v>
      </c>
      <c r="N1643" s="136" t="e">
        <f t="shared" si="1222"/>
        <v>#DIV/0!</v>
      </c>
      <c r="O1643" s="136" t="e">
        <f t="shared" si="1222"/>
        <v>#DIV/0!</v>
      </c>
      <c r="P1643" s="138" t="e">
        <f t="shared" si="1214"/>
        <v>#DIV/0!</v>
      </c>
      <c r="Q1643" s="108" t="e">
        <f t="shared" si="1216"/>
        <v>#DIV/0!</v>
      </c>
      <c r="R1643" s="83"/>
      <c r="S1643" s="83"/>
      <c r="T1643" s="67"/>
      <c r="U1643" s="209">
        <v>2</v>
      </c>
    </row>
    <row r="1644" spans="1:21" s="60" customFormat="1" ht="15.75" hidden="1" customHeight="1" thickBot="1">
      <c r="A1644" s="60" t="s">
        <v>40</v>
      </c>
      <c r="B1644" s="213"/>
      <c r="C1644" s="40" t="s">
        <v>2891</v>
      </c>
      <c r="D1644" s="135" t="e">
        <f t="shared" ref="D1644:O1644" si="1223">D1667/$P1667</f>
        <v>#DIV/0!</v>
      </c>
      <c r="E1644" s="136" t="e">
        <f t="shared" si="1223"/>
        <v>#DIV/0!</v>
      </c>
      <c r="F1644" s="136" t="e">
        <f t="shared" si="1223"/>
        <v>#DIV/0!</v>
      </c>
      <c r="G1644" s="136" t="e">
        <f t="shared" si="1223"/>
        <v>#DIV/0!</v>
      </c>
      <c r="H1644" s="136" t="e">
        <f t="shared" si="1223"/>
        <v>#DIV/0!</v>
      </c>
      <c r="I1644" s="136" t="e">
        <f t="shared" si="1223"/>
        <v>#DIV/0!</v>
      </c>
      <c r="J1644" s="136" t="e">
        <f t="shared" si="1223"/>
        <v>#DIV/0!</v>
      </c>
      <c r="K1644" s="136" t="e">
        <f t="shared" si="1223"/>
        <v>#DIV/0!</v>
      </c>
      <c r="L1644" s="136" t="e">
        <f t="shared" si="1223"/>
        <v>#DIV/0!</v>
      </c>
      <c r="M1644" s="136" t="e">
        <f t="shared" si="1223"/>
        <v>#DIV/0!</v>
      </c>
      <c r="N1644" s="136" t="e">
        <f t="shared" si="1223"/>
        <v>#DIV/0!</v>
      </c>
      <c r="O1644" s="136" t="e">
        <f t="shared" si="1223"/>
        <v>#DIV/0!</v>
      </c>
      <c r="P1644" s="138" t="e">
        <f t="shared" ref="P1644:P1646" si="1224">SUM(D1644:O1644)</f>
        <v>#DIV/0!</v>
      </c>
      <c r="Q1644" s="108" t="e">
        <f t="shared" ref="Q1644:Q1646" si="1225">(P1667/P1666-1)</f>
        <v>#DIV/0!</v>
      </c>
      <c r="R1644" s="83"/>
      <c r="S1644" s="83"/>
      <c r="T1644" s="67"/>
      <c r="U1644" s="209">
        <v>2</v>
      </c>
    </row>
    <row r="1645" spans="1:21" s="60" customFormat="1" ht="15.75" hidden="1" customHeight="1" thickBot="1">
      <c r="A1645" s="60" t="s">
        <v>40</v>
      </c>
      <c r="B1645" s="213"/>
      <c r="C1645" s="40" t="s">
        <v>2892</v>
      </c>
      <c r="D1645" s="135" t="e">
        <f t="shared" ref="D1645:O1645" si="1226">D1668/$P1668</f>
        <v>#DIV/0!</v>
      </c>
      <c r="E1645" s="136" t="e">
        <f t="shared" si="1226"/>
        <v>#DIV/0!</v>
      </c>
      <c r="F1645" s="136" t="e">
        <f t="shared" si="1226"/>
        <v>#DIV/0!</v>
      </c>
      <c r="G1645" s="136" t="e">
        <f t="shared" si="1226"/>
        <v>#DIV/0!</v>
      </c>
      <c r="H1645" s="136" t="e">
        <f t="shared" si="1226"/>
        <v>#DIV/0!</v>
      </c>
      <c r="I1645" s="136" t="e">
        <f t="shared" si="1226"/>
        <v>#DIV/0!</v>
      </c>
      <c r="J1645" s="136" t="e">
        <f t="shared" si="1226"/>
        <v>#DIV/0!</v>
      </c>
      <c r="K1645" s="136" t="e">
        <f t="shared" si="1226"/>
        <v>#DIV/0!</v>
      </c>
      <c r="L1645" s="136" t="e">
        <f t="shared" si="1226"/>
        <v>#DIV/0!</v>
      </c>
      <c r="M1645" s="136" t="e">
        <f t="shared" si="1226"/>
        <v>#DIV/0!</v>
      </c>
      <c r="N1645" s="136" t="e">
        <f t="shared" si="1226"/>
        <v>#DIV/0!</v>
      </c>
      <c r="O1645" s="136" t="e">
        <f t="shared" si="1226"/>
        <v>#DIV/0!</v>
      </c>
      <c r="P1645" s="138" t="e">
        <f t="shared" si="1224"/>
        <v>#DIV/0!</v>
      </c>
      <c r="Q1645" s="108" t="e">
        <f t="shared" si="1225"/>
        <v>#DIV/0!</v>
      </c>
      <c r="R1645" s="83"/>
      <c r="S1645" s="83"/>
      <c r="T1645" s="67"/>
      <c r="U1645" s="209">
        <v>2</v>
      </c>
    </row>
    <row r="1646" spans="1:21" s="60" customFormat="1" ht="15.75" hidden="1" customHeight="1" thickBot="1">
      <c r="A1646" s="60" t="s">
        <v>40</v>
      </c>
      <c r="B1646" s="213"/>
      <c r="C1646" s="40" t="s">
        <v>2893</v>
      </c>
      <c r="D1646" s="135" t="e">
        <f t="shared" ref="D1646:O1646" si="1227">D1669/$P1669</f>
        <v>#DIV/0!</v>
      </c>
      <c r="E1646" s="136" t="e">
        <f t="shared" si="1227"/>
        <v>#DIV/0!</v>
      </c>
      <c r="F1646" s="136" t="e">
        <f>F1669/$P1669</f>
        <v>#DIV/0!</v>
      </c>
      <c r="G1646" s="136" t="e">
        <f t="shared" si="1227"/>
        <v>#DIV/0!</v>
      </c>
      <c r="H1646" s="136" t="e">
        <f t="shared" si="1227"/>
        <v>#DIV/0!</v>
      </c>
      <c r="I1646" s="136" t="e">
        <f t="shared" si="1227"/>
        <v>#DIV/0!</v>
      </c>
      <c r="J1646" s="136" t="e">
        <f t="shared" si="1227"/>
        <v>#DIV/0!</v>
      </c>
      <c r="K1646" s="136" t="e">
        <f t="shared" si="1227"/>
        <v>#DIV/0!</v>
      </c>
      <c r="L1646" s="136" t="e">
        <f t="shared" si="1227"/>
        <v>#DIV/0!</v>
      </c>
      <c r="M1646" s="136" t="e">
        <f t="shared" si="1227"/>
        <v>#DIV/0!</v>
      </c>
      <c r="N1646" s="136" t="e">
        <f t="shared" si="1227"/>
        <v>#DIV/0!</v>
      </c>
      <c r="O1646" s="136" t="e">
        <f t="shared" si="1227"/>
        <v>#DIV/0!</v>
      </c>
      <c r="P1646" s="138" t="e">
        <f t="shared" si="1224"/>
        <v>#DIV/0!</v>
      </c>
      <c r="Q1646" s="108" t="e">
        <f t="shared" si="1225"/>
        <v>#DIV/0!</v>
      </c>
      <c r="R1646" s="83"/>
      <c r="S1646" s="83"/>
      <c r="T1646" s="67"/>
      <c r="U1646" s="209">
        <v>2</v>
      </c>
    </row>
    <row r="1647" spans="1:21" s="60" customFormat="1" ht="15.75" hidden="1" customHeight="1" thickBot="1">
      <c r="A1647" s="60" t="s">
        <v>40</v>
      </c>
      <c r="B1647" s="213"/>
      <c r="C1647" s="41" t="s">
        <v>2872</v>
      </c>
      <c r="D1647" s="347">
        <v>21.86223373</v>
      </c>
      <c r="E1647" s="348">
        <v>9.800361839999999</v>
      </c>
      <c r="F1647" s="348">
        <v>6.6515267699999967</v>
      </c>
      <c r="G1647" s="348">
        <v>21.522874720000001</v>
      </c>
      <c r="H1647" s="348">
        <v>15.416752029999998</v>
      </c>
      <c r="I1647" s="348">
        <v>15.163315699999997</v>
      </c>
      <c r="J1647" s="348">
        <v>16.630928820000008</v>
      </c>
      <c r="K1647" s="348">
        <v>15.372340389999991</v>
      </c>
      <c r="L1647" s="348">
        <v>13.765504480000004</v>
      </c>
      <c r="M1647" s="348">
        <v>27.817306959999996</v>
      </c>
      <c r="N1647" s="348">
        <v>23.191046419999992</v>
      </c>
      <c r="O1647" s="83">
        <v>21.40355894</v>
      </c>
      <c r="P1647" s="349">
        <f t="shared" si="1202"/>
        <v>208.5977508</v>
      </c>
      <c r="Q1647" s="84"/>
      <c r="R1647" s="83"/>
      <c r="S1647" s="83"/>
      <c r="T1647" s="67"/>
      <c r="U1647" s="209">
        <v>2</v>
      </c>
    </row>
    <row r="1648" spans="1:21" s="60" customFormat="1" ht="15.75" hidden="1" customHeight="1" thickBot="1">
      <c r="A1648" s="60" t="s">
        <v>40</v>
      </c>
      <c r="B1648" s="213"/>
      <c r="C1648" s="40" t="s">
        <v>2873</v>
      </c>
      <c r="D1648" s="109">
        <v>10.69680213</v>
      </c>
      <c r="E1648" s="110">
        <v>16.115463699999999</v>
      </c>
      <c r="F1648" s="110">
        <v>8.8261793999999991</v>
      </c>
      <c r="G1648" s="110">
        <v>35.01565737</v>
      </c>
      <c r="H1648" s="110">
        <v>17.617647179999999</v>
      </c>
      <c r="I1648" s="110">
        <v>14.48688894</v>
      </c>
      <c r="J1648" s="110">
        <v>13.16328287</v>
      </c>
      <c r="K1648" s="110">
        <v>33.269388499999998</v>
      </c>
      <c r="L1648" s="110">
        <v>28.793710950000001</v>
      </c>
      <c r="M1648" s="110">
        <v>21.08580856</v>
      </c>
      <c r="N1648" s="110">
        <v>14.853920889999999</v>
      </c>
      <c r="O1648" s="111">
        <v>21.368596660000001</v>
      </c>
      <c r="P1648" s="112">
        <f t="shared" si="1202"/>
        <v>235.29334715000002</v>
      </c>
      <c r="Q1648" s="240"/>
      <c r="R1648" s="315"/>
      <c r="S1648" s="315"/>
      <c r="T1648" s="242"/>
      <c r="U1648" s="209">
        <v>2</v>
      </c>
    </row>
    <row r="1649" spans="1:21" s="60" customFormat="1" ht="15.75" hidden="1" customHeight="1" thickBot="1">
      <c r="A1649" s="60" t="s">
        <v>40</v>
      </c>
      <c r="B1649" s="213"/>
      <c r="C1649" s="40" t="s">
        <v>2874</v>
      </c>
      <c r="D1649" s="109">
        <v>20.522233780000001</v>
      </c>
      <c r="E1649" s="110">
        <v>28.56789968</v>
      </c>
      <c r="F1649" s="110">
        <v>28.897373049999999</v>
      </c>
      <c r="G1649" s="110">
        <v>29.297446690000001</v>
      </c>
      <c r="H1649" s="110">
        <v>26.694747750000001</v>
      </c>
      <c r="I1649" s="110">
        <v>21.061711420000002</v>
      </c>
      <c r="J1649" s="110">
        <v>19.891724140000001</v>
      </c>
      <c r="K1649" s="110">
        <v>21.30004022</v>
      </c>
      <c r="L1649" s="110">
        <v>26.71192185</v>
      </c>
      <c r="M1649" s="110">
        <v>21.729011580000002</v>
      </c>
      <c r="N1649" s="110">
        <v>27.834798230000001</v>
      </c>
      <c r="O1649" s="111">
        <v>59.583032860000003</v>
      </c>
      <c r="P1649" s="112">
        <f t="shared" si="1202"/>
        <v>332.09194124999999</v>
      </c>
      <c r="Q1649" s="80"/>
      <c r="R1649" s="114"/>
      <c r="S1649" s="114"/>
      <c r="T1649" s="115">
        <f t="shared" ref="T1649:T1655" si="1228">R1649-S1649</f>
        <v>0</v>
      </c>
      <c r="U1649" s="209">
        <v>2</v>
      </c>
    </row>
    <row r="1650" spans="1:21" s="60" customFormat="1" ht="15.75" hidden="1" customHeight="1" thickBot="1">
      <c r="A1650" s="60" t="s">
        <v>40</v>
      </c>
      <c r="B1650" s="213"/>
      <c r="C1650" s="40" t="s">
        <v>2875</v>
      </c>
      <c r="D1650" s="109">
        <v>25.31039693</v>
      </c>
      <c r="E1650" s="110">
        <v>26.283483579999999</v>
      </c>
      <c r="F1650" s="110">
        <v>23.456277</v>
      </c>
      <c r="G1650" s="110">
        <v>24.771692779999999</v>
      </c>
      <c r="H1650" s="110">
        <v>23.306133110000001</v>
      </c>
      <c r="I1650" s="110">
        <v>24.27154513</v>
      </c>
      <c r="J1650" s="110">
        <v>27.89641563</v>
      </c>
      <c r="K1650" s="110">
        <v>25.14009669</v>
      </c>
      <c r="L1650" s="110">
        <v>24.009221329999999</v>
      </c>
      <c r="M1650" s="110">
        <v>19.432491240000001</v>
      </c>
      <c r="N1650" s="110">
        <v>27.95755072</v>
      </c>
      <c r="O1650" s="111">
        <v>24.243865240000002</v>
      </c>
      <c r="P1650" s="112">
        <f t="shared" si="1202"/>
        <v>296.07916938</v>
      </c>
      <c r="Q1650" s="80"/>
      <c r="R1650" s="114"/>
      <c r="S1650" s="114"/>
      <c r="T1650" s="115">
        <f t="shared" si="1228"/>
        <v>0</v>
      </c>
      <c r="U1650" s="209">
        <v>2</v>
      </c>
    </row>
    <row r="1651" spans="1:21" s="60" customFormat="1" ht="15.75" hidden="1" customHeight="1" thickBot="1">
      <c r="A1651" s="60" t="s">
        <v>40</v>
      </c>
      <c r="B1651" s="213"/>
      <c r="C1651" s="40" t="s">
        <v>2876</v>
      </c>
      <c r="D1651" s="109">
        <v>25.20607437</v>
      </c>
      <c r="E1651" s="110">
        <v>23.911983729999999</v>
      </c>
      <c r="F1651" s="110">
        <v>23.40155231</v>
      </c>
      <c r="G1651" s="110">
        <v>25.392234299999998</v>
      </c>
      <c r="H1651" s="110">
        <v>24.33557536</v>
      </c>
      <c r="I1651" s="110">
        <v>20.765052900000001</v>
      </c>
      <c r="J1651" s="110">
        <v>28.71147697</v>
      </c>
      <c r="K1651" s="110">
        <v>20.75194621</v>
      </c>
      <c r="L1651" s="110">
        <v>27.645475390000001</v>
      </c>
      <c r="M1651" s="110">
        <v>24.225824719999999</v>
      </c>
      <c r="N1651" s="110">
        <v>19.799894370000001</v>
      </c>
      <c r="O1651" s="111">
        <v>25.405411489999999</v>
      </c>
      <c r="P1651" s="112">
        <f t="shared" si="1202"/>
        <v>289.55250211999999</v>
      </c>
      <c r="Q1651" s="80"/>
      <c r="R1651" s="114"/>
      <c r="S1651" s="114"/>
      <c r="T1651" s="115">
        <f t="shared" si="1228"/>
        <v>0</v>
      </c>
      <c r="U1651" s="209">
        <v>2</v>
      </c>
    </row>
    <row r="1652" spans="1:21" s="60" customFormat="1" ht="15.75" hidden="1" customHeight="1" thickBot="1">
      <c r="A1652" s="60" t="s">
        <v>40</v>
      </c>
      <c r="B1652" s="213"/>
      <c r="C1652" s="40" t="s">
        <v>2877</v>
      </c>
      <c r="D1652" s="152">
        <v>24.714937169999999</v>
      </c>
      <c r="E1652" s="152">
        <v>28.281741279999999</v>
      </c>
      <c r="F1652" s="152">
        <v>20.072920549999999</v>
      </c>
      <c r="G1652" s="152">
        <v>31.017356930000005</v>
      </c>
      <c r="H1652" s="152">
        <v>23.846675300000001</v>
      </c>
      <c r="I1652" s="152">
        <v>21.415192950000005</v>
      </c>
      <c r="J1652" s="152">
        <v>24.017575679999993</v>
      </c>
      <c r="K1652" s="152">
        <v>28.255842449999989</v>
      </c>
      <c r="L1652" s="152">
        <v>25.095246610000004</v>
      </c>
      <c r="M1652" s="152">
        <v>20.122730210000014</v>
      </c>
      <c r="N1652" s="152">
        <v>28.914075100000019</v>
      </c>
      <c r="O1652" s="111">
        <v>25.819416509999996</v>
      </c>
      <c r="P1652" s="112">
        <f t="shared" si="1202"/>
        <v>301.57371074000002</v>
      </c>
      <c r="Q1652" s="80"/>
      <c r="R1652" s="114"/>
      <c r="S1652" s="114"/>
      <c r="T1652" s="115">
        <f t="shared" si="1228"/>
        <v>0</v>
      </c>
      <c r="U1652" s="209">
        <v>2</v>
      </c>
    </row>
    <row r="1653" spans="1:21" s="60" customFormat="1" ht="15.75" hidden="1" customHeight="1" thickBot="1">
      <c r="A1653" s="60" t="s">
        <v>40</v>
      </c>
      <c r="B1653" s="213"/>
      <c r="C1653" s="40" t="s">
        <v>2878</v>
      </c>
      <c r="D1653" s="306">
        <v>24.533762190000001</v>
      </c>
      <c r="E1653" s="307">
        <v>25.683565699999999</v>
      </c>
      <c r="F1653" s="307">
        <v>24.652504110000002</v>
      </c>
      <c r="G1653" s="307">
        <v>22.342997969999999</v>
      </c>
      <c r="H1653" s="307">
        <v>29.854141060000003</v>
      </c>
      <c r="I1653" s="307">
        <v>20.38656988999999</v>
      </c>
      <c r="J1653" s="307">
        <v>30.398880640000016</v>
      </c>
      <c r="K1653" s="307">
        <v>20.74848338999999</v>
      </c>
      <c r="L1653" s="307">
        <v>25.854699549999992</v>
      </c>
      <c r="M1653" s="307">
        <v>24.817122370000021</v>
      </c>
      <c r="N1653" s="307">
        <v>25.501681339999976</v>
      </c>
      <c r="O1653" s="308">
        <v>26.730275540000036</v>
      </c>
      <c r="P1653" s="309">
        <f>SUM(D1653:O1653)</f>
        <v>301.50468375000003</v>
      </c>
      <c r="Q1653" s="80"/>
      <c r="R1653" s="109"/>
      <c r="S1653" s="109"/>
      <c r="T1653" s="52">
        <f>S1653-R1653</f>
        <v>0</v>
      </c>
      <c r="U1653" s="209">
        <v>2</v>
      </c>
    </row>
    <row r="1654" spans="1:21" s="60" customFormat="1" ht="15.75" hidden="1" customHeight="1">
      <c r="A1654" s="60" t="s">
        <v>40</v>
      </c>
      <c r="B1654" s="512"/>
      <c r="C1654" s="413" t="s">
        <v>2879</v>
      </c>
      <c r="D1654" s="306">
        <v>24.239984440000001</v>
      </c>
      <c r="E1654" s="307">
        <v>25.133013730000002</v>
      </c>
      <c r="F1654" s="307">
        <v>24.763329209999995</v>
      </c>
      <c r="G1654" s="307">
        <v>28.511787139999996</v>
      </c>
      <c r="H1654" s="307">
        <v>19.988079420000005</v>
      </c>
      <c r="I1654" s="307">
        <v>20.435994780000016</v>
      </c>
      <c r="J1654" s="307">
        <v>27.488936929999998</v>
      </c>
      <c r="K1654" s="307">
        <v>27.27048314999999</v>
      </c>
      <c r="L1654" s="307">
        <v>20.712569349999995</v>
      </c>
      <c r="M1654" s="307">
        <v>23.458530350000018</v>
      </c>
      <c r="N1654" s="307">
        <v>28.340031389999954</v>
      </c>
      <c r="O1654" s="308">
        <v>25.005433780000033</v>
      </c>
      <c r="P1654" s="309">
        <f>SUM(D1654:O1654)</f>
        <v>295.34817366999999</v>
      </c>
      <c r="Q1654" s="80"/>
      <c r="R1654" s="307">
        <v>292</v>
      </c>
      <c r="S1654" s="342">
        <v>292</v>
      </c>
      <c r="T1654" s="355">
        <f t="shared" si="1228"/>
        <v>0</v>
      </c>
      <c r="U1654" s="209">
        <v>2</v>
      </c>
    </row>
    <row r="1655" spans="1:21" s="60" customFormat="1" ht="15.6" customHeight="1">
      <c r="A1655" s="60" t="s">
        <v>40</v>
      </c>
      <c r="B1655" s="513">
        <v>295</v>
      </c>
      <c r="C1655" s="567" t="s">
        <v>2868</v>
      </c>
      <c r="D1655" s="551">
        <v>36</v>
      </c>
      <c r="E1655" s="551">
        <v>36</v>
      </c>
      <c r="F1655" s="551">
        <v>36</v>
      </c>
      <c r="G1655" s="551">
        <v>36</v>
      </c>
      <c r="H1655" s="551">
        <v>36</v>
      </c>
      <c r="I1655" s="551">
        <v>36</v>
      </c>
      <c r="J1655" s="551">
        <v>36.1</v>
      </c>
      <c r="K1655" s="551">
        <v>36</v>
      </c>
      <c r="L1655" s="551">
        <v>36</v>
      </c>
      <c r="M1655" s="551">
        <v>36</v>
      </c>
      <c r="N1655" s="551">
        <v>36</v>
      </c>
      <c r="O1655" s="551">
        <f>(R1655)-SUM(D1655:N1655)</f>
        <v>36</v>
      </c>
      <c r="P1655" s="552">
        <f t="shared" ref="P1655" si="1229">SUM(D1655:O1655)</f>
        <v>432.1</v>
      </c>
      <c r="Q1655" s="173"/>
      <c r="R1655" s="551">
        <v>432.1</v>
      </c>
      <c r="S1655" s="551">
        <v>432.1</v>
      </c>
      <c r="T1655" s="521">
        <f t="shared" si="1228"/>
        <v>0</v>
      </c>
      <c r="U1655" s="209">
        <v>1</v>
      </c>
    </row>
    <row r="1656" spans="1:21" s="60" customFormat="1" ht="15.75" hidden="1" customHeight="1" thickBot="1">
      <c r="A1656" s="60" t="s">
        <v>40</v>
      </c>
      <c r="B1656" s="409"/>
      <c r="C1656" s="165" t="s">
        <v>2880</v>
      </c>
      <c r="D1656" s="312">
        <v>24.22249145</v>
      </c>
      <c r="E1656" s="313">
        <v>25.606786470000003</v>
      </c>
      <c r="F1656" s="313">
        <v>19.590654629999996</v>
      </c>
      <c r="G1656" s="313">
        <v>29.680049620000005</v>
      </c>
      <c r="H1656" s="313">
        <v>24.910756039999995</v>
      </c>
      <c r="I1656" s="313">
        <v>24.454940160000007</v>
      </c>
      <c r="J1656" s="313">
        <v>20.985693839999982</v>
      </c>
      <c r="K1656" s="313">
        <v>24.114706590000026</v>
      </c>
      <c r="L1656" s="313">
        <v>30.00289527999999</v>
      </c>
      <c r="M1656" s="313">
        <v>20.002296720000004</v>
      </c>
      <c r="N1656" s="313">
        <v>29.831012669999978</v>
      </c>
      <c r="O1656" s="305">
        <v>25.311037390000024</v>
      </c>
      <c r="P1656" s="314">
        <f>SUM(D1656:O1656)</f>
        <v>298.71332086000001</v>
      </c>
      <c r="Q1656" s="75"/>
      <c r="R1656" s="428">
        <v>298.5</v>
      </c>
      <c r="S1656" s="396">
        <v>298.5</v>
      </c>
      <c r="T1656" s="397">
        <f>R1656-S1656</f>
        <v>0</v>
      </c>
      <c r="U1656" s="209">
        <v>2</v>
      </c>
    </row>
    <row r="1657" spans="1:21" s="60" customFormat="1" ht="15.75" hidden="1" customHeight="1" thickBot="1">
      <c r="A1657" s="60" t="s">
        <v>40</v>
      </c>
      <c r="B1657" s="62"/>
      <c r="C1657" s="49" t="s">
        <v>2881</v>
      </c>
      <c r="D1657" s="109">
        <v>24.896403060000001</v>
      </c>
      <c r="E1657" s="110">
        <v>25.212775910000001</v>
      </c>
      <c r="F1657" s="110">
        <v>24.188507779999995</v>
      </c>
      <c r="G1657" s="110">
        <v>25.794290220000008</v>
      </c>
      <c r="H1657" s="110">
        <v>24.47961063999999</v>
      </c>
      <c r="I1657" s="110">
        <v>26.07830414</v>
      </c>
      <c r="J1657" s="110">
        <v>21.542517470000007</v>
      </c>
      <c r="K1657" s="110">
        <v>28.681915959999998</v>
      </c>
      <c r="L1657" s="110">
        <v>26.432793019999991</v>
      </c>
      <c r="M1657" s="110">
        <v>23.917206980000003</v>
      </c>
      <c r="N1657" s="110">
        <v>25.092651789999991</v>
      </c>
      <c r="O1657" s="111">
        <v>25.346655890000022</v>
      </c>
      <c r="P1657" s="112">
        <f t="shared" ref="P1657:P1666" si="1230">SUM(D1657:O1657)</f>
        <v>301.66363286000001</v>
      </c>
      <c r="Q1657" s="75"/>
      <c r="R1657" s="109">
        <v>302.10000000000002</v>
      </c>
      <c r="S1657" s="114">
        <v>302.10000000000002</v>
      </c>
      <c r="T1657" s="310">
        <f t="shared" ref="T1657:T1666" si="1231">R1657-S1657</f>
        <v>0</v>
      </c>
      <c r="U1657" s="209">
        <v>2</v>
      </c>
    </row>
    <row r="1658" spans="1:21" s="60" customFormat="1" ht="15.75" hidden="1" customHeight="1" thickBot="1">
      <c r="A1658" s="60" t="s">
        <v>40</v>
      </c>
      <c r="B1658" s="62"/>
      <c r="C1658" s="40" t="s">
        <v>2882</v>
      </c>
      <c r="D1658" s="313">
        <v>25.651356490000001</v>
      </c>
      <c r="E1658" s="313">
        <v>24.662049639999996</v>
      </c>
      <c r="F1658" s="313">
        <v>25.658339840000004</v>
      </c>
      <c r="G1658" s="313">
        <v>26.056348599999993</v>
      </c>
      <c r="H1658" s="313">
        <v>20.592411120000008</v>
      </c>
      <c r="I1658" s="313">
        <v>30.807608709999997</v>
      </c>
      <c r="J1658" s="313">
        <v>25.903032419999988</v>
      </c>
      <c r="K1658" s="313">
        <v>24.913606160000001</v>
      </c>
      <c r="L1658" s="313">
        <v>25.625405590000014</v>
      </c>
      <c r="M1658" s="313">
        <v>21.426684010000002</v>
      </c>
      <c r="N1658" s="313">
        <v>24.953841830000016</v>
      </c>
      <c r="O1658" s="305">
        <v>27.708808449999992</v>
      </c>
      <c r="P1658" s="314">
        <f t="shared" si="1230"/>
        <v>303.95949286000001</v>
      </c>
      <c r="Q1658" s="79"/>
      <c r="R1658" s="306">
        <v>306.89999999999998</v>
      </c>
      <c r="S1658" s="342">
        <v>306.89999999999998</v>
      </c>
      <c r="T1658" s="355">
        <f t="shared" si="1231"/>
        <v>0</v>
      </c>
      <c r="U1658" s="209">
        <v>2</v>
      </c>
    </row>
    <row r="1659" spans="1:21" s="60" customFormat="1" ht="15.6" hidden="1" customHeight="1" thickBot="1">
      <c r="A1659" s="60" t="s">
        <v>40</v>
      </c>
      <c r="B1659" s="62"/>
      <c r="C1659" s="40" t="s">
        <v>2883</v>
      </c>
      <c r="D1659" s="110">
        <v>26.710936570000001</v>
      </c>
      <c r="E1659" s="110">
        <v>24.151953859999999</v>
      </c>
      <c r="F1659" s="110">
        <v>23.826922079999996</v>
      </c>
      <c r="G1659" s="110">
        <v>24.175767309999998</v>
      </c>
      <c r="H1659" s="110">
        <v>24.238573740000007</v>
      </c>
      <c r="I1659" s="110">
        <v>24.374476819999998</v>
      </c>
      <c r="J1659" s="110">
        <v>20.705551579999991</v>
      </c>
      <c r="K1659" s="110">
        <v>27.719972070000011</v>
      </c>
      <c r="L1659" s="110">
        <v>24.705025820000003</v>
      </c>
      <c r="M1659" s="110">
        <v>24.266666819999983</v>
      </c>
      <c r="N1659" s="110">
        <v>23.921144650000031</v>
      </c>
      <c r="O1659" s="111">
        <v>26.386306359999992</v>
      </c>
      <c r="P1659" s="112">
        <f t="shared" si="1230"/>
        <v>295.18329768000001</v>
      </c>
      <c r="Q1659" s="113"/>
      <c r="R1659" s="109">
        <v>291.2</v>
      </c>
      <c r="S1659" s="114">
        <v>291.2</v>
      </c>
      <c r="T1659" s="115">
        <f t="shared" si="1231"/>
        <v>0</v>
      </c>
      <c r="U1659" s="209">
        <v>2</v>
      </c>
    </row>
    <row r="1660" spans="1:21" s="60" customFormat="1" ht="15.6" hidden="1" customHeight="1" thickBot="1">
      <c r="A1660" s="60" t="s">
        <v>40</v>
      </c>
      <c r="B1660" s="62"/>
      <c r="C1660" s="40" t="s">
        <v>2884</v>
      </c>
      <c r="D1660" s="109">
        <v>22.04090914</v>
      </c>
      <c r="E1660" s="110">
        <v>24.12852346</v>
      </c>
      <c r="F1660" s="110">
        <v>23.679728320000002</v>
      </c>
      <c r="G1660" s="110">
        <v>18.666958980000004</v>
      </c>
      <c r="H1660" s="110">
        <v>28.329659539999994</v>
      </c>
      <c r="I1660" s="110">
        <v>24.507786720000013</v>
      </c>
      <c r="J1660" s="110">
        <v>23.454427809999999</v>
      </c>
      <c r="K1660" s="110">
        <v>23.437209549999977</v>
      </c>
      <c r="L1660" s="110">
        <v>24.269359550000019</v>
      </c>
      <c r="M1660" s="110">
        <v>24.099812299999996</v>
      </c>
      <c r="N1660" s="110">
        <v>23.750197220000018</v>
      </c>
      <c r="O1660" s="111">
        <v>26.729207059999965</v>
      </c>
      <c r="P1660" s="112">
        <f t="shared" si="1230"/>
        <v>287.09377964999999</v>
      </c>
      <c r="Q1660" s="113"/>
      <c r="R1660" s="109">
        <v>285.60000000000002</v>
      </c>
      <c r="S1660" s="114">
        <v>285.60000000000002</v>
      </c>
      <c r="T1660" s="115">
        <f t="shared" si="1231"/>
        <v>0</v>
      </c>
      <c r="U1660" s="209">
        <v>2</v>
      </c>
    </row>
    <row r="1661" spans="1:21" s="60" customFormat="1" ht="15.75" hidden="1" customHeight="1" thickBot="1">
      <c r="A1661" s="60" t="s">
        <v>40</v>
      </c>
      <c r="B1661" s="62">
        <f>+B1655+1</f>
        <v>296</v>
      </c>
      <c r="C1661" s="40" t="s">
        <v>2885</v>
      </c>
      <c r="D1661" s="109">
        <v>24.511162559999999</v>
      </c>
      <c r="E1661" s="110">
        <v>25.145766980000001</v>
      </c>
      <c r="F1661" s="110">
        <v>26.497511890000006</v>
      </c>
      <c r="G1661" s="110">
        <v>26.07663088999999</v>
      </c>
      <c r="H1661" s="110">
        <v>25.029984400000004</v>
      </c>
      <c r="I1661" s="110">
        <v>26.022180639999988</v>
      </c>
      <c r="J1661" s="110">
        <v>25.914974730000012</v>
      </c>
      <c r="K1661" s="110">
        <v>26.139530640000004</v>
      </c>
      <c r="L1661" s="110">
        <v>25.582826820000008</v>
      </c>
      <c r="M1661" s="110">
        <v>25.772630239999984</v>
      </c>
      <c r="N1661" s="110">
        <v>26.619542650000028</v>
      </c>
      <c r="O1661" s="111">
        <v>26.987493129999962</v>
      </c>
      <c r="P1661" s="112">
        <f t="shared" si="1230"/>
        <v>310.30023556999998</v>
      </c>
      <c r="Q1661" s="79"/>
      <c r="R1661" s="117">
        <v>311.89999999999998</v>
      </c>
      <c r="S1661" s="114">
        <v>311.89999999999998</v>
      </c>
      <c r="T1661" s="115">
        <f t="shared" si="1231"/>
        <v>0</v>
      </c>
      <c r="U1661" s="209">
        <v>2</v>
      </c>
    </row>
    <row r="1662" spans="1:21" s="60" customFormat="1" ht="15.75" hidden="1" customHeight="1">
      <c r="A1662" s="60" t="s">
        <v>40</v>
      </c>
      <c r="B1662" s="408">
        <v>305</v>
      </c>
      <c r="C1662" s="568" t="s">
        <v>2886</v>
      </c>
      <c r="D1662" s="307">
        <v>29.946457890000001</v>
      </c>
      <c r="E1662" s="307">
        <v>31.568432149999996</v>
      </c>
      <c r="F1662" s="307">
        <v>29.565482470000006</v>
      </c>
      <c r="G1662" s="307">
        <v>31.166807739999996</v>
      </c>
      <c r="H1662" s="307">
        <v>30.616666480000006</v>
      </c>
      <c r="I1662" s="307">
        <v>30.197289560000002</v>
      </c>
      <c r="J1662" s="307">
        <v>33.398562019999986</v>
      </c>
      <c r="K1662" s="307">
        <v>27.98872436000002</v>
      </c>
      <c r="L1662" s="307">
        <v>30.431367060000014</v>
      </c>
      <c r="M1662" s="307">
        <v>30.529147309999928</v>
      </c>
      <c r="N1662" s="307">
        <v>30.855299420000051</v>
      </c>
      <c r="O1662" s="308">
        <v>32.47417631999997</v>
      </c>
      <c r="P1662" s="547">
        <f t="shared" si="1230"/>
        <v>368.73841277999998</v>
      </c>
      <c r="Q1662" s="79"/>
      <c r="R1662" s="306">
        <v>367.4</v>
      </c>
      <c r="S1662" s="342">
        <f>367.7-0.3</f>
        <v>367.4</v>
      </c>
      <c r="T1662" s="355">
        <f t="shared" si="1231"/>
        <v>0</v>
      </c>
      <c r="U1662" s="209">
        <v>2</v>
      </c>
    </row>
    <row r="1663" spans="1:21" s="60" customFormat="1" ht="15.75" customHeight="1">
      <c r="A1663" s="60" t="s">
        <v>40</v>
      </c>
      <c r="B1663" s="513">
        <v>296</v>
      </c>
      <c r="C1663" s="567" t="s">
        <v>2887</v>
      </c>
      <c r="D1663" s="551">
        <v>36.394193569999999</v>
      </c>
      <c r="E1663" s="551">
        <v>34.842673739999995</v>
      </c>
      <c r="F1663" s="551">
        <v>34.451179320000008</v>
      </c>
      <c r="G1663" s="551">
        <v>38.526062370000005</v>
      </c>
      <c r="H1663" s="551">
        <v>33.398771769999996</v>
      </c>
      <c r="I1663" s="551">
        <v>35.189746819999982</v>
      </c>
      <c r="J1663" s="565">
        <v>35.700000000000003</v>
      </c>
      <c r="K1663" s="565">
        <v>35.6</v>
      </c>
      <c r="L1663" s="565">
        <v>35.700000000000003</v>
      </c>
      <c r="M1663" s="565">
        <v>35.6</v>
      </c>
      <c r="N1663" s="565">
        <v>35.700000000000003</v>
      </c>
      <c r="O1663" s="554">
        <f>(R1663)-SUM(D1663:N1663)</f>
        <v>35.597372409999991</v>
      </c>
      <c r="P1663" s="555">
        <f t="shared" si="1230"/>
        <v>426.7</v>
      </c>
      <c r="Q1663" s="523"/>
      <c r="R1663" s="553">
        <v>426.7</v>
      </c>
      <c r="S1663" s="551">
        <v>426.7</v>
      </c>
      <c r="T1663" s="521">
        <f t="shared" si="1231"/>
        <v>0</v>
      </c>
      <c r="U1663" s="209">
        <v>1</v>
      </c>
    </row>
    <row r="1664" spans="1:21" s="60" customFormat="1" ht="15.75" customHeight="1">
      <c r="A1664" s="60" t="s">
        <v>40</v>
      </c>
      <c r="B1664" s="513">
        <v>297</v>
      </c>
      <c r="C1664" s="567" t="s">
        <v>2888</v>
      </c>
      <c r="D1664" s="565">
        <v>36.1</v>
      </c>
      <c r="E1664" s="565">
        <v>36</v>
      </c>
      <c r="F1664" s="565">
        <v>36.1</v>
      </c>
      <c r="G1664" s="565">
        <v>36</v>
      </c>
      <c r="H1664" s="565">
        <v>36.1</v>
      </c>
      <c r="I1664" s="565">
        <v>36.1</v>
      </c>
      <c r="J1664" s="565">
        <v>36.1</v>
      </c>
      <c r="K1664" s="565">
        <v>36</v>
      </c>
      <c r="L1664" s="565">
        <v>36.1</v>
      </c>
      <c r="M1664" s="565">
        <v>36</v>
      </c>
      <c r="N1664" s="565">
        <v>36.1</v>
      </c>
      <c r="O1664" s="551">
        <f>(R1664)-SUM(D1664:N1664)</f>
        <v>35.999999999999943</v>
      </c>
      <c r="P1664" s="552">
        <f t="shared" si="1230"/>
        <v>432.7</v>
      </c>
      <c r="Q1664" s="523"/>
      <c r="R1664" s="553">
        <v>432.7</v>
      </c>
      <c r="S1664" s="551">
        <v>432.7</v>
      </c>
      <c r="T1664" s="521">
        <f t="shared" si="1231"/>
        <v>0</v>
      </c>
      <c r="U1664" s="209">
        <v>1</v>
      </c>
    </row>
    <row r="1665" spans="1:21" s="60" customFormat="1" ht="15.75" hidden="1" customHeight="1" thickBot="1">
      <c r="A1665" s="60" t="s">
        <v>40</v>
      </c>
      <c r="B1665" s="409"/>
      <c r="C1665" s="158" t="s">
        <v>2889</v>
      </c>
      <c r="D1665" s="415"/>
      <c r="E1665" s="416"/>
      <c r="F1665" s="416"/>
      <c r="G1665" s="416"/>
      <c r="H1665" s="416"/>
      <c r="I1665" s="416"/>
      <c r="J1665" s="416"/>
      <c r="K1665" s="416"/>
      <c r="L1665" s="416"/>
      <c r="M1665" s="416"/>
      <c r="N1665" s="416"/>
      <c r="O1665" s="305">
        <f>(R1665)-SUM(D1665:N1665)</f>
        <v>0</v>
      </c>
      <c r="P1665" s="314">
        <f t="shared" si="1230"/>
        <v>0</v>
      </c>
      <c r="Q1665" s="80"/>
      <c r="R1665" s="420"/>
      <c r="S1665" s="343"/>
      <c r="T1665" s="403">
        <f t="shared" si="1231"/>
        <v>0</v>
      </c>
      <c r="U1665" s="209">
        <v>2</v>
      </c>
    </row>
    <row r="1666" spans="1:21" s="60" customFormat="1" ht="15.75" hidden="1" customHeight="1" thickBot="1">
      <c r="A1666" s="60" t="s">
        <v>40</v>
      </c>
      <c r="B1666" s="213"/>
      <c r="C1666" s="40" t="s">
        <v>2890</v>
      </c>
      <c r="D1666" s="134"/>
      <c r="E1666" s="133"/>
      <c r="F1666" s="133"/>
      <c r="G1666" s="133"/>
      <c r="H1666" s="133"/>
      <c r="I1666" s="133"/>
      <c r="J1666" s="133"/>
      <c r="K1666" s="133"/>
      <c r="L1666" s="133"/>
      <c r="M1666" s="133"/>
      <c r="N1666" s="133"/>
      <c r="O1666" s="111">
        <f>(R1666)-SUM(D1666:N1666)</f>
        <v>0</v>
      </c>
      <c r="P1666" s="112">
        <f t="shared" si="1230"/>
        <v>0</v>
      </c>
      <c r="Q1666" s="80"/>
      <c r="R1666" s="120"/>
      <c r="S1666" s="114"/>
      <c r="T1666" s="115">
        <f t="shared" si="1231"/>
        <v>0</v>
      </c>
      <c r="U1666" s="209">
        <v>2</v>
      </c>
    </row>
    <row r="1667" spans="1:21" s="60" customFormat="1" ht="15.75" hidden="1" customHeight="1" thickBot="1">
      <c r="A1667" s="60" t="s">
        <v>40</v>
      </c>
      <c r="B1667" s="213"/>
      <c r="C1667" s="40" t="s">
        <v>2891</v>
      </c>
      <c r="D1667" s="492"/>
      <c r="E1667" s="491"/>
      <c r="F1667" s="491"/>
      <c r="G1667" s="491"/>
      <c r="H1667" s="491"/>
      <c r="I1667" s="491"/>
      <c r="J1667" s="491"/>
      <c r="K1667" s="491"/>
      <c r="L1667" s="491"/>
      <c r="M1667" s="491"/>
      <c r="N1667" s="491"/>
      <c r="O1667" s="111">
        <f t="shared" ref="O1667:O1669" si="1232">(R1667)-SUM(D1667:N1667)</f>
        <v>0</v>
      </c>
      <c r="P1667" s="112">
        <f t="shared" ref="P1667:P1669" si="1233">SUM(D1667:O1667)</f>
        <v>0</v>
      </c>
      <c r="Q1667" s="80"/>
      <c r="R1667" s="487"/>
      <c r="S1667" s="488"/>
      <c r="T1667" s="115">
        <f t="shared" ref="T1667:T1669" si="1234">R1667-S1667</f>
        <v>0</v>
      </c>
      <c r="U1667" s="209">
        <v>2</v>
      </c>
    </row>
    <row r="1668" spans="1:21" s="60" customFormat="1" ht="15.75" hidden="1" customHeight="1" thickBot="1">
      <c r="A1668" s="60" t="s">
        <v>40</v>
      </c>
      <c r="B1668" s="213"/>
      <c r="C1668" s="40" t="s">
        <v>2892</v>
      </c>
      <c r="D1668" s="492"/>
      <c r="E1668" s="491"/>
      <c r="F1668" s="491"/>
      <c r="G1668" s="491"/>
      <c r="H1668" s="491"/>
      <c r="I1668" s="491"/>
      <c r="J1668" s="491"/>
      <c r="K1668" s="491"/>
      <c r="L1668" s="491"/>
      <c r="M1668" s="491"/>
      <c r="N1668" s="491"/>
      <c r="O1668" s="111">
        <f t="shared" si="1232"/>
        <v>0</v>
      </c>
      <c r="P1668" s="112">
        <f t="shared" si="1233"/>
        <v>0</v>
      </c>
      <c r="Q1668" s="80"/>
      <c r="R1668" s="487"/>
      <c r="S1668" s="488"/>
      <c r="T1668" s="115">
        <f t="shared" si="1234"/>
        <v>0</v>
      </c>
      <c r="U1668" s="209">
        <v>2</v>
      </c>
    </row>
    <row r="1669" spans="1:21" s="60" customFormat="1" ht="15.75" hidden="1" customHeight="1" thickBot="1">
      <c r="A1669" s="60" t="s">
        <v>40</v>
      </c>
      <c r="B1669" s="213"/>
      <c r="C1669" s="40" t="s">
        <v>2893</v>
      </c>
      <c r="D1669" s="492"/>
      <c r="E1669" s="491"/>
      <c r="F1669" s="491"/>
      <c r="G1669" s="491"/>
      <c r="H1669" s="491"/>
      <c r="I1669" s="491"/>
      <c r="J1669" s="491"/>
      <c r="K1669" s="491"/>
      <c r="L1669" s="491"/>
      <c r="M1669" s="491"/>
      <c r="N1669" s="491"/>
      <c r="O1669" s="111">
        <f t="shared" si="1232"/>
        <v>0</v>
      </c>
      <c r="P1669" s="112">
        <f t="shared" si="1233"/>
        <v>0</v>
      </c>
      <c r="Q1669" s="80"/>
      <c r="R1669" s="487"/>
      <c r="S1669" s="488"/>
      <c r="T1669" s="115">
        <f t="shared" si="1234"/>
        <v>0</v>
      </c>
      <c r="U1669" s="209">
        <v>2</v>
      </c>
    </row>
    <row r="1670" spans="1:21" s="118" customFormat="1" ht="15.6" customHeight="1">
      <c r="B1670" s="82"/>
      <c r="C1670" s="50"/>
      <c r="D1670" s="83"/>
      <c r="E1670" s="83"/>
      <c r="F1670" s="83"/>
      <c r="G1670" s="83"/>
      <c r="H1670" s="83"/>
      <c r="I1670" s="83"/>
      <c r="J1670" s="83"/>
      <c r="K1670" s="83"/>
      <c r="L1670" s="83"/>
      <c r="M1670" s="83"/>
      <c r="N1670" s="83"/>
      <c r="O1670" s="83"/>
      <c r="P1670" s="83"/>
      <c r="Q1670" s="84"/>
      <c r="R1670" s="83"/>
      <c r="S1670" s="83"/>
      <c r="T1670" s="67"/>
      <c r="U1670" s="209">
        <v>1</v>
      </c>
    </row>
    <row r="1671" spans="1:21" s="60" customFormat="1" ht="15.75" hidden="1" customHeight="1" thickBot="1">
      <c r="A1671" s="60" t="s">
        <v>41</v>
      </c>
      <c r="B1671" s="213"/>
      <c r="C1671" s="41" t="s">
        <v>991</v>
      </c>
      <c r="D1671" s="154">
        <v>6.0576312856439489E-2</v>
      </c>
      <c r="E1671" s="154">
        <v>0.10761475206244649</v>
      </c>
      <c r="F1671" s="154">
        <v>4.983660950182258E-2</v>
      </c>
      <c r="G1671" s="154">
        <v>7.7451537616472332E-2</v>
      </c>
      <c r="H1671" s="154">
        <v>7.1175082551742722E-2</v>
      </c>
      <c r="I1671" s="154">
        <v>6.448021772356112E-2</v>
      </c>
      <c r="J1671" s="154">
        <v>9.5669515416055645E-2</v>
      </c>
      <c r="K1671" s="154">
        <v>6.4942149053349066E-2</v>
      </c>
      <c r="L1671" s="154">
        <v>9.7452681018118256E-2</v>
      </c>
      <c r="M1671" s="154">
        <v>0.10773779036231934</v>
      </c>
      <c r="N1671" s="154">
        <v>7.2919647784151886E-2</v>
      </c>
      <c r="O1671" s="154">
        <v>0.13014370405352141</v>
      </c>
      <c r="P1671" s="155">
        <f t="shared" ref="P1671:P1701" si="1235">SUM(D1671:O1671)</f>
        <v>1.0000000000000002</v>
      </c>
      <c r="Q1671" s="291"/>
      <c r="R1671" s="83"/>
      <c r="S1671" s="83"/>
      <c r="T1671" s="67"/>
      <c r="U1671" s="209">
        <v>2</v>
      </c>
    </row>
    <row r="1672" spans="1:21" s="60" customFormat="1" ht="15.75" hidden="1" customHeight="1" thickBot="1">
      <c r="A1672" s="60" t="s">
        <v>41</v>
      </c>
      <c r="B1672" s="213"/>
      <c r="C1672" s="40" t="s">
        <v>992</v>
      </c>
      <c r="D1672" s="299">
        <v>3.3688851978055184E-2</v>
      </c>
      <c r="E1672" s="299">
        <v>0.12414201596742247</v>
      </c>
      <c r="F1672" s="299">
        <v>9.0964128171317063E-2</v>
      </c>
      <c r="G1672" s="299">
        <v>7.2758704382293107E-2</v>
      </c>
      <c r="H1672" s="299">
        <v>5.4365221415611557E-2</v>
      </c>
      <c r="I1672" s="299">
        <v>9.5841183763652416E-2</v>
      </c>
      <c r="J1672" s="299">
        <v>0.10804419099107276</v>
      </c>
      <c r="K1672" s="299">
        <v>7.5089716853762783E-2</v>
      </c>
      <c r="L1672" s="299">
        <v>6.1094224593359552E-2</v>
      </c>
      <c r="M1672" s="299">
        <v>8.5049895810029391E-2</v>
      </c>
      <c r="N1672" s="299">
        <v>7.8569144915799652E-2</v>
      </c>
      <c r="O1672" s="299">
        <v>0.12039272115762405</v>
      </c>
      <c r="P1672" s="290">
        <f t="shared" si="1235"/>
        <v>1</v>
      </c>
      <c r="Q1672" s="291"/>
      <c r="R1672" s="83"/>
      <c r="S1672" s="83"/>
      <c r="T1672" s="67"/>
      <c r="U1672" s="209">
        <v>2</v>
      </c>
    </row>
    <row r="1673" spans="1:21" s="60" customFormat="1" ht="15.75" hidden="1" customHeight="1" thickBot="1">
      <c r="A1673" s="60" t="s">
        <v>41</v>
      </c>
      <c r="B1673" s="213"/>
      <c r="C1673" s="40" t="s">
        <v>993</v>
      </c>
      <c r="D1673" s="346">
        <v>6.3276763280516679E-2</v>
      </c>
      <c r="E1673" s="346">
        <v>6.275025156173282E-2</v>
      </c>
      <c r="F1673" s="346">
        <v>3.8249055237519217E-2</v>
      </c>
      <c r="G1673" s="346">
        <v>9.5463356441117905E-2</v>
      </c>
      <c r="H1673" s="346">
        <v>4.7933696538015748E-2</v>
      </c>
      <c r="I1673" s="346">
        <v>5.9993765141779551E-2</v>
      </c>
      <c r="J1673" s="346">
        <v>0.12172045416027229</v>
      </c>
      <c r="K1673" s="346">
        <v>0.11718555433998967</v>
      </c>
      <c r="L1673" s="346">
        <v>0.11099012359123347</v>
      </c>
      <c r="M1673" s="346">
        <v>5.1747616142048147E-2</v>
      </c>
      <c r="N1673" s="346">
        <v>0.10218623583978996</v>
      </c>
      <c r="O1673" s="346">
        <v>0.12850312772598452</v>
      </c>
      <c r="P1673" s="295">
        <f t="shared" si="1235"/>
        <v>0.99999999999999989</v>
      </c>
      <c r="Q1673" s="291"/>
      <c r="R1673" s="83"/>
      <c r="S1673" s="83"/>
      <c r="T1673" s="67"/>
      <c r="U1673" s="209">
        <v>2</v>
      </c>
    </row>
    <row r="1674" spans="1:21" s="60" customFormat="1" ht="15.75" hidden="1" customHeight="1" thickBot="1">
      <c r="A1674" s="60" t="s">
        <v>41</v>
      </c>
      <c r="B1674" s="213"/>
      <c r="C1674" s="40" t="s">
        <v>994</v>
      </c>
      <c r="D1674" s="153">
        <f t="shared" ref="D1674:D1681" si="1236">D1696/$P1696</f>
        <v>3.767620704358067E-2</v>
      </c>
      <c r="E1674" s="296">
        <f t="shared" ref="E1674:O1674" si="1237">E1696/$P1696</f>
        <v>0.16783434289965368</v>
      </c>
      <c r="F1674" s="296">
        <f t="shared" si="1237"/>
        <v>7.3362766878237742E-2</v>
      </c>
      <c r="G1674" s="296">
        <f t="shared" si="1237"/>
        <v>7.5432337712420083E-2</v>
      </c>
      <c r="H1674" s="296">
        <f t="shared" si="1237"/>
        <v>6.8720137183758273E-2</v>
      </c>
      <c r="I1674" s="296">
        <f t="shared" si="1237"/>
        <v>5.4651647934075676E-2</v>
      </c>
      <c r="J1674" s="296">
        <f t="shared" si="1237"/>
        <v>0.1281907545340574</v>
      </c>
      <c r="K1674" s="296">
        <f t="shared" si="1237"/>
        <v>6.4516606674130145E-2</v>
      </c>
      <c r="L1674" s="296">
        <f t="shared" si="1237"/>
        <v>0.10632666013169904</v>
      </c>
      <c r="M1674" s="296">
        <f t="shared" si="1237"/>
        <v>6.2876373383562764E-2</v>
      </c>
      <c r="N1674" s="296">
        <f t="shared" si="1237"/>
        <v>7.5259819733127425E-2</v>
      </c>
      <c r="O1674" s="296">
        <f t="shared" si="1237"/>
        <v>8.5152345891696998E-2</v>
      </c>
      <c r="P1674" s="155">
        <f t="shared" si="1235"/>
        <v>0.99999999999999989</v>
      </c>
      <c r="Q1674" s="291"/>
      <c r="R1674" s="83"/>
      <c r="S1674" s="83"/>
      <c r="T1674" s="67"/>
      <c r="U1674" s="209">
        <v>2</v>
      </c>
    </row>
    <row r="1675" spans="1:21" s="60" customFormat="1" ht="15.75" hidden="1" customHeight="1" thickBot="1">
      <c r="A1675" s="60" t="s">
        <v>41</v>
      </c>
      <c r="B1675" s="213"/>
      <c r="C1675" s="41" t="s">
        <v>995</v>
      </c>
      <c r="D1675" s="153">
        <f t="shared" si="1236"/>
        <v>3.899056559634731E-2</v>
      </c>
      <c r="E1675" s="296">
        <f t="shared" ref="E1675:O1676" si="1238">E1697/$P1697</f>
        <v>0.10637102314882277</v>
      </c>
      <c r="F1675" s="296">
        <f t="shared" si="1238"/>
        <v>8.3657327146948429E-2</v>
      </c>
      <c r="G1675" s="296">
        <f t="shared" si="1238"/>
        <v>7.0518682968131366E-2</v>
      </c>
      <c r="H1675" s="296">
        <f t="shared" si="1238"/>
        <v>6.2468738898460607E-2</v>
      </c>
      <c r="I1675" s="296">
        <f t="shared" si="1238"/>
        <v>6.4599732658264492E-2</v>
      </c>
      <c r="J1675" s="296">
        <f t="shared" si="1238"/>
        <v>0.12616696375933717</v>
      </c>
      <c r="K1675" s="296">
        <f t="shared" si="1238"/>
        <v>7.6548559383294898E-2</v>
      </c>
      <c r="L1675" s="296">
        <f t="shared" si="1238"/>
        <v>9.3085011540838897E-2</v>
      </c>
      <c r="M1675" s="296">
        <f t="shared" si="1238"/>
        <v>7.3973718935928454E-2</v>
      </c>
      <c r="N1675" s="296">
        <f t="shared" si="1238"/>
        <v>7.1839313461756413E-2</v>
      </c>
      <c r="O1675" s="296">
        <f t="shared" si="1238"/>
        <v>0.13178036250186909</v>
      </c>
      <c r="P1675" s="155">
        <f t="shared" si="1235"/>
        <v>0.99999999999999989</v>
      </c>
      <c r="Q1675" s="157">
        <f>(P1697/P1696-1)</f>
        <v>-8.300713714401009E-2</v>
      </c>
      <c r="R1675" s="83"/>
      <c r="S1675" s="83"/>
      <c r="T1675" s="67"/>
      <c r="U1675" s="209">
        <v>2</v>
      </c>
    </row>
    <row r="1676" spans="1:21" s="60" customFormat="1" ht="15.75" hidden="1" customHeight="1" thickBot="1">
      <c r="A1676" s="60" t="s">
        <v>41</v>
      </c>
      <c r="B1676" s="213"/>
      <c r="C1676" s="40" t="s">
        <v>996</v>
      </c>
      <c r="D1676" s="153">
        <f t="shared" si="1236"/>
        <v>7.8208887795119461E-2</v>
      </c>
      <c r="E1676" s="296">
        <f t="shared" si="1238"/>
        <v>7.6963741539510341E-2</v>
      </c>
      <c r="F1676" s="296">
        <f t="shared" si="1238"/>
        <v>5.42962294751086E-2</v>
      </c>
      <c r="G1676" s="296">
        <f t="shared" si="1238"/>
        <v>8.1845839877131663E-2</v>
      </c>
      <c r="H1676" s="296">
        <f t="shared" si="1238"/>
        <v>6.1138603125717228E-2</v>
      </c>
      <c r="I1676" s="296">
        <f t="shared" si="1238"/>
        <v>3.7930987280041725E-2</v>
      </c>
      <c r="J1676" s="296">
        <f t="shared" si="1238"/>
        <v>0.1366156743319919</v>
      </c>
      <c r="K1676" s="296">
        <f t="shared" si="1238"/>
        <v>9.1271678469939985E-2</v>
      </c>
      <c r="L1676" s="296">
        <f t="shared" si="1238"/>
        <v>6.9575752737120161E-2</v>
      </c>
      <c r="M1676" s="296">
        <f t="shared" si="1238"/>
        <v>9.0138369313171443E-2</v>
      </c>
      <c r="N1676" s="296">
        <f t="shared" si="1238"/>
        <v>6.8409041077841515E-2</v>
      </c>
      <c r="O1676" s="296">
        <f t="shared" si="1238"/>
        <v>0.15360519497730596</v>
      </c>
      <c r="P1676" s="155">
        <f t="shared" si="1235"/>
        <v>1</v>
      </c>
      <c r="Q1676" s="157">
        <f t="shared" ref="Q1676:Q1681" si="1239">(P1698/P1697-1)</f>
        <v>1.7679218132569785E-2</v>
      </c>
      <c r="R1676" s="83"/>
      <c r="S1676" s="83"/>
      <c r="T1676" s="67"/>
      <c r="U1676" s="209">
        <v>2</v>
      </c>
    </row>
    <row r="1677" spans="1:21" s="60" customFormat="1" ht="15.75" hidden="1" customHeight="1" thickBot="1">
      <c r="A1677" s="60" t="s">
        <v>41</v>
      </c>
      <c r="B1677" s="213"/>
      <c r="C1677" s="40" t="s">
        <v>997</v>
      </c>
      <c r="D1677" s="153">
        <f t="shared" si="1236"/>
        <v>7.9243345158596268E-2</v>
      </c>
      <c r="E1677" s="296">
        <f t="shared" ref="E1677:O1677" si="1240">E1699/$P1699</f>
        <v>5.0757427828608558E-2</v>
      </c>
      <c r="F1677" s="296">
        <f t="shared" si="1240"/>
        <v>8.8667745114275526E-2</v>
      </c>
      <c r="G1677" s="296">
        <f t="shared" si="1240"/>
        <v>4.0169327271411696E-2</v>
      </c>
      <c r="H1677" s="296">
        <f t="shared" si="1240"/>
        <v>7.6641592691534824E-2</v>
      </c>
      <c r="I1677" s="296">
        <f t="shared" si="1240"/>
        <v>6.722691646553948E-2</v>
      </c>
      <c r="J1677" s="296">
        <f t="shared" si="1240"/>
        <v>0.14431309074009144</v>
      </c>
      <c r="K1677" s="296">
        <f t="shared" si="1240"/>
        <v>5.9960213038241346E-2</v>
      </c>
      <c r="L1677" s="296">
        <f t="shared" si="1240"/>
        <v>6.0542895724291244E-2</v>
      </c>
      <c r="M1677" s="296">
        <f t="shared" si="1240"/>
        <v>0.13080426689887253</v>
      </c>
      <c r="N1677" s="296">
        <f t="shared" si="1240"/>
        <v>8.1174486215627492E-2</v>
      </c>
      <c r="O1677" s="296">
        <f t="shared" si="1240"/>
        <v>0.12049869285290964</v>
      </c>
      <c r="P1677" s="155">
        <f t="shared" si="1235"/>
        <v>1</v>
      </c>
      <c r="Q1677" s="156">
        <f t="shared" si="1239"/>
        <v>5.8791057596542906E-2</v>
      </c>
      <c r="R1677" s="83"/>
      <c r="S1677" s="83"/>
      <c r="T1677" s="67"/>
      <c r="U1677" s="209">
        <v>2</v>
      </c>
    </row>
    <row r="1678" spans="1:21" s="60" customFormat="1" ht="15.75" hidden="1" customHeight="1" thickBot="1">
      <c r="A1678" s="60" t="s">
        <v>41</v>
      </c>
      <c r="B1678" s="213"/>
      <c r="C1678" s="40" t="s">
        <v>998</v>
      </c>
      <c r="D1678" s="153">
        <f t="shared" si="1236"/>
        <v>7.3391766954617715E-2</v>
      </c>
      <c r="E1678" s="296">
        <f t="shared" ref="E1678:O1678" si="1241">E1700/$P1700</f>
        <v>7.912098738145569E-2</v>
      </c>
      <c r="F1678" s="296">
        <f t="shared" si="1241"/>
        <v>7.444226728251585E-2</v>
      </c>
      <c r="G1678" s="296">
        <f t="shared" si="1241"/>
        <v>6.2864109681987801E-2</v>
      </c>
      <c r="H1678" s="296">
        <f t="shared" si="1241"/>
        <v>4.1341097482582405E-2</v>
      </c>
      <c r="I1678" s="296">
        <f t="shared" si="1241"/>
        <v>7.5221360817839325E-2</v>
      </c>
      <c r="J1678" s="296">
        <f t="shared" si="1241"/>
        <v>0.11842589373487021</v>
      </c>
      <c r="K1678" s="296">
        <f t="shared" si="1241"/>
        <v>7.0652364210073232E-2</v>
      </c>
      <c r="L1678" s="296">
        <f t="shared" si="1241"/>
        <v>0.11358587591588155</v>
      </c>
      <c r="M1678" s="296">
        <f t="shared" si="1241"/>
        <v>7.8239908940018671E-2</v>
      </c>
      <c r="N1678" s="296">
        <f t="shared" si="1241"/>
        <v>9.4497707024352423E-2</v>
      </c>
      <c r="O1678" s="296">
        <f t="shared" si="1241"/>
        <v>0.11821666057380507</v>
      </c>
      <c r="P1678" s="155">
        <f t="shared" si="1235"/>
        <v>1</v>
      </c>
      <c r="Q1678" s="156">
        <f t="shared" si="1239"/>
        <v>1.4379427867479144E-2</v>
      </c>
      <c r="R1678" s="83"/>
      <c r="S1678" s="83"/>
      <c r="T1678" s="232"/>
      <c r="U1678" s="209">
        <v>2</v>
      </c>
    </row>
    <row r="1679" spans="1:21" s="60" customFormat="1" ht="15.75" hidden="1" customHeight="1" thickBot="1">
      <c r="A1679" s="60" t="s">
        <v>41</v>
      </c>
      <c r="B1679" s="62"/>
      <c r="C1679" s="49" t="s">
        <v>999</v>
      </c>
      <c r="D1679" s="298">
        <f t="shared" si="1236"/>
        <v>0.10216828890545716</v>
      </c>
      <c r="E1679" s="299">
        <f t="shared" ref="E1679:O1679" si="1242">E1701/$P1701</f>
        <v>7.153613118747644E-2</v>
      </c>
      <c r="F1679" s="299">
        <f t="shared" si="1242"/>
        <v>7.7361518498100024E-2</v>
      </c>
      <c r="G1679" s="299">
        <f t="shared" si="1242"/>
        <v>7.657403141263619E-2</v>
      </c>
      <c r="H1679" s="299">
        <f t="shared" si="1242"/>
        <v>5.0692893015297079E-2</v>
      </c>
      <c r="I1679" s="299">
        <f t="shared" si="1242"/>
        <v>6.3095250514408771E-2</v>
      </c>
      <c r="J1679" s="299">
        <f t="shared" si="1242"/>
        <v>0.13243398145808349</v>
      </c>
      <c r="K1679" s="299">
        <f t="shared" si="1242"/>
        <v>6.718796400598423E-2</v>
      </c>
      <c r="L1679" s="299">
        <f t="shared" si="1242"/>
        <v>9.419180605408696E-2</v>
      </c>
      <c r="M1679" s="299">
        <f t="shared" si="1242"/>
        <v>7.5114739532273281E-2</v>
      </c>
      <c r="N1679" s="299">
        <f t="shared" si="1242"/>
        <v>6.7381582771098389E-2</v>
      </c>
      <c r="O1679" s="299">
        <f t="shared" si="1242"/>
        <v>0.12226181264509801</v>
      </c>
      <c r="P1679" s="300">
        <f t="shared" si="1235"/>
        <v>1.0000000000000002</v>
      </c>
      <c r="Q1679" s="301">
        <f t="shared" si="1239"/>
        <v>-8.6806598029647963E-2</v>
      </c>
      <c r="R1679" s="83"/>
      <c r="S1679" s="83"/>
      <c r="T1679" s="67"/>
      <c r="U1679" s="209">
        <v>2</v>
      </c>
    </row>
    <row r="1680" spans="1:21" s="60" customFormat="1" ht="15.75" hidden="1" customHeight="1" thickBot="1">
      <c r="A1680" s="60" t="s">
        <v>41</v>
      </c>
      <c r="B1680" s="62"/>
      <c r="C1680" s="49" t="s">
        <v>1000</v>
      </c>
      <c r="D1680" s="130">
        <f t="shared" si="1236"/>
        <v>6.050794813619545E-2</v>
      </c>
      <c r="E1680" s="119">
        <f t="shared" ref="E1680:O1681" si="1243">E1702/$P1702</f>
        <v>5.8218643217799744E-2</v>
      </c>
      <c r="F1680" s="119">
        <f t="shared" si="1243"/>
        <v>5.3946730310907097E-2</v>
      </c>
      <c r="G1680" s="119">
        <f t="shared" si="1243"/>
        <v>5.0960770295081941E-2</v>
      </c>
      <c r="H1680" s="119">
        <f t="shared" si="1243"/>
        <v>4.8694972643129567E-2</v>
      </c>
      <c r="I1680" s="119">
        <f t="shared" si="1243"/>
        <v>3.9923069228204572E-2</v>
      </c>
      <c r="J1680" s="119">
        <f t="shared" si="1243"/>
        <v>0.14212350308389535</v>
      </c>
      <c r="K1680" s="119">
        <f t="shared" si="1243"/>
        <v>4.1435038921405425E-2</v>
      </c>
      <c r="L1680" s="119">
        <f t="shared" si="1243"/>
        <v>7.7614580121281029E-2</v>
      </c>
      <c r="M1680" s="119">
        <f t="shared" si="1243"/>
        <v>0.20287612561322815</v>
      </c>
      <c r="N1680" s="119">
        <f t="shared" si="1243"/>
        <v>0.1228038622547378</v>
      </c>
      <c r="O1680" s="119">
        <f t="shared" si="1243"/>
        <v>0.10089475617413388</v>
      </c>
      <c r="P1680" s="175">
        <f>SUM(D1680:O1680)</f>
        <v>0.99999999999999989</v>
      </c>
      <c r="Q1680" s="176">
        <f t="shared" si="1239"/>
        <v>0.16682274541510878</v>
      </c>
      <c r="R1680" s="83"/>
      <c r="S1680" s="83"/>
      <c r="T1680" s="67"/>
      <c r="U1680" s="209">
        <v>2</v>
      </c>
    </row>
    <row r="1681" spans="1:21" s="60" customFormat="1" ht="15.6" hidden="1" customHeight="1" thickBot="1">
      <c r="A1681" s="60" t="s">
        <v>41</v>
      </c>
      <c r="B1681" s="62"/>
      <c r="C1681" s="49" t="s">
        <v>1001</v>
      </c>
      <c r="D1681" s="130">
        <f t="shared" si="1236"/>
        <v>8.1332837973368308E-2</v>
      </c>
      <c r="E1681" s="119">
        <f t="shared" si="1243"/>
        <v>7.3896412098005348E-2</v>
      </c>
      <c r="F1681" s="119">
        <f t="shared" si="1243"/>
        <v>6.5695328478263884E-2</v>
      </c>
      <c r="G1681" s="119">
        <f t="shared" si="1243"/>
        <v>7.2474375503217336E-2</v>
      </c>
      <c r="H1681" s="119">
        <f t="shared" si="1243"/>
        <v>7.8329701781420957E-2</v>
      </c>
      <c r="I1681" s="119">
        <f t="shared" si="1243"/>
        <v>7.4707782115815885E-2</v>
      </c>
      <c r="J1681" s="119">
        <f t="shared" si="1243"/>
        <v>0.13770173168449032</v>
      </c>
      <c r="K1681" s="119">
        <f t="shared" si="1243"/>
        <v>4.9922093026208071E-2</v>
      </c>
      <c r="L1681" s="119">
        <f t="shared" si="1243"/>
        <v>9.1903476235095261E-2</v>
      </c>
      <c r="M1681" s="119">
        <f t="shared" si="1243"/>
        <v>7.7195434998794832E-2</v>
      </c>
      <c r="N1681" s="119">
        <f t="shared" si="1243"/>
        <v>7.712222400653318E-2</v>
      </c>
      <c r="O1681" s="119">
        <f t="shared" si="1243"/>
        <v>0.11971860209878663</v>
      </c>
      <c r="P1681" s="175">
        <f>SUM(D1681:O1681)</f>
        <v>1</v>
      </c>
      <c r="Q1681" s="176">
        <f t="shared" si="1239"/>
        <v>-9.4385417379386771E-3</v>
      </c>
      <c r="R1681" s="83"/>
      <c r="S1681" s="83"/>
      <c r="T1681" s="67"/>
      <c r="U1681" s="209">
        <v>2</v>
      </c>
    </row>
    <row r="1682" spans="1:21" s="60" customFormat="1" ht="15.6" hidden="1" customHeight="1" thickBot="1">
      <c r="A1682" s="60" t="s">
        <v>41</v>
      </c>
      <c r="B1682" s="62"/>
      <c r="C1682" s="49" t="s">
        <v>1054</v>
      </c>
      <c r="D1682" s="130">
        <f t="shared" ref="D1682:O1682" si="1244">D1705/$P1705</f>
        <v>9.9764176083131553E-2</v>
      </c>
      <c r="E1682" s="119">
        <f t="shared" si="1244"/>
        <v>7.7664165255582049E-2</v>
      </c>
      <c r="F1682" s="119">
        <f t="shared" si="1244"/>
        <v>6.8429546956000328E-2</v>
      </c>
      <c r="G1682" s="119">
        <f t="shared" si="1244"/>
        <v>6.9782608917243749E-2</v>
      </c>
      <c r="H1682" s="119">
        <f t="shared" si="1244"/>
        <v>7.1234172622525294E-2</v>
      </c>
      <c r="I1682" s="119">
        <f t="shared" si="1244"/>
        <v>6.534227749407448E-2</v>
      </c>
      <c r="J1682" s="119">
        <f t="shared" si="1244"/>
        <v>0.14497847828112212</v>
      </c>
      <c r="K1682" s="119">
        <f t="shared" si="1244"/>
        <v>6.6249326415721149E-2</v>
      </c>
      <c r="L1682" s="119">
        <f t="shared" si="1244"/>
        <v>9.1436878334687499E-2</v>
      </c>
      <c r="M1682" s="119">
        <f t="shared" si="1244"/>
        <v>8.5861754882366165E-2</v>
      </c>
      <c r="N1682" s="119">
        <f t="shared" si="1244"/>
        <v>8.0840927459838688E-2</v>
      </c>
      <c r="O1682" s="119">
        <f t="shared" si="1244"/>
        <v>7.841568729770694E-2</v>
      </c>
      <c r="P1682" s="175">
        <f>SUM(D1682:O1682)</f>
        <v>1</v>
      </c>
      <c r="Q1682" s="176">
        <f>(P1705/P1703-1)</f>
        <v>-1.7725976794503717E-3</v>
      </c>
      <c r="R1682" s="83"/>
      <c r="S1682" s="83"/>
      <c r="T1682" s="67"/>
      <c r="U1682" s="209">
        <v>2</v>
      </c>
    </row>
    <row r="1683" spans="1:21" s="60" customFormat="1" ht="15.6" hidden="1" customHeight="1" thickBot="1">
      <c r="A1683" s="60" t="s">
        <v>41</v>
      </c>
      <c r="B1683" s="62">
        <f>+B1662+1</f>
        <v>306</v>
      </c>
      <c r="C1683" s="49" t="s">
        <v>1429</v>
      </c>
      <c r="D1683" s="130">
        <f t="shared" ref="D1683:D1689" si="1245">D1706/$P1706</f>
        <v>9.6734550425384772E-2</v>
      </c>
      <c r="E1683" s="119">
        <f t="shared" ref="E1683:O1683" si="1246">E1706/$P1706</f>
        <v>8.2150188146642641E-2</v>
      </c>
      <c r="F1683" s="119">
        <f t="shared" si="1246"/>
        <v>8.1948003398295513E-2</v>
      </c>
      <c r="G1683" s="119">
        <f t="shared" si="1246"/>
        <v>7.5063639215965247E-2</v>
      </c>
      <c r="H1683" s="119">
        <f t="shared" si="1246"/>
        <v>7.3079434687459338E-2</v>
      </c>
      <c r="I1683" s="119">
        <f t="shared" si="1246"/>
        <v>7.3716540110042778E-2</v>
      </c>
      <c r="J1683" s="119">
        <f t="shared" si="1246"/>
        <v>0.15837801585847655</v>
      </c>
      <c r="K1683" s="119">
        <f t="shared" si="1246"/>
        <v>6.3539551624908513E-2</v>
      </c>
      <c r="L1683" s="119">
        <f t="shared" si="1246"/>
        <v>9.9689210928830901E-2</v>
      </c>
      <c r="M1683" s="119">
        <f t="shared" si="1246"/>
        <v>6.922726761056805E-2</v>
      </c>
      <c r="N1683" s="119">
        <f t="shared" si="1246"/>
        <v>5.0324495426657498E-2</v>
      </c>
      <c r="O1683" s="119">
        <f t="shared" si="1246"/>
        <v>7.6149102566768184E-2</v>
      </c>
      <c r="P1683" s="175">
        <f t="shared" ref="P1683:P1692" si="1247">SUM(D1683:O1683)</f>
        <v>1</v>
      </c>
      <c r="Q1683" s="176">
        <f>(P1706/P1705-1)</f>
        <v>-5.7354540128098042E-2</v>
      </c>
      <c r="R1683" s="83"/>
      <c r="S1683" s="83"/>
      <c r="T1683" s="67"/>
      <c r="U1683" s="209">
        <v>2</v>
      </c>
    </row>
    <row r="1684" spans="1:21" s="60" customFormat="1" ht="15.6" hidden="1" customHeight="1">
      <c r="A1684" s="60" t="s">
        <v>41</v>
      </c>
      <c r="B1684" s="408">
        <f>+B1683+1</f>
        <v>307</v>
      </c>
      <c r="C1684" s="566" t="s">
        <v>1430</v>
      </c>
      <c r="D1684" s="460">
        <f t="shared" si="1245"/>
        <v>6.4390842559907319E-2</v>
      </c>
      <c r="E1684" s="346">
        <f t="shared" ref="E1684:O1684" si="1248">E1707/$P1707</f>
        <v>5.8310227788033721E-2</v>
      </c>
      <c r="F1684" s="346">
        <f t="shared" si="1248"/>
        <v>5.1987142450313613E-2</v>
      </c>
      <c r="G1684" s="346">
        <f t="shared" si="1248"/>
        <v>5.1102415669831626E-2</v>
      </c>
      <c r="H1684" s="346">
        <f t="shared" si="1248"/>
        <v>4.6909133395482722E-2</v>
      </c>
      <c r="I1684" s="346">
        <f t="shared" si="1248"/>
        <v>4.946606232153708E-2</v>
      </c>
      <c r="J1684" s="346">
        <f t="shared" si="1248"/>
        <v>0.11167345494023835</v>
      </c>
      <c r="K1684" s="346">
        <f t="shared" si="1248"/>
        <v>5.9383515911705508E-2</v>
      </c>
      <c r="L1684" s="346">
        <f t="shared" si="1248"/>
        <v>6.5954610604619199E-2</v>
      </c>
      <c r="M1684" s="346">
        <f t="shared" si="1248"/>
        <v>0.13461036802763471</v>
      </c>
      <c r="N1684" s="346">
        <f t="shared" si="1248"/>
        <v>0.13306881233696949</v>
      </c>
      <c r="O1684" s="346">
        <f t="shared" si="1248"/>
        <v>0.17314341399372665</v>
      </c>
      <c r="P1684" s="545">
        <f t="shared" si="1247"/>
        <v>1</v>
      </c>
      <c r="Q1684" s="548">
        <f t="shared" ref="Q1684:Q1692" si="1249">(P1707/P1706-1)</f>
        <v>0.29904577785097963</v>
      </c>
      <c r="R1684" s="83"/>
      <c r="S1684" s="83"/>
      <c r="T1684" s="67"/>
      <c r="U1684" s="209">
        <v>2</v>
      </c>
    </row>
    <row r="1685" spans="1:21" s="60" customFormat="1" ht="15.6" customHeight="1">
      <c r="A1685" s="60" t="s">
        <v>41</v>
      </c>
      <c r="B1685" s="513">
        <v>298</v>
      </c>
      <c r="C1685" s="567" t="s">
        <v>1431</v>
      </c>
      <c r="D1685" s="119">
        <f t="shared" si="1245"/>
        <v>5.3213020761750288E-2</v>
      </c>
      <c r="E1685" s="119">
        <f t="shared" ref="E1685:O1685" si="1250">E1708/$P1708</f>
        <v>7.3927248139303375E-2</v>
      </c>
      <c r="F1685" s="119">
        <f t="shared" si="1250"/>
        <v>6.4597246198425315E-2</v>
      </c>
      <c r="G1685" s="119">
        <f t="shared" si="1250"/>
        <v>5.6722682921508297E-2</v>
      </c>
      <c r="H1685" s="119">
        <f t="shared" si="1250"/>
        <v>3.6126835525973226E-2</v>
      </c>
      <c r="I1685" s="119">
        <f t="shared" si="1250"/>
        <v>6.0138996804254732E-2</v>
      </c>
      <c r="J1685" s="119">
        <f t="shared" si="1250"/>
        <v>0.19829213520544817</v>
      </c>
      <c r="K1685" s="119">
        <f t="shared" si="1250"/>
        <v>4.2331123403137265E-2</v>
      </c>
      <c r="L1685" s="119">
        <f t="shared" si="1250"/>
        <v>0.12883376944685301</v>
      </c>
      <c r="M1685" s="119">
        <f t="shared" si="1250"/>
        <v>7.1801335339443731E-2</v>
      </c>
      <c r="N1685" s="119">
        <f t="shared" si="1250"/>
        <v>0.12383203035944965</v>
      </c>
      <c r="O1685" s="119">
        <f t="shared" si="1250"/>
        <v>9.018357589445293E-2</v>
      </c>
      <c r="P1685" s="175">
        <f t="shared" si="1247"/>
        <v>1</v>
      </c>
      <c r="Q1685" s="556">
        <f t="shared" si="1249"/>
        <v>0.12295664633564152</v>
      </c>
      <c r="R1685" s="83"/>
      <c r="S1685" s="83"/>
      <c r="T1685" s="67"/>
      <c r="U1685" s="209">
        <v>1</v>
      </c>
    </row>
    <row r="1686" spans="1:21" s="60" customFormat="1" ht="15.6" customHeight="1">
      <c r="A1686" s="60" t="s">
        <v>41</v>
      </c>
      <c r="B1686" s="513">
        <f>+B1685+1</f>
        <v>299</v>
      </c>
      <c r="C1686" s="567" t="s">
        <v>1432</v>
      </c>
      <c r="D1686" s="119">
        <f t="shared" si="1245"/>
        <v>5.1899130325082934E-2</v>
      </c>
      <c r="E1686" s="119">
        <f t="shared" ref="E1686:O1686" si="1251">E1709/$P1709</f>
        <v>6.6232815297656469E-2</v>
      </c>
      <c r="F1686" s="119">
        <f t="shared" si="1251"/>
        <v>4.4223548398468815E-2</v>
      </c>
      <c r="G1686" s="119">
        <f t="shared" si="1251"/>
        <v>4.7783376607492968E-2</v>
      </c>
      <c r="H1686" s="119">
        <f t="shared" si="1251"/>
        <v>8.0602108433473013E-2</v>
      </c>
      <c r="I1686" s="119">
        <f t="shared" si="1251"/>
        <v>7.6923961485649409E-2</v>
      </c>
      <c r="J1686" s="119">
        <f t="shared" si="1251"/>
        <v>0.11882874377008794</v>
      </c>
      <c r="K1686" s="119">
        <f t="shared" si="1251"/>
        <v>3.9679344671085054E-2</v>
      </c>
      <c r="L1686" s="119">
        <f t="shared" si="1251"/>
        <v>0.10866368981221511</v>
      </c>
      <c r="M1686" s="119">
        <f t="shared" si="1251"/>
        <v>8.1733099963763878E-2</v>
      </c>
      <c r="N1686" s="119">
        <f t="shared" si="1251"/>
        <v>8.2027898754311518E-2</v>
      </c>
      <c r="O1686" s="119">
        <f t="shared" si="1251"/>
        <v>0.20140228248071287</v>
      </c>
      <c r="P1686" s="175">
        <f t="shared" si="1247"/>
        <v>1</v>
      </c>
      <c r="Q1686" s="556">
        <f t="shared" si="1249"/>
        <v>2.0203249543304658E-3</v>
      </c>
      <c r="R1686" s="83"/>
      <c r="S1686" s="83"/>
      <c r="T1686" s="67"/>
      <c r="U1686" s="209">
        <v>1</v>
      </c>
    </row>
    <row r="1687" spans="1:21" s="60" customFormat="1" ht="15.75" customHeight="1">
      <c r="A1687" s="60" t="s">
        <v>41</v>
      </c>
      <c r="B1687" s="513">
        <f>+B1686+1</f>
        <v>300</v>
      </c>
      <c r="C1687" s="567" t="s">
        <v>1433</v>
      </c>
      <c r="D1687" s="119">
        <f t="shared" si="1245"/>
        <v>4.6072739491530422E-2</v>
      </c>
      <c r="E1687" s="119">
        <f t="shared" ref="E1687:O1687" si="1252">E1710/$P1710</f>
        <v>4.5652397520175914E-2</v>
      </c>
      <c r="F1687" s="119">
        <f t="shared" si="1252"/>
        <v>3.8142368044941442E-2</v>
      </c>
      <c r="G1687" s="119">
        <f t="shared" si="1252"/>
        <v>4.3333313376048684E-2</v>
      </c>
      <c r="H1687" s="119">
        <f t="shared" si="1252"/>
        <v>6.3001141791743445E-2</v>
      </c>
      <c r="I1687" s="119">
        <f t="shared" si="1252"/>
        <v>3.7840044537942041E-2</v>
      </c>
      <c r="J1687" s="119">
        <f t="shared" si="1252"/>
        <v>0.21419332107605324</v>
      </c>
      <c r="K1687" s="119">
        <f>K1710/$P1710</f>
        <v>7.1694673888366436E-2</v>
      </c>
      <c r="L1687" s="119">
        <f t="shared" si="1252"/>
        <v>6.4352879271599828E-2</v>
      </c>
      <c r="M1687" s="119">
        <f t="shared" si="1252"/>
        <v>9.0496257533867017E-2</v>
      </c>
      <c r="N1687" s="119">
        <f t="shared" si="1252"/>
        <v>0.11343550057949518</v>
      </c>
      <c r="O1687" s="119">
        <f t="shared" si="1252"/>
        <v>0.17178536288823637</v>
      </c>
      <c r="P1687" s="175">
        <f t="shared" si="1247"/>
        <v>1</v>
      </c>
      <c r="Q1687" s="556">
        <f t="shared" si="1249"/>
        <v>0.14373966463402033</v>
      </c>
      <c r="R1687" s="83"/>
      <c r="S1687" s="83"/>
      <c r="T1687" s="67"/>
      <c r="U1687" s="209">
        <v>1</v>
      </c>
    </row>
    <row r="1688" spans="1:21" s="60" customFormat="1" ht="15.75" customHeight="1">
      <c r="A1688" s="60" t="s">
        <v>41</v>
      </c>
      <c r="B1688" s="513">
        <f>+B1687+1</f>
        <v>301</v>
      </c>
      <c r="C1688" s="567" t="s">
        <v>1434</v>
      </c>
      <c r="D1688" s="119">
        <f t="shared" si="1245"/>
        <v>4.6076866155688942E-2</v>
      </c>
      <c r="E1688" s="119">
        <f t="shared" ref="E1688:O1688" si="1253">E1711/$P1711</f>
        <v>4.2291310418829386E-2</v>
      </c>
      <c r="F1688" s="119">
        <f t="shared" si="1253"/>
        <v>1.8953080450397605E-2</v>
      </c>
      <c r="G1688" s="119">
        <f t="shared" si="1253"/>
        <v>6.5815143517366587E-2</v>
      </c>
      <c r="H1688" s="119">
        <f t="shared" si="1253"/>
        <v>1.1383391030633002E-3</v>
      </c>
      <c r="I1688" s="119">
        <f t="shared" si="1253"/>
        <v>6.0206684801508474E-2</v>
      </c>
      <c r="J1688" s="119">
        <f t="shared" si="1253"/>
        <v>0.16571481544681199</v>
      </c>
      <c r="K1688" s="119">
        <f t="shared" si="1253"/>
        <v>3.273493333946801E-2</v>
      </c>
      <c r="L1688" s="119">
        <f t="shared" si="1253"/>
        <v>0.1706305769726876</v>
      </c>
      <c r="M1688" s="119">
        <f t="shared" si="1253"/>
        <v>0.17080694304588603</v>
      </c>
      <c r="N1688" s="119">
        <f t="shared" si="1253"/>
        <v>6.3222417915032247E-2</v>
      </c>
      <c r="O1688" s="119">
        <f t="shared" si="1253"/>
        <v>0.16240888883325982</v>
      </c>
      <c r="P1688" s="175">
        <f t="shared" si="1247"/>
        <v>1</v>
      </c>
      <c r="Q1688" s="556">
        <f t="shared" si="1249"/>
        <v>-4.8925397340588428E-2</v>
      </c>
      <c r="R1688" s="83"/>
      <c r="S1688" s="83"/>
      <c r="T1688" s="67"/>
      <c r="U1688" s="209">
        <v>1</v>
      </c>
    </row>
    <row r="1689" spans="1:21" s="60" customFormat="1" ht="15.75" customHeight="1">
      <c r="A1689" s="60" t="s">
        <v>41</v>
      </c>
      <c r="B1689" s="513">
        <v>302</v>
      </c>
      <c r="C1689" s="567" t="s">
        <v>1435</v>
      </c>
      <c r="D1689" s="119">
        <f t="shared" si="1245"/>
        <v>3.6673509852216755E-2</v>
      </c>
      <c r="E1689" s="119">
        <f t="shared" ref="E1689:O1689" si="1254">E1712/$P1712</f>
        <v>4.1987755993431859E-2</v>
      </c>
      <c r="F1689" s="119">
        <f t="shared" si="1254"/>
        <v>4.4546861083743845E-2</v>
      </c>
      <c r="G1689" s="119">
        <f t="shared" si="1254"/>
        <v>4.5100654022988462E-2</v>
      </c>
      <c r="H1689" s="119">
        <f t="shared" si="1254"/>
        <v>0.11437988850574719</v>
      </c>
      <c r="I1689" s="119">
        <f t="shared" si="1254"/>
        <v>8.2874908374384243E-2</v>
      </c>
      <c r="J1689" s="119">
        <f t="shared" si="1254"/>
        <v>0.11330049261083745</v>
      </c>
      <c r="K1689" s="119">
        <f t="shared" si="1254"/>
        <v>7.7175697865353041E-2</v>
      </c>
      <c r="L1689" s="119">
        <f t="shared" si="1254"/>
        <v>6.0755336617405585E-2</v>
      </c>
      <c r="M1689" s="119">
        <f t="shared" si="1254"/>
        <v>0.10180623973727422</v>
      </c>
      <c r="N1689" s="119">
        <f t="shared" si="1254"/>
        <v>0.10180623973727423</v>
      </c>
      <c r="O1689" s="119">
        <f t="shared" si="1254"/>
        <v>0.17959241559934291</v>
      </c>
      <c r="P1689" s="175">
        <f t="shared" si="1247"/>
        <v>0.99999999999999978</v>
      </c>
      <c r="Q1689" s="556">
        <f t="shared" si="1249"/>
        <v>5.0116234469121057E-2</v>
      </c>
      <c r="R1689" s="83"/>
      <c r="S1689" s="83"/>
      <c r="T1689" s="67"/>
      <c r="U1689" s="209">
        <v>1</v>
      </c>
    </row>
    <row r="1690" spans="1:21" s="60" customFormat="1" ht="15.75" customHeight="1" thickBot="1">
      <c r="A1690" s="60" t="s">
        <v>41</v>
      </c>
      <c r="B1690" s="513">
        <v>303</v>
      </c>
      <c r="C1690" s="567" t="s">
        <v>1436</v>
      </c>
      <c r="D1690" s="119">
        <f t="shared" ref="D1690:O1692" si="1255">D1713/$P1713</f>
        <v>4.2692939244663386E-2</v>
      </c>
      <c r="E1690" s="119">
        <f t="shared" si="1255"/>
        <v>4.2692939244663386E-2</v>
      </c>
      <c r="F1690" s="119">
        <f t="shared" si="1255"/>
        <v>3.7766830870279142E-2</v>
      </c>
      <c r="G1690" s="119">
        <f t="shared" si="1255"/>
        <v>4.1050903119868636E-2</v>
      </c>
      <c r="H1690" s="119">
        <f t="shared" si="1255"/>
        <v>9.8522167487684734E-2</v>
      </c>
      <c r="I1690" s="119">
        <f t="shared" si="1255"/>
        <v>8.2101806239737271E-2</v>
      </c>
      <c r="J1690" s="119">
        <f t="shared" si="1255"/>
        <v>0.1297208538587849</v>
      </c>
      <c r="K1690" s="119">
        <f t="shared" si="1255"/>
        <v>7.7175697865353041E-2</v>
      </c>
      <c r="L1690" s="119">
        <f t="shared" si="1255"/>
        <v>6.4039408866995079E-2</v>
      </c>
      <c r="M1690" s="119">
        <f t="shared" si="1255"/>
        <v>0.10180623973727422</v>
      </c>
      <c r="N1690" s="119">
        <f t="shared" si="1255"/>
        <v>0.10180623973727423</v>
      </c>
      <c r="O1690" s="119">
        <f t="shared" si="1255"/>
        <v>0.18062397372742189</v>
      </c>
      <c r="P1690" s="175">
        <f t="shared" si="1247"/>
        <v>0.99999999999999989</v>
      </c>
      <c r="Q1690" s="556">
        <f t="shared" si="1249"/>
        <v>0</v>
      </c>
      <c r="R1690" s="83"/>
      <c r="S1690" s="83"/>
      <c r="T1690" s="67"/>
      <c r="U1690" s="209">
        <v>1</v>
      </c>
    </row>
    <row r="1691" spans="1:21" s="60" customFormat="1" ht="15.75" hidden="1" customHeight="1" thickBot="1">
      <c r="A1691" s="60" t="s">
        <v>41</v>
      </c>
      <c r="B1691" s="409"/>
      <c r="C1691" s="158" t="s">
        <v>1437</v>
      </c>
      <c r="D1691" s="102" t="e">
        <f t="shared" si="1255"/>
        <v>#DIV/0!</v>
      </c>
      <c r="E1691" s="103" t="e">
        <f t="shared" si="1255"/>
        <v>#DIV/0!</v>
      </c>
      <c r="F1691" s="103" t="e">
        <f t="shared" si="1255"/>
        <v>#DIV/0!</v>
      </c>
      <c r="G1691" s="103" t="e">
        <f t="shared" si="1255"/>
        <v>#DIV/0!</v>
      </c>
      <c r="H1691" s="103" t="e">
        <f t="shared" si="1255"/>
        <v>#DIV/0!</v>
      </c>
      <c r="I1691" s="103" t="e">
        <f t="shared" si="1255"/>
        <v>#DIV/0!</v>
      </c>
      <c r="J1691" s="103" t="e">
        <f t="shared" si="1255"/>
        <v>#DIV/0!</v>
      </c>
      <c r="K1691" s="103" t="e">
        <f t="shared" si="1255"/>
        <v>#DIV/0!</v>
      </c>
      <c r="L1691" s="103" t="e">
        <f t="shared" si="1255"/>
        <v>#DIV/0!</v>
      </c>
      <c r="M1691" s="103" t="e">
        <f t="shared" si="1255"/>
        <v>#DIV/0!</v>
      </c>
      <c r="N1691" s="103" t="e">
        <f t="shared" si="1255"/>
        <v>#DIV/0!</v>
      </c>
      <c r="O1691" s="103" t="e">
        <f t="shared" si="1255"/>
        <v>#DIV/0!</v>
      </c>
      <c r="P1691" s="105" t="e">
        <f t="shared" si="1247"/>
        <v>#DIV/0!</v>
      </c>
      <c r="Q1691" s="106">
        <f t="shared" si="1249"/>
        <v>-1</v>
      </c>
      <c r="R1691" s="83"/>
      <c r="S1691" s="83"/>
      <c r="T1691" s="67"/>
      <c r="U1691" s="209">
        <v>2</v>
      </c>
    </row>
    <row r="1692" spans="1:21" s="60" customFormat="1" ht="15.75" hidden="1" customHeight="1" thickBot="1">
      <c r="A1692" s="60" t="s">
        <v>41</v>
      </c>
      <c r="B1692" s="213"/>
      <c r="C1692" s="40" t="s">
        <v>1438</v>
      </c>
      <c r="D1692" s="102" t="e">
        <f t="shared" si="1255"/>
        <v>#DIV/0!</v>
      </c>
      <c r="E1692" s="103" t="e">
        <f t="shared" si="1255"/>
        <v>#DIV/0!</v>
      </c>
      <c r="F1692" s="103" t="e">
        <f t="shared" si="1255"/>
        <v>#DIV/0!</v>
      </c>
      <c r="G1692" s="103" t="e">
        <f t="shared" si="1255"/>
        <v>#DIV/0!</v>
      </c>
      <c r="H1692" s="103" t="e">
        <f t="shared" si="1255"/>
        <v>#DIV/0!</v>
      </c>
      <c r="I1692" s="103" t="e">
        <f t="shared" si="1255"/>
        <v>#DIV/0!</v>
      </c>
      <c r="J1692" s="103" t="e">
        <f t="shared" si="1255"/>
        <v>#DIV/0!</v>
      </c>
      <c r="K1692" s="103" t="e">
        <f t="shared" si="1255"/>
        <v>#DIV/0!</v>
      </c>
      <c r="L1692" s="103" t="e">
        <f t="shared" si="1255"/>
        <v>#DIV/0!</v>
      </c>
      <c r="M1692" s="103" t="e">
        <f t="shared" si="1255"/>
        <v>#DIV/0!</v>
      </c>
      <c r="N1692" s="103" t="e">
        <f t="shared" si="1255"/>
        <v>#DIV/0!</v>
      </c>
      <c r="O1692" s="103" t="e">
        <f t="shared" si="1255"/>
        <v>#DIV/0!</v>
      </c>
      <c r="P1692" s="107" t="e">
        <f t="shared" si="1247"/>
        <v>#DIV/0!</v>
      </c>
      <c r="Q1692" s="108" t="e">
        <f t="shared" si="1249"/>
        <v>#DIV/0!</v>
      </c>
      <c r="R1692" s="83"/>
      <c r="S1692" s="83"/>
      <c r="T1692" s="67"/>
      <c r="U1692" s="209">
        <v>2</v>
      </c>
    </row>
    <row r="1693" spans="1:21" s="60" customFormat="1" ht="15.75" hidden="1" customHeight="1" thickBot="1">
      <c r="A1693" s="60" t="s">
        <v>41</v>
      </c>
      <c r="B1693" s="213"/>
      <c r="C1693" s="40" t="s">
        <v>2538</v>
      </c>
      <c r="D1693" s="102" t="e">
        <f t="shared" ref="D1693:O1693" si="1256">D1716/$P1716</f>
        <v>#DIV/0!</v>
      </c>
      <c r="E1693" s="103" t="e">
        <f t="shared" si="1256"/>
        <v>#DIV/0!</v>
      </c>
      <c r="F1693" s="103" t="e">
        <f t="shared" si="1256"/>
        <v>#DIV/0!</v>
      </c>
      <c r="G1693" s="103" t="e">
        <f t="shared" si="1256"/>
        <v>#DIV/0!</v>
      </c>
      <c r="H1693" s="103" t="e">
        <f t="shared" si="1256"/>
        <v>#DIV/0!</v>
      </c>
      <c r="I1693" s="103" t="e">
        <f t="shared" si="1256"/>
        <v>#DIV/0!</v>
      </c>
      <c r="J1693" s="103" t="e">
        <f t="shared" si="1256"/>
        <v>#DIV/0!</v>
      </c>
      <c r="K1693" s="103" t="e">
        <f t="shared" si="1256"/>
        <v>#DIV/0!</v>
      </c>
      <c r="L1693" s="103" t="e">
        <f t="shared" si="1256"/>
        <v>#DIV/0!</v>
      </c>
      <c r="M1693" s="103" t="e">
        <f t="shared" si="1256"/>
        <v>#DIV/0!</v>
      </c>
      <c r="N1693" s="103" t="e">
        <f t="shared" si="1256"/>
        <v>#DIV/0!</v>
      </c>
      <c r="O1693" s="103" t="e">
        <f t="shared" si="1256"/>
        <v>#DIV/0!</v>
      </c>
      <c r="P1693" s="107" t="e">
        <f t="shared" ref="P1693:P1695" si="1257">SUM(D1693:O1693)</f>
        <v>#DIV/0!</v>
      </c>
      <c r="Q1693" s="108" t="e">
        <f t="shared" ref="Q1693:Q1695" si="1258">(P1716/P1715-1)</f>
        <v>#DIV/0!</v>
      </c>
      <c r="R1693" s="83"/>
      <c r="S1693" s="83"/>
      <c r="T1693" s="67"/>
      <c r="U1693" s="209">
        <v>2</v>
      </c>
    </row>
    <row r="1694" spans="1:21" s="60" customFormat="1" ht="15.75" hidden="1" customHeight="1" thickBot="1">
      <c r="A1694" s="60" t="s">
        <v>41</v>
      </c>
      <c r="B1694" s="213"/>
      <c r="C1694" s="40" t="s">
        <v>2634</v>
      </c>
      <c r="D1694" s="102" t="e">
        <f>D1717/$P1717</f>
        <v>#DIV/0!</v>
      </c>
      <c r="E1694" s="103" t="e">
        <f t="shared" ref="E1694:O1694" si="1259">E1717/$P1717</f>
        <v>#DIV/0!</v>
      </c>
      <c r="F1694" s="103" t="e">
        <f t="shared" si="1259"/>
        <v>#DIV/0!</v>
      </c>
      <c r="G1694" s="103" t="e">
        <f t="shared" si="1259"/>
        <v>#DIV/0!</v>
      </c>
      <c r="H1694" s="103" t="e">
        <f t="shared" si="1259"/>
        <v>#DIV/0!</v>
      </c>
      <c r="I1694" s="103" t="e">
        <f t="shared" si="1259"/>
        <v>#DIV/0!</v>
      </c>
      <c r="J1694" s="103" t="e">
        <f t="shared" si="1259"/>
        <v>#DIV/0!</v>
      </c>
      <c r="K1694" s="103" t="e">
        <f t="shared" si="1259"/>
        <v>#DIV/0!</v>
      </c>
      <c r="L1694" s="103" t="e">
        <f t="shared" si="1259"/>
        <v>#DIV/0!</v>
      </c>
      <c r="M1694" s="103" t="e">
        <f t="shared" si="1259"/>
        <v>#DIV/0!</v>
      </c>
      <c r="N1694" s="103" t="e">
        <f t="shared" si="1259"/>
        <v>#DIV/0!</v>
      </c>
      <c r="O1694" s="103" t="e">
        <f t="shared" si="1259"/>
        <v>#DIV/0!</v>
      </c>
      <c r="P1694" s="107" t="e">
        <f t="shared" si="1257"/>
        <v>#DIV/0!</v>
      </c>
      <c r="Q1694" s="108" t="e">
        <f t="shared" si="1258"/>
        <v>#DIV/0!</v>
      </c>
      <c r="R1694" s="83"/>
      <c r="S1694" s="83"/>
      <c r="T1694" s="67"/>
      <c r="U1694" s="209">
        <v>2</v>
      </c>
    </row>
    <row r="1695" spans="1:21" s="60" customFormat="1" ht="15.75" hidden="1" customHeight="1" thickBot="1">
      <c r="A1695" s="60" t="s">
        <v>41</v>
      </c>
      <c r="B1695" s="213"/>
      <c r="C1695" s="40" t="s">
        <v>2730</v>
      </c>
      <c r="D1695" s="102" t="e">
        <f t="shared" ref="D1695:O1695" si="1260">D1718/$P1718</f>
        <v>#DIV/0!</v>
      </c>
      <c r="E1695" s="103" t="e">
        <f t="shared" si="1260"/>
        <v>#DIV/0!</v>
      </c>
      <c r="F1695" s="103" t="e">
        <f t="shared" si="1260"/>
        <v>#DIV/0!</v>
      </c>
      <c r="G1695" s="103" t="e">
        <f t="shared" si="1260"/>
        <v>#DIV/0!</v>
      </c>
      <c r="H1695" s="103" t="e">
        <f t="shared" si="1260"/>
        <v>#DIV/0!</v>
      </c>
      <c r="I1695" s="103" t="e">
        <f t="shared" si="1260"/>
        <v>#DIV/0!</v>
      </c>
      <c r="J1695" s="103" t="e">
        <f t="shared" si="1260"/>
        <v>#DIV/0!</v>
      </c>
      <c r="K1695" s="103" t="e">
        <f t="shared" si="1260"/>
        <v>#DIV/0!</v>
      </c>
      <c r="L1695" s="103" t="e">
        <f t="shared" si="1260"/>
        <v>#DIV/0!</v>
      </c>
      <c r="M1695" s="103" t="e">
        <f t="shared" si="1260"/>
        <v>#DIV/0!</v>
      </c>
      <c r="N1695" s="103" t="e">
        <f t="shared" si="1260"/>
        <v>#DIV/0!</v>
      </c>
      <c r="O1695" s="103" t="e">
        <f t="shared" si="1260"/>
        <v>#DIV/0!</v>
      </c>
      <c r="P1695" s="107" t="e">
        <f t="shared" si="1257"/>
        <v>#DIV/0!</v>
      </c>
      <c r="Q1695" s="108" t="e">
        <f t="shared" si="1258"/>
        <v>#DIV/0!</v>
      </c>
      <c r="R1695" s="83"/>
      <c r="S1695" s="83"/>
      <c r="T1695" s="67"/>
      <c r="U1695" s="209">
        <v>2</v>
      </c>
    </row>
    <row r="1696" spans="1:21" s="60" customFormat="1" ht="15.75" hidden="1" customHeight="1" thickBot="1">
      <c r="A1696" s="60" t="s">
        <v>41</v>
      </c>
      <c r="B1696" s="213"/>
      <c r="C1696" s="41" t="s">
        <v>994</v>
      </c>
      <c r="D1696" s="351">
        <f>1.54946960000001-0.169</f>
        <v>1.3804696000000101</v>
      </c>
      <c r="E1696" s="352">
        <f>6.31850990000001-0.169</f>
        <v>6.1495099000000106</v>
      </c>
      <c r="F1696" s="352">
        <f>2.85703781999999-0.169</f>
        <v>2.6880378199999901</v>
      </c>
      <c r="G1696" s="352">
        <f>2.93286762999999-0.169</f>
        <v>2.7638676299999898</v>
      </c>
      <c r="H1696" s="352">
        <f>2.68693022-0.169</f>
        <v>2.5179302199999998</v>
      </c>
      <c r="I1696" s="352">
        <f>2.17145578-0.169</f>
        <v>2.00245578</v>
      </c>
      <c r="J1696" s="352">
        <f>4.86595475-0.169</f>
        <v>4.6969547500000006</v>
      </c>
      <c r="K1696" s="352">
        <f>2.53291137-0.169</f>
        <v>2.3639113699999998</v>
      </c>
      <c r="L1696" s="352">
        <f>4.06484657-0.169</f>
        <v>3.8958465700000002</v>
      </c>
      <c r="M1696" s="352">
        <f>2.47281264-0.169</f>
        <v>2.3038126399999999</v>
      </c>
      <c r="N1696" s="352">
        <f>2.92665851-0.169112</f>
        <v>2.7575465100000001</v>
      </c>
      <c r="O1696" s="83">
        <f>3.28901218-0.169</f>
        <v>3.1200121799999998</v>
      </c>
      <c r="P1696" s="304">
        <f t="shared" si="1235"/>
        <v>36.640354970000004</v>
      </c>
      <c r="Q1696" s="84"/>
      <c r="R1696" s="83"/>
      <c r="S1696" s="83"/>
      <c r="T1696" s="67"/>
      <c r="U1696" s="209">
        <v>2</v>
      </c>
    </row>
    <row r="1697" spans="1:21" s="60" customFormat="1" ht="15.75" hidden="1" customHeight="1" thickBot="1">
      <c r="A1697" s="45" t="s">
        <v>41</v>
      </c>
      <c r="B1697" s="213"/>
      <c r="C1697" s="40" t="s">
        <v>995</v>
      </c>
      <c r="D1697" s="109">
        <v>1.3100418300000001</v>
      </c>
      <c r="E1697" s="110">
        <v>3.5739540500000002</v>
      </c>
      <c r="F1697" s="110">
        <v>2.8107978500000002</v>
      </c>
      <c r="G1697" s="110">
        <v>2.3693532799999999</v>
      </c>
      <c r="H1697" s="110">
        <v>2.0988836599999998</v>
      </c>
      <c r="I1697" s="110">
        <v>2.1704827999999998</v>
      </c>
      <c r="J1697" s="110">
        <v>4.2390767499999997</v>
      </c>
      <c r="K1697" s="110">
        <v>2.57195076</v>
      </c>
      <c r="L1697" s="110">
        <v>3.12755809</v>
      </c>
      <c r="M1697" s="110">
        <v>2.48543884</v>
      </c>
      <c r="N1697" s="110">
        <v>2.4137250699999999</v>
      </c>
      <c r="O1697" s="111">
        <v>4.4276810199999996</v>
      </c>
      <c r="P1697" s="112">
        <f t="shared" si="1235"/>
        <v>33.598944000000003</v>
      </c>
      <c r="Q1697" s="240"/>
      <c r="R1697" s="315"/>
      <c r="S1697" s="315"/>
      <c r="T1697" s="242"/>
      <c r="U1697" s="209">
        <v>2</v>
      </c>
    </row>
    <row r="1698" spans="1:21" s="60" customFormat="1" ht="15.75" hidden="1" customHeight="1" thickBot="1">
      <c r="A1698" s="45" t="s">
        <v>41</v>
      </c>
      <c r="B1698" s="213"/>
      <c r="C1698" s="40" t="s">
        <v>996</v>
      </c>
      <c r="D1698" s="109">
        <v>2.6741923600000002</v>
      </c>
      <c r="E1698" s="110">
        <v>2.6316171399999999</v>
      </c>
      <c r="F1698" s="110">
        <v>1.8565480999999999</v>
      </c>
      <c r="G1698" s="110">
        <v>2.7985504699999999</v>
      </c>
      <c r="H1698" s="110">
        <v>2.0905090199999998</v>
      </c>
      <c r="I1698" s="110">
        <v>1.2969722400000001</v>
      </c>
      <c r="J1698" s="110">
        <v>4.6712925199999997</v>
      </c>
      <c r="K1698" s="110">
        <v>3.1208476699999999</v>
      </c>
      <c r="L1698" s="110">
        <v>2.3790000299999998</v>
      </c>
      <c r="M1698" s="110">
        <v>3.0820964900000001</v>
      </c>
      <c r="N1698" s="110">
        <v>2.3391067200000002</v>
      </c>
      <c r="O1698" s="111">
        <v>5.2522143000000003</v>
      </c>
      <c r="P1698" s="112">
        <f t="shared" si="1235"/>
        <v>34.192947060000002</v>
      </c>
      <c r="Q1698" s="80"/>
      <c r="R1698" s="114"/>
      <c r="S1698" s="114"/>
      <c r="T1698" s="115">
        <f t="shared" ref="T1698:T1704" si="1261">R1698-S1698</f>
        <v>0</v>
      </c>
      <c r="U1698" s="209">
        <v>2</v>
      </c>
    </row>
    <row r="1699" spans="1:21" s="60" customFormat="1" ht="15.75" hidden="1" customHeight="1" thickBot="1">
      <c r="A1699" s="45" t="s">
        <v>41</v>
      </c>
      <c r="B1699" s="213"/>
      <c r="C1699" s="40" t="s">
        <v>997</v>
      </c>
      <c r="D1699" s="109">
        <v>2.8688616100000002</v>
      </c>
      <c r="E1699" s="110">
        <v>1.8375806299999999</v>
      </c>
      <c r="F1699" s="110">
        <v>3.2100549200000001</v>
      </c>
      <c r="G1699" s="110">
        <v>1.45425765</v>
      </c>
      <c r="H1699" s="110">
        <v>2.7746698799999998</v>
      </c>
      <c r="I1699" s="110">
        <v>2.4338286</v>
      </c>
      <c r="J1699" s="110">
        <v>5.2245937500000004</v>
      </c>
      <c r="K1699" s="110">
        <v>2.1707507800000001</v>
      </c>
      <c r="L1699" s="110">
        <v>2.1918457500000001</v>
      </c>
      <c r="M1699" s="110">
        <v>4.73553128</v>
      </c>
      <c r="N1699" s="110">
        <v>2.9387750700000002</v>
      </c>
      <c r="O1699" s="111">
        <v>4.3624366600000002</v>
      </c>
      <c r="P1699" s="112">
        <f t="shared" si="1235"/>
        <v>36.203186580000001</v>
      </c>
      <c r="Q1699" s="80"/>
      <c r="R1699" s="114"/>
      <c r="S1699" s="114"/>
      <c r="T1699" s="115">
        <f t="shared" si="1261"/>
        <v>0</v>
      </c>
      <c r="U1699" s="209">
        <v>2</v>
      </c>
    </row>
    <row r="1700" spans="1:21" s="60" customFormat="1" ht="15.75" hidden="1" customHeight="1" thickBot="1">
      <c r="A1700" s="45" t="s">
        <v>41</v>
      </c>
      <c r="B1700" s="213"/>
      <c r="C1700" s="40" t="s">
        <v>998</v>
      </c>
      <c r="D1700" s="109">
        <v>2.6952221999999999</v>
      </c>
      <c r="E1700" s="110">
        <v>2.9056207600000001</v>
      </c>
      <c r="F1700" s="110">
        <v>2.7338005299999999</v>
      </c>
      <c r="G1700" s="110">
        <v>2.3086069600000001</v>
      </c>
      <c r="H1700" s="110">
        <v>1.5182008600000001</v>
      </c>
      <c r="I1700" s="110">
        <v>2.7624117799999999</v>
      </c>
      <c r="J1700" s="110">
        <v>4.3490450100000002</v>
      </c>
      <c r="K1700" s="110">
        <v>2.59462101</v>
      </c>
      <c r="L1700" s="110">
        <v>4.1713013200000004</v>
      </c>
      <c r="M1700" s="110">
        <v>2.8732642400000001</v>
      </c>
      <c r="N1700" s="110">
        <v>3.4703118399999999</v>
      </c>
      <c r="O1700" s="111">
        <v>4.3413611799999998</v>
      </c>
      <c r="P1700" s="112">
        <f t="shared" si="1235"/>
        <v>36.723767690000003</v>
      </c>
      <c r="Q1700" s="80"/>
      <c r="R1700" s="114"/>
      <c r="S1700" s="114"/>
      <c r="T1700" s="115">
        <f t="shared" si="1261"/>
        <v>0</v>
      </c>
      <c r="U1700" s="209">
        <v>2</v>
      </c>
    </row>
    <row r="1701" spans="1:21" s="60" customFormat="1" ht="15.75" hidden="1" customHeight="1" thickBot="1">
      <c r="A1701" s="45" t="s">
        <v>41</v>
      </c>
      <c r="B1701" s="213"/>
      <c r="C1701" s="40" t="s">
        <v>999</v>
      </c>
      <c r="D1701" s="151">
        <v>3.42630576</v>
      </c>
      <c r="E1701" s="152">
        <v>2.3990287099999996</v>
      </c>
      <c r="F1701" s="152">
        <v>2.594388330000001</v>
      </c>
      <c r="G1701" s="152">
        <v>2.5679792399999997</v>
      </c>
      <c r="H1701" s="152">
        <v>1.7000319099999999</v>
      </c>
      <c r="I1701" s="152">
        <v>2.1159561599999996</v>
      </c>
      <c r="J1701" s="152">
        <v>4.4412930699999986</v>
      </c>
      <c r="K1701" s="152">
        <v>2.2532090000000018</v>
      </c>
      <c r="L1701" s="152">
        <v>3.1588072099999991</v>
      </c>
      <c r="M1701" s="152">
        <v>2.5190405700000014</v>
      </c>
      <c r="N1701" s="152">
        <v>2.2597021799999979</v>
      </c>
      <c r="O1701" s="111">
        <v>4.1001602100000021</v>
      </c>
      <c r="P1701" s="112">
        <f t="shared" si="1235"/>
        <v>33.535902350000001</v>
      </c>
      <c r="Q1701" s="80"/>
      <c r="R1701" s="114"/>
      <c r="S1701" s="114"/>
      <c r="T1701" s="115">
        <f t="shared" si="1261"/>
        <v>0</v>
      </c>
      <c r="U1701" s="209">
        <v>2</v>
      </c>
    </row>
    <row r="1702" spans="1:21" s="60" customFormat="1" ht="15.75" hidden="1" customHeight="1" thickBot="1">
      <c r="A1702" s="45" t="s">
        <v>41</v>
      </c>
      <c r="B1702" s="213"/>
      <c r="C1702" s="40" t="s">
        <v>1000</v>
      </c>
      <c r="D1702" s="306">
        <v>2.36770346</v>
      </c>
      <c r="E1702" s="307">
        <v>2.2781219199999998</v>
      </c>
      <c r="F1702" s="307">
        <v>2.1109600300000002</v>
      </c>
      <c r="G1702" s="307">
        <v>1.9941180600000008</v>
      </c>
      <c r="H1702" s="307">
        <v>1.9054563699999996</v>
      </c>
      <c r="I1702" s="307">
        <v>1.5622078100000003</v>
      </c>
      <c r="J1702" s="307">
        <v>5.5613571499999992</v>
      </c>
      <c r="K1702" s="307">
        <v>1.6213718700000008</v>
      </c>
      <c r="L1702" s="307">
        <v>3.0370937299999987</v>
      </c>
      <c r="M1702" s="307">
        <v>7.9386348300000016</v>
      </c>
      <c r="N1702" s="307">
        <v>4.8053708400000019</v>
      </c>
      <c r="O1702" s="308">
        <v>3.9480575799999968</v>
      </c>
      <c r="P1702" s="309">
        <f>SUM(D1702:O1702)</f>
        <v>39.13045365</v>
      </c>
      <c r="Q1702" s="80"/>
      <c r="R1702" s="109"/>
      <c r="S1702" s="109"/>
      <c r="T1702" s="52">
        <f>S1702-R1702</f>
        <v>0</v>
      </c>
      <c r="U1702" s="209">
        <v>2</v>
      </c>
    </row>
    <row r="1703" spans="1:21" s="60" customFormat="1" ht="15.75" hidden="1" customHeight="1" thickBot="1">
      <c r="A1703" s="45" t="s">
        <v>41</v>
      </c>
      <c r="B1703" s="512"/>
      <c r="C1703" s="41" t="s">
        <v>1001</v>
      </c>
      <c r="D1703" s="306">
        <v>3.1525518300000002</v>
      </c>
      <c r="E1703" s="307">
        <v>2.8643076399999998</v>
      </c>
      <c r="F1703" s="307">
        <v>2.5464244600000008</v>
      </c>
      <c r="G1703" s="307">
        <v>2.8091879099999986</v>
      </c>
      <c r="H1703" s="307">
        <v>3.0361469100000011</v>
      </c>
      <c r="I1703" s="307">
        <v>2.8957572500000008</v>
      </c>
      <c r="J1703" s="307">
        <v>5.3374732399999978</v>
      </c>
      <c r="K1703" s="307">
        <v>1.9350362000000025</v>
      </c>
      <c r="L1703" s="307">
        <v>3.5622815999999986</v>
      </c>
      <c r="M1703" s="307">
        <v>2.9921814600000012</v>
      </c>
      <c r="N1703" s="307">
        <v>2.9893437200000008</v>
      </c>
      <c r="O1703" s="308">
        <v>4.6404270099999962</v>
      </c>
      <c r="P1703" s="309">
        <f>SUM(D1703:O1703)</f>
        <v>38.761119229999998</v>
      </c>
      <c r="Q1703" s="80"/>
      <c r="R1703" s="342">
        <v>39</v>
      </c>
      <c r="S1703" s="342">
        <v>39</v>
      </c>
      <c r="T1703" s="355">
        <f t="shared" si="1261"/>
        <v>0</v>
      </c>
      <c r="U1703" s="209">
        <v>2</v>
      </c>
    </row>
    <row r="1704" spans="1:21" s="60" customFormat="1" ht="15.6" customHeight="1" thickBot="1">
      <c r="A1704" s="45" t="s">
        <v>41</v>
      </c>
      <c r="B1704" s="513">
        <v>304</v>
      </c>
      <c r="C1704" s="567" t="s">
        <v>2827</v>
      </c>
      <c r="D1704" s="551">
        <v>2.6</v>
      </c>
      <c r="E1704" s="551">
        <v>2.6</v>
      </c>
      <c r="F1704" s="551">
        <v>2.2999999999999998</v>
      </c>
      <c r="G1704" s="551">
        <v>2.5</v>
      </c>
      <c r="H1704" s="551">
        <v>6</v>
      </c>
      <c r="I1704" s="551">
        <v>5</v>
      </c>
      <c r="J1704" s="551">
        <v>7.9</v>
      </c>
      <c r="K1704" s="551">
        <v>4.7</v>
      </c>
      <c r="L1704" s="551">
        <v>3.9000000000000004</v>
      </c>
      <c r="M1704" s="551">
        <v>6.2</v>
      </c>
      <c r="N1704" s="551">
        <v>6.2000000000000011</v>
      </c>
      <c r="O1704" s="551">
        <f>(R1704)-SUM(D1704:N1704)</f>
        <v>10.999999999999993</v>
      </c>
      <c r="P1704" s="552">
        <f t="shared" ref="P1704" si="1262">SUM(D1704:O1704)</f>
        <v>60.9</v>
      </c>
      <c r="Q1704" s="173"/>
      <c r="R1704" s="551">
        <v>60.9</v>
      </c>
      <c r="S1704" s="551">
        <v>60.9</v>
      </c>
      <c r="T1704" s="521">
        <f t="shared" si="1261"/>
        <v>0</v>
      </c>
      <c r="U1704" s="209">
        <v>1</v>
      </c>
    </row>
    <row r="1705" spans="1:21" s="60" customFormat="1" ht="15.75" hidden="1" customHeight="1" thickBot="1">
      <c r="A1705" s="45" t="s">
        <v>41</v>
      </c>
      <c r="B1705" s="409"/>
      <c r="C1705" s="158" t="s">
        <v>1054</v>
      </c>
      <c r="D1705" s="312">
        <v>3.8601165399999999</v>
      </c>
      <c r="E1705" s="313">
        <v>3.0050138300000002</v>
      </c>
      <c r="F1705" s="313">
        <v>2.6477041800000007</v>
      </c>
      <c r="G1705" s="313">
        <v>2.7000574099999994</v>
      </c>
      <c r="H1705" s="313">
        <v>2.7562219099999989</v>
      </c>
      <c r="I1705" s="313">
        <v>2.52825028</v>
      </c>
      <c r="J1705" s="313">
        <v>5.6095669200000025</v>
      </c>
      <c r="K1705" s="313">
        <v>2.5633461899999972</v>
      </c>
      <c r="L1705" s="313">
        <v>3.5379133100000004</v>
      </c>
      <c r="M1705" s="313">
        <v>3.3221983399999999</v>
      </c>
      <c r="N1705" s="313">
        <v>3.1279304199999984</v>
      </c>
      <c r="O1705" s="305">
        <v>3.0340920300000036</v>
      </c>
      <c r="P1705" s="314">
        <f>SUM(D1705:O1705)</f>
        <v>38.692411360000001</v>
      </c>
      <c r="Q1705" s="75"/>
      <c r="R1705" s="429">
        <v>38.9</v>
      </c>
      <c r="S1705" s="396">
        <v>38.9</v>
      </c>
      <c r="T1705" s="397">
        <f>R1705-S1705</f>
        <v>0</v>
      </c>
      <c r="U1705" s="209">
        <v>2</v>
      </c>
    </row>
    <row r="1706" spans="1:21" s="60" customFormat="1" ht="15.75" hidden="1" customHeight="1" thickBot="1">
      <c r="A1706" s="45" t="s">
        <v>41</v>
      </c>
      <c r="B1706" s="62"/>
      <c r="C1706" s="40" t="s">
        <v>1429</v>
      </c>
      <c r="D1706" s="109">
        <v>3.52822111</v>
      </c>
      <c r="E1706" s="110">
        <v>2.9962823699999999</v>
      </c>
      <c r="F1706" s="110">
        <v>2.9889080400000001</v>
      </c>
      <c r="G1706" s="110">
        <v>2.7378130699999996</v>
      </c>
      <c r="H1706" s="110">
        <v>2.6654427300000005</v>
      </c>
      <c r="I1706" s="110">
        <v>2.6886800200000014</v>
      </c>
      <c r="J1706" s="110">
        <v>5.7765571499999986</v>
      </c>
      <c r="K1706" s="110">
        <v>2.3174924200000007</v>
      </c>
      <c r="L1706" s="110">
        <v>3.6359871099999985</v>
      </c>
      <c r="M1706" s="110">
        <v>2.5249417700000016</v>
      </c>
      <c r="N1706" s="110">
        <v>1.8354966899999958</v>
      </c>
      <c r="O1706" s="111">
        <v>2.777403420000006</v>
      </c>
      <c r="P1706" s="112">
        <f t="shared" ref="P1706:P1715" si="1263">SUM(D1706:O1706)</f>
        <v>36.473225900000003</v>
      </c>
      <c r="Q1706" s="75"/>
      <c r="R1706" s="109">
        <v>38.6</v>
      </c>
      <c r="S1706" s="114">
        <v>38.6</v>
      </c>
      <c r="T1706" s="310">
        <f t="shared" ref="T1706:T1715" si="1264">R1706-S1706</f>
        <v>0</v>
      </c>
      <c r="U1706" s="209">
        <v>2</v>
      </c>
    </row>
    <row r="1707" spans="1:21" s="60" customFormat="1" ht="15.75" hidden="1" customHeight="1" thickBot="1">
      <c r="A1707" s="45" t="s">
        <v>41</v>
      </c>
      <c r="B1707" s="62"/>
      <c r="C1707" s="40" t="s">
        <v>1430</v>
      </c>
      <c r="D1707" s="312">
        <v>3.05086324</v>
      </c>
      <c r="E1707" s="313">
        <v>2.76276134</v>
      </c>
      <c r="F1707" s="313">
        <v>2.4631710900000003</v>
      </c>
      <c r="G1707" s="313">
        <v>2.4212523899999994</v>
      </c>
      <c r="H1707" s="313">
        <v>2.2225730400000003</v>
      </c>
      <c r="I1707" s="313">
        <v>2.3437213299999993</v>
      </c>
      <c r="J1707" s="313">
        <v>5.2911318600000001</v>
      </c>
      <c r="K1707" s="313">
        <v>2.8136141499999994</v>
      </c>
      <c r="L1707" s="313">
        <v>3.1249551800000006</v>
      </c>
      <c r="M1707" s="313">
        <v>6.3778917500000034</v>
      </c>
      <c r="N1707" s="313">
        <v>6.3048522399999953</v>
      </c>
      <c r="O1707" s="305">
        <v>8.2036025000000024</v>
      </c>
      <c r="P1707" s="314">
        <f t="shared" si="1263"/>
        <v>47.38039011</v>
      </c>
      <c r="Q1707" s="79"/>
      <c r="R1707" s="306">
        <v>36.1</v>
      </c>
      <c r="S1707" s="342">
        <v>36.1</v>
      </c>
      <c r="T1707" s="355">
        <f t="shared" si="1264"/>
        <v>0</v>
      </c>
      <c r="U1707" s="209">
        <v>2</v>
      </c>
    </row>
    <row r="1708" spans="1:21" s="60" customFormat="1" ht="15.6" hidden="1" customHeight="1" thickBot="1">
      <c r="A1708" s="45" t="s">
        <v>41</v>
      </c>
      <c r="B1708" s="62"/>
      <c r="C1708" s="40" t="s">
        <v>1431</v>
      </c>
      <c r="D1708" s="109">
        <v>2.8312585800000001</v>
      </c>
      <c r="E1708" s="110">
        <v>3.9333823299999997</v>
      </c>
      <c r="F1708" s="110">
        <v>3.4369690900000007</v>
      </c>
      <c r="G1708" s="110">
        <v>3.0179940999999992</v>
      </c>
      <c r="H1708" s="110">
        <v>1.92216889</v>
      </c>
      <c r="I1708" s="110">
        <v>3.1997629200000013</v>
      </c>
      <c r="J1708" s="110">
        <v>10.550355929999998</v>
      </c>
      <c r="K1708" s="110">
        <v>2.2522750000000009</v>
      </c>
      <c r="L1708" s="110">
        <v>6.8547455099999972</v>
      </c>
      <c r="M1708" s="110">
        <v>3.8202707499999988</v>
      </c>
      <c r="N1708" s="110">
        <v>6.5886223600000022</v>
      </c>
      <c r="O1708" s="111">
        <v>4.7983185200000023</v>
      </c>
      <c r="P1708" s="112">
        <f t="shared" si="1263"/>
        <v>53.206123980000001</v>
      </c>
      <c r="Q1708" s="113"/>
      <c r="R1708" s="109">
        <v>42.5</v>
      </c>
      <c r="S1708" s="114">
        <v>42.5</v>
      </c>
      <c r="T1708" s="115">
        <f t="shared" si="1264"/>
        <v>0</v>
      </c>
      <c r="U1708" s="209">
        <v>2</v>
      </c>
    </row>
    <row r="1709" spans="1:21" s="60" customFormat="1" ht="15.6" hidden="1" customHeight="1" thickBot="1">
      <c r="A1709" s="45" t="s">
        <v>41</v>
      </c>
      <c r="B1709" s="62"/>
      <c r="C1709" s="40" t="s">
        <v>1432</v>
      </c>
      <c r="D1709" s="109">
        <v>2.7669303900000002</v>
      </c>
      <c r="E1709" s="110">
        <v>3.5311109899999997</v>
      </c>
      <c r="F1709" s="110">
        <v>2.3577173500000006</v>
      </c>
      <c r="G1709" s="110">
        <v>2.5475046700000004</v>
      </c>
      <c r="H1709" s="110">
        <v>4.2971899899999997</v>
      </c>
      <c r="I1709" s="110">
        <v>4.1010946699999984</v>
      </c>
      <c r="J1709" s="110">
        <v>6.3351902100000004</v>
      </c>
      <c r="K1709" s="110">
        <v>2.1154494100000001</v>
      </c>
      <c r="L1709" s="110">
        <v>5.7932544099999994</v>
      </c>
      <c r="M1709" s="110">
        <v>4.3574872400000046</v>
      </c>
      <c r="N1709" s="110">
        <v>4.3732040299999966</v>
      </c>
      <c r="O1709" s="111">
        <v>10.737484279999997</v>
      </c>
      <c r="P1709" s="112">
        <f t="shared" si="1263"/>
        <v>53.313617639999997</v>
      </c>
      <c r="Q1709" s="113"/>
      <c r="R1709" s="109">
        <v>50</v>
      </c>
      <c r="S1709" s="114">
        <v>50</v>
      </c>
      <c r="T1709" s="115">
        <f t="shared" si="1264"/>
        <v>0</v>
      </c>
      <c r="U1709" s="209">
        <v>2</v>
      </c>
    </row>
    <row r="1710" spans="1:21" s="60" customFormat="1" ht="15.75" hidden="1" customHeight="1" thickBot="1">
      <c r="A1710" s="45" t="s">
        <v>41</v>
      </c>
      <c r="B1710" s="62">
        <f>+B1704+1</f>
        <v>305</v>
      </c>
      <c r="C1710" s="40" t="s">
        <v>1433</v>
      </c>
      <c r="D1710" s="109">
        <v>2.8093727899999998</v>
      </c>
      <c r="E1710" s="110">
        <v>2.7837416400000001</v>
      </c>
      <c r="F1710" s="110">
        <v>2.3258033300000003</v>
      </c>
      <c r="G1710" s="110">
        <v>2.6423310799999991</v>
      </c>
      <c r="H1710" s="110">
        <v>3.8416142700000009</v>
      </c>
      <c r="I1710" s="110">
        <v>2.3073685800000003</v>
      </c>
      <c r="J1710" s="110">
        <v>13.060844539999998</v>
      </c>
      <c r="K1710" s="110">
        <v>4.3717189000000047</v>
      </c>
      <c r="L1710" s="110">
        <v>3.9240390299999959</v>
      </c>
      <c r="M1710" s="110">
        <v>5.5181811699999983</v>
      </c>
      <c r="N1710" s="110">
        <v>6.9169450799999979</v>
      </c>
      <c r="O1710" s="111">
        <v>10.474938749999993</v>
      </c>
      <c r="P1710" s="112">
        <f t="shared" si="1263"/>
        <v>60.976899159999988</v>
      </c>
      <c r="Q1710" s="79"/>
      <c r="R1710" s="134">
        <v>47.6</v>
      </c>
      <c r="S1710" s="114">
        <v>47.6</v>
      </c>
      <c r="T1710" s="115">
        <f t="shared" si="1264"/>
        <v>0</v>
      </c>
      <c r="U1710" s="209">
        <v>2</v>
      </c>
    </row>
    <row r="1711" spans="1:21" s="60" customFormat="1" ht="15.75" hidden="1" customHeight="1" thickBot="1">
      <c r="A1711" s="45" t="s">
        <v>41</v>
      </c>
      <c r="B1711" s="408">
        <v>314</v>
      </c>
      <c r="C1711" s="568" t="s">
        <v>1434</v>
      </c>
      <c r="D1711" s="306">
        <v>2.6721624300000002</v>
      </c>
      <c r="E1711" s="307">
        <v>2.4526244999999989</v>
      </c>
      <c r="F1711" s="307">
        <v>1.0991569900000009</v>
      </c>
      <c r="G1711" s="307">
        <v>3.8168558000000008</v>
      </c>
      <c r="H1711" s="307">
        <v>6.6016359999997221E-2</v>
      </c>
      <c r="I1711" s="307">
        <v>3.4916012000000016</v>
      </c>
      <c r="J1711" s="307">
        <v>9.6103954300000005</v>
      </c>
      <c r="K1711" s="307">
        <v>1.8984159799999958</v>
      </c>
      <c r="L1711" s="307">
        <v>9.8954780399999969</v>
      </c>
      <c r="M1711" s="307">
        <v>9.9057061400000066</v>
      </c>
      <c r="N1711" s="307">
        <v>3.6664943599999944</v>
      </c>
      <c r="O1711" s="308">
        <v>9.4186729100000051</v>
      </c>
      <c r="P1711" s="309">
        <f t="shared" si="1263"/>
        <v>57.993580139999999</v>
      </c>
      <c r="Q1711" s="79"/>
      <c r="R1711" s="306">
        <v>53.2</v>
      </c>
      <c r="S1711" s="342">
        <v>53.2</v>
      </c>
      <c r="T1711" s="355">
        <f t="shared" si="1264"/>
        <v>0</v>
      </c>
      <c r="U1711" s="209">
        <v>2</v>
      </c>
    </row>
    <row r="1712" spans="1:21" s="60" customFormat="1" ht="15.75" customHeight="1" thickBot="1">
      <c r="A1712" s="45" t="s">
        <v>41</v>
      </c>
      <c r="B1712" s="513">
        <v>305</v>
      </c>
      <c r="C1712" s="567" t="s">
        <v>1435</v>
      </c>
      <c r="D1712" s="551">
        <v>2.2334167500000004</v>
      </c>
      <c r="E1712" s="551">
        <v>2.5570543400000001</v>
      </c>
      <c r="F1712" s="551">
        <v>2.7129038400000001</v>
      </c>
      <c r="G1712" s="551">
        <v>2.7466298299999972</v>
      </c>
      <c r="H1712" s="551">
        <v>6.9657352100000036</v>
      </c>
      <c r="I1712" s="551">
        <v>5.0470819200000001</v>
      </c>
      <c r="J1712" s="565">
        <v>6.9</v>
      </c>
      <c r="K1712" s="565">
        <v>4.7</v>
      </c>
      <c r="L1712" s="565">
        <v>3.7</v>
      </c>
      <c r="M1712" s="565">
        <v>6.2</v>
      </c>
      <c r="N1712" s="565">
        <v>6.2000000000000011</v>
      </c>
      <c r="O1712" s="551">
        <f>(R1712)-SUM(D1712:N1712)</f>
        <v>10.937178109999984</v>
      </c>
      <c r="P1712" s="552">
        <f t="shared" si="1263"/>
        <v>60.9</v>
      </c>
      <c r="Q1712" s="523"/>
      <c r="R1712" s="565">
        <v>60.9</v>
      </c>
      <c r="S1712" s="551">
        <v>60.9</v>
      </c>
      <c r="T1712" s="521">
        <f t="shared" si="1264"/>
        <v>0</v>
      </c>
      <c r="U1712" s="209">
        <v>1</v>
      </c>
    </row>
    <row r="1713" spans="1:21" s="60" customFormat="1" ht="15.75" customHeight="1" thickBot="1">
      <c r="A1713" s="45" t="s">
        <v>41</v>
      </c>
      <c r="B1713" s="513">
        <v>306</v>
      </c>
      <c r="C1713" s="567" t="s">
        <v>1436</v>
      </c>
      <c r="D1713" s="565">
        <v>2.6</v>
      </c>
      <c r="E1713" s="565">
        <v>2.6</v>
      </c>
      <c r="F1713" s="565">
        <v>2.2999999999999998</v>
      </c>
      <c r="G1713" s="565">
        <v>2.5</v>
      </c>
      <c r="H1713" s="565">
        <v>6</v>
      </c>
      <c r="I1713" s="565">
        <v>5</v>
      </c>
      <c r="J1713" s="565">
        <v>7.9</v>
      </c>
      <c r="K1713" s="565">
        <v>4.7</v>
      </c>
      <c r="L1713" s="565">
        <v>3.9000000000000004</v>
      </c>
      <c r="M1713" s="565">
        <v>6.2</v>
      </c>
      <c r="N1713" s="565">
        <v>6.2000000000000011</v>
      </c>
      <c r="O1713" s="551">
        <f>(R1713)-SUM(D1713:N1713)</f>
        <v>10.999999999999993</v>
      </c>
      <c r="P1713" s="552">
        <f t="shared" si="1263"/>
        <v>60.9</v>
      </c>
      <c r="Q1713" s="523"/>
      <c r="R1713" s="565">
        <v>60.9</v>
      </c>
      <c r="S1713" s="551">
        <v>60.9</v>
      </c>
      <c r="T1713" s="521">
        <f t="shared" si="1264"/>
        <v>0</v>
      </c>
      <c r="U1713" s="209">
        <v>1</v>
      </c>
    </row>
    <row r="1714" spans="1:21" s="60" customFormat="1" ht="15.75" hidden="1" customHeight="1" thickBot="1">
      <c r="A1714" s="45" t="s">
        <v>41</v>
      </c>
      <c r="B1714" s="409"/>
      <c r="C1714" s="158" t="s">
        <v>1437</v>
      </c>
      <c r="D1714" s="415"/>
      <c r="E1714" s="416"/>
      <c r="F1714" s="416"/>
      <c r="G1714" s="416"/>
      <c r="H1714" s="416"/>
      <c r="I1714" s="416"/>
      <c r="J1714" s="416"/>
      <c r="K1714" s="416"/>
      <c r="L1714" s="416"/>
      <c r="M1714" s="416"/>
      <c r="N1714" s="416"/>
      <c r="O1714" s="305">
        <f>(R1714)-SUM(D1714:N1714)</f>
        <v>0</v>
      </c>
      <c r="P1714" s="314">
        <f t="shared" si="1263"/>
        <v>0</v>
      </c>
      <c r="Q1714" s="80"/>
      <c r="R1714" s="557"/>
      <c r="S1714" s="343"/>
      <c r="T1714" s="403">
        <f t="shared" si="1264"/>
        <v>0</v>
      </c>
      <c r="U1714" s="209">
        <v>2</v>
      </c>
    </row>
    <row r="1715" spans="1:21" s="60" customFormat="1" ht="15.75" hidden="1" customHeight="1" thickBot="1">
      <c r="A1715" s="45" t="s">
        <v>41</v>
      </c>
      <c r="B1715" s="213"/>
      <c r="C1715" s="40" t="s">
        <v>1438</v>
      </c>
      <c r="D1715" s="134"/>
      <c r="E1715" s="133"/>
      <c r="F1715" s="133"/>
      <c r="G1715" s="133"/>
      <c r="H1715" s="133"/>
      <c r="I1715" s="133"/>
      <c r="J1715" s="133"/>
      <c r="K1715" s="133"/>
      <c r="L1715" s="133"/>
      <c r="M1715" s="133"/>
      <c r="N1715" s="133"/>
      <c r="O1715" s="111">
        <f>(R1715)-SUM(D1715:N1715)</f>
        <v>0</v>
      </c>
      <c r="P1715" s="112">
        <f t="shared" si="1263"/>
        <v>0</v>
      </c>
      <c r="Q1715" s="80"/>
      <c r="R1715" s="162"/>
      <c r="S1715" s="114"/>
      <c r="T1715" s="115">
        <f t="shared" si="1264"/>
        <v>0</v>
      </c>
      <c r="U1715" s="209">
        <v>2</v>
      </c>
    </row>
    <row r="1716" spans="1:21" s="60" customFormat="1" ht="15.75" hidden="1" customHeight="1" thickBot="1">
      <c r="A1716" s="45" t="s">
        <v>41</v>
      </c>
      <c r="B1716" s="213"/>
      <c r="C1716" s="40" t="s">
        <v>2538</v>
      </c>
      <c r="D1716" s="492"/>
      <c r="E1716" s="491"/>
      <c r="F1716" s="491"/>
      <c r="G1716" s="491"/>
      <c r="H1716" s="491"/>
      <c r="I1716" s="491"/>
      <c r="J1716" s="491"/>
      <c r="K1716" s="491"/>
      <c r="L1716" s="491"/>
      <c r="M1716" s="491"/>
      <c r="N1716" s="491"/>
      <c r="O1716" s="111">
        <f t="shared" ref="O1716:O1718" si="1265">(R1716)-SUM(D1716:N1716)</f>
        <v>0</v>
      </c>
      <c r="P1716" s="112">
        <f t="shared" ref="P1716:P1718" si="1266">SUM(D1716:O1716)</f>
        <v>0</v>
      </c>
      <c r="Q1716" s="80"/>
      <c r="R1716" s="162"/>
      <c r="S1716" s="488"/>
      <c r="T1716" s="115">
        <f t="shared" ref="T1716:T1718" si="1267">R1716-S1716</f>
        <v>0</v>
      </c>
      <c r="U1716" s="209">
        <v>2</v>
      </c>
    </row>
    <row r="1717" spans="1:21" s="60" customFormat="1" ht="15.75" hidden="1" customHeight="1" thickBot="1">
      <c r="A1717" s="45" t="s">
        <v>41</v>
      </c>
      <c r="B1717" s="213"/>
      <c r="C1717" s="40" t="s">
        <v>2634</v>
      </c>
      <c r="D1717" s="492"/>
      <c r="E1717" s="491"/>
      <c r="F1717" s="491"/>
      <c r="G1717" s="491"/>
      <c r="H1717" s="491"/>
      <c r="I1717" s="491"/>
      <c r="J1717" s="491"/>
      <c r="K1717" s="491"/>
      <c r="L1717" s="491"/>
      <c r="M1717" s="491"/>
      <c r="N1717" s="491"/>
      <c r="O1717" s="111">
        <f t="shared" si="1265"/>
        <v>0</v>
      </c>
      <c r="P1717" s="112">
        <f t="shared" si="1266"/>
        <v>0</v>
      </c>
      <c r="Q1717" s="80"/>
      <c r="R1717" s="162"/>
      <c r="S1717" s="488"/>
      <c r="T1717" s="115">
        <f t="shared" si="1267"/>
        <v>0</v>
      </c>
      <c r="U1717" s="209">
        <v>2</v>
      </c>
    </row>
    <row r="1718" spans="1:21" s="60" customFormat="1" ht="15.75" hidden="1" customHeight="1" thickBot="1">
      <c r="A1718" s="45" t="s">
        <v>41</v>
      </c>
      <c r="B1718" s="213"/>
      <c r="C1718" s="40" t="s">
        <v>2730</v>
      </c>
      <c r="D1718" s="492"/>
      <c r="E1718" s="491"/>
      <c r="F1718" s="491"/>
      <c r="G1718" s="491"/>
      <c r="H1718" s="491"/>
      <c r="I1718" s="491"/>
      <c r="J1718" s="491"/>
      <c r="K1718" s="491"/>
      <c r="L1718" s="491"/>
      <c r="M1718" s="491"/>
      <c r="N1718" s="491"/>
      <c r="O1718" s="111">
        <f t="shared" si="1265"/>
        <v>0</v>
      </c>
      <c r="P1718" s="112">
        <f t="shared" si="1266"/>
        <v>0</v>
      </c>
      <c r="Q1718" s="80"/>
      <c r="R1718" s="162"/>
      <c r="S1718" s="488"/>
      <c r="T1718" s="115">
        <f t="shared" si="1267"/>
        <v>0</v>
      </c>
      <c r="U1718" s="209">
        <v>2</v>
      </c>
    </row>
    <row r="1719" spans="1:21" s="118" customFormat="1" ht="15.6" customHeight="1">
      <c r="B1719" s="82"/>
      <c r="C1719" s="50"/>
      <c r="D1719" s="83"/>
      <c r="E1719" s="83"/>
      <c r="F1719" s="83"/>
      <c r="G1719" s="83"/>
      <c r="H1719" s="83"/>
      <c r="I1719" s="83"/>
      <c r="J1719" s="83"/>
      <c r="K1719" s="83"/>
      <c r="L1719" s="83"/>
      <c r="M1719" s="83"/>
      <c r="N1719" s="83"/>
      <c r="O1719" s="83"/>
      <c r="P1719" s="84"/>
      <c r="Q1719" s="84"/>
      <c r="R1719" s="83"/>
      <c r="S1719" s="83"/>
      <c r="T1719" s="67"/>
      <c r="U1719" s="209">
        <v>1</v>
      </c>
    </row>
    <row r="1720" spans="1:21" s="60" customFormat="1" ht="15.75" hidden="1" customHeight="1" thickBot="1">
      <c r="A1720" s="60" t="s">
        <v>42</v>
      </c>
      <c r="B1720" s="213"/>
      <c r="C1720" s="41" t="s">
        <v>195</v>
      </c>
      <c r="D1720" s="154">
        <v>6.4895247828308633E-2</v>
      </c>
      <c r="E1720" s="154">
        <v>8.6867654573326528E-2</v>
      </c>
      <c r="F1720" s="154">
        <v>8.1757792539601429E-2</v>
      </c>
      <c r="G1720" s="154">
        <v>7.6647930505876344E-2</v>
      </c>
      <c r="H1720" s="154">
        <v>8.6867654573326528E-2</v>
      </c>
      <c r="I1720" s="154">
        <v>7.6647930505876344E-2</v>
      </c>
      <c r="J1720" s="154">
        <v>8.6867654573326528E-2</v>
      </c>
      <c r="K1720" s="154">
        <v>0.1021972406745018</v>
      </c>
      <c r="L1720" s="154">
        <v>8.6867654573326528E-2</v>
      </c>
      <c r="M1720" s="154">
        <v>8.1757792539601429E-2</v>
      </c>
      <c r="N1720" s="154">
        <v>7.6647930505876344E-2</v>
      </c>
      <c r="O1720" s="154">
        <v>9.1977516607051613E-2</v>
      </c>
      <c r="P1720" s="155">
        <f t="shared" ref="P1720:P1731" si="1268">SUM(D1720:O1720)</f>
        <v>1</v>
      </c>
      <c r="Q1720" s="291"/>
      <c r="R1720" s="83"/>
      <c r="S1720" s="83"/>
      <c r="T1720" s="67"/>
      <c r="U1720" s="209">
        <v>2</v>
      </c>
    </row>
    <row r="1721" spans="1:21" s="60" customFormat="1" ht="15.75" hidden="1" customHeight="1" thickBot="1">
      <c r="A1721" s="174" t="s">
        <v>42</v>
      </c>
      <c r="B1721" s="213"/>
      <c r="C1721" s="40" t="s">
        <v>196</v>
      </c>
      <c r="D1721" s="299">
        <v>9.5076823816545739E-2</v>
      </c>
      <c r="E1721" s="299">
        <v>8.8132218260226255E-2</v>
      </c>
      <c r="F1721" s="299">
        <v>8.4401412578223908E-2</v>
      </c>
      <c r="G1721" s="299">
        <v>5.545670073057396E-2</v>
      </c>
      <c r="H1721" s="299">
        <v>2.7050596488290113E-2</v>
      </c>
      <c r="I1721" s="299">
        <v>5.941492761854876E-2</v>
      </c>
      <c r="J1721" s="299">
        <v>5.5880774024650491E-2</v>
      </c>
      <c r="K1721" s="299">
        <v>0.24347364604832047</v>
      </c>
      <c r="L1721" s="299">
        <v>7.6689429506819409E-2</v>
      </c>
      <c r="M1721" s="299">
        <v>4.7472734987175309E-2</v>
      </c>
      <c r="N1721" s="299">
        <v>0.13472502947305665</v>
      </c>
      <c r="O1721" s="299">
        <v>3.2225706467568928E-2</v>
      </c>
      <c r="P1721" s="290">
        <f t="shared" si="1268"/>
        <v>1</v>
      </c>
      <c r="Q1721" s="291"/>
      <c r="R1721" s="83"/>
      <c r="S1721" s="83"/>
      <c r="T1721" s="67"/>
      <c r="U1721" s="209">
        <v>2</v>
      </c>
    </row>
    <row r="1722" spans="1:21" s="60" customFormat="1" ht="15.75" hidden="1" customHeight="1" thickBot="1">
      <c r="A1722" s="150" t="s">
        <v>42</v>
      </c>
      <c r="B1722" s="213"/>
      <c r="C1722" s="40" t="s">
        <v>197</v>
      </c>
      <c r="D1722" s="346">
        <v>6.4420583149511143E-2</v>
      </c>
      <c r="E1722" s="346">
        <v>4.880554984952238E-2</v>
      </c>
      <c r="F1722" s="346">
        <v>5.0546117004248471E-2</v>
      </c>
      <c r="G1722" s="346">
        <v>0.13878555393875661</v>
      </c>
      <c r="H1722" s="346">
        <v>8.8228146998826196E-2</v>
      </c>
      <c r="I1722" s="346">
        <v>5.2953458779061678E-2</v>
      </c>
      <c r="J1722" s="346">
        <v>0.159059526642155</v>
      </c>
      <c r="K1722" s="346">
        <v>5.5063893908866117E-2</v>
      </c>
      <c r="L1722" s="346">
        <v>7.2451676674720356E-2</v>
      </c>
      <c r="M1722" s="346">
        <v>0.16122517069363476</v>
      </c>
      <c r="N1722" s="346">
        <v>4.905561714399035E-2</v>
      </c>
      <c r="O1722" s="346">
        <v>5.940470521670696E-2</v>
      </c>
      <c r="P1722" s="295">
        <f t="shared" si="1268"/>
        <v>0.99999999999999978</v>
      </c>
      <c r="Q1722" s="291"/>
      <c r="R1722" s="83"/>
      <c r="S1722" s="83"/>
      <c r="T1722" s="67"/>
      <c r="U1722" s="209">
        <v>2</v>
      </c>
    </row>
    <row r="1723" spans="1:21" s="60" customFormat="1" ht="15.75" hidden="1" customHeight="1" thickBot="1">
      <c r="A1723" s="150" t="s">
        <v>42</v>
      </c>
      <c r="B1723" s="213"/>
      <c r="C1723" s="40" t="s">
        <v>198</v>
      </c>
      <c r="D1723" s="153">
        <f t="shared" ref="D1723:D1730" si="1269">D1745/$P1745</f>
        <v>8.3060080631565211E-2</v>
      </c>
      <c r="E1723" s="296">
        <f t="shared" ref="E1723:O1723" si="1270">E1745/$P1745</f>
        <v>6.7486314110994927E-2</v>
      </c>
      <c r="F1723" s="296">
        <f t="shared" si="1270"/>
        <v>7.5531780821652239E-2</v>
      </c>
      <c r="G1723" s="296">
        <f t="shared" si="1270"/>
        <v>0.12903456713772815</v>
      </c>
      <c r="H1723" s="296">
        <f t="shared" si="1270"/>
        <v>4.6044800725818458E-2</v>
      </c>
      <c r="I1723" s="296">
        <f t="shared" si="1270"/>
        <v>9.4615465988576508E-2</v>
      </c>
      <c r="J1723" s="296">
        <f t="shared" si="1270"/>
        <v>9.4729227771820149E-2</v>
      </c>
      <c r="K1723" s="296">
        <f t="shared" si="1270"/>
        <v>7.1885159935831708E-2</v>
      </c>
      <c r="L1723" s="296">
        <f t="shared" si="1270"/>
        <v>6.7619367929635535E-2</v>
      </c>
      <c r="M1723" s="296">
        <f t="shared" si="1270"/>
        <v>0.10902444821509105</v>
      </c>
      <c r="N1723" s="296">
        <f t="shared" si="1270"/>
        <v>5.4900972812747882E-2</v>
      </c>
      <c r="O1723" s="296">
        <f t="shared" si="1270"/>
        <v>0.10606781391853817</v>
      </c>
      <c r="P1723" s="155">
        <f t="shared" si="1268"/>
        <v>0.99999999999999989</v>
      </c>
      <c r="Q1723" s="291"/>
      <c r="R1723" s="83"/>
      <c r="S1723" s="83"/>
      <c r="T1723" s="67"/>
      <c r="U1723" s="209">
        <v>2</v>
      </c>
    </row>
    <row r="1724" spans="1:21" s="60" customFormat="1" ht="15.75" hidden="1" customHeight="1" thickBot="1">
      <c r="A1724" s="150" t="s">
        <v>42</v>
      </c>
      <c r="B1724" s="213"/>
      <c r="C1724" s="41" t="s">
        <v>199</v>
      </c>
      <c r="D1724" s="153">
        <f t="shared" si="1269"/>
        <v>7.7781788736747098E-2</v>
      </c>
      <c r="E1724" s="296">
        <f t="shared" ref="E1724:O1725" si="1271">E1746/$P1746</f>
        <v>0.11432411050441087</v>
      </c>
      <c r="F1724" s="296">
        <f t="shared" si="1271"/>
        <v>7.7416061773250985E-2</v>
      </c>
      <c r="G1724" s="296">
        <f t="shared" si="1271"/>
        <v>7.4744696960316465E-2</v>
      </c>
      <c r="H1724" s="296">
        <f t="shared" si="1271"/>
        <v>8.9681931643557963E-2</v>
      </c>
      <c r="I1724" s="296">
        <f t="shared" si="1271"/>
        <v>5.1716557825245452E-2</v>
      </c>
      <c r="J1724" s="296">
        <f t="shared" si="1271"/>
        <v>4.1001896010675783E-2</v>
      </c>
      <c r="K1724" s="296">
        <f t="shared" si="1271"/>
        <v>3.1967400167145978E-2</v>
      </c>
      <c r="L1724" s="296">
        <f t="shared" si="1271"/>
        <v>5.9736043515530551E-2</v>
      </c>
      <c r="M1724" s="296">
        <f t="shared" si="1271"/>
        <v>7.3817277637226772E-2</v>
      </c>
      <c r="N1724" s="296">
        <f t="shared" si="1271"/>
        <v>3.4789002585300072E-2</v>
      </c>
      <c r="O1724" s="296">
        <f t="shared" si="1271"/>
        <v>0.27302323264059203</v>
      </c>
      <c r="P1724" s="155">
        <f t="shared" si="1268"/>
        <v>1</v>
      </c>
      <c r="Q1724" s="157">
        <f>(P1746/P1745-1)</f>
        <v>0.27891360842470592</v>
      </c>
      <c r="R1724" s="83"/>
      <c r="S1724" s="83"/>
      <c r="T1724" s="67"/>
      <c r="U1724" s="209">
        <v>2</v>
      </c>
    </row>
    <row r="1725" spans="1:21" s="60" customFormat="1" ht="15.75" hidden="1" customHeight="1" thickBot="1">
      <c r="A1725" s="150" t="s">
        <v>42</v>
      </c>
      <c r="B1725" s="213"/>
      <c r="C1725" s="40" t="s">
        <v>455</v>
      </c>
      <c r="D1725" s="153">
        <f t="shared" si="1269"/>
        <v>7.252093001972891E-2</v>
      </c>
      <c r="E1725" s="296">
        <f t="shared" si="1271"/>
        <v>8.9619305547384662E-2</v>
      </c>
      <c r="F1725" s="296">
        <f t="shared" si="1271"/>
        <v>7.7030029335562814E-3</v>
      </c>
      <c r="G1725" s="296">
        <f t="shared" si="1271"/>
        <v>3.5364428830075643E-2</v>
      </c>
      <c r="H1725" s="296">
        <f t="shared" si="1271"/>
        <v>3.3562430102021916E-2</v>
      </c>
      <c r="I1725" s="296">
        <f t="shared" si="1271"/>
        <v>0.11697588798080344</v>
      </c>
      <c r="J1725" s="296">
        <f t="shared" si="1271"/>
        <v>3.8647316698996598E-2</v>
      </c>
      <c r="K1725" s="296">
        <f t="shared" si="1271"/>
        <v>1.743600385398246E-2</v>
      </c>
      <c r="L1725" s="296">
        <f t="shared" si="1271"/>
        <v>3.0963091633079858E-2</v>
      </c>
      <c r="M1725" s="296">
        <f t="shared" si="1271"/>
        <v>3.3255251111144933E-2</v>
      </c>
      <c r="N1725" s="296">
        <f t="shared" si="1271"/>
        <v>1.9544380882209892E-2</v>
      </c>
      <c r="O1725" s="296">
        <f t="shared" si="1271"/>
        <v>0.50440797040701535</v>
      </c>
      <c r="P1725" s="155">
        <f t="shared" si="1268"/>
        <v>0.99999999999999989</v>
      </c>
      <c r="Q1725" s="157">
        <f t="shared" ref="Q1725:Q1730" si="1272">(P1747/P1746-1)</f>
        <v>0.94181666807629494</v>
      </c>
      <c r="R1725" s="83"/>
      <c r="S1725" s="83"/>
      <c r="T1725" s="67"/>
      <c r="U1725" s="209">
        <v>2</v>
      </c>
    </row>
    <row r="1726" spans="1:21" s="60" customFormat="1" ht="15.75" hidden="1" customHeight="1" thickBot="1">
      <c r="A1726" s="150" t="s">
        <v>42</v>
      </c>
      <c r="B1726" s="213"/>
      <c r="C1726" s="40" t="s">
        <v>574</v>
      </c>
      <c r="D1726" s="153">
        <f t="shared" si="1269"/>
        <v>9.9265401040052784E-2</v>
      </c>
      <c r="E1726" s="296">
        <f t="shared" ref="E1726:O1726" si="1273">E1748/$P1748</f>
        <v>5.7050931352311374E-2</v>
      </c>
      <c r="F1726" s="296">
        <f t="shared" si="1273"/>
        <v>8.8785670165256028E-2</v>
      </c>
      <c r="G1726" s="296">
        <f t="shared" si="1273"/>
        <v>6.7574420324568341E-2</v>
      </c>
      <c r="H1726" s="296">
        <f t="shared" si="1273"/>
        <v>8.3681356487396649E-2</v>
      </c>
      <c r="I1726" s="296">
        <f t="shared" si="1273"/>
        <v>0.15162271481202863</v>
      </c>
      <c r="J1726" s="296">
        <f t="shared" si="1273"/>
        <v>5.0799041108957506E-2</v>
      </c>
      <c r="K1726" s="296">
        <f t="shared" si="1273"/>
        <v>4.3104014166841786E-2</v>
      </c>
      <c r="L1726" s="296">
        <f t="shared" si="1273"/>
        <v>8.5519516191193357E-2</v>
      </c>
      <c r="M1726" s="296">
        <f t="shared" si="1273"/>
        <v>0.16630284294660946</v>
      </c>
      <c r="N1726" s="296">
        <f t="shared" si="1273"/>
        <v>4.7219498892017889E-2</v>
      </c>
      <c r="O1726" s="296">
        <f t="shared" si="1273"/>
        <v>5.9074592512766283E-2</v>
      </c>
      <c r="P1726" s="155">
        <f t="shared" si="1268"/>
        <v>1.0000000000000002</v>
      </c>
      <c r="Q1726" s="156">
        <f t="shared" si="1272"/>
        <v>-0.60121058810448402</v>
      </c>
      <c r="R1726" s="83"/>
      <c r="S1726" s="83"/>
      <c r="T1726" s="67"/>
      <c r="U1726" s="209">
        <v>2</v>
      </c>
    </row>
    <row r="1727" spans="1:21" s="60" customFormat="1" ht="15.75" hidden="1" customHeight="1" thickBot="1">
      <c r="A1727" s="150" t="s">
        <v>42</v>
      </c>
      <c r="B1727" s="213"/>
      <c r="C1727" s="40" t="s">
        <v>675</v>
      </c>
      <c r="D1727" s="153">
        <f t="shared" si="1269"/>
        <v>0.13530649240455517</v>
      </c>
      <c r="E1727" s="296">
        <f t="shared" ref="E1727:O1727" si="1274">E1749/$P1749</f>
        <v>4.2897427885059528E-2</v>
      </c>
      <c r="F1727" s="296">
        <f t="shared" si="1274"/>
        <v>5.2726229761953868E-2</v>
      </c>
      <c r="G1727" s="296">
        <f t="shared" si="1274"/>
        <v>0.11659029872050224</v>
      </c>
      <c r="H1727" s="296">
        <f t="shared" si="1274"/>
        <v>4.8168775424991261E-2</v>
      </c>
      <c r="I1727" s="296">
        <f t="shared" si="1274"/>
        <v>5.4850011390328239E-2</v>
      </c>
      <c r="J1727" s="296">
        <f t="shared" si="1274"/>
        <v>0.1788333051595028</v>
      </c>
      <c r="K1727" s="296">
        <f t="shared" si="1274"/>
        <v>4.0380106680301259E-2</v>
      </c>
      <c r="L1727" s="296">
        <f t="shared" si="1274"/>
        <v>7.7058614837214198E-2</v>
      </c>
      <c r="M1727" s="296">
        <f t="shared" si="1274"/>
        <v>0.111713508566794</v>
      </c>
      <c r="N1727" s="296">
        <f t="shared" si="1274"/>
        <v>5.0986357785228045E-2</v>
      </c>
      <c r="O1727" s="296">
        <f t="shared" si="1274"/>
        <v>9.0488871383569702E-2</v>
      </c>
      <c r="P1727" s="155">
        <f t="shared" si="1268"/>
        <v>1.0000000000000002</v>
      </c>
      <c r="Q1727" s="156">
        <f t="shared" si="1272"/>
        <v>-0.14818608789856202</v>
      </c>
      <c r="R1727" s="83"/>
      <c r="S1727" s="83"/>
      <c r="T1727" s="232"/>
      <c r="U1727" s="209">
        <v>2</v>
      </c>
    </row>
    <row r="1728" spans="1:21" s="60" customFormat="1" ht="15.75" hidden="1" customHeight="1" thickBot="1">
      <c r="A1728" s="150" t="s">
        <v>42</v>
      </c>
      <c r="B1728" s="62"/>
      <c r="C1728" s="49" t="s">
        <v>758</v>
      </c>
      <c r="D1728" s="298">
        <f t="shared" si="1269"/>
        <v>9.6048135648939714E-2</v>
      </c>
      <c r="E1728" s="299">
        <f t="shared" ref="E1728:O1728" si="1275">E1750/$P1750</f>
        <v>6.2085864531793003E-2</v>
      </c>
      <c r="F1728" s="299">
        <f t="shared" si="1275"/>
        <v>6.0907659282933464E-2</v>
      </c>
      <c r="G1728" s="299">
        <f t="shared" si="1275"/>
        <v>9.45932004339501E-2</v>
      </c>
      <c r="H1728" s="299">
        <f t="shared" si="1275"/>
        <v>0.12486449687631117</v>
      </c>
      <c r="I1728" s="299">
        <f t="shared" si="1275"/>
        <v>8.8518283496547445E-2</v>
      </c>
      <c r="J1728" s="299">
        <f t="shared" si="1275"/>
        <v>0.13341519633138299</v>
      </c>
      <c r="K1728" s="299">
        <f t="shared" si="1275"/>
        <v>8.1434222148856497E-2</v>
      </c>
      <c r="L1728" s="299">
        <f t="shared" si="1275"/>
        <v>5.7497149670323447E-2</v>
      </c>
      <c r="M1728" s="299">
        <f t="shared" si="1275"/>
        <v>9.6628973863370216E-2</v>
      </c>
      <c r="N1728" s="299">
        <f t="shared" si="1275"/>
        <v>3.8056461095154877E-2</v>
      </c>
      <c r="O1728" s="299">
        <f t="shared" si="1275"/>
        <v>6.5950356620437064E-2</v>
      </c>
      <c r="P1728" s="300">
        <f t="shared" si="1268"/>
        <v>1.0000000000000002</v>
      </c>
      <c r="Q1728" s="301">
        <f t="shared" si="1272"/>
        <v>0.25112813553918634</v>
      </c>
      <c r="R1728" s="83"/>
      <c r="S1728" s="83"/>
      <c r="T1728" s="67"/>
      <c r="U1728" s="209">
        <v>2</v>
      </c>
    </row>
    <row r="1729" spans="1:21" s="60" customFormat="1" ht="15.75" hidden="1" customHeight="1" thickBot="1">
      <c r="A1729" s="150" t="s">
        <v>42</v>
      </c>
      <c r="B1729" s="62"/>
      <c r="C1729" s="49" t="s">
        <v>837</v>
      </c>
      <c r="D1729" s="130">
        <f t="shared" si="1269"/>
        <v>0.11448324155730788</v>
      </c>
      <c r="E1729" s="119">
        <f t="shared" ref="E1729:O1730" si="1276">E1751/$P1751</f>
        <v>4.8900132808136633E-2</v>
      </c>
      <c r="F1729" s="119">
        <f t="shared" si="1276"/>
        <v>7.009836122653923E-2</v>
      </c>
      <c r="G1729" s="119">
        <f t="shared" si="1276"/>
        <v>9.2511244466110198E-2</v>
      </c>
      <c r="H1729" s="119">
        <f t="shared" si="1276"/>
        <v>5.6810638169239688E-2</v>
      </c>
      <c r="I1729" s="119">
        <f t="shared" si="1276"/>
        <v>0.23488854493097824</v>
      </c>
      <c r="J1729" s="119">
        <f t="shared" si="1276"/>
        <v>0.11091766805241508</v>
      </c>
      <c r="K1729" s="119">
        <f t="shared" si="1276"/>
        <v>3.752939903131107E-2</v>
      </c>
      <c r="L1729" s="119">
        <f t="shared" si="1276"/>
        <v>5.8022092093781973E-2</v>
      </c>
      <c r="M1729" s="119">
        <f t="shared" si="1276"/>
        <v>6.3607976238788264E-2</v>
      </c>
      <c r="N1729" s="119">
        <f t="shared" si="1276"/>
        <v>6.143922095750274E-2</v>
      </c>
      <c r="O1729" s="119">
        <f t="shared" si="1276"/>
        <v>5.0791480467889019E-2</v>
      </c>
      <c r="P1729" s="175">
        <f t="shared" si="1268"/>
        <v>1</v>
      </c>
      <c r="Q1729" s="176">
        <f t="shared" si="1272"/>
        <v>-5.2799406144540484E-2</v>
      </c>
      <c r="R1729" s="83"/>
      <c r="S1729" s="83"/>
      <c r="T1729" s="67"/>
      <c r="U1729" s="209">
        <v>2</v>
      </c>
    </row>
    <row r="1730" spans="1:21" s="60" customFormat="1" ht="15.6" hidden="1" customHeight="1" thickBot="1">
      <c r="A1730" s="150" t="s">
        <v>42</v>
      </c>
      <c r="B1730" s="62"/>
      <c r="C1730" s="49" t="s">
        <v>921</v>
      </c>
      <c r="D1730" s="130">
        <f t="shared" si="1269"/>
        <v>9.0107127773726176E-2</v>
      </c>
      <c r="E1730" s="119">
        <f t="shared" si="1276"/>
        <v>5.1229404905503519E-2</v>
      </c>
      <c r="F1730" s="119">
        <f t="shared" si="1276"/>
        <v>7.9949925973313019E-2</v>
      </c>
      <c r="G1730" s="119">
        <f t="shared" si="1276"/>
        <v>7.6952921365512988E-2</v>
      </c>
      <c r="H1730" s="119">
        <f t="shared" si="1276"/>
        <v>3.8875908552843626E-2</v>
      </c>
      <c r="I1730" s="119">
        <f t="shared" si="1276"/>
        <v>4.6465460475516709E-2</v>
      </c>
      <c r="J1730" s="119">
        <f t="shared" si="1276"/>
        <v>8.6253797850384464E-2</v>
      </c>
      <c r="K1730" s="119">
        <f t="shared" si="1276"/>
        <v>2.901248937274821E-2</v>
      </c>
      <c r="L1730" s="119">
        <f t="shared" si="1276"/>
        <v>0.11711602084366263</v>
      </c>
      <c r="M1730" s="119">
        <f t="shared" si="1276"/>
        <v>0.11261719321093029</v>
      </c>
      <c r="N1730" s="119">
        <f t="shared" si="1276"/>
        <v>0.23159869803616565</v>
      </c>
      <c r="O1730" s="119">
        <f t="shared" si="1276"/>
        <v>3.9821051639692726E-2</v>
      </c>
      <c r="P1730" s="175">
        <f t="shared" si="1268"/>
        <v>1</v>
      </c>
      <c r="Q1730" s="176">
        <f t="shared" si="1272"/>
        <v>0.1659899458113967</v>
      </c>
      <c r="R1730" s="83"/>
      <c r="S1730" s="83"/>
      <c r="T1730" s="67"/>
      <c r="U1730" s="209">
        <v>2</v>
      </c>
    </row>
    <row r="1731" spans="1:21" s="60" customFormat="1" ht="15.6" hidden="1" customHeight="1" thickBot="1">
      <c r="A1731" s="150" t="s">
        <v>42</v>
      </c>
      <c r="B1731" s="62"/>
      <c r="C1731" s="49" t="s">
        <v>1055</v>
      </c>
      <c r="D1731" s="130">
        <f t="shared" ref="D1731:O1731" si="1277">D1754/$P1754</f>
        <v>0.11599030487705497</v>
      </c>
      <c r="E1731" s="119">
        <f t="shared" si="1277"/>
        <v>7.9580529151140098E-2</v>
      </c>
      <c r="F1731" s="119">
        <f t="shared" si="1277"/>
        <v>3.934264484185046E-2</v>
      </c>
      <c r="G1731" s="119">
        <f t="shared" si="1277"/>
        <v>5.9346116321586574E-2</v>
      </c>
      <c r="H1731" s="119">
        <f t="shared" si="1277"/>
        <v>5.5107414324551761E-2</v>
      </c>
      <c r="I1731" s="119">
        <f t="shared" si="1277"/>
        <v>6.9700460759268709E-2</v>
      </c>
      <c r="J1731" s="119">
        <f t="shared" si="1277"/>
        <v>0.17910345176862644</v>
      </c>
      <c r="K1731" s="119">
        <f t="shared" si="1277"/>
        <v>3.8212098327322766E-2</v>
      </c>
      <c r="L1731" s="119">
        <f t="shared" si="1277"/>
        <v>6.5715128227870165E-2</v>
      </c>
      <c r="M1731" s="119">
        <f t="shared" si="1277"/>
        <v>0.1666223300042354</v>
      </c>
      <c r="N1731" s="119">
        <f t="shared" si="1277"/>
        <v>5.7883901642643884E-2</v>
      </c>
      <c r="O1731" s="119">
        <f t="shared" si="1277"/>
        <v>7.3395619753848784E-2</v>
      </c>
      <c r="P1731" s="175">
        <f t="shared" si="1268"/>
        <v>1</v>
      </c>
      <c r="Q1731" s="176">
        <f>(P1754/P1752-1)</f>
        <v>7.8854357825434596E-2</v>
      </c>
      <c r="R1731" s="83"/>
      <c r="S1731" s="83"/>
      <c r="T1731" s="67"/>
      <c r="U1731" s="209">
        <v>2</v>
      </c>
    </row>
    <row r="1732" spans="1:21" s="60" customFormat="1" ht="15.6" hidden="1" customHeight="1" thickBot="1">
      <c r="A1732" s="150" t="s">
        <v>42</v>
      </c>
      <c r="B1732" s="62">
        <f>+B1711+1</f>
        <v>315</v>
      </c>
      <c r="C1732" s="49" t="s">
        <v>1439</v>
      </c>
      <c r="D1732" s="130">
        <f t="shared" ref="D1732:D1738" si="1278">D1755/$P1755</f>
        <v>0.12762639587589786</v>
      </c>
      <c r="E1732" s="119">
        <f t="shared" ref="E1732:O1732" si="1279">E1755/$P1755</f>
        <v>6.8405828052328949E-2</v>
      </c>
      <c r="F1732" s="119">
        <f t="shared" si="1279"/>
        <v>9.2139111858977801E-2</v>
      </c>
      <c r="G1732" s="119">
        <f t="shared" si="1279"/>
        <v>8.1439782651918743E-2</v>
      </c>
      <c r="H1732" s="119">
        <f t="shared" si="1279"/>
        <v>5.8908615748788681E-2</v>
      </c>
      <c r="I1732" s="119">
        <f t="shared" si="1279"/>
        <v>5.6795980243124281E-2</v>
      </c>
      <c r="J1732" s="119">
        <f t="shared" si="1279"/>
        <v>0.2338359339135912</v>
      </c>
      <c r="K1732" s="119">
        <f t="shared" si="1279"/>
        <v>4.7389200101518071E-2</v>
      </c>
      <c r="L1732" s="119">
        <f t="shared" si="1279"/>
        <v>7.4473288176487004E-2</v>
      </c>
      <c r="M1732" s="119">
        <f t="shared" si="1279"/>
        <v>7.5230490608337169E-2</v>
      </c>
      <c r="N1732" s="119">
        <f t="shared" si="1279"/>
        <v>4.433446196539844E-2</v>
      </c>
      <c r="O1732" s="119">
        <f t="shared" si="1279"/>
        <v>3.9420910803631831E-2</v>
      </c>
      <c r="P1732" s="175">
        <f t="shared" ref="P1732:P1741" si="1280">SUM(D1732:O1732)</f>
        <v>1</v>
      </c>
      <c r="Q1732" s="176">
        <f>(P1755/P1754-1)</f>
        <v>-0.23216621237931045</v>
      </c>
      <c r="R1732" s="83"/>
      <c r="S1732" s="83"/>
      <c r="T1732" s="67"/>
      <c r="U1732" s="209">
        <v>2</v>
      </c>
    </row>
    <row r="1733" spans="1:21" s="60" customFormat="1" ht="15.6" hidden="1" customHeight="1">
      <c r="A1733" s="150" t="s">
        <v>42</v>
      </c>
      <c r="B1733" s="408">
        <f>+B1732+1</f>
        <v>316</v>
      </c>
      <c r="C1733" s="566" t="s">
        <v>1440</v>
      </c>
      <c r="D1733" s="460">
        <f t="shared" si="1278"/>
        <v>9.4653169080278377E-2</v>
      </c>
      <c r="E1733" s="346">
        <f t="shared" ref="E1733:O1733" si="1281">E1756/$P1756</f>
        <v>5.7875514265531024E-2</v>
      </c>
      <c r="F1733" s="346">
        <f t="shared" si="1281"/>
        <v>5.818275056816153E-2</v>
      </c>
      <c r="G1733" s="346">
        <f t="shared" si="1281"/>
        <v>9.0179832930991383E-2</v>
      </c>
      <c r="H1733" s="346">
        <f t="shared" si="1281"/>
        <v>8.1386991225579408E-2</v>
      </c>
      <c r="I1733" s="346">
        <f t="shared" si="1281"/>
        <v>0.10354200458259732</v>
      </c>
      <c r="J1733" s="346">
        <f t="shared" si="1281"/>
        <v>9.3584639773294745E-2</v>
      </c>
      <c r="K1733" s="346">
        <f t="shared" si="1281"/>
        <v>3.7467897485589242E-2</v>
      </c>
      <c r="L1733" s="346">
        <f t="shared" si="1281"/>
        <v>6.3606273613491596E-2</v>
      </c>
      <c r="M1733" s="346">
        <f t="shared" si="1281"/>
        <v>8.2814645672401543E-2</v>
      </c>
      <c r="N1733" s="346">
        <f t="shared" si="1281"/>
        <v>5.4624224602120498E-2</v>
      </c>
      <c r="O1733" s="346">
        <f t="shared" si="1281"/>
        <v>0.18208205619996334</v>
      </c>
      <c r="P1733" s="545">
        <f t="shared" si="1280"/>
        <v>0.99999999999999989</v>
      </c>
      <c r="Q1733" s="548">
        <f t="shared" ref="Q1733:Q1741" si="1282">(P1756/P1755-1)</f>
        <v>0.16989506923489617</v>
      </c>
      <c r="R1733" s="83"/>
      <c r="S1733" s="83"/>
      <c r="T1733" s="67"/>
      <c r="U1733" s="209">
        <v>2</v>
      </c>
    </row>
    <row r="1734" spans="1:21" s="60" customFormat="1" ht="15.6" customHeight="1">
      <c r="A1734" s="150" t="s">
        <v>42</v>
      </c>
      <c r="B1734" s="513">
        <v>307</v>
      </c>
      <c r="C1734" s="624" t="s">
        <v>1441</v>
      </c>
      <c r="D1734" s="119">
        <f t="shared" si="1278"/>
        <v>0.10243407013483476</v>
      </c>
      <c r="E1734" s="119">
        <f t="shared" ref="E1734:O1734" si="1283">E1757/$P1757</f>
        <v>6.9917604791646784E-2</v>
      </c>
      <c r="F1734" s="119">
        <f t="shared" si="1283"/>
        <v>6.1038227832489307E-2</v>
      </c>
      <c r="G1734" s="119">
        <f t="shared" si="1283"/>
        <v>0.14302444941526254</v>
      </c>
      <c r="H1734" s="119">
        <f t="shared" si="1283"/>
        <v>3.5642017780339173E-2</v>
      </c>
      <c r="I1734" s="119">
        <f t="shared" si="1283"/>
        <v>7.9266928002066944E-2</v>
      </c>
      <c r="J1734" s="119">
        <f t="shared" si="1283"/>
        <v>0.11315570249838601</v>
      </c>
      <c r="K1734" s="119">
        <f t="shared" si="1283"/>
        <v>7.7685791231451848E-2</v>
      </c>
      <c r="L1734" s="119">
        <f t="shared" si="1283"/>
        <v>5.8860406513395941E-2</v>
      </c>
      <c r="M1734" s="119">
        <f t="shared" si="1283"/>
        <v>4.7791484089626829E-2</v>
      </c>
      <c r="N1734" s="119">
        <f t="shared" si="1283"/>
        <v>9.4076966986236729E-2</v>
      </c>
      <c r="O1734" s="119">
        <f t="shared" si="1283"/>
        <v>0.11710635072426313</v>
      </c>
      <c r="P1734" s="175">
        <f t="shared" si="1280"/>
        <v>0.99999999999999989</v>
      </c>
      <c r="Q1734" s="556">
        <f t="shared" si="1282"/>
        <v>-0.26317018515392376</v>
      </c>
      <c r="R1734" s="83"/>
      <c r="S1734" s="83"/>
      <c r="T1734" s="67"/>
      <c r="U1734" s="209">
        <v>1</v>
      </c>
    </row>
    <row r="1735" spans="1:21" s="60" customFormat="1" ht="15.6" customHeight="1">
      <c r="A1735" s="150" t="s">
        <v>42</v>
      </c>
      <c r="B1735" s="513">
        <f>+B1734+1</f>
        <v>308</v>
      </c>
      <c r="C1735" s="624" t="s">
        <v>1442</v>
      </c>
      <c r="D1735" s="119">
        <f t="shared" si="1278"/>
        <v>0.11090707078732427</v>
      </c>
      <c r="E1735" s="119">
        <f t="shared" ref="E1735:O1735" si="1284">E1758/$P1758</f>
        <v>0.11264921856967841</v>
      </c>
      <c r="F1735" s="119">
        <f t="shared" si="1284"/>
        <v>9.0322559861880036E-2</v>
      </c>
      <c r="G1735" s="119">
        <f t="shared" si="1284"/>
        <v>0.13568041358231764</v>
      </c>
      <c r="H1735" s="119">
        <f t="shared" si="1284"/>
        <v>9.330379937347992E-2</v>
      </c>
      <c r="I1735" s="119">
        <f t="shared" si="1284"/>
        <v>0.10377382842126709</v>
      </c>
      <c r="J1735" s="119">
        <f t="shared" si="1284"/>
        <v>7.7840317606809123E-2</v>
      </c>
      <c r="K1735" s="119">
        <f t="shared" si="1284"/>
        <v>3.7360819074248854E-2</v>
      </c>
      <c r="L1735" s="119">
        <f t="shared" si="1284"/>
        <v>5.8727137278614651E-2</v>
      </c>
      <c r="M1735" s="119">
        <f t="shared" si="1284"/>
        <v>5.6365316219913551E-2</v>
      </c>
      <c r="N1735" s="119">
        <f t="shared" si="1284"/>
        <v>4.1337244749198976E-2</v>
      </c>
      <c r="O1735" s="119">
        <f t="shared" si="1284"/>
        <v>8.1732274475267472E-2</v>
      </c>
      <c r="P1735" s="175">
        <f t="shared" si="1280"/>
        <v>1</v>
      </c>
      <c r="Q1735" s="556">
        <f t="shared" si="1282"/>
        <v>0.35493195604457117</v>
      </c>
      <c r="R1735" s="83"/>
      <c r="S1735" s="83"/>
      <c r="T1735" s="67"/>
      <c r="U1735" s="209">
        <v>1</v>
      </c>
    </row>
    <row r="1736" spans="1:21" s="60" customFormat="1" ht="15.75" customHeight="1">
      <c r="A1736" s="150" t="s">
        <v>42</v>
      </c>
      <c r="B1736" s="513">
        <f>+B1735+1</f>
        <v>309</v>
      </c>
      <c r="C1736" s="624" t="s">
        <v>1443</v>
      </c>
      <c r="D1736" s="119">
        <f t="shared" si="1278"/>
        <v>8.4087664282349331E-2</v>
      </c>
      <c r="E1736" s="119">
        <f t="shared" ref="E1736:O1736" si="1285">E1759/$P1759</f>
        <v>9.6262196683098669E-2</v>
      </c>
      <c r="F1736" s="119">
        <f t="shared" si="1285"/>
        <v>8.0648217883298734E-2</v>
      </c>
      <c r="G1736" s="119">
        <f t="shared" si="1285"/>
        <v>1.8936351449563786E-2</v>
      </c>
      <c r="H1736" s="119">
        <f t="shared" si="1285"/>
        <v>3.9992311394024496E-2</v>
      </c>
      <c r="I1736" s="119">
        <f t="shared" si="1285"/>
        <v>3.2792861134372013E-2</v>
      </c>
      <c r="J1736" s="119">
        <f t="shared" si="1285"/>
        <v>6.4713117701046291E-2</v>
      </c>
      <c r="K1736" s="119">
        <f t="shared" si="1285"/>
        <v>0.11005234332886313</v>
      </c>
      <c r="L1736" s="119">
        <f t="shared" si="1285"/>
        <v>0.10489793978439113</v>
      </c>
      <c r="M1736" s="119">
        <f t="shared" si="1285"/>
        <v>9.511862972663343E-2</v>
      </c>
      <c r="N1736" s="119">
        <f t="shared" si="1285"/>
        <v>5.9820164720409491E-2</v>
      </c>
      <c r="O1736" s="119">
        <f t="shared" si="1285"/>
        <v>0.2126782019119495</v>
      </c>
      <c r="P1736" s="175">
        <f t="shared" si="1280"/>
        <v>1</v>
      </c>
      <c r="Q1736" s="556">
        <f t="shared" si="1282"/>
        <v>-9.825967782718692E-2</v>
      </c>
      <c r="R1736" s="83"/>
      <c r="S1736" s="83"/>
      <c r="T1736" s="67"/>
      <c r="U1736" s="209">
        <v>1</v>
      </c>
    </row>
    <row r="1737" spans="1:21" s="60" customFormat="1" ht="15.75" customHeight="1">
      <c r="A1737" s="150" t="s">
        <v>42</v>
      </c>
      <c r="B1737" s="513">
        <f>+B1736+1</f>
        <v>310</v>
      </c>
      <c r="C1737" s="624" t="s">
        <v>1444</v>
      </c>
      <c r="D1737" s="119">
        <f t="shared" si="1278"/>
        <v>0.24343289648677222</v>
      </c>
      <c r="E1737" s="119">
        <f t="shared" ref="E1737:O1737" si="1286">E1760/$P1760</f>
        <v>7.4598339347813472E-2</v>
      </c>
      <c r="F1737" s="119">
        <f t="shared" si="1286"/>
        <v>7.5533037882614742E-2</v>
      </c>
      <c r="G1737" s="119">
        <f t="shared" si="1286"/>
        <v>5.7767163930864979E-2</v>
      </c>
      <c r="H1737" s="119">
        <f t="shared" si="1286"/>
        <v>0.11704208660873122</v>
      </c>
      <c r="I1737" s="119">
        <f t="shared" si="1286"/>
        <v>3.0511568411597797E-2</v>
      </c>
      <c r="J1737" s="119">
        <f t="shared" si="1286"/>
        <v>3.094371593261927E-2</v>
      </c>
      <c r="K1737" s="119">
        <f t="shared" si="1286"/>
        <v>4.6594875613424729E-2</v>
      </c>
      <c r="L1737" s="119">
        <f t="shared" si="1286"/>
        <v>8.4392875565124523E-2</v>
      </c>
      <c r="M1737" s="119">
        <f t="shared" si="1286"/>
        <v>3.9540940037238119E-2</v>
      </c>
      <c r="N1737" s="119">
        <f t="shared" si="1286"/>
        <v>5.9092514339241391E-2</v>
      </c>
      <c r="O1737" s="119">
        <f t="shared" si="1286"/>
        <v>0.14054998584395753</v>
      </c>
      <c r="P1737" s="175">
        <f t="shared" si="1280"/>
        <v>0.99999999999999978</v>
      </c>
      <c r="Q1737" s="556">
        <f t="shared" si="1282"/>
        <v>0.22014677445472719</v>
      </c>
      <c r="R1737" s="83"/>
      <c r="S1737" s="83"/>
      <c r="T1737" s="67"/>
      <c r="U1737" s="209">
        <v>1</v>
      </c>
    </row>
    <row r="1738" spans="1:21" s="60" customFormat="1" ht="15.75" customHeight="1">
      <c r="A1738" s="150" t="s">
        <v>42</v>
      </c>
      <c r="B1738" s="513">
        <v>311</v>
      </c>
      <c r="C1738" s="624" t="s">
        <v>1445</v>
      </c>
      <c r="D1738" s="119">
        <f t="shared" si="1278"/>
        <v>7.5682167698706088E-2</v>
      </c>
      <c r="E1738" s="119">
        <f t="shared" ref="E1738:O1738" si="1287">E1761/$P1761</f>
        <v>9.2686008456561927E-2</v>
      </c>
      <c r="F1738" s="119">
        <f t="shared" si="1287"/>
        <v>8.0610285536044338E-2</v>
      </c>
      <c r="G1738" s="119">
        <f t="shared" si="1287"/>
        <v>0.23591040614602582</v>
      </c>
      <c r="H1738" s="119">
        <f t="shared" si="1287"/>
        <v>0.11884695180221828</v>
      </c>
      <c r="I1738" s="119">
        <f t="shared" si="1287"/>
        <v>6.7762268484288415E-2</v>
      </c>
      <c r="J1738" s="119">
        <f t="shared" si="1287"/>
        <v>4.9907578558225509E-2</v>
      </c>
      <c r="K1738" s="119">
        <f t="shared" si="1287"/>
        <v>2.6340110905730126E-2</v>
      </c>
      <c r="L1738" s="119">
        <f t="shared" si="1287"/>
        <v>2.8188539741219959E-2</v>
      </c>
      <c r="M1738" s="119">
        <f t="shared" si="1287"/>
        <v>5.545286506469501E-2</v>
      </c>
      <c r="N1738" s="119">
        <f t="shared" si="1287"/>
        <v>5.8225508317929754E-2</v>
      </c>
      <c r="O1738" s="119">
        <f t="shared" si="1287"/>
        <v>0.11038730928835479</v>
      </c>
      <c r="P1738" s="175">
        <f t="shared" si="1280"/>
        <v>1</v>
      </c>
      <c r="Q1738" s="556">
        <f t="shared" si="1282"/>
        <v>1.6201920365578326E-2</v>
      </c>
      <c r="R1738" s="83"/>
      <c r="S1738" s="83"/>
      <c r="T1738" s="67"/>
      <c r="U1738" s="209">
        <v>1</v>
      </c>
    </row>
    <row r="1739" spans="1:21" s="60" customFormat="1" ht="15.75" customHeight="1">
      <c r="A1739" s="150" t="s">
        <v>42</v>
      </c>
      <c r="B1739" s="513">
        <v>312</v>
      </c>
      <c r="C1739" s="624" t="s">
        <v>1446</v>
      </c>
      <c r="D1739" s="119">
        <f t="shared" ref="D1739:O1741" si="1288">D1762/$P1762</f>
        <v>8.8569265707797121E-2</v>
      </c>
      <c r="E1739" s="119">
        <f t="shared" si="1288"/>
        <v>4.9205147615442847E-2</v>
      </c>
      <c r="F1739" s="119">
        <f t="shared" si="1288"/>
        <v>6.4345193035579104E-2</v>
      </c>
      <c r="G1739" s="119">
        <f t="shared" si="1288"/>
        <v>0.10068130204390613</v>
      </c>
      <c r="H1739" s="119">
        <f t="shared" si="1288"/>
        <v>6.9644208932626794E-2</v>
      </c>
      <c r="I1739" s="119">
        <f t="shared" si="1288"/>
        <v>8.0242240726722175E-2</v>
      </c>
      <c r="J1739" s="119">
        <f t="shared" si="1288"/>
        <v>8.0242240726722175E-2</v>
      </c>
      <c r="K1739" s="119">
        <f t="shared" si="1288"/>
        <v>4.3906131718395157E-2</v>
      </c>
      <c r="L1739" s="119">
        <f t="shared" si="1288"/>
        <v>4.2392127176381529E-2</v>
      </c>
      <c r="M1739" s="119">
        <f t="shared" si="1288"/>
        <v>8.7055261165783507E-2</v>
      </c>
      <c r="N1739" s="119">
        <f t="shared" si="1288"/>
        <v>9.5382286146858439E-2</v>
      </c>
      <c r="O1739" s="119">
        <f t="shared" si="1288"/>
        <v>0.19833459500378503</v>
      </c>
      <c r="P1739" s="175">
        <f t="shared" si="1280"/>
        <v>1</v>
      </c>
      <c r="Q1739" s="556">
        <f t="shared" si="1282"/>
        <v>-0.38955637707948243</v>
      </c>
      <c r="R1739" s="83"/>
      <c r="S1739" s="83"/>
      <c r="T1739" s="67"/>
      <c r="U1739" s="209">
        <v>1</v>
      </c>
    </row>
    <row r="1740" spans="1:21" s="60" customFormat="1" ht="15.75" hidden="1" customHeight="1" thickBot="1">
      <c r="A1740" s="150" t="s">
        <v>42</v>
      </c>
      <c r="B1740" s="409"/>
      <c r="C1740" s="158" t="s">
        <v>1447</v>
      </c>
      <c r="D1740" s="102" t="e">
        <f t="shared" si="1288"/>
        <v>#DIV/0!</v>
      </c>
      <c r="E1740" s="103" t="e">
        <f t="shared" si="1288"/>
        <v>#DIV/0!</v>
      </c>
      <c r="F1740" s="103" t="e">
        <f t="shared" si="1288"/>
        <v>#DIV/0!</v>
      </c>
      <c r="G1740" s="103" t="e">
        <f t="shared" si="1288"/>
        <v>#DIV/0!</v>
      </c>
      <c r="H1740" s="103" t="e">
        <f t="shared" si="1288"/>
        <v>#DIV/0!</v>
      </c>
      <c r="I1740" s="103" t="e">
        <f t="shared" si="1288"/>
        <v>#DIV/0!</v>
      </c>
      <c r="J1740" s="103" t="e">
        <f t="shared" si="1288"/>
        <v>#DIV/0!</v>
      </c>
      <c r="K1740" s="103" t="e">
        <f t="shared" si="1288"/>
        <v>#DIV/0!</v>
      </c>
      <c r="L1740" s="103" t="e">
        <f t="shared" si="1288"/>
        <v>#DIV/0!</v>
      </c>
      <c r="M1740" s="103" t="e">
        <f t="shared" si="1288"/>
        <v>#DIV/0!</v>
      </c>
      <c r="N1740" s="103" t="e">
        <f t="shared" si="1288"/>
        <v>#DIV/0!</v>
      </c>
      <c r="O1740" s="103" t="e">
        <f t="shared" si="1288"/>
        <v>#DIV/0!</v>
      </c>
      <c r="P1740" s="105" t="e">
        <f t="shared" si="1280"/>
        <v>#DIV/0!</v>
      </c>
      <c r="Q1740" s="106">
        <f t="shared" si="1282"/>
        <v>-1</v>
      </c>
      <c r="R1740" s="83"/>
      <c r="S1740" s="83"/>
      <c r="T1740" s="67"/>
      <c r="U1740" s="209">
        <v>2</v>
      </c>
    </row>
    <row r="1741" spans="1:21" s="60" customFormat="1" ht="15.75" hidden="1" customHeight="1" thickBot="1">
      <c r="A1741" s="150" t="s">
        <v>42</v>
      </c>
      <c r="B1741" s="213"/>
      <c r="C1741" s="40" t="s">
        <v>1448</v>
      </c>
      <c r="D1741" s="102" t="e">
        <f t="shared" si="1288"/>
        <v>#DIV/0!</v>
      </c>
      <c r="E1741" s="103" t="e">
        <f t="shared" si="1288"/>
        <v>#DIV/0!</v>
      </c>
      <c r="F1741" s="103" t="e">
        <f t="shared" si="1288"/>
        <v>#DIV/0!</v>
      </c>
      <c r="G1741" s="103" t="e">
        <f t="shared" si="1288"/>
        <v>#DIV/0!</v>
      </c>
      <c r="H1741" s="103" t="e">
        <f t="shared" si="1288"/>
        <v>#DIV/0!</v>
      </c>
      <c r="I1741" s="103" t="e">
        <f t="shared" si="1288"/>
        <v>#DIV/0!</v>
      </c>
      <c r="J1741" s="103" t="e">
        <f t="shared" si="1288"/>
        <v>#DIV/0!</v>
      </c>
      <c r="K1741" s="103" t="e">
        <f t="shared" si="1288"/>
        <v>#DIV/0!</v>
      </c>
      <c r="L1741" s="103" t="e">
        <f t="shared" si="1288"/>
        <v>#DIV/0!</v>
      </c>
      <c r="M1741" s="103" t="e">
        <f t="shared" si="1288"/>
        <v>#DIV/0!</v>
      </c>
      <c r="N1741" s="103" t="e">
        <f t="shared" si="1288"/>
        <v>#DIV/0!</v>
      </c>
      <c r="O1741" s="103" t="e">
        <f t="shared" si="1288"/>
        <v>#DIV/0!</v>
      </c>
      <c r="P1741" s="107" t="e">
        <f t="shared" si="1280"/>
        <v>#DIV/0!</v>
      </c>
      <c r="Q1741" s="108" t="e">
        <f t="shared" si="1282"/>
        <v>#DIV/0!</v>
      </c>
      <c r="R1741" s="83"/>
      <c r="S1741" s="83"/>
      <c r="T1741" s="67"/>
      <c r="U1741" s="209">
        <v>2</v>
      </c>
    </row>
    <row r="1742" spans="1:21" s="60" customFormat="1" ht="15.75" hidden="1" customHeight="1" thickBot="1">
      <c r="A1742" s="150" t="s">
        <v>42</v>
      </c>
      <c r="B1742" s="213"/>
      <c r="C1742" s="40" t="s">
        <v>2539</v>
      </c>
      <c r="D1742" s="102" t="e">
        <f t="shared" ref="D1742:O1742" si="1289">D1765/$P1765</f>
        <v>#DIV/0!</v>
      </c>
      <c r="E1742" s="103" t="e">
        <f t="shared" si="1289"/>
        <v>#DIV/0!</v>
      </c>
      <c r="F1742" s="103" t="e">
        <f t="shared" si="1289"/>
        <v>#DIV/0!</v>
      </c>
      <c r="G1742" s="103" t="e">
        <f t="shared" si="1289"/>
        <v>#DIV/0!</v>
      </c>
      <c r="H1742" s="103" t="e">
        <f t="shared" si="1289"/>
        <v>#DIV/0!</v>
      </c>
      <c r="I1742" s="103" t="e">
        <f t="shared" si="1289"/>
        <v>#DIV/0!</v>
      </c>
      <c r="J1742" s="103" t="e">
        <f t="shared" si="1289"/>
        <v>#DIV/0!</v>
      </c>
      <c r="K1742" s="103" t="e">
        <f t="shared" si="1289"/>
        <v>#DIV/0!</v>
      </c>
      <c r="L1742" s="103" t="e">
        <f t="shared" si="1289"/>
        <v>#DIV/0!</v>
      </c>
      <c r="M1742" s="103" t="e">
        <f t="shared" si="1289"/>
        <v>#DIV/0!</v>
      </c>
      <c r="N1742" s="103" t="e">
        <f t="shared" si="1289"/>
        <v>#DIV/0!</v>
      </c>
      <c r="O1742" s="103" t="e">
        <f t="shared" si="1289"/>
        <v>#DIV/0!</v>
      </c>
      <c r="P1742" s="107" t="e">
        <f t="shared" ref="P1742:P1744" si="1290">SUM(D1742:O1742)</f>
        <v>#DIV/0!</v>
      </c>
      <c r="Q1742" s="108" t="e">
        <f t="shared" ref="Q1742:Q1744" si="1291">(P1765/P1764-1)</f>
        <v>#DIV/0!</v>
      </c>
      <c r="R1742" s="83"/>
      <c r="S1742" s="83"/>
      <c r="T1742" s="67"/>
      <c r="U1742" s="209">
        <v>2</v>
      </c>
    </row>
    <row r="1743" spans="1:21" s="60" customFormat="1" ht="15.75" hidden="1" customHeight="1" thickBot="1">
      <c r="A1743" s="150" t="s">
        <v>42</v>
      </c>
      <c r="B1743" s="213"/>
      <c r="C1743" s="40" t="s">
        <v>2635</v>
      </c>
      <c r="D1743" s="102" t="e">
        <f t="shared" ref="D1743:O1743" si="1292">D1766/$P1766</f>
        <v>#DIV/0!</v>
      </c>
      <c r="E1743" s="103" t="e">
        <f t="shared" si="1292"/>
        <v>#DIV/0!</v>
      </c>
      <c r="F1743" s="103" t="e">
        <f t="shared" si="1292"/>
        <v>#DIV/0!</v>
      </c>
      <c r="G1743" s="103" t="e">
        <f t="shared" si="1292"/>
        <v>#DIV/0!</v>
      </c>
      <c r="H1743" s="103" t="e">
        <f t="shared" si="1292"/>
        <v>#DIV/0!</v>
      </c>
      <c r="I1743" s="103" t="e">
        <f t="shared" si="1292"/>
        <v>#DIV/0!</v>
      </c>
      <c r="J1743" s="103" t="e">
        <f t="shared" si="1292"/>
        <v>#DIV/0!</v>
      </c>
      <c r="K1743" s="103" t="e">
        <f t="shared" si="1292"/>
        <v>#DIV/0!</v>
      </c>
      <c r="L1743" s="103" t="e">
        <f t="shared" si="1292"/>
        <v>#DIV/0!</v>
      </c>
      <c r="M1743" s="103" t="e">
        <f t="shared" si="1292"/>
        <v>#DIV/0!</v>
      </c>
      <c r="N1743" s="103" t="e">
        <f t="shared" si="1292"/>
        <v>#DIV/0!</v>
      </c>
      <c r="O1743" s="103" t="e">
        <f t="shared" si="1292"/>
        <v>#DIV/0!</v>
      </c>
      <c r="P1743" s="107" t="e">
        <f t="shared" si="1290"/>
        <v>#DIV/0!</v>
      </c>
      <c r="Q1743" s="108" t="e">
        <f t="shared" si="1291"/>
        <v>#DIV/0!</v>
      </c>
      <c r="R1743" s="83"/>
      <c r="S1743" s="83"/>
      <c r="T1743" s="67"/>
      <c r="U1743" s="209">
        <v>2</v>
      </c>
    </row>
    <row r="1744" spans="1:21" s="60" customFormat="1" ht="15.75" hidden="1" customHeight="1" thickBot="1">
      <c r="A1744" s="150" t="s">
        <v>42</v>
      </c>
      <c r="B1744" s="213"/>
      <c r="C1744" s="40" t="s">
        <v>2731</v>
      </c>
      <c r="D1744" s="102" t="e">
        <f t="shared" ref="D1744:O1744" si="1293">D1767/$P1767</f>
        <v>#DIV/0!</v>
      </c>
      <c r="E1744" s="103" t="e">
        <f t="shared" si="1293"/>
        <v>#DIV/0!</v>
      </c>
      <c r="F1744" s="103" t="e">
        <f t="shared" si="1293"/>
        <v>#DIV/0!</v>
      </c>
      <c r="G1744" s="103" t="e">
        <f t="shared" si="1293"/>
        <v>#DIV/0!</v>
      </c>
      <c r="H1744" s="103" t="e">
        <f t="shared" si="1293"/>
        <v>#DIV/0!</v>
      </c>
      <c r="I1744" s="103" t="e">
        <f t="shared" si="1293"/>
        <v>#DIV/0!</v>
      </c>
      <c r="J1744" s="103" t="e">
        <f t="shared" si="1293"/>
        <v>#DIV/0!</v>
      </c>
      <c r="K1744" s="103" t="e">
        <f t="shared" si="1293"/>
        <v>#DIV/0!</v>
      </c>
      <c r="L1744" s="103" t="e">
        <f t="shared" si="1293"/>
        <v>#DIV/0!</v>
      </c>
      <c r="M1744" s="103" t="e">
        <f t="shared" si="1293"/>
        <v>#DIV/0!</v>
      </c>
      <c r="N1744" s="103" t="e">
        <f t="shared" si="1293"/>
        <v>#DIV/0!</v>
      </c>
      <c r="O1744" s="103" t="e">
        <f t="shared" si="1293"/>
        <v>#DIV/0!</v>
      </c>
      <c r="P1744" s="107" t="e">
        <f t="shared" si="1290"/>
        <v>#DIV/0!</v>
      </c>
      <c r="Q1744" s="108" t="e">
        <f t="shared" si="1291"/>
        <v>#DIV/0!</v>
      </c>
      <c r="R1744" s="83"/>
      <c r="S1744" s="83"/>
      <c r="T1744" s="67"/>
      <c r="U1744" s="209">
        <v>2</v>
      </c>
    </row>
    <row r="1745" spans="1:21" s="60" customFormat="1" ht="15.75" hidden="1" customHeight="1" thickBot="1">
      <c r="A1745" s="150" t="s">
        <v>42</v>
      </c>
      <c r="B1745" s="213"/>
      <c r="C1745" s="41" t="s">
        <v>198</v>
      </c>
      <c r="D1745" s="351">
        <v>14.254042930000002</v>
      </c>
      <c r="E1745" s="352">
        <v>11.58140964</v>
      </c>
      <c r="F1745" s="352">
        <v>12.962102110000004</v>
      </c>
      <c r="G1745" s="352">
        <v>22.143781289999993</v>
      </c>
      <c r="H1745" s="352">
        <v>7.9018050700000089</v>
      </c>
      <c r="I1745" s="352">
        <v>16.237076870000024</v>
      </c>
      <c r="J1745" s="352">
        <v>16.256599669999957</v>
      </c>
      <c r="K1745" s="352">
        <v>12.336301000000034</v>
      </c>
      <c r="L1745" s="352">
        <v>11.604243170000004</v>
      </c>
      <c r="M1745" s="352">
        <v>18.709820089999894</v>
      </c>
      <c r="N1745" s="352">
        <v>9.4216236900000752</v>
      </c>
      <c r="O1745" s="83">
        <v>18.202428429999998</v>
      </c>
      <c r="P1745" s="304">
        <f>SUM(D1745:O1745)</f>
        <v>171.61123395999999</v>
      </c>
      <c r="Q1745" s="84"/>
      <c r="R1745" s="83"/>
      <c r="S1745" s="83"/>
      <c r="T1745" s="67"/>
      <c r="U1745" s="209">
        <v>2</v>
      </c>
    </row>
    <row r="1746" spans="1:21" s="60" customFormat="1" ht="15.75" hidden="1" customHeight="1" thickBot="1">
      <c r="A1746" s="150" t="s">
        <v>42</v>
      </c>
      <c r="B1746" s="213"/>
      <c r="C1746" s="40" t="s">
        <v>199</v>
      </c>
      <c r="D1746" s="109">
        <v>17.071231390000001</v>
      </c>
      <c r="E1746" s="110">
        <v>25.091391900000001</v>
      </c>
      <c r="F1746" s="110">
        <v>16.99096312</v>
      </c>
      <c r="G1746" s="110">
        <v>16.404662810000001</v>
      </c>
      <c r="H1746" s="110">
        <v>19.683026470000001</v>
      </c>
      <c r="I1746" s="110">
        <v>11.35054027</v>
      </c>
      <c r="J1746" s="110">
        <v>8.9989297700000002</v>
      </c>
      <c r="K1746" s="110">
        <v>7.0160752799999999</v>
      </c>
      <c r="L1746" s="110">
        <v>13.11062445</v>
      </c>
      <c r="M1746" s="110">
        <v>16.201116580000001</v>
      </c>
      <c r="N1746" s="110">
        <v>7.6353491299999998</v>
      </c>
      <c r="O1746" s="111">
        <v>59.9220313</v>
      </c>
      <c r="P1746" s="112">
        <f>SUM(D1746:O1746)</f>
        <v>219.47594247000001</v>
      </c>
      <c r="Q1746" s="240"/>
      <c r="R1746" s="315"/>
      <c r="S1746" s="315"/>
      <c r="T1746" s="242"/>
      <c r="U1746" s="209">
        <v>2</v>
      </c>
    </row>
    <row r="1747" spans="1:21" s="60" customFormat="1" ht="15.75" hidden="1" customHeight="1" thickBot="1">
      <c r="A1747" s="150" t="s">
        <v>42</v>
      </c>
      <c r="B1747" s="213"/>
      <c r="C1747" s="40" t="s">
        <v>455</v>
      </c>
      <c r="D1747" s="109">
        <v>30.907118140000001</v>
      </c>
      <c r="E1747" s="110">
        <v>38.194138760000001</v>
      </c>
      <c r="F1747" s="110">
        <v>3.28288153</v>
      </c>
      <c r="G1747" s="110">
        <v>15.07168454</v>
      </c>
      <c r="H1747" s="110">
        <v>14.303705040000001</v>
      </c>
      <c r="I1747" s="110">
        <v>49.853022959999997</v>
      </c>
      <c r="J1747" s="110">
        <v>16.470792400000001</v>
      </c>
      <c r="K1747" s="110">
        <v>7.4309117499999999</v>
      </c>
      <c r="L1747" s="110">
        <v>13.19591366</v>
      </c>
      <c r="M1747" s="110">
        <v>14.17279087</v>
      </c>
      <c r="N1747" s="110">
        <v>8.3294641800000004</v>
      </c>
      <c r="O1747" s="111">
        <v>214.96961949999999</v>
      </c>
      <c r="P1747" s="112">
        <f>SUM(D1747:O1747)</f>
        <v>426.18204333</v>
      </c>
      <c r="Q1747" s="80"/>
      <c r="R1747" s="114"/>
      <c r="S1747" s="114"/>
      <c r="T1747" s="115">
        <f t="shared" ref="T1747:T1753" si="1294">R1747-S1747</f>
        <v>0</v>
      </c>
      <c r="U1747" s="209">
        <v>2</v>
      </c>
    </row>
    <row r="1748" spans="1:21" s="60" customFormat="1" ht="15.75" hidden="1" customHeight="1" thickBot="1">
      <c r="A1748" s="163" t="s">
        <v>42</v>
      </c>
      <c r="B1748" s="213"/>
      <c r="C1748" s="40" t="s">
        <v>574</v>
      </c>
      <c r="D1748" s="109">
        <v>16.870838490000001</v>
      </c>
      <c r="E1748" s="110">
        <v>9.6961986600000003</v>
      </c>
      <c r="F1748" s="110">
        <v>15.08973606</v>
      </c>
      <c r="G1748" s="110">
        <v>11.48473808</v>
      </c>
      <c r="H1748" s="110">
        <v>14.222222800000001</v>
      </c>
      <c r="I1748" s="110">
        <v>25.769324520000001</v>
      </c>
      <c r="J1748" s="110">
        <v>8.6336468600000007</v>
      </c>
      <c r="K1748" s="110">
        <v>7.3258240399999996</v>
      </c>
      <c r="L1748" s="110">
        <v>14.534630699999999</v>
      </c>
      <c r="M1748" s="110">
        <v>28.264313390000002</v>
      </c>
      <c r="N1748" s="110">
        <v>8.0252790100000002</v>
      </c>
      <c r="O1748" s="111">
        <v>10.04013381</v>
      </c>
      <c r="P1748" s="112">
        <f t="shared" ref="P1748:P1754" si="1295">SUM(D1748:O1748)</f>
        <v>169.95688641999999</v>
      </c>
      <c r="Q1748" s="80"/>
      <c r="R1748" s="114"/>
      <c r="S1748" s="114"/>
      <c r="T1748" s="115">
        <f t="shared" si="1294"/>
        <v>0</v>
      </c>
      <c r="U1748" s="209">
        <v>2</v>
      </c>
    </row>
    <row r="1749" spans="1:21" s="60" customFormat="1" ht="15.75" hidden="1" customHeight="1" thickBot="1">
      <c r="A1749" s="163" t="s">
        <v>42</v>
      </c>
      <c r="B1749" s="213"/>
      <c r="C1749" s="40" t="s">
        <v>675</v>
      </c>
      <c r="D1749" s="109">
        <v>19.58854285</v>
      </c>
      <c r="E1749" s="110">
        <v>6.210331</v>
      </c>
      <c r="F1749" s="110">
        <v>7.63326277</v>
      </c>
      <c r="G1749" s="110">
        <v>16.878968789999998</v>
      </c>
      <c r="H1749" s="110">
        <v>6.9734726299999998</v>
      </c>
      <c r="I1749" s="110">
        <v>7.9407261199999999</v>
      </c>
      <c r="J1749" s="110">
        <v>25.88999093</v>
      </c>
      <c r="K1749" s="110">
        <v>5.8458942800000004</v>
      </c>
      <c r="L1749" s="110">
        <v>11.15590207</v>
      </c>
      <c r="M1749" s="110">
        <v>16.172947879999999</v>
      </c>
      <c r="N1749" s="110">
        <v>7.3813786500000003</v>
      </c>
      <c r="O1749" s="111">
        <v>13.10022234</v>
      </c>
      <c r="P1749" s="112">
        <f t="shared" si="1295"/>
        <v>144.77164030999995</v>
      </c>
      <c r="Q1749" s="80"/>
      <c r="R1749" s="114"/>
      <c r="S1749" s="114"/>
      <c r="T1749" s="115">
        <f t="shared" si="1294"/>
        <v>0</v>
      </c>
      <c r="U1749" s="209">
        <v>2</v>
      </c>
    </row>
    <row r="1750" spans="1:21" s="60" customFormat="1" ht="15.75" hidden="1" customHeight="1" thickBot="1">
      <c r="A1750" s="163" t="s">
        <v>42</v>
      </c>
      <c r="B1750" s="213"/>
      <c r="C1750" s="40" t="s">
        <v>758</v>
      </c>
      <c r="D1750" s="151">
        <v>17.396994460000002</v>
      </c>
      <c r="E1750" s="152">
        <v>11.245480550000003</v>
      </c>
      <c r="F1750" s="152">
        <v>11.032074739999999</v>
      </c>
      <c r="G1750" s="152">
        <v>17.133465139999998</v>
      </c>
      <c r="H1750" s="152">
        <v>22.616440659999974</v>
      </c>
      <c r="I1750" s="152">
        <v>16.033128360000035</v>
      </c>
      <c r="J1750" s="152">
        <v>24.165210659999985</v>
      </c>
      <c r="K1750" s="152">
        <v>14.750007400000015</v>
      </c>
      <c r="L1750" s="152">
        <v>10.414336389999988</v>
      </c>
      <c r="M1750" s="152">
        <v>17.502200450000032</v>
      </c>
      <c r="N1750" s="152">
        <v>6.8930858299999045</v>
      </c>
      <c r="O1750" s="111">
        <v>11.945447780000023</v>
      </c>
      <c r="P1750" s="112">
        <f t="shared" si="1295"/>
        <v>181.12787241999996</v>
      </c>
      <c r="Q1750" s="80"/>
      <c r="R1750" s="114"/>
      <c r="S1750" s="114"/>
      <c r="T1750" s="115">
        <f t="shared" si="1294"/>
        <v>0</v>
      </c>
      <c r="U1750" s="209">
        <v>2</v>
      </c>
    </row>
    <row r="1751" spans="1:21" s="60" customFormat="1" ht="15.75" hidden="1" customHeight="1" thickBot="1">
      <c r="A1751" s="163" t="s">
        <v>42</v>
      </c>
      <c r="B1751" s="213"/>
      <c r="C1751" s="40" t="s">
        <v>837</v>
      </c>
      <c r="D1751" s="306">
        <v>19.641251889999978</v>
      </c>
      <c r="E1751" s="307">
        <v>8.3895233300000314</v>
      </c>
      <c r="F1751" s="307">
        <v>12.026385270000048</v>
      </c>
      <c r="G1751" s="307">
        <v>15.871638769999947</v>
      </c>
      <c r="H1751" s="307">
        <v>9.7466846599999712</v>
      </c>
      <c r="I1751" s="307">
        <v>40.298518929999886</v>
      </c>
      <c r="J1751" s="307">
        <v>19.029526310000108</v>
      </c>
      <c r="K1751" s="307">
        <v>6.438709890000041</v>
      </c>
      <c r="L1751" s="307">
        <v>9.954527060000089</v>
      </c>
      <c r="M1751" s="307">
        <v>10.912866079999844</v>
      </c>
      <c r="N1751" s="307">
        <v>10.540784820000113</v>
      </c>
      <c r="O1751" s="308">
        <v>8.7140113099998189</v>
      </c>
      <c r="P1751" s="309">
        <f t="shared" si="1295"/>
        <v>171.56442831999988</v>
      </c>
      <c r="Q1751" s="80"/>
      <c r="R1751" s="109"/>
      <c r="S1751" s="109"/>
      <c r="T1751" s="52">
        <f>S1751-R1751</f>
        <v>0</v>
      </c>
      <c r="U1751" s="209">
        <v>2</v>
      </c>
    </row>
    <row r="1752" spans="1:21" s="60" customFormat="1" ht="15.75" hidden="1" customHeight="1" thickBot="1">
      <c r="A1752" s="163" t="s">
        <v>42</v>
      </c>
      <c r="B1752" s="512"/>
      <c r="C1752" s="41" t="s">
        <v>921</v>
      </c>
      <c r="D1752" s="306">
        <v>18.025245959999999</v>
      </c>
      <c r="E1752" s="307">
        <v>10.248053029999998</v>
      </c>
      <c r="F1752" s="307">
        <v>15.993374949999978</v>
      </c>
      <c r="G1752" s="307">
        <v>15.393846960000047</v>
      </c>
      <c r="H1752" s="307">
        <v>7.7768299899999818</v>
      </c>
      <c r="I1752" s="307">
        <v>9.2950621600000005</v>
      </c>
      <c r="J1752" s="307">
        <v>17.254416599999971</v>
      </c>
      <c r="K1752" s="307">
        <v>5.8037279600000602</v>
      </c>
      <c r="L1752" s="307">
        <v>23.428169709999935</v>
      </c>
      <c r="M1752" s="307">
        <v>22.528213440000059</v>
      </c>
      <c r="N1752" s="307">
        <v>46.329559039999822</v>
      </c>
      <c r="O1752" s="308">
        <v>7.9658986800000662</v>
      </c>
      <c r="P1752" s="309">
        <f t="shared" si="1295"/>
        <v>200.04239847999992</v>
      </c>
      <c r="Q1752" s="80"/>
      <c r="R1752" s="342">
        <v>151.69999999999999</v>
      </c>
      <c r="S1752" s="342">
        <v>151.69999999999999</v>
      </c>
      <c r="T1752" s="355">
        <f t="shared" si="1294"/>
        <v>0</v>
      </c>
      <c r="U1752" s="209">
        <v>2</v>
      </c>
    </row>
    <row r="1753" spans="1:21" s="60" customFormat="1" ht="15.6" customHeight="1" thickBot="1">
      <c r="A1753" s="163" t="s">
        <v>42</v>
      </c>
      <c r="B1753" s="513">
        <v>313</v>
      </c>
      <c r="C1753" s="624" t="s">
        <v>2827</v>
      </c>
      <c r="D1753" s="551">
        <v>11.7</v>
      </c>
      <c r="E1753" s="551">
        <v>6.5</v>
      </c>
      <c r="F1753" s="551">
        <v>8.5</v>
      </c>
      <c r="G1753" s="551">
        <v>13.299999999999999</v>
      </c>
      <c r="H1753" s="551">
        <v>9.1999999999999993</v>
      </c>
      <c r="I1753" s="551">
        <v>10.6</v>
      </c>
      <c r="J1753" s="551">
        <v>10.6</v>
      </c>
      <c r="K1753" s="551">
        <v>5.8</v>
      </c>
      <c r="L1753" s="551">
        <v>5.6</v>
      </c>
      <c r="M1753" s="551">
        <v>11.5</v>
      </c>
      <c r="N1753" s="551">
        <v>12.6</v>
      </c>
      <c r="O1753" s="551">
        <f>(R1753)-SUM(D1753:N1753)</f>
        <v>26.200000000000003</v>
      </c>
      <c r="P1753" s="552">
        <f t="shared" ref="P1753" si="1296">SUM(D1753:O1753)</f>
        <v>132.1</v>
      </c>
      <c r="Q1753" s="173"/>
      <c r="R1753" s="551">
        <v>132.1</v>
      </c>
      <c r="S1753" s="551">
        <v>132.1</v>
      </c>
      <c r="T1753" s="521">
        <f t="shared" si="1294"/>
        <v>0</v>
      </c>
      <c r="U1753" s="209">
        <v>1</v>
      </c>
    </row>
    <row r="1754" spans="1:21" s="60" customFormat="1" ht="15.75" hidden="1" customHeight="1" thickBot="1">
      <c r="A1754" s="163" t="s">
        <v>42</v>
      </c>
      <c r="B1754" s="409"/>
      <c r="C1754" s="158" t="s">
        <v>1055</v>
      </c>
      <c r="D1754" s="312">
        <v>25.032634779999995</v>
      </c>
      <c r="E1754" s="313">
        <v>17.174800290000007</v>
      </c>
      <c r="F1754" s="313">
        <v>8.4907963700000124</v>
      </c>
      <c r="G1754" s="313">
        <v>12.807877839999975</v>
      </c>
      <c r="H1754" s="313">
        <v>11.893095530000039</v>
      </c>
      <c r="I1754" s="313">
        <v>15.042517389999944</v>
      </c>
      <c r="J1754" s="313">
        <v>38.653500400000027</v>
      </c>
      <c r="K1754" s="313">
        <v>8.2468056499999989</v>
      </c>
      <c r="L1754" s="313">
        <v>14.182416419999926</v>
      </c>
      <c r="M1754" s="313">
        <v>35.959866970000178</v>
      </c>
      <c r="N1754" s="313">
        <v>12.492307619999906</v>
      </c>
      <c r="O1754" s="305">
        <v>15.839994090000005</v>
      </c>
      <c r="P1754" s="314">
        <f t="shared" si="1295"/>
        <v>215.81661335000001</v>
      </c>
      <c r="Q1754" s="75"/>
      <c r="R1754" s="395">
        <v>184.4</v>
      </c>
      <c r="S1754" s="396">
        <v>184.4</v>
      </c>
      <c r="T1754" s="397">
        <f>R1754-S1754</f>
        <v>0</v>
      </c>
      <c r="U1754" s="209">
        <v>2</v>
      </c>
    </row>
    <row r="1755" spans="1:21" s="60" customFormat="1" ht="15.75" hidden="1" customHeight="1" thickBot="1">
      <c r="A1755" s="163" t="s">
        <v>42</v>
      </c>
      <c r="B1755" s="62"/>
      <c r="C1755" s="40" t="s">
        <v>1439</v>
      </c>
      <c r="D1755" s="109">
        <v>21.149134399999994</v>
      </c>
      <c r="E1755" s="110">
        <v>11.335617850000006</v>
      </c>
      <c r="F1755" s="110">
        <v>15.268490870000022</v>
      </c>
      <c r="G1755" s="110">
        <v>13.495491250000015</v>
      </c>
      <c r="H1755" s="110">
        <v>9.7618225699999499</v>
      </c>
      <c r="I1755" s="110">
        <v>9.4117350200000658</v>
      </c>
      <c r="J1755" s="110">
        <v>38.749253709999948</v>
      </c>
      <c r="K1755" s="110">
        <v>7.8529253699999799</v>
      </c>
      <c r="L1755" s="110">
        <v>12.341064479999943</v>
      </c>
      <c r="M1755" s="110">
        <v>12.466541470001118</v>
      </c>
      <c r="N1755" s="110">
        <v>7.3467207799994867</v>
      </c>
      <c r="O1755" s="111">
        <v>6.5324898899998516</v>
      </c>
      <c r="P1755" s="112">
        <f t="shared" ref="P1755:P1764" si="1297">SUM(D1755:O1755)</f>
        <v>165.71128766000038</v>
      </c>
      <c r="Q1755" s="75"/>
      <c r="R1755" s="109">
        <v>163.6</v>
      </c>
      <c r="S1755" s="114">
        <v>163.6</v>
      </c>
      <c r="T1755" s="310">
        <f t="shared" ref="T1755:T1764" si="1298">R1755-S1755</f>
        <v>0</v>
      </c>
      <c r="U1755" s="209">
        <v>2</v>
      </c>
    </row>
    <row r="1756" spans="1:21" s="60" customFormat="1" ht="15.75" hidden="1" customHeight="1" thickBot="1">
      <c r="A1756" s="163" t="s">
        <v>42</v>
      </c>
      <c r="B1756" s="62"/>
      <c r="C1756" s="40" t="s">
        <v>1440</v>
      </c>
      <c r="D1756" s="312">
        <v>18.34991943</v>
      </c>
      <c r="E1756" s="313">
        <v>11.220026060000002</v>
      </c>
      <c r="F1756" s="313">
        <v>11.279588369999992</v>
      </c>
      <c r="G1756" s="313">
        <v>17.482696929999989</v>
      </c>
      <c r="H1756" s="313">
        <v>15.778074269999991</v>
      </c>
      <c r="I1756" s="313">
        <v>20.073151910000092</v>
      </c>
      <c r="J1756" s="313">
        <v>18.142769189999967</v>
      </c>
      <c r="K1756" s="313">
        <v>7.2637071400001787</v>
      </c>
      <c r="L1756" s="313">
        <v>12.331018679999943</v>
      </c>
      <c r="M1756" s="313">
        <v>16.054846239999733</v>
      </c>
      <c r="N1756" s="313">
        <v>10.589715379999689</v>
      </c>
      <c r="O1756" s="305">
        <v>35.299304750000374</v>
      </c>
      <c r="P1756" s="314">
        <f t="shared" si="1297"/>
        <v>193.86481834999995</v>
      </c>
      <c r="Q1756" s="79"/>
      <c r="R1756" s="306">
        <v>190.9</v>
      </c>
      <c r="S1756" s="342">
        <v>190.9</v>
      </c>
      <c r="T1756" s="355">
        <f t="shared" si="1298"/>
        <v>0</v>
      </c>
      <c r="U1756" s="209">
        <v>2</v>
      </c>
    </row>
    <row r="1757" spans="1:21" s="60" customFormat="1" ht="15.6" hidden="1" customHeight="1" thickBot="1">
      <c r="A1757" s="163" t="s">
        <v>42</v>
      </c>
      <c r="B1757" s="62"/>
      <c r="C1757" s="40" t="s">
        <v>1441</v>
      </c>
      <c r="D1757" s="109">
        <v>14.632233490000001</v>
      </c>
      <c r="E1757" s="110">
        <v>9.9874067000000011</v>
      </c>
      <c r="F1757" s="110">
        <v>8.7190287400000024</v>
      </c>
      <c r="G1757" s="110">
        <v>20.430381570000002</v>
      </c>
      <c r="H1757" s="110">
        <v>5.0912975100000466</v>
      </c>
      <c r="I1757" s="110">
        <v>11.322914309999987</v>
      </c>
      <c r="J1757" s="110">
        <v>16.16376912000004</v>
      </c>
      <c r="K1757" s="110">
        <v>11.097056229999737</v>
      </c>
      <c r="L1757" s="110">
        <v>8.407937030000312</v>
      </c>
      <c r="M1757" s="110">
        <v>6.8267926199998783</v>
      </c>
      <c r="N1757" s="110">
        <v>13.438459929998544</v>
      </c>
      <c r="O1757" s="111">
        <v>16.72810096000012</v>
      </c>
      <c r="P1757" s="112">
        <f t="shared" si="1297"/>
        <v>142.84537820999867</v>
      </c>
      <c r="Q1757" s="113"/>
      <c r="R1757" s="109">
        <v>139.5</v>
      </c>
      <c r="S1757" s="114">
        <v>139.5</v>
      </c>
      <c r="T1757" s="115">
        <f t="shared" si="1298"/>
        <v>0</v>
      </c>
      <c r="U1757" s="209">
        <v>2</v>
      </c>
    </row>
    <row r="1758" spans="1:21" s="60" customFormat="1" ht="15.6" hidden="1" customHeight="1" thickBot="1">
      <c r="A1758" s="163" t="s">
        <v>42</v>
      </c>
      <c r="B1758" s="62"/>
      <c r="C1758" s="40" t="s">
        <v>1442</v>
      </c>
      <c r="D1758" s="109">
        <v>21.465594159999998</v>
      </c>
      <c r="E1758" s="110">
        <v>21.802779490000002</v>
      </c>
      <c r="F1758" s="110">
        <v>17.48154919000001</v>
      </c>
      <c r="G1758" s="110">
        <v>26.260369809999986</v>
      </c>
      <c r="H1758" s="110">
        <v>18.058555479999995</v>
      </c>
      <c r="I1758" s="110">
        <v>20.084985289999963</v>
      </c>
      <c r="J1758" s="110">
        <v>15.065664030000107</v>
      </c>
      <c r="K1758" s="110">
        <v>7.231028409999908</v>
      </c>
      <c r="L1758" s="110">
        <v>11.366388870000037</v>
      </c>
      <c r="M1758" s="110">
        <v>10.909268400000087</v>
      </c>
      <c r="N1758" s="110">
        <v>8.0006487699998843</v>
      </c>
      <c r="O1758" s="111">
        <v>15.818935810000085</v>
      </c>
      <c r="P1758" s="112">
        <f t="shared" si="1297"/>
        <v>193.54576771000006</v>
      </c>
      <c r="Q1758" s="113"/>
      <c r="R1758" s="109">
        <v>190.5</v>
      </c>
      <c r="S1758" s="114">
        <v>190.5</v>
      </c>
      <c r="T1758" s="115">
        <f t="shared" si="1298"/>
        <v>0</v>
      </c>
      <c r="U1758" s="209">
        <v>2</v>
      </c>
    </row>
    <row r="1759" spans="1:21" s="60" customFormat="1" ht="15.75" hidden="1" customHeight="1" thickBot="1">
      <c r="A1759" s="163" t="s">
        <v>42</v>
      </c>
      <c r="B1759" s="62">
        <f>+B1753+1</f>
        <v>314</v>
      </c>
      <c r="C1759" s="40" t="s">
        <v>1443</v>
      </c>
      <c r="D1759" s="109">
        <v>14.675653799999999</v>
      </c>
      <c r="E1759" s="110">
        <v>16.800450870000006</v>
      </c>
      <c r="F1759" s="110">
        <v>14.075374019999991</v>
      </c>
      <c r="G1759" s="110">
        <v>3.3049239800000052</v>
      </c>
      <c r="H1759" s="110">
        <v>6.9797790400000039</v>
      </c>
      <c r="I1759" s="110">
        <v>5.7232732199999816</v>
      </c>
      <c r="J1759" s="110">
        <v>11.294252489999991</v>
      </c>
      <c r="K1759" s="110">
        <v>19.207217900000046</v>
      </c>
      <c r="L1759" s="110">
        <v>18.307630039999964</v>
      </c>
      <c r="M1759" s="110">
        <v>16.60086639000005</v>
      </c>
      <c r="N1759" s="110">
        <v>10.440295079999999</v>
      </c>
      <c r="O1759" s="111">
        <v>37.11830609999987</v>
      </c>
      <c r="P1759" s="112">
        <f t="shared" si="1297"/>
        <v>174.52802292999991</v>
      </c>
      <c r="Q1759" s="79"/>
      <c r="R1759" s="117">
        <v>106.1</v>
      </c>
      <c r="S1759" s="114">
        <v>106.1</v>
      </c>
      <c r="T1759" s="115">
        <f t="shared" si="1298"/>
        <v>0</v>
      </c>
      <c r="U1759" s="209">
        <v>2</v>
      </c>
    </row>
    <row r="1760" spans="1:21" s="60" customFormat="1" ht="15.75" hidden="1" customHeight="1" thickBot="1">
      <c r="A1760" s="163" t="s">
        <v>42</v>
      </c>
      <c r="B1760" s="408">
        <v>323</v>
      </c>
      <c r="C1760" s="568" t="s">
        <v>1444</v>
      </c>
      <c r="D1760" s="306">
        <v>51.838987650000007</v>
      </c>
      <c r="E1760" s="307">
        <v>15.885701759999989</v>
      </c>
      <c r="F1760" s="307">
        <v>16.084745629999986</v>
      </c>
      <c r="G1760" s="307">
        <v>12.301506250000017</v>
      </c>
      <c r="H1760" s="307">
        <v>24.924089430000024</v>
      </c>
      <c r="I1760" s="307">
        <v>6.4974325200000038</v>
      </c>
      <c r="J1760" s="307">
        <v>6.589458250000007</v>
      </c>
      <c r="K1760" s="307">
        <v>9.9223696399999994</v>
      </c>
      <c r="L1760" s="307">
        <v>17.97144633000002</v>
      </c>
      <c r="M1760" s="307">
        <v>8.4202354400000274</v>
      </c>
      <c r="N1760" s="307">
        <v>12.583739359999925</v>
      </c>
      <c r="O1760" s="308">
        <v>29.930091970000035</v>
      </c>
      <c r="P1760" s="309">
        <f t="shared" si="1297"/>
        <v>212.94980423000004</v>
      </c>
      <c r="Q1760" s="79"/>
      <c r="R1760" s="306">
        <v>205.5</v>
      </c>
      <c r="S1760" s="342">
        <v>205.5</v>
      </c>
      <c r="T1760" s="355">
        <f t="shared" si="1298"/>
        <v>0</v>
      </c>
      <c r="U1760" s="209">
        <v>2</v>
      </c>
    </row>
    <row r="1761" spans="1:21" s="60" customFormat="1" ht="15.75" customHeight="1" thickBot="1">
      <c r="A1761" s="163" t="s">
        <v>42</v>
      </c>
      <c r="B1761" s="513">
        <v>314</v>
      </c>
      <c r="C1761" s="624" t="s">
        <v>1445</v>
      </c>
      <c r="D1761" s="551">
        <v>16.377621089999998</v>
      </c>
      <c r="E1761" s="551">
        <v>20.057252230000003</v>
      </c>
      <c r="F1761" s="551">
        <v>17.444065789999996</v>
      </c>
      <c r="G1761" s="551">
        <v>51.051011889999991</v>
      </c>
      <c r="H1761" s="551">
        <v>25.718480370000037</v>
      </c>
      <c r="I1761" s="551">
        <v>14.663754900000015</v>
      </c>
      <c r="J1761" s="565">
        <v>10.8</v>
      </c>
      <c r="K1761" s="565">
        <v>5.6999999999999993</v>
      </c>
      <c r="L1761" s="565">
        <v>6.1</v>
      </c>
      <c r="M1761" s="565">
        <v>12</v>
      </c>
      <c r="N1761" s="565">
        <v>12.6</v>
      </c>
      <c r="O1761" s="551">
        <f>(R1761)-SUM(D1761:N1761)</f>
        <v>23.887813729999976</v>
      </c>
      <c r="P1761" s="552">
        <f t="shared" si="1297"/>
        <v>216.4</v>
      </c>
      <c r="Q1761" s="523"/>
      <c r="R1761" s="553">
        <v>216.4</v>
      </c>
      <c r="S1761" s="551">
        <v>216.4</v>
      </c>
      <c r="T1761" s="521">
        <f t="shared" si="1298"/>
        <v>0</v>
      </c>
      <c r="U1761" s="209">
        <v>1</v>
      </c>
    </row>
    <row r="1762" spans="1:21" s="60" customFormat="1" ht="15.75" customHeight="1" thickBot="1">
      <c r="A1762" s="163" t="s">
        <v>42</v>
      </c>
      <c r="B1762" s="513">
        <v>315</v>
      </c>
      <c r="C1762" s="624" t="s">
        <v>1446</v>
      </c>
      <c r="D1762" s="565">
        <v>11.7</v>
      </c>
      <c r="E1762" s="565">
        <v>6.5</v>
      </c>
      <c r="F1762" s="565">
        <v>8.5</v>
      </c>
      <c r="G1762" s="565">
        <v>13.299999999999999</v>
      </c>
      <c r="H1762" s="565">
        <v>9.1999999999999993</v>
      </c>
      <c r="I1762" s="565">
        <v>10.6</v>
      </c>
      <c r="J1762" s="565">
        <v>10.6</v>
      </c>
      <c r="K1762" s="565">
        <v>5.8</v>
      </c>
      <c r="L1762" s="565">
        <v>5.6</v>
      </c>
      <c r="M1762" s="565">
        <v>11.5</v>
      </c>
      <c r="N1762" s="565">
        <v>12.6</v>
      </c>
      <c r="O1762" s="551">
        <f>(R1762)-SUM(D1762:N1762)</f>
        <v>26.200000000000003</v>
      </c>
      <c r="P1762" s="552">
        <f t="shared" si="1297"/>
        <v>132.1</v>
      </c>
      <c r="Q1762" s="523"/>
      <c r="R1762" s="553">
        <v>132.1</v>
      </c>
      <c r="S1762" s="551">
        <v>132.1</v>
      </c>
      <c r="T1762" s="521">
        <f t="shared" si="1298"/>
        <v>0</v>
      </c>
      <c r="U1762" s="209">
        <v>1</v>
      </c>
    </row>
    <row r="1763" spans="1:21" s="60" customFormat="1" ht="15.75" hidden="1" customHeight="1" thickBot="1">
      <c r="A1763" s="163" t="s">
        <v>42</v>
      </c>
      <c r="B1763" s="409"/>
      <c r="C1763" s="158" t="s">
        <v>1447</v>
      </c>
      <c r="D1763" s="415"/>
      <c r="E1763" s="416"/>
      <c r="F1763" s="416"/>
      <c r="G1763" s="416"/>
      <c r="H1763" s="416"/>
      <c r="I1763" s="416"/>
      <c r="J1763" s="416"/>
      <c r="K1763" s="416"/>
      <c r="L1763" s="416"/>
      <c r="M1763" s="416"/>
      <c r="N1763" s="416"/>
      <c r="O1763" s="305">
        <f>(R1763)-SUM(D1763:N1763)</f>
        <v>0</v>
      </c>
      <c r="P1763" s="314">
        <f t="shared" si="1297"/>
        <v>0</v>
      </c>
      <c r="Q1763" s="80"/>
      <c r="R1763" s="420"/>
      <c r="S1763" s="343"/>
      <c r="T1763" s="403">
        <f t="shared" si="1298"/>
        <v>0</v>
      </c>
      <c r="U1763" s="209">
        <v>2</v>
      </c>
    </row>
    <row r="1764" spans="1:21" s="60" customFormat="1" ht="15.75" hidden="1" customHeight="1" thickBot="1">
      <c r="A1764" s="163" t="s">
        <v>42</v>
      </c>
      <c r="B1764" s="213"/>
      <c r="C1764" s="40" t="s">
        <v>1448</v>
      </c>
      <c r="D1764" s="134"/>
      <c r="E1764" s="133"/>
      <c r="F1764" s="133"/>
      <c r="G1764" s="133"/>
      <c r="H1764" s="133"/>
      <c r="I1764" s="133"/>
      <c r="J1764" s="133"/>
      <c r="K1764" s="133"/>
      <c r="L1764" s="133"/>
      <c r="M1764" s="133"/>
      <c r="N1764" s="133"/>
      <c r="O1764" s="111">
        <f>(R1764)-SUM(D1764:N1764)</f>
        <v>0</v>
      </c>
      <c r="P1764" s="112">
        <f t="shared" si="1297"/>
        <v>0</v>
      </c>
      <c r="Q1764" s="80"/>
      <c r="R1764" s="120"/>
      <c r="S1764" s="114"/>
      <c r="T1764" s="115">
        <f t="shared" si="1298"/>
        <v>0</v>
      </c>
      <c r="U1764" s="209">
        <v>2</v>
      </c>
    </row>
    <row r="1765" spans="1:21" s="60" customFormat="1" ht="15.75" hidden="1" customHeight="1" thickBot="1">
      <c r="A1765" s="163" t="s">
        <v>42</v>
      </c>
      <c r="B1765" s="213"/>
      <c r="C1765" s="40" t="s">
        <v>2539</v>
      </c>
      <c r="D1765" s="492"/>
      <c r="E1765" s="491"/>
      <c r="F1765" s="491"/>
      <c r="G1765" s="491"/>
      <c r="H1765" s="491"/>
      <c r="I1765" s="491"/>
      <c r="J1765" s="491"/>
      <c r="K1765" s="491"/>
      <c r="L1765" s="491"/>
      <c r="M1765" s="491"/>
      <c r="N1765" s="491"/>
      <c r="O1765" s="111">
        <f t="shared" ref="O1765:O1767" si="1299">(R1765)-SUM(D1765:N1765)</f>
        <v>0</v>
      </c>
      <c r="P1765" s="112">
        <f t="shared" ref="P1765:P1767" si="1300">SUM(D1765:O1765)</f>
        <v>0</v>
      </c>
      <c r="Q1765" s="80"/>
      <c r="R1765" s="487"/>
      <c r="S1765" s="488"/>
      <c r="T1765" s="115">
        <f t="shared" ref="T1765:T1767" si="1301">R1765-S1765</f>
        <v>0</v>
      </c>
      <c r="U1765" s="209">
        <v>2</v>
      </c>
    </row>
    <row r="1766" spans="1:21" s="60" customFormat="1" ht="15.75" hidden="1" customHeight="1" thickBot="1">
      <c r="A1766" s="163" t="s">
        <v>42</v>
      </c>
      <c r="B1766" s="213"/>
      <c r="C1766" s="40" t="s">
        <v>2635</v>
      </c>
      <c r="D1766" s="492"/>
      <c r="E1766" s="491"/>
      <c r="F1766" s="491"/>
      <c r="G1766" s="491"/>
      <c r="H1766" s="491"/>
      <c r="I1766" s="491"/>
      <c r="J1766" s="491"/>
      <c r="K1766" s="491"/>
      <c r="L1766" s="491"/>
      <c r="M1766" s="491"/>
      <c r="N1766" s="491"/>
      <c r="O1766" s="111">
        <f t="shared" si="1299"/>
        <v>0</v>
      </c>
      <c r="P1766" s="112">
        <f t="shared" si="1300"/>
        <v>0</v>
      </c>
      <c r="Q1766" s="80"/>
      <c r="R1766" s="487"/>
      <c r="S1766" s="488"/>
      <c r="T1766" s="115">
        <f t="shared" si="1301"/>
        <v>0</v>
      </c>
      <c r="U1766" s="209">
        <v>2</v>
      </c>
    </row>
    <row r="1767" spans="1:21" s="60" customFormat="1" ht="15.75" hidden="1" customHeight="1" thickBot="1">
      <c r="A1767" s="163" t="s">
        <v>42</v>
      </c>
      <c r="B1767" s="213"/>
      <c r="C1767" s="40" t="s">
        <v>2731</v>
      </c>
      <c r="D1767" s="492"/>
      <c r="E1767" s="491"/>
      <c r="F1767" s="491"/>
      <c r="G1767" s="491"/>
      <c r="H1767" s="491"/>
      <c r="I1767" s="491"/>
      <c r="J1767" s="491"/>
      <c r="K1767" s="491"/>
      <c r="L1767" s="491"/>
      <c r="M1767" s="491"/>
      <c r="N1767" s="491"/>
      <c r="O1767" s="111">
        <f t="shared" si="1299"/>
        <v>0</v>
      </c>
      <c r="P1767" s="112">
        <f t="shared" si="1300"/>
        <v>0</v>
      </c>
      <c r="Q1767" s="80"/>
      <c r="R1767" s="487"/>
      <c r="S1767" s="488"/>
      <c r="T1767" s="115">
        <f t="shared" si="1301"/>
        <v>0</v>
      </c>
      <c r="U1767" s="209">
        <v>2</v>
      </c>
    </row>
    <row r="1768" spans="1:21" s="118" customFormat="1" ht="15.6" customHeight="1">
      <c r="B1768" s="82"/>
      <c r="C1768" s="50"/>
      <c r="D1768" s="83"/>
      <c r="E1768" s="83"/>
      <c r="F1768" s="83"/>
      <c r="G1768" s="83"/>
      <c r="H1768" s="83"/>
      <c r="I1768" s="83"/>
      <c r="J1768" s="83"/>
      <c r="K1768" s="83"/>
      <c r="L1768" s="83"/>
      <c r="M1768" s="83"/>
      <c r="N1768" s="83"/>
      <c r="O1768" s="83"/>
      <c r="P1768" s="83"/>
      <c r="Q1768" s="84"/>
      <c r="R1768" s="83"/>
      <c r="S1768" s="83"/>
      <c r="T1768" s="67"/>
      <c r="U1768" s="209">
        <v>1</v>
      </c>
    </row>
    <row r="1769" spans="1:21" s="61" customFormat="1" ht="15.75" hidden="1" customHeight="1" thickBot="1">
      <c r="A1769" s="61" t="s">
        <v>43</v>
      </c>
      <c r="B1769" s="213"/>
      <c r="C1769" s="39" t="s">
        <v>200</v>
      </c>
      <c r="D1769" s="231">
        <v>6.3825676539664519E-2</v>
      </c>
      <c r="E1769" s="231">
        <v>9.2005611023608547E-2</v>
      </c>
      <c r="F1769" s="231">
        <v>7.3852607326316044E-2</v>
      </c>
      <c r="G1769" s="231">
        <v>7.6846941395931789E-2</v>
      </c>
      <c r="H1769" s="231">
        <v>8.2981436191112187E-2</v>
      </c>
      <c r="I1769" s="231">
        <v>7.3634632939416494E-2</v>
      </c>
      <c r="J1769" s="231">
        <v>8.9047409004764419E-2</v>
      </c>
      <c r="K1769" s="231">
        <v>9.2971129002682257E-2</v>
      </c>
      <c r="L1769" s="231">
        <v>8.9489004616480378E-2</v>
      </c>
      <c r="M1769" s="231">
        <v>8.8191661058392587E-2</v>
      </c>
      <c r="N1769" s="231">
        <v>7.5724632474978015E-2</v>
      </c>
      <c r="O1769" s="231">
        <v>0.10142925842665296</v>
      </c>
      <c r="P1769" s="229">
        <f t="shared" ref="P1769:P1774" si="1302">SUM(D1769:O1769)</f>
        <v>1.0000000000000002</v>
      </c>
      <c r="Q1769" s="222"/>
      <c r="R1769" s="66"/>
      <c r="S1769" s="66"/>
      <c r="T1769" s="95"/>
      <c r="U1769" s="209">
        <v>2</v>
      </c>
    </row>
    <row r="1770" spans="1:21" s="61" customFormat="1" ht="15.75" hidden="1" customHeight="1" thickBot="1">
      <c r="A1770" s="61" t="s">
        <v>43</v>
      </c>
      <c r="B1770" s="213"/>
      <c r="C1770" s="38" t="s">
        <v>201</v>
      </c>
      <c r="D1770" s="233">
        <v>8.0773206406570625E-2</v>
      </c>
      <c r="E1770" s="233">
        <v>9.6522630159962333E-2</v>
      </c>
      <c r="F1770" s="233">
        <v>8.5930548827602732E-2</v>
      </c>
      <c r="G1770" s="233">
        <v>5.9488129579718822E-2</v>
      </c>
      <c r="H1770" s="233">
        <v>3.3415001972890365E-2</v>
      </c>
      <c r="I1770" s="233">
        <v>6.7902375826613376E-2</v>
      </c>
      <c r="J1770" s="233">
        <v>6.8035037095073095E-2</v>
      </c>
      <c r="K1770" s="233">
        <v>0.20423958717561549</v>
      </c>
      <c r="L1770" s="233">
        <v>7.3055690879663321E-2</v>
      </c>
      <c r="M1770" s="233">
        <v>5.6228348109194144E-2</v>
      </c>
      <c r="N1770" s="233">
        <v>0.12164050714775475</v>
      </c>
      <c r="O1770" s="233">
        <v>5.2768936819340931E-2</v>
      </c>
      <c r="P1770" s="226">
        <f t="shared" si="1302"/>
        <v>1.0000000000000002</v>
      </c>
      <c r="Q1770" s="222"/>
      <c r="R1770" s="66"/>
      <c r="S1770" s="66"/>
      <c r="T1770" s="95"/>
      <c r="U1770" s="209">
        <v>2</v>
      </c>
    </row>
    <row r="1771" spans="1:21" s="61" customFormat="1" ht="15.75" hidden="1" customHeight="1" thickBot="1">
      <c r="A1771" s="61" t="s">
        <v>43</v>
      </c>
      <c r="B1771" s="213"/>
      <c r="C1771" s="38" t="s">
        <v>202</v>
      </c>
      <c r="D1771" s="281">
        <v>6.4193058915854209E-2</v>
      </c>
      <c r="E1771" s="281">
        <v>5.1579376093189924E-2</v>
      </c>
      <c r="F1771" s="281">
        <v>4.8100032939310262E-2</v>
      </c>
      <c r="G1771" s="281">
        <v>0.13016806961873881</v>
      </c>
      <c r="H1771" s="281">
        <v>8.0212930433491661E-2</v>
      </c>
      <c r="I1771" s="281">
        <v>5.4353889347989993E-2</v>
      </c>
      <c r="J1771" s="281">
        <v>0.15163218245782153</v>
      </c>
      <c r="K1771" s="281">
        <v>6.7420894837266751E-2</v>
      </c>
      <c r="L1771" s="281">
        <v>8.0117595792488824E-2</v>
      </c>
      <c r="M1771" s="281">
        <v>0.13944831808144648</v>
      </c>
      <c r="N1771" s="281">
        <v>5.962415475219577E-2</v>
      </c>
      <c r="O1771" s="281">
        <v>7.3149496730205779E-2</v>
      </c>
      <c r="P1771" s="221">
        <f t="shared" si="1302"/>
        <v>0.99999999999999989</v>
      </c>
      <c r="Q1771" s="222"/>
      <c r="R1771" s="66"/>
      <c r="S1771" s="66"/>
      <c r="T1771" s="95"/>
      <c r="U1771" s="209">
        <v>2</v>
      </c>
    </row>
    <row r="1772" spans="1:21" s="61" customFormat="1" ht="15.75" hidden="1" customHeight="1" thickBot="1">
      <c r="A1772" s="61" t="s">
        <v>43</v>
      </c>
      <c r="B1772" s="213"/>
      <c r="C1772" s="38" t="s">
        <v>203</v>
      </c>
      <c r="D1772" s="196">
        <f t="shared" ref="D1772:D1779" si="1303">D1794/$P1794</f>
        <v>7.5075117603329647E-2</v>
      </c>
      <c r="E1772" s="197">
        <f t="shared" ref="E1772:O1772" si="1304">E1794/$P1794</f>
        <v>8.5141821155371528E-2</v>
      </c>
      <c r="F1772" s="197">
        <f t="shared" si="1304"/>
        <v>7.5150158567387965E-2</v>
      </c>
      <c r="G1772" s="197">
        <f t="shared" si="1304"/>
        <v>0.11960364407290183</v>
      </c>
      <c r="H1772" s="197">
        <f t="shared" si="1304"/>
        <v>5.0034361531341852E-2</v>
      </c>
      <c r="I1772" s="197">
        <f t="shared" si="1304"/>
        <v>8.7584122376760887E-2</v>
      </c>
      <c r="J1772" s="197">
        <f t="shared" si="1304"/>
        <v>0.10061654044350708</v>
      </c>
      <c r="K1772" s="197">
        <f t="shared" si="1304"/>
        <v>7.0588716492056364E-2</v>
      </c>
      <c r="L1772" s="197">
        <f t="shared" si="1304"/>
        <v>7.4429634941273262E-2</v>
      </c>
      <c r="M1772" s="197">
        <f t="shared" si="1304"/>
        <v>0.10090502952687312</v>
      </c>
      <c r="N1772" s="197">
        <f t="shared" si="1304"/>
        <v>5.8482964104028437E-2</v>
      </c>
      <c r="O1772" s="197">
        <f t="shared" si="1304"/>
        <v>0.10238788918516799</v>
      </c>
      <c r="P1772" s="229">
        <f t="shared" si="1302"/>
        <v>0.99999999999999989</v>
      </c>
      <c r="Q1772" s="222"/>
      <c r="R1772" s="66"/>
      <c r="S1772" s="66"/>
      <c r="T1772" s="95"/>
      <c r="U1772" s="209">
        <v>2</v>
      </c>
    </row>
    <row r="1773" spans="1:21" s="61" customFormat="1" ht="15.75" hidden="1" customHeight="1" thickBot="1">
      <c r="A1773" s="61" t="s">
        <v>43</v>
      </c>
      <c r="B1773" s="213"/>
      <c r="C1773" s="39" t="s">
        <v>204</v>
      </c>
      <c r="D1773" s="196">
        <f t="shared" si="1303"/>
        <v>7.2631755273666623E-2</v>
      </c>
      <c r="E1773" s="197">
        <f t="shared" ref="E1773:O1774" si="1305">E1795/$P1795</f>
        <v>0.11326823593536632</v>
      </c>
      <c r="F1773" s="197">
        <f t="shared" si="1305"/>
        <v>7.82446699718162E-2</v>
      </c>
      <c r="G1773" s="197">
        <f t="shared" si="1305"/>
        <v>7.4183639285067951E-2</v>
      </c>
      <c r="H1773" s="197">
        <f t="shared" si="1305"/>
        <v>8.6069030530147347E-2</v>
      </c>
      <c r="I1773" s="197">
        <f t="shared" si="1305"/>
        <v>5.3426964874299411E-2</v>
      </c>
      <c r="J1773" s="197">
        <f t="shared" si="1305"/>
        <v>5.2308653397615021E-2</v>
      </c>
      <c r="K1773" s="197">
        <f t="shared" si="1305"/>
        <v>3.788612206346513E-2</v>
      </c>
      <c r="L1773" s="197">
        <f t="shared" si="1305"/>
        <v>6.4163547661711229E-2</v>
      </c>
      <c r="M1773" s="197">
        <f t="shared" si="1305"/>
        <v>7.3838047230400106E-2</v>
      </c>
      <c r="N1773" s="197">
        <f t="shared" si="1305"/>
        <v>3.9707907569055609E-2</v>
      </c>
      <c r="O1773" s="197">
        <f t="shared" si="1305"/>
        <v>0.25427142620738918</v>
      </c>
      <c r="P1773" s="229">
        <f t="shared" si="1302"/>
        <v>1</v>
      </c>
      <c r="Q1773" s="227">
        <f>(P1795/P1794-1)</f>
        <v>0.21523628112660642</v>
      </c>
      <c r="R1773" s="66"/>
      <c r="S1773" s="66"/>
      <c r="T1773" s="95"/>
      <c r="U1773" s="209">
        <v>2</v>
      </c>
    </row>
    <row r="1774" spans="1:21" s="61" customFormat="1" ht="15.75" hidden="1" customHeight="1" thickBot="1">
      <c r="A1774" s="61" t="s">
        <v>43</v>
      </c>
      <c r="B1774" s="213"/>
      <c r="C1774" s="38" t="s">
        <v>456</v>
      </c>
      <c r="D1774" s="196">
        <f t="shared" si="1303"/>
        <v>7.2943385720306134E-2</v>
      </c>
      <c r="E1774" s="197">
        <f t="shared" si="1305"/>
        <v>8.8679352163363728E-2</v>
      </c>
      <c r="F1774" s="197">
        <f t="shared" si="1305"/>
        <v>1.1163572603381881E-2</v>
      </c>
      <c r="G1774" s="197">
        <f t="shared" si="1305"/>
        <v>3.8816693745378064E-2</v>
      </c>
      <c r="H1774" s="197">
        <f t="shared" si="1305"/>
        <v>3.5610566173700876E-2</v>
      </c>
      <c r="I1774" s="197">
        <f t="shared" si="1305"/>
        <v>0.11110506927552477</v>
      </c>
      <c r="J1774" s="197">
        <f t="shared" si="1305"/>
        <v>4.5923617401739808E-2</v>
      </c>
      <c r="K1774" s="197">
        <f t="shared" si="1305"/>
        <v>2.2919923193614904E-2</v>
      </c>
      <c r="L1774" s="197">
        <f t="shared" si="1305"/>
        <v>3.3830929166690699E-2</v>
      </c>
      <c r="M1774" s="197">
        <f t="shared" si="1305"/>
        <v>3.7480071072893806E-2</v>
      </c>
      <c r="N1774" s="197">
        <f t="shared" si="1305"/>
        <v>2.3173654352861946E-2</v>
      </c>
      <c r="O1774" s="197">
        <f t="shared" si="1305"/>
        <v>0.47835316513054338</v>
      </c>
      <c r="P1774" s="229">
        <f t="shared" si="1302"/>
        <v>1</v>
      </c>
      <c r="Q1774" s="227">
        <f t="shared" ref="Q1774:Q1779" si="1306">(P1796/P1795-1)</f>
        <v>0.81912554347653077</v>
      </c>
      <c r="R1774" s="66"/>
      <c r="S1774" s="66"/>
      <c r="T1774" s="95"/>
      <c r="U1774" s="209">
        <v>2</v>
      </c>
    </row>
    <row r="1775" spans="1:21" s="61" customFormat="1" ht="15.75" hidden="1" customHeight="1" thickBot="1">
      <c r="A1775" s="61" t="s">
        <v>43</v>
      </c>
      <c r="B1775" s="213"/>
      <c r="C1775" s="38" t="s">
        <v>575</v>
      </c>
      <c r="D1775" s="196">
        <f t="shared" si="1303"/>
        <v>9.5749384508609467E-2</v>
      </c>
      <c r="E1775" s="197">
        <f t="shared" ref="E1775:O1775" si="1307">E1797/$P1797</f>
        <v>5.5945747021538927E-2</v>
      </c>
      <c r="F1775" s="197">
        <f t="shared" si="1307"/>
        <v>8.8764961681013749E-2</v>
      </c>
      <c r="G1775" s="197">
        <f t="shared" si="1307"/>
        <v>6.2761889543956451E-2</v>
      </c>
      <c r="H1775" s="197">
        <f t="shared" si="1307"/>
        <v>8.2445123503618462E-2</v>
      </c>
      <c r="I1775" s="197">
        <f t="shared" si="1307"/>
        <v>0.13680220767092957</v>
      </c>
      <c r="J1775" s="197">
        <f t="shared" si="1307"/>
        <v>6.7220778535521761E-2</v>
      </c>
      <c r="K1775" s="197">
        <f t="shared" si="1307"/>
        <v>4.6064083514366999E-2</v>
      </c>
      <c r="L1775" s="197">
        <f t="shared" si="1307"/>
        <v>8.113344260408753E-2</v>
      </c>
      <c r="M1775" s="197">
        <f t="shared" si="1307"/>
        <v>0.16006903853783558</v>
      </c>
      <c r="N1775" s="197">
        <f t="shared" si="1307"/>
        <v>5.3182238056347593E-2</v>
      </c>
      <c r="O1775" s="197">
        <f t="shared" si="1307"/>
        <v>6.9861104822173781E-2</v>
      </c>
      <c r="P1775" s="229">
        <f t="shared" ref="P1775:P1780" si="1308">SUM(D1775:O1775)</f>
        <v>0.99999999999999978</v>
      </c>
      <c r="Q1775" s="230">
        <f t="shared" si="1306"/>
        <v>-0.5521909806061478</v>
      </c>
      <c r="R1775" s="66"/>
      <c r="S1775" s="66"/>
      <c r="T1775" s="95"/>
      <c r="U1775" s="209">
        <v>2</v>
      </c>
    </row>
    <row r="1776" spans="1:21" s="61" customFormat="1" ht="15.75" hidden="1" customHeight="1" thickBot="1">
      <c r="A1776" s="61" t="s">
        <v>43</v>
      </c>
      <c r="B1776" s="213"/>
      <c r="C1776" s="38" t="s">
        <v>676</v>
      </c>
      <c r="D1776" s="196">
        <f t="shared" si="1303"/>
        <v>0.12277867134798254</v>
      </c>
      <c r="E1776" s="197">
        <f t="shared" ref="E1776:O1776" si="1309">E1798/$P1798</f>
        <v>5.0226900286094292E-2</v>
      </c>
      <c r="F1776" s="197">
        <f t="shared" si="1309"/>
        <v>5.7120251218697501E-2</v>
      </c>
      <c r="G1776" s="197">
        <f t="shared" si="1309"/>
        <v>0.10571934552746369</v>
      </c>
      <c r="H1776" s="197">
        <f t="shared" si="1309"/>
        <v>4.6787263565368005E-2</v>
      </c>
      <c r="I1776" s="197">
        <f t="shared" si="1309"/>
        <v>5.897194875586053E-2</v>
      </c>
      <c r="J1776" s="197">
        <f t="shared" si="1309"/>
        <v>0.16661047391347775</v>
      </c>
      <c r="K1776" s="197">
        <f t="shared" si="1309"/>
        <v>4.6505393073085356E-2</v>
      </c>
      <c r="L1776" s="197">
        <f t="shared" si="1309"/>
        <v>8.4449538194376797E-2</v>
      </c>
      <c r="M1776" s="197">
        <f t="shared" si="1309"/>
        <v>0.10494046284631069</v>
      </c>
      <c r="N1776" s="197">
        <f t="shared" si="1309"/>
        <v>5.9790441034188589E-2</v>
      </c>
      <c r="O1776" s="197">
        <f t="shared" si="1309"/>
        <v>9.6099310237094268E-2</v>
      </c>
      <c r="P1776" s="229">
        <f t="shared" si="1308"/>
        <v>1</v>
      </c>
      <c r="Q1776" s="230">
        <f t="shared" si="1306"/>
        <v>-0.11963841805585718</v>
      </c>
      <c r="R1776" s="66"/>
      <c r="S1776" s="66"/>
      <c r="T1776" s="285"/>
      <c r="U1776" s="209">
        <v>2</v>
      </c>
    </row>
    <row r="1777" spans="1:21" s="61" customFormat="1" ht="15.75" hidden="1" customHeight="1" thickBot="1">
      <c r="A1777" s="61" t="s">
        <v>43</v>
      </c>
      <c r="B1777" s="62"/>
      <c r="C1777" s="42" t="s">
        <v>759</v>
      </c>
      <c r="D1777" s="223">
        <f t="shared" si="1303"/>
        <v>9.7004258134894827E-2</v>
      </c>
      <c r="E1777" s="233">
        <f t="shared" ref="E1777:O1777" si="1310">E1799/$P1799</f>
        <v>6.3562234823361874E-2</v>
      </c>
      <c r="F1777" s="233">
        <f t="shared" si="1310"/>
        <v>6.3478167588359891E-2</v>
      </c>
      <c r="G1777" s="233">
        <f t="shared" si="1310"/>
        <v>9.1778151209299177E-2</v>
      </c>
      <c r="H1777" s="233">
        <f t="shared" si="1310"/>
        <v>0.1132770193576149</v>
      </c>
      <c r="I1777" s="233">
        <f t="shared" si="1310"/>
        <v>8.4546563757418994E-2</v>
      </c>
      <c r="J1777" s="233">
        <f t="shared" si="1310"/>
        <v>0.13326190579034691</v>
      </c>
      <c r="K1777" s="233">
        <f t="shared" si="1310"/>
        <v>7.9208596877689288E-2</v>
      </c>
      <c r="L1777" s="233">
        <f t="shared" si="1310"/>
        <v>6.322978161798766E-2</v>
      </c>
      <c r="M1777" s="233">
        <f t="shared" si="1310"/>
        <v>9.3267907179269791E-2</v>
      </c>
      <c r="N1777" s="233">
        <f t="shared" si="1310"/>
        <v>4.2637785624549805E-2</v>
      </c>
      <c r="O1777" s="233">
        <f t="shared" si="1310"/>
        <v>7.4747628039206815E-2</v>
      </c>
      <c r="P1777" s="319">
        <f t="shared" si="1308"/>
        <v>1</v>
      </c>
      <c r="Q1777" s="320">
        <f t="shared" si="1306"/>
        <v>0.18275044606087221</v>
      </c>
      <c r="R1777" s="66"/>
      <c r="S1777" s="66"/>
      <c r="T1777" s="95"/>
      <c r="U1777" s="209">
        <v>2</v>
      </c>
    </row>
    <row r="1778" spans="1:21" s="61" customFormat="1" ht="15.75" hidden="1" customHeight="1" thickBot="1">
      <c r="A1778" s="61" t="s">
        <v>43</v>
      </c>
      <c r="B1778" s="62"/>
      <c r="C1778" s="42" t="s">
        <v>838</v>
      </c>
      <c r="D1778" s="235">
        <f t="shared" si="1303"/>
        <v>0.10445889878394748</v>
      </c>
      <c r="E1778" s="236">
        <f t="shared" ref="E1778:O1779" si="1311">E1800/$P1800</f>
        <v>5.0630775414463848E-2</v>
      </c>
      <c r="F1778" s="236">
        <f t="shared" si="1311"/>
        <v>6.7098664988041901E-2</v>
      </c>
      <c r="G1778" s="236">
        <f t="shared" si="1311"/>
        <v>8.4794450928066645E-2</v>
      </c>
      <c r="H1778" s="236">
        <f t="shared" si="1311"/>
        <v>5.5303389057447916E-2</v>
      </c>
      <c r="I1778" s="236">
        <f t="shared" si="1311"/>
        <v>0.19867937155663942</v>
      </c>
      <c r="J1778" s="236">
        <f t="shared" si="1311"/>
        <v>0.11671324538154429</v>
      </c>
      <c r="K1778" s="236">
        <f t="shared" si="1311"/>
        <v>3.8254758182249958E-2</v>
      </c>
      <c r="L1778" s="236">
        <f t="shared" si="1311"/>
        <v>6.1660827584079238E-2</v>
      </c>
      <c r="M1778" s="236">
        <f t="shared" si="1311"/>
        <v>8.9472989252221358E-2</v>
      </c>
      <c r="N1778" s="236">
        <f t="shared" si="1311"/>
        <v>7.2835920438661633E-2</v>
      </c>
      <c r="O1778" s="236">
        <f t="shared" si="1311"/>
        <v>6.009670843263637E-2</v>
      </c>
      <c r="P1778" s="321">
        <f t="shared" si="1308"/>
        <v>1</v>
      </c>
      <c r="Q1778" s="322">
        <f t="shared" si="1306"/>
        <v>-1.8488880130112961E-2</v>
      </c>
      <c r="R1778" s="66"/>
      <c r="S1778" s="66"/>
      <c r="T1778" s="95"/>
      <c r="U1778" s="209">
        <v>2</v>
      </c>
    </row>
    <row r="1779" spans="1:21" s="61" customFormat="1" ht="15.6" hidden="1" customHeight="1" thickBot="1">
      <c r="A1779" s="61" t="s">
        <v>43</v>
      </c>
      <c r="B1779" s="62"/>
      <c r="C1779" s="42" t="s">
        <v>922</v>
      </c>
      <c r="D1779" s="235">
        <f t="shared" si="1303"/>
        <v>8.8682938982992954E-2</v>
      </c>
      <c r="E1779" s="236">
        <f t="shared" si="1311"/>
        <v>5.4908574194135154E-2</v>
      </c>
      <c r="F1779" s="236">
        <f t="shared" si="1311"/>
        <v>7.7636207321344769E-2</v>
      </c>
      <c r="G1779" s="236">
        <f t="shared" si="1311"/>
        <v>7.6225991327755857E-2</v>
      </c>
      <c r="H1779" s="236">
        <f t="shared" si="1311"/>
        <v>4.527980577376222E-2</v>
      </c>
      <c r="I1779" s="236">
        <f t="shared" si="1311"/>
        <v>5.1049580537604909E-2</v>
      </c>
      <c r="J1779" s="236">
        <f t="shared" si="1311"/>
        <v>9.4604510254473237E-2</v>
      </c>
      <c r="K1779" s="236">
        <f t="shared" si="1311"/>
        <v>3.2406407720500685E-2</v>
      </c>
      <c r="L1779" s="236">
        <f t="shared" si="1311"/>
        <v>0.11302367556736249</v>
      </c>
      <c r="M1779" s="236">
        <f t="shared" si="1311"/>
        <v>0.10686775113167184</v>
      </c>
      <c r="N1779" s="236">
        <f t="shared" si="1311"/>
        <v>0.20652502623471442</v>
      </c>
      <c r="O1779" s="236">
        <f t="shared" si="1311"/>
        <v>5.2789530953681475E-2</v>
      </c>
      <c r="P1779" s="321">
        <f t="shared" si="1308"/>
        <v>0.99999999999999978</v>
      </c>
      <c r="Q1779" s="322">
        <f t="shared" si="1306"/>
        <v>0.13340920043801696</v>
      </c>
      <c r="R1779" s="66"/>
      <c r="S1779" s="66"/>
      <c r="T1779" s="95"/>
      <c r="U1779" s="209">
        <v>2</v>
      </c>
    </row>
    <row r="1780" spans="1:21" s="61" customFormat="1" ht="15.6" hidden="1" customHeight="1" thickBot="1">
      <c r="A1780" s="61" t="s">
        <v>43</v>
      </c>
      <c r="B1780" s="62"/>
      <c r="C1780" s="42" t="s">
        <v>1056</v>
      </c>
      <c r="D1780" s="235">
        <f t="shared" ref="D1780:O1780" si="1312">D1803/$P1803</f>
        <v>0.11352348449302262</v>
      </c>
      <c r="E1780" s="236">
        <f t="shared" si="1312"/>
        <v>7.928918883325993E-2</v>
      </c>
      <c r="F1780" s="236">
        <f t="shared" si="1312"/>
        <v>4.3764658493708683E-2</v>
      </c>
      <c r="G1780" s="236">
        <f t="shared" si="1312"/>
        <v>6.0932751864773642E-2</v>
      </c>
      <c r="H1780" s="236">
        <f t="shared" si="1312"/>
        <v>5.7559127644656941E-2</v>
      </c>
      <c r="I1780" s="236">
        <f t="shared" si="1312"/>
        <v>6.9037896357588641E-2</v>
      </c>
      <c r="J1780" s="236">
        <f t="shared" si="1312"/>
        <v>0.17391551191725138</v>
      </c>
      <c r="K1780" s="236">
        <f t="shared" si="1312"/>
        <v>4.2474532493759744E-2</v>
      </c>
      <c r="L1780" s="236">
        <f t="shared" si="1312"/>
        <v>6.9625545696037044E-2</v>
      </c>
      <c r="M1780" s="236">
        <f t="shared" si="1312"/>
        <v>0.15434448878486756</v>
      </c>
      <c r="N1780" s="236">
        <f t="shared" si="1312"/>
        <v>6.1374004547769437E-2</v>
      </c>
      <c r="O1780" s="236">
        <f t="shared" si="1312"/>
        <v>7.4158808873304449E-2</v>
      </c>
      <c r="P1780" s="321">
        <f t="shared" si="1308"/>
        <v>1</v>
      </c>
      <c r="Q1780" s="322">
        <f>(P1803/P1801-1)</f>
        <v>6.5767485967575645E-2</v>
      </c>
      <c r="R1780" s="66"/>
      <c r="S1780" s="66"/>
      <c r="T1780" s="95"/>
      <c r="U1780" s="209">
        <v>2</v>
      </c>
    </row>
    <row r="1781" spans="1:21" s="61" customFormat="1" ht="15.6" hidden="1" customHeight="1" thickBot="1">
      <c r="A1781" s="61" t="s">
        <v>43</v>
      </c>
      <c r="B1781" s="62">
        <f>+B1760+1</f>
        <v>324</v>
      </c>
      <c r="C1781" s="42" t="s">
        <v>1449</v>
      </c>
      <c r="D1781" s="235">
        <f t="shared" ref="D1781:D1787" si="1313">D1804/$P1804</f>
        <v>0.12205363840923815</v>
      </c>
      <c r="E1781" s="236">
        <f t="shared" ref="E1781:O1781" si="1314">E1804/$P1804</f>
        <v>7.08852521276159E-2</v>
      </c>
      <c r="F1781" s="236">
        <f t="shared" si="1314"/>
        <v>9.0300679258413841E-2</v>
      </c>
      <c r="G1781" s="236">
        <f t="shared" si="1314"/>
        <v>8.0289553508175154E-2</v>
      </c>
      <c r="H1781" s="236">
        <f t="shared" si="1314"/>
        <v>6.146497118490743E-2</v>
      </c>
      <c r="I1781" s="236">
        <f t="shared" si="1314"/>
        <v>5.9848377241856064E-2</v>
      </c>
      <c r="J1781" s="236">
        <f t="shared" si="1314"/>
        <v>0.22022364658896806</v>
      </c>
      <c r="K1781" s="236">
        <f t="shared" si="1314"/>
        <v>5.030265479250863E-2</v>
      </c>
      <c r="L1781" s="236">
        <f t="shared" si="1314"/>
        <v>7.9022133340883122E-2</v>
      </c>
      <c r="M1781" s="236">
        <f t="shared" si="1314"/>
        <v>7.4147534724771286E-2</v>
      </c>
      <c r="N1781" s="236">
        <f t="shared" si="1314"/>
        <v>4.5415038512702718E-2</v>
      </c>
      <c r="O1781" s="236">
        <f t="shared" si="1314"/>
        <v>4.6046520309959586E-2</v>
      </c>
      <c r="P1781" s="321">
        <f t="shared" ref="P1781:P1790" si="1315">SUM(D1781:O1781)</f>
        <v>0.99999999999999989</v>
      </c>
      <c r="Q1781" s="322">
        <f>(P1804/P1803-1)</f>
        <v>-0.20559000298563368</v>
      </c>
      <c r="R1781" s="66"/>
      <c r="S1781" s="66"/>
      <c r="T1781" s="95"/>
      <c r="U1781" s="209">
        <v>2</v>
      </c>
    </row>
    <row r="1782" spans="1:21" s="61" customFormat="1" ht="15.6" hidden="1" customHeight="1">
      <c r="A1782" s="61" t="s">
        <v>43</v>
      </c>
      <c r="B1782" s="408">
        <f>+B1781+1</f>
        <v>325</v>
      </c>
      <c r="C1782" s="508" t="s">
        <v>1450</v>
      </c>
      <c r="D1782" s="455">
        <f t="shared" si="1313"/>
        <v>8.870966933027559E-2</v>
      </c>
      <c r="E1782" s="281">
        <f t="shared" ref="E1782:O1782" si="1316">E1805/$P1805</f>
        <v>5.7960891697123346E-2</v>
      </c>
      <c r="F1782" s="281">
        <f t="shared" si="1316"/>
        <v>5.6965937469711986E-2</v>
      </c>
      <c r="G1782" s="281">
        <f t="shared" si="1316"/>
        <v>8.2505055528595897E-2</v>
      </c>
      <c r="H1782" s="281">
        <f t="shared" si="1316"/>
        <v>7.4615564076517676E-2</v>
      </c>
      <c r="I1782" s="281">
        <f t="shared" si="1316"/>
        <v>9.2921527366695691E-2</v>
      </c>
      <c r="J1782" s="281">
        <f t="shared" si="1316"/>
        <v>9.7137270412918739E-2</v>
      </c>
      <c r="K1782" s="281">
        <f t="shared" si="1316"/>
        <v>4.1772109607188586E-2</v>
      </c>
      <c r="L1782" s="281">
        <f t="shared" si="1316"/>
        <v>6.4067485355103523E-2</v>
      </c>
      <c r="M1782" s="281">
        <f t="shared" si="1316"/>
        <v>9.298728929457363E-2</v>
      </c>
      <c r="N1782" s="281">
        <f t="shared" si="1316"/>
        <v>7.0030686735073178E-2</v>
      </c>
      <c r="O1782" s="281">
        <f t="shared" si="1316"/>
        <v>0.18032651312622214</v>
      </c>
      <c r="P1782" s="560">
        <f t="shared" si="1315"/>
        <v>1</v>
      </c>
      <c r="Q1782" s="401">
        <f t="shared" ref="Q1782:Q1790" si="1317">(P1805/P1804-1)</f>
        <v>0.19319330750031893</v>
      </c>
      <c r="R1782" s="66"/>
      <c r="S1782" s="66"/>
      <c r="T1782" s="95"/>
      <c r="U1782" s="209">
        <v>2</v>
      </c>
    </row>
    <row r="1783" spans="1:21" s="61" customFormat="1" ht="15.6" customHeight="1">
      <c r="A1783" s="61" t="s">
        <v>43</v>
      </c>
      <c r="B1783" s="513">
        <v>316</v>
      </c>
      <c r="C1783" s="510" t="s">
        <v>1451</v>
      </c>
      <c r="D1783" s="236">
        <f t="shared" si="1313"/>
        <v>8.9076043156637863E-2</v>
      </c>
      <c r="E1783" s="236">
        <f t="shared" ref="E1783:O1783" si="1318">E1806/$P1806</f>
        <v>7.1005775903257295E-2</v>
      </c>
      <c r="F1783" s="236">
        <f t="shared" si="1318"/>
        <v>6.2004104504230259E-2</v>
      </c>
      <c r="G1783" s="236">
        <f t="shared" si="1318"/>
        <v>0.11960314207271702</v>
      </c>
      <c r="H1783" s="236">
        <f t="shared" si="1318"/>
        <v>3.5773591743271174E-2</v>
      </c>
      <c r="I1783" s="236">
        <f t="shared" si="1318"/>
        <v>7.4075827360535515E-2</v>
      </c>
      <c r="J1783" s="236">
        <f t="shared" si="1318"/>
        <v>0.13626075164734358</v>
      </c>
      <c r="K1783" s="236">
        <f t="shared" si="1318"/>
        <v>6.8090940803210737E-2</v>
      </c>
      <c r="L1783" s="236">
        <f t="shared" si="1318"/>
        <v>7.7850372833199941E-2</v>
      </c>
      <c r="M1783" s="236">
        <f t="shared" si="1318"/>
        <v>5.4307481713052774E-2</v>
      </c>
      <c r="N1783" s="236">
        <f t="shared" si="1318"/>
        <v>0.10215214913573974</v>
      </c>
      <c r="O1783" s="236">
        <f t="shared" si="1318"/>
        <v>0.10979981912680427</v>
      </c>
      <c r="P1783" s="321">
        <f t="shared" si="1315"/>
        <v>1.0000000000000002</v>
      </c>
      <c r="Q1783" s="520">
        <f t="shared" si="1317"/>
        <v>-0.18733514567396981</v>
      </c>
      <c r="R1783" s="66"/>
      <c r="S1783" s="66"/>
      <c r="T1783" s="95"/>
      <c r="U1783" s="209">
        <v>1</v>
      </c>
    </row>
    <row r="1784" spans="1:21" s="61" customFormat="1" ht="15.6" customHeight="1">
      <c r="A1784" s="61" t="s">
        <v>43</v>
      </c>
      <c r="B1784" s="513">
        <f>+B1783+1</f>
        <v>317</v>
      </c>
      <c r="C1784" s="510" t="s">
        <v>1452</v>
      </c>
      <c r="D1784" s="236">
        <f t="shared" si="1313"/>
        <v>9.8163270218156157E-2</v>
      </c>
      <c r="E1784" s="236">
        <f t="shared" ref="E1784:O1784" si="1319">E1807/$P1807</f>
        <v>0.1026247814887869</v>
      </c>
      <c r="F1784" s="236">
        <f t="shared" si="1319"/>
        <v>8.0366669113558997E-2</v>
      </c>
      <c r="G1784" s="236">
        <f t="shared" si="1319"/>
        <v>0.11669750550158688</v>
      </c>
      <c r="H1784" s="236">
        <f t="shared" si="1319"/>
        <v>9.0560646249295981E-2</v>
      </c>
      <c r="I1784" s="236">
        <f t="shared" si="1319"/>
        <v>9.7975128333519332E-2</v>
      </c>
      <c r="J1784" s="236">
        <f t="shared" si="1319"/>
        <v>8.6692487748269043E-2</v>
      </c>
      <c r="K1784" s="236">
        <f t="shared" si="1319"/>
        <v>3.7861545376321686E-2</v>
      </c>
      <c r="L1784" s="236">
        <f t="shared" si="1319"/>
        <v>6.9511812385301436E-2</v>
      </c>
      <c r="M1784" s="236">
        <f t="shared" si="1319"/>
        <v>6.1843934425886662E-2</v>
      </c>
      <c r="N1784" s="236">
        <f t="shared" si="1319"/>
        <v>5.0125105766005575E-2</v>
      </c>
      <c r="O1784" s="236">
        <f t="shared" si="1319"/>
        <v>0.10757711339331127</v>
      </c>
      <c r="P1784" s="321">
        <f t="shared" si="1315"/>
        <v>1</v>
      </c>
      <c r="Q1784" s="520">
        <f t="shared" si="1317"/>
        <v>0.25915579627011565</v>
      </c>
      <c r="R1784" s="66"/>
      <c r="S1784" s="66"/>
      <c r="T1784" s="95"/>
      <c r="U1784" s="209">
        <v>1</v>
      </c>
    </row>
    <row r="1785" spans="1:21" s="61" customFormat="1" ht="15.75" customHeight="1">
      <c r="A1785" s="61" t="s">
        <v>43</v>
      </c>
      <c r="B1785" s="513">
        <f>+B1784+1</f>
        <v>318</v>
      </c>
      <c r="C1785" s="510" t="s">
        <v>1453</v>
      </c>
      <c r="D1785" s="236">
        <f t="shared" si="1313"/>
        <v>7.4244845648355373E-2</v>
      </c>
      <c r="E1785" s="236">
        <f t="shared" ref="E1785:O1785" si="1320">E1808/$P1808</f>
        <v>8.3158315062798402E-2</v>
      </c>
      <c r="F1785" s="236">
        <f t="shared" si="1320"/>
        <v>6.9642609608525127E-2</v>
      </c>
      <c r="G1785" s="236">
        <f t="shared" si="1320"/>
        <v>2.5253209178053685E-2</v>
      </c>
      <c r="H1785" s="236">
        <f t="shared" si="1320"/>
        <v>4.5949754314963023E-2</v>
      </c>
      <c r="I1785" s="236">
        <f t="shared" si="1320"/>
        <v>3.4099677105394056E-2</v>
      </c>
      <c r="J1785" s="236">
        <f t="shared" si="1320"/>
        <v>0.10341650957381057</v>
      </c>
      <c r="K1785" s="236">
        <f t="shared" si="1320"/>
        <v>0.10012078130150158</v>
      </c>
      <c r="L1785" s="236">
        <f t="shared" si="1320"/>
        <v>9.4400018788159193E-2</v>
      </c>
      <c r="M1785" s="236">
        <f t="shared" si="1320"/>
        <v>9.3921805810695938E-2</v>
      </c>
      <c r="N1785" s="236">
        <f t="shared" si="1320"/>
        <v>7.3702239451992432E-2</v>
      </c>
      <c r="O1785" s="236">
        <f t="shared" si="1320"/>
        <v>0.2020902341557505</v>
      </c>
      <c r="P1785" s="321">
        <f t="shared" si="1315"/>
        <v>1</v>
      </c>
      <c r="Q1785" s="520">
        <f t="shared" si="1317"/>
        <v>-4.5995671762293577E-2</v>
      </c>
      <c r="R1785" s="66"/>
      <c r="S1785" s="66"/>
      <c r="T1785" s="95"/>
      <c r="U1785" s="209">
        <v>1</v>
      </c>
    </row>
    <row r="1786" spans="1:21" s="61" customFormat="1" ht="15.75" customHeight="1">
      <c r="A1786" s="61" t="s">
        <v>43</v>
      </c>
      <c r="B1786" s="513">
        <f>+B1785+1</f>
        <v>319</v>
      </c>
      <c r="C1786" s="510" t="s">
        <v>1454</v>
      </c>
      <c r="D1786" s="236">
        <f t="shared" si="1313"/>
        <v>0.20119018667589841</v>
      </c>
      <c r="E1786" s="236">
        <f t="shared" ref="E1786:O1786" si="1321">E1809/$P1809</f>
        <v>6.7683240550938079E-2</v>
      </c>
      <c r="F1786" s="236">
        <f t="shared" si="1321"/>
        <v>6.3422484590115194E-2</v>
      </c>
      <c r="G1786" s="236">
        <f t="shared" si="1321"/>
        <v>5.9489778971642267E-2</v>
      </c>
      <c r="H1786" s="236">
        <f t="shared" si="1321"/>
        <v>9.2233681394757946E-2</v>
      </c>
      <c r="I1786" s="236">
        <f t="shared" si="1321"/>
        <v>3.6867605175991268E-2</v>
      </c>
      <c r="J1786" s="236">
        <f t="shared" si="1321"/>
        <v>5.9790548928397164E-2</v>
      </c>
      <c r="K1786" s="236">
        <f t="shared" si="1321"/>
        <v>4.362824967099968E-2</v>
      </c>
      <c r="L1786" s="236">
        <f t="shared" si="1321"/>
        <v>0.10285146631203576</v>
      </c>
      <c r="M1786" s="236">
        <f t="shared" si="1321"/>
        <v>6.7637531075400409E-2</v>
      </c>
      <c r="N1786" s="236">
        <f t="shared" si="1321"/>
        <v>5.9976491981101908E-2</v>
      </c>
      <c r="O1786" s="236">
        <f t="shared" si="1321"/>
        <v>0.14522873467272188</v>
      </c>
      <c r="P1786" s="321">
        <f t="shared" si="1315"/>
        <v>1</v>
      </c>
      <c r="Q1786" s="520">
        <f t="shared" si="1317"/>
        <v>0.1504786480278193</v>
      </c>
      <c r="R1786" s="66"/>
      <c r="S1786" s="66"/>
      <c r="T1786" s="95"/>
      <c r="U1786" s="209">
        <v>1</v>
      </c>
    </row>
    <row r="1787" spans="1:21" s="61" customFormat="1" ht="15.75" customHeight="1">
      <c r="A1787" s="61" t="s">
        <v>43</v>
      </c>
      <c r="B1787" s="513">
        <v>320</v>
      </c>
      <c r="C1787" s="510" t="s">
        <v>1455</v>
      </c>
      <c r="D1787" s="236">
        <f t="shared" si="1313"/>
        <v>6.7115174323836971E-2</v>
      </c>
      <c r="E1787" s="236">
        <f t="shared" ref="E1787:O1787" si="1322">E1810/$P1810</f>
        <v>8.1551772701045785E-2</v>
      </c>
      <c r="F1787" s="236">
        <f t="shared" si="1322"/>
        <v>7.2690117670393045E-2</v>
      </c>
      <c r="G1787" s="236">
        <f t="shared" si="1322"/>
        <v>0.19400519913451125</v>
      </c>
      <c r="H1787" s="236">
        <f t="shared" si="1322"/>
        <v>0.11786590544536615</v>
      </c>
      <c r="I1787" s="236">
        <f t="shared" si="1322"/>
        <v>7.1081272340425564E-2</v>
      </c>
      <c r="J1787" s="236">
        <f t="shared" si="1322"/>
        <v>6.3829787234042548E-2</v>
      </c>
      <c r="K1787" s="236">
        <f t="shared" si="1322"/>
        <v>3.7504507753335727E-2</v>
      </c>
      <c r="L1787" s="236">
        <f t="shared" si="1322"/>
        <v>3.5340786152181745E-2</v>
      </c>
      <c r="M1787" s="236">
        <f t="shared" si="1322"/>
        <v>6.5632888568337516E-2</v>
      </c>
      <c r="N1787" s="236">
        <f t="shared" si="1322"/>
        <v>6.7796610169491511E-2</v>
      </c>
      <c r="O1787" s="236">
        <f t="shared" si="1322"/>
        <v>0.12558597850703193</v>
      </c>
      <c r="P1787" s="321">
        <f t="shared" si="1315"/>
        <v>0.99999999999999956</v>
      </c>
      <c r="Q1787" s="520">
        <f t="shared" si="1317"/>
        <v>2.3461047571914362E-2</v>
      </c>
      <c r="R1787" s="66"/>
      <c r="S1787" s="66"/>
      <c r="T1787" s="95"/>
      <c r="U1787" s="209">
        <v>1</v>
      </c>
    </row>
    <row r="1788" spans="1:21" s="61" customFormat="1" ht="15.75" customHeight="1" thickBot="1">
      <c r="A1788" s="61" t="s">
        <v>43</v>
      </c>
      <c r="B1788" s="513">
        <v>321</v>
      </c>
      <c r="C1788" s="510" t="s">
        <v>1456</v>
      </c>
      <c r="D1788" s="236">
        <f t="shared" ref="D1788:O1790" si="1323">D1811/$P1811</f>
        <v>7.409326424870466E-2</v>
      </c>
      <c r="E1788" s="236">
        <f t="shared" si="1323"/>
        <v>4.7150259067357508E-2</v>
      </c>
      <c r="F1788" s="236">
        <f t="shared" si="1323"/>
        <v>5.5958549222797929E-2</v>
      </c>
      <c r="G1788" s="236">
        <f t="shared" si="1323"/>
        <v>8.1865284974093261E-2</v>
      </c>
      <c r="H1788" s="236">
        <f t="shared" si="1323"/>
        <v>7.8756476683937815E-2</v>
      </c>
      <c r="I1788" s="236">
        <f t="shared" si="1323"/>
        <v>8.0829015544041455E-2</v>
      </c>
      <c r="J1788" s="236">
        <f t="shared" si="1323"/>
        <v>9.585492227979274E-2</v>
      </c>
      <c r="K1788" s="236">
        <f t="shared" si="1323"/>
        <v>5.4404145077720206E-2</v>
      </c>
      <c r="L1788" s="236">
        <f t="shared" si="1323"/>
        <v>4.9222797927461141E-2</v>
      </c>
      <c r="M1788" s="236">
        <f t="shared" si="1323"/>
        <v>9.1709844559585488E-2</v>
      </c>
      <c r="N1788" s="236">
        <f t="shared" si="1323"/>
        <v>9.7409326424870477E-2</v>
      </c>
      <c r="O1788" s="236">
        <f t="shared" si="1323"/>
        <v>0.19274611398963729</v>
      </c>
      <c r="P1788" s="321">
        <f t="shared" si="1315"/>
        <v>0.99999999999999989</v>
      </c>
      <c r="Q1788" s="520">
        <f t="shared" si="1317"/>
        <v>-0.30400288496213501</v>
      </c>
      <c r="R1788" s="66"/>
      <c r="S1788" s="66"/>
      <c r="T1788" s="95"/>
      <c r="U1788" s="209">
        <v>1</v>
      </c>
    </row>
    <row r="1789" spans="1:21" s="61" customFormat="1" ht="15.75" hidden="1" customHeight="1" thickBot="1">
      <c r="A1789" s="61" t="s">
        <v>43</v>
      </c>
      <c r="B1789" s="409"/>
      <c r="C1789" s="410" t="s">
        <v>1457</v>
      </c>
      <c r="D1789" s="68" t="e">
        <f t="shared" si="1323"/>
        <v>#DIV/0!</v>
      </c>
      <c r="E1789" s="87" t="e">
        <f t="shared" si="1323"/>
        <v>#DIV/0!</v>
      </c>
      <c r="F1789" s="87" t="e">
        <f t="shared" si="1323"/>
        <v>#DIV/0!</v>
      </c>
      <c r="G1789" s="87" t="e">
        <f t="shared" si="1323"/>
        <v>#DIV/0!</v>
      </c>
      <c r="H1789" s="87" t="e">
        <f t="shared" si="1323"/>
        <v>#DIV/0!</v>
      </c>
      <c r="I1789" s="87" t="e">
        <f t="shared" si="1323"/>
        <v>#DIV/0!</v>
      </c>
      <c r="J1789" s="87" t="e">
        <f t="shared" si="1323"/>
        <v>#DIV/0!</v>
      </c>
      <c r="K1789" s="87" t="e">
        <f t="shared" si="1323"/>
        <v>#DIV/0!</v>
      </c>
      <c r="L1789" s="87" t="e">
        <f t="shared" si="1323"/>
        <v>#DIV/0!</v>
      </c>
      <c r="M1789" s="87" t="e">
        <f t="shared" si="1323"/>
        <v>#DIV/0!</v>
      </c>
      <c r="N1789" s="87" t="e">
        <f t="shared" si="1323"/>
        <v>#DIV/0!</v>
      </c>
      <c r="O1789" s="87" t="e">
        <f t="shared" si="1323"/>
        <v>#DIV/0!</v>
      </c>
      <c r="P1789" s="69" t="e">
        <f t="shared" si="1315"/>
        <v>#DIV/0!</v>
      </c>
      <c r="Q1789" s="70">
        <f t="shared" si="1317"/>
        <v>-1</v>
      </c>
      <c r="R1789" s="66"/>
      <c r="S1789" s="66"/>
      <c r="T1789" s="95"/>
      <c r="U1789" s="209">
        <v>2</v>
      </c>
    </row>
    <row r="1790" spans="1:21" s="61" customFormat="1" ht="15.75" hidden="1" customHeight="1" thickBot="1">
      <c r="A1790" s="61" t="s">
        <v>43</v>
      </c>
      <c r="B1790" s="213"/>
      <c r="C1790" s="38" t="s">
        <v>1458</v>
      </c>
      <c r="D1790" s="68" t="e">
        <f t="shared" si="1323"/>
        <v>#DIV/0!</v>
      </c>
      <c r="E1790" s="87" t="e">
        <f t="shared" si="1323"/>
        <v>#DIV/0!</v>
      </c>
      <c r="F1790" s="87" t="e">
        <f t="shared" si="1323"/>
        <v>#DIV/0!</v>
      </c>
      <c r="G1790" s="87" t="e">
        <f t="shared" si="1323"/>
        <v>#DIV/0!</v>
      </c>
      <c r="H1790" s="87" t="e">
        <f t="shared" si="1323"/>
        <v>#DIV/0!</v>
      </c>
      <c r="I1790" s="87" t="e">
        <f t="shared" si="1323"/>
        <v>#DIV/0!</v>
      </c>
      <c r="J1790" s="87" t="e">
        <f t="shared" si="1323"/>
        <v>#DIV/0!</v>
      </c>
      <c r="K1790" s="87" t="e">
        <f t="shared" si="1323"/>
        <v>#DIV/0!</v>
      </c>
      <c r="L1790" s="87" t="e">
        <f t="shared" si="1323"/>
        <v>#DIV/0!</v>
      </c>
      <c r="M1790" s="87" t="e">
        <f t="shared" si="1323"/>
        <v>#DIV/0!</v>
      </c>
      <c r="N1790" s="87" t="e">
        <f t="shared" si="1323"/>
        <v>#DIV/0!</v>
      </c>
      <c r="O1790" s="87" t="e">
        <f t="shared" si="1323"/>
        <v>#DIV/0!</v>
      </c>
      <c r="P1790" s="71" t="e">
        <f t="shared" si="1315"/>
        <v>#DIV/0!</v>
      </c>
      <c r="Q1790" s="72" t="e">
        <f t="shared" si="1317"/>
        <v>#DIV/0!</v>
      </c>
      <c r="R1790" s="66"/>
      <c r="S1790" s="66"/>
      <c r="T1790" s="95"/>
      <c r="U1790" s="209">
        <v>2</v>
      </c>
    </row>
    <row r="1791" spans="1:21" s="61" customFormat="1" ht="15.75" hidden="1" customHeight="1" thickBot="1">
      <c r="A1791" s="61" t="s">
        <v>43</v>
      </c>
      <c r="B1791" s="213"/>
      <c r="C1791" s="38" t="s">
        <v>2540</v>
      </c>
      <c r="D1791" s="68" t="e">
        <f t="shared" ref="D1791:O1791" si="1324">D1814/$P1814</f>
        <v>#DIV/0!</v>
      </c>
      <c r="E1791" s="87" t="e">
        <f t="shared" si="1324"/>
        <v>#DIV/0!</v>
      </c>
      <c r="F1791" s="87" t="e">
        <f t="shared" si="1324"/>
        <v>#DIV/0!</v>
      </c>
      <c r="G1791" s="87" t="e">
        <f>G1814/$P1814</f>
        <v>#DIV/0!</v>
      </c>
      <c r="H1791" s="87" t="e">
        <f t="shared" si="1324"/>
        <v>#DIV/0!</v>
      </c>
      <c r="I1791" s="87" t="e">
        <f t="shared" si="1324"/>
        <v>#DIV/0!</v>
      </c>
      <c r="J1791" s="87" t="e">
        <f t="shared" si="1324"/>
        <v>#DIV/0!</v>
      </c>
      <c r="K1791" s="87" t="e">
        <f t="shared" si="1324"/>
        <v>#DIV/0!</v>
      </c>
      <c r="L1791" s="87" t="e">
        <f t="shared" si="1324"/>
        <v>#DIV/0!</v>
      </c>
      <c r="M1791" s="87" t="e">
        <f t="shared" si="1324"/>
        <v>#DIV/0!</v>
      </c>
      <c r="N1791" s="87" t="e">
        <f t="shared" si="1324"/>
        <v>#DIV/0!</v>
      </c>
      <c r="O1791" s="87" t="e">
        <f t="shared" si="1324"/>
        <v>#DIV/0!</v>
      </c>
      <c r="P1791" s="71" t="e">
        <f t="shared" ref="P1791:P1793" si="1325">SUM(D1791:O1791)</f>
        <v>#DIV/0!</v>
      </c>
      <c r="Q1791" s="72" t="e">
        <f t="shared" ref="Q1791:Q1793" si="1326">(P1814/P1813-1)</f>
        <v>#DIV/0!</v>
      </c>
      <c r="R1791" s="66"/>
      <c r="S1791" s="66"/>
      <c r="T1791" s="95"/>
      <c r="U1791" s="209">
        <v>2</v>
      </c>
    </row>
    <row r="1792" spans="1:21" s="61" customFormat="1" ht="15.75" hidden="1" customHeight="1" thickBot="1">
      <c r="A1792" s="61" t="s">
        <v>43</v>
      </c>
      <c r="B1792" s="213"/>
      <c r="C1792" s="38" t="s">
        <v>2636</v>
      </c>
      <c r="D1792" s="68" t="e">
        <f t="shared" ref="D1792:O1792" si="1327">D1815/$P1815</f>
        <v>#DIV/0!</v>
      </c>
      <c r="E1792" s="87" t="e">
        <f t="shared" si="1327"/>
        <v>#DIV/0!</v>
      </c>
      <c r="F1792" s="87" t="e">
        <f t="shared" si="1327"/>
        <v>#DIV/0!</v>
      </c>
      <c r="G1792" s="87" t="e">
        <f t="shared" si="1327"/>
        <v>#DIV/0!</v>
      </c>
      <c r="H1792" s="87" t="e">
        <f t="shared" si="1327"/>
        <v>#DIV/0!</v>
      </c>
      <c r="I1792" s="87" t="e">
        <f t="shared" si="1327"/>
        <v>#DIV/0!</v>
      </c>
      <c r="J1792" s="87" t="e">
        <f t="shared" si="1327"/>
        <v>#DIV/0!</v>
      </c>
      <c r="K1792" s="87" t="e">
        <f t="shared" si="1327"/>
        <v>#DIV/0!</v>
      </c>
      <c r="L1792" s="87" t="e">
        <f t="shared" si="1327"/>
        <v>#DIV/0!</v>
      </c>
      <c r="M1792" s="87" t="e">
        <f t="shared" si="1327"/>
        <v>#DIV/0!</v>
      </c>
      <c r="N1792" s="87" t="e">
        <f t="shared" si="1327"/>
        <v>#DIV/0!</v>
      </c>
      <c r="O1792" s="87" t="e">
        <f t="shared" si="1327"/>
        <v>#DIV/0!</v>
      </c>
      <c r="P1792" s="71" t="e">
        <f t="shared" si="1325"/>
        <v>#DIV/0!</v>
      </c>
      <c r="Q1792" s="72" t="e">
        <f t="shared" si="1326"/>
        <v>#DIV/0!</v>
      </c>
      <c r="R1792" s="66"/>
      <c r="S1792" s="66"/>
      <c r="T1792" s="95"/>
      <c r="U1792" s="209">
        <v>2</v>
      </c>
    </row>
    <row r="1793" spans="1:21" s="61" customFormat="1" ht="15.75" hidden="1" customHeight="1" thickBot="1">
      <c r="A1793" s="61" t="s">
        <v>43</v>
      </c>
      <c r="B1793" s="213"/>
      <c r="C1793" s="38" t="s">
        <v>2732</v>
      </c>
      <c r="D1793" s="68" t="e">
        <f t="shared" ref="D1793:O1793" si="1328">D1816/$P1816</f>
        <v>#DIV/0!</v>
      </c>
      <c r="E1793" s="87" t="e">
        <f t="shared" si="1328"/>
        <v>#DIV/0!</v>
      </c>
      <c r="F1793" s="87" t="e">
        <f t="shared" si="1328"/>
        <v>#DIV/0!</v>
      </c>
      <c r="G1793" s="87" t="e">
        <f t="shared" si="1328"/>
        <v>#DIV/0!</v>
      </c>
      <c r="H1793" s="87" t="e">
        <f t="shared" si="1328"/>
        <v>#DIV/0!</v>
      </c>
      <c r="I1793" s="87" t="e">
        <f t="shared" si="1328"/>
        <v>#DIV/0!</v>
      </c>
      <c r="J1793" s="87" t="e">
        <f t="shared" si="1328"/>
        <v>#DIV/0!</v>
      </c>
      <c r="K1793" s="87" t="e">
        <f t="shared" si="1328"/>
        <v>#DIV/0!</v>
      </c>
      <c r="L1793" s="87" t="e">
        <f t="shared" si="1328"/>
        <v>#DIV/0!</v>
      </c>
      <c r="M1793" s="87" t="e">
        <f t="shared" si="1328"/>
        <v>#DIV/0!</v>
      </c>
      <c r="N1793" s="87" t="e">
        <f t="shared" si="1328"/>
        <v>#DIV/0!</v>
      </c>
      <c r="O1793" s="87" t="e">
        <f t="shared" si="1328"/>
        <v>#DIV/0!</v>
      </c>
      <c r="P1793" s="71" t="e">
        <f t="shared" si="1325"/>
        <v>#DIV/0!</v>
      </c>
      <c r="Q1793" s="72" t="e">
        <f t="shared" si="1326"/>
        <v>#DIV/0!</v>
      </c>
      <c r="R1793" s="66"/>
      <c r="S1793" s="66"/>
      <c r="T1793" s="95"/>
      <c r="U1793" s="209">
        <v>2</v>
      </c>
    </row>
    <row r="1794" spans="1:21" s="61" customFormat="1" ht="15.75" hidden="1" customHeight="1" thickBot="1">
      <c r="A1794" s="61" t="s">
        <v>43</v>
      </c>
      <c r="B1794" s="213"/>
      <c r="C1794" s="39" t="s">
        <v>203</v>
      </c>
      <c r="D1794" s="286">
        <f t="shared" ref="D1794:P1794" si="1329">D1696+D1745</f>
        <v>15.634512530000013</v>
      </c>
      <c r="E1794" s="430">
        <f t="shared" si="1329"/>
        <v>17.730919540000009</v>
      </c>
      <c r="F1794" s="430">
        <f t="shared" si="1329"/>
        <v>15.650139929999995</v>
      </c>
      <c r="G1794" s="430">
        <f t="shared" si="1329"/>
        <v>24.907648919999982</v>
      </c>
      <c r="H1794" s="430">
        <f t="shared" si="1329"/>
        <v>10.419735290000009</v>
      </c>
      <c r="I1794" s="430">
        <f t="shared" si="1329"/>
        <v>18.239532650000022</v>
      </c>
      <c r="J1794" s="430">
        <f t="shared" si="1329"/>
        <v>20.953554419999957</v>
      </c>
      <c r="K1794" s="430">
        <f t="shared" si="1329"/>
        <v>14.700212370000035</v>
      </c>
      <c r="L1794" s="430">
        <f t="shared" si="1329"/>
        <v>15.500089740000004</v>
      </c>
      <c r="M1794" s="430">
        <f t="shared" si="1329"/>
        <v>21.013632729999895</v>
      </c>
      <c r="N1794" s="430">
        <f t="shared" si="1329"/>
        <v>12.179170200000076</v>
      </c>
      <c r="O1794" s="430">
        <f t="shared" si="1329"/>
        <v>21.322440609999997</v>
      </c>
      <c r="P1794" s="431">
        <f t="shared" si="1329"/>
        <v>208.25158893</v>
      </c>
      <c r="Q1794" s="432"/>
      <c r="R1794" s="66"/>
      <c r="S1794" s="66"/>
      <c r="T1794" s="95"/>
      <c r="U1794" s="209">
        <v>2</v>
      </c>
    </row>
    <row r="1795" spans="1:21" s="61" customFormat="1" ht="15.75" hidden="1" customHeight="1" thickBot="1">
      <c r="A1795" s="53" t="s">
        <v>43</v>
      </c>
      <c r="B1795" s="213"/>
      <c r="C1795" s="38" t="s">
        <v>204</v>
      </c>
      <c r="D1795" s="73">
        <f t="shared" ref="D1795:O1795" si="1330">D1697+D1746</f>
        <v>18.381273220000001</v>
      </c>
      <c r="E1795" s="97">
        <f t="shared" si="1330"/>
        <v>28.665345950000003</v>
      </c>
      <c r="F1795" s="97">
        <f t="shared" si="1330"/>
        <v>19.80176097</v>
      </c>
      <c r="G1795" s="97">
        <f t="shared" si="1330"/>
        <v>18.77401609</v>
      </c>
      <c r="H1795" s="97">
        <f t="shared" si="1330"/>
        <v>21.78191013</v>
      </c>
      <c r="I1795" s="97">
        <f t="shared" si="1330"/>
        <v>13.52102307</v>
      </c>
      <c r="J1795" s="97">
        <f t="shared" si="1330"/>
        <v>13.238006519999999</v>
      </c>
      <c r="K1795" s="97">
        <f t="shared" si="1330"/>
        <v>9.588026039999999</v>
      </c>
      <c r="L1795" s="97">
        <f t="shared" si="1330"/>
        <v>16.23818254</v>
      </c>
      <c r="M1795" s="97">
        <f t="shared" si="1330"/>
        <v>18.686555420000001</v>
      </c>
      <c r="N1795" s="97">
        <f t="shared" si="1330"/>
        <v>10.0490742</v>
      </c>
      <c r="O1795" s="97">
        <f t="shared" si="1330"/>
        <v>64.349712319999995</v>
      </c>
      <c r="P1795" s="74">
        <f t="shared" ref="P1795:P1800" si="1331">SUM(D1795:O1795)</f>
        <v>253.07488646999997</v>
      </c>
      <c r="Q1795" s="127"/>
      <c r="R1795" s="241"/>
      <c r="S1795" s="357"/>
      <c r="T1795" s="287"/>
      <c r="U1795" s="209">
        <v>2</v>
      </c>
    </row>
    <row r="1796" spans="1:21" s="61" customFormat="1" ht="15.75" hidden="1" customHeight="1" thickBot="1">
      <c r="A1796" s="53" t="s">
        <v>43</v>
      </c>
      <c r="B1796" s="213"/>
      <c r="C1796" s="38" t="s">
        <v>456</v>
      </c>
      <c r="D1796" s="73">
        <f t="shared" ref="D1796:O1796" si="1332">D1698+D1747</f>
        <v>33.581310500000001</v>
      </c>
      <c r="E1796" s="97">
        <f t="shared" si="1332"/>
        <v>40.825755900000004</v>
      </c>
      <c r="F1796" s="97">
        <f t="shared" si="1332"/>
        <v>5.1394296300000004</v>
      </c>
      <c r="G1796" s="97">
        <f t="shared" si="1332"/>
        <v>17.870235009999998</v>
      </c>
      <c r="H1796" s="97">
        <f t="shared" si="1332"/>
        <v>16.394214059999999</v>
      </c>
      <c r="I1796" s="97">
        <f t="shared" si="1332"/>
        <v>51.149995199999999</v>
      </c>
      <c r="J1796" s="97">
        <f t="shared" si="1332"/>
        <v>21.142084920000002</v>
      </c>
      <c r="K1796" s="97">
        <f t="shared" si="1332"/>
        <v>10.55175942</v>
      </c>
      <c r="L1796" s="97">
        <f t="shared" si="1332"/>
        <v>15.574913690000001</v>
      </c>
      <c r="M1796" s="97">
        <f t="shared" si="1332"/>
        <v>17.254887360000001</v>
      </c>
      <c r="N1796" s="97">
        <f t="shared" si="1332"/>
        <v>10.668570900000001</v>
      </c>
      <c r="O1796" s="97">
        <f t="shared" si="1332"/>
        <v>220.22183379999998</v>
      </c>
      <c r="P1796" s="74">
        <f t="shared" si="1331"/>
        <v>460.37499038999999</v>
      </c>
      <c r="Q1796" s="127"/>
      <c r="R1796" s="97">
        <f t="shared" ref="R1796:S1813" si="1333">R1698+R1747</f>
        <v>0</v>
      </c>
      <c r="S1796" s="73">
        <f t="shared" si="1333"/>
        <v>0</v>
      </c>
      <c r="T1796" s="93">
        <f t="shared" ref="T1796:T1801" si="1334">R1796-S1796</f>
        <v>0</v>
      </c>
      <c r="U1796" s="209">
        <v>2</v>
      </c>
    </row>
    <row r="1797" spans="1:21" s="61" customFormat="1" ht="15.75" hidden="1" customHeight="1" thickBot="1">
      <c r="A1797" s="164" t="s">
        <v>43</v>
      </c>
      <c r="B1797" s="213"/>
      <c r="C1797" s="38" t="s">
        <v>575</v>
      </c>
      <c r="D1797" s="73">
        <f t="shared" ref="D1797:O1797" si="1335">D1699+D1748</f>
        <v>19.7397001</v>
      </c>
      <c r="E1797" s="97">
        <f t="shared" si="1335"/>
        <v>11.53377929</v>
      </c>
      <c r="F1797" s="97">
        <f t="shared" si="1335"/>
        <v>18.299790980000001</v>
      </c>
      <c r="G1797" s="97">
        <f t="shared" si="1335"/>
        <v>12.93899573</v>
      </c>
      <c r="H1797" s="97">
        <f t="shared" si="1335"/>
        <v>16.996892680000002</v>
      </c>
      <c r="I1797" s="97">
        <f t="shared" si="1335"/>
        <v>28.203153120000003</v>
      </c>
      <c r="J1797" s="97">
        <f t="shared" si="1335"/>
        <v>13.858240610000001</v>
      </c>
      <c r="K1797" s="97">
        <f t="shared" si="1335"/>
        <v>9.4965748199999993</v>
      </c>
      <c r="L1797" s="97">
        <f t="shared" si="1335"/>
        <v>16.72647645</v>
      </c>
      <c r="M1797" s="97">
        <f t="shared" si="1335"/>
        <v>32.999844670000002</v>
      </c>
      <c r="N1797" s="97">
        <f t="shared" si="1335"/>
        <v>10.96405408</v>
      </c>
      <c r="O1797" s="97">
        <f t="shared" si="1335"/>
        <v>14.402570470000001</v>
      </c>
      <c r="P1797" s="74">
        <f t="shared" si="1331"/>
        <v>206.16007300000004</v>
      </c>
      <c r="Q1797" s="127"/>
      <c r="R1797" s="97">
        <f t="shared" si="1333"/>
        <v>0</v>
      </c>
      <c r="S1797" s="73">
        <f t="shared" si="1333"/>
        <v>0</v>
      </c>
      <c r="T1797" s="93">
        <f t="shared" si="1334"/>
        <v>0</v>
      </c>
      <c r="U1797" s="209">
        <v>2</v>
      </c>
    </row>
    <row r="1798" spans="1:21" s="61" customFormat="1" ht="15.75" hidden="1" customHeight="1" thickBot="1">
      <c r="A1798" s="164" t="s">
        <v>43</v>
      </c>
      <c r="B1798" s="213"/>
      <c r="C1798" s="38" t="s">
        <v>676</v>
      </c>
      <c r="D1798" s="73">
        <f t="shared" ref="D1798:O1798" si="1336">D1700+D1749</f>
        <v>22.28376505</v>
      </c>
      <c r="E1798" s="97">
        <f t="shared" si="1336"/>
        <v>9.1159517599999997</v>
      </c>
      <c r="F1798" s="97">
        <f t="shared" si="1336"/>
        <v>10.3670633</v>
      </c>
      <c r="G1798" s="97">
        <f t="shared" si="1336"/>
        <v>19.187575749999997</v>
      </c>
      <c r="H1798" s="97">
        <f t="shared" si="1336"/>
        <v>8.4916734900000002</v>
      </c>
      <c r="I1798" s="97">
        <f t="shared" si="1336"/>
        <v>10.7031379</v>
      </c>
      <c r="J1798" s="97">
        <f t="shared" si="1336"/>
        <v>30.239035940000001</v>
      </c>
      <c r="K1798" s="97">
        <f t="shared" si="1336"/>
        <v>8.4405152900000004</v>
      </c>
      <c r="L1798" s="97">
        <f t="shared" si="1336"/>
        <v>15.327203390000001</v>
      </c>
      <c r="M1798" s="97">
        <f t="shared" si="1336"/>
        <v>19.04621212</v>
      </c>
      <c r="N1798" s="97">
        <f t="shared" si="1336"/>
        <v>10.851690489999999</v>
      </c>
      <c r="O1798" s="97">
        <f t="shared" si="1336"/>
        <v>17.441583520000002</v>
      </c>
      <c r="P1798" s="74">
        <f t="shared" si="1331"/>
        <v>181.495408</v>
      </c>
      <c r="Q1798" s="127"/>
      <c r="R1798" s="97">
        <f t="shared" si="1333"/>
        <v>0</v>
      </c>
      <c r="S1798" s="73">
        <f t="shared" si="1333"/>
        <v>0</v>
      </c>
      <c r="T1798" s="93">
        <f t="shared" si="1334"/>
        <v>0</v>
      </c>
      <c r="U1798" s="209">
        <v>2</v>
      </c>
    </row>
    <row r="1799" spans="1:21" s="61" customFormat="1" ht="15.75" hidden="1" customHeight="1" thickBot="1">
      <c r="A1799" s="164" t="s">
        <v>43</v>
      </c>
      <c r="B1799" s="213"/>
      <c r="C1799" s="38" t="s">
        <v>759</v>
      </c>
      <c r="D1799" s="73">
        <f t="shared" ref="D1799:O1799" si="1337">D1701+D1750</f>
        <v>20.82330022</v>
      </c>
      <c r="E1799" s="97">
        <f t="shared" si="1337"/>
        <v>13.644509260000003</v>
      </c>
      <c r="F1799" s="97">
        <f t="shared" si="1337"/>
        <v>13.62646307</v>
      </c>
      <c r="G1799" s="97">
        <f t="shared" si="1337"/>
        <v>19.701444379999998</v>
      </c>
      <c r="H1799" s="97">
        <f t="shared" si="1337"/>
        <v>24.316472569999974</v>
      </c>
      <c r="I1799" s="97">
        <f t="shared" si="1337"/>
        <v>18.149084520000034</v>
      </c>
      <c r="J1799" s="97">
        <f t="shared" si="1337"/>
        <v>28.606503729999986</v>
      </c>
      <c r="K1799" s="97">
        <f t="shared" si="1337"/>
        <v>17.003216400000017</v>
      </c>
      <c r="L1799" s="97">
        <f t="shared" si="1337"/>
        <v>13.573143599999987</v>
      </c>
      <c r="M1799" s="97">
        <f t="shared" si="1337"/>
        <v>20.021241020000033</v>
      </c>
      <c r="N1799" s="97">
        <f t="shared" si="1337"/>
        <v>9.1527880099999024</v>
      </c>
      <c r="O1799" s="97">
        <f t="shared" si="1337"/>
        <v>16.045607990000025</v>
      </c>
      <c r="P1799" s="74">
        <f t="shared" si="1331"/>
        <v>214.66377476999997</v>
      </c>
      <c r="Q1799" s="127"/>
      <c r="R1799" s="97">
        <f t="shared" si="1333"/>
        <v>0</v>
      </c>
      <c r="S1799" s="73">
        <f t="shared" si="1333"/>
        <v>0</v>
      </c>
      <c r="T1799" s="93">
        <f t="shared" si="1334"/>
        <v>0</v>
      </c>
      <c r="U1799" s="209">
        <v>2</v>
      </c>
    </row>
    <row r="1800" spans="1:21" s="61" customFormat="1" ht="15.75" hidden="1" customHeight="1" thickBot="1">
      <c r="A1800" s="164" t="s">
        <v>43</v>
      </c>
      <c r="B1800" s="213"/>
      <c r="C1800" s="38" t="s">
        <v>838</v>
      </c>
      <c r="D1800" s="243">
        <f t="shared" ref="D1800:O1800" si="1338">D1702+D1751</f>
        <v>22.008955349999979</v>
      </c>
      <c r="E1800" s="284">
        <f t="shared" si="1338"/>
        <v>10.667645250000032</v>
      </c>
      <c r="F1800" s="284">
        <f t="shared" si="1338"/>
        <v>14.13734530000005</v>
      </c>
      <c r="G1800" s="284">
        <f t="shared" si="1338"/>
        <v>17.865756829999949</v>
      </c>
      <c r="H1800" s="284">
        <f t="shared" si="1338"/>
        <v>11.652141029999971</v>
      </c>
      <c r="I1800" s="284">
        <f t="shared" si="1338"/>
        <v>41.86072673999989</v>
      </c>
      <c r="J1800" s="284">
        <f t="shared" si="1338"/>
        <v>24.590883460000107</v>
      </c>
      <c r="K1800" s="284">
        <f t="shared" si="1338"/>
        <v>8.0600817600000418</v>
      </c>
      <c r="L1800" s="284">
        <f t="shared" si="1338"/>
        <v>12.991620790000088</v>
      </c>
      <c r="M1800" s="284">
        <f t="shared" si="1338"/>
        <v>18.851500909999846</v>
      </c>
      <c r="N1800" s="284">
        <f t="shared" si="1338"/>
        <v>15.346155660000115</v>
      </c>
      <c r="O1800" s="284">
        <f t="shared" si="1338"/>
        <v>12.662068889999816</v>
      </c>
      <c r="P1800" s="244">
        <f t="shared" si="1331"/>
        <v>210.69488196999987</v>
      </c>
      <c r="Q1800" s="127"/>
      <c r="R1800" s="97">
        <f t="shared" si="1333"/>
        <v>0</v>
      </c>
      <c r="S1800" s="73">
        <f t="shared" si="1333"/>
        <v>0</v>
      </c>
      <c r="T1800" s="76">
        <f>S1800-R1800</f>
        <v>0</v>
      </c>
      <c r="U1800" s="209">
        <v>2</v>
      </c>
    </row>
    <row r="1801" spans="1:21" s="61" customFormat="1" ht="15.75" hidden="1" customHeight="1" thickBot="1">
      <c r="A1801" s="164" t="s">
        <v>43</v>
      </c>
      <c r="B1801" s="512"/>
      <c r="C1801" s="39" t="s">
        <v>922</v>
      </c>
      <c r="D1801" s="243">
        <f t="shared" ref="D1801:O1801" si="1339">D1703+D1752</f>
        <v>21.17779779</v>
      </c>
      <c r="E1801" s="284">
        <f t="shared" si="1339"/>
        <v>13.112360669999997</v>
      </c>
      <c r="F1801" s="284">
        <f t="shared" si="1339"/>
        <v>18.539799409999979</v>
      </c>
      <c r="G1801" s="284">
        <f t="shared" si="1339"/>
        <v>18.203034870000046</v>
      </c>
      <c r="H1801" s="284">
        <f t="shared" si="1339"/>
        <v>10.812976899999983</v>
      </c>
      <c r="I1801" s="284">
        <f t="shared" si="1339"/>
        <v>12.190819410000001</v>
      </c>
      <c r="J1801" s="284">
        <f t="shared" si="1339"/>
        <v>22.591889839999968</v>
      </c>
      <c r="K1801" s="284">
        <f t="shared" si="1339"/>
        <v>7.7387641600000627</v>
      </c>
      <c r="L1801" s="284">
        <f t="shared" si="1339"/>
        <v>26.990451309999933</v>
      </c>
      <c r="M1801" s="284">
        <f t="shared" si="1339"/>
        <v>25.52039490000006</v>
      </c>
      <c r="N1801" s="284">
        <f t="shared" si="1339"/>
        <v>49.318902759999823</v>
      </c>
      <c r="O1801" s="284">
        <f t="shared" si="1339"/>
        <v>12.606325690000062</v>
      </c>
      <c r="P1801" s="244">
        <f>SUM(D1801:O1801)</f>
        <v>238.80351770999991</v>
      </c>
      <c r="Q1801" s="127"/>
      <c r="R1801" s="284">
        <f t="shared" si="1333"/>
        <v>190.7</v>
      </c>
      <c r="S1801" s="243">
        <f t="shared" si="1333"/>
        <v>190.7</v>
      </c>
      <c r="T1801" s="358">
        <f t="shared" si="1334"/>
        <v>0</v>
      </c>
      <c r="U1801" s="209">
        <v>2</v>
      </c>
    </row>
    <row r="1802" spans="1:21" s="61" customFormat="1" ht="15.6" customHeight="1" thickBot="1">
      <c r="A1802" s="164" t="s">
        <v>43</v>
      </c>
      <c r="B1802" s="513">
        <v>322</v>
      </c>
      <c r="C1802" s="510" t="s">
        <v>2827</v>
      </c>
      <c r="D1802" s="279">
        <f t="shared" ref="D1802:O1802" si="1340">D1704+D1753</f>
        <v>14.299999999999999</v>
      </c>
      <c r="E1802" s="279">
        <f t="shared" si="1340"/>
        <v>9.1</v>
      </c>
      <c r="F1802" s="279">
        <f t="shared" si="1340"/>
        <v>10.8</v>
      </c>
      <c r="G1802" s="279">
        <f t="shared" si="1340"/>
        <v>15.799999999999999</v>
      </c>
      <c r="H1802" s="279">
        <f t="shared" si="1340"/>
        <v>15.2</v>
      </c>
      <c r="I1802" s="279">
        <f t="shared" si="1340"/>
        <v>15.6</v>
      </c>
      <c r="J1802" s="279">
        <f t="shared" si="1340"/>
        <v>18.5</v>
      </c>
      <c r="K1802" s="279">
        <f t="shared" si="1340"/>
        <v>10.5</v>
      </c>
      <c r="L1802" s="279">
        <f t="shared" si="1340"/>
        <v>9.5</v>
      </c>
      <c r="M1802" s="279">
        <f t="shared" si="1340"/>
        <v>17.7</v>
      </c>
      <c r="N1802" s="279">
        <f t="shared" si="1340"/>
        <v>18.8</v>
      </c>
      <c r="O1802" s="279">
        <f t="shared" si="1340"/>
        <v>37.199999999999996</v>
      </c>
      <c r="P1802" s="511">
        <f>SUM(D1802:O1802)</f>
        <v>193</v>
      </c>
      <c r="Q1802" s="81"/>
      <c r="R1802" s="279">
        <f t="shared" si="1333"/>
        <v>193</v>
      </c>
      <c r="S1802" s="279">
        <f t="shared" si="1333"/>
        <v>193</v>
      </c>
      <c r="T1802" s="527">
        <f>R1802-S1802</f>
        <v>0</v>
      </c>
      <c r="U1802" s="279">
        <v>1</v>
      </c>
    </row>
    <row r="1803" spans="1:21" s="61" customFormat="1" ht="15.75" hidden="1" customHeight="1" thickBot="1">
      <c r="A1803" s="164" t="s">
        <v>43</v>
      </c>
      <c r="B1803" s="409"/>
      <c r="C1803" s="410" t="s">
        <v>1056</v>
      </c>
      <c r="D1803" s="77">
        <f t="shared" ref="D1803:O1803" si="1341">D1705+D1754</f>
        <v>28.892751319999995</v>
      </c>
      <c r="E1803" s="171">
        <f t="shared" si="1341"/>
        <v>20.179814120000007</v>
      </c>
      <c r="F1803" s="171">
        <f t="shared" si="1341"/>
        <v>11.138500550000014</v>
      </c>
      <c r="G1803" s="171">
        <f t="shared" si="1341"/>
        <v>15.507935249999974</v>
      </c>
      <c r="H1803" s="171">
        <f t="shared" si="1341"/>
        <v>14.649317440000038</v>
      </c>
      <c r="I1803" s="171">
        <f t="shared" si="1341"/>
        <v>17.570767669999945</v>
      </c>
      <c r="J1803" s="171">
        <f t="shared" si="1341"/>
        <v>44.263067320000033</v>
      </c>
      <c r="K1803" s="171">
        <f t="shared" si="1341"/>
        <v>10.810151839999996</v>
      </c>
      <c r="L1803" s="171">
        <f t="shared" si="1341"/>
        <v>17.720329729999925</v>
      </c>
      <c r="M1803" s="171">
        <f t="shared" si="1341"/>
        <v>39.282065310000178</v>
      </c>
      <c r="N1803" s="171">
        <f t="shared" si="1341"/>
        <v>15.620238039999904</v>
      </c>
      <c r="O1803" s="171">
        <f t="shared" si="1341"/>
        <v>18.874086120000008</v>
      </c>
      <c r="P1803" s="78">
        <f>SUM(D1803:O1803)</f>
        <v>254.50902471000001</v>
      </c>
      <c r="Q1803" s="75"/>
      <c r="R1803" s="200">
        <f t="shared" si="1333"/>
        <v>223.3</v>
      </c>
      <c r="S1803" s="238">
        <f t="shared" si="1333"/>
        <v>223.3</v>
      </c>
      <c r="T1803" s="392">
        <f>R1803-S1803</f>
        <v>0</v>
      </c>
      <c r="U1803" s="209">
        <v>2</v>
      </c>
    </row>
    <row r="1804" spans="1:21" s="61" customFormat="1" ht="15.75" hidden="1" customHeight="1" thickBot="1">
      <c r="A1804" s="164" t="s">
        <v>43</v>
      </c>
      <c r="B1804" s="62"/>
      <c r="C1804" s="38" t="s">
        <v>1449</v>
      </c>
      <c r="D1804" s="73">
        <f t="shared" ref="D1804:O1804" si="1342">D1706+D1755</f>
        <v>24.677355509999995</v>
      </c>
      <c r="E1804" s="97">
        <f t="shared" si="1342"/>
        <v>14.331900220000005</v>
      </c>
      <c r="F1804" s="97">
        <f t="shared" si="1342"/>
        <v>18.25739891000002</v>
      </c>
      <c r="G1804" s="97">
        <f t="shared" si="1342"/>
        <v>16.233304320000016</v>
      </c>
      <c r="H1804" s="97">
        <f t="shared" si="1342"/>
        <v>12.42726529999995</v>
      </c>
      <c r="I1804" s="97">
        <f t="shared" si="1342"/>
        <v>12.100415040000067</v>
      </c>
      <c r="J1804" s="97">
        <f t="shared" si="1342"/>
        <v>44.52581085999995</v>
      </c>
      <c r="K1804" s="97">
        <f t="shared" si="1342"/>
        <v>10.170417789999981</v>
      </c>
      <c r="L1804" s="97">
        <f t="shared" si="1342"/>
        <v>15.977051589999942</v>
      </c>
      <c r="M1804" s="97">
        <f t="shared" si="1342"/>
        <v>14.99148324000112</v>
      </c>
      <c r="N1804" s="97">
        <f t="shared" si="1342"/>
        <v>9.1822174699994825</v>
      </c>
      <c r="O1804" s="97">
        <f t="shared" si="1342"/>
        <v>9.3098933099998575</v>
      </c>
      <c r="P1804" s="74">
        <f t="shared" ref="P1804:P1812" si="1343">SUM(D1804:O1804)</f>
        <v>202.1845135600004</v>
      </c>
      <c r="Q1804" s="75"/>
      <c r="R1804" s="73">
        <f t="shared" si="1333"/>
        <v>202.2</v>
      </c>
      <c r="S1804" s="73">
        <f t="shared" si="1333"/>
        <v>202.2</v>
      </c>
      <c r="T1804" s="273">
        <f t="shared" ref="T1804:T1812" si="1344">R1804-S1804</f>
        <v>0</v>
      </c>
      <c r="U1804" s="209">
        <v>2</v>
      </c>
    </row>
    <row r="1805" spans="1:21" s="61" customFormat="1" ht="15.75" hidden="1" customHeight="1" thickBot="1">
      <c r="A1805" s="164" t="s">
        <v>43</v>
      </c>
      <c r="B1805" s="62"/>
      <c r="C1805" s="38" t="s">
        <v>1450</v>
      </c>
      <c r="D1805" s="77">
        <f t="shared" ref="D1805:O1805" si="1345">D1707+D1756</f>
        <v>21.400782669999998</v>
      </c>
      <c r="E1805" s="171">
        <f t="shared" si="1345"/>
        <v>13.982787400000003</v>
      </c>
      <c r="F1805" s="171">
        <f t="shared" si="1345"/>
        <v>13.742759459999991</v>
      </c>
      <c r="G1805" s="171">
        <f t="shared" si="1345"/>
        <v>19.903949319999988</v>
      </c>
      <c r="H1805" s="171">
        <f t="shared" si="1345"/>
        <v>18.000647309999991</v>
      </c>
      <c r="I1805" s="171">
        <f t="shared" si="1345"/>
        <v>22.416873240000093</v>
      </c>
      <c r="J1805" s="171">
        <f t="shared" si="1345"/>
        <v>23.433901049999967</v>
      </c>
      <c r="K1805" s="171">
        <f t="shared" si="1345"/>
        <v>10.077321290000178</v>
      </c>
      <c r="L1805" s="171">
        <f t="shared" si="1345"/>
        <v>15.455973859999943</v>
      </c>
      <c r="M1805" s="171">
        <f t="shared" si="1345"/>
        <v>22.432737989999737</v>
      </c>
      <c r="N1805" s="171">
        <f t="shared" si="1345"/>
        <v>16.894567619999684</v>
      </c>
      <c r="O1805" s="171">
        <f t="shared" si="1345"/>
        <v>43.502907250000376</v>
      </c>
      <c r="P1805" s="78">
        <f t="shared" si="1343"/>
        <v>241.24520845999996</v>
      </c>
      <c r="Q1805" s="180"/>
      <c r="R1805" s="243">
        <f t="shared" si="1333"/>
        <v>227</v>
      </c>
      <c r="S1805" s="243">
        <f t="shared" si="1333"/>
        <v>227</v>
      </c>
      <c r="T1805" s="358">
        <f t="shared" si="1344"/>
        <v>0</v>
      </c>
      <c r="U1805" s="209">
        <v>2</v>
      </c>
    </row>
    <row r="1806" spans="1:21" s="61" customFormat="1" ht="15.6" hidden="1" customHeight="1" thickBot="1">
      <c r="A1806" s="164" t="s">
        <v>43</v>
      </c>
      <c r="B1806" s="62"/>
      <c r="C1806" s="38" t="s">
        <v>1451</v>
      </c>
      <c r="D1806" s="73">
        <f t="shared" ref="D1806:O1806" si="1346">D1708+D1757</f>
        <v>17.463492070000001</v>
      </c>
      <c r="E1806" s="97">
        <f t="shared" si="1346"/>
        <v>13.920789030000002</v>
      </c>
      <c r="F1806" s="97">
        <f t="shared" si="1346"/>
        <v>12.155997830000004</v>
      </c>
      <c r="G1806" s="97">
        <f t="shared" si="1346"/>
        <v>23.448375670000001</v>
      </c>
      <c r="H1806" s="97">
        <f t="shared" si="1346"/>
        <v>7.0134664000000466</v>
      </c>
      <c r="I1806" s="97">
        <f t="shared" si="1346"/>
        <v>14.522677229999989</v>
      </c>
      <c r="J1806" s="97">
        <f t="shared" si="1346"/>
        <v>26.714125050000039</v>
      </c>
      <c r="K1806" s="97">
        <f t="shared" si="1346"/>
        <v>13.349331229999738</v>
      </c>
      <c r="L1806" s="97">
        <f t="shared" si="1346"/>
        <v>15.262682540000309</v>
      </c>
      <c r="M1806" s="97">
        <f t="shared" si="1346"/>
        <v>10.647063369999877</v>
      </c>
      <c r="N1806" s="97">
        <f t="shared" si="1346"/>
        <v>20.027082289998546</v>
      </c>
      <c r="O1806" s="97">
        <f t="shared" si="1346"/>
        <v>21.526419480000122</v>
      </c>
      <c r="P1806" s="74">
        <f t="shared" si="1343"/>
        <v>196.05150218999864</v>
      </c>
      <c r="Q1806" s="180"/>
      <c r="R1806" s="73">
        <f t="shared" si="1333"/>
        <v>182</v>
      </c>
      <c r="S1806" s="73">
        <f t="shared" si="1333"/>
        <v>182</v>
      </c>
      <c r="T1806" s="93">
        <f t="shared" si="1344"/>
        <v>0</v>
      </c>
      <c r="U1806" s="209">
        <v>2</v>
      </c>
    </row>
    <row r="1807" spans="1:21" s="61" customFormat="1" ht="15.6" hidden="1" customHeight="1" thickBot="1">
      <c r="A1807" s="164" t="s">
        <v>43</v>
      </c>
      <c r="B1807" s="62"/>
      <c r="C1807" s="38" t="s">
        <v>1452</v>
      </c>
      <c r="D1807" s="73">
        <f t="shared" ref="D1807:O1807" si="1347">D1709+D1758</f>
        <v>24.232524549999997</v>
      </c>
      <c r="E1807" s="97">
        <f t="shared" si="1347"/>
        <v>25.333890480000001</v>
      </c>
      <c r="F1807" s="97">
        <f t="shared" si="1347"/>
        <v>19.839266540000011</v>
      </c>
      <c r="G1807" s="97">
        <f t="shared" si="1347"/>
        <v>28.807874479999988</v>
      </c>
      <c r="H1807" s="97">
        <f t="shared" si="1347"/>
        <v>22.355745469999995</v>
      </c>
      <c r="I1807" s="97">
        <f t="shared" si="1347"/>
        <v>24.186079959999962</v>
      </c>
      <c r="J1807" s="97">
        <f t="shared" si="1347"/>
        <v>21.400854240000108</v>
      </c>
      <c r="K1807" s="97">
        <f t="shared" si="1347"/>
        <v>9.3464778199999081</v>
      </c>
      <c r="L1807" s="97">
        <f t="shared" si="1347"/>
        <v>17.159643280000036</v>
      </c>
      <c r="M1807" s="97">
        <f t="shared" si="1347"/>
        <v>15.266755640000092</v>
      </c>
      <c r="N1807" s="97">
        <f t="shared" si="1347"/>
        <v>12.373852799999881</v>
      </c>
      <c r="O1807" s="97">
        <f t="shared" si="1347"/>
        <v>26.556420090000081</v>
      </c>
      <c r="P1807" s="74">
        <f t="shared" si="1343"/>
        <v>246.85938535000008</v>
      </c>
      <c r="Q1807" s="79"/>
      <c r="R1807" s="77">
        <f t="shared" si="1333"/>
        <v>240.5</v>
      </c>
      <c r="S1807" s="77">
        <f t="shared" si="1333"/>
        <v>240.5</v>
      </c>
      <c r="T1807" s="393">
        <f t="shared" si="1344"/>
        <v>0</v>
      </c>
      <c r="U1807" s="209">
        <v>2</v>
      </c>
    </row>
    <row r="1808" spans="1:21" s="61" customFormat="1" ht="15.75" hidden="1" customHeight="1" thickBot="1">
      <c r="A1808" s="164" t="s">
        <v>43</v>
      </c>
      <c r="B1808" s="62">
        <f>+B1802+1</f>
        <v>323</v>
      </c>
      <c r="C1808" s="38" t="s">
        <v>1453</v>
      </c>
      <c r="D1808" s="73">
        <f t="shared" ref="D1808:O1808" si="1348">D1710+D1759</f>
        <v>17.48502659</v>
      </c>
      <c r="E1808" s="97">
        <f t="shared" si="1348"/>
        <v>19.584192510000005</v>
      </c>
      <c r="F1808" s="97">
        <f t="shared" si="1348"/>
        <v>16.40117734999999</v>
      </c>
      <c r="G1808" s="97">
        <f t="shared" si="1348"/>
        <v>5.9472550600000043</v>
      </c>
      <c r="H1808" s="97">
        <f t="shared" si="1348"/>
        <v>10.821393310000005</v>
      </c>
      <c r="I1808" s="97">
        <f t="shared" si="1348"/>
        <v>8.030641799999982</v>
      </c>
      <c r="J1808" s="97">
        <f t="shared" si="1348"/>
        <v>24.355097029999989</v>
      </c>
      <c r="K1808" s="97">
        <f>K1710+K1759</f>
        <v>23.578936800000051</v>
      </c>
      <c r="L1808" s="97">
        <f t="shared" si="1348"/>
        <v>22.23166906999996</v>
      </c>
      <c r="M1808" s="97">
        <f t="shared" si="1348"/>
        <v>22.119047560000048</v>
      </c>
      <c r="N1808" s="97">
        <f t="shared" si="1348"/>
        <v>17.357240159999996</v>
      </c>
      <c r="O1808" s="97">
        <f t="shared" si="1348"/>
        <v>47.593244849999863</v>
      </c>
      <c r="P1808" s="74">
        <f t="shared" si="1343"/>
        <v>235.50492208999992</v>
      </c>
      <c r="Q1808" s="180"/>
      <c r="R1808" s="171">
        <f t="shared" si="1333"/>
        <v>153.69999999999999</v>
      </c>
      <c r="S1808" s="77">
        <f t="shared" si="1333"/>
        <v>153.69999999999999</v>
      </c>
      <c r="T1808" s="393">
        <f t="shared" si="1344"/>
        <v>0</v>
      </c>
      <c r="U1808" s="209">
        <v>2</v>
      </c>
    </row>
    <row r="1809" spans="1:21" s="61" customFormat="1" ht="15.75" hidden="1" customHeight="1" thickBot="1">
      <c r="A1809" s="164" t="s">
        <v>43</v>
      </c>
      <c r="B1809" s="408">
        <v>332</v>
      </c>
      <c r="C1809" s="542" t="s">
        <v>1454</v>
      </c>
      <c r="D1809" s="243">
        <f t="shared" ref="D1809:O1809" si="1349">D1711+D1760</f>
        <v>54.511150080000007</v>
      </c>
      <c r="E1809" s="284">
        <f t="shared" si="1349"/>
        <v>18.338326259999988</v>
      </c>
      <c r="F1809" s="284">
        <f t="shared" si="1349"/>
        <v>17.183902619999987</v>
      </c>
      <c r="G1809" s="284">
        <f t="shared" si="1349"/>
        <v>16.118362050000016</v>
      </c>
      <c r="H1809" s="284">
        <f t="shared" si="1349"/>
        <v>24.990105790000023</v>
      </c>
      <c r="I1809" s="284">
        <f t="shared" si="1349"/>
        <v>9.9890337200000054</v>
      </c>
      <c r="J1809" s="284">
        <f t="shared" si="1349"/>
        <v>16.199853680000007</v>
      </c>
      <c r="K1809" s="284">
        <f t="shared" si="1349"/>
        <v>11.820785619999995</v>
      </c>
      <c r="L1809" s="284">
        <f t="shared" si="1349"/>
        <v>27.866924370000017</v>
      </c>
      <c r="M1809" s="284">
        <f t="shared" si="1349"/>
        <v>18.325941580000034</v>
      </c>
      <c r="N1809" s="284">
        <f t="shared" si="1349"/>
        <v>16.250233719999919</v>
      </c>
      <c r="O1809" s="284">
        <f t="shared" si="1349"/>
        <v>39.34876488000004</v>
      </c>
      <c r="P1809" s="244">
        <f t="shared" si="1343"/>
        <v>270.94338437000005</v>
      </c>
      <c r="Q1809" s="79"/>
      <c r="R1809" s="284">
        <f t="shared" si="1333"/>
        <v>258.7</v>
      </c>
      <c r="S1809" s="243">
        <f t="shared" si="1333"/>
        <v>258.7</v>
      </c>
      <c r="T1809" s="358">
        <f t="shared" si="1344"/>
        <v>0</v>
      </c>
      <c r="U1809" s="209">
        <v>2</v>
      </c>
    </row>
    <row r="1810" spans="1:21" s="61" customFormat="1" ht="15.75" customHeight="1" thickBot="1">
      <c r="A1810" s="164" t="s">
        <v>43</v>
      </c>
      <c r="B1810" s="513">
        <v>323</v>
      </c>
      <c r="C1810" s="510" t="s">
        <v>1455</v>
      </c>
      <c r="D1810" s="279">
        <f t="shared" ref="D1810:O1810" si="1350">D1712+D1761</f>
        <v>18.611037839999998</v>
      </c>
      <c r="E1810" s="279">
        <f t="shared" si="1350"/>
        <v>22.614306570000004</v>
      </c>
      <c r="F1810" s="279">
        <f t="shared" si="1350"/>
        <v>20.156969629999995</v>
      </c>
      <c r="G1810" s="279">
        <f t="shared" si="1350"/>
        <v>53.797641719999987</v>
      </c>
      <c r="H1810" s="279">
        <f t="shared" si="1350"/>
        <v>32.684215580000043</v>
      </c>
      <c r="I1810" s="279">
        <f t="shared" si="1350"/>
        <v>19.710836820000015</v>
      </c>
      <c r="J1810" s="279">
        <f t="shared" si="1350"/>
        <v>17.700000000000003</v>
      </c>
      <c r="K1810" s="279">
        <f t="shared" si="1350"/>
        <v>10.399999999999999</v>
      </c>
      <c r="L1810" s="279">
        <f t="shared" si="1350"/>
        <v>9.8000000000000007</v>
      </c>
      <c r="M1810" s="279">
        <f t="shared" si="1350"/>
        <v>18.2</v>
      </c>
      <c r="N1810" s="279">
        <f t="shared" si="1350"/>
        <v>18.8</v>
      </c>
      <c r="O1810" s="279">
        <f t="shared" si="1350"/>
        <v>34.82499183999996</v>
      </c>
      <c r="P1810" s="511">
        <f t="shared" si="1343"/>
        <v>277.30000000000007</v>
      </c>
      <c r="Q1810" s="558"/>
      <c r="R1810" s="279">
        <f t="shared" si="1333"/>
        <v>277.3</v>
      </c>
      <c r="S1810" s="279">
        <f t="shared" si="1333"/>
        <v>277.3</v>
      </c>
      <c r="T1810" s="527">
        <f t="shared" si="1344"/>
        <v>0</v>
      </c>
      <c r="U1810" s="279">
        <v>1</v>
      </c>
    </row>
    <row r="1811" spans="1:21" s="61" customFormat="1" ht="15.75" customHeight="1">
      <c r="A1811" s="164" t="s">
        <v>43</v>
      </c>
      <c r="B1811" s="513">
        <v>324</v>
      </c>
      <c r="C1811" s="510" t="s">
        <v>1456</v>
      </c>
      <c r="D1811" s="279">
        <f t="shared" ref="D1811:O1811" si="1351">D1713+D1762</f>
        <v>14.299999999999999</v>
      </c>
      <c r="E1811" s="279">
        <f t="shared" si="1351"/>
        <v>9.1</v>
      </c>
      <c r="F1811" s="279">
        <f t="shared" si="1351"/>
        <v>10.8</v>
      </c>
      <c r="G1811" s="279">
        <f t="shared" si="1351"/>
        <v>15.799999999999999</v>
      </c>
      <c r="H1811" s="279">
        <f t="shared" si="1351"/>
        <v>15.2</v>
      </c>
      <c r="I1811" s="279">
        <f t="shared" si="1351"/>
        <v>15.6</v>
      </c>
      <c r="J1811" s="279">
        <f t="shared" si="1351"/>
        <v>18.5</v>
      </c>
      <c r="K1811" s="279">
        <f t="shared" si="1351"/>
        <v>10.5</v>
      </c>
      <c r="L1811" s="279">
        <f t="shared" si="1351"/>
        <v>9.5</v>
      </c>
      <c r="M1811" s="279">
        <f t="shared" si="1351"/>
        <v>17.7</v>
      </c>
      <c r="N1811" s="279">
        <f t="shared" si="1351"/>
        <v>18.8</v>
      </c>
      <c r="O1811" s="279">
        <f t="shared" si="1351"/>
        <v>37.199999999999996</v>
      </c>
      <c r="P1811" s="511">
        <f t="shared" si="1343"/>
        <v>193</v>
      </c>
      <c r="Q1811" s="558"/>
      <c r="R1811" s="279">
        <f t="shared" si="1333"/>
        <v>193</v>
      </c>
      <c r="S1811" s="279">
        <f t="shared" si="1333"/>
        <v>193</v>
      </c>
      <c r="T1811" s="527">
        <f t="shared" si="1344"/>
        <v>0</v>
      </c>
      <c r="U1811" s="279">
        <v>1</v>
      </c>
    </row>
    <row r="1812" spans="1:21" s="61" customFormat="1" ht="15.75" hidden="1" customHeight="1" thickBot="1">
      <c r="A1812" s="164" t="s">
        <v>43</v>
      </c>
      <c r="B1812" s="409"/>
      <c r="C1812" s="410" t="s">
        <v>1457</v>
      </c>
      <c r="D1812" s="77">
        <f t="shared" ref="D1812:O1812" si="1352">D1714+D1763</f>
        <v>0</v>
      </c>
      <c r="E1812" s="171">
        <f t="shared" si="1352"/>
        <v>0</v>
      </c>
      <c r="F1812" s="171">
        <f t="shared" si="1352"/>
        <v>0</v>
      </c>
      <c r="G1812" s="171">
        <f t="shared" si="1352"/>
        <v>0</v>
      </c>
      <c r="H1812" s="171">
        <f t="shared" si="1352"/>
        <v>0</v>
      </c>
      <c r="I1812" s="171">
        <f t="shared" si="1352"/>
        <v>0</v>
      </c>
      <c r="J1812" s="171">
        <f t="shared" si="1352"/>
        <v>0</v>
      </c>
      <c r="K1812" s="171">
        <f t="shared" si="1352"/>
        <v>0</v>
      </c>
      <c r="L1812" s="171">
        <f t="shared" si="1352"/>
        <v>0</v>
      </c>
      <c r="M1812" s="171">
        <f t="shared" si="1352"/>
        <v>0</v>
      </c>
      <c r="N1812" s="171">
        <f t="shared" si="1352"/>
        <v>0</v>
      </c>
      <c r="O1812" s="171">
        <f t="shared" si="1352"/>
        <v>0</v>
      </c>
      <c r="P1812" s="78">
        <f t="shared" si="1343"/>
        <v>0</v>
      </c>
      <c r="Q1812" s="127"/>
      <c r="R1812" s="171">
        <f t="shared" si="1333"/>
        <v>0</v>
      </c>
      <c r="S1812" s="77">
        <f t="shared" si="1333"/>
        <v>0</v>
      </c>
      <c r="T1812" s="393">
        <f t="shared" si="1344"/>
        <v>0</v>
      </c>
      <c r="U1812" s="209">
        <v>2</v>
      </c>
    </row>
    <row r="1813" spans="1:21" s="61" customFormat="1" ht="15.75" hidden="1" customHeight="1" thickBot="1">
      <c r="A1813" s="164" t="s">
        <v>43</v>
      </c>
      <c r="B1813" s="213"/>
      <c r="C1813" s="38" t="s">
        <v>1458</v>
      </c>
      <c r="D1813" s="73">
        <f t="shared" ref="D1813:O1813" si="1353">D1715+D1764</f>
        <v>0</v>
      </c>
      <c r="E1813" s="97">
        <f t="shared" si="1353"/>
        <v>0</v>
      </c>
      <c r="F1813" s="97">
        <f t="shared" si="1353"/>
        <v>0</v>
      </c>
      <c r="G1813" s="97">
        <f t="shared" si="1353"/>
        <v>0</v>
      </c>
      <c r="H1813" s="97">
        <f t="shared" si="1353"/>
        <v>0</v>
      </c>
      <c r="I1813" s="97">
        <f t="shared" si="1353"/>
        <v>0</v>
      </c>
      <c r="J1813" s="97">
        <f t="shared" si="1353"/>
        <v>0</v>
      </c>
      <c r="K1813" s="97">
        <f t="shared" si="1353"/>
        <v>0</v>
      </c>
      <c r="L1813" s="97">
        <f t="shared" si="1353"/>
        <v>0</v>
      </c>
      <c r="M1813" s="97">
        <f t="shared" si="1353"/>
        <v>0</v>
      </c>
      <c r="N1813" s="97">
        <f t="shared" si="1353"/>
        <v>0</v>
      </c>
      <c r="O1813" s="97">
        <f t="shared" si="1353"/>
        <v>0</v>
      </c>
      <c r="P1813" s="74">
        <f>SUM(D1813:O1813)</f>
        <v>0</v>
      </c>
      <c r="Q1813" s="433"/>
      <c r="R1813" s="97">
        <f t="shared" si="1333"/>
        <v>0</v>
      </c>
      <c r="S1813" s="73">
        <f t="shared" si="1333"/>
        <v>0</v>
      </c>
      <c r="T1813" s="93">
        <f>R1813-S1813</f>
        <v>0</v>
      </c>
      <c r="U1813" s="209">
        <v>2</v>
      </c>
    </row>
    <row r="1814" spans="1:21" s="61" customFormat="1" ht="15.75" hidden="1" customHeight="1" thickBot="1">
      <c r="A1814" s="164" t="s">
        <v>43</v>
      </c>
      <c r="B1814" s="213"/>
      <c r="C1814" s="38" t="s">
        <v>2540</v>
      </c>
      <c r="D1814" s="73">
        <f t="shared" ref="D1814:O1814" si="1354">D1716+D1765</f>
        <v>0</v>
      </c>
      <c r="E1814" s="97">
        <f t="shared" si="1354"/>
        <v>0</v>
      </c>
      <c r="F1814" s="97">
        <f t="shared" si="1354"/>
        <v>0</v>
      </c>
      <c r="G1814" s="97">
        <f t="shared" si="1354"/>
        <v>0</v>
      </c>
      <c r="H1814" s="97">
        <f t="shared" si="1354"/>
        <v>0</v>
      </c>
      <c r="I1814" s="97">
        <f t="shared" si="1354"/>
        <v>0</v>
      </c>
      <c r="J1814" s="97">
        <f t="shared" si="1354"/>
        <v>0</v>
      </c>
      <c r="K1814" s="97">
        <f t="shared" si="1354"/>
        <v>0</v>
      </c>
      <c r="L1814" s="97">
        <f t="shared" si="1354"/>
        <v>0</v>
      </c>
      <c r="M1814" s="97">
        <f t="shared" si="1354"/>
        <v>0</v>
      </c>
      <c r="N1814" s="97">
        <f t="shared" si="1354"/>
        <v>0</v>
      </c>
      <c r="O1814" s="97">
        <f t="shared" si="1354"/>
        <v>0</v>
      </c>
      <c r="P1814" s="74">
        <f t="shared" ref="P1814:P1816" si="1355">SUM(D1814:O1814)</f>
        <v>0</v>
      </c>
      <c r="Q1814" s="433"/>
      <c r="R1814" s="97">
        <f t="shared" ref="R1814:S1814" si="1356">R1716+R1765</f>
        <v>0</v>
      </c>
      <c r="S1814" s="73">
        <f t="shared" si="1356"/>
        <v>0</v>
      </c>
      <c r="T1814" s="93">
        <f t="shared" ref="T1814:T1816" si="1357">R1814-S1814</f>
        <v>0</v>
      </c>
      <c r="U1814" s="209">
        <v>2</v>
      </c>
    </row>
    <row r="1815" spans="1:21" s="61" customFormat="1" ht="15.75" hidden="1" customHeight="1" thickBot="1">
      <c r="A1815" s="164" t="s">
        <v>43</v>
      </c>
      <c r="B1815" s="213"/>
      <c r="C1815" s="38" t="s">
        <v>2636</v>
      </c>
      <c r="D1815" s="73">
        <f t="shared" ref="D1815:O1815" si="1358">D1717+D1766</f>
        <v>0</v>
      </c>
      <c r="E1815" s="97">
        <f t="shared" si="1358"/>
        <v>0</v>
      </c>
      <c r="F1815" s="97">
        <f t="shared" si="1358"/>
        <v>0</v>
      </c>
      <c r="G1815" s="97">
        <f t="shared" si="1358"/>
        <v>0</v>
      </c>
      <c r="H1815" s="97">
        <f>H1717+H1766</f>
        <v>0</v>
      </c>
      <c r="I1815" s="97">
        <f t="shared" si="1358"/>
        <v>0</v>
      </c>
      <c r="J1815" s="97">
        <f t="shared" si="1358"/>
        <v>0</v>
      </c>
      <c r="K1815" s="97">
        <f t="shared" si="1358"/>
        <v>0</v>
      </c>
      <c r="L1815" s="97">
        <f t="shared" si="1358"/>
        <v>0</v>
      </c>
      <c r="M1815" s="97">
        <f t="shared" si="1358"/>
        <v>0</v>
      </c>
      <c r="N1815" s="97">
        <f t="shared" si="1358"/>
        <v>0</v>
      </c>
      <c r="O1815" s="97">
        <f t="shared" si="1358"/>
        <v>0</v>
      </c>
      <c r="P1815" s="74">
        <f t="shared" si="1355"/>
        <v>0</v>
      </c>
      <c r="Q1815" s="433"/>
      <c r="R1815" s="97">
        <f t="shared" ref="R1815:S1815" si="1359">R1717+R1766</f>
        <v>0</v>
      </c>
      <c r="S1815" s="73">
        <f t="shared" si="1359"/>
        <v>0</v>
      </c>
      <c r="T1815" s="93">
        <f t="shared" si="1357"/>
        <v>0</v>
      </c>
      <c r="U1815" s="209">
        <v>2</v>
      </c>
    </row>
    <row r="1816" spans="1:21" s="61" customFormat="1" ht="15.75" hidden="1" customHeight="1" thickBot="1">
      <c r="A1816" s="164" t="s">
        <v>43</v>
      </c>
      <c r="B1816" s="213"/>
      <c r="C1816" s="38" t="s">
        <v>2732</v>
      </c>
      <c r="D1816" s="73">
        <f t="shared" ref="D1816:O1816" si="1360">D1718+D1767</f>
        <v>0</v>
      </c>
      <c r="E1816" s="97">
        <f t="shared" si="1360"/>
        <v>0</v>
      </c>
      <c r="F1816" s="97">
        <f t="shared" si="1360"/>
        <v>0</v>
      </c>
      <c r="G1816" s="97">
        <f t="shared" si="1360"/>
        <v>0</v>
      </c>
      <c r="H1816" s="97">
        <f t="shared" si="1360"/>
        <v>0</v>
      </c>
      <c r="I1816" s="97">
        <f t="shared" si="1360"/>
        <v>0</v>
      </c>
      <c r="J1816" s="97">
        <f t="shared" si="1360"/>
        <v>0</v>
      </c>
      <c r="K1816" s="97">
        <f t="shared" si="1360"/>
        <v>0</v>
      </c>
      <c r="L1816" s="97">
        <f t="shared" si="1360"/>
        <v>0</v>
      </c>
      <c r="M1816" s="97">
        <f t="shared" si="1360"/>
        <v>0</v>
      </c>
      <c r="N1816" s="97">
        <f t="shared" si="1360"/>
        <v>0</v>
      </c>
      <c r="O1816" s="97">
        <f t="shared" si="1360"/>
        <v>0</v>
      </c>
      <c r="P1816" s="74">
        <f t="shared" si="1355"/>
        <v>0</v>
      </c>
      <c r="Q1816" s="433"/>
      <c r="R1816" s="97">
        <f t="shared" ref="R1816:S1816" si="1361">R1718+R1767</f>
        <v>0</v>
      </c>
      <c r="S1816" s="73">
        <f t="shared" si="1361"/>
        <v>0</v>
      </c>
      <c r="T1816" s="93">
        <f t="shared" si="1357"/>
        <v>0</v>
      </c>
      <c r="U1816" s="209">
        <v>2</v>
      </c>
    </row>
    <row r="1817" spans="1:21" s="81" customFormat="1" ht="15.6" customHeight="1">
      <c r="B1817" s="82"/>
      <c r="C1817" s="505"/>
      <c r="D1817" s="83"/>
      <c r="E1817" s="83"/>
      <c r="F1817" s="83"/>
      <c r="G1817" s="83"/>
      <c r="H1817" s="83"/>
      <c r="I1817" s="83"/>
      <c r="J1817" s="83"/>
      <c r="K1817" s="83"/>
      <c r="L1817" s="83"/>
      <c r="M1817" s="83"/>
      <c r="N1817" s="83"/>
      <c r="O1817" s="83"/>
      <c r="P1817" s="84"/>
      <c r="Q1817" s="66"/>
      <c r="R1817" s="66"/>
      <c r="S1817" s="66"/>
      <c r="T1817" s="95"/>
      <c r="U1817" s="209">
        <v>1</v>
      </c>
    </row>
    <row r="1818" spans="1:21" s="60" customFormat="1" ht="15.75" hidden="1" customHeight="1" thickBot="1">
      <c r="A1818" s="150" t="s">
        <v>44</v>
      </c>
      <c r="B1818" s="213"/>
      <c r="C1818" s="158" t="s">
        <v>205</v>
      </c>
      <c r="D1818" s="129">
        <v>9.005101654471933E-3</v>
      </c>
      <c r="E1818" s="129">
        <v>1.4381423913903527E-2</v>
      </c>
      <c r="F1818" s="129">
        <v>0.17714248180946018</v>
      </c>
      <c r="G1818" s="129">
        <v>5.560537714246875E-2</v>
      </c>
      <c r="H1818" s="129">
        <v>8.6382351106097238E-3</v>
      </c>
      <c r="I1818" s="129">
        <v>1.4816164226847506E-2</v>
      </c>
      <c r="J1818" s="129">
        <v>0.16139351779742572</v>
      </c>
      <c r="K1818" s="129">
        <v>1.4659293434703917E-2</v>
      </c>
      <c r="L1818" s="129">
        <v>1.5002691143336865E-2</v>
      </c>
      <c r="M1818" s="129">
        <v>0.21993351325675375</v>
      </c>
      <c r="N1818" s="129">
        <v>1.4264416840646787E-2</v>
      </c>
      <c r="O1818" s="129">
        <v>0.29515778366937129</v>
      </c>
      <c r="P1818" s="105">
        <f t="shared" ref="P1818:P1848" si="1362">SUM(D1818:O1818)</f>
        <v>1</v>
      </c>
      <c r="Q1818" s="291"/>
      <c r="R1818" s="83"/>
      <c r="S1818" s="83"/>
      <c r="T1818" s="67"/>
      <c r="U1818" s="209">
        <v>2</v>
      </c>
    </row>
    <row r="1819" spans="1:21" s="60" customFormat="1" ht="15.75" hidden="1" customHeight="1" thickBot="1">
      <c r="A1819" s="150" t="s">
        <v>44</v>
      </c>
      <c r="B1819" s="213"/>
      <c r="C1819" s="40" t="s">
        <v>206</v>
      </c>
      <c r="D1819" s="119">
        <v>2.0472743362805645E-2</v>
      </c>
      <c r="E1819" s="119">
        <v>2.1673768581321542E-2</v>
      </c>
      <c r="F1819" s="119">
        <v>2.1119397712292355E-2</v>
      </c>
      <c r="G1819" s="119">
        <v>1.9126236051641109E-2</v>
      </c>
      <c r="H1819" s="119">
        <v>1.9896599190451614E-2</v>
      </c>
      <c r="I1819" s="119">
        <v>1.9726940550174613E-2</v>
      </c>
      <c r="J1819" s="119">
        <v>1.9749313788939783E-2</v>
      </c>
      <c r="K1819" s="119">
        <v>0.22121973944152354</v>
      </c>
      <c r="L1819" s="119">
        <v>2.2695555706678541E-2</v>
      </c>
      <c r="M1819" s="119">
        <v>0.22380185707348621</v>
      </c>
      <c r="N1819" s="119">
        <v>2.2719906380690033E-2</v>
      </c>
      <c r="O1819" s="119">
        <v>0.36779794215999506</v>
      </c>
      <c r="P1819" s="107">
        <f t="shared" si="1362"/>
        <v>1</v>
      </c>
      <c r="Q1819" s="291"/>
      <c r="R1819" s="83"/>
      <c r="S1819" s="83"/>
      <c r="T1819" s="67"/>
      <c r="U1819" s="209">
        <v>2</v>
      </c>
    </row>
    <row r="1820" spans="1:21" s="60" customFormat="1" ht="15.75" hidden="1" customHeight="1" thickBot="1">
      <c r="A1820" s="150" t="s">
        <v>44</v>
      </c>
      <c r="B1820" s="213"/>
      <c r="C1820" s="40" t="s">
        <v>207</v>
      </c>
      <c r="D1820" s="346">
        <v>1.4740243583381636E-2</v>
      </c>
      <c r="E1820" s="346">
        <v>1.554904717622666E-2</v>
      </c>
      <c r="F1820" s="346">
        <v>1.5093215268788648E-2</v>
      </c>
      <c r="G1820" s="346">
        <v>1.4048081200696836E-2</v>
      </c>
      <c r="H1820" s="346">
        <v>0.19462851087056202</v>
      </c>
      <c r="I1820" s="346">
        <v>1.4214902606555205E-2</v>
      </c>
      <c r="J1820" s="346">
        <v>0.19491870871054159</v>
      </c>
      <c r="K1820" s="346">
        <v>1.6643600778812054E-2</v>
      </c>
      <c r="L1820" s="346">
        <v>1.7146053030791752E-2</v>
      </c>
      <c r="M1820" s="346">
        <v>0.25313235270665352</v>
      </c>
      <c r="N1820" s="346">
        <v>1.6704375048270863E-2</v>
      </c>
      <c r="O1820" s="346">
        <v>0.23318090901871921</v>
      </c>
      <c r="P1820" s="295">
        <f t="shared" si="1362"/>
        <v>1</v>
      </c>
      <c r="Q1820" s="291"/>
      <c r="R1820" s="83"/>
      <c r="S1820" s="83"/>
      <c r="T1820" s="67"/>
      <c r="U1820" s="209">
        <v>2</v>
      </c>
    </row>
    <row r="1821" spans="1:21" s="60" customFormat="1" ht="15.75" hidden="1" customHeight="1" thickBot="1">
      <c r="A1821" s="150" t="s">
        <v>44</v>
      </c>
      <c r="B1821" s="213"/>
      <c r="C1821" s="40" t="s">
        <v>208</v>
      </c>
      <c r="D1821" s="153">
        <f t="shared" ref="D1821:D1828" si="1363">D1843/$P1843</f>
        <v>1.3736664347668796E-2</v>
      </c>
      <c r="E1821" s="296">
        <f t="shared" ref="E1821:O1821" si="1364">E1843/$P1843</f>
        <v>1.8324998115902977E-2</v>
      </c>
      <c r="F1821" s="296">
        <f t="shared" si="1364"/>
        <v>1.6959532321251816E-2</v>
      </c>
      <c r="G1821" s="296">
        <f t="shared" si="1364"/>
        <v>0.1452488370710413</v>
      </c>
      <c r="H1821" s="296">
        <f t="shared" si="1364"/>
        <v>1.5921950794101306E-2</v>
      </c>
      <c r="I1821" s="296">
        <f t="shared" si="1364"/>
        <v>1.5571709917116192E-2</v>
      </c>
      <c r="J1821" s="296">
        <f t="shared" si="1364"/>
        <v>0.21063766670268746</v>
      </c>
      <c r="K1821" s="296">
        <f t="shared" si="1364"/>
        <v>1.7619924042457564E-2</v>
      </c>
      <c r="L1821" s="296">
        <f t="shared" si="1364"/>
        <v>1.8129862877931474E-2</v>
      </c>
      <c r="M1821" s="296">
        <f t="shared" si="1364"/>
        <v>0.21342803818990422</v>
      </c>
      <c r="N1821" s="296">
        <f t="shared" si="1364"/>
        <v>1.7511116222814656E-2</v>
      </c>
      <c r="O1821" s="296">
        <f t="shared" si="1364"/>
        <v>0.29690969939712214</v>
      </c>
      <c r="P1821" s="155">
        <f t="shared" si="1362"/>
        <v>0.99999999999999978</v>
      </c>
      <c r="Q1821" s="291"/>
      <c r="R1821" s="83"/>
      <c r="S1821" s="83"/>
      <c r="T1821" s="67"/>
      <c r="U1821" s="209">
        <v>2</v>
      </c>
    </row>
    <row r="1822" spans="1:21" s="60" customFormat="1" ht="15.75" hidden="1" customHeight="1" thickBot="1">
      <c r="A1822" s="150" t="s">
        <v>44</v>
      </c>
      <c r="B1822" s="213"/>
      <c r="C1822" s="41" t="s">
        <v>209</v>
      </c>
      <c r="D1822" s="153">
        <f t="shared" si="1363"/>
        <v>2.0473824423624925E-2</v>
      </c>
      <c r="E1822" s="296">
        <f t="shared" ref="E1822:O1823" si="1365">E1844/$P1844</f>
        <v>2.3211851204781867E-2</v>
      </c>
      <c r="F1822" s="296">
        <f t="shared" si="1365"/>
        <v>2.1513409218370253E-2</v>
      </c>
      <c r="G1822" s="296">
        <f t="shared" si="1365"/>
        <v>0.26462407599597909</v>
      </c>
      <c r="H1822" s="296">
        <f t="shared" si="1365"/>
        <v>2.0554670080701262E-2</v>
      </c>
      <c r="I1822" s="296">
        <f t="shared" si="1365"/>
        <v>2.0579487815396182E-2</v>
      </c>
      <c r="J1822" s="296">
        <f t="shared" si="1365"/>
        <v>0.18455944117901529</v>
      </c>
      <c r="K1822" s="296">
        <f t="shared" si="1365"/>
        <v>2.212604158050006E-2</v>
      </c>
      <c r="L1822" s="296">
        <f t="shared" si="1365"/>
        <v>2.4513470726877408E-2</v>
      </c>
      <c r="M1822" s="296">
        <f t="shared" si="1365"/>
        <v>0.14728608235000157</v>
      </c>
      <c r="N1822" s="296">
        <f t="shared" si="1365"/>
        <v>-1.646072705949634E-2</v>
      </c>
      <c r="O1822" s="296">
        <f t="shared" si="1365"/>
        <v>0.26701837248424837</v>
      </c>
      <c r="P1822" s="155">
        <f t="shared" si="1362"/>
        <v>1</v>
      </c>
      <c r="Q1822" s="157">
        <f>(P1844/P1843-1)</f>
        <v>-0.20292183438136946</v>
      </c>
      <c r="R1822" s="83"/>
      <c r="S1822" s="83"/>
      <c r="T1822" s="67"/>
      <c r="U1822" s="209">
        <v>2</v>
      </c>
    </row>
    <row r="1823" spans="1:21" s="60" customFormat="1" ht="15.75" hidden="1" customHeight="1" thickBot="1">
      <c r="A1823" s="150" t="s">
        <v>44</v>
      </c>
      <c r="B1823" s="213"/>
      <c r="C1823" s="40" t="s">
        <v>457</v>
      </c>
      <c r="D1823" s="153">
        <f t="shared" si="1363"/>
        <v>2.3163243558452333E-2</v>
      </c>
      <c r="E1823" s="296">
        <f t="shared" si="1365"/>
        <v>2.3612648208938655E-2</v>
      </c>
      <c r="F1823" s="296">
        <f t="shared" si="1365"/>
        <v>2.2768391484645881E-2</v>
      </c>
      <c r="G1823" s="296">
        <f t="shared" si="1365"/>
        <v>0.19412709423042937</v>
      </c>
      <c r="H1823" s="296">
        <f t="shared" si="1365"/>
        <v>2.0256998052919518E-2</v>
      </c>
      <c r="I1823" s="296">
        <f t="shared" si="1365"/>
        <v>2.2498748779663135E-2</v>
      </c>
      <c r="J1823" s="296">
        <f t="shared" si="1365"/>
        <v>0.19395026520998288</v>
      </c>
      <c r="K1823" s="296">
        <f t="shared" si="1365"/>
        <v>2.4376680731397309E-2</v>
      </c>
      <c r="L1823" s="296">
        <f t="shared" si="1365"/>
        <v>2.4421558408986892E-2</v>
      </c>
      <c r="M1823" s="296">
        <f t="shared" si="1365"/>
        <v>0.15476598890716983</v>
      </c>
      <c r="N1823" s="296">
        <f t="shared" si="1365"/>
        <v>2.4347169772555036E-2</v>
      </c>
      <c r="O1823" s="296">
        <f t="shared" si="1365"/>
        <v>0.27171121265485909</v>
      </c>
      <c r="P1823" s="155">
        <f t="shared" si="1362"/>
        <v>0.99999999999999989</v>
      </c>
      <c r="Q1823" s="157">
        <f t="shared" ref="Q1823:Q1828" si="1366">(P1845/P1844-1)</f>
        <v>-4.4345309762771845E-2</v>
      </c>
      <c r="R1823" s="83"/>
      <c r="S1823" s="83"/>
      <c r="T1823" s="67"/>
      <c r="U1823" s="209">
        <v>2</v>
      </c>
    </row>
    <row r="1824" spans="1:21" s="60" customFormat="1" ht="15.75" hidden="1" customHeight="1" thickBot="1">
      <c r="A1824" s="150" t="s">
        <v>44</v>
      </c>
      <c r="B1824" s="213"/>
      <c r="C1824" s="40" t="s">
        <v>576</v>
      </c>
      <c r="D1824" s="153">
        <f t="shared" si="1363"/>
        <v>2.1047134240665528E-2</v>
      </c>
      <c r="E1824" s="296">
        <f t="shared" ref="E1824:O1824" si="1367">E1846/$P1846</f>
        <v>2.2303394155033292E-2</v>
      </c>
      <c r="F1824" s="296">
        <f t="shared" si="1367"/>
        <v>2.1892731111961525E-2</v>
      </c>
      <c r="G1824" s="296">
        <f t="shared" si="1367"/>
        <v>0.25702541899055836</v>
      </c>
      <c r="H1824" s="296">
        <f t="shared" si="1367"/>
        <v>2.1219037955859537E-2</v>
      </c>
      <c r="I1824" s="296">
        <f t="shared" si="1367"/>
        <v>2.255805260822746E-2</v>
      </c>
      <c r="J1824" s="296">
        <f t="shared" si="1367"/>
        <v>2.2082335663812003E-2</v>
      </c>
      <c r="K1824" s="296">
        <f t="shared" si="1367"/>
        <v>0.30056783497448025</v>
      </c>
      <c r="L1824" s="296">
        <f t="shared" si="1367"/>
        <v>2.3354819272139948E-2</v>
      </c>
      <c r="M1824" s="296">
        <f t="shared" si="1367"/>
        <v>0.12422342963968876</v>
      </c>
      <c r="N1824" s="296">
        <f t="shared" si="1367"/>
        <v>2.2228442489464047E-2</v>
      </c>
      <c r="O1824" s="296">
        <f t="shared" si="1367"/>
        <v>0.14149736889810907</v>
      </c>
      <c r="P1824" s="155">
        <f t="shared" si="1362"/>
        <v>1</v>
      </c>
      <c r="Q1824" s="156">
        <f t="shared" si="1366"/>
        <v>8.0265122451538495E-2</v>
      </c>
      <c r="R1824" s="83"/>
      <c r="S1824" s="83"/>
      <c r="T1824" s="67"/>
      <c r="U1824" s="209">
        <v>2</v>
      </c>
    </row>
    <row r="1825" spans="1:21" s="60" customFormat="1" ht="15.75" hidden="1" customHeight="1" thickBot="1">
      <c r="A1825" s="150" t="s">
        <v>44</v>
      </c>
      <c r="B1825" s="213"/>
      <c r="C1825" s="49" t="s">
        <v>677</v>
      </c>
      <c r="D1825" s="153">
        <f t="shared" si="1363"/>
        <v>1.9225581248488003E-2</v>
      </c>
      <c r="E1825" s="154">
        <f t="shared" ref="E1825:O1825" si="1368">E1847/$P1847</f>
        <v>2.0745458207870104E-2</v>
      </c>
      <c r="F1825" s="154">
        <f t="shared" si="1368"/>
        <v>2.0393110909115969E-2</v>
      </c>
      <c r="G1825" s="154">
        <f t="shared" si="1368"/>
        <v>0.24348891775896653</v>
      </c>
      <c r="H1825" s="154">
        <f t="shared" si="1368"/>
        <v>1.7571612138916011E-2</v>
      </c>
      <c r="I1825" s="154">
        <f t="shared" si="1368"/>
        <v>2.0061220421110401E-2</v>
      </c>
      <c r="J1825" s="154">
        <f t="shared" si="1368"/>
        <v>0.32194949481020479</v>
      </c>
      <c r="K1825" s="154">
        <f t="shared" si="1368"/>
        <v>2.2983418068140561E-2</v>
      </c>
      <c r="L1825" s="154">
        <f t="shared" si="1368"/>
        <v>2.2425084778099302E-2</v>
      </c>
      <c r="M1825" s="154">
        <f t="shared" si="1368"/>
        <v>2.3500663721975321E-2</v>
      </c>
      <c r="N1825" s="154">
        <f t="shared" si="1368"/>
        <v>9.6913443742225991E-2</v>
      </c>
      <c r="O1825" s="154">
        <f t="shared" si="1368"/>
        <v>0.17074199419488725</v>
      </c>
      <c r="P1825" s="155">
        <f t="shared" si="1362"/>
        <v>1.0000000000000002</v>
      </c>
      <c r="Q1825" s="156">
        <f t="shared" si="1366"/>
        <v>5.7388784011362048E-2</v>
      </c>
      <c r="R1825" s="83"/>
      <c r="S1825" s="83"/>
      <c r="T1825" s="232"/>
      <c r="U1825" s="209">
        <v>2</v>
      </c>
    </row>
    <row r="1826" spans="1:21" s="60" customFormat="1" ht="15.75" hidden="1" customHeight="1" thickBot="1">
      <c r="A1826" s="150" t="s">
        <v>44</v>
      </c>
      <c r="B1826" s="62"/>
      <c r="C1826" s="49" t="s">
        <v>760</v>
      </c>
      <c r="D1826" s="298">
        <f t="shared" si="1363"/>
        <v>2.2218293873113755E-2</v>
      </c>
      <c r="E1826" s="299">
        <f t="shared" ref="E1826:O1826" si="1369">E1848/$P1848</f>
        <v>2.4620077489985522E-2</v>
      </c>
      <c r="F1826" s="299">
        <f t="shared" si="1369"/>
        <v>2.4127371424340783E-2</v>
      </c>
      <c r="G1826" s="299">
        <f t="shared" si="1369"/>
        <v>0.19062669664783446</v>
      </c>
      <c r="H1826" s="299">
        <f t="shared" si="1369"/>
        <v>2.4446680572792191E-2</v>
      </c>
      <c r="I1826" s="299">
        <f t="shared" si="1369"/>
        <v>2.3837008345351882E-2</v>
      </c>
      <c r="J1826" s="299">
        <f t="shared" si="1369"/>
        <v>0.31914834582739127</v>
      </c>
      <c r="K1826" s="299">
        <f t="shared" si="1369"/>
        <v>2.8543521555921263E-2</v>
      </c>
      <c r="L1826" s="299">
        <f t="shared" si="1369"/>
        <v>2.811608095425723E-2</v>
      </c>
      <c r="M1826" s="299">
        <f t="shared" si="1369"/>
        <v>2.8768300163136119E-2</v>
      </c>
      <c r="N1826" s="299">
        <f t="shared" si="1369"/>
        <v>2.778296200466843E-2</v>
      </c>
      <c r="O1826" s="299">
        <f t="shared" si="1369"/>
        <v>0.25776466114120711</v>
      </c>
      <c r="P1826" s="300">
        <f t="shared" si="1362"/>
        <v>1</v>
      </c>
      <c r="Q1826" s="301">
        <f t="shared" si="1366"/>
        <v>-0.11153458495148194</v>
      </c>
      <c r="R1826" s="83"/>
      <c r="S1826" s="83"/>
      <c r="T1826" s="67"/>
      <c r="U1826" s="209">
        <v>2</v>
      </c>
    </row>
    <row r="1827" spans="1:21" s="60" customFormat="1" ht="15.75" hidden="1" customHeight="1" thickBot="1">
      <c r="A1827" s="150" t="s">
        <v>44</v>
      </c>
      <c r="B1827" s="62"/>
      <c r="C1827" s="49" t="s">
        <v>839</v>
      </c>
      <c r="D1827" s="130">
        <f t="shared" si="1363"/>
        <v>2.6434648125181735E-2</v>
      </c>
      <c r="E1827" s="119">
        <f t="shared" ref="E1827:O1828" si="1370">E1849/$P1849</f>
        <v>2.87007012004982E-2</v>
      </c>
      <c r="F1827" s="119">
        <f t="shared" si="1370"/>
        <v>2.7124963657642668E-2</v>
      </c>
      <c r="G1827" s="119">
        <f t="shared" si="1370"/>
        <v>2.658323557870286E-2</v>
      </c>
      <c r="H1827" s="119">
        <f t="shared" si="1370"/>
        <v>0.28946017584049122</v>
      </c>
      <c r="I1827" s="119">
        <f t="shared" si="1370"/>
        <v>2.6627982211706192E-2</v>
      </c>
      <c r="J1827" s="119">
        <f t="shared" si="1370"/>
        <v>2.8827919078606535E-2</v>
      </c>
      <c r="K1827" s="119">
        <f t="shared" si="1370"/>
        <v>0.20564913046319561</v>
      </c>
      <c r="L1827" s="119">
        <f t="shared" si="1370"/>
        <v>2.9082022812973132E-2</v>
      </c>
      <c r="M1827" s="119">
        <f t="shared" si="1370"/>
        <v>0.25207143563881346</v>
      </c>
      <c r="N1827" s="119">
        <f t="shared" si="1370"/>
        <v>2.9933172887626616E-2</v>
      </c>
      <c r="O1827" s="119">
        <f t="shared" si="1370"/>
        <v>2.9504612504561805E-2</v>
      </c>
      <c r="P1827" s="175">
        <f>SUM(D1827:O1827)</f>
        <v>1</v>
      </c>
      <c r="Q1827" s="176">
        <f t="shared" si="1366"/>
        <v>-4.1728148956703737E-2</v>
      </c>
      <c r="R1827" s="83"/>
      <c r="S1827" s="83"/>
      <c r="T1827" s="67"/>
      <c r="U1827" s="209">
        <v>2</v>
      </c>
    </row>
    <row r="1828" spans="1:21" s="60" customFormat="1" ht="15.6" hidden="1" customHeight="1" thickBot="1">
      <c r="A1828" s="150" t="s">
        <v>44</v>
      </c>
      <c r="B1828" s="62"/>
      <c r="C1828" s="49" t="s">
        <v>923</v>
      </c>
      <c r="D1828" s="130">
        <f t="shared" si="1363"/>
        <v>2.2516044899755599E-2</v>
      </c>
      <c r="E1828" s="119">
        <f t="shared" si="1370"/>
        <v>2.4354063973552959E-2</v>
      </c>
      <c r="F1828" s="119">
        <f t="shared" si="1370"/>
        <v>2.2880257522366707E-2</v>
      </c>
      <c r="G1828" s="119">
        <f t="shared" si="1370"/>
        <v>8.7536258698750827E-2</v>
      </c>
      <c r="H1828" s="119">
        <f t="shared" si="1370"/>
        <v>2.3641652633487106E-2</v>
      </c>
      <c r="I1828" s="119">
        <f t="shared" si="1370"/>
        <v>0.16156784695937543</v>
      </c>
      <c r="J1828" s="119">
        <f t="shared" si="1370"/>
        <v>2.4945748706769591E-2</v>
      </c>
      <c r="K1828" s="119">
        <f t="shared" si="1370"/>
        <v>2.5335801311007943E-2</v>
      </c>
      <c r="L1828" s="119">
        <f t="shared" si="1370"/>
        <v>2.4429888357020327E-2</v>
      </c>
      <c r="M1828" s="119">
        <f t="shared" si="1370"/>
        <v>2.9083626312447073E-2</v>
      </c>
      <c r="N1828" s="119">
        <f t="shared" si="1370"/>
        <v>0.19858458643796192</v>
      </c>
      <c r="O1828" s="119">
        <f t="shared" si="1370"/>
        <v>0.3551242241875045</v>
      </c>
      <c r="P1828" s="175">
        <f>SUM(D1828:O1828)</f>
        <v>1</v>
      </c>
      <c r="Q1828" s="176">
        <f t="shared" si="1366"/>
        <v>0.26544626832326612</v>
      </c>
      <c r="R1828" s="83"/>
      <c r="S1828" s="83"/>
      <c r="T1828" s="67"/>
      <c r="U1828" s="209">
        <v>2</v>
      </c>
    </row>
    <row r="1829" spans="1:21" s="60" customFormat="1" ht="15.6" hidden="1" customHeight="1" thickBot="1">
      <c r="A1829" s="150" t="s">
        <v>44</v>
      </c>
      <c r="B1829" s="62"/>
      <c r="C1829" s="49" t="s">
        <v>1057</v>
      </c>
      <c r="D1829" s="130">
        <f t="shared" ref="D1829:O1829" si="1371">D1852/$P1852</f>
        <v>3.1289935333781285E-2</v>
      </c>
      <c r="E1829" s="119">
        <f t="shared" si="1371"/>
        <v>3.2581936884272279E-2</v>
      </c>
      <c r="F1829" s="119">
        <f t="shared" si="1371"/>
        <v>3.1557264749383945E-2</v>
      </c>
      <c r="G1829" s="119">
        <f t="shared" si="1371"/>
        <v>2.9437775439717814E-2</v>
      </c>
      <c r="H1829" s="119">
        <f t="shared" si="1371"/>
        <v>3.0637651955819734E-2</v>
      </c>
      <c r="I1829" s="119">
        <f t="shared" si="1371"/>
        <v>0.25553765201708156</v>
      </c>
      <c r="J1829" s="119">
        <f t="shared" si="1371"/>
        <v>3.2087570883597365E-2</v>
      </c>
      <c r="K1829" s="119">
        <f t="shared" si="1371"/>
        <v>3.4149777890627432E-2</v>
      </c>
      <c r="L1829" s="119">
        <f t="shared" si="1371"/>
        <v>0.25733303734813734</v>
      </c>
      <c r="M1829" s="119">
        <f t="shared" si="1371"/>
        <v>3.7026624323540397E-2</v>
      </c>
      <c r="N1829" s="119">
        <f t="shared" si="1371"/>
        <v>3.2779547527208922E-2</v>
      </c>
      <c r="O1829" s="119">
        <f t="shared" si="1371"/>
        <v>0.19558122564683192</v>
      </c>
      <c r="P1829" s="175">
        <f>SUM(D1829:O1829)</f>
        <v>1.0000000000000002</v>
      </c>
      <c r="Q1829" s="176">
        <f>(P1852/P1850-1)</f>
        <v>-0.22999221639569967</v>
      </c>
      <c r="R1829" s="83"/>
      <c r="S1829" s="83"/>
      <c r="T1829" s="67"/>
      <c r="U1829" s="209">
        <v>2</v>
      </c>
    </row>
    <row r="1830" spans="1:21" s="60" customFormat="1" ht="15.6" hidden="1" customHeight="1" thickBot="1">
      <c r="A1830" s="150" t="s">
        <v>44</v>
      </c>
      <c r="B1830" s="62">
        <f>+B1809+1</f>
        <v>333</v>
      </c>
      <c r="C1830" s="49" t="s">
        <v>1459</v>
      </c>
      <c r="D1830" s="130">
        <f t="shared" ref="D1830:D1836" si="1372">D1853/$P1853</f>
        <v>3.4923022673567561E-2</v>
      </c>
      <c r="E1830" s="119">
        <f t="shared" ref="E1830:O1830" si="1373">E1853/$P1853</f>
        <v>3.7163112900003299E-2</v>
      </c>
      <c r="F1830" s="119">
        <f t="shared" si="1373"/>
        <v>3.6768431633518874E-2</v>
      </c>
      <c r="G1830" s="119">
        <f t="shared" si="1373"/>
        <v>3.2099127249377878E-2</v>
      </c>
      <c r="H1830" s="119">
        <f t="shared" si="1373"/>
        <v>3.4518858454425483E-2</v>
      </c>
      <c r="I1830" s="119">
        <f t="shared" si="1373"/>
        <v>0.44437782475132537</v>
      </c>
      <c r="J1830" s="119">
        <f t="shared" si="1373"/>
        <v>3.655984960746491E-2</v>
      </c>
      <c r="K1830" s="119">
        <f t="shared" si="1373"/>
        <v>3.9588897064430265E-2</v>
      </c>
      <c r="L1830" s="119">
        <f t="shared" si="1373"/>
        <v>4.1004815769339231E-2</v>
      </c>
      <c r="M1830" s="119">
        <f t="shared" si="1373"/>
        <v>1.6899908586207067E-2</v>
      </c>
      <c r="N1830" s="119">
        <f t="shared" si="1373"/>
        <v>5.3076986583475985E-4</v>
      </c>
      <c r="O1830" s="119">
        <f t="shared" si="1373"/>
        <v>0.24556538144450532</v>
      </c>
      <c r="P1830" s="175">
        <f t="shared" ref="P1830:P1839" si="1374">SUM(D1830:O1830)</f>
        <v>1</v>
      </c>
      <c r="Q1830" s="176">
        <f>(P1853/P1852-1)</f>
        <v>-0.1193041881577086</v>
      </c>
      <c r="R1830" s="83"/>
      <c r="S1830" s="83"/>
      <c r="T1830" s="67"/>
      <c r="U1830" s="209">
        <v>2</v>
      </c>
    </row>
    <row r="1831" spans="1:21" s="60" customFormat="1" ht="15.6" hidden="1" customHeight="1">
      <c r="A1831" s="150" t="s">
        <v>44</v>
      </c>
      <c r="B1831" s="408">
        <f>+B1830+1</f>
        <v>334</v>
      </c>
      <c r="C1831" s="566" t="s">
        <v>1460</v>
      </c>
      <c r="D1831" s="460">
        <f t="shared" si="1372"/>
        <v>2.5393621736228104E-2</v>
      </c>
      <c r="E1831" s="346">
        <f t="shared" ref="E1831:O1831" si="1375">E1854/$P1854</f>
        <v>2.7429923458751716E-2</v>
      </c>
      <c r="F1831" s="346">
        <f t="shared" si="1375"/>
        <v>0.31994578635969179</v>
      </c>
      <c r="G1831" s="346">
        <f t="shared" si="1375"/>
        <v>3.0267585955617383E-2</v>
      </c>
      <c r="H1831" s="346">
        <f t="shared" si="1375"/>
        <v>3.2883810372719348E-2</v>
      </c>
      <c r="I1831" s="346">
        <f t="shared" si="1375"/>
        <v>0.26423687162515963</v>
      </c>
      <c r="J1831" s="346">
        <f t="shared" si="1375"/>
        <v>3.3664829390911671E-2</v>
      </c>
      <c r="K1831" s="346">
        <f t="shared" si="1375"/>
        <v>3.990981299156935E-2</v>
      </c>
      <c r="L1831" s="346">
        <f t="shared" si="1375"/>
        <v>9.3961265731678012E-2</v>
      </c>
      <c r="M1831" s="346">
        <f t="shared" si="1375"/>
        <v>4.3425927384725137E-2</v>
      </c>
      <c r="N1831" s="346">
        <f t="shared" si="1375"/>
        <v>4.3656986086648156E-2</v>
      </c>
      <c r="O1831" s="346">
        <f t="shared" si="1375"/>
        <v>4.5223578906299709E-2</v>
      </c>
      <c r="P1831" s="545">
        <f t="shared" si="1374"/>
        <v>1.0000000000000002</v>
      </c>
      <c r="Q1831" s="548">
        <f t="shared" ref="Q1831:Q1839" si="1376">(P1854/P1853-1)</f>
        <v>-0.11992328891331538</v>
      </c>
      <c r="R1831" s="83"/>
      <c r="S1831" s="83"/>
      <c r="T1831" s="67"/>
      <c r="U1831" s="209">
        <v>2</v>
      </c>
    </row>
    <row r="1832" spans="1:21" s="60" customFormat="1" ht="15.6" customHeight="1">
      <c r="A1832" s="150" t="s">
        <v>44</v>
      </c>
      <c r="B1832" s="513">
        <v>325</v>
      </c>
      <c r="C1832" s="567" t="s">
        <v>1461</v>
      </c>
      <c r="D1832" s="119">
        <f t="shared" si="1372"/>
        <v>5.3052663981595638E-2</v>
      </c>
      <c r="E1832" s="119">
        <f t="shared" ref="E1832:O1832" si="1377">E1855/$P1855</f>
        <v>5.5266249134594242E-2</v>
      </c>
      <c r="F1832" s="119">
        <f t="shared" si="1377"/>
        <v>0.39059880063570684</v>
      </c>
      <c r="G1832" s="119">
        <f t="shared" si="1377"/>
        <v>4.8376816237383269E-2</v>
      </c>
      <c r="H1832" s="119">
        <f t="shared" si="1377"/>
        <v>5.3145938932219292E-2</v>
      </c>
      <c r="I1832" s="119">
        <f t="shared" si="1377"/>
        <v>5.2420224542002798E-2</v>
      </c>
      <c r="J1832" s="119">
        <f t="shared" si="1377"/>
        <v>5.4551151877290156E-2</v>
      </c>
      <c r="K1832" s="119">
        <f t="shared" si="1377"/>
        <v>5.7979644576586942E-2</v>
      </c>
      <c r="L1832" s="119">
        <f t="shared" si="1377"/>
        <v>5.7103159251453893E-2</v>
      </c>
      <c r="M1832" s="119">
        <f t="shared" si="1377"/>
        <v>6.1414727832631508E-2</v>
      </c>
      <c r="N1832" s="119">
        <f t="shared" si="1377"/>
        <v>5.9308781384063806E-2</v>
      </c>
      <c r="O1832" s="119">
        <f t="shared" si="1377"/>
        <v>5.6781841614471577E-2</v>
      </c>
      <c r="P1832" s="175">
        <f t="shared" si="1374"/>
        <v>1</v>
      </c>
      <c r="Q1832" s="556">
        <f t="shared" si="1376"/>
        <v>-0.14948748040289694</v>
      </c>
      <c r="R1832" s="83"/>
      <c r="S1832" s="83"/>
      <c r="T1832" s="67"/>
      <c r="U1832" s="209">
        <v>1</v>
      </c>
    </row>
    <row r="1833" spans="1:21" s="60" customFormat="1" ht="15.6" customHeight="1">
      <c r="A1833" s="150" t="s">
        <v>44</v>
      </c>
      <c r="B1833" s="513">
        <f>+B1832+1</f>
        <v>326</v>
      </c>
      <c r="C1833" s="567" t="s">
        <v>1462</v>
      </c>
      <c r="D1833" s="119">
        <f t="shared" si="1372"/>
        <v>7.4148969588434671E-2</v>
      </c>
      <c r="E1833" s="119">
        <f t="shared" ref="E1833:O1833" si="1378">E1856/$P1856</f>
        <v>8.2146915870134216E-2</v>
      </c>
      <c r="F1833" s="119">
        <f t="shared" si="1378"/>
        <v>7.9572449467088149E-2</v>
      </c>
      <c r="G1833" s="119">
        <f t="shared" si="1378"/>
        <v>0</v>
      </c>
      <c r="H1833" s="119">
        <f t="shared" si="1378"/>
        <v>0.15535238591723599</v>
      </c>
      <c r="I1833" s="119">
        <f t="shared" si="1378"/>
        <v>7.8694502357678969E-2</v>
      </c>
      <c r="J1833" s="119">
        <f t="shared" si="1378"/>
        <v>8.2877619228218916E-2</v>
      </c>
      <c r="K1833" s="119">
        <f t="shared" si="1378"/>
        <v>9.2505052857371942E-2</v>
      </c>
      <c r="L1833" s="119">
        <f t="shared" si="1378"/>
        <v>8.2095544828819825E-2</v>
      </c>
      <c r="M1833" s="119">
        <f t="shared" si="1378"/>
        <v>9.5630675054260872E-2</v>
      </c>
      <c r="N1833" s="119">
        <f t="shared" si="1378"/>
        <v>8.896479190710059E-2</v>
      </c>
      <c r="O1833" s="119">
        <f t="shared" si="1378"/>
        <v>8.8011092923655831E-2</v>
      </c>
      <c r="P1833" s="175">
        <f t="shared" si="1374"/>
        <v>1</v>
      </c>
      <c r="Q1833" s="556">
        <f t="shared" si="1376"/>
        <v>-0.26572994866929311</v>
      </c>
      <c r="R1833" s="83"/>
      <c r="S1833" s="83"/>
      <c r="T1833" s="67"/>
      <c r="U1833" s="209">
        <v>1</v>
      </c>
    </row>
    <row r="1834" spans="1:21" s="60" customFormat="1" ht="15.75" customHeight="1">
      <c r="A1834" s="150" t="s">
        <v>44</v>
      </c>
      <c r="B1834" s="513">
        <f>+B1833+1</f>
        <v>327</v>
      </c>
      <c r="C1834" s="567" t="s">
        <v>1463</v>
      </c>
      <c r="D1834" s="119">
        <f t="shared" si="1372"/>
        <v>8.0877686286015785E-2</v>
      </c>
      <c r="E1834" s="119">
        <f t="shared" ref="E1834:O1834" si="1379">E1857/$P1857</f>
        <v>8.2204608596178744E-2</v>
      </c>
      <c r="F1834" s="119">
        <f t="shared" si="1379"/>
        <v>8.1558441035124551E-2</v>
      </c>
      <c r="G1834" s="119">
        <f t="shared" si="1379"/>
        <v>7.7934567808126784E-2</v>
      </c>
      <c r="H1834" s="119">
        <f t="shared" si="1379"/>
        <v>7.9231224222632859E-2</v>
      </c>
      <c r="I1834" s="119">
        <f t="shared" si="1379"/>
        <v>8.2543687720770018E-2</v>
      </c>
      <c r="J1834" s="119">
        <f t="shared" si="1379"/>
        <v>8.4423004748851144E-2</v>
      </c>
      <c r="K1834" s="119">
        <f t="shared" si="1379"/>
        <v>8.6425762824143743E-2</v>
      </c>
      <c r="L1834" s="119">
        <f t="shared" si="1379"/>
        <v>8.7234429779148442E-2</v>
      </c>
      <c r="M1834" s="119">
        <f t="shared" si="1379"/>
        <v>9.185686207461019E-2</v>
      </c>
      <c r="N1834" s="119">
        <f t="shared" si="1379"/>
        <v>8.1465882197589448E-2</v>
      </c>
      <c r="O1834" s="119">
        <f t="shared" si="1379"/>
        <v>8.4243842706808264E-2</v>
      </c>
      <c r="P1834" s="175">
        <f t="shared" si="1374"/>
        <v>0.99999999999999989</v>
      </c>
      <c r="Q1834" s="556">
        <f t="shared" si="1376"/>
        <v>4.8652830476212827E-2</v>
      </c>
      <c r="R1834" s="83"/>
      <c r="S1834" s="83"/>
      <c r="T1834" s="67"/>
      <c r="U1834" s="209">
        <v>1</v>
      </c>
    </row>
    <row r="1835" spans="1:21" s="60" customFormat="1" ht="15.75" customHeight="1">
      <c r="A1835" s="150" t="s">
        <v>44</v>
      </c>
      <c r="B1835" s="513">
        <f>+B1834+1</f>
        <v>328</v>
      </c>
      <c r="C1835" s="567" t="s">
        <v>1464</v>
      </c>
      <c r="D1835" s="119">
        <f t="shared" si="1372"/>
        <v>7.9652472109947844E-2</v>
      </c>
      <c r="E1835" s="119">
        <f t="shared" ref="E1835:O1835" si="1380">E1858/$P1858</f>
        <v>8.1831894650804912E-2</v>
      </c>
      <c r="F1835" s="119">
        <f t="shared" si="1380"/>
        <v>8.4354829108211835E-2</v>
      </c>
      <c r="G1835" s="119">
        <f t="shared" si="1380"/>
        <v>7.4629601895541769E-2</v>
      </c>
      <c r="H1835" s="119">
        <f t="shared" si="1380"/>
        <v>7.5957269205489883E-2</v>
      </c>
      <c r="I1835" s="119">
        <f t="shared" si="1380"/>
        <v>8.3595777591787226E-2</v>
      </c>
      <c r="J1835" s="119">
        <f t="shared" si="1380"/>
        <v>8.2807598306793392E-2</v>
      </c>
      <c r="K1835" s="119">
        <f t="shared" si="1380"/>
        <v>8.8210905357111402E-2</v>
      </c>
      <c r="L1835" s="119">
        <f t="shared" si="1380"/>
        <v>8.4039783248862007E-2</v>
      </c>
      <c r="M1835" s="119">
        <f t="shared" si="1380"/>
        <v>9.1668667875997228E-2</v>
      </c>
      <c r="N1835" s="119">
        <f t="shared" si="1380"/>
        <v>8.3574617968065618E-2</v>
      </c>
      <c r="O1835" s="119">
        <f t="shared" si="1380"/>
        <v>8.9676582681386868E-2</v>
      </c>
      <c r="P1835" s="175">
        <f t="shared" si="1374"/>
        <v>1</v>
      </c>
      <c r="Q1835" s="556">
        <f t="shared" si="1376"/>
        <v>-4.2794752698537275E-3</v>
      </c>
      <c r="R1835" s="83"/>
      <c r="S1835" s="83"/>
      <c r="T1835" s="67"/>
      <c r="U1835" s="209">
        <v>1</v>
      </c>
    </row>
    <row r="1836" spans="1:21" s="60" customFormat="1" ht="15.75" customHeight="1">
      <c r="A1836" s="150" t="s">
        <v>44</v>
      </c>
      <c r="B1836" s="513">
        <v>329</v>
      </c>
      <c r="C1836" s="567" t="s">
        <v>1465</v>
      </c>
      <c r="D1836" s="119">
        <f t="shared" si="1372"/>
        <v>0.10007195652173914</v>
      </c>
      <c r="E1836" s="119">
        <f t="shared" ref="E1836:O1836" si="1381">E1859/$P1859</f>
        <v>8.6227932608695657E-2</v>
      </c>
      <c r="F1836" s="119">
        <f t="shared" si="1381"/>
        <v>8.676243260869565E-2</v>
      </c>
      <c r="G1836" s="119">
        <f t="shared" si="1381"/>
        <v>7.7552041304347827E-2</v>
      </c>
      <c r="H1836" s="119">
        <f t="shared" si="1381"/>
        <v>8.2656554347826136E-2</v>
      </c>
      <c r="I1836" s="119">
        <f t="shared" si="1381"/>
        <v>8.2369826086956532E-2</v>
      </c>
      <c r="J1836" s="119">
        <f t="shared" si="1381"/>
        <v>7.6086956521739135E-2</v>
      </c>
      <c r="K1836" s="119">
        <f t="shared" si="1381"/>
        <v>9.7826086956521743E-2</v>
      </c>
      <c r="L1836" s="119">
        <f t="shared" si="1381"/>
        <v>7.6086956521739135E-2</v>
      </c>
      <c r="M1836" s="119">
        <f t="shared" si="1381"/>
        <v>7.6086956521739135E-2</v>
      </c>
      <c r="N1836" s="119">
        <f t="shared" si="1381"/>
        <v>7.6086956521739135E-2</v>
      </c>
      <c r="O1836" s="119">
        <f t="shared" si="1381"/>
        <v>8.2185343478260744E-2</v>
      </c>
      <c r="P1836" s="175">
        <f t="shared" si="1374"/>
        <v>1</v>
      </c>
      <c r="Q1836" s="556">
        <f t="shared" si="1376"/>
        <v>-0.1806534860922262</v>
      </c>
      <c r="R1836" s="83"/>
      <c r="S1836" s="83"/>
      <c r="T1836" s="67"/>
      <c r="U1836" s="209">
        <v>1</v>
      </c>
    </row>
    <row r="1837" spans="1:21" s="60" customFormat="1" ht="15.75" customHeight="1">
      <c r="A1837" s="150" t="s">
        <v>44</v>
      </c>
      <c r="B1837" s="513">
        <v>330</v>
      </c>
      <c r="C1837" s="567" t="s">
        <v>1466</v>
      </c>
      <c r="D1837" s="119">
        <f t="shared" ref="D1837:O1839" si="1382">D1860/$P1860</f>
        <v>0.11475409836065573</v>
      </c>
      <c r="E1837" s="119">
        <f t="shared" si="1382"/>
        <v>6.5573770491803282E-2</v>
      </c>
      <c r="F1837" s="119">
        <f t="shared" si="1382"/>
        <v>6.5573770491803282E-2</v>
      </c>
      <c r="G1837" s="119">
        <f t="shared" si="1382"/>
        <v>6.5573770491803282E-2</v>
      </c>
      <c r="H1837" s="119">
        <f t="shared" si="1382"/>
        <v>9.8360655737704902E-2</v>
      </c>
      <c r="I1837" s="119">
        <f t="shared" si="1382"/>
        <v>6.5573770491803282E-2</v>
      </c>
      <c r="J1837" s="119">
        <f t="shared" si="1382"/>
        <v>6.5573770491803282E-2</v>
      </c>
      <c r="K1837" s="119">
        <f t="shared" si="1382"/>
        <v>9.8360655737704902E-2</v>
      </c>
      <c r="L1837" s="119">
        <f t="shared" si="1382"/>
        <v>6.5573770491803282E-2</v>
      </c>
      <c r="M1837" s="119">
        <f t="shared" si="1382"/>
        <v>6.5573770491803282E-2</v>
      </c>
      <c r="N1837" s="119">
        <f t="shared" si="1382"/>
        <v>6.5573770491803282E-2</v>
      </c>
      <c r="O1837" s="119">
        <f t="shared" si="1382"/>
        <v>0.16393442622950818</v>
      </c>
      <c r="P1837" s="175">
        <f t="shared" si="1374"/>
        <v>0.99999999999999989</v>
      </c>
      <c r="Q1837" s="556">
        <f t="shared" si="1376"/>
        <v>-0.33695652173913038</v>
      </c>
      <c r="R1837" s="83"/>
      <c r="S1837" s="83"/>
      <c r="T1837" s="67"/>
      <c r="U1837" s="209">
        <v>1</v>
      </c>
    </row>
    <row r="1838" spans="1:21" s="60" customFormat="1" ht="15.75" hidden="1" customHeight="1" thickBot="1">
      <c r="A1838" s="150" t="s">
        <v>44</v>
      </c>
      <c r="B1838" s="409"/>
      <c r="C1838" s="158" t="s">
        <v>1467</v>
      </c>
      <c r="D1838" s="135" t="e">
        <f t="shared" si="1382"/>
        <v>#DIV/0!</v>
      </c>
      <c r="E1838" s="136" t="e">
        <f t="shared" si="1382"/>
        <v>#DIV/0!</v>
      </c>
      <c r="F1838" s="136" t="e">
        <f t="shared" si="1382"/>
        <v>#DIV/0!</v>
      </c>
      <c r="G1838" s="136" t="e">
        <f t="shared" si="1382"/>
        <v>#DIV/0!</v>
      </c>
      <c r="H1838" s="136" t="e">
        <f t="shared" si="1382"/>
        <v>#DIV/0!</v>
      </c>
      <c r="I1838" s="136" t="e">
        <f t="shared" si="1382"/>
        <v>#DIV/0!</v>
      </c>
      <c r="J1838" s="136" t="e">
        <f t="shared" si="1382"/>
        <v>#DIV/0!</v>
      </c>
      <c r="K1838" s="136" t="e">
        <f t="shared" si="1382"/>
        <v>#DIV/0!</v>
      </c>
      <c r="L1838" s="136" t="e">
        <f t="shared" si="1382"/>
        <v>#DIV/0!</v>
      </c>
      <c r="M1838" s="136" t="e">
        <f t="shared" si="1382"/>
        <v>#DIV/0!</v>
      </c>
      <c r="N1838" s="136" t="e">
        <f t="shared" si="1382"/>
        <v>#DIV/0!</v>
      </c>
      <c r="O1838" s="136" t="e">
        <f t="shared" si="1382"/>
        <v>#DIV/0!</v>
      </c>
      <c r="P1838" s="137" t="e">
        <f t="shared" si="1374"/>
        <v>#DIV/0!</v>
      </c>
      <c r="Q1838" s="106">
        <f t="shared" si="1376"/>
        <v>-1</v>
      </c>
      <c r="R1838" s="83"/>
      <c r="S1838" s="83"/>
      <c r="T1838" s="67"/>
      <c r="U1838" s="209">
        <v>2</v>
      </c>
    </row>
    <row r="1839" spans="1:21" s="60" customFormat="1" ht="15.75" hidden="1" customHeight="1" thickBot="1">
      <c r="A1839" s="150" t="s">
        <v>44</v>
      </c>
      <c r="B1839" s="213"/>
      <c r="C1839" s="40" t="s">
        <v>1468</v>
      </c>
      <c r="D1839" s="135" t="e">
        <f t="shared" si="1382"/>
        <v>#DIV/0!</v>
      </c>
      <c r="E1839" s="136" t="e">
        <f t="shared" si="1382"/>
        <v>#DIV/0!</v>
      </c>
      <c r="F1839" s="136" t="e">
        <f t="shared" si="1382"/>
        <v>#DIV/0!</v>
      </c>
      <c r="G1839" s="136" t="e">
        <f t="shared" si="1382"/>
        <v>#DIV/0!</v>
      </c>
      <c r="H1839" s="136" t="e">
        <f t="shared" si="1382"/>
        <v>#DIV/0!</v>
      </c>
      <c r="I1839" s="136" t="e">
        <f t="shared" si="1382"/>
        <v>#DIV/0!</v>
      </c>
      <c r="J1839" s="136" t="e">
        <f t="shared" si="1382"/>
        <v>#DIV/0!</v>
      </c>
      <c r="K1839" s="136" t="e">
        <f t="shared" si="1382"/>
        <v>#DIV/0!</v>
      </c>
      <c r="L1839" s="136" t="e">
        <f t="shared" si="1382"/>
        <v>#DIV/0!</v>
      </c>
      <c r="M1839" s="136" t="e">
        <f t="shared" si="1382"/>
        <v>#DIV/0!</v>
      </c>
      <c r="N1839" s="136" t="e">
        <f t="shared" si="1382"/>
        <v>#DIV/0!</v>
      </c>
      <c r="O1839" s="136" t="e">
        <f t="shared" si="1382"/>
        <v>#DIV/0!</v>
      </c>
      <c r="P1839" s="138" t="e">
        <f t="shared" si="1374"/>
        <v>#DIV/0!</v>
      </c>
      <c r="Q1839" s="108" t="e">
        <f t="shared" si="1376"/>
        <v>#DIV/0!</v>
      </c>
      <c r="R1839" s="83"/>
      <c r="S1839" s="83"/>
      <c r="T1839" s="67"/>
      <c r="U1839" s="209">
        <v>2</v>
      </c>
    </row>
    <row r="1840" spans="1:21" s="60" customFormat="1" ht="15.75" hidden="1" customHeight="1" thickBot="1">
      <c r="A1840" s="150" t="s">
        <v>44</v>
      </c>
      <c r="B1840" s="213"/>
      <c r="C1840" s="40" t="s">
        <v>2541</v>
      </c>
      <c r="D1840" s="135" t="e">
        <f t="shared" ref="D1840:O1840" si="1383">D1863/$P1863</f>
        <v>#DIV/0!</v>
      </c>
      <c r="E1840" s="136" t="e">
        <f t="shared" si="1383"/>
        <v>#DIV/0!</v>
      </c>
      <c r="F1840" s="136" t="e">
        <f t="shared" si="1383"/>
        <v>#DIV/0!</v>
      </c>
      <c r="G1840" s="136" t="e">
        <f t="shared" si="1383"/>
        <v>#DIV/0!</v>
      </c>
      <c r="H1840" s="136" t="e">
        <f t="shared" si="1383"/>
        <v>#DIV/0!</v>
      </c>
      <c r="I1840" s="136" t="e">
        <f t="shared" si="1383"/>
        <v>#DIV/0!</v>
      </c>
      <c r="J1840" s="136" t="e">
        <f t="shared" si="1383"/>
        <v>#DIV/0!</v>
      </c>
      <c r="K1840" s="136" t="e">
        <f t="shared" si="1383"/>
        <v>#DIV/0!</v>
      </c>
      <c r="L1840" s="136" t="e">
        <f t="shared" si="1383"/>
        <v>#DIV/0!</v>
      </c>
      <c r="M1840" s="136" t="e">
        <f t="shared" si="1383"/>
        <v>#DIV/0!</v>
      </c>
      <c r="N1840" s="136" t="e">
        <f>N1863/$P1863</f>
        <v>#DIV/0!</v>
      </c>
      <c r="O1840" s="136" t="e">
        <f t="shared" si="1383"/>
        <v>#DIV/0!</v>
      </c>
      <c r="P1840" s="138" t="e">
        <f t="shared" ref="P1840:P1842" si="1384">SUM(D1840:O1840)</f>
        <v>#DIV/0!</v>
      </c>
      <c r="Q1840" s="108" t="e">
        <f t="shared" ref="Q1840:Q1842" si="1385">(P1863/P1862-1)</f>
        <v>#DIV/0!</v>
      </c>
      <c r="R1840" s="83"/>
      <c r="S1840" s="83"/>
      <c r="T1840" s="67"/>
      <c r="U1840" s="209">
        <v>2</v>
      </c>
    </row>
    <row r="1841" spans="1:21" s="60" customFormat="1" ht="15.75" hidden="1" customHeight="1" thickBot="1">
      <c r="A1841" s="150" t="s">
        <v>44</v>
      </c>
      <c r="B1841" s="213"/>
      <c r="C1841" s="40" t="s">
        <v>2637</v>
      </c>
      <c r="D1841" s="135" t="e">
        <f t="shared" ref="D1841:O1841" si="1386">D1864/$P1864</f>
        <v>#DIV/0!</v>
      </c>
      <c r="E1841" s="136" t="e">
        <f t="shared" si="1386"/>
        <v>#DIV/0!</v>
      </c>
      <c r="F1841" s="136" t="e">
        <f t="shared" si="1386"/>
        <v>#DIV/0!</v>
      </c>
      <c r="G1841" s="136" t="e">
        <f t="shared" si="1386"/>
        <v>#DIV/0!</v>
      </c>
      <c r="H1841" s="136" t="e">
        <f t="shared" si="1386"/>
        <v>#DIV/0!</v>
      </c>
      <c r="I1841" s="136" t="e">
        <f t="shared" si="1386"/>
        <v>#DIV/0!</v>
      </c>
      <c r="J1841" s="136" t="e">
        <f t="shared" si="1386"/>
        <v>#DIV/0!</v>
      </c>
      <c r="K1841" s="136" t="e">
        <f t="shared" si="1386"/>
        <v>#DIV/0!</v>
      </c>
      <c r="L1841" s="136" t="e">
        <f t="shared" si="1386"/>
        <v>#DIV/0!</v>
      </c>
      <c r="M1841" s="136" t="e">
        <f t="shared" si="1386"/>
        <v>#DIV/0!</v>
      </c>
      <c r="N1841" s="136" t="e">
        <f t="shared" si="1386"/>
        <v>#DIV/0!</v>
      </c>
      <c r="O1841" s="136" t="e">
        <f t="shared" si="1386"/>
        <v>#DIV/0!</v>
      </c>
      <c r="P1841" s="138" t="e">
        <f t="shared" si="1384"/>
        <v>#DIV/0!</v>
      </c>
      <c r="Q1841" s="108" t="e">
        <f t="shared" si="1385"/>
        <v>#DIV/0!</v>
      </c>
      <c r="R1841" s="83"/>
      <c r="S1841" s="83"/>
      <c r="T1841" s="67"/>
      <c r="U1841" s="209">
        <v>2</v>
      </c>
    </row>
    <row r="1842" spans="1:21" s="60" customFormat="1" ht="15.75" hidden="1" customHeight="1" thickBot="1">
      <c r="A1842" s="150" t="s">
        <v>44</v>
      </c>
      <c r="B1842" s="213"/>
      <c r="C1842" s="40" t="s">
        <v>2733</v>
      </c>
      <c r="D1842" s="135" t="e">
        <f t="shared" ref="D1842:O1842" si="1387">D1865/$P1865</f>
        <v>#DIV/0!</v>
      </c>
      <c r="E1842" s="136" t="e">
        <f t="shared" si="1387"/>
        <v>#DIV/0!</v>
      </c>
      <c r="F1842" s="136" t="e">
        <f t="shared" si="1387"/>
        <v>#DIV/0!</v>
      </c>
      <c r="G1842" s="136" t="e">
        <f t="shared" si="1387"/>
        <v>#DIV/0!</v>
      </c>
      <c r="H1842" s="136" t="e">
        <f t="shared" si="1387"/>
        <v>#DIV/0!</v>
      </c>
      <c r="I1842" s="136" t="e">
        <f t="shared" si="1387"/>
        <v>#DIV/0!</v>
      </c>
      <c r="J1842" s="136" t="e">
        <f t="shared" si="1387"/>
        <v>#DIV/0!</v>
      </c>
      <c r="K1842" s="136" t="e">
        <f t="shared" si="1387"/>
        <v>#DIV/0!</v>
      </c>
      <c r="L1842" s="136" t="e">
        <f t="shared" si="1387"/>
        <v>#DIV/0!</v>
      </c>
      <c r="M1842" s="136" t="e">
        <f t="shared" si="1387"/>
        <v>#DIV/0!</v>
      </c>
      <c r="N1842" s="136" t="e">
        <f t="shared" si="1387"/>
        <v>#DIV/0!</v>
      </c>
      <c r="O1842" s="136" t="e">
        <f t="shared" si="1387"/>
        <v>#DIV/0!</v>
      </c>
      <c r="P1842" s="138" t="e">
        <f t="shared" si="1384"/>
        <v>#DIV/0!</v>
      </c>
      <c r="Q1842" s="108" t="e">
        <f t="shared" si="1385"/>
        <v>#DIV/0!</v>
      </c>
      <c r="R1842" s="83"/>
      <c r="S1842" s="83"/>
      <c r="T1842" s="67"/>
      <c r="U1842" s="209">
        <v>2</v>
      </c>
    </row>
    <row r="1843" spans="1:21" s="60" customFormat="1" ht="15.75" hidden="1" customHeight="1" thickBot="1">
      <c r="A1843" s="150" t="s">
        <v>44</v>
      </c>
      <c r="B1843" s="213"/>
      <c r="C1843" s="41" t="s">
        <v>208</v>
      </c>
      <c r="D1843" s="347">
        <v>0.42277984999999996</v>
      </c>
      <c r="E1843" s="348">
        <v>0.5639971800000001</v>
      </c>
      <c r="F1843" s="348">
        <v>0.52197158999999993</v>
      </c>
      <c r="G1843" s="348">
        <v>4.4703925200000008</v>
      </c>
      <c r="H1843" s="348">
        <v>0.49003744999999999</v>
      </c>
      <c r="I1843" s="348">
        <v>0.47925791999999934</v>
      </c>
      <c r="J1843" s="348">
        <v>6.4828956199999999</v>
      </c>
      <c r="K1843" s="348">
        <v>0.54229678000000092</v>
      </c>
      <c r="L1843" s="348">
        <v>0.55799140999999963</v>
      </c>
      <c r="M1843" s="348">
        <v>6.5687762100000011</v>
      </c>
      <c r="N1843" s="348">
        <v>0.53894794999999718</v>
      </c>
      <c r="O1843" s="83">
        <v>9.1381309900000005</v>
      </c>
      <c r="P1843" s="349">
        <f t="shared" si="1362"/>
        <v>30.777475470000002</v>
      </c>
      <c r="Q1843" s="84"/>
      <c r="R1843" s="83"/>
      <c r="S1843" s="83"/>
      <c r="T1843" s="67"/>
      <c r="U1843" s="209">
        <v>2</v>
      </c>
    </row>
    <row r="1844" spans="1:21" s="60" customFormat="1" ht="15.75" hidden="1" customHeight="1" thickBot="1">
      <c r="A1844" s="150" t="s">
        <v>44</v>
      </c>
      <c r="B1844" s="213"/>
      <c r="C1844" s="40" t="s">
        <v>209</v>
      </c>
      <c r="D1844" s="109">
        <v>0.50226495999999998</v>
      </c>
      <c r="E1844" s="110">
        <v>0.56943438000000002</v>
      </c>
      <c r="F1844" s="110">
        <v>0.52776811000000001</v>
      </c>
      <c r="G1844" s="110">
        <v>6.4917720399999999</v>
      </c>
      <c r="H1844" s="110">
        <v>0.50424827000000005</v>
      </c>
      <c r="I1844" s="110">
        <v>0.50485709999999995</v>
      </c>
      <c r="J1844" s="110">
        <v>4.5276221200000002</v>
      </c>
      <c r="K1844" s="110">
        <v>0.54279723999999996</v>
      </c>
      <c r="L1844" s="110">
        <v>0.60136577999999996</v>
      </c>
      <c r="M1844" s="110">
        <v>3.6132300800000001</v>
      </c>
      <c r="N1844" s="110">
        <v>-0.40381544000000003</v>
      </c>
      <c r="O1844" s="111">
        <v>6.5505090499999996</v>
      </c>
      <c r="P1844" s="112">
        <f t="shared" si="1362"/>
        <v>24.532053690000001</v>
      </c>
      <c r="Q1844" s="240"/>
      <c r="R1844" s="315"/>
      <c r="S1844" s="315"/>
      <c r="T1844" s="242"/>
      <c r="U1844" s="209">
        <v>2</v>
      </c>
    </row>
    <row r="1845" spans="1:21" s="60" customFormat="1" ht="15.75" hidden="1" customHeight="1" thickBot="1">
      <c r="A1845" s="163" t="s">
        <v>44</v>
      </c>
      <c r="B1845" s="213"/>
      <c r="C1845" s="40" t="s">
        <v>457</v>
      </c>
      <c r="D1845" s="109">
        <v>0.54304306999999996</v>
      </c>
      <c r="E1845" s="110">
        <v>0.55357898999999999</v>
      </c>
      <c r="F1845" s="110">
        <v>0.53378608999999999</v>
      </c>
      <c r="G1845" s="110">
        <v>4.5511490200000004</v>
      </c>
      <c r="H1845" s="110">
        <v>0.47490854999999998</v>
      </c>
      <c r="I1845" s="110">
        <v>0.52746453999999998</v>
      </c>
      <c r="J1845" s="110">
        <v>4.5470034100000003</v>
      </c>
      <c r="K1845" s="110">
        <v>0.57149110000000003</v>
      </c>
      <c r="L1845" s="110">
        <v>0.57254322000000002</v>
      </c>
      <c r="M1845" s="110">
        <v>3.6283604899999999</v>
      </c>
      <c r="N1845" s="110">
        <v>0.57079924000000004</v>
      </c>
      <c r="O1845" s="111">
        <v>6.37004445</v>
      </c>
      <c r="P1845" s="112">
        <f t="shared" si="1362"/>
        <v>23.444172170000002</v>
      </c>
      <c r="Q1845" s="80"/>
      <c r="R1845" s="114"/>
      <c r="S1845" s="114"/>
      <c r="T1845" s="115">
        <f t="shared" ref="T1845:T1851" si="1388">R1845-S1845</f>
        <v>0</v>
      </c>
      <c r="U1845" s="209">
        <v>2</v>
      </c>
    </row>
    <row r="1846" spans="1:21" s="60" customFormat="1" ht="15.75" hidden="1" customHeight="1" thickBot="1">
      <c r="A1846" s="163" t="s">
        <v>44</v>
      </c>
      <c r="B1846" s="213"/>
      <c r="C1846" s="158" t="s">
        <v>576</v>
      </c>
      <c r="D1846" s="109">
        <v>0.53303807000000003</v>
      </c>
      <c r="E1846" s="110">
        <v>0.56485401000000002</v>
      </c>
      <c r="F1846" s="110">
        <v>0.55445359000000005</v>
      </c>
      <c r="G1846" s="110">
        <v>6.5094055900000001</v>
      </c>
      <c r="H1846" s="110">
        <v>0.53739168999999998</v>
      </c>
      <c r="I1846" s="110">
        <v>0.57130347000000004</v>
      </c>
      <c r="J1846" s="110">
        <v>0.55925550000000002</v>
      </c>
      <c r="K1846" s="110">
        <v>7.6121574000000001</v>
      </c>
      <c r="L1846" s="110">
        <v>0.59148232000000001</v>
      </c>
      <c r="M1846" s="110">
        <v>3.14607283</v>
      </c>
      <c r="N1846" s="110">
        <v>0.56295578999999996</v>
      </c>
      <c r="O1846" s="305">
        <v>3.5835512600000001</v>
      </c>
      <c r="P1846" s="314">
        <f t="shared" si="1362"/>
        <v>25.325921520000005</v>
      </c>
      <c r="Q1846" s="80"/>
      <c r="R1846" s="114"/>
      <c r="S1846" s="114"/>
      <c r="T1846" s="115">
        <f t="shared" si="1388"/>
        <v>0</v>
      </c>
      <c r="U1846" s="209">
        <v>2</v>
      </c>
    </row>
    <row r="1847" spans="1:21" s="60" customFormat="1" ht="15.75" hidden="1" customHeight="1" thickBot="1">
      <c r="A1847" s="163" t="s">
        <v>44</v>
      </c>
      <c r="B1847" s="213"/>
      <c r="C1847" s="158" t="s">
        <v>677</v>
      </c>
      <c r="D1847" s="109">
        <v>0.51484848000000005</v>
      </c>
      <c r="E1847" s="110">
        <v>0.55554979000000004</v>
      </c>
      <c r="F1847" s="110">
        <v>0.54611416000000002</v>
      </c>
      <c r="G1847" s="110">
        <v>6.5204738200000003</v>
      </c>
      <c r="H1847" s="110">
        <v>0.47055627</v>
      </c>
      <c r="I1847" s="110">
        <v>0.53722634999999996</v>
      </c>
      <c r="J1847" s="110">
        <v>8.6215967100000004</v>
      </c>
      <c r="K1847" s="110">
        <v>0.61548088999999995</v>
      </c>
      <c r="L1847" s="110">
        <v>0.60052908999999999</v>
      </c>
      <c r="M1847" s="110">
        <v>0.62933238999999996</v>
      </c>
      <c r="N1847" s="110">
        <v>2.59527858</v>
      </c>
      <c r="O1847" s="111">
        <v>4.5723588299999998</v>
      </c>
      <c r="P1847" s="112">
        <f t="shared" si="1362"/>
        <v>26.779345359999994</v>
      </c>
      <c r="Q1847" s="80"/>
      <c r="R1847" s="114"/>
      <c r="S1847" s="114"/>
      <c r="T1847" s="115">
        <f t="shared" si="1388"/>
        <v>0</v>
      </c>
      <c r="U1847" s="209">
        <v>2</v>
      </c>
    </row>
    <row r="1848" spans="1:21" s="60" customFormat="1" ht="15.75" hidden="1" customHeight="1" thickBot="1">
      <c r="A1848" s="163" t="s">
        <v>44</v>
      </c>
      <c r="B1848" s="213"/>
      <c r="C1848" s="158" t="s">
        <v>760</v>
      </c>
      <c r="D1848" s="152">
        <v>0.52862925000000005</v>
      </c>
      <c r="E1848" s="152">
        <v>0.58577374000000004</v>
      </c>
      <c r="F1848" s="152">
        <v>0.57405101999999997</v>
      </c>
      <c r="G1848" s="152">
        <v>4.5354899099999999</v>
      </c>
      <c r="H1848" s="152">
        <v>0.58164819000000012</v>
      </c>
      <c r="I1848" s="152">
        <v>0.5671425499999998</v>
      </c>
      <c r="J1848" s="152">
        <v>7.5933441000000004</v>
      </c>
      <c r="K1848" s="152">
        <v>0.67912236999999998</v>
      </c>
      <c r="L1848" s="152">
        <v>0.66895248000000151</v>
      </c>
      <c r="M1848" s="152">
        <v>0.68447041999999669</v>
      </c>
      <c r="N1848" s="152">
        <v>0.6610267400000005</v>
      </c>
      <c r="O1848" s="111">
        <v>6.1328714200000007</v>
      </c>
      <c r="P1848" s="112">
        <f t="shared" si="1362"/>
        <v>23.79252219</v>
      </c>
      <c r="Q1848" s="80"/>
      <c r="R1848" s="114"/>
      <c r="S1848" s="114"/>
      <c r="T1848" s="115">
        <f t="shared" si="1388"/>
        <v>0</v>
      </c>
      <c r="U1848" s="209">
        <v>2</v>
      </c>
    </row>
    <row r="1849" spans="1:21" s="60" customFormat="1" ht="15.75" hidden="1" customHeight="1" thickBot="1">
      <c r="A1849" s="163" t="s">
        <v>44</v>
      </c>
      <c r="B1849" s="213"/>
      <c r="C1849" s="158" t="s">
        <v>839</v>
      </c>
      <c r="D1849" s="306">
        <v>0.60270215999999999</v>
      </c>
      <c r="E1849" s="307">
        <v>0.65436749999999999</v>
      </c>
      <c r="F1849" s="307">
        <v>0.61844115</v>
      </c>
      <c r="G1849" s="307">
        <v>0.6060899099999999</v>
      </c>
      <c r="H1849" s="307">
        <v>6.5996064099999998</v>
      </c>
      <c r="I1849" s="307">
        <v>0.60711012000000153</v>
      </c>
      <c r="J1849" s="307">
        <v>0.65726802999999911</v>
      </c>
      <c r="K1849" s="307">
        <v>4.6887393599999996</v>
      </c>
      <c r="L1849" s="307">
        <v>0.66306152000000118</v>
      </c>
      <c r="M1849" s="307">
        <v>5.7471541899999998</v>
      </c>
      <c r="N1849" s="307">
        <v>0.68246749000000051</v>
      </c>
      <c r="O1849" s="308">
        <v>0.67269643999999928</v>
      </c>
      <c r="P1849" s="309">
        <f>SUM(D1849:O1849)</f>
        <v>22.79970428</v>
      </c>
      <c r="Q1849" s="80"/>
      <c r="R1849" s="109"/>
      <c r="S1849" s="109"/>
      <c r="T1849" s="52">
        <f>S1849-R1849</f>
        <v>0</v>
      </c>
      <c r="U1849" s="209">
        <v>2</v>
      </c>
    </row>
    <row r="1850" spans="1:21" s="60" customFormat="1" ht="15.75" hidden="1" customHeight="1" thickBot="1">
      <c r="A1850" s="163" t="s">
        <v>44</v>
      </c>
      <c r="B1850" s="512"/>
      <c r="C1850" s="586" t="s">
        <v>923</v>
      </c>
      <c r="D1850" s="306">
        <v>0.64962843999999997</v>
      </c>
      <c r="E1850" s="307">
        <v>0.70265860000000002</v>
      </c>
      <c r="F1850" s="307">
        <v>0.66013663</v>
      </c>
      <c r="G1850" s="307">
        <v>2.5255786900000001</v>
      </c>
      <c r="H1850" s="307">
        <v>0.68210425000000008</v>
      </c>
      <c r="I1850" s="307">
        <v>4.6615233200000006</v>
      </c>
      <c r="J1850" s="307">
        <v>0.71972976999999894</v>
      </c>
      <c r="K1850" s="307">
        <v>0.73098348999999985</v>
      </c>
      <c r="L1850" s="307">
        <v>0.70484627000000089</v>
      </c>
      <c r="M1850" s="307">
        <v>0.83911498999999878</v>
      </c>
      <c r="N1850" s="307">
        <v>5.72952291</v>
      </c>
      <c r="O1850" s="308">
        <v>10.245973339999999</v>
      </c>
      <c r="P1850" s="309">
        <f>SUM(D1850:O1850)</f>
        <v>28.851800699999998</v>
      </c>
      <c r="Q1850" s="80"/>
      <c r="R1850" s="342">
        <v>22.4</v>
      </c>
      <c r="S1850" s="342">
        <v>22.4</v>
      </c>
      <c r="T1850" s="355">
        <f t="shared" si="1388"/>
        <v>0</v>
      </c>
      <c r="U1850" s="209">
        <v>2</v>
      </c>
    </row>
    <row r="1851" spans="1:21" s="60" customFormat="1" ht="15.6" customHeight="1" thickBot="1">
      <c r="A1851" s="163" t="s">
        <v>44</v>
      </c>
      <c r="B1851" s="513">
        <v>331</v>
      </c>
      <c r="C1851" s="567" t="s">
        <v>2868</v>
      </c>
      <c r="D1851" s="551">
        <v>0.7</v>
      </c>
      <c r="E1851" s="551">
        <v>0.7</v>
      </c>
      <c r="F1851" s="551">
        <v>0.7</v>
      </c>
      <c r="G1851" s="551">
        <v>0.7</v>
      </c>
      <c r="H1851" s="551">
        <v>0.9</v>
      </c>
      <c r="I1851" s="551">
        <v>0.7</v>
      </c>
      <c r="J1851" s="551">
        <v>0.7</v>
      </c>
      <c r="K1851" s="551">
        <v>0.9</v>
      </c>
      <c r="L1851" s="551">
        <v>0.7</v>
      </c>
      <c r="M1851" s="551">
        <v>0.7</v>
      </c>
      <c r="N1851" s="551">
        <v>0.7</v>
      </c>
      <c r="O1851" s="551">
        <f>(R1851)-SUM(D1851:N1851)</f>
        <v>1.2000000000000011</v>
      </c>
      <c r="P1851" s="552">
        <f t="shared" ref="P1851" si="1389">SUM(D1851:O1851)</f>
        <v>9.3000000000000007</v>
      </c>
      <c r="Q1851" s="173"/>
      <c r="R1851" s="551">
        <v>9.3000000000000007</v>
      </c>
      <c r="S1851" s="551">
        <v>9.3000000000000007</v>
      </c>
      <c r="T1851" s="521">
        <f t="shared" si="1388"/>
        <v>0</v>
      </c>
      <c r="U1851" s="209">
        <v>1</v>
      </c>
    </row>
    <row r="1852" spans="1:21" s="60" customFormat="1" ht="15.75" hidden="1" customHeight="1" thickBot="1">
      <c r="A1852" s="163" t="s">
        <v>44</v>
      </c>
      <c r="B1852" s="409"/>
      <c r="C1852" s="165" t="s">
        <v>1057</v>
      </c>
      <c r="D1852" s="312">
        <v>0.69514067999999996</v>
      </c>
      <c r="E1852" s="313">
        <v>0.72384393000000014</v>
      </c>
      <c r="F1852" s="313">
        <v>0.70107969999999997</v>
      </c>
      <c r="G1852" s="313">
        <v>0.65399289000000005</v>
      </c>
      <c r="H1852" s="313">
        <v>0.68064948000000003</v>
      </c>
      <c r="I1852" s="313">
        <v>5.6770528699999998</v>
      </c>
      <c r="J1852" s="313">
        <v>0.71286103999999995</v>
      </c>
      <c r="K1852" s="313">
        <v>0.75867526000000041</v>
      </c>
      <c r="L1852" s="313">
        <v>5.7169393499999988</v>
      </c>
      <c r="M1852" s="313">
        <v>0.82258760000000208</v>
      </c>
      <c r="N1852" s="313">
        <v>0.72823406999999918</v>
      </c>
      <c r="O1852" s="305">
        <v>4.3450542399999996</v>
      </c>
      <c r="P1852" s="314">
        <f>SUM(D1852:O1852)</f>
        <v>22.21611111</v>
      </c>
      <c r="Q1852" s="75"/>
      <c r="R1852" s="395">
        <v>21.9</v>
      </c>
      <c r="S1852" s="396">
        <v>21.9</v>
      </c>
      <c r="T1852" s="397">
        <f>R1852-S1852</f>
        <v>0</v>
      </c>
      <c r="U1852" s="209">
        <v>2</v>
      </c>
    </row>
    <row r="1853" spans="1:21" s="60" customFormat="1" ht="15.75" hidden="1" customHeight="1" thickBot="1">
      <c r="A1853" s="163" t="s">
        <v>44</v>
      </c>
      <c r="B1853" s="62"/>
      <c r="C1853" s="165" t="s">
        <v>1459</v>
      </c>
      <c r="D1853" s="109">
        <v>0.68329114999999996</v>
      </c>
      <c r="E1853" s="110">
        <v>0.72711994000000002</v>
      </c>
      <c r="F1853" s="110">
        <v>0.71939774999999995</v>
      </c>
      <c r="G1853" s="110">
        <v>0.62803984000000002</v>
      </c>
      <c r="H1853" s="110">
        <v>0.67538342000000018</v>
      </c>
      <c r="I1853" s="110">
        <v>8.6945347700000006</v>
      </c>
      <c r="J1853" s="110">
        <v>0.71531670999999974</v>
      </c>
      <c r="K1853" s="110">
        <v>0.77458194999999996</v>
      </c>
      <c r="L1853" s="110">
        <v>0.80228529999999942</v>
      </c>
      <c r="M1853" s="110">
        <v>0.33065746000000118</v>
      </c>
      <c r="N1853" s="110">
        <v>1.0384849999999446E-2</v>
      </c>
      <c r="O1853" s="111">
        <v>4.8046428699999986</v>
      </c>
      <c r="P1853" s="112">
        <f t="shared" ref="P1853:P1862" si="1390">SUM(D1853:O1853)</f>
        <v>19.565636009999999</v>
      </c>
      <c r="Q1853" s="75"/>
      <c r="R1853" s="109">
        <v>22.1</v>
      </c>
      <c r="S1853" s="114">
        <v>22.1</v>
      </c>
      <c r="T1853" s="310">
        <f t="shared" ref="T1853:T1862" si="1391">R1853-S1853</f>
        <v>0</v>
      </c>
      <c r="U1853" s="209">
        <v>2</v>
      </c>
    </row>
    <row r="1854" spans="1:21" s="60" customFormat="1" ht="15.75" hidden="1" customHeight="1" thickBot="1">
      <c r="A1854" s="163" t="s">
        <v>44</v>
      </c>
      <c r="B1854" s="62"/>
      <c r="C1854" s="158" t="s">
        <v>1460</v>
      </c>
      <c r="D1854" s="109">
        <v>0.43725939000000003</v>
      </c>
      <c r="E1854" s="110">
        <v>0.47232299999999994</v>
      </c>
      <c r="F1854" s="110">
        <v>5.5092298700000004</v>
      </c>
      <c r="G1854" s="110">
        <v>0.52118544999999994</v>
      </c>
      <c r="H1854" s="110">
        <v>0.56623489999999954</v>
      </c>
      <c r="I1854" s="110">
        <v>4.5499635500000011</v>
      </c>
      <c r="J1854" s="110">
        <v>0.57968346999999909</v>
      </c>
      <c r="K1854" s="110">
        <v>0.68721747000000022</v>
      </c>
      <c r="L1854" s="110">
        <v>1.6179435200000007</v>
      </c>
      <c r="M1854" s="110">
        <v>0.7477623599999994</v>
      </c>
      <c r="N1854" s="110">
        <v>0.75174101999999898</v>
      </c>
      <c r="O1854" s="111">
        <v>0.77871659000000193</v>
      </c>
      <c r="P1854" s="112">
        <f t="shared" si="1390"/>
        <v>17.219260590000001</v>
      </c>
      <c r="Q1854" s="79"/>
      <c r="R1854" s="306">
        <v>18.5</v>
      </c>
      <c r="S1854" s="342">
        <v>18.5</v>
      </c>
      <c r="T1854" s="355">
        <f t="shared" si="1391"/>
        <v>0</v>
      </c>
      <c r="U1854" s="209">
        <v>2</v>
      </c>
    </row>
    <row r="1855" spans="1:21" s="60" customFormat="1" ht="15.6" hidden="1" customHeight="1" thickBot="1">
      <c r="A1855" s="163" t="s">
        <v>44</v>
      </c>
      <c r="B1855" s="62"/>
      <c r="C1855" s="158" t="s">
        <v>1461</v>
      </c>
      <c r="D1855" s="109">
        <v>0.77696670000000001</v>
      </c>
      <c r="E1855" s="110">
        <v>0.80938508999999992</v>
      </c>
      <c r="F1855" s="110">
        <v>5.7203962700000002</v>
      </c>
      <c r="G1855" s="110">
        <v>0.70848799000000007</v>
      </c>
      <c r="H1855" s="110">
        <v>0.77833272999999892</v>
      </c>
      <c r="I1855" s="110">
        <v>0.76770450000000068</v>
      </c>
      <c r="J1855" s="110">
        <v>0.79891235000000016</v>
      </c>
      <c r="K1855" s="110">
        <v>0.84912330000000047</v>
      </c>
      <c r="L1855" s="110">
        <v>0.83628699999999867</v>
      </c>
      <c r="M1855" s="110">
        <v>0.89943077000000038</v>
      </c>
      <c r="N1855" s="110">
        <v>0.86858877000000057</v>
      </c>
      <c r="O1855" s="111">
        <v>0.83158124000000022</v>
      </c>
      <c r="P1855" s="112">
        <f t="shared" si="1390"/>
        <v>14.64519671</v>
      </c>
      <c r="Q1855" s="113"/>
      <c r="R1855" s="109">
        <v>13.8</v>
      </c>
      <c r="S1855" s="114">
        <v>13.8</v>
      </c>
      <c r="T1855" s="115">
        <f t="shared" si="1391"/>
        <v>0</v>
      </c>
      <c r="U1855" s="209">
        <v>2</v>
      </c>
    </row>
    <row r="1856" spans="1:21" s="60" customFormat="1" ht="15.6" hidden="1" customHeight="1" thickBot="1">
      <c r="A1856" s="163" t="s">
        <v>44</v>
      </c>
      <c r="B1856" s="62"/>
      <c r="C1856" s="158" t="s">
        <v>1462</v>
      </c>
      <c r="D1856" s="109">
        <v>0.79736311999999998</v>
      </c>
      <c r="E1856" s="110">
        <v>0.88336926999999998</v>
      </c>
      <c r="F1856" s="110">
        <v>0.85568466999999981</v>
      </c>
      <c r="G1856" s="110">
        <v>0</v>
      </c>
      <c r="H1856" s="110">
        <v>1.6705864400000001</v>
      </c>
      <c r="I1856" s="110">
        <v>0.84624363999999996</v>
      </c>
      <c r="J1856" s="110">
        <v>0.89122691000000032</v>
      </c>
      <c r="K1856" s="110">
        <v>0.99475580000000008</v>
      </c>
      <c r="L1856" s="110">
        <v>0.88281684999999932</v>
      </c>
      <c r="M1856" s="110">
        <v>1.0283672700000004</v>
      </c>
      <c r="N1856" s="110">
        <v>0.95668550000000074</v>
      </c>
      <c r="O1856" s="111">
        <v>0.94642986999999934</v>
      </c>
      <c r="P1856" s="112">
        <f t="shared" si="1390"/>
        <v>10.75352934</v>
      </c>
      <c r="Q1856" s="113"/>
      <c r="R1856" s="109">
        <v>10.4</v>
      </c>
      <c r="S1856" s="114">
        <v>10.4</v>
      </c>
      <c r="T1856" s="115">
        <f t="shared" si="1391"/>
        <v>0</v>
      </c>
      <c r="U1856" s="209">
        <v>2</v>
      </c>
    </row>
    <row r="1857" spans="1:21" s="60" customFormat="1" ht="15.75" hidden="1" customHeight="1" thickBot="1">
      <c r="A1857" s="163" t="s">
        <v>44</v>
      </c>
      <c r="B1857" s="62">
        <f>+B1851+1</f>
        <v>332</v>
      </c>
      <c r="C1857" s="158" t="s">
        <v>1463</v>
      </c>
      <c r="D1857" s="109">
        <v>0.91203493999999996</v>
      </c>
      <c r="E1857" s="110">
        <v>0.92699827000000001</v>
      </c>
      <c r="F1857" s="110">
        <v>0.91971161999999995</v>
      </c>
      <c r="G1857" s="110">
        <v>0.87884622000000023</v>
      </c>
      <c r="H1857" s="110">
        <v>0.89346824999999974</v>
      </c>
      <c r="I1857" s="110">
        <v>0.93082197000000022</v>
      </c>
      <c r="J1857" s="110">
        <v>0.95201449999999976</v>
      </c>
      <c r="K1857" s="110">
        <v>0.97459904000000019</v>
      </c>
      <c r="L1857" s="110">
        <v>0.98371815000000051</v>
      </c>
      <c r="M1857" s="110">
        <v>1.035844019999999</v>
      </c>
      <c r="N1857" s="110">
        <v>0.91866786000000111</v>
      </c>
      <c r="O1857" s="111">
        <v>0.94999413999999938</v>
      </c>
      <c r="P1857" s="112">
        <f t="shared" si="1390"/>
        <v>11.27671898</v>
      </c>
      <c r="Q1857" s="79"/>
      <c r="R1857" s="402">
        <v>11.1</v>
      </c>
      <c r="S1857" s="343">
        <v>11.1</v>
      </c>
      <c r="T1857" s="403">
        <f t="shared" si="1391"/>
        <v>0</v>
      </c>
      <c r="U1857" s="209">
        <v>2</v>
      </c>
    </row>
    <row r="1858" spans="1:21" s="60" customFormat="1" ht="15.75" hidden="1" customHeight="1" thickBot="1">
      <c r="A1858" s="163" t="s">
        <v>44</v>
      </c>
      <c r="B1858" s="408">
        <v>341</v>
      </c>
      <c r="C1858" s="587" t="s">
        <v>1464</v>
      </c>
      <c r="D1858" s="306">
        <v>0.89437464</v>
      </c>
      <c r="E1858" s="307">
        <v>0.91884620000000006</v>
      </c>
      <c r="F1858" s="307">
        <v>0.94717487</v>
      </c>
      <c r="G1858" s="307">
        <v>0.83797553999999996</v>
      </c>
      <c r="H1858" s="307">
        <v>0.8528832000000004</v>
      </c>
      <c r="I1858" s="307">
        <v>0.93865188999999916</v>
      </c>
      <c r="J1858" s="307">
        <v>0.92980185000000048</v>
      </c>
      <c r="K1858" s="307">
        <v>0.99047266999999994</v>
      </c>
      <c r="L1858" s="307">
        <v>0.94363739000000013</v>
      </c>
      <c r="M1858" s="307">
        <v>1.0292980200000006</v>
      </c>
      <c r="N1858" s="307">
        <v>0.93841429999999981</v>
      </c>
      <c r="O1858" s="308">
        <v>1.0069299699999998</v>
      </c>
      <c r="P1858" s="309">
        <f t="shared" si="1390"/>
        <v>11.22846054</v>
      </c>
      <c r="Q1858" s="79"/>
      <c r="R1858" s="342">
        <v>11.2</v>
      </c>
      <c r="S1858" s="342">
        <v>11.2</v>
      </c>
      <c r="T1858" s="355">
        <f t="shared" si="1391"/>
        <v>0</v>
      </c>
      <c r="U1858" s="209">
        <v>2</v>
      </c>
    </row>
    <row r="1859" spans="1:21" s="60" customFormat="1" ht="15.75" customHeight="1" thickBot="1">
      <c r="A1859" s="163" t="s">
        <v>44</v>
      </c>
      <c r="B1859" s="513">
        <v>332</v>
      </c>
      <c r="C1859" s="567" t="s">
        <v>1465</v>
      </c>
      <c r="D1859" s="551">
        <v>0.92066199999999998</v>
      </c>
      <c r="E1859" s="551">
        <v>0.79329697999999993</v>
      </c>
      <c r="F1859" s="551">
        <v>0.79821437999999989</v>
      </c>
      <c r="G1859" s="551">
        <v>0.71347877999999998</v>
      </c>
      <c r="H1859" s="551">
        <v>0.7604403000000004</v>
      </c>
      <c r="I1859" s="551">
        <v>0.7578024000000001</v>
      </c>
      <c r="J1859" s="565">
        <v>0.7</v>
      </c>
      <c r="K1859" s="565">
        <v>0.9</v>
      </c>
      <c r="L1859" s="565">
        <v>0.7</v>
      </c>
      <c r="M1859" s="565">
        <v>0.7</v>
      </c>
      <c r="N1859" s="565">
        <v>0.7</v>
      </c>
      <c r="O1859" s="551">
        <f>(R1859)-SUM(D1859:N1859)</f>
        <v>0.75610515999999883</v>
      </c>
      <c r="P1859" s="552">
        <f t="shared" si="1390"/>
        <v>9.1999999999999993</v>
      </c>
      <c r="Q1859" s="523"/>
      <c r="R1859" s="553">
        <v>9.1999999999999993</v>
      </c>
      <c r="S1859" s="551">
        <v>9.1999999999999993</v>
      </c>
      <c r="T1859" s="521">
        <f t="shared" si="1391"/>
        <v>0</v>
      </c>
      <c r="U1859" s="209">
        <v>1</v>
      </c>
    </row>
    <row r="1860" spans="1:21" s="60" customFormat="1" ht="15.75" customHeight="1" thickBot="1">
      <c r="A1860" s="163" t="s">
        <v>44</v>
      </c>
      <c r="B1860" s="513">
        <v>333</v>
      </c>
      <c r="C1860" s="567" t="s">
        <v>1466</v>
      </c>
      <c r="D1860" s="565">
        <v>0.7</v>
      </c>
      <c r="E1860" s="565">
        <v>0.4</v>
      </c>
      <c r="F1860" s="565">
        <v>0.4</v>
      </c>
      <c r="G1860" s="565">
        <v>0.4</v>
      </c>
      <c r="H1860" s="565">
        <v>0.6</v>
      </c>
      <c r="I1860" s="565">
        <v>0.4</v>
      </c>
      <c r="J1860" s="565">
        <v>0.4</v>
      </c>
      <c r="K1860" s="565">
        <v>0.6</v>
      </c>
      <c r="L1860" s="565">
        <v>0.4</v>
      </c>
      <c r="M1860" s="565">
        <v>0.4</v>
      </c>
      <c r="N1860" s="565">
        <v>0.4</v>
      </c>
      <c r="O1860" s="551">
        <f>(R1860)-SUM(D1860:N1860)</f>
        <v>1</v>
      </c>
      <c r="P1860" s="552">
        <f t="shared" si="1390"/>
        <v>6.1000000000000005</v>
      </c>
      <c r="Q1860" s="523"/>
      <c r="R1860" s="553">
        <f>9.3-3.2</f>
        <v>6.1000000000000005</v>
      </c>
      <c r="S1860" s="551">
        <f>9.3-3.2</f>
        <v>6.1000000000000005</v>
      </c>
      <c r="T1860" s="521">
        <f t="shared" si="1391"/>
        <v>0</v>
      </c>
      <c r="U1860" s="209">
        <v>1</v>
      </c>
    </row>
    <row r="1861" spans="1:21" s="60" customFormat="1" ht="15.75" hidden="1" customHeight="1" thickBot="1">
      <c r="A1861" s="163" t="s">
        <v>44</v>
      </c>
      <c r="B1861" s="409"/>
      <c r="C1861" s="158" t="s">
        <v>1467</v>
      </c>
      <c r="D1861" s="415"/>
      <c r="E1861" s="416"/>
      <c r="F1861" s="416"/>
      <c r="G1861" s="416"/>
      <c r="H1861" s="416"/>
      <c r="I1861" s="416"/>
      <c r="J1861" s="416"/>
      <c r="K1861" s="416"/>
      <c r="L1861" s="416"/>
      <c r="M1861" s="416"/>
      <c r="N1861" s="416"/>
      <c r="O1861" s="305">
        <f>(R1861)-SUM(D1861:N1861)</f>
        <v>0</v>
      </c>
      <c r="P1861" s="314">
        <f t="shared" si="1390"/>
        <v>0</v>
      </c>
      <c r="Q1861" s="80"/>
      <c r="R1861" s="420"/>
      <c r="S1861" s="343"/>
      <c r="T1861" s="403">
        <f t="shared" si="1391"/>
        <v>0</v>
      </c>
      <c r="U1861" s="209">
        <v>2</v>
      </c>
    </row>
    <row r="1862" spans="1:21" s="60" customFormat="1" ht="15.75" hidden="1" customHeight="1" thickBot="1">
      <c r="A1862" s="163" t="s">
        <v>44</v>
      </c>
      <c r="B1862" s="213"/>
      <c r="C1862" s="158" t="s">
        <v>1468</v>
      </c>
      <c r="D1862" s="134"/>
      <c r="E1862" s="133"/>
      <c r="F1862" s="133"/>
      <c r="G1862" s="133"/>
      <c r="H1862" s="133"/>
      <c r="I1862" s="133"/>
      <c r="J1862" s="133"/>
      <c r="K1862" s="133"/>
      <c r="L1862" s="133"/>
      <c r="M1862" s="133"/>
      <c r="N1862" s="133"/>
      <c r="O1862" s="111">
        <f>(R1862)-SUM(D1862:N1862)</f>
        <v>0</v>
      </c>
      <c r="P1862" s="112">
        <f t="shared" si="1390"/>
        <v>0</v>
      </c>
      <c r="Q1862" s="80"/>
      <c r="R1862" s="120"/>
      <c r="S1862" s="114"/>
      <c r="T1862" s="115">
        <f t="shared" si="1391"/>
        <v>0</v>
      </c>
      <c r="U1862" s="209">
        <v>2</v>
      </c>
    </row>
    <row r="1863" spans="1:21" s="60" customFormat="1" ht="15.75" hidden="1" customHeight="1" thickBot="1">
      <c r="A1863" s="163" t="s">
        <v>44</v>
      </c>
      <c r="B1863" s="213"/>
      <c r="C1863" s="158" t="s">
        <v>2541</v>
      </c>
      <c r="D1863" s="492"/>
      <c r="E1863" s="491"/>
      <c r="F1863" s="491"/>
      <c r="G1863" s="491"/>
      <c r="H1863" s="491"/>
      <c r="I1863" s="491"/>
      <c r="J1863" s="491"/>
      <c r="K1863" s="491"/>
      <c r="L1863" s="491"/>
      <c r="M1863" s="491"/>
      <c r="N1863" s="491"/>
      <c r="O1863" s="111">
        <f t="shared" ref="O1863:O1865" si="1392">(R1863)-SUM(D1863:N1863)</f>
        <v>0</v>
      </c>
      <c r="P1863" s="112">
        <f t="shared" ref="P1863:P1865" si="1393">SUM(D1863:O1863)</f>
        <v>0</v>
      </c>
      <c r="Q1863" s="80"/>
      <c r="R1863" s="487"/>
      <c r="S1863" s="488"/>
      <c r="T1863" s="115">
        <f t="shared" ref="T1863:T1865" si="1394">R1863-S1863</f>
        <v>0</v>
      </c>
      <c r="U1863" s="209">
        <v>2</v>
      </c>
    </row>
    <row r="1864" spans="1:21" s="60" customFormat="1" ht="15.75" hidden="1" customHeight="1" thickBot="1">
      <c r="A1864" s="163" t="s">
        <v>44</v>
      </c>
      <c r="B1864" s="213"/>
      <c r="C1864" s="158" t="s">
        <v>2637</v>
      </c>
      <c r="D1864" s="492"/>
      <c r="E1864" s="491"/>
      <c r="F1864" s="491"/>
      <c r="G1864" s="491"/>
      <c r="H1864" s="491"/>
      <c r="I1864" s="491"/>
      <c r="J1864" s="491"/>
      <c r="K1864" s="491"/>
      <c r="L1864" s="491"/>
      <c r="M1864" s="491"/>
      <c r="N1864" s="491"/>
      <c r="O1864" s="111">
        <f t="shared" si="1392"/>
        <v>0</v>
      </c>
      <c r="P1864" s="112">
        <f t="shared" si="1393"/>
        <v>0</v>
      </c>
      <c r="Q1864" s="80"/>
      <c r="R1864" s="487"/>
      <c r="S1864" s="488"/>
      <c r="T1864" s="115">
        <f t="shared" si="1394"/>
        <v>0</v>
      </c>
      <c r="U1864" s="209">
        <v>2</v>
      </c>
    </row>
    <row r="1865" spans="1:21" s="60" customFormat="1" ht="15.75" hidden="1" customHeight="1" thickBot="1">
      <c r="A1865" s="163" t="s">
        <v>44</v>
      </c>
      <c r="B1865" s="213"/>
      <c r="C1865" s="158" t="s">
        <v>2733</v>
      </c>
      <c r="D1865" s="492"/>
      <c r="E1865" s="491"/>
      <c r="F1865" s="491"/>
      <c r="G1865" s="491"/>
      <c r="H1865" s="491"/>
      <c r="I1865" s="491"/>
      <c r="J1865" s="491"/>
      <c r="K1865" s="491"/>
      <c r="L1865" s="491"/>
      <c r="M1865" s="491"/>
      <c r="N1865" s="491"/>
      <c r="O1865" s="111">
        <f t="shared" si="1392"/>
        <v>0</v>
      </c>
      <c r="P1865" s="112">
        <f t="shared" si="1393"/>
        <v>0</v>
      </c>
      <c r="Q1865" s="80"/>
      <c r="R1865" s="487"/>
      <c r="S1865" s="488"/>
      <c r="T1865" s="115">
        <f t="shared" si="1394"/>
        <v>0</v>
      </c>
      <c r="U1865" s="209">
        <v>2</v>
      </c>
    </row>
    <row r="1866" spans="1:21" s="118" customFormat="1" ht="15.6" customHeight="1">
      <c r="B1866" s="82"/>
      <c r="C1866" s="50"/>
      <c r="D1866" s="83">
        <f>+D1860-D1851</f>
        <v>0</v>
      </c>
      <c r="E1866" s="83">
        <f t="shared" ref="E1866:P1866" si="1395">+E1860-E1851</f>
        <v>-0.29999999999999993</v>
      </c>
      <c r="F1866" s="83">
        <f t="shared" si="1395"/>
        <v>-0.29999999999999993</v>
      </c>
      <c r="G1866" s="83">
        <f t="shared" si="1395"/>
        <v>-0.29999999999999993</v>
      </c>
      <c r="H1866" s="83">
        <f t="shared" si="1395"/>
        <v>-0.30000000000000004</v>
      </c>
      <c r="I1866" s="83">
        <f t="shared" si="1395"/>
        <v>-0.29999999999999993</v>
      </c>
      <c r="J1866" s="83">
        <f t="shared" si="1395"/>
        <v>-0.29999999999999993</v>
      </c>
      <c r="K1866" s="83">
        <f t="shared" si="1395"/>
        <v>-0.30000000000000004</v>
      </c>
      <c r="L1866" s="83">
        <f t="shared" si="1395"/>
        <v>-0.29999999999999993</v>
      </c>
      <c r="M1866" s="83">
        <f t="shared" si="1395"/>
        <v>-0.29999999999999993</v>
      </c>
      <c r="N1866" s="83">
        <f t="shared" si="1395"/>
        <v>-0.29999999999999993</v>
      </c>
      <c r="O1866" s="83">
        <f t="shared" si="1395"/>
        <v>-0.20000000000000107</v>
      </c>
      <c r="P1866" s="83">
        <f t="shared" si="1395"/>
        <v>-3.2</v>
      </c>
      <c r="Q1866" s="84"/>
      <c r="R1866" s="83">
        <f>+R1860-R1851</f>
        <v>-3.2</v>
      </c>
      <c r="S1866" s="83">
        <f>+S1860-S1851</f>
        <v>-3.2</v>
      </c>
      <c r="T1866" s="67"/>
      <c r="U1866" s="209">
        <v>1</v>
      </c>
    </row>
    <row r="1867" spans="1:21" s="60" customFormat="1" ht="15.75" hidden="1" customHeight="1" thickBot="1">
      <c r="A1867" s="60" t="s">
        <v>45</v>
      </c>
      <c r="B1867" s="213"/>
      <c r="C1867" s="40" t="s">
        <v>210</v>
      </c>
      <c r="D1867" s="299">
        <v>6.2951148174561086E-2</v>
      </c>
      <c r="E1867" s="299">
        <v>2.2084562265616461E-2</v>
      </c>
      <c r="F1867" s="299">
        <v>9.6667013013777392E-2</v>
      </c>
      <c r="G1867" s="299">
        <v>0.36772064509867397</v>
      </c>
      <c r="H1867" s="299">
        <v>0.13837352255798857</v>
      </c>
      <c r="I1867" s="299">
        <v>3.7541215336459648E-2</v>
      </c>
      <c r="J1867" s="299">
        <v>6.5624329235233758E-2</v>
      </c>
      <c r="K1867" s="299">
        <v>2.8422718752691607E-2</v>
      </c>
      <c r="L1867" s="299">
        <v>5.3746879293779859E-2</v>
      </c>
      <c r="M1867" s="299">
        <v>3.4214470609903298E-2</v>
      </c>
      <c r="N1867" s="299">
        <v>5.764056290661454E-2</v>
      </c>
      <c r="O1867" s="299">
        <v>3.5012932754699758E-2</v>
      </c>
      <c r="P1867" s="290">
        <f t="shared" ref="P1867:P1897" si="1396">SUM(D1867:O1867)</f>
        <v>0.99999999999999989</v>
      </c>
      <c r="Q1867" s="291"/>
      <c r="R1867" s="83"/>
      <c r="S1867" s="83"/>
      <c r="T1867" s="67"/>
      <c r="U1867" s="209">
        <v>2</v>
      </c>
    </row>
    <row r="1868" spans="1:21" s="60" customFormat="1" ht="15.75" hidden="1" customHeight="1" thickBot="1">
      <c r="A1868" s="60" t="s">
        <v>45</v>
      </c>
      <c r="B1868" s="213"/>
      <c r="C1868" s="40" t="s">
        <v>211</v>
      </c>
      <c r="D1868" s="119">
        <v>5.8078690914750021E-2</v>
      </c>
      <c r="E1868" s="119">
        <v>2.1329055896360229E-2</v>
      </c>
      <c r="F1868" s="119">
        <v>4.756151960199017E-2</v>
      </c>
      <c r="G1868" s="119">
        <v>0.44756422588425698</v>
      </c>
      <c r="H1868" s="119">
        <v>7.359586820717845E-2</v>
      </c>
      <c r="I1868" s="119">
        <v>5.2318447231295778E-2</v>
      </c>
      <c r="J1868" s="119">
        <v>3.116196746373591E-2</v>
      </c>
      <c r="K1868" s="119">
        <v>3.9599665624648332E-2</v>
      </c>
      <c r="L1868" s="119">
        <v>7.149889729124484E-2</v>
      </c>
      <c r="M1868" s="119">
        <v>5.0794511813876904E-2</v>
      </c>
      <c r="N1868" s="119">
        <v>5.6598539691631956E-2</v>
      </c>
      <c r="O1868" s="119">
        <v>4.9898610379030352E-2</v>
      </c>
      <c r="P1868" s="107">
        <f t="shared" si="1396"/>
        <v>0.99999999999999989</v>
      </c>
      <c r="Q1868" s="291"/>
      <c r="R1868" s="83"/>
      <c r="S1868" s="83"/>
      <c r="T1868" s="67"/>
      <c r="U1868" s="209">
        <v>2</v>
      </c>
    </row>
    <row r="1869" spans="1:21" s="60" customFormat="1" ht="15.75" hidden="1" customHeight="1" thickBot="1">
      <c r="A1869" s="60" t="s">
        <v>45</v>
      </c>
      <c r="B1869" s="213"/>
      <c r="C1869" s="40" t="s">
        <v>212</v>
      </c>
      <c r="D1869" s="346">
        <v>3.251817643080817E-2</v>
      </c>
      <c r="E1869" s="346">
        <v>4.9565127404054721E-2</v>
      </c>
      <c r="F1869" s="346">
        <v>9.40717574789115E-2</v>
      </c>
      <c r="G1869" s="346">
        <v>3.994962013727605E-2</v>
      </c>
      <c r="H1869" s="346">
        <v>0.32321672392128747</v>
      </c>
      <c r="I1869" s="346">
        <v>0.28672022086292964</v>
      </c>
      <c r="J1869" s="346">
        <v>5.4632673875100478E-2</v>
      </c>
      <c r="K1869" s="346">
        <v>3.4574043855354043E-2</v>
      </c>
      <c r="L1869" s="346">
        <v>3.0320274917788586E-2</v>
      </c>
      <c r="M1869" s="346">
        <v>1.4267662373689739E-2</v>
      </c>
      <c r="N1869" s="346">
        <v>2.4199416531395099E-2</v>
      </c>
      <c r="O1869" s="346">
        <v>1.5964302211404505E-2</v>
      </c>
      <c r="P1869" s="295">
        <f t="shared" si="1396"/>
        <v>0.99999999999999989</v>
      </c>
      <c r="Q1869" s="291"/>
      <c r="R1869" s="83"/>
      <c r="S1869" s="83"/>
      <c r="T1869" s="67"/>
      <c r="U1869" s="209">
        <v>2</v>
      </c>
    </row>
    <row r="1870" spans="1:21" s="60" customFormat="1" ht="15.75" hidden="1" customHeight="1" thickBot="1">
      <c r="A1870" s="60" t="s">
        <v>45</v>
      </c>
      <c r="B1870" s="213"/>
      <c r="C1870" s="40" t="s">
        <v>213</v>
      </c>
      <c r="D1870" s="153">
        <f t="shared" ref="D1870:D1877" si="1397">D1892/$P1892</f>
        <v>7.5142170479752551E-2</v>
      </c>
      <c r="E1870" s="296">
        <f t="shared" ref="E1870:O1870" si="1398">E1892/$P1892</f>
        <v>4.3913404176807558E-2</v>
      </c>
      <c r="F1870" s="296">
        <f t="shared" si="1398"/>
        <v>0.1576638315733348</v>
      </c>
      <c r="G1870" s="296">
        <f t="shared" si="1398"/>
        <v>0.11937075113202165</v>
      </c>
      <c r="H1870" s="296">
        <f t="shared" si="1398"/>
        <v>0.36905231745346828</v>
      </c>
      <c r="I1870" s="296">
        <f t="shared" si="1398"/>
        <v>7.6498988623589587E-2</v>
      </c>
      <c r="J1870" s="296">
        <f t="shared" si="1398"/>
        <v>7.7599893567670995E-3</v>
      </c>
      <c r="K1870" s="296">
        <f t="shared" si="1398"/>
        <v>3.3162797465804902E-2</v>
      </c>
      <c r="L1870" s="296">
        <f t="shared" si="1398"/>
        <v>3.7058645020938349E-2</v>
      </c>
      <c r="M1870" s="296">
        <f t="shared" si="1398"/>
        <v>2.3815802729682783E-2</v>
      </c>
      <c r="N1870" s="296">
        <f t="shared" si="1398"/>
        <v>2.1932124560515139E-2</v>
      </c>
      <c r="O1870" s="296">
        <f t="shared" si="1398"/>
        <v>3.462917742731729E-2</v>
      </c>
      <c r="P1870" s="155">
        <f t="shared" si="1396"/>
        <v>1</v>
      </c>
      <c r="Q1870" s="291"/>
      <c r="R1870" s="83"/>
      <c r="S1870" s="83"/>
      <c r="T1870" s="67"/>
      <c r="U1870" s="209">
        <v>2</v>
      </c>
    </row>
    <row r="1871" spans="1:21" s="60" customFormat="1" ht="15.75" hidden="1" customHeight="1" thickBot="1">
      <c r="A1871" s="60" t="s">
        <v>45</v>
      </c>
      <c r="B1871" s="213"/>
      <c r="C1871" s="41" t="s">
        <v>214</v>
      </c>
      <c r="D1871" s="153">
        <f t="shared" si="1397"/>
        <v>6.510030701099441E-2</v>
      </c>
      <c r="E1871" s="296">
        <f t="shared" ref="E1871:O1872" si="1399">E1893/$P1893</f>
        <v>4.3810509232046456E-2</v>
      </c>
      <c r="F1871" s="296">
        <f t="shared" si="1399"/>
        <v>4.8771780221162082E-2</v>
      </c>
      <c r="G1871" s="296">
        <f t="shared" si="1399"/>
        <v>0.18808397031978863</v>
      </c>
      <c r="H1871" s="296">
        <f t="shared" si="1399"/>
        <v>0.26896375619802748</v>
      </c>
      <c r="I1871" s="296">
        <f t="shared" si="1399"/>
        <v>5.955559310577898E-2</v>
      </c>
      <c r="J1871" s="296">
        <f t="shared" si="1399"/>
        <v>7.8671200201199332E-2</v>
      </c>
      <c r="K1871" s="296">
        <f t="shared" si="1399"/>
        <v>8.9255489031451044E-2</v>
      </c>
      <c r="L1871" s="296">
        <f t="shared" si="1399"/>
        <v>4.0135286285063555E-2</v>
      </c>
      <c r="M1871" s="296">
        <f t="shared" si="1399"/>
        <v>2.477227536015467E-2</v>
      </c>
      <c r="N1871" s="296">
        <f t="shared" si="1399"/>
        <v>5.6689314346249006E-2</v>
      </c>
      <c r="O1871" s="296">
        <f t="shared" si="1399"/>
        <v>3.6190518688084358E-2</v>
      </c>
      <c r="P1871" s="155">
        <f t="shared" si="1396"/>
        <v>1</v>
      </c>
      <c r="Q1871" s="157">
        <f>(P1893/P1892-1)</f>
        <v>-4.2638511125932643E-2</v>
      </c>
      <c r="R1871" s="83"/>
      <c r="S1871" s="83"/>
      <c r="T1871" s="67"/>
      <c r="U1871" s="209">
        <v>2</v>
      </c>
    </row>
    <row r="1872" spans="1:21" s="60" customFormat="1" ht="15.75" hidden="1" customHeight="1" thickBot="1">
      <c r="A1872" s="60" t="s">
        <v>45</v>
      </c>
      <c r="B1872" s="213"/>
      <c r="C1872" s="40" t="s">
        <v>458</v>
      </c>
      <c r="D1872" s="153">
        <f t="shared" si="1397"/>
        <v>4.323858520943142E-2</v>
      </c>
      <c r="E1872" s="296">
        <f t="shared" si="1399"/>
        <v>2.6676952402544984E-2</v>
      </c>
      <c r="F1872" s="296">
        <f t="shared" si="1399"/>
        <v>2.047824664836979E-2</v>
      </c>
      <c r="G1872" s="296">
        <f t="shared" si="1399"/>
        <v>4.7743008892715794E-2</v>
      </c>
      <c r="H1872" s="296">
        <f t="shared" si="1399"/>
        <v>0.47643535484677041</v>
      </c>
      <c r="I1872" s="296">
        <f t="shared" si="1399"/>
        <v>0.18636962475446292</v>
      </c>
      <c r="J1872" s="296">
        <f t="shared" si="1399"/>
        <v>2.8758676620333056E-2</v>
      </c>
      <c r="K1872" s="296">
        <f t="shared" si="1399"/>
        <v>9.6786460782157056E-3</v>
      </c>
      <c r="L1872" s="296">
        <f t="shared" si="1399"/>
        <v>1.4013545243795993E-2</v>
      </c>
      <c r="M1872" s="296">
        <f t="shared" si="1399"/>
        <v>4.6998087901366614E-2</v>
      </c>
      <c r="N1872" s="296">
        <f t="shared" si="1399"/>
        <v>7.9088570796726237E-2</v>
      </c>
      <c r="O1872" s="296">
        <f t="shared" si="1399"/>
        <v>2.0520700605267034E-2</v>
      </c>
      <c r="P1872" s="155">
        <f t="shared" si="1396"/>
        <v>0.99999999999999989</v>
      </c>
      <c r="Q1872" s="157">
        <f t="shared" ref="Q1872:Q1877" si="1400">(P1894/P1893-1)</f>
        <v>-0.13027120338630394</v>
      </c>
      <c r="R1872" s="83"/>
      <c r="S1872" s="83"/>
      <c r="T1872" s="67"/>
      <c r="U1872" s="209">
        <v>2</v>
      </c>
    </row>
    <row r="1873" spans="1:21" s="60" customFormat="1" ht="15.75" hidden="1" customHeight="1" thickBot="1">
      <c r="A1873" s="60" t="s">
        <v>45</v>
      </c>
      <c r="B1873" s="213"/>
      <c r="C1873" s="40" t="s">
        <v>577</v>
      </c>
      <c r="D1873" s="153">
        <f t="shared" si="1397"/>
        <v>3.1734746114714121E-2</v>
      </c>
      <c r="E1873" s="296">
        <f t="shared" ref="E1873:O1873" si="1401">E1895/$P1895</f>
        <v>6.6881652957399354E-2</v>
      </c>
      <c r="F1873" s="296">
        <f t="shared" si="1401"/>
        <v>4.607411529621569E-2</v>
      </c>
      <c r="G1873" s="296">
        <f t="shared" si="1401"/>
        <v>0.2030673858387502</v>
      </c>
      <c r="H1873" s="296">
        <f t="shared" si="1401"/>
        <v>0.11683365325392807</v>
      </c>
      <c r="I1873" s="296">
        <f t="shared" si="1401"/>
        <v>6.9456762955236853E-2</v>
      </c>
      <c r="J1873" s="296">
        <f t="shared" si="1401"/>
        <v>0.11279709106772032</v>
      </c>
      <c r="K1873" s="296">
        <f t="shared" si="1401"/>
        <v>3.6649532475965578E-2</v>
      </c>
      <c r="L1873" s="296">
        <f t="shared" si="1401"/>
        <v>3.3542689797694508E-2</v>
      </c>
      <c r="M1873" s="296">
        <f t="shared" si="1401"/>
        <v>6.5254747460943036E-2</v>
      </c>
      <c r="N1873" s="296">
        <f t="shared" si="1401"/>
        <v>0.14699302445019571</v>
      </c>
      <c r="O1873" s="296">
        <f t="shared" si="1401"/>
        <v>7.07145983312365E-2</v>
      </c>
      <c r="P1873" s="155">
        <f t="shared" si="1396"/>
        <v>0.99999999999999989</v>
      </c>
      <c r="Q1873" s="156">
        <f t="shared" si="1400"/>
        <v>0.5552174040914819</v>
      </c>
      <c r="R1873" s="83"/>
      <c r="S1873" s="83"/>
      <c r="T1873" s="67"/>
      <c r="U1873" s="209">
        <v>2</v>
      </c>
    </row>
    <row r="1874" spans="1:21" s="60" customFormat="1" ht="15.75" hidden="1" customHeight="1" thickBot="1">
      <c r="A1874" s="60" t="s">
        <v>45</v>
      </c>
      <c r="B1874" s="213"/>
      <c r="C1874" s="40" t="s">
        <v>652</v>
      </c>
      <c r="D1874" s="153">
        <f t="shared" si="1397"/>
        <v>8.7420092712230932E-2</v>
      </c>
      <c r="E1874" s="296">
        <f t="shared" ref="E1874:O1874" si="1402">E1896/$P1896</f>
        <v>7.3989965782751729E-2</v>
      </c>
      <c r="F1874" s="296">
        <f t="shared" si="1402"/>
        <v>3.662112170456415E-2</v>
      </c>
      <c r="G1874" s="296">
        <f t="shared" si="1402"/>
        <v>0.24028513243926541</v>
      </c>
      <c r="H1874" s="296">
        <f t="shared" si="1402"/>
        <v>0.11783207205270602</v>
      </c>
      <c r="I1874" s="296">
        <f t="shared" si="1402"/>
        <v>6.178493492812321E-2</v>
      </c>
      <c r="J1874" s="296">
        <f t="shared" si="1402"/>
        <v>4.4991522492066074E-2</v>
      </c>
      <c r="K1874" s="296">
        <f t="shared" si="1402"/>
        <v>0.15721198734682415</v>
      </c>
      <c r="L1874" s="296">
        <f t="shared" si="1402"/>
        <v>7.5398770076118657E-2</v>
      </c>
      <c r="M1874" s="296">
        <f t="shared" si="1402"/>
        <v>4.3789757108304302E-2</v>
      </c>
      <c r="N1874" s="296">
        <f t="shared" si="1402"/>
        <v>3.461786540514411E-2</v>
      </c>
      <c r="O1874" s="296">
        <f t="shared" si="1402"/>
        <v>2.6056777951901262E-2</v>
      </c>
      <c r="P1874" s="155">
        <f t="shared" si="1396"/>
        <v>1</v>
      </c>
      <c r="Q1874" s="156">
        <f t="shared" si="1400"/>
        <v>-6.090673216641207E-2</v>
      </c>
      <c r="R1874" s="83"/>
      <c r="S1874" s="83"/>
      <c r="T1874" s="232"/>
      <c r="U1874" s="209">
        <v>2</v>
      </c>
    </row>
    <row r="1875" spans="1:21" s="60" customFormat="1" ht="15.75" hidden="1" customHeight="1" thickBot="1">
      <c r="A1875" s="60" t="s">
        <v>45</v>
      </c>
      <c r="B1875" s="62"/>
      <c r="C1875" s="49" t="s">
        <v>761</v>
      </c>
      <c r="D1875" s="298">
        <f t="shared" si="1397"/>
        <v>1.9282601187422581E-2</v>
      </c>
      <c r="E1875" s="299">
        <f t="shared" ref="E1875:O1875" si="1403">E1897/$P1897</f>
        <v>3.9106933611322524E-2</v>
      </c>
      <c r="F1875" s="299">
        <f t="shared" si="1403"/>
        <v>2.2635876506547806E-2</v>
      </c>
      <c r="G1875" s="299">
        <f t="shared" si="1403"/>
        <v>0.19902920191718701</v>
      </c>
      <c r="H1875" s="299">
        <f t="shared" si="1403"/>
        <v>0.17571156384113124</v>
      </c>
      <c r="I1875" s="299">
        <f t="shared" si="1403"/>
        <v>0.14738212673597798</v>
      </c>
      <c r="J1875" s="299">
        <f t="shared" si="1403"/>
        <v>6.9328473455609996E-2</v>
      </c>
      <c r="K1875" s="299">
        <f t="shared" si="1403"/>
        <v>3.9883225069356688E-2</v>
      </c>
      <c r="L1875" s="299">
        <f t="shared" si="1403"/>
        <v>0.14014969438663505</v>
      </c>
      <c r="M1875" s="299">
        <f t="shared" si="1403"/>
        <v>8.4439467006760999E-2</v>
      </c>
      <c r="N1875" s="299">
        <f t="shared" si="1403"/>
        <v>3.6604450227794898E-2</v>
      </c>
      <c r="O1875" s="299">
        <f t="shared" si="1403"/>
        <v>2.6446386054253205E-2</v>
      </c>
      <c r="P1875" s="300">
        <f t="shared" si="1396"/>
        <v>1</v>
      </c>
      <c r="Q1875" s="301">
        <f t="shared" si="1400"/>
        <v>0.22621178244742657</v>
      </c>
      <c r="R1875" s="83"/>
      <c r="S1875" s="83"/>
      <c r="T1875" s="67"/>
      <c r="U1875" s="209">
        <v>2</v>
      </c>
    </row>
    <row r="1876" spans="1:21" s="60" customFormat="1" ht="15.75" hidden="1" customHeight="1" thickBot="1">
      <c r="A1876" s="60" t="s">
        <v>45</v>
      </c>
      <c r="B1876" s="62"/>
      <c r="C1876" s="49" t="s">
        <v>840</v>
      </c>
      <c r="D1876" s="130">
        <f t="shared" si="1397"/>
        <v>4.0513746473476893E-2</v>
      </c>
      <c r="E1876" s="119">
        <f t="shared" ref="E1876:O1877" si="1404">E1898/$P1898</f>
        <v>4.243955229119363E-2</v>
      </c>
      <c r="F1876" s="119">
        <f t="shared" si="1404"/>
        <v>2.5615040658868621E-2</v>
      </c>
      <c r="G1876" s="119">
        <f t="shared" si="1404"/>
        <v>0.11082091872873824</v>
      </c>
      <c r="H1876" s="119">
        <f t="shared" si="1404"/>
        <v>0.16693432152024501</v>
      </c>
      <c r="I1876" s="119">
        <f t="shared" si="1404"/>
        <v>9.7027602791523712E-2</v>
      </c>
      <c r="J1876" s="119">
        <f t="shared" si="1404"/>
        <v>6.0295951451478806E-2</v>
      </c>
      <c r="K1876" s="119">
        <f t="shared" si="1404"/>
        <v>0.1490877864544769</v>
      </c>
      <c r="L1876" s="119">
        <f t="shared" si="1404"/>
        <v>6.2816261065610265E-2</v>
      </c>
      <c r="M1876" s="119">
        <f t="shared" si="1404"/>
        <v>5.908341689645958E-2</v>
      </c>
      <c r="N1876" s="119">
        <f t="shared" si="1404"/>
        <v>0.11657857978733382</v>
      </c>
      <c r="O1876" s="119">
        <f t="shared" si="1404"/>
        <v>6.8786821880594512E-2</v>
      </c>
      <c r="P1876" s="175">
        <f>SUM(D1876:O1876)</f>
        <v>0.99999999999999978</v>
      </c>
      <c r="Q1876" s="176">
        <f t="shared" si="1400"/>
        <v>-0.35620584950856338</v>
      </c>
      <c r="R1876" s="83"/>
      <c r="S1876" s="83"/>
      <c r="T1876" s="67"/>
      <c r="U1876" s="209">
        <v>2</v>
      </c>
    </row>
    <row r="1877" spans="1:21" s="60" customFormat="1" ht="15.6" hidden="1" customHeight="1" thickBot="1">
      <c r="A1877" s="60" t="s">
        <v>904</v>
      </c>
      <c r="B1877" s="62"/>
      <c r="C1877" s="49" t="s">
        <v>924</v>
      </c>
      <c r="D1877" s="130">
        <f t="shared" si="1397"/>
        <v>6.7854027639295156E-2</v>
      </c>
      <c r="E1877" s="119">
        <f t="shared" si="1404"/>
        <v>3.8140283211413453E-2</v>
      </c>
      <c r="F1877" s="119">
        <f t="shared" si="1404"/>
        <v>5.8541636285105079E-2</v>
      </c>
      <c r="G1877" s="119">
        <f t="shared" si="1404"/>
        <v>4.3049136387434635E-2</v>
      </c>
      <c r="H1877" s="119">
        <f t="shared" si="1404"/>
        <v>3.923436549068645E-2</v>
      </c>
      <c r="I1877" s="119">
        <f t="shared" si="1404"/>
        <v>0.25305175168773641</v>
      </c>
      <c r="J1877" s="119">
        <f t="shared" si="1404"/>
        <v>0.14375055116617075</v>
      </c>
      <c r="K1877" s="119">
        <f t="shared" si="1404"/>
        <v>0.10754232012878744</v>
      </c>
      <c r="L1877" s="119">
        <f t="shared" si="1404"/>
        <v>4.5488164172350874E-2</v>
      </c>
      <c r="M1877" s="119">
        <f t="shared" si="1404"/>
        <v>0.10903071821660675</v>
      </c>
      <c r="N1877" s="119">
        <f t="shared" si="1404"/>
        <v>6.4022651568782729E-2</v>
      </c>
      <c r="O1877" s="119">
        <f t="shared" si="1404"/>
        <v>3.0294394045630252E-2</v>
      </c>
      <c r="P1877" s="175">
        <f>SUM(D1877:O1877)</f>
        <v>1</v>
      </c>
      <c r="Q1877" s="176">
        <f t="shared" si="1400"/>
        <v>0.18590733377696522</v>
      </c>
      <c r="R1877" s="83"/>
      <c r="S1877" s="83"/>
      <c r="T1877" s="67"/>
      <c r="U1877" s="209">
        <v>2</v>
      </c>
    </row>
    <row r="1878" spans="1:21" s="60" customFormat="1" ht="15.6" hidden="1" customHeight="1" thickBot="1">
      <c r="A1878" s="60" t="s">
        <v>904</v>
      </c>
      <c r="B1878" s="62"/>
      <c r="C1878" s="49" t="s">
        <v>1058</v>
      </c>
      <c r="D1878" s="130">
        <f t="shared" ref="D1878:O1878" si="1405">D1901/$P1901</f>
        <v>1.6169868727699079E-2</v>
      </c>
      <c r="E1878" s="119">
        <f t="shared" si="1405"/>
        <v>4.7642081296249972E-2</v>
      </c>
      <c r="F1878" s="119">
        <f t="shared" si="1405"/>
        <v>1.4024378493141098E-2</v>
      </c>
      <c r="G1878" s="119">
        <f t="shared" si="1405"/>
        <v>0.10626924040096182</v>
      </c>
      <c r="H1878" s="119">
        <f t="shared" si="1405"/>
        <v>6.7359392870301293E-2</v>
      </c>
      <c r="I1878" s="119">
        <f t="shared" si="1405"/>
        <v>6.0241601391366487E-2</v>
      </c>
      <c r="J1878" s="119">
        <f t="shared" si="1405"/>
        <v>0.29238678411058711</v>
      </c>
      <c r="K1878" s="119">
        <f t="shared" si="1405"/>
        <v>6.2582002783276858E-2</v>
      </c>
      <c r="L1878" s="119">
        <f t="shared" si="1405"/>
        <v>6.4904186153597179E-2</v>
      </c>
      <c r="M1878" s="119">
        <f t="shared" si="1405"/>
        <v>3.6938042994379652E-2</v>
      </c>
      <c r="N1878" s="119">
        <f t="shared" si="1405"/>
        <v>0.10465284515899037</v>
      </c>
      <c r="O1878" s="119">
        <f t="shared" si="1405"/>
        <v>0.12682957561944913</v>
      </c>
      <c r="P1878" s="175">
        <f>SUM(D1878:O1878)</f>
        <v>1</v>
      </c>
      <c r="Q1878" s="176">
        <f>(P1901/P1899-1)</f>
        <v>0.17781159376729794</v>
      </c>
      <c r="R1878" s="83"/>
      <c r="S1878" s="83"/>
      <c r="T1878" s="67"/>
      <c r="U1878" s="209">
        <v>2</v>
      </c>
    </row>
    <row r="1879" spans="1:21" s="60" customFormat="1" ht="15.6" hidden="1" customHeight="1" thickBot="1">
      <c r="A1879" s="60" t="s">
        <v>1469</v>
      </c>
      <c r="B1879" s="62">
        <f>+B1858+1</f>
        <v>342</v>
      </c>
      <c r="C1879" s="49" t="s">
        <v>1479</v>
      </c>
      <c r="D1879" s="130">
        <f t="shared" ref="D1879:D1885" si="1406">D1902/$P1902</f>
        <v>2.9555009578828111E-2</v>
      </c>
      <c r="E1879" s="119">
        <f t="shared" ref="E1879:O1879" si="1407">E1902/$P1902</f>
        <v>2.4291588034564587E-2</v>
      </c>
      <c r="F1879" s="119">
        <f t="shared" si="1407"/>
        <v>1.8569229670358782E-2</v>
      </c>
      <c r="G1879" s="119">
        <f t="shared" si="1407"/>
        <v>1.1632871860475808E-2</v>
      </c>
      <c r="H1879" s="119">
        <f t="shared" si="1407"/>
        <v>1.8405286659815584E-2</v>
      </c>
      <c r="I1879" s="119">
        <f t="shared" si="1407"/>
        <v>4.9549830011749126E-2</v>
      </c>
      <c r="J1879" s="119">
        <f t="shared" si="1407"/>
        <v>0.10889686663365228</v>
      </c>
      <c r="K1879" s="119">
        <f t="shared" si="1407"/>
        <v>4.5095415957982825E-2</v>
      </c>
      <c r="L1879" s="119">
        <f t="shared" si="1407"/>
        <v>1.557865954453839E-2</v>
      </c>
      <c r="M1879" s="119">
        <f t="shared" si="1407"/>
        <v>0.66556189780432551</v>
      </c>
      <c r="N1879" s="119">
        <f t="shared" si="1407"/>
        <v>2.0793159230383411E-3</v>
      </c>
      <c r="O1879" s="119">
        <f t="shared" si="1407"/>
        <v>1.0784028320670642E-2</v>
      </c>
      <c r="P1879" s="175">
        <f t="shared" ref="P1879:P1888" si="1408">SUM(D1879:O1879)</f>
        <v>1</v>
      </c>
      <c r="Q1879" s="176">
        <f>(P1902/P1901-1)</f>
        <v>1.9594583672661146</v>
      </c>
      <c r="R1879" s="83"/>
      <c r="S1879" s="83"/>
      <c r="T1879" s="67"/>
      <c r="U1879" s="209">
        <v>2</v>
      </c>
    </row>
    <row r="1880" spans="1:21" s="60" customFormat="1" ht="15.6" hidden="1" customHeight="1">
      <c r="A1880" s="60" t="s">
        <v>1470</v>
      </c>
      <c r="B1880" s="408">
        <f>+B1879+1</f>
        <v>343</v>
      </c>
      <c r="C1880" s="566" t="s">
        <v>1480</v>
      </c>
      <c r="D1880" s="460">
        <f t="shared" si="1406"/>
        <v>6.674019953936354E-2</v>
      </c>
      <c r="E1880" s="346">
        <f t="shared" ref="E1880:O1880" si="1409">E1903/$P1903</f>
        <v>4.962457738736812E-2</v>
      </c>
      <c r="F1880" s="346">
        <f t="shared" si="1409"/>
        <v>7.9897512747486507E-2</v>
      </c>
      <c r="G1880" s="346">
        <f t="shared" si="1409"/>
        <v>6.1028218010348544E-2</v>
      </c>
      <c r="H1880" s="346">
        <f t="shared" si="1409"/>
        <v>8.4291996956936677E-2</v>
      </c>
      <c r="I1880" s="346">
        <f t="shared" si="1409"/>
        <v>0.11713485104234225</v>
      </c>
      <c r="J1880" s="346">
        <f t="shared" si="1409"/>
        <v>0.34208876673485561</v>
      </c>
      <c r="K1880" s="346">
        <f t="shared" si="1409"/>
        <v>5.9238404468679035E-2</v>
      </c>
      <c r="L1880" s="346">
        <f t="shared" si="1409"/>
        <v>3.4025608066105287E-2</v>
      </c>
      <c r="M1880" s="346">
        <f t="shared" si="1409"/>
        <v>3.2177795851558583E-2</v>
      </c>
      <c r="N1880" s="346">
        <f t="shared" si="1409"/>
        <v>4.4138935949701162E-2</v>
      </c>
      <c r="O1880" s="346">
        <f t="shared" si="1409"/>
        <v>2.9613133245254688E-2</v>
      </c>
      <c r="P1880" s="545">
        <f t="shared" si="1408"/>
        <v>1</v>
      </c>
      <c r="Q1880" s="548">
        <f t="shared" ref="Q1880:Q1888" si="1410">(P1903/P1902-1)</f>
        <v>-0.5248049146379602</v>
      </c>
      <c r="R1880" s="83"/>
      <c r="S1880" s="83"/>
      <c r="T1880" s="67"/>
      <c r="U1880" s="209">
        <v>2</v>
      </c>
    </row>
    <row r="1881" spans="1:21" s="60" customFormat="1" ht="15.6" customHeight="1">
      <c r="A1881" s="60" t="s">
        <v>1471</v>
      </c>
      <c r="B1881" s="513">
        <v>334</v>
      </c>
      <c r="C1881" s="567" t="s">
        <v>1481</v>
      </c>
      <c r="D1881" s="119">
        <f t="shared" si="1406"/>
        <v>1.9889886931045493E-2</v>
      </c>
      <c r="E1881" s="119">
        <f t="shared" ref="E1881:O1881" si="1411">E1904/$P1904</f>
        <v>6.6350693359265717E-3</v>
      </c>
      <c r="F1881" s="119">
        <f t="shared" si="1411"/>
        <v>1.8861255739593418E-2</v>
      </c>
      <c r="G1881" s="119">
        <f t="shared" si="1411"/>
        <v>1.1401363496347463E-2</v>
      </c>
      <c r="H1881" s="119">
        <f t="shared" si="1411"/>
        <v>1.9248184986627701E-2</v>
      </c>
      <c r="I1881" s="119">
        <f t="shared" si="1411"/>
        <v>9.884639246532527E-2</v>
      </c>
      <c r="J1881" s="119">
        <f t="shared" si="1411"/>
        <v>6.5883561811689306E-2</v>
      </c>
      <c r="K1881" s="119">
        <f t="shared" si="1411"/>
        <v>7.3279580828895154E-3</v>
      </c>
      <c r="L1881" s="119">
        <f t="shared" si="1411"/>
        <v>9.3114665019923253E-3</v>
      </c>
      <c r="M1881" s="119">
        <f t="shared" si="1411"/>
        <v>0.71177109070326583</v>
      </c>
      <c r="N1881" s="119">
        <f t="shared" si="1411"/>
        <v>1.7911507075381687E-2</v>
      </c>
      <c r="O1881" s="119">
        <f t="shared" si="1411"/>
        <v>1.2912262869915406E-2</v>
      </c>
      <c r="P1881" s="175">
        <f t="shared" si="1408"/>
        <v>1</v>
      </c>
      <c r="Q1881" s="556">
        <f t="shared" si="1410"/>
        <v>1.2316280794015539</v>
      </c>
      <c r="R1881" s="83"/>
      <c r="S1881" s="83"/>
      <c r="T1881" s="67"/>
      <c r="U1881" s="209">
        <v>1</v>
      </c>
    </row>
    <row r="1882" spans="1:21" s="60" customFormat="1" ht="15.6" customHeight="1">
      <c r="A1882" s="60" t="s">
        <v>1472</v>
      </c>
      <c r="B1882" s="513">
        <f>+B1881+1</f>
        <v>335</v>
      </c>
      <c r="C1882" s="567" t="s">
        <v>1482</v>
      </c>
      <c r="D1882" s="119">
        <f t="shared" si="1406"/>
        <v>5.1873993775739202E-2</v>
      </c>
      <c r="E1882" s="119">
        <f t="shared" ref="E1882:O1882" si="1412">E1905/$P1905</f>
        <v>3.4608286309635618E-2</v>
      </c>
      <c r="F1882" s="119">
        <f t="shared" si="1412"/>
        <v>1.8426983528815555E-2</v>
      </c>
      <c r="G1882" s="119">
        <f t="shared" si="1412"/>
        <v>5.7159797739607207E-2</v>
      </c>
      <c r="H1882" s="119">
        <f t="shared" si="1412"/>
        <v>0.15167351631019041</v>
      </c>
      <c r="I1882" s="119">
        <f t="shared" si="1412"/>
        <v>0.32198769168862174</v>
      </c>
      <c r="J1882" s="119">
        <f t="shared" si="1412"/>
        <v>0.17809753195937161</v>
      </c>
      <c r="K1882" s="119">
        <f t="shared" si="1412"/>
        <v>3.3000764368341665E-2</v>
      </c>
      <c r="L1882" s="119">
        <f t="shared" si="1412"/>
        <v>3.690891630615771E-2</v>
      </c>
      <c r="M1882" s="119">
        <f t="shared" si="1412"/>
        <v>3.7709127927623799E-2</v>
      </c>
      <c r="N1882" s="119">
        <f t="shared" si="1412"/>
        <v>5.0473301707980756E-2</v>
      </c>
      <c r="O1882" s="119">
        <f t="shared" si="1412"/>
        <v>2.8080088377914713E-2</v>
      </c>
      <c r="P1882" s="175">
        <f t="shared" si="1408"/>
        <v>0.99999999999999989</v>
      </c>
      <c r="Q1882" s="556">
        <f t="shared" si="1410"/>
        <v>-0.6442761974022766</v>
      </c>
      <c r="R1882" s="83"/>
      <c r="S1882" s="83"/>
      <c r="T1882" s="67"/>
      <c r="U1882" s="209">
        <v>1</v>
      </c>
    </row>
    <row r="1883" spans="1:21" s="60" customFormat="1" ht="15.75" customHeight="1">
      <c r="A1883" s="60" t="s">
        <v>1473</v>
      </c>
      <c r="B1883" s="513">
        <f>+B1882+1</f>
        <v>336</v>
      </c>
      <c r="C1883" s="567" t="s">
        <v>1483</v>
      </c>
      <c r="D1883" s="119">
        <f t="shared" si="1406"/>
        <v>9.0254763708236388E-2</v>
      </c>
      <c r="E1883" s="119">
        <f t="shared" ref="E1883:O1883" si="1413">E1906/$P1906</f>
        <v>3.6919283156710198E-2</v>
      </c>
      <c r="F1883" s="119">
        <f t="shared" si="1413"/>
        <v>6.7898209671064122E-2</v>
      </c>
      <c r="G1883" s="119">
        <f t="shared" si="1413"/>
        <v>8.5636335737843336E-2</v>
      </c>
      <c r="H1883" s="119">
        <f t="shared" si="1413"/>
        <v>7.9223737424992016E-2</v>
      </c>
      <c r="I1883" s="119">
        <f t="shared" si="1413"/>
        <v>0.11518942270755886</v>
      </c>
      <c r="J1883" s="119">
        <f t="shared" si="1413"/>
        <v>0.18232833396085169</v>
      </c>
      <c r="K1883" s="119">
        <f t="shared" si="1413"/>
        <v>7.3296056891820963E-2</v>
      </c>
      <c r="L1883" s="119">
        <f t="shared" si="1413"/>
        <v>9.2445084532946364E-2</v>
      </c>
      <c r="M1883" s="119">
        <f t="shared" si="1413"/>
        <v>7.2564291799126393E-2</v>
      </c>
      <c r="N1883" s="119">
        <f t="shared" si="1413"/>
        <v>5.7406137933405071E-2</v>
      </c>
      <c r="O1883" s="119">
        <f t="shared" si="1413"/>
        <v>4.6838342475444598E-2</v>
      </c>
      <c r="P1883" s="175">
        <f t="shared" si="1408"/>
        <v>1</v>
      </c>
      <c r="Q1883" s="556">
        <f t="shared" si="1410"/>
        <v>0.12034348144094698</v>
      </c>
      <c r="R1883" s="83"/>
      <c r="S1883" s="83"/>
      <c r="T1883" s="67"/>
      <c r="U1883" s="209">
        <v>1</v>
      </c>
    </row>
    <row r="1884" spans="1:21" s="60" customFormat="1" ht="15.75" customHeight="1">
      <c r="A1884" s="60" t="s">
        <v>1474</v>
      </c>
      <c r="B1884" s="513">
        <f>+B1883+1</f>
        <v>337</v>
      </c>
      <c r="C1884" s="567" t="s">
        <v>1484</v>
      </c>
      <c r="D1884" s="119">
        <f t="shared" si="1406"/>
        <v>6.5765634857075622E-2</v>
      </c>
      <c r="E1884" s="119">
        <f t="shared" ref="E1884:O1884" si="1414">E1907/$P1907</f>
        <v>5.6102094368470301E-2</v>
      </c>
      <c r="F1884" s="119">
        <f t="shared" si="1414"/>
        <v>5.6099813788779609E-2</v>
      </c>
      <c r="G1884" s="119">
        <f t="shared" si="1414"/>
        <v>3.7528847354385109E-2</v>
      </c>
      <c r="H1884" s="119">
        <f t="shared" si="1414"/>
        <v>2.0441397716346427E-2</v>
      </c>
      <c r="I1884" s="119">
        <f t="shared" si="1414"/>
        <v>0.19129162432165078</v>
      </c>
      <c r="J1884" s="119">
        <f t="shared" si="1414"/>
        <v>0.12098716419307945</v>
      </c>
      <c r="K1884" s="119">
        <f t="shared" si="1414"/>
        <v>0.11717738946277888</v>
      </c>
      <c r="L1884" s="119">
        <f t="shared" si="1414"/>
        <v>5.2782588581704433E-2</v>
      </c>
      <c r="M1884" s="119">
        <f t="shared" si="1414"/>
        <v>4.9937876637958352E-2</v>
      </c>
      <c r="N1884" s="119">
        <f t="shared" si="1414"/>
        <v>0.18240850226066577</v>
      </c>
      <c r="O1884" s="119">
        <f t="shared" si="1414"/>
        <v>4.9477066457105263E-2</v>
      </c>
      <c r="P1884" s="175">
        <f t="shared" si="1408"/>
        <v>1</v>
      </c>
      <c r="Q1884" s="556">
        <f t="shared" si="1410"/>
        <v>-4.1236065253197673E-2</v>
      </c>
      <c r="R1884" s="83"/>
      <c r="S1884" s="83"/>
      <c r="T1884" s="67"/>
      <c r="U1884" s="209">
        <v>1</v>
      </c>
    </row>
    <row r="1885" spans="1:21" s="60" customFormat="1" ht="15.75" customHeight="1">
      <c r="A1885" s="60" t="s">
        <v>1475</v>
      </c>
      <c r="B1885" s="513">
        <v>338</v>
      </c>
      <c r="C1885" s="567" t="s">
        <v>1485</v>
      </c>
      <c r="D1885" s="119">
        <f t="shared" si="1406"/>
        <v>2.811810850237376E-2</v>
      </c>
      <c r="E1885" s="119">
        <f t="shared" ref="E1885:O1885" si="1415">E1908/$P1908</f>
        <v>3.910751648683642E-2</v>
      </c>
      <c r="F1885" s="119">
        <f t="shared" si="1415"/>
        <v>3.3371975118687967E-2</v>
      </c>
      <c r="G1885" s="119">
        <f t="shared" si="1415"/>
        <v>4.7259628981441537E-2</v>
      </c>
      <c r="H1885" s="119">
        <f t="shared" si="1415"/>
        <v>2.7651840202848509E-2</v>
      </c>
      <c r="I1885" s="119">
        <f t="shared" si="1415"/>
        <v>0.3477963351963746</v>
      </c>
      <c r="J1885" s="119">
        <f t="shared" si="1415"/>
        <v>0.15688390159689256</v>
      </c>
      <c r="K1885" s="119">
        <f t="shared" si="1415"/>
        <v>7.2939145446698314E-2</v>
      </c>
      <c r="L1885" s="119">
        <f t="shared" si="1415"/>
        <v>5.9343979283556322E-2</v>
      </c>
      <c r="M1885" s="119">
        <f t="shared" si="1415"/>
        <v>5.2222701769529568E-2</v>
      </c>
      <c r="N1885" s="119">
        <f t="shared" si="1415"/>
        <v>9.4734570565386284E-2</v>
      </c>
      <c r="O1885" s="119">
        <f t="shared" si="1415"/>
        <v>4.0570296849374167E-2</v>
      </c>
      <c r="P1885" s="175">
        <f t="shared" si="1408"/>
        <v>1</v>
      </c>
      <c r="Q1885" s="556">
        <f t="shared" si="1410"/>
        <v>0.42657446400462717</v>
      </c>
      <c r="R1885" s="83"/>
      <c r="S1885" s="83"/>
      <c r="T1885" s="67"/>
      <c r="U1885" s="209">
        <v>1</v>
      </c>
    </row>
    <row r="1886" spans="1:21" s="60" customFormat="1" ht="15.75" customHeight="1">
      <c r="A1886" s="60" t="s">
        <v>1476</v>
      </c>
      <c r="B1886" s="513">
        <v>339</v>
      </c>
      <c r="C1886" s="567" t="s">
        <v>1486</v>
      </c>
      <c r="D1886" s="119">
        <f t="shared" ref="D1886:O1888" si="1416">D1909/$P1909</f>
        <v>6.944045911047346E-2</v>
      </c>
      <c r="E1886" s="119">
        <f t="shared" si="1416"/>
        <v>4.2467718794835012E-2</v>
      </c>
      <c r="F1886" s="119">
        <f t="shared" si="1416"/>
        <v>4.7345767575322814E-2</v>
      </c>
      <c r="G1886" s="119">
        <f t="shared" si="1416"/>
        <v>5.9971305595408891E-2</v>
      </c>
      <c r="H1886" s="119">
        <f t="shared" si="1416"/>
        <v>8.3787661406025823E-2</v>
      </c>
      <c r="I1886" s="119">
        <f t="shared" si="1416"/>
        <v>0.20946915351506457</v>
      </c>
      <c r="J1886" s="119">
        <f t="shared" si="1416"/>
        <v>0.16040172166427547</v>
      </c>
      <c r="K1886" s="119">
        <f t="shared" si="1416"/>
        <v>7.4605451936872305E-2</v>
      </c>
      <c r="L1886" s="119">
        <f t="shared" si="1416"/>
        <v>6.0832137733142035E-2</v>
      </c>
      <c r="M1886" s="119">
        <f t="shared" si="1416"/>
        <v>5.337159253945481E-2</v>
      </c>
      <c r="N1886" s="119">
        <f t="shared" si="1416"/>
        <v>9.6700143472022965E-2</v>
      </c>
      <c r="O1886" s="119">
        <f t="shared" si="1416"/>
        <v>4.1606886657101862E-2</v>
      </c>
      <c r="P1886" s="175">
        <f t="shared" si="1408"/>
        <v>0.99999999999999989</v>
      </c>
      <c r="Q1886" s="556">
        <f t="shared" si="1410"/>
        <v>-0.24794993526111342</v>
      </c>
      <c r="R1886" s="83"/>
      <c r="S1886" s="83"/>
      <c r="T1886" s="67"/>
      <c r="U1886" s="209">
        <v>1</v>
      </c>
    </row>
    <row r="1887" spans="1:21" s="60" customFormat="1" ht="15.75" hidden="1" customHeight="1" thickBot="1">
      <c r="A1887" s="60" t="s">
        <v>1477</v>
      </c>
      <c r="B1887" s="409"/>
      <c r="C1887" s="158" t="s">
        <v>1487</v>
      </c>
      <c r="D1887" s="102" t="e">
        <f t="shared" si="1416"/>
        <v>#DIV/0!</v>
      </c>
      <c r="E1887" s="103" t="e">
        <f t="shared" si="1416"/>
        <v>#DIV/0!</v>
      </c>
      <c r="F1887" s="103" t="e">
        <f t="shared" si="1416"/>
        <v>#DIV/0!</v>
      </c>
      <c r="G1887" s="103" t="e">
        <f t="shared" si="1416"/>
        <v>#DIV/0!</v>
      </c>
      <c r="H1887" s="103" t="e">
        <f t="shared" si="1416"/>
        <v>#DIV/0!</v>
      </c>
      <c r="I1887" s="103" t="e">
        <f t="shared" si="1416"/>
        <v>#DIV/0!</v>
      </c>
      <c r="J1887" s="103" t="e">
        <f t="shared" si="1416"/>
        <v>#DIV/0!</v>
      </c>
      <c r="K1887" s="103" t="e">
        <f t="shared" si="1416"/>
        <v>#DIV/0!</v>
      </c>
      <c r="L1887" s="103" t="e">
        <f t="shared" si="1416"/>
        <v>#DIV/0!</v>
      </c>
      <c r="M1887" s="103" t="e">
        <f t="shared" si="1416"/>
        <v>#DIV/0!</v>
      </c>
      <c r="N1887" s="103" t="e">
        <f t="shared" si="1416"/>
        <v>#DIV/0!</v>
      </c>
      <c r="O1887" s="103" t="e">
        <f t="shared" si="1416"/>
        <v>#DIV/0!</v>
      </c>
      <c r="P1887" s="105" t="e">
        <f t="shared" si="1408"/>
        <v>#DIV/0!</v>
      </c>
      <c r="Q1887" s="106">
        <f t="shared" si="1410"/>
        <v>-1</v>
      </c>
      <c r="R1887" s="83"/>
      <c r="S1887" s="83"/>
      <c r="T1887" s="67"/>
      <c r="U1887" s="209">
        <v>2</v>
      </c>
    </row>
    <row r="1888" spans="1:21" s="60" customFormat="1" ht="15.75" hidden="1" customHeight="1" thickBot="1">
      <c r="A1888" s="60" t="s">
        <v>1478</v>
      </c>
      <c r="B1888" s="213"/>
      <c r="C1888" s="40" t="s">
        <v>1488</v>
      </c>
      <c r="D1888" s="102" t="e">
        <f t="shared" si="1416"/>
        <v>#DIV/0!</v>
      </c>
      <c r="E1888" s="103" t="e">
        <f t="shared" si="1416"/>
        <v>#DIV/0!</v>
      </c>
      <c r="F1888" s="103" t="e">
        <f t="shared" si="1416"/>
        <v>#DIV/0!</v>
      </c>
      <c r="G1888" s="103" t="e">
        <f t="shared" si="1416"/>
        <v>#DIV/0!</v>
      </c>
      <c r="H1888" s="103" t="e">
        <f t="shared" si="1416"/>
        <v>#DIV/0!</v>
      </c>
      <c r="I1888" s="103" t="e">
        <f t="shared" si="1416"/>
        <v>#DIV/0!</v>
      </c>
      <c r="J1888" s="103" t="e">
        <f t="shared" si="1416"/>
        <v>#DIV/0!</v>
      </c>
      <c r="K1888" s="103" t="e">
        <f t="shared" si="1416"/>
        <v>#DIV/0!</v>
      </c>
      <c r="L1888" s="103" t="e">
        <f t="shared" si="1416"/>
        <v>#DIV/0!</v>
      </c>
      <c r="M1888" s="103" t="e">
        <f t="shared" si="1416"/>
        <v>#DIV/0!</v>
      </c>
      <c r="N1888" s="103" t="e">
        <f t="shared" si="1416"/>
        <v>#DIV/0!</v>
      </c>
      <c r="O1888" s="103" t="e">
        <f t="shared" si="1416"/>
        <v>#DIV/0!</v>
      </c>
      <c r="P1888" s="107" t="e">
        <f t="shared" si="1408"/>
        <v>#DIV/0!</v>
      </c>
      <c r="Q1888" s="108" t="e">
        <f t="shared" si="1410"/>
        <v>#DIV/0!</v>
      </c>
      <c r="R1888" s="83"/>
      <c r="S1888" s="83"/>
      <c r="T1888" s="67"/>
      <c r="U1888" s="209">
        <v>2</v>
      </c>
    </row>
    <row r="1889" spans="1:21" s="60" customFormat="1" ht="15.75" hidden="1" customHeight="1" thickBot="1">
      <c r="A1889" s="60" t="s">
        <v>1478</v>
      </c>
      <c r="B1889" s="213"/>
      <c r="C1889" s="40" t="s">
        <v>2542</v>
      </c>
      <c r="D1889" s="102" t="e">
        <f t="shared" ref="D1889:O1889" si="1417">D1912/$P1912</f>
        <v>#DIV/0!</v>
      </c>
      <c r="E1889" s="103" t="e">
        <f t="shared" si="1417"/>
        <v>#DIV/0!</v>
      </c>
      <c r="F1889" s="103" t="e">
        <f t="shared" si="1417"/>
        <v>#DIV/0!</v>
      </c>
      <c r="G1889" s="103" t="e">
        <f t="shared" si="1417"/>
        <v>#DIV/0!</v>
      </c>
      <c r="H1889" s="103" t="e">
        <f t="shared" si="1417"/>
        <v>#DIV/0!</v>
      </c>
      <c r="I1889" s="103" t="e">
        <f t="shared" si="1417"/>
        <v>#DIV/0!</v>
      </c>
      <c r="J1889" s="103" t="e">
        <f t="shared" si="1417"/>
        <v>#DIV/0!</v>
      </c>
      <c r="K1889" s="103" t="e">
        <f t="shared" si="1417"/>
        <v>#DIV/0!</v>
      </c>
      <c r="L1889" s="103" t="e">
        <f t="shared" si="1417"/>
        <v>#DIV/0!</v>
      </c>
      <c r="M1889" s="103" t="e">
        <f t="shared" si="1417"/>
        <v>#DIV/0!</v>
      </c>
      <c r="N1889" s="103" t="e">
        <f t="shared" si="1417"/>
        <v>#DIV/0!</v>
      </c>
      <c r="O1889" s="103" t="e">
        <f t="shared" si="1417"/>
        <v>#DIV/0!</v>
      </c>
      <c r="P1889" s="107" t="e">
        <f t="shared" ref="P1889:P1891" si="1418">SUM(D1889:O1889)</f>
        <v>#DIV/0!</v>
      </c>
      <c r="Q1889" s="108" t="e">
        <f t="shared" ref="Q1889:Q1891" si="1419">(P1912/P1911-1)</f>
        <v>#DIV/0!</v>
      </c>
      <c r="R1889" s="83"/>
      <c r="S1889" s="83"/>
      <c r="T1889" s="67"/>
      <c r="U1889" s="209">
        <v>2</v>
      </c>
    </row>
    <row r="1890" spans="1:21" s="60" customFormat="1" ht="15.75" hidden="1" customHeight="1" thickBot="1">
      <c r="A1890" s="60" t="s">
        <v>1478</v>
      </c>
      <c r="B1890" s="213"/>
      <c r="C1890" s="40" t="s">
        <v>2638</v>
      </c>
      <c r="D1890" s="102" t="e">
        <f t="shared" ref="D1890:O1890" si="1420">D1913/$P1913</f>
        <v>#DIV/0!</v>
      </c>
      <c r="E1890" s="103" t="e">
        <f t="shared" si="1420"/>
        <v>#DIV/0!</v>
      </c>
      <c r="F1890" s="103" t="e">
        <f t="shared" si="1420"/>
        <v>#DIV/0!</v>
      </c>
      <c r="G1890" s="103" t="e">
        <f t="shared" si="1420"/>
        <v>#DIV/0!</v>
      </c>
      <c r="H1890" s="103" t="e">
        <f t="shared" si="1420"/>
        <v>#DIV/0!</v>
      </c>
      <c r="I1890" s="103" t="e">
        <f t="shared" si="1420"/>
        <v>#DIV/0!</v>
      </c>
      <c r="J1890" s="103" t="e">
        <f t="shared" si="1420"/>
        <v>#DIV/0!</v>
      </c>
      <c r="K1890" s="103" t="e">
        <f t="shared" si="1420"/>
        <v>#DIV/0!</v>
      </c>
      <c r="L1890" s="103" t="e">
        <f t="shared" si="1420"/>
        <v>#DIV/0!</v>
      </c>
      <c r="M1890" s="103" t="e">
        <f t="shared" si="1420"/>
        <v>#DIV/0!</v>
      </c>
      <c r="N1890" s="103" t="e">
        <f t="shared" si="1420"/>
        <v>#DIV/0!</v>
      </c>
      <c r="O1890" s="103" t="e">
        <f t="shared" si="1420"/>
        <v>#DIV/0!</v>
      </c>
      <c r="P1890" s="107" t="e">
        <f t="shared" si="1418"/>
        <v>#DIV/0!</v>
      </c>
      <c r="Q1890" s="108" t="e">
        <f t="shared" si="1419"/>
        <v>#DIV/0!</v>
      </c>
      <c r="R1890" s="83"/>
      <c r="S1890" s="83"/>
      <c r="T1890" s="67"/>
      <c r="U1890" s="209">
        <v>2</v>
      </c>
    </row>
    <row r="1891" spans="1:21" s="60" customFormat="1" ht="15.75" hidden="1" customHeight="1" thickBot="1">
      <c r="A1891" s="60" t="s">
        <v>1478</v>
      </c>
      <c r="B1891" s="213"/>
      <c r="C1891" s="40" t="s">
        <v>2734</v>
      </c>
      <c r="D1891" s="102" t="e">
        <f t="shared" ref="D1891:O1891" si="1421">D1914/$P1914</f>
        <v>#DIV/0!</v>
      </c>
      <c r="E1891" s="103" t="e">
        <f t="shared" si="1421"/>
        <v>#DIV/0!</v>
      </c>
      <c r="F1891" s="103" t="e">
        <f t="shared" si="1421"/>
        <v>#DIV/0!</v>
      </c>
      <c r="G1891" s="103" t="e">
        <f t="shared" si="1421"/>
        <v>#DIV/0!</v>
      </c>
      <c r="H1891" s="103" t="e">
        <f t="shared" si="1421"/>
        <v>#DIV/0!</v>
      </c>
      <c r="I1891" s="103" t="e">
        <f t="shared" si="1421"/>
        <v>#DIV/0!</v>
      </c>
      <c r="J1891" s="103" t="e">
        <f t="shared" si="1421"/>
        <v>#DIV/0!</v>
      </c>
      <c r="K1891" s="103" t="e">
        <f t="shared" si="1421"/>
        <v>#DIV/0!</v>
      </c>
      <c r="L1891" s="103" t="e">
        <f t="shared" si="1421"/>
        <v>#DIV/0!</v>
      </c>
      <c r="M1891" s="103" t="e">
        <f t="shared" si="1421"/>
        <v>#DIV/0!</v>
      </c>
      <c r="N1891" s="103" t="e">
        <f t="shared" si="1421"/>
        <v>#DIV/0!</v>
      </c>
      <c r="O1891" s="103" t="e">
        <f t="shared" si="1421"/>
        <v>#DIV/0!</v>
      </c>
      <c r="P1891" s="107" t="e">
        <f t="shared" si="1418"/>
        <v>#DIV/0!</v>
      </c>
      <c r="Q1891" s="108" t="e">
        <f t="shared" si="1419"/>
        <v>#DIV/0!</v>
      </c>
      <c r="R1891" s="83"/>
      <c r="S1891" s="83"/>
      <c r="T1891" s="67"/>
      <c r="U1891" s="209">
        <v>2</v>
      </c>
    </row>
    <row r="1892" spans="1:21" s="60" customFormat="1" ht="15.75" hidden="1" customHeight="1" thickBot="1">
      <c r="A1892" s="60" t="s">
        <v>45</v>
      </c>
      <c r="B1892" s="213"/>
      <c r="C1892" s="41" t="s">
        <v>213</v>
      </c>
      <c r="D1892" s="351">
        <v>15.179755999999999</v>
      </c>
      <c r="E1892" s="352">
        <v>8.8711140000000004</v>
      </c>
      <c r="F1892" s="352">
        <v>31.850270999999996</v>
      </c>
      <c r="G1892" s="352">
        <v>24.114540000000005</v>
      </c>
      <c r="H1892" s="352">
        <v>74.553663999999998</v>
      </c>
      <c r="I1892" s="352">
        <v>15.453852000000012</v>
      </c>
      <c r="J1892" s="352">
        <v>1.5676249999999925</v>
      </c>
      <c r="K1892" s="352">
        <v>6.6993429999999989</v>
      </c>
      <c r="L1892" s="352">
        <v>7.4863579999999956</v>
      </c>
      <c r="M1892" s="352">
        <v>4.8111210000000142</v>
      </c>
      <c r="N1892" s="352">
        <v>4.4305919999999901</v>
      </c>
      <c r="O1892" s="83">
        <v>6.9955720000000099</v>
      </c>
      <c r="P1892" s="304">
        <f t="shared" si="1396"/>
        <v>202.01380800000001</v>
      </c>
      <c r="Q1892" s="84"/>
      <c r="R1892" s="83"/>
      <c r="S1892" s="83"/>
      <c r="T1892" s="67"/>
      <c r="U1892" s="209">
        <v>2</v>
      </c>
    </row>
    <row r="1893" spans="1:21" s="60" customFormat="1" ht="15.75" hidden="1" customHeight="1" thickBot="1">
      <c r="A1893" s="60" t="s">
        <v>45</v>
      </c>
      <c r="B1893" s="213"/>
      <c r="C1893" s="40" t="s">
        <v>214</v>
      </c>
      <c r="D1893" s="109">
        <v>12.590415</v>
      </c>
      <c r="E1893" s="110">
        <v>8.472963</v>
      </c>
      <c r="F1893" s="110">
        <v>9.4324739999999991</v>
      </c>
      <c r="G1893" s="110">
        <v>36.375484999999998</v>
      </c>
      <c r="H1893" s="110">
        <v>52.017654999999998</v>
      </c>
      <c r="I1893" s="110">
        <v>11.518065999999999</v>
      </c>
      <c r="J1893" s="110">
        <v>15.215028999999999</v>
      </c>
      <c r="K1893" s="110">
        <v>17.262032999999999</v>
      </c>
      <c r="L1893" s="110">
        <v>7.7621739999999999</v>
      </c>
      <c r="M1893" s="110">
        <v>4.7909639999999998</v>
      </c>
      <c r="N1893" s="110">
        <v>10.963727</v>
      </c>
      <c r="O1893" s="111">
        <v>6.9992549999999998</v>
      </c>
      <c r="P1893" s="112">
        <f t="shared" si="1396"/>
        <v>193.40024</v>
      </c>
      <c r="Q1893" s="240"/>
      <c r="R1893" s="315"/>
      <c r="S1893" s="315"/>
      <c r="T1893" s="242"/>
      <c r="U1893" s="209">
        <v>2</v>
      </c>
    </row>
    <row r="1894" spans="1:21" s="60" customFormat="1" ht="15.75" hidden="1" customHeight="1" thickBot="1">
      <c r="A1894" s="60" t="s">
        <v>45</v>
      </c>
      <c r="B1894" s="213"/>
      <c r="C1894" s="40" t="s">
        <v>458</v>
      </c>
      <c r="D1894" s="109">
        <v>7.2729790000000003</v>
      </c>
      <c r="E1894" s="110">
        <v>4.4872170000000002</v>
      </c>
      <c r="F1894" s="110">
        <v>3.4445589999999999</v>
      </c>
      <c r="G1894" s="110">
        <v>8.0306490000000004</v>
      </c>
      <c r="H1894" s="110">
        <v>80.139169999999993</v>
      </c>
      <c r="I1894" s="110">
        <v>31.348444000000001</v>
      </c>
      <c r="J1894" s="110">
        <v>4.8373749999999998</v>
      </c>
      <c r="K1894" s="110">
        <v>1.628004</v>
      </c>
      <c r="L1894" s="110">
        <v>2.3571589999999998</v>
      </c>
      <c r="M1894" s="110">
        <v>7.9053490000000002</v>
      </c>
      <c r="N1894" s="110">
        <v>13.303153</v>
      </c>
      <c r="O1894" s="111">
        <v>3.4517000000000002</v>
      </c>
      <c r="P1894" s="112">
        <f t="shared" si="1396"/>
        <v>168.205758</v>
      </c>
      <c r="Q1894" s="80"/>
      <c r="R1894" s="114"/>
      <c r="S1894" s="114"/>
      <c r="T1894" s="115">
        <f t="shared" ref="T1894:T1900" si="1422">R1894-S1894</f>
        <v>0</v>
      </c>
      <c r="U1894" s="209">
        <v>2</v>
      </c>
    </row>
    <row r="1895" spans="1:21" s="60" customFormat="1" ht="15.75" hidden="1" customHeight="1" thickBot="1">
      <c r="A1895" s="60" t="s">
        <v>45</v>
      </c>
      <c r="B1895" s="213"/>
      <c r="C1895" s="40" t="s">
        <v>577</v>
      </c>
      <c r="D1895" s="109">
        <v>8.3016992199999997</v>
      </c>
      <c r="E1895" s="110">
        <v>17.496007819999999</v>
      </c>
      <c r="F1895" s="110">
        <v>12.052828330000001</v>
      </c>
      <c r="G1895" s="110">
        <v>53.12172193</v>
      </c>
      <c r="H1895" s="110">
        <v>30.563277379999999</v>
      </c>
      <c r="I1895" s="110">
        <v>18.169647640000001</v>
      </c>
      <c r="J1895" s="110">
        <v>29.507326750000001</v>
      </c>
      <c r="K1895" s="110">
        <v>9.5873902399999995</v>
      </c>
      <c r="L1895" s="110">
        <v>8.7746510000000004</v>
      </c>
      <c r="M1895" s="110">
        <v>17.070415000000001</v>
      </c>
      <c r="N1895" s="110">
        <v>38.452863999999998</v>
      </c>
      <c r="O1895" s="111">
        <v>18.498692999999999</v>
      </c>
      <c r="P1895" s="112">
        <f t="shared" si="1396"/>
        <v>261.59652231000001</v>
      </c>
      <c r="Q1895" s="80"/>
      <c r="R1895" s="114"/>
      <c r="S1895" s="114"/>
      <c r="T1895" s="115">
        <f t="shared" si="1422"/>
        <v>0</v>
      </c>
      <c r="U1895" s="209">
        <v>2</v>
      </c>
    </row>
    <row r="1896" spans="1:21" s="60" customFormat="1" ht="15.75" hidden="1" customHeight="1" thickBot="1">
      <c r="A1896" s="60" t="s">
        <v>45</v>
      </c>
      <c r="B1896" s="213"/>
      <c r="C1896" s="40" t="s">
        <v>652</v>
      </c>
      <c r="D1896" s="109">
        <v>21.475928830000001</v>
      </c>
      <c r="E1896" s="110">
        <v>18.1766364</v>
      </c>
      <c r="F1896" s="110">
        <v>8.9964741400000001</v>
      </c>
      <c r="G1896" s="110">
        <v>59.029294559999997</v>
      </c>
      <c r="H1896" s="110">
        <v>28.94704312</v>
      </c>
      <c r="I1896" s="110">
        <v>15.178305399999999</v>
      </c>
      <c r="J1896" s="110">
        <v>11.05277637</v>
      </c>
      <c r="K1896" s="110">
        <v>38.621252239999997</v>
      </c>
      <c r="L1896" s="110">
        <v>18.522728239999999</v>
      </c>
      <c r="M1896" s="110">
        <v>10.75754644</v>
      </c>
      <c r="N1896" s="110">
        <v>8.5043471200000003</v>
      </c>
      <c r="O1896" s="111">
        <v>6.4012001300000003</v>
      </c>
      <c r="P1896" s="112">
        <f t="shared" si="1396"/>
        <v>245.66353298999999</v>
      </c>
      <c r="Q1896" s="80"/>
      <c r="R1896" s="114"/>
      <c r="S1896" s="114"/>
      <c r="T1896" s="115">
        <f t="shared" si="1422"/>
        <v>0</v>
      </c>
      <c r="U1896" s="209">
        <v>2</v>
      </c>
    </row>
    <row r="1897" spans="1:21" s="60" customFormat="1" ht="15.75" hidden="1" customHeight="1" thickBot="1">
      <c r="A1897" s="60" t="s">
        <v>45</v>
      </c>
      <c r="B1897" s="213"/>
      <c r="C1897" s="40" t="s">
        <v>761</v>
      </c>
      <c r="D1897" s="151">
        <v>5.8086043700000003</v>
      </c>
      <c r="E1897" s="152">
        <v>11.780397430000001</v>
      </c>
      <c r="F1897" s="152">
        <v>6.8187299999999986</v>
      </c>
      <c r="G1897" s="152">
        <v>59.954664870000009</v>
      </c>
      <c r="H1897" s="152">
        <v>52.930564070000003</v>
      </c>
      <c r="I1897" s="152">
        <v>44.396731390000014</v>
      </c>
      <c r="J1897" s="152">
        <v>20.88419866000001</v>
      </c>
      <c r="K1897" s="152">
        <v>12.014243990000011</v>
      </c>
      <c r="L1897" s="152">
        <v>42.218065880000012</v>
      </c>
      <c r="M1897" s="152">
        <v>25.43616664000001</v>
      </c>
      <c r="N1897" s="152">
        <v>11.026560549999999</v>
      </c>
      <c r="O1897" s="111">
        <v>7.9665908200000217</v>
      </c>
      <c r="P1897" s="112">
        <f t="shared" si="1396"/>
        <v>301.23551867000009</v>
      </c>
      <c r="Q1897" s="80"/>
      <c r="R1897" s="114"/>
      <c r="S1897" s="114"/>
      <c r="T1897" s="115">
        <f t="shared" si="1422"/>
        <v>0</v>
      </c>
      <c r="U1897" s="209">
        <v>2</v>
      </c>
    </row>
    <row r="1898" spans="1:21" s="60" customFormat="1" ht="15.75" hidden="1" customHeight="1" thickBot="1">
      <c r="A1898" s="60" t="s">
        <v>45</v>
      </c>
      <c r="B1898" s="213"/>
      <c r="C1898" s="40" t="s">
        <v>840</v>
      </c>
      <c r="D1898" s="306">
        <v>7.8569793299999997</v>
      </c>
      <c r="E1898" s="307">
        <v>8.2304579100000002</v>
      </c>
      <c r="F1898" s="307">
        <v>4.96761871</v>
      </c>
      <c r="G1898" s="307">
        <v>21.491906910000001</v>
      </c>
      <c r="H1898" s="307">
        <v>32.374184759999999</v>
      </c>
      <c r="I1898" s="307">
        <v>18.816918600000008</v>
      </c>
      <c r="J1898" s="307">
        <v>11.693414840000003</v>
      </c>
      <c r="K1898" s="307">
        <v>28.913140810000016</v>
      </c>
      <c r="L1898" s="307">
        <v>12.182187720000002</v>
      </c>
      <c r="M1898" s="307">
        <v>11.458263569999986</v>
      </c>
      <c r="N1898" s="307">
        <v>22.608511219999997</v>
      </c>
      <c r="O1898" s="308">
        <v>13.340080459999996</v>
      </c>
      <c r="P1898" s="309">
        <f>SUM(D1898:O1898)</f>
        <v>193.93366484000001</v>
      </c>
      <c r="Q1898" s="80"/>
      <c r="R1898" s="109"/>
      <c r="S1898" s="109"/>
      <c r="T1898" s="52">
        <f>S1898-R1898</f>
        <v>0</v>
      </c>
      <c r="U1898" s="209">
        <v>2</v>
      </c>
    </row>
    <row r="1899" spans="1:21" s="60" customFormat="1" ht="15.75" hidden="1" customHeight="1">
      <c r="A1899" s="60" t="s">
        <v>904</v>
      </c>
      <c r="B1899" s="512"/>
      <c r="C1899" s="41" t="s">
        <v>924</v>
      </c>
      <c r="D1899" s="306">
        <v>15.60556837</v>
      </c>
      <c r="E1899" s="307">
        <v>8.7717828699999991</v>
      </c>
      <c r="F1899" s="307">
        <v>13.463836109999999</v>
      </c>
      <c r="G1899" s="307">
        <v>9.9007570300000012</v>
      </c>
      <c r="H1899" s="307">
        <v>9.0234079600000001</v>
      </c>
      <c r="I1899" s="307">
        <v>58.198703149999993</v>
      </c>
      <c r="J1899" s="307">
        <v>33.0608091</v>
      </c>
      <c r="K1899" s="307">
        <v>24.73337380000001</v>
      </c>
      <c r="L1899" s="307">
        <v>10.461702580000008</v>
      </c>
      <c r="M1899" s="307">
        <v>25.075686539999992</v>
      </c>
      <c r="N1899" s="307">
        <v>14.724400320000001</v>
      </c>
      <c r="O1899" s="308">
        <v>6.967327570000009</v>
      </c>
      <c r="P1899" s="309">
        <f>SUM(D1899:O1899)</f>
        <v>229.98735540000001</v>
      </c>
      <c r="Q1899" s="80"/>
      <c r="R1899" s="342">
        <v>223</v>
      </c>
      <c r="S1899" s="342">
        <v>223</v>
      </c>
      <c r="T1899" s="355">
        <f t="shared" si="1422"/>
        <v>0</v>
      </c>
      <c r="U1899" s="209">
        <v>2</v>
      </c>
    </row>
    <row r="1900" spans="1:21" s="60" customFormat="1" ht="15.6" customHeight="1">
      <c r="A1900" s="60" t="s">
        <v>904</v>
      </c>
      <c r="B1900" s="513">
        <v>340</v>
      </c>
      <c r="C1900" s="567" t="s">
        <v>2827</v>
      </c>
      <c r="D1900" s="551">
        <v>24.2</v>
      </c>
      <c r="E1900" s="551">
        <v>14.8</v>
      </c>
      <c r="F1900" s="551">
        <v>16.5</v>
      </c>
      <c r="G1900" s="551">
        <v>20.9</v>
      </c>
      <c r="H1900" s="551">
        <v>29.2</v>
      </c>
      <c r="I1900" s="551">
        <v>73</v>
      </c>
      <c r="J1900" s="551">
        <v>55.9</v>
      </c>
      <c r="K1900" s="551">
        <v>26</v>
      </c>
      <c r="L1900" s="551">
        <v>21.2</v>
      </c>
      <c r="M1900" s="551">
        <v>18.600000000000001</v>
      </c>
      <c r="N1900" s="551">
        <v>33.700000000000003</v>
      </c>
      <c r="O1900" s="551">
        <f>(R1900)-SUM(D1900:N1900)</f>
        <v>14.5</v>
      </c>
      <c r="P1900" s="552">
        <f t="shared" ref="P1900" si="1423">SUM(D1900:O1900)</f>
        <v>348.5</v>
      </c>
      <c r="Q1900" s="173"/>
      <c r="R1900" s="551">
        <v>348.5</v>
      </c>
      <c r="S1900" s="551">
        <v>348.5</v>
      </c>
      <c r="T1900" s="521">
        <f t="shared" si="1422"/>
        <v>0</v>
      </c>
      <c r="U1900" s="209">
        <v>1</v>
      </c>
    </row>
    <row r="1901" spans="1:21" s="60" customFormat="1" ht="15.75" hidden="1" customHeight="1" thickBot="1">
      <c r="A1901" s="60" t="s">
        <v>904</v>
      </c>
      <c r="B1901" s="409"/>
      <c r="C1901" s="158" t="s">
        <v>1058</v>
      </c>
      <c r="D1901" s="312">
        <v>4.3801227200000001</v>
      </c>
      <c r="E1901" s="313">
        <v>12.905371479999999</v>
      </c>
      <c r="F1901" s="313">
        <v>3.7989485199999997</v>
      </c>
      <c r="G1901" s="313">
        <v>28.786400320000002</v>
      </c>
      <c r="H1901" s="313">
        <v>18.246431810000001</v>
      </c>
      <c r="I1901" s="313">
        <v>16.318351829999997</v>
      </c>
      <c r="J1901" s="313">
        <v>79.20225065999999</v>
      </c>
      <c r="K1901" s="313">
        <v>16.95232390999999</v>
      </c>
      <c r="L1901" s="313">
        <v>17.581361060000006</v>
      </c>
      <c r="M1901" s="313">
        <v>10.005842599999994</v>
      </c>
      <c r="N1901" s="313">
        <v>28.348548310000012</v>
      </c>
      <c r="O1901" s="305">
        <v>34.355820389999991</v>
      </c>
      <c r="P1901" s="314">
        <f>SUM(D1901:O1901)</f>
        <v>270.88177360999998</v>
      </c>
      <c r="Q1901" s="75"/>
      <c r="R1901" s="395">
        <v>262.7</v>
      </c>
      <c r="S1901" s="396">
        <v>262.7</v>
      </c>
      <c r="T1901" s="397">
        <f>R1901-S1901</f>
        <v>0</v>
      </c>
      <c r="U1901" s="209">
        <v>2</v>
      </c>
    </row>
    <row r="1902" spans="1:21" s="60" customFormat="1" ht="15.75" hidden="1" customHeight="1" thickBot="1">
      <c r="A1902" s="60" t="s">
        <v>1469</v>
      </c>
      <c r="B1902" s="62"/>
      <c r="C1902" s="40" t="s">
        <v>1479</v>
      </c>
      <c r="D1902" s="109">
        <v>23.69316744</v>
      </c>
      <c r="E1902" s="110">
        <v>19.47367539</v>
      </c>
      <c r="F1902" s="110">
        <v>14.886270520000004</v>
      </c>
      <c r="G1902" s="110">
        <v>9.325646809999995</v>
      </c>
      <c r="H1902" s="110">
        <v>14.75484342</v>
      </c>
      <c r="I1902" s="110">
        <v>39.72228179999999</v>
      </c>
      <c r="J1902" s="110">
        <v>87.298624890000013</v>
      </c>
      <c r="K1902" s="110">
        <v>36.151341389999999</v>
      </c>
      <c r="L1902" s="110">
        <v>12.488840109999984</v>
      </c>
      <c r="M1902" s="110">
        <v>533.55656827999996</v>
      </c>
      <c r="N1902" s="110">
        <v>1.6669113299999481</v>
      </c>
      <c r="O1902" s="111">
        <v>8.6451600699999744</v>
      </c>
      <c r="P1902" s="112">
        <f t="shared" ref="P1902:P1911" si="1424">SUM(D1902:O1902)</f>
        <v>801.66333144999987</v>
      </c>
      <c r="Q1902" s="75"/>
      <c r="R1902" s="109">
        <v>856.6</v>
      </c>
      <c r="S1902" s="114">
        <v>856.6</v>
      </c>
      <c r="T1902" s="310">
        <f t="shared" ref="T1902:T1911" si="1425">R1902-S1902</f>
        <v>0</v>
      </c>
      <c r="U1902" s="209">
        <v>2</v>
      </c>
    </row>
    <row r="1903" spans="1:21" s="60" customFormat="1" ht="15.75" hidden="1" customHeight="1" thickBot="1">
      <c r="A1903" s="60" t="s">
        <v>1470</v>
      </c>
      <c r="B1903" s="62"/>
      <c r="C1903" s="40" t="s">
        <v>1480</v>
      </c>
      <c r="D1903" s="312">
        <v>25.42444377</v>
      </c>
      <c r="E1903" s="313">
        <v>18.904307839999998</v>
      </c>
      <c r="F1903" s="313">
        <v>30.436675859999994</v>
      </c>
      <c r="G1903" s="313">
        <v>23.248484539999993</v>
      </c>
      <c r="H1903" s="313">
        <v>32.110739129999985</v>
      </c>
      <c r="I1903" s="313">
        <v>44.622108630000014</v>
      </c>
      <c r="J1903" s="313">
        <v>130.3175099</v>
      </c>
      <c r="K1903" s="313">
        <v>22.566661379999971</v>
      </c>
      <c r="L1903" s="313">
        <v>12.961935460000007</v>
      </c>
      <c r="M1903" s="313">
        <v>12.258017909999978</v>
      </c>
      <c r="N1903" s="313">
        <v>16.814572069999997</v>
      </c>
      <c r="O1903" s="305">
        <v>11.281018729999971</v>
      </c>
      <c r="P1903" s="314">
        <f t="shared" si="1424"/>
        <v>380.94647521999991</v>
      </c>
      <c r="Q1903" s="79"/>
      <c r="R1903" s="306">
        <v>418.6</v>
      </c>
      <c r="S1903" s="342">
        <v>418.6</v>
      </c>
      <c r="T1903" s="355">
        <f t="shared" si="1425"/>
        <v>0</v>
      </c>
      <c r="U1903" s="209">
        <v>2</v>
      </c>
    </row>
    <row r="1904" spans="1:21" s="60" customFormat="1" ht="15.6" hidden="1" customHeight="1" thickBot="1">
      <c r="A1904" s="60" t="s">
        <v>1471</v>
      </c>
      <c r="B1904" s="62"/>
      <c r="C1904" s="40" t="s">
        <v>1481</v>
      </c>
      <c r="D1904" s="109">
        <v>16.9090065</v>
      </c>
      <c r="E1904" s="110">
        <v>5.6406771400000011</v>
      </c>
      <c r="F1904" s="110">
        <v>16.034535389999999</v>
      </c>
      <c r="G1904" s="110">
        <v>9.6926508499999997</v>
      </c>
      <c r="H1904" s="110">
        <v>16.363475880000003</v>
      </c>
      <c r="I1904" s="110">
        <v>84.032367730000004</v>
      </c>
      <c r="J1904" s="110">
        <v>56.009648459999994</v>
      </c>
      <c r="K1904" s="110">
        <v>6.2297232399999984</v>
      </c>
      <c r="L1904" s="110">
        <v>7.9159649400000092</v>
      </c>
      <c r="M1904" s="110">
        <v>605.09856294999986</v>
      </c>
      <c r="N1904" s="110">
        <v>15.22712475000003</v>
      </c>
      <c r="O1904" s="111">
        <v>10.977113020000047</v>
      </c>
      <c r="P1904" s="112">
        <f t="shared" si="1424"/>
        <v>850.13085085</v>
      </c>
      <c r="Q1904" s="113"/>
      <c r="R1904" s="109">
        <v>1042.5</v>
      </c>
      <c r="S1904" s="114">
        <v>1042.5</v>
      </c>
      <c r="T1904" s="115">
        <f t="shared" si="1425"/>
        <v>0</v>
      </c>
      <c r="U1904" s="209">
        <v>2</v>
      </c>
    </row>
    <row r="1905" spans="1:21" s="60" customFormat="1" ht="15.6" hidden="1" customHeight="1" thickBot="1">
      <c r="A1905" s="60" t="s">
        <v>1472</v>
      </c>
      <c r="B1905" s="62"/>
      <c r="C1905" s="40" t="s">
        <v>1482</v>
      </c>
      <c r="D1905" s="109">
        <v>15.68730674</v>
      </c>
      <c r="E1905" s="110">
        <v>10.465953430000003</v>
      </c>
      <c r="F1905" s="110">
        <v>5.5725368700000004</v>
      </c>
      <c r="G1905" s="110">
        <v>17.285796120000001</v>
      </c>
      <c r="H1905" s="110">
        <v>45.867857889999996</v>
      </c>
      <c r="I1905" s="110">
        <v>97.372870649999982</v>
      </c>
      <c r="J1905" s="110">
        <v>53.85879147</v>
      </c>
      <c r="K1905" s="110">
        <v>9.9798198599999921</v>
      </c>
      <c r="L1905" s="110">
        <v>11.161691039999994</v>
      </c>
      <c r="M1905" s="110">
        <v>11.403684460000022</v>
      </c>
      <c r="N1905" s="110">
        <v>15.263720960000001</v>
      </c>
      <c r="O1905" s="111">
        <v>8.49174948000001</v>
      </c>
      <c r="P1905" s="112">
        <f t="shared" si="1424"/>
        <v>302.41177897</v>
      </c>
      <c r="Q1905" s="113"/>
      <c r="R1905" s="109">
        <v>330.50000000000006</v>
      </c>
      <c r="S1905" s="114">
        <v>330.5</v>
      </c>
      <c r="T1905" s="115">
        <f t="shared" si="1425"/>
        <v>0</v>
      </c>
      <c r="U1905" s="209">
        <v>2</v>
      </c>
    </row>
    <row r="1906" spans="1:21" s="60" customFormat="1" ht="15.75" hidden="1" customHeight="1" thickBot="1">
      <c r="A1906" s="60" t="s">
        <v>1473</v>
      </c>
      <c r="B1906" s="62">
        <f>+B1900+1</f>
        <v>341</v>
      </c>
      <c r="C1906" s="40" t="s">
        <v>1483</v>
      </c>
      <c r="D1906" s="109">
        <v>30.578771110000002</v>
      </c>
      <c r="E1906" s="110">
        <v>12.508440140000001</v>
      </c>
      <c r="F1906" s="110">
        <v>23.004257360000004</v>
      </c>
      <c r="G1906" s="110">
        <v>29.014024320000004</v>
      </c>
      <c r="H1906" s="110">
        <v>26.841403529999994</v>
      </c>
      <c r="I1906" s="110">
        <v>39.026759879999986</v>
      </c>
      <c r="J1906" s="110">
        <v>61.773763089999989</v>
      </c>
      <c r="K1906" s="110">
        <v>24.833075339999994</v>
      </c>
      <c r="L1906" s="110">
        <v>31.320862900000009</v>
      </c>
      <c r="M1906" s="110">
        <v>24.585149619999981</v>
      </c>
      <c r="N1906" s="110">
        <v>19.449490309999987</v>
      </c>
      <c r="O1906" s="111">
        <v>15.869067680000001</v>
      </c>
      <c r="P1906" s="112">
        <f t="shared" si="1424"/>
        <v>338.80506527999995</v>
      </c>
      <c r="Q1906" s="79"/>
      <c r="R1906" s="402">
        <v>316</v>
      </c>
      <c r="S1906" s="343">
        <v>316</v>
      </c>
      <c r="T1906" s="403">
        <f t="shared" si="1425"/>
        <v>0</v>
      </c>
      <c r="U1906" s="209">
        <v>2</v>
      </c>
    </row>
    <row r="1907" spans="1:21" s="60" customFormat="1" ht="15.75" hidden="1" customHeight="1">
      <c r="A1907" s="60" t="s">
        <v>1474</v>
      </c>
      <c r="B1907" s="408">
        <v>350</v>
      </c>
      <c r="C1907" s="568" t="s">
        <v>1484</v>
      </c>
      <c r="D1907" s="306">
        <v>21.36291933</v>
      </c>
      <c r="E1907" s="307">
        <v>18.223872069999995</v>
      </c>
      <c r="F1907" s="307">
        <v>18.223131260000002</v>
      </c>
      <c r="G1907" s="307">
        <v>12.190648510000003</v>
      </c>
      <c r="H1907" s="307">
        <v>6.6400625699999978</v>
      </c>
      <c r="I1907" s="307">
        <v>62.138038319999993</v>
      </c>
      <c r="J1907" s="307">
        <v>39.300753869999994</v>
      </c>
      <c r="K1907" s="307">
        <v>38.063209209999997</v>
      </c>
      <c r="L1907" s="307">
        <v>17.145583469999991</v>
      </c>
      <c r="M1907" s="307">
        <v>16.221524090000003</v>
      </c>
      <c r="N1907" s="307">
        <v>59.252497560000023</v>
      </c>
      <c r="O1907" s="308">
        <v>16.071837239999979</v>
      </c>
      <c r="P1907" s="309">
        <f t="shared" si="1424"/>
        <v>324.83407749999998</v>
      </c>
      <c r="Q1907" s="79"/>
      <c r="R1907" s="342">
        <v>313.8</v>
      </c>
      <c r="S1907" s="342">
        <v>313.8</v>
      </c>
      <c r="T1907" s="355">
        <f t="shared" si="1425"/>
        <v>0</v>
      </c>
      <c r="U1907" s="209">
        <v>2</v>
      </c>
    </row>
    <row r="1908" spans="1:21" s="60" customFormat="1" ht="15.75" customHeight="1">
      <c r="A1908" s="60" t="s">
        <v>1475</v>
      </c>
      <c r="B1908" s="513">
        <v>341</v>
      </c>
      <c r="C1908" s="567" t="s">
        <v>1485</v>
      </c>
      <c r="D1908" s="551">
        <v>13.02993148</v>
      </c>
      <c r="E1908" s="551">
        <v>18.122423139999995</v>
      </c>
      <c r="F1908" s="551">
        <v>15.464573270000002</v>
      </c>
      <c r="G1908" s="551">
        <v>21.900112070000006</v>
      </c>
      <c r="H1908" s="551">
        <v>12.813862749999998</v>
      </c>
      <c r="I1908" s="551">
        <v>161.16882172999999</v>
      </c>
      <c r="J1908" s="565">
        <v>72.7</v>
      </c>
      <c r="K1908" s="565">
        <v>33.799999999999997</v>
      </c>
      <c r="L1908" s="565">
        <v>27.5</v>
      </c>
      <c r="M1908" s="565">
        <v>24.2</v>
      </c>
      <c r="N1908" s="565">
        <v>43.9</v>
      </c>
      <c r="O1908" s="551">
        <f>(R1908)-SUM(D1908:N1908)</f>
        <v>18.800275559999989</v>
      </c>
      <c r="P1908" s="552">
        <f t="shared" si="1424"/>
        <v>463.4</v>
      </c>
      <c r="Q1908" s="523"/>
      <c r="R1908" s="553">
        <v>463.4</v>
      </c>
      <c r="S1908" s="551">
        <v>463.4</v>
      </c>
      <c r="T1908" s="521">
        <f t="shared" si="1425"/>
        <v>0</v>
      </c>
      <c r="U1908" s="209">
        <v>1</v>
      </c>
    </row>
    <row r="1909" spans="1:21" s="60" customFormat="1" ht="15.75" customHeight="1">
      <c r="A1909" s="60" t="s">
        <v>1476</v>
      </c>
      <c r="B1909" s="513">
        <v>342</v>
      </c>
      <c r="C1909" s="567" t="s">
        <v>1486</v>
      </c>
      <c r="D1909" s="565">
        <v>24.2</v>
      </c>
      <c r="E1909" s="565">
        <v>14.8</v>
      </c>
      <c r="F1909" s="565">
        <v>16.5</v>
      </c>
      <c r="G1909" s="565">
        <v>20.9</v>
      </c>
      <c r="H1909" s="565">
        <v>29.2</v>
      </c>
      <c r="I1909" s="565">
        <v>73</v>
      </c>
      <c r="J1909" s="565">
        <v>55.9</v>
      </c>
      <c r="K1909" s="565">
        <v>26</v>
      </c>
      <c r="L1909" s="565">
        <v>21.2</v>
      </c>
      <c r="M1909" s="565">
        <v>18.600000000000001</v>
      </c>
      <c r="N1909" s="565">
        <v>33.700000000000003</v>
      </c>
      <c r="O1909" s="551">
        <f>(R1909)-SUM(D1909:N1909)</f>
        <v>14.5</v>
      </c>
      <c r="P1909" s="552">
        <f t="shared" si="1424"/>
        <v>348.5</v>
      </c>
      <c r="Q1909" s="523"/>
      <c r="R1909" s="553">
        <v>348.5</v>
      </c>
      <c r="S1909" s="551">
        <v>348.5</v>
      </c>
      <c r="T1909" s="521">
        <f t="shared" si="1425"/>
        <v>0</v>
      </c>
      <c r="U1909" s="209">
        <v>1</v>
      </c>
    </row>
    <row r="1910" spans="1:21" s="60" customFormat="1" ht="15.75" hidden="1" customHeight="1" thickBot="1">
      <c r="A1910" s="60" t="s">
        <v>1477</v>
      </c>
      <c r="B1910" s="409"/>
      <c r="C1910" s="158" t="s">
        <v>1487</v>
      </c>
      <c r="D1910" s="415"/>
      <c r="E1910" s="416"/>
      <c r="F1910" s="416"/>
      <c r="G1910" s="416"/>
      <c r="H1910" s="416"/>
      <c r="I1910" s="416"/>
      <c r="J1910" s="416"/>
      <c r="K1910" s="416"/>
      <c r="L1910" s="416"/>
      <c r="M1910" s="416"/>
      <c r="N1910" s="416"/>
      <c r="O1910" s="305">
        <f>(R1910)-SUM(D1910:N1910)</f>
        <v>0</v>
      </c>
      <c r="P1910" s="314">
        <f t="shared" si="1424"/>
        <v>0</v>
      </c>
      <c r="Q1910" s="80"/>
      <c r="R1910" s="420"/>
      <c r="S1910" s="343"/>
      <c r="T1910" s="403">
        <f t="shared" si="1425"/>
        <v>0</v>
      </c>
      <c r="U1910" s="209">
        <v>2</v>
      </c>
    </row>
    <row r="1911" spans="1:21" s="60" customFormat="1" ht="15.75" hidden="1" customHeight="1" thickBot="1">
      <c r="A1911" s="60" t="s">
        <v>1478</v>
      </c>
      <c r="B1911" s="213"/>
      <c r="C1911" s="40" t="s">
        <v>1488</v>
      </c>
      <c r="D1911" s="134"/>
      <c r="E1911" s="133"/>
      <c r="F1911" s="133"/>
      <c r="G1911" s="133"/>
      <c r="H1911" s="133"/>
      <c r="I1911" s="133"/>
      <c r="J1911" s="133"/>
      <c r="K1911" s="133"/>
      <c r="L1911" s="133"/>
      <c r="M1911" s="133"/>
      <c r="N1911" s="133"/>
      <c r="O1911" s="111">
        <f>(R1911)-SUM(D1911:N1911)</f>
        <v>0</v>
      </c>
      <c r="P1911" s="112">
        <f t="shared" si="1424"/>
        <v>0</v>
      </c>
      <c r="Q1911" s="80"/>
      <c r="R1911" s="120"/>
      <c r="S1911" s="114"/>
      <c r="T1911" s="115">
        <f t="shared" si="1425"/>
        <v>0</v>
      </c>
      <c r="U1911" s="209">
        <v>2</v>
      </c>
    </row>
    <row r="1912" spans="1:21" s="60" customFormat="1" ht="15.75" hidden="1" customHeight="1" thickBot="1">
      <c r="A1912" s="60" t="s">
        <v>1478</v>
      </c>
      <c r="B1912" s="213"/>
      <c r="C1912" s="40" t="s">
        <v>2542</v>
      </c>
      <c r="D1912" s="492"/>
      <c r="E1912" s="491"/>
      <c r="F1912" s="491"/>
      <c r="G1912" s="491"/>
      <c r="H1912" s="491"/>
      <c r="I1912" s="491"/>
      <c r="J1912" s="491"/>
      <c r="K1912" s="491"/>
      <c r="L1912" s="491"/>
      <c r="M1912" s="491"/>
      <c r="N1912" s="491"/>
      <c r="O1912" s="111">
        <f t="shared" ref="O1912:O1914" si="1426">(R1912)-SUM(D1912:N1912)</f>
        <v>0</v>
      </c>
      <c r="P1912" s="112">
        <f t="shared" ref="P1912:P1914" si="1427">SUM(D1912:O1912)</f>
        <v>0</v>
      </c>
      <c r="Q1912" s="80"/>
      <c r="R1912" s="487"/>
      <c r="S1912" s="488"/>
      <c r="T1912" s="115">
        <f t="shared" ref="T1912:T1914" si="1428">R1912-S1912</f>
        <v>0</v>
      </c>
      <c r="U1912" s="209">
        <v>2</v>
      </c>
    </row>
    <row r="1913" spans="1:21" s="60" customFormat="1" ht="15.75" hidden="1" customHeight="1" thickBot="1">
      <c r="A1913" s="60" t="s">
        <v>1478</v>
      </c>
      <c r="B1913" s="213"/>
      <c r="C1913" s="40" t="s">
        <v>2638</v>
      </c>
      <c r="D1913" s="492"/>
      <c r="E1913" s="491"/>
      <c r="F1913" s="491"/>
      <c r="G1913" s="491"/>
      <c r="H1913" s="491"/>
      <c r="I1913" s="491"/>
      <c r="J1913" s="491"/>
      <c r="K1913" s="491"/>
      <c r="L1913" s="491"/>
      <c r="M1913" s="491"/>
      <c r="N1913" s="491"/>
      <c r="O1913" s="111">
        <f t="shared" si="1426"/>
        <v>0</v>
      </c>
      <c r="P1913" s="112">
        <f t="shared" si="1427"/>
        <v>0</v>
      </c>
      <c r="Q1913" s="80"/>
      <c r="R1913" s="487"/>
      <c r="S1913" s="488"/>
      <c r="T1913" s="115">
        <f t="shared" si="1428"/>
        <v>0</v>
      </c>
      <c r="U1913" s="209">
        <v>2</v>
      </c>
    </row>
    <row r="1914" spans="1:21" s="60" customFormat="1" ht="15.75" hidden="1" customHeight="1" thickBot="1">
      <c r="A1914" s="60" t="s">
        <v>1478</v>
      </c>
      <c r="B1914" s="213"/>
      <c r="C1914" s="40" t="s">
        <v>2734</v>
      </c>
      <c r="D1914" s="492"/>
      <c r="E1914" s="491"/>
      <c r="F1914" s="491"/>
      <c r="G1914" s="491"/>
      <c r="H1914" s="491"/>
      <c r="I1914" s="491"/>
      <c r="J1914" s="491"/>
      <c r="K1914" s="491"/>
      <c r="L1914" s="491"/>
      <c r="M1914" s="491"/>
      <c r="N1914" s="491"/>
      <c r="O1914" s="111">
        <f t="shared" si="1426"/>
        <v>0</v>
      </c>
      <c r="P1914" s="112">
        <f t="shared" si="1427"/>
        <v>0</v>
      </c>
      <c r="Q1914" s="80"/>
      <c r="R1914" s="487"/>
      <c r="S1914" s="488"/>
      <c r="T1914" s="115">
        <f t="shared" si="1428"/>
        <v>0</v>
      </c>
      <c r="U1914" s="209">
        <v>2</v>
      </c>
    </row>
    <row r="1915" spans="1:21" s="118" customFormat="1" ht="15.6" customHeight="1">
      <c r="B1915" s="82"/>
      <c r="O1915" s="166"/>
      <c r="P1915" s="166"/>
      <c r="Q1915" s="84"/>
      <c r="R1915" s="83"/>
      <c r="S1915" s="83"/>
      <c r="T1915" s="67"/>
      <c r="U1915" s="209">
        <v>1</v>
      </c>
    </row>
    <row r="1916" spans="1:21" s="60" customFormat="1" ht="15.75" hidden="1" customHeight="1" thickBot="1">
      <c r="A1916" s="60" t="s">
        <v>46</v>
      </c>
      <c r="B1916" s="213"/>
      <c r="C1916" s="40" t="s">
        <v>215</v>
      </c>
      <c r="D1916" s="299">
        <v>5.145241479717913E-3</v>
      </c>
      <c r="E1916" s="299">
        <v>0.57478925488816712</v>
      </c>
      <c r="F1916" s="299">
        <v>0.12386576423427922</v>
      </c>
      <c r="G1916" s="299">
        <v>0.12421646279502981</v>
      </c>
      <c r="H1916" s="299">
        <v>1.7522607750761945E-2</v>
      </c>
      <c r="I1916" s="299">
        <v>2.2464178558866746E-2</v>
      </c>
      <c r="J1916" s="299">
        <v>8.5423807889592404E-3</v>
      </c>
      <c r="K1916" s="299">
        <v>6.3967577544424723E-3</v>
      </c>
      <c r="L1916" s="299">
        <v>1.999200800276699E-2</v>
      </c>
      <c r="M1916" s="299">
        <v>3.2585972241263854E-2</v>
      </c>
      <c r="N1916" s="299">
        <v>4.5978337916729749E-2</v>
      </c>
      <c r="O1916" s="299">
        <v>1.8501033589014958E-2</v>
      </c>
      <c r="P1916" s="290">
        <f t="shared" ref="P1916:P1946" si="1429">SUM(D1916:O1916)</f>
        <v>1</v>
      </c>
      <c r="Q1916" s="291"/>
      <c r="R1916" s="83"/>
      <c r="S1916" s="83"/>
      <c r="T1916" s="67"/>
      <c r="U1916" s="209">
        <v>2</v>
      </c>
    </row>
    <row r="1917" spans="1:21" s="60" customFormat="1" ht="15.75" hidden="1" customHeight="1" thickBot="1">
      <c r="A1917" s="60" t="s">
        <v>46</v>
      </c>
      <c r="B1917" s="213"/>
      <c r="C1917" s="40" t="s">
        <v>216</v>
      </c>
      <c r="D1917" s="119">
        <v>0.78142389949342794</v>
      </c>
      <c r="E1917" s="119">
        <v>2.9799602228451124E-2</v>
      </c>
      <c r="F1917" s="119">
        <v>7.3578220474555612E-3</v>
      </c>
      <c r="G1917" s="119">
        <v>3.3860953361761689E-2</v>
      </c>
      <c r="H1917" s="119">
        <v>1.0865930264155409E-2</v>
      </c>
      <c r="I1917" s="119">
        <v>3.7710688339330205E-3</v>
      </c>
      <c r="J1917" s="119">
        <v>2.4652912074724368E-2</v>
      </c>
      <c r="K1917" s="119">
        <v>4.0224558005178844E-2</v>
      </c>
      <c r="L1917" s="119">
        <v>1.1529432662732653E-2</v>
      </c>
      <c r="M1917" s="119">
        <v>2.5890909936781593E-2</v>
      </c>
      <c r="N1917" s="119">
        <v>2.7967611541507488E-2</v>
      </c>
      <c r="O1917" s="119">
        <v>2.655299549890089E-3</v>
      </c>
      <c r="P1917" s="107">
        <f t="shared" si="1429"/>
        <v>0.99999999999999978</v>
      </c>
      <c r="Q1917" s="291"/>
      <c r="R1917" s="83"/>
      <c r="S1917" s="83"/>
      <c r="T1917" s="67"/>
      <c r="U1917" s="209">
        <v>2</v>
      </c>
    </row>
    <row r="1918" spans="1:21" s="60" customFormat="1" ht="15.75" hidden="1" customHeight="1" thickBot="1">
      <c r="A1918" s="60" t="s">
        <v>46</v>
      </c>
      <c r="B1918" s="213"/>
      <c r="C1918" s="40" t="s">
        <v>217</v>
      </c>
      <c r="D1918" s="346">
        <v>0.82016392234860525</v>
      </c>
      <c r="E1918" s="346">
        <v>9.7558216870835976E-2</v>
      </c>
      <c r="F1918" s="346">
        <v>2.632468988623014E-2</v>
      </c>
      <c r="G1918" s="346">
        <v>1.1589845246832093E-3</v>
      </c>
      <c r="H1918" s="346">
        <v>4.961158977938908E-3</v>
      </c>
      <c r="I1918" s="346">
        <v>0</v>
      </c>
      <c r="J1918" s="346">
        <v>3.1548971089844771E-5</v>
      </c>
      <c r="K1918" s="346">
        <v>1.9876327638370748E-2</v>
      </c>
      <c r="L1918" s="346">
        <v>1.4356518704783132E-2</v>
      </c>
      <c r="M1918" s="346">
        <v>7.515364629078411E-3</v>
      </c>
      <c r="N1918" s="346">
        <v>8.0504361304661581E-3</v>
      </c>
      <c r="O1918" s="346">
        <v>2.8313179182738871E-6</v>
      </c>
      <c r="P1918" s="295">
        <f t="shared" si="1429"/>
        <v>1.0000000000000002</v>
      </c>
      <c r="Q1918" s="291"/>
      <c r="R1918" s="83"/>
      <c r="S1918" s="83"/>
      <c r="T1918" s="67"/>
      <c r="U1918" s="209">
        <v>2</v>
      </c>
    </row>
    <row r="1919" spans="1:21" s="60" customFormat="1" ht="15.75" hidden="1" customHeight="1" thickBot="1">
      <c r="A1919" s="60" t="s">
        <v>46</v>
      </c>
      <c r="B1919" s="213"/>
      <c r="C1919" s="40" t="s">
        <v>218</v>
      </c>
      <c r="D1919" s="153">
        <f t="shared" ref="D1919:D1926" si="1430">D1941/$P1941</f>
        <v>0.72351067992226092</v>
      </c>
      <c r="E1919" s="296">
        <f t="shared" ref="E1919:O1919" si="1431">E1941/$P1941</f>
        <v>4.3507676280053476E-2</v>
      </c>
      <c r="F1919" s="296">
        <f t="shared" si="1431"/>
        <v>1.5068491380152585E-2</v>
      </c>
      <c r="G1919" s="296">
        <f t="shared" si="1431"/>
        <v>3.0373254750700365E-2</v>
      </c>
      <c r="H1919" s="296">
        <f t="shared" si="1431"/>
        <v>3.0588593493850513E-2</v>
      </c>
      <c r="I1919" s="296">
        <f t="shared" si="1431"/>
        <v>2.1922888050134792E-3</v>
      </c>
      <c r="J1919" s="296">
        <f t="shared" si="1431"/>
        <v>2.375284920882335E-2</v>
      </c>
      <c r="K1919" s="296">
        <f t="shared" si="1431"/>
        <v>2.6716500297616888E-4</v>
      </c>
      <c r="L1919" s="296">
        <f t="shared" si="1431"/>
        <v>3.4902768487839769E-2</v>
      </c>
      <c r="M1919" s="296">
        <f t="shared" si="1431"/>
        <v>1.708021192049081E-2</v>
      </c>
      <c r="N1919" s="296">
        <f t="shared" si="1431"/>
        <v>5.0995645808544272E-2</v>
      </c>
      <c r="O1919" s="296">
        <f t="shared" si="1431"/>
        <v>2.7760374939294258E-2</v>
      </c>
      <c r="P1919" s="155">
        <f t="shared" si="1429"/>
        <v>1</v>
      </c>
      <c r="Q1919" s="291"/>
      <c r="R1919" s="83"/>
      <c r="S1919" s="83"/>
      <c r="T1919" s="67"/>
      <c r="U1919" s="209">
        <v>2</v>
      </c>
    </row>
    <row r="1920" spans="1:21" s="60" customFormat="1" ht="15.75" hidden="1" customHeight="1" thickBot="1">
      <c r="A1920" s="60" t="s">
        <v>46</v>
      </c>
      <c r="B1920" s="213"/>
      <c r="C1920" s="41" t="s">
        <v>219</v>
      </c>
      <c r="D1920" s="153">
        <f t="shared" si="1430"/>
        <v>0.75887457404804826</v>
      </c>
      <c r="E1920" s="296">
        <f t="shared" ref="E1920:O1921" si="1432">E1942/$P1942</f>
        <v>1.8205534350035274E-2</v>
      </c>
      <c r="F1920" s="296">
        <f t="shared" si="1432"/>
        <v>5.2783927204701892E-4</v>
      </c>
      <c r="G1920" s="296">
        <f t="shared" si="1432"/>
        <v>1.3042839998418064E-2</v>
      </c>
      <c r="H1920" s="296">
        <f t="shared" si="1432"/>
        <v>3.5872546340064848E-4</v>
      </c>
      <c r="I1920" s="296">
        <f t="shared" si="1432"/>
        <v>3.2354494960569013E-4</v>
      </c>
      <c r="J1920" s="296">
        <f t="shared" si="1432"/>
        <v>7.1620526822010533E-2</v>
      </c>
      <c r="K1920" s="296">
        <f t="shared" si="1432"/>
        <v>5.4929491224777359E-3</v>
      </c>
      <c r="L1920" s="296">
        <f t="shared" si="1432"/>
        <v>4.7404229339795961E-3</v>
      </c>
      <c r="M1920" s="296">
        <f t="shared" si="1432"/>
        <v>9.2266357379867971E-3</v>
      </c>
      <c r="N1920" s="296">
        <f t="shared" si="1432"/>
        <v>1.2438377198943282E-2</v>
      </c>
      <c r="O1920" s="296">
        <f t="shared" si="1432"/>
        <v>0.10514803010304735</v>
      </c>
      <c r="P1920" s="155">
        <f t="shared" si="1429"/>
        <v>1.0000000000000002</v>
      </c>
      <c r="Q1920" s="157">
        <f>(P1942/P1941-1)</f>
        <v>-3.6868060809106873E-2</v>
      </c>
      <c r="R1920" s="83"/>
      <c r="S1920" s="83"/>
      <c r="T1920" s="67"/>
      <c r="U1920" s="209">
        <v>2</v>
      </c>
    </row>
    <row r="1921" spans="1:21" s="60" customFormat="1" ht="15.75" hidden="1" customHeight="1" thickBot="1">
      <c r="A1921" s="60" t="s">
        <v>46</v>
      </c>
      <c r="B1921" s="213"/>
      <c r="C1921" s="40" t="s">
        <v>459</v>
      </c>
      <c r="D1921" s="153">
        <f t="shared" si="1430"/>
        <v>0.8703984155487825</v>
      </c>
      <c r="E1921" s="296">
        <f t="shared" si="1432"/>
        <v>2.630979903773941E-3</v>
      </c>
      <c r="F1921" s="296">
        <f t="shared" si="1432"/>
        <v>2.3836252271194829E-2</v>
      </c>
      <c r="G1921" s="296">
        <f t="shared" si="1432"/>
        <v>1.2205354681090883E-2</v>
      </c>
      <c r="H1921" s="296">
        <f t="shared" si="1432"/>
        <v>0</v>
      </c>
      <c r="I1921" s="296">
        <f t="shared" si="1432"/>
        <v>3.882768187738956E-2</v>
      </c>
      <c r="J1921" s="296">
        <f t="shared" si="1432"/>
        <v>4.4662510056146555E-3</v>
      </c>
      <c r="K1921" s="296">
        <f t="shared" si="1432"/>
        <v>7.0210023358976874E-3</v>
      </c>
      <c r="L1921" s="296">
        <f t="shared" si="1432"/>
        <v>3.3711194844970024E-2</v>
      </c>
      <c r="M1921" s="296">
        <f t="shared" si="1432"/>
        <v>1.420615239827442E-3</v>
      </c>
      <c r="N1921" s="296">
        <f t="shared" si="1432"/>
        <v>5.3826725348179935E-3</v>
      </c>
      <c r="O1921" s="296">
        <f t="shared" si="1432"/>
        <v>9.9579756640503944E-5</v>
      </c>
      <c r="P1921" s="155">
        <f t="shared" si="1429"/>
        <v>0.99999999999999989</v>
      </c>
      <c r="Q1921" s="157">
        <f t="shared" ref="Q1921:Q1926" si="1433">(P1943/P1942-1)</f>
        <v>-0.12219239699365259</v>
      </c>
      <c r="R1921" s="83"/>
      <c r="S1921" s="83"/>
      <c r="T1921" s="67"/>
      <c r="U1921" s="209">
        <v>2</v>
      </c>
    </row>
    <row r="1922" spans="1:21" s="60" customFormat="1" ht="15.75" hidden="1" customHeight="1" thickBot="1">
      <c r="A1922" s="60" t="s">
        <v>46</v>
      </c>
      <c r="B1922" s="213"/>
      <c r="C1922" s="40" t="s">
        <v>578</v>
      </c>
      <c r="D1922" s="153">
        <f t="shared" si="1430"/>
        <v>0.82714632738088933</v>
      </c>
      <c r="E1922" s="296">
        <f t="shared" ref="E1922:O1922" si="1434">E1944/$P1944</f>
        <v>4.8184184328070798E-3</v>
      </c>
      <c r="F1922" s="296">
        <f t="shared" si="1434"/>
        <v>7.5710777064587568E-3</v>
      </c>
      <c r="G1922" s="296">
        <f t="shared" si="1434"/>
        <v>9.6634350434885455E-2</v>
      </c>
      <c r="H1922" s="296">
        <f t="shared" si="1434"/>
        <v>2.0210849119337584E-3</v>
      </c>
      <c r="I1922" s="296">
        <f t="shared" si="1434"/>
        <v>9.0197587562777413E-4</v>
      </c>
      <c r="J1922" s="296">
        <f t="shared" si="1434"/>
        <v>1.7627313610770231E-3</v>
      </c>
      <c r="K1922" s="296">
        <f t="shared" si="1434"/>
        <v>4.7386044622696791E-4</v>
      </c>
      <c r="L1922" s="296">
        <f t="shared" si="1434"/>
        <v>5.9197579116416323E-3</v>
      </c>
      <c r="M1922" s="296">
        <f t="shared" si="1434"/>
        <v>7.3300430114713886E-3</v>
      </c>
      <c r="N1922" s="296">
        <f t="shared" si="1434"/>
        <v>4.5407871155963675E-2</v>
      </c>
      <c r="O1922" s="296">
        <f t="shared" si="1434"/>
        <v>1.2501371017206391E-5</v>
      </c>
      <c r="P1922" s="155">
        <f t="shared" si="1429"/>
        <v>1.0000000000000002</v>
      </c>
      <c r="Q1922" s="156">
        <f t="shared" si="1433"/>
        <v>0.378737641933377</v>
      </c>
      <c r="R1922" s="83"/>
      <c r="S1922" s="83"/>
      <c r="T1922" s="67"/>
      <c r="U1922" s="209">
        <v>2</v>
      </c>
    </row>
    <row r="1923" spans="1:21" s="60" customFormat="1" ht="15.75" hidden="1" customHeight="1" thickBot="1">
      <c r="A1923" s="60" t="s">
        <v>46</v>
      </c>
      <c r="B1923" s="213"/>
      <c r="C1923" s="40" t="s">
        <v>653</v>
      </c>
      <c r="D1923" s="153">
        <f t="shared" si="1430"/>
        <v>0.61711454567631552</v>
      </c>
      <c r="E1923" s="296">
        <f t="shared" ref="E1923:O1923" si="1435">E1945/$P1945</f>
        <v>5.0389374112057288E-2</v>
      </c>
      <c r="F1923" s="296">
        <f t="shared" si="1435"/>
        <v>2.2094599286462454E-2</v>
      </c>
      <c r="G1923" s="296">
        <f t="shared" si="1435"/>
        <v>6.7705462826240695E-2</v>
      </c>
      <c r="H1923" s="296">
        <f t="shared" si="1435"/>
        <v>0.11825375375238108</v>
      </c>
      <c r="I1923" s="296">
        <f t="shared" si="1435"/>
        <v>1.6611616706230705E-2</v>
      </c>
      <c r="J1923" s="296">
        <f t="shared" si="1435"/>
        <v>2.5862034088833346E-2</v>
      </c>
      <c r="K1923" s="296">
        <f t="shared" si="1435"/>
        <v>3.8290501460530924E-2</v>
      </c>
      <c r="L1923" s="296">
        <f t="shared" si="1435"/>
        <v>2.1763217252003385E-2</v>
      </c>
      <c r="M1923" s="296">
        <f t="shared" si="1435"/>
        <v>7.9900326206262338E-3</v>
      </c>
      <c r="N1923" s="296">
        <f t="shared" si="1435"/>
        <v>4.0513003277852221E-4</v>
      </c>
      <c r="O1923" s="296">
        <f t="shared" si="1435"/>
        <v>1.3519732185539845E-2</v>
      </c>
      <c r="P1923" s="155">
        <f t="shared" si="1429"/>
        <v>0.99999999999999989</v>
      </c>
      <c r="Q1923" s="156">
        <f t="shared" si="1433"/>
        <v>-0.19046257247132548</v>
      </c>
      <c r="R1923" s="83"/>
      <c r="S1923" s="83"/>
      <c r="T1923" s="232"/>
      <c r="U1923" s="209">
        <v>2</v>
      </c>
    </row>
    <row r="1924" spans="1:21" s="60" customFormat="1" ht="15.75" hidden="1" customHeight="1" thickBot="1">
      <c r="A1924" s="60" t="s">
        <v>46</v>
      </c>
      <c r="B1924" s="62"/>
      <c r="C1924" s="49" t="s">
        <v>762</v>
      </c>
      <c r="D1924" s="298">
        <f t="shared" si="1430"/>
        <v>0.71787831869842189</v>
      </c>
      <c r="E1924" s="299">
        <f t="shared" ref="E1924:O1924" si="1436">E1946/$P1946</f>
        <v>6.0625618668159166E-2</v>
      </c>
      <c r="F1924" s="299">
        <f t="shared" si="1436"/>
        <v>7.0058843323151671E-3</v>
      </c>
      <c r="G1924" s="299">
        <f t="shared" si="1436"/>
        <v>2.3712303298153901E-2</v>
      </c>
      <c r="H1924" s="299">
        <f t="shared" si="1436"/>
        <v>1.8971707243981749E-2</v>
      </c>
      <c r="I1924" s="299">
        <f t="shared" si="1436"/>
        <v>1.7157593425649522E-3</v>
      </c>
      <c r="J1924" s="299">
        <f t="shared" si="1436"/>
        <v>7.1880529137615112E-2</v>
      </c>
      <c r="K1924" s="299">
        <f t="shared" si="1436"/>
        <v>2.2102296001752265E-2</v>
      </c>
      <c r="L1924" s="299">
        <f t="shared" si="1436"/>
        <v>3.4623077814315617E-2</v>
      </c>
      <c r="M1924" s="299">
        <f t="shared" si="1436"/>
        <v>4.6317182687382875E-4</v>
      </c>
      <c r="N1924" s="299">
        <f t="shared" si="1436"/>
        <v>2.6604037744978222E-3</v>
      </c>
      <c r="O1924" s="299">
        <f t="shared" si="1436"/>
        <v>3.8360929861348508E-2</v>
      </c>
      <c r="P1924" s="300">
        <f t="shared" si="1429"/>
        <v>1</v>
      </c>
      <c r="Q1924" s="301">
        <f t="shared" si="1433"/>
        <v>0.42732226561864861</v>
      </c>
      <c r="R1924" s="83"/>
      <c r="S1924" s="83"/>
      <c r="T1924" s="67"/>
      <c r="U1924" s="209">
        <v>2</v>
      </c>
    </row>
    <row r="1925" spans="1:21" s="60" customFormat="1" ht="15.75" hidden="1" customHeight="1" thickBot="1">
      <c r="A1925" s="60" t="s">
        <v>46</v>
      </c>
      <c r="B1925" s="62"/>
      <c r="C1925" s="49" t="s">
        <v>841</v>
      </c>
      <c r="D1925" s="130">
        <f t="shared" si="1430"/>
        <v>0.86736720699799896</v>
      </c>
      <c r="E1925" s="119">
        <f t="shared" ref="E1925:O1926" si="1437">E1947/$P1947</f>
        <v>3.4424728243354977E-2</v>
      </c>
      <c r="F1925" s="119">
        <f t="shared" si="1437"/>
        <v>1.1908686247604107E-2</v>
      </c>
      <c r="G1925" s="119">
        <f t="shared" si="1437"/>
        <v>1.4666880177406714E-5</v>
      </c>
      <c r="H1925" s="119">
        <f t="shared" si="1437"/>
        <v>6.2518580326035605E-2</v>
      </c>
      <c r="I1925" s="119">
        <f t="shared" si="1437"/>
        <v>5.7893740556257157E-3</v>
      </c>
      <c r="J1925" s="119">
        <f t="shared" si="1437"/>
        <v>2.3036019787463875E-3</v>
      </c>
      <c r="K1925" s="119">
        <f t="shared" si="1437"/>
        <v>7.4906041543326748E-3</v>
      </c>
      <c r="L1925" s="119">
        <f t="shared" si="1437"/>
        <v>6.631332978969031E-3</v>
      </c>
      <c r="M1925" s="119">
        <f t="shared" si="1437"/>
        <v>1.414913041805252E-3</v>
      </c>
      <c r="N1925" s="119">
        <f t="shared" si="1437"/>
        <v>0</v>
      </c>
      <c r="O1925" s="119">
        <f t="shared" si="1437"/>
        <v>1.3630509534985481E-4</v>
      </c>
      <c r="P1925" s="175">
        <f>SUM(D1925:O1925)</f>
        <v>1</v>
      </c>
      <c r="Q1925" s="176">
        <f t="shared" si="1433"/>
        <v>-0.57664272942780459</v>
      </c>
      <c r="R1925" s="83"/>
      <c r="S1925" s="83"/>
      <c r="T1925" s="67"/>
      <c r="U1925" s="209">
        <v>2</v>
      </c>
    </row>
    <row r="1926" spans="1:21" s="60" customFormat="1" ht="15.6" hidden="1" customHeight="1" thickBot="1">
      <c r="A1926" s="60" t="s">
        <v>903</v>
      </c>
      <c r="B1926" s="62"/>
      <c r="C1926" s="49" t="s">
        <v>925</v>
      </c>
      <c r="D1926" s="130">
        <f t="shared" si="1430"/>
        <v>0.73196203714187347</v>
      </c>
      <c r="E1926" s="119">
        <f t="shared" si="1437"/>
        <v>0.10883050463336927</v>
      </c>
      <c r="F1926" s="119">
        <f t="shared" si="1437"/>
        <v>7.8601736779158014E-3</v>
      </c>
      <c r="G1926" s="119">
        <f t="shared" si="1437"/>
        <v>4.4954805046162769E-2</v>
      </c>
      <c r="H1926" s="119">
        <f t="shared" si="1437"/>
        <v>2.8148382159788338E-2</v>
      </c>
      <c r="I1926" s="119">
        <f t="shared" si="1437"/>
        <v>1.0961972669688869E-2</v>
      </c>
      <c r="J1926" s="119">
        <f t="shared" si="1437"/>
        <v>2.2569467216402132E-2</v>
      </c>
      <c r="K1926" s="119">
        <f t="shared" si="1437"/>
        <v>7.9486241571682381E-3</v>
      </c>
      <c r="L1926" s="119">
        <f t="shared" si="1437"/>
        <v>2.8803896211211377E-2</v>
      </c>
      <c r="M1926" s="119">
        <f t="shared" si="1437"/>
        <v>7.8637484203369339E-3</v>
      </c>
      <c r="N1926" s="119">
        <f t="shared" si="1437"/>
        <v>1.9038271890064543E-4</v>
      </c>
      <c r="O1926" s="119">
        <f t="shared" si="1437"/>
        <v>-9.3994052817847177E-5</v>
      </c>
      <c r="P1926" s="175">
        <f>SUM(D1926:O1926)</f>
        <v>1.0000000000000002</v>
      </c>
      <c r="Q1926" s="176">
        <f t="shared" si="1433"/>
        <v>0.21608045622189453</v>
      </c>
      <c r="R1926" s="83"/>
      <c r="S1926" s="83"/>
      <c r="T1926" s="67"/>
      <c r="U1926" s="209">
        <v>2</v>
      </c>
    </row>
    <row r="1927" spans="1:21" s="60" customFormat="1" ht="15.6" hidden="1" customHeight="1" thickBot="1">
      <c r="A1927" s="60" t="s">
        <v>903</v>
      </c>
      <c r="B1927" s="62"/>
      <c r="C1927" s="49" t="s">
        <v>1059</v>
      </c>
      <c r="D1927" s="130">
        <f t="shared" ref="D1927:O1927" si="1438">D1950/$P1950</f>
        <v>0.5788309373638526</v>
      </c>
      <c r="E1927" s="119">
        <f t="shared" si="1438"/>
        <v>0.11166824947854181</v>
      </c>
      <c r="F1927" s="119">
        <f t="shared" si="1438"/>
        <v>2.9953621710186309E-2</v>
      </c>
      <c r="G1927" s="119">
        <f t="shared" si="1438"/>
        <v>1.9463533067050191E-3</v>
      </c>
      <c r="H1927" s="119">
        <f t="shared" si="1438"/>
        <v>2.0518887878977297E-2</v>
      </c>
      <c r="I1927" s="119">
        <f t="shared" si="1438"/>
        <v>5.6295369107814471E-2</v>
      </c>
      <c r="J1927" s="119">
        <f t="shared" si="1438"/>
        <v>0.10300051254676904</v>
      </c>
      <c r="K1927" s="119">
        <f t="shared" si="1438"/>
        <v>3.8693345873333014E-2</v>
      </c>
      <c r="L1927" s="119">
        <f t="shared" si="1438"/>
        <v>5.4488964376524826E-2</v>
      </c>
      <c r="M1927" s="119">
        <f t="shared" si="1438"/>
        <v>3.7860859617515424E-3</v>
      </c>
      <c r="N1927" s="119">
        <f t="shared" si="1438"/>
        <v>1.659528719079873E-4</v>
      </c>
      <c r="O1927" s="119">
        <f t="shared" si="1438"/>
        <v>6.5171952363621375E-4</v>
      </c>
      <c r="P1927" s="175">
        <f>SUM(D1927:O1927)</f>
        <v>1.0000000000000002</v>
      </c>
      <c r="Q1927" s="176">
        <f>(P1950/P1948-1)</f>
        <v>0.45659763329574821</v>
      </c>
      <c r="R1927" s="83"/>
      <c r="S1927" s="83"/>
      <c r="T1927" s="67"/>
      <c r="U1927" s="209">
        <v>2</v>
      </c>
    </row>
    <row r="1928" spans="1:21" s="60" customFormat="1" ht="15.6" hidden="1" customHeight="1" thickBot="1">
      <c r="A1928" s="60" t="s">
        <v>1489</v>
      </c>
      <c r="B1928" s="62">
        <f>+B1907+1</f>
        <v>351</v>
      </c>
      <c r="C1928" s="49" t="s">
        <v>1499</v>
      </c>
      <c r="D1928" s="130">
        <f t="shared" ref="D1928:D1934" si="1439">D1951/$P1951</f>
        <v>0.53431031708649257</v>
      </c>
      <c r="E1928" s="119">
        <f t="shared" ref="E1928:O1928" si="1440">E1951/$P1951</f>
        <v>0.15107530931312416</v>
      </c>
      <c r="F1928" s="119">
        <f t="shared" si="1440"/>
        <v>1.4995989381311848E-2</v>
      </c>
      <c r="G1928" s="119">
        <f t="shared" si="1440"/>
        <v>3.3227444247148123E-2</v>
      </c>
      <c r="H1928" s="119">
        <f t="shared" si="1440"/>
        <v>1.7184927359695245E-2</v>
      </c>
      <c r="I1928" s="119">
        <f t="shared" si="1440"/>
        <v>4.6039737228627961E-2</v>
      </c>
      <c r="J1928" s="119">
        <f t="shared" si="1440"/>
        <v>4.67529171928531E-2</v>
      </c>
      <c r="K1928" s="119">
        <f t="shared" si="1440"/>
        <v>5.43125459371528E-3</v>
      </c>
      <c r="L1928" s="119">
        <f t="shared" si="1440"/>
        <v>5.5152867046452001E-3</v>
      </c>
      <c r="M1928" s="119">
        <f t="shared" si="1440"/>
        <v>4.2183455641151647E-2</v>
      </c>
      <c r="N1928" s="119">
        <f t="shared" si="1440"/>
        <v>6.10557844962226E-2</v>
      </c>
      <c r="O1928" s="119">
        <f t="shared" si="1440"/>
        <v>4.2227576755012312E-2</v>
      </c>
      <c r="P1928" s="175">
        <f t="shared" ref="P1928:P1937" si="1441">SUM(D1928:O1928)</f>
        <v>1</v>
      </c>
      <c r="Q1928" s="176">
        <f>(P1951/P1950-1)</f>
        <v>-0.40450217863345661</v>
      </c>
      <c r="R1928" s="83"/>
      <c r="S1928" s="83"/>
      <c r="T1928" s="67"/>
      <c r="U1928" s="209">
        <v>2</v>
      </c>
    </row>
    <row r="1929" spans="1:21" s="60" customFormat="1" ht="15.6" hidden="1" customHeight="1">
      <c r="A1929" s="60" t="s">
        <v>1490</v>
      </c>
      <c r="B1929" s="408">
        <f>+B1928+1</f>
        <v>352</v>
      </c>
      <c r="C1929" s="566" t="s">
        <v>1500</v>
      </c>
      <c r="D1929" s="460">
        <f t="shared" si="1439"/>
        <v>0.50996335830872408</v>
      </c>
      <c r="E1929" s="346">
        <f t="shared" ref="E1929:O1929" si="1442">E1952/$P1952</f>
        <v>0.12916613970413701</v>
      </c>
      <c r="F1929" s="346">
        <f t="shared" si="1442"/>
        <v>8.6281292634477036E-2</v>
      </c>
      <c r="G1929" s="346">
        <f t="shared" si="1442"/>
        <v>1.2929548840321095E-2</v>
      </c>
      <c r="H1929" s="346">
        <f t="shared" si="1442"/>
        <v>3.4460499748535003E-2</v>
      </c>
      <c r="I1929" s="346">
        <f t="shared" si="1442"/>
        <v>1.7068205689030364E-2</v>
      </c>
      <c r="J1929" s="346">
        <f t="shared" si="1442"/>
        <v>2.58399292211124E-2</v>
      </c>
      <c r="K1929" s="346">
        <f t="shared" si="1442"/>
        <v>6.7407989572983371E-2</v>
      </c>
      <c r="L1929" s="346">
        <f t="shared" si="1442"/>
        <v>1.7012594389047762E-2</v>
      </c>
      <c r="M1929" s="346">
        <f t="shared" si="1442"/>
        <v>6.8740762350789006E-2</v>
      </c>
      <c r="N1929" s="346">
        <f t="shared" si="1442"/>
        <v>1.5767043176752953E-3</v>
      </c>
      <c r="O1929" s="346">
        <f t="shared" si="1442"/>
        <v>2.9552975223167573E-2</v>
      </c>
      <c r="P1929" s="545">
        <f t="shared" si="1441"/>
        <v>1</v>
      </c>
      <c r="Q1929" s="548">
        <f t="shared" ref="Q1929:Q1937" si="1443">(P1952/P1951-1)</f>
        <v>0.84326869919928393</v>
      </c>
      <c r="R1929" s="83"/>
      <c r="S1929" s="83"/>
      <c r="T1929" s="67"/>
      <c r="U1929" s="209">
        <v>2</v>
      </c>
    </row>
    <row r="1930" spans="1:21" s="60" customFormat="1" ht="15.6" customHeight="1">
      <c r="A1930" s="60" t="s">
        <v>1491</v>
      </c>
      <c r="B1930" s="513">
        <v>343</v>
      </c>
      <c r="C1930" s="567" t="s">
        <v>1501</v>
      </c>
      <c r="D1930" s="119">
        <f t="shared" si="1439"/>
        <v>0.47815498045981342</v>
      </c>
      <c r="E1930" s="119">
        <f t="shared" ref="E1930:O1930" si="1444">E1953/$P1953</f>
        <v>0.11853090389910929</v>
      </c>
      <c r="F1930" s="119">
        <f t="shared" si="1444"/>
        <v>1.630536633496419E-2</v>
      </c>
      <c r="G1930" s="119">
        <f t="shared" si="1444"/>
        <v>1.5166251824785919E-3</v>
      </c>
      <c r="H1930" s="119">
        <f t="shared" si="1444"/>
        <v>0.27823863986175951</v>
      </c>
      <c r="I1930" s="119">
        <f t="shared" si="1444"/>
        <v>5.5555964932852081E-3</v>
      </c>
      <c r="J1930" s="119">
        <f t="shared" si="1444"/>
        <v>1.1122472455083878E-2</v>
      </c>
      <c r="K1930" s="119">
        <f t="shared" si="1444"/>
        <v>1.6164947152794756E-4</v>
      </c>
      <c r="L1930" s="119">
        <f t="shared" si="1444"/>
        <v>1.6486637197896093E-3</v>
      </c>
      <c r="M1930" s="119">
        <f t="shared" si="1444"/>
        <v>8.5810390323550256E-2</v>
      </c>
      <c r="N1930" s="119">
        <f t="shared" si="1444"/>
        <v>2.6808375810037396E-3</v>
      </c>
      <c r="O1930" s="119">
        <f t="shared" si="1444"/>
        <v>2.7387421763435581E-4</v>
      </c>
      <c r="P1930" s="175">
        <f t="shared" si="1441"/>
        <v>1</v>
      </c>
      <c r="Q1930" s="556">
        <f t="shared" si="1443"/>
        <v>-5.5470377653976555E-2</v>
      </c>
      <c r="R1930" s="83"/>
      <c r="S1930" s="83"/>
      <c r="T1930" s="67"/>
      <c r="U1930" s="209">
        <v>1</v>
      </c>
    </row>
    <row r="1931" spans="1:21" s="60" customFormat="1" ht="15.6" customHeight="1">
      <c r="A1931" s="60" t="s">
        <v>1492</v>
      </c>
      <c r="B1931" s="513">
        <f>+B1930+1</f>
        <v>344</v>
      </c>
      <c r="C1931" s="567" t="s">
        <v>1502</v>
      </c>
      <c r="D1931" s="119">
        <f t="shared" si="1439"/>
        <v>0.76612936884539684</v>
      </c>
      <c r="E1931" s="119">
        <f t="shared" ref="E1931:O1931" si="1445">E1954/$P1954</f>
        <v>4.1728579990527891E-2</v>
      </c>
      <c r="F1931" s="119">
        <f t="shared" si="1445"/>
        <v>3.3716671808258006E-2</v>
      </c>
      <c r="G1931" s="119">
        <f t="shared" si="1445"/>
        <v>0</v>
      </c>
      <c r="H1931" s="119">
        <f t="shared" si="1445"/>
        <v>1.8447101056717288E-2</v>
      </c>
      <c r="I1931" s="119">
        <f t="shared" si="1445"/>
        <v>0</v>
      </c>
      <c r="J1931" s="119">
        <f t="shared" si="1445"/>
        <v>8.6111518994248635E-5</v>
      </c>
      <c r="K1931" s="119">
        <f t="shared" si="1445"/>
        <v>9.6704230263366443E-4</v>
      </c>
      <c r="L1931" s="119">
        <f t="shared" si="1445"/>
        <v>2.2307942401354607E-5</v>
      </c>
      <c r="M1931" s="119">
        <f t="shared" si="1445"/>
        <v>1.4545297213701961E-2</v>
      </c>
      <c r="N1931" s="119">
        <f t="shared" si="1445"/>
        <v>0.13181584576686159</v>
      </c>
      <c r="O1931" s="119">
        <f t="shared" si="1445"/>
        <v>-7.4583264454928739E-3</v>
      </c>
      <c r="P1931" s="175">
        <f t="shared" si="1441"/>
        <v>1.0000000000000002</v>
      </c>
      <c r="Q1931" s="556">
        <f t="shared" si="1443"/>
        <v>-0.20832646885536144</v>
      </c>
      <c r="R1931" s="83"/>
      <c r="S1931" s="83"/>
      <c r="T1931" s="67"/>
      <c r="U1931" s="209">
        <v>1</v>
      </c>
    </row>
    <row r="1932" spans="1:21" s="60" customFormat="1" ht="15.75" customHeight="1">
      <c r="A1932" s="60" t="s">
        <v>1493</v>
      </c>
      <c r="B1932" s="513">
        <f>+B1931+1</f>
        <v>345</v>
      </c>
      <c r="C1932" s="567" t="s">
        <v>1503</v>
      </c>
      <c r="D1932" s="119">
        <f t="shared" si="1439"/>
        <v>0.62448740230796707</v>
      </c>
      <c r="E1932" s="119">
        <f t="shared" ref="E1932:O1932" si="1446">E1955/$P1955</f>
        <v>5.2905466770925211E-2</v>
      </c>
      <c r="F1932" s="119">
        <f t="shared" si="1446"/>
        <v>4.3350472843044913E-3</v>
      </c>
      <c r="G1932" s="119">
        <f t="shared" si="1446"/>
        <v>4.3714444668761345E-3</v>
      </c>
      <c r="H1932" s="119">
        <f t="shared" si="1446"/>
        <v>9.3622338235732488E-3</v>
      </c>
      <c r="I1932" s="119">
        <f t="shared" si="1446"/>
        <v>9.2227551718672227E-3</v>
      </c>
      <c r="J1932" s="119">
        <f t="shared" si="1446"/>
        <v>1.0278515329351415E-3</v>
      </c>
      <c r="K1932" s="119">
        <f t="shared" si="1446"/>
        <v>0</v>
      </c>
      <c r="L1932" s="119">
        <f t="shared" si="1446"/>
        <v>1.2552318126924627E-4</v>
      </c>
      <c r="M1932" s="119">
        <f t="shared" si="1446"/>
        <v>0.22608419318830011</v>
      </c>
      <c r="N1932" s="119">
        <f t="shared" si="1446"/>
        <v>7.9322692828565789E-3</v>
      </c>
      <c r="O1932" s="119">
        <f t="shared" si="1446"/>
        <v>6.0145812989125601E-2</v>
      </c>
      <c r="P1932" s="175">
        <f t="shared" si="1441"/>
        <v>1</v>
      </c>
      <c r="Q1932" s="556">
        <f t="shared" si="1443"/>
        <v>0.58370090361399973</v>
      </c>
      <c r="R1932" s="83"/>
      <c r="S1932" s="83"/>
      <c r="T1932" s="67"/>
      <c r="U1932" s="209">
        <v>1</v>
      </c>
    </row>
    <row r="1933" spans="1:21" s="60" customFormat="1" ht="15.75" customHeight="1">
      <c r="A1933" s="60" t="s">
        <v>1494</v>
      </c>
      <c r="B1933" s="513">
        <f>+B1932+1</f>
        <v>346</v>
      </c>
      <c r="C1933" s="567" t="s">
        <v>1504</v>
      </c>
      <c r="D1933" s="119">
        <f t="shared" si="1439"/>
        <v>0.92571857318035411</v>
      </c>
      <c r="E1933" s="119">
        <f t="shared" ref="E1933:O1933" si="1447">E1956/$P1956</f>
        <v>3.3149999141928677E-2</v>
      </c>
      <c r="F1933" s="119">
        <f t="shared" si="1447"/>
        <v>1.2901207257053631E-2</v>
      </c>
      <c r="G1933" s="119">
        <f t="shared" si="1447"/>
        <v>7.2158524288779445E-3</v>
      </c>
      <c r="H1933" s="119">
        <f t="shared" si="1447"/>
        <v>2.3997540230700836E-5</v>
      </c>
      <c r="I1933" s="119">
        <f t="shared" si="1447"/>
        <v>5.0743970463993571E-6</v>
      </c>
      <c r="J1933" s="119">
        <f t="shared" si="1447"/>
        <v>0</v>
      </c>
      <c r="K1933" s="119">
        <f t="shared" si="1447"/>
        <v>0</v>
      </c>
      <c r="L1933" s="119">
        <f t="shared" si="1447"/>
        <v>-1.255056935924092E-6</v>
      </c>
      <c r="M1933" s="119">
        <f t="shared" si="1447"/>
        <v>3.7111618565128426E-3</v>
      </c>
      <c r="N1933" s="119">
        <f t="shared" si="1447"/>
        <v>1.1835114679498864E-2</v>
      </c>
      <c r="O1933" s="119">
        <f t="shared" si="1447"/>
        <v>5.4402745754328031E-3</v>
      </c>
      <c r="P1933" s="175">
        <f t="shared" si="1441"/>
        <v>1</v>
      </c>
      <c r="Q1933" s="556">
        <f t="shared" si="1443"/>
        <v>-0.28375598258661971</v>
      </c>
      <c r="R1933" s="83"/>
      <c r="S1933" s="83"/>
      <c r="T1933" s="67"/>
      <c r="U1933" s="209">
        <v>1</v>
      </c>
    </row>
    <row r="1934" spans="1:21" s="60" customFormat="1" ht="15.75" customHeight="1">
      <c r="A1934" s="60" t="s">
        <v>1495</v>
      </c>
      <c r="B1934" s="513">
        <v>347</v>
      </c>
      <c r="C1934" s="567" t="s">
        <v>1505</v>
      </c>
      <c r="D1934" s="119">
        <f t="shared" si="1439"/>
        <v>0.8026672799717911</v>
      </c>
      <c r="E1934" s="119">
        <f t="shared" ref="E1934:O1934" si="1448">E1957/$P1957</f>
        <v>7.244149407616364E-2</v>
      </c>
      <c r="F1934" s="119">
        <f t="shared" si="1448"/>
        <v>5.0312159943582478E-2</v>
      </c>
      <c r="G1934" s="119">
        <f t="shared" si="1448"/>
        <v>4.988224118476825E-3</v>
      </c>
      <c r="H1934" s="119">
        <f t="shared" si="1448"/>
        <v>1.5919787023977582E-3</v>
      </c>
      <c r="I1934" s="119">
        <f t="shared" si="1448"/>
        <v>2.427162341325811E-3</v>
      </c>
      <c r="J1934" s="119">
        <f t="shared" si="1448"/>
        <v>1.4104372355430183E-3</v>
      </c>
      <c r="K1934" s="119">
        <f t="shared" si="1448"/>
        <v>0</v>
      </c>
      <c r="L1934" s="119">
        <f t="shared" si="1448"/>
        <v>0</v>
      </c>
      <c r="M1934" s="119">
        <f t="shared" si="1448"/>
        <v>3.9492242595204508E-2</v>
      </c>
      <c r="N1934" s="119">
        <f t="shared" si="1448"/>
        <v>1.6925246826516218E-2</v>
      </c>
      <c r="O1934" s="119">
        <f t="shared" si="1448"/>
        <v>7.7437741889986962E-3</v>
      </c>
      <c r="P1934" s="175">
        <f t="shared" si="1441"/>
        <v>1</v>
      </c>
      <c r="Q1934" s="556">
        <f t="shared" si="1443"/>
        <v>0.91074805138605641</v>
      </c>
      <c r="R1934" s="83"/>
      <c r="S1934" s="83"/>
      <c r="T1934" s="67"/>
      <c r="U1934" s="209">
        <v>1</v>
      </c>
    </row>
    <row r="1935" spans="1:21" s="60" customFormat="1" ht="15.75" customHeight="1">
      <c r="A1935" s="60" t="s">
        <v>1496</v>
      </c>
      <c r="B1935" s="513">
        <v>348</v>
      </c>
      <c r="C1935" s="567" t="s">
        <v>1506</v>
      </c>
      <c r="D1935" s="119">
        <f t="shared" ref="D1935:O1937" si="1449">D1958/$P1958</f>
        <v>0.62249999999999994</v>
      </c>
      <c r="E1935" s="119">
        <f t="shared" si="1449"/>
        <v>6.9999999999999993E-2</v>
      </c>
      <c r="F1935" s="119">
        <f t="shared" si="1449"/>
        <v>1.7499999999999998E-2</v>
      </c>
      <c r="G1935" s="119">
        <f t="shared" si="1449"/>
        <v>2.5000000000000001E-3</v>
      </c>
      <c r="H1935" s="119">
        <f t="shared" si="1449"/>
        <v>0.10249999999999999</v>
      </c>
      <c r="I1935" s="119">
        <f t="shared" si="1449"/>
        <v>5.0000000000000001E-3</v>
      </c>
      <c r="J1935" s="119">
        <f t="shared" si="1449"/>
        <v>5.0000000000000001E-3</v>
      </c>
      <c r="K1935" s="119">
        <f t="shared" si="1449"/>
        <v>0</v>
      </c>
      <c r="L1935" s="119">
        <f t="shared" si="1449"/>
        <v>0</v>
      </c>
      <c r="M1935" s="119">
        <f t="shared" si="1449"/>
        <v>0.11000000000000001</v>
      </c>
      <c r="N1935" s="119">
        <f t="shared" si="1449"/>
        <v>4.7500000000000001E-2</v>
      </c>
      <c r="O1935" s="119">
        <f t="shared" si="1449"/>
        <v>1.7499999999999894E-2</v>
      </c>
      <c r="P1935" s="175">
        <f t="shared" si="1441"/>
        <v>0.99999999999999967</v>
      </c>
      <c r="Q1935" s="556">
        <f t="shared" si="1443"/>
        <v>-0.43582510578279277</v>
      </c>
      <c r="R1935" s="83"/>
      <c r="S1935" s="83"/>
      <c r="T1935" s="67"/>
      <c r="U1935" s="209">
        <v>1</v>
      </c>
    </row>
    <row r="1936" spans="1:21" s="60" customFormat="1" ht="15.75" hidden="1" customHeight="1" thickBot="1">
      <c r="A1936" s="60" t="s">
        <v>1497</v>
      </c>
      <c r="B1936" s="409"/>
      <c r="C1936" s="158" t="s">
        <v>1507</v>
      </c>
      <c r="D1936" s="102" t="e">
        <f t="shared" si="1449"/>
        <v>#DIV/0!</v>
      </c>
      <c r="E1936" s="103" t="e">
        <f t="shared" si="1449"/>
        <v>#DIV/0!</v>
      </c>
      <c r="F1936" s="103" t="e">
        <f t="shared" si="1449"/>
        <v>#DIV/0!</v>
      </c>
      <c r="G1936" s="103" t="e">
        <f t="shared" si="1449"/>
        <v>#DIV/0!</v>
      </c>
      <c r="H1936" s="103" t="e">
        <f t="shared" si="1449"/>
        <v>#DIV/0!</v>
      </c>
      <c r="I1936" s="103" t="e">
        <f t="shared" si="1449"/>
        <v>#DIV/0!</v>
      </c>
      <c r="J1936" s="103" t="e">
        <f t="shared" si="1449"/>
        <v>#DIV/0!</v>
      </c>
      <c r="K1936" s="103" t="e">
        <f t="shared" si="1449"/>
        <v>#DIV/0!</v>
      </c>
      <c r="L1936" s="103" t="e">
        <f t="shared" si="1449"/>
        <v>#DIV/0!</v>
      </c>
      <c r="M1936" s="103" t="e">
        <f t="shared" si="1449"/>
        <v>#DIV/0!</v>
      </c>
      <c r="N1936" s="103" t="e">
        <f t="shared" si="1449"/>
        <v>#DIV/0!</v>
      </c>
      <c r="O1936" s="103" t="e">
        <f t="shared" si="1449"/>
        <v>#DIV/0!</v>
      </c>
      <c r="P1936" s="105" t="e">
        <f t="shared" si="1441"/>
        <v>#DIV/0!</v>
      </c>
      <c r="Q1936" s="106">
        <f t="shared" si="1443"/>
        <v>-1</v>
      </c>
      <c r="R1936" s="83"/>
      <c r="S1936" s="83"/>
      <c r="T1936" s="67"/>
      <c r="U1936" s="209">
        <v>2</v>
      </c>
    </row>
    <row r="1937" spans="1:21" s="60" customFormat="1" ht="15.75" hidden="1" customHeight="1" thickBot="1">
      <c r="A1937" s="60" t="s">
        <v>1498</v>
      </c>
      <c r="B1937" s="213"/>
      <c r="C1937" s="40" t="s">
        <v>1508</v>
      </c>
      <c r="D1937" s="102" t="e">
        <f t="shared" si="1449"/>
        <v>#DIV/0!</v>
      </c>
      <c r="E1937" s="103" t="e">
        <f t="shared" si="1449"/>
        <v>#DIV/0!</v>
      </c>
      <c r="F1937" s="103" t="e">
        <f t="shared" si="1449"/>
        <v>#DIV/0!</v>
      </c>
      <c r="G1937" s="103" t="e">
        <f t="shared" si="1449"/>
        <v>#DIV/0!</v>
      </c>
      <c r="H1937" s="103" t="e">
        <f t="shared" si="1449"/>
        <v>#DIV/0!</v>
      </c>
      <c r="I1937" s="103" t="e">
        <f t="shared" si="1449"/>
        <v>#DIV/0!</v>
      </c>
      <c r="J1937" s="103" t="e">
        <f t="shared" si="1449"/>
        <v>#DIV/0!</v>
      </c>
      <c r="K1937" s="103" t="e">
        <f t="shared" si="1449"/>
        <v>#DIV/0!</v>
      </c>
      <c r="L1937" s="103" t="e">
        <f t="shared" si="1449"/>
        <v>#DIV/0!</v>
      </c>
      <c r="M1937" s="103" t="e">
        <f t="shared" si="1449"/>
        <v>#DIV/0!</v>
      </c>
      <c r="N1937" s="103" t="e">
        <f t="shared" si="1449"/>
        <v>#DIV/0!</v>
      </c>
      <c r="O1937" s="103" t="e">
        <f t="shared" si="1449"/>
        <v>#DIV/0!</v>
      </c>
      <c r="P1937" s="107" t="e">
        <f t="shared" si="1441"/>
        <v>#DIV/0!</v>
      </c>
      <c r="Q1937" s="108" t="e">
        <f t="shared" si="1443"/>
        <v>#DIV/0!</v>
      </c>
      <c r="R1937" s="83"/>
      <c r="S1937" s="83"/>
      <c r="T1937" s="67"/>
      <c r="U1937" s="209">
        <v>2</v>
      </c>
    </row>
    <row r="1938" spans="1:21" s="60" customFormat="1" ht="15.75" hidden="1" customHeight="1" thickBot="1">
      <c r="A1938" s="60" t="s">
        <v>1498</v>
      </c>
      <c r="B1938" s="213"/>
      <c r="C1938" s="40" t="s">
        <v>2543</v>
      </c>
      <c r="D1938" s="102" t="e">
        <f t="shared" ref="D1938:O1938" si="1450">D1961/$P1961</f>
        <v>#DIV/0!</v>
      </c>
      <c r="E1938" s="103" t="e">
        <f>E1961/$P1961</f>
        <v>#DIV/0!</v>
      </c>
      <c r="F1938" s="103" t="e">
        <f t="shared" si="1450"/>
        <v>#DIV/0!</v>
      </c>
      <c r="G1938" s="103" t="e">
        <f t="shared" si="1450"/>
        <v>#DIV/0!</v>
      </c>
      <c r="H1938" s="103" t="e">
        <f t="shared" si="1450"/>
        <v>#DIV/0!</v>
      </c>
      <c r="I1938" s="103" t="e">
        <f t="shared" si="1450"/>
        <v>#DIV/0!</v>
      </c>
      <c r="J1938" s="103" t="e">
        <f t="shared" si="1450"/>
        <v>#DIV/0!</v>
      </c>
      <c r="K1938" s="103" t="e">
        <f t="shared" si="1450"/>
        <v>#DIV/0!</v>
      </c>
      <c r="L1938" s="103" t="e">
        <f t="shared" si="1450"/>
        <v>#DIV/0!</v>
      </c>
      <c r="M1938" s="103" t="e">
        <f t="shared" si="1450"/>
        <v>#DIV/0!</v>
      </c>
      <c r="N1938" s="103" t="e">
        <f t="shared" si="1450"/>
        <v>#DIV/0!</v>
      </c>
      <c r="O1938" s="103" t="e">
        <f t="shared" si="1450"/>
        <v>#DIV/0!</v>
      </c>
      <c r="P1938" s="107" t="e">
        <f t="shared" ref="P1938:P1940" si="1451">SUM(D1938:O1938)</f>
        <v>#DIV/0!</v>
      </c>
      <c r="Q1938" s="108" t="e">
        <f t="shared" ref="Q1938:Q1940" si="1452">(P1961/P1960-1)</f>
        <v>#DIV/0!</v>
      </c>
      <c r="R1938" s="83"/>
      <c r="S1938" s="83"/>
      <c r="T1938" s="67"/>
      <c r="U1938" s="209">
        <v>2</v>
      </c>
    </row>
    <row r="1939" spans="1:21" s="60" customFormat="1" ht="15.75" hidden="1" customHeight="1" thickBot="1">
      <c r="A1939" s="60" t="s">
        <v>1498</v>
      </c>
      <c r="B1939" s="213"/>
      <c r="C1939" s="40" t="s">
        <v>2639</v>
      </c>
      <c r="D1939" s="102" t="e">
        <f>D1962/$P1962</f>
        <v>#DIV/0!</v>
      </c>
      <c r="E1939" s="103" t="e">
        <f t="shared" ref="E1939:O1939" si="1453">E1962/$P1962</f>
        <v>#DIV/0!</v>
      </c>
      <c r="F1939" s="103" t="e">
        <f t="shared" si="1453"/>
        <v>#DIV/0!</v>
      </c>
      <c r="G1939" s="103" t="e">
        <f t="shared" si="1453"/>
        <v>#DIV/0!</v>
      </c>
      <c r="H1939" s="103" t="e">
        <f t="shared" si="1453"/>
        <v>#DIV/0!</v>
      </c>
      <c r="I1939" s="103" t="e">
        <f t="shared" si="1453"/>
        <v>#DIV/0!</v>
      </c>
      <c r="J1939" s="103" t="e">
        <f t="shared" si="1453"/>
        <v>#DIV/0!</v>
      </c>
      <c r="K1939" s="103" t="e">
        <f t="shared" si="1453"/>
        <v>#DIV/0!</v>
      </c>
      <c r="L1939" s="103" t="e">
        <f t="shared" si="1453"/>
        <v>#DIV/0!</v>
      </c>
      <c r="M1939" s="103" t="e">
        <f t="shared" si="1453"/>
        <v>#DIV/0!</v>
      </c>
      <c r="N1939" s="103" t="e">
        <f t="shared" si="1453"/>
        <v>#DIV/0!</v>
      </c>
      <c r="O1939" s="103" t="e">
        <f t="shared" si="1453"/>
        <v>#DIV/0!</v>
      </c>
      <c r="P1939" s="107" t="e">
        <f t="shared" si="1451"/>
        <v>#DIV/0!</v>
      </c>
      <c r="Q1939" s="108" t="e">
        <f t="shared" si="1452"/>
        <v>#DIV/0!</v>
      </c>
      <c r="R1939" s="83"/>
      <c r="S1939" s="83"/>
      <c r="T1939" s="67"/>
      <c r="U1939" s="209">
        <v>2</v>
      </c>
    </row>
    <row r="1940" spans="1:21" s="60" customFormat="1" ht="15.75" hidden="1" customHeight="1" thickBot="1">
      <c r="A1940" s="60" t="s">
        <v>1498</v>
      </c>
      <c r="B1940" s="213"/>
      <c r="C1940" s="40" t="s">
        <v>2735</v>
      </c>
      <c r="D1940" s="102" t="e">
        <f t="shared" ref="D1940:O1940" si="1454">D1963/$P1963</f>
        <v>#DIV/0!</v>
      </c>
      <c r="E1940" s="103" t="e">
        <f t="shared" si="1454"/>
        <v>#DIV/0!</v>
      </c>
      <c r="F1940" s="103" t="e">
        <f t="shared" si="1454"/>
        <v>#DIV/0!</v>
      </c>
      <c r="G1940" s="103" t="e">
        <f t="shared" si="1454"/>
        <v>#DIV/0!</v>
      </c>
      <c r="H1940" s="103" t="e">
        <f t="shared" si="1454"/>
        <v>#DIV/0!</v>
      </c>
      <c r="I1940" s="103" t="e">
        <f t="shared" si="1454"/>
        <v>#DIV/0!</v>
      </c>
      <c r="J1940" s="103" t="e">
        <f t="shared" si="1454"/>
        <v>#DIV/0!</v>
      </c>
      <c r="K1940" s="103" t="e">
        <f t="shared" si="1454"/>
        <v>#DIV/0!</v>
      </c>
      <c r="L1940" s="103" t="e">
        <f t="shared" si="1454"/>
        <v>#DIV/0!</v>
      </c>
      <c r="M1940" s="103" t="e">
        <f t="shared" si="1454"/>
        <v>#DIV/0!</v>
      </c>
      <c r="N1940" s="103" t="e">
        <f t="shared" si="1454"/>
        <v>#DIV/0!</v>
      </c>
      <c r="O1940" s="103" t="e">
        <f t="shared" si="1454"/>
        <v>#DIV/0!</v>
      </c>
      <c r="P1940" s="107" t="e">
        <f t="shared" si="1451"/>
        <v>#DIV/0!</v>
      </c>
      <c r="Q1940" s="108" t="e">
        <f t="shared" si="1452"/>
        <v>#DIV/0!</v>
      </c>
      <c r="R1940" s="83"/>
      <c r="S1940" s="83"/>
      <c r="T1940" s="67"/>
      <c r="U1940" s="209">
        <v>2</v>
      </c>
    </row>
    <row r="1941" spans="1:21" s="60" customFormat="1" ht="15.75" hidden="1" customHeight="1" thickBot="1">
      <c r="A1941" s="60" t="s">
        <v>46</v>
      </c>
      <c r="B1941" s="213"/>
      <c r="C1941" s="41" t="s">
        <v>218</v>
      </c>
      <c r="D1941" s="351">
        <v>28.548835</v>
      </c>
      <c r="E1941" s="352">
        <v>1.7167589999999997</v>
      </c>
      <c r="F1941" s="352">
        <v>0.59458400000000111</v>
      </c>
      <c r="G1941" s="352">
        <v>1.1984910000000006</v>
      </c>
      <c r="H1941" s="352">
        <v>1.2069880000000026</v>
      </c>
      <c r="I1941" s="352">
        <v>8.6505000000002497E-2</v>
      </c>
      <c r="J1941" s="352">
        <v>0.93725799999999992</v>
      </c>
      <c r="K1941" s="352">
        <v>1.054200000000094E-2</v>
      </c>
      <c r="L1941" s="352">
        <v>1.3772200000000012</v>
      </c>
      <c r="M1941" s="352">
        <v>0.67396399999999801</v>
      </c>
      <c r="N1941" s="352">
        <v>2.0122250000000008</v>
      </c>
      <c r="O1941" s="83">
        <v>1.0953900000000019</v>
      </c>
      <c r="P1941" s="304">
        <f t="shared" si="1429"/>
        <v>39.45876100000001</v>
      </c>
      <c r="Q1941" s="84"/>
      <c r="R1941" s="83"/>
      <c r="S1941" s="83"/>
      <c r="T1941" s="67"/>
      <c r="U1941" s="209">
        <v>2</v>
      </c>
    </row>
    <row r="1942" spans="1:21" s="60" customFormat="1" ht="15.75" hidden="1" customHeight="1" thickBot="1">
      <c r="A1942" s="60" t="s">
        <v>46</v>
      </c>
      <c r="B1942" s="213"/>
      <c r="C1942" s="40" t="s">
        <v>219</v>
      </c>
      <c r="D1942" s="109">
        <v>28.840264000000001</v>
      </c>
      <c r="E1942" s="110">
        <v>0.69188300000000003</v>
      </c>
      <c r="F1942" s="110">
        <v>2.0060000000000001E-2</v>
      </c>
      <c r="G1942" s="110">
        <v>0.49568000000000001</v>
      </c>
      <c r="H1942" s="110">
        <v>1.3632999999999999E-2</v>
      </c>
      <c r="I1942" s="110">
        <v>1.2296E-2</v>
      </c>
      <c r="J1942" s="110">
        <v>2.7218659999999999</v>
      </c>
      <c r="K1942" s="110">
        <v>0.208754</v>
      </c>
      <c r="L1942" s="110">
        <v>0.18015500000000001</v>
      </c>
      <c r="M1942" s="110">
        <v>0.35064899999999999</v>
      </c>
      <c r="N1942" s="110">
        <v>0.47270800000000002</v>
      </c>
      <c r="O1942" s="111">
        <v>3.9960450000000001</v>
      </c>
      <c r="P1942" s="112">
        <f t="shared" si="1429"/>
        <v>38.003992999999994</v>
      </c>
      <c r="Q1942" s="240"/>
      <c r="R1942" s="315"/>
      <c r="S1942" s="315"/>
      <c r="T1942" s="242"/>
      <c r="U1942" s="209">
        <v>2</v>
      </c>
    </row>
    <row r="1943" spans="1:21" s="60" customFormat="1" ht="15.75" hidden="1" customHeight="1" thickBot="1">
      <c r="A1943" s="60" t="s">
        <v>46</v>
      </c>
      <c r="B1943" s="213"/>
      <c r="C1943" s="40" t="s">
        <v>459</v>
      </c>
      <c r="D1943" s="109">
        <v>29.036660000000001</v>
      </c>
      <c r="E1943" s="110">
        <v>8.7770000000000001E-2</v>
      </c>
      <c r="F1943" s="110">
        <v>0.79518200000000006</v>
      </c>
      <c r="G1943" s="110">
        <v>0.40717300000000001</v>
      </c>
      <c r="H1943" s="110">
        <v>0</v>
      </c>
      <c r="I1943" s="110">
        <v>1.295299</v>
      </c>
      <c r="J1943" s="110">
        <v>0.14899499999999999</v>
      </c>
      <c r="K1943" s="110">
        <v>0.23422200000000001</v>
      </c>
      <c r="L1943" s="110">
        <v>1.1246119999999999</v>
      </c>
      <c r="M1943" s="110">
        <v>4.7391999999999997E-2</v>
      </c>
      <c r="N1943" s="110">
        <v>0.179567</v>
      </c>
      <c r="O1943" s="111">
        <v>3.3219999999999999E-3</v>
      </c>
      <c r="P1943" s="112">
        <f t="shared" si="1429"/>
        <v>33.360194</v>
      </c>
      <c r="Q1943" s="80"/>
      <c r="R1943" s="114"/>
      <c r="S1943" s="114"/>
      <c r="T1943" s="115">
        <f t="shared" ref="T1943:T1949" si="1455">R1943-S1943</f>
        <v>0</v>
      </c>
      <c r="U1943" s="209">
        <v>2</v>
      </c>
    </row>
    <row r="1944" spans="1:21" s="60" customFormat="1" ht="15.75" hidden="1" customHeight="1" thickBot="1">
      <c r="A1944" s="60" t="s">
        <v>46</v>
      </c>
      <c r="B1944" s="213"/>
      <c r="C1944" s="40" t="s">
        <v>578</v>
      </c>
      <c r="D1944" s="109">
        <v>38.044558279999997</v>
      </c>
      <c r="E1944" s="110">
        <v>0.22162293999999999</v>
      </c>
      <c r="F1944" s="110">
        <v>0.34823137999999998</v>
      </c>
      <c r="G1944" s="110">
        <v>4.4446926199999996</v>
      </c>
      <c r="H1944" s="110">
        <v>9.2959710000000001E-2</v>
      </c>
      <c r="I1944" s="110">
        <v>4.1486339999999997E-2</v>
      </c>
      <c r="J1944" s="110">
        <v>8.1076750000000003E-2</v>
      </c>
      <c r="K1944" s="110">
        <v>2.1795189999999999E-2</v>
      </c>
      <c r="L1944" s="110">
        <v>0.27227899999999999</v>
      </c>
      <c r="M1944" s="110">
        <v>0.33714499999999997</v>
      </c>
      <c r="N1944" s="110">
        <v>2.088533</v>
      </c>
      <c r="O1944" s="111">
        <v>5.7499999999999999E-4</v>
      </c>
      <c r="P1944" s="112">
        <f t="shared" si="1429"/>
        <v>45.994955209999993</v>
      </c>
      <c r="Q1944" s="80"/>
      <c r="R1944" s="114"/>
      <c r="S1944" s="114"/>
      <c r="T1944" s="115">
        <f t="shared" si="1455"/>
        <v>0</v>
      </c>
      <c r="U1944" s="209">
        <v>2</v>
      </c>
    </row>
    <row r="1945" spans="1:21" s="60" customFormat="1" ht="15.75" hidden="1" customHeight="1" thickBot="1">
      <c r="A1945" s="60" t="s">
        <v>46</v>
      </c>
      <c r="B1945" s="213"/>
      <c r="C1945" s="40" t="s">
        <v>653</v>
      </c>
      <c r="D1945" s="109">
        <v>22.978036540000002</v>
      </c>
      <c r="E1945" s="110">
        <v>1.87623009</v>
      </c>
      <c r="F1945" s="110">
        <v>0.82268439999999998</v>
      </c>
      <c r="G1945" s="110">
        <v>2.5209883799999999</v>
      </c>
      <c r="H1945" s="110">
        <v>4.4031356800000001</v>
      </c>
      <c r="I1945" s="110">
        <v>0.61852753000000005</v>
      </c>
      <c r="J1945" s="110">
        <v>0.96296347000000004</v>
      </c>
      <c r="K1945" s="110">
        <v>1.42573295</v>
      </c>
      <c r="L1945" s="110">
        <v>0.81034550999999999</v>
      </c>
      <c r="M1945" s="110">
        <v>0.29750597000000001</v>
      </c>
      <c r="N1945" s="110">
        <v>1.508487E-2</v>
      </c>
      <c r="O1945" s="111">
        <v>0.50340233000000001</v>
      </c>
      <c r="P1945" s="112">
        <f t="shared" si="1429"/>
        <v>37.234637720000002</v>
      </c>
      <c r="Q1945" s="80"/>
      <c r="R1945" s="114"/>
      <c r="S1945" s="114"/>
      <c r="T1945" s="115">
        <f t="shared" si="1455"/>
        <v>0</v>
      </c>
      <c r="U1945" s="209">
        <v>2</v>
      </c>
    </row>
    <row r="1946" spans="1:21" s="60" customFormat="1" ht="15.75" hidden="1" customHeight="1" thickBot="1">
      <c r="A1946" s="60" t="s">
        <v>46</v>
      </c>
      <c r="B1946" s="213"/>
      <c r="C1946" s="40" t="s">
        <v>762</v>
      </c>
      <c r="D1946" s="151">
        <v>38.152237270000001</v>
      </c>
      <c r="E1946" s="152">
        <v>3.2219986699999978</v>
      </c>
      <c r="F1946" s="152">
        <v>0.37233351999999797</v>
      </c>
      <c r="G1946" s="152">
        <v>1.2602099799999991</v>
      </c>
      <c r="H1946" s="152">
        <v>1.0082670800000031</v>
      </c>
      <c r="I1946" s="152">
        <v>9.1185449999997559E-2</v>
      </c>
      <c r="J1946" s="152">
        <v>3.8201502000000005</v>
      </c>
      <c r="K1946" s="152">
        <v>1.1746448099999967</v>
      </c>
      <c r="L1946" s="152">
        <v>1.8400721200000021</v>
      </c>
      <c r="M1946" s="152">
        <v>2.461565000000121E-2</v>
      </c>
      <c r="N1946" s="152">
        <v>0.14138935999999802</v>
      </c>
      <c r="O1946" s="111">
        <v>2.0387233599999988</v>
      </c>
      <c r="P1946" s="112">
        <f t="shared" si="1429"/>
        <v>53.145827469999993</v>
      </c>
      <c r="Q1946" s="80"/>
      <c r="R1946" s="114"/>
      <c r="S1946" s="114"/>
      <c r="T1946" s="115">
        <f t="shared" si="1455"/>
        <v>0</v>
      </c>
      <c r="U1946" s="209">
        <v>2</v>
      </c>
    </row>
    <row r="1947" spans="1:21" s="60" customFormat="1" ht="15.75" hidden="1" customHeight="1" thickBot="1">
      <c r="A1947" s="60" t="s">
        <v>46</v>
      </c>
      <c r="B1947" s="213"/>
      <c r="C1947" s="40" t="s">
        <v>841</v>
      </c>
      <c r="D1947" s="306">
        <v>19.51547806</v>
      </c>
      <c r="E1947" s="307">
        <v>0.77454510999999826</v>
      </c>
      <c r="F1947" s="307">
        <v>0.26794153999999892</v>
      </c>
      <c r="G1947" s="307">
        <v>3.3000000000171781E-4</v>
      </c>
      <c r="H1947" s="307">
        <v>1.4066475800000013</v>
      </c>
      <c r="I1947" s="307">
        <v>0.13025902000000045</v>
      </c>
      <c r="J1947" s="307">
        <v>5.1830290000001611E-2</v>
      </c>
      <c r="K1947" s="307">
        <v>0.1685361400000005</v>
      </c>
      <c r="L1947" s="307">
        <v>0.14920281999999929</v>
      </c>
      <c r="M1947" s="307">
        <v>3.183508000000046E-2</v>
      </c>
      <c r="N1947" s="307">
        <v>0</v>
      </c>
      <c r="O1947" s="308">
        <v>3.0668200000008028E-3</v>
      </c>
      <c r="P1947" s="309">
        <f>SUM(D1947:O1947)</f>
        <v>22.499672460000003</v>
      </c>
      <c r="Q1947" s="80"/>
      <c r="R1947" s="109"/>
      <c r="S1947" s="109"/>
      <c r="T1947" s="52">
        <f>S1947-R1947</f>
        <v>0</v>
      </c>
      <c r="U1947" s="209">
        <v>2</v>
      </c>
    </row>
    <row r="1948" spans="1:21" s="60" customFormat="1" ht="15.75" hidden="1" customHeight="1">
      <c r="A1948" s="60" t="s">
        <v>903</v>
      </c>
      <c r="B1948" s="512"/>
      <c r="C1948" s="41" t="s">
        <v>925</v>
      </c>
      <c r="D1948" s="306">
        <v>20.027514830000001</v>
      </c>
      <c r="E1948" s="307">
        <v>2.9777562700000004</v>
      </c>
      <c r="F1948" s="307">
        <v>0.21506545000000088</v>
      </c>
      <c r="G1948" s="307">
        <v>1.2300269399999983</v>
      </c>
      <c r="H1948" s="307">
        <v>0.77017947999999947</v>
      </c>
      <c r="I1948" s="307">
        <v>0.29993504999999843</v>
      </c>
      <c r="J1948" s="307">
        <v>0.61753248999999855</v>
      </c>
      <c r="K1948" s="307">
        <v>0.21748558000000173</v>
      </c>
      <c r="L1948" s="307">
        <v>0.7881152699999987</v>
      </c>
      <c r="M1948" s="307">
        <v>0.21516326000000063</v>
      </c>
      <c r="N1948" s="307">
        <v>5.2091400000016108E-3</v>
      </c>
      <c r="O1948" s="308">
        <v>-2.571809999999175E-3</v>
      </c>
      <c r="P1948" s="309">
        <f>SUM(D1948:O1948)</f>
        <v>27.361411950000001</v>
      </c>
      <c r="Q1948" s="80"/>
      <c r="R1948" s="342">
        <v>32</v>
      </c>
      <c r="S1948" s="342">
        <v>32</v>
      </c>
      <c r="T1948" s="355">
        <f t="shared" si="1455"/>
        <v>0</v>
      </c>
      <c r="U1948" s="209">
        <v>2</v>
      </c>
    </row>
    <row r="1949" spans="1:21" s="60" customFormat="1" ht="15.6" customHeight="1">
      <c r="A1949" s="60" t="s">
        <v>903</v>
      </c>
      <c r="B1949" s="513">
        <v>349</v>
      </c>
      <c r="C1949" s="567" t="s">
        <v>2827</v>
      </c>
      <c r="D1949" s="551">
        <v>24.9</v>
      </c>
      <c r="E1949" s="551">
        <v>2.8</v>
      </c>
      <c r="F1949" s="551">
        <v>0.7</v>
      </c>
      <c r="G1949" s="551">
        <v>0.1</v>
      </c>
      <c r="H1949" s="551">
        <v>4.0999999999999996</v>
      </c>
      <c r="I1949" s="551">
        <v>0.2</v>
      </c>
      <c r="J1949" s="551">
        <v>0.2</v>
      </c>
      <c r="K1949" s="551">
        <v>0</v>
      </c>
      <c r="L1949" s="551">
        <v>0</v>
      </c>
      <c r="M1949" s="551">
        <v>4.4000000000000004</v>
      </c>
      <c r="N1949" s="551">
        <v>1.9</v>
      </c>
      <c r="O1949" s="551">
        <f>(R1949)-SUM(D1949:N1949)</f>
        <v>0.69999999999999574</v>
      </c>
      <c r="P1949" s="552">
        <f t="shared" ref="P1949" si="1456">SUM(D1949:O1949)</f>
        <v>40</v>
      </c>
      <c r="Q1949" s="173"/>
      <c r="R1949" s="551">
        <v>40</v>
      </c>
      <c r="S1949" s="551">
        <v>40</v>
      </c>
      <c r="T1949" s="521">
        <f t="shared" si="1455"/>
        <v>0</v>
      </c>
      <c r="U1949" s="209">
        <v>1</v>
      </c>
    </row>
    <row r="1950" spans="1:21" s="60" customFormat="1" ht="15.75" hidden="1" customHeight="1" thickBot="1">
      <c r="A1950" s="60" t="s">
        <v>903</v>
      </c>
      <c r="B1950" s="409"/>
      <c r="C1950" s="158" t="s">
        <v>1059</v>
      </c>
      <c r="D1950" s="312">
        <v>23.069056890000002</v>
      </c>
      <c r="E1950" s="313">
        <v>4.4504898300000022</v>
      </c>
      <c r="F1950" s="313">
        <v>1.1937886499999983</v>
      </c>
      <c r="G1950" s="313">
        <v>7.7571070000001185E-2</v>
      </c>
      <c r="H1950" s="313">
        <v>0.81777140999999887</v>
      </c>
      <c r="I1950" s="313">
        <v>2.2436276100000008</v>
      </c>
      <c r="J1950" s="313">
        <v>4.105040920000004</v>
      </c>
      <c r="K1950" s="313">
        <v>1.5421065800000022</v>
      </c>
      <c r="L1950" s="313">
        <v>2.1716341300000006</v>
      </c>
      <c r="M1950" s="313">
        <v>0.15089282000000281</v>
      </c>
      <c r="N1950" s="313">
        <v>6.6139799999973548E-3</v>
      </c>
      <c r="O1950" s="305">
        <v>2.5973999999997943E-2</v>
      </c>
      <c r="P1950" s="314">
        <f>SUM(D1950:O1950)</f>
        <v>39.854567890000006</v>
      </c>
      <c r="Q1950" s="75"/>
      <c r="R1950" s="395">
        <v>39.200000000000003</v>
      </c>
      <c r="S1950" s="396">
        <v>39.200000000000003</v>
      </c>
      <c r="T1950" s="397">
        <f>R1950-S1950</f>
        <v>0</v>
      </c>
      <c r="U1950" s="209">
        <v>2</v>
      </c>
    </row>
    <row r="1951" spans="1:21" s="60" customFormat="1" ht="15.75" hidden="1" customHeight="1" thickBot="1">
      <c r="A1951" s="60" t="s">
        <v>1489</v>
      </c>
      <c r="B1951" s="62"/>
      <c r="C1951" s="40" t="s">
        <v>1499</v>
      </c>
      <c r="D1951" s="109">
        <v>12.68095151</v>
      </c>
      <c r="E1951" s="110">
        <v>3.5855169000000018</v>
      </c>
      <c r="F1951" s="110">
        <v>0.35590443999999977</v>
      </c>
      <c r="G1951" s="110">
        <v>0.78859718000000001</v>
      </c>
      <c r="H1951" s="110">
        <v>0.40785517999999854</v>
      </c>
      <c r="I1951" s="110">
        <v>1.0926752800000017</v>
      </c>
      <c r="J1951" s="110">
        <v>1.109601399999999</v>
      </c>
      <c r="K1951" s="110">
        <v>0.12890163999999871</v>
      </c>
      <c r="L1951" s="110">
        <v>0.1308959999999999</v>
      </c>
      <c r="M1951" s="110">
        <v>1.0011529599999989</v>
      </c>
      <c r="N1951" s="110">
        <v>1.4490557600000002</v>
      </c>
      <c r="O1951" s="111">
        <v>1.0022000999999996</v>
      </c>
      <c r="P1951" s="112">
        <f t="shared" ref="P1951:P1960" si="1457">SUM(D1951:O1951)</f>
        <v>23.733308349999998</v>
      </c>
      <c r="Q1951" s="75"/>
      <c r="R1951" s="109">
        <v>30</v>
      </c>
      <c r="S1951" s="114">
        <v>30</v>
      </c>
      <c r="T1951" s="310">
        <f t="shared" ref="T1951:T1960" si="1458">R1951-S1951</f>
        <v>0</v>
      </c>
      <c r="U1951" s="209">
        <v>2</v>
      </c>
    </row>
    <row r="1952" spans="1:21" s="60" customFormat="1" ht="15.75" hidden="1" customHeight="1" thickBot="1">
      <c r="A1952" s="60" t="s">
        <v>1490</v>
      </c>
      <c r="B1952" s="62"/>
      <c r="C1952" s="40" t="s">
        <v>1500</v>
      </c>
      <c r="D1952" s="312">
        <v>22.30929789</v>
      </c>
      <c r="E1952" s="313">
        <v>5.6506135999999998</v>
      </c>
      <c r="F1952" s="313">
        <v>3.7745360099999985</v>
      </c>
      <c r="G1952" s="313">
        <v>0.56562721999999965</v>
      </c>
      <c r="H1952" s="313">
        <v>1.5075388099999998</v>
      </c>
      <c r="I1952" s="313">
        <v>0.74668048000000198</v>
      </c>
      <c r="J1952" s="313">
        <v>1.130415880000001</v>
      </c>
      <c r="K1952" s="313">
        <v>2.9488881799999973</v>
      </c>
      <c r="L1952" s="313">
        <v>0.7442476599999992</v>
      </c>
      <c r="M1952" s="313">
        <v>3.0071928099999994</v>
      </c>
      <c r="N1952" s="313">
        <v>6.8975870000002715E-2</v>
      </c>
      <c r="O1952" s="305">
        <v>1.2928500000000014</v>
      </c>
      <c r="P1952" s="314">
        <f t="shared" si="1457"/>
        <v>43.746864410000001</v>
      </c>
      <c r="Q1952" s="79"/>
      <c r="R1952" s="306">
        <v>42.7</v>
      </c>
      <c r="S1952" s="342">
        <v>42.7</v>
      </c>
      <c r="T1952" s="355">
        <f t="shared" si="1458"/>
        <v>0</v>
      </c>
      <c r="U1952" s="209">
        <v>2</v>
      </c>
    </row>
    <row r="1953" spans="1:21" s="60" customFormat="1" ht="15.6" hidden="1" customHeight="1" thickBot="1">
      <c r="A1953" s="60" t="s">
        <v>1491</v>
      </c>
      <c r="B1953" s="62"/>
      <c r="C1953" s="40" t="s">
        <v>1501</v>
      </c>
      <c r="D1953" s="109">
        <v>19.75746388</v>
      </c>
      <c r="E1953" s="110">
        <v>4.8977217599999996</v>
      </c>
      <c r="F1953" s="110">
        <v>0.67374115000000145</v>
      </c>
      <c r="G1953" s="110">
        <v>6.2667269999998609E-2</v>
      </c>
      <c r="H1953" s="110">
        <v>11.496878839999997</v>
      </c>
      <c r="I1953" s="110">
        <v>0.22955841000000277</v>
      </c>
      <c r="J1953" s="110">
        <v>0.45958289000000008</v>
      </c>
      <c r="K1953" s="110">
        <v>6.6793900000021722E-3</v>
      </c>
      <c r="L1953" s="110">
        <v>6.8123129999996479E-2</v>
      </c>
      <c r="M1953" s="110">
        <v>3.5457032899999987</v>
      </c>
      <c r="N1953" s="110">
        <v>0.11077276999999697</v>
      </c>
      <c r="O1953" s="111">
        <v>1.1316540000002817E-2</v>
      </c>
      <c r="P1953" s="112">
        <f t="shared" si="1457"/>
        <v>41.320209319999996</v>
      </c>
      <c r="Q1953" s="113"/>
      <c r="R1953" s="109">
        <v>31.7</v>
      </c>
      <c r="S1953" s="114">
        <v>31.7</v>
      </c>
      <c r="T1953" s="115">
        <f t="shared" si="1458"/>
        <v>0</v>
      </c>
      <c r="U1953" s="209">
        <v>2</v>
      </c>
    </row>
    <row r="1954" spans="1:21" s="60" customFormat="1" ht="15.6" hidden="1" customHeight="1" thickBot="1">
      <c r="A1954" s="60" t="s">
        <v>1492</v>
      </c>
      <c r="B1954" s="62"/>
      <c r="C1954" s="40" t="s">
        <v>1502</v>
      </c>
      <c r="D1954" s="109">
        <v>25.061712799999999</v>
      </c>
      <c r="E1954" s="110">
        <v>1.3650301499999991</v>
      </c>
      <c r="F1954" s="110">
        <v>1.1029436799999992</v>
      </c>
      <c r="G1954" s="110">
        <v>0</v>
      </c>
      <c r="H1954" s="110">
        <v>0.60344371000000052</v>
      </c>
      <c r="I1954" s="110">
        <v>0</v>
      </c>
      <c r="J1954" s="110">
        <v>2.8168899999982955E-3</v>
      </c>
      <c r="K1954" s="110">
        <v>3.1634000000000384E-2</v>
      </c>
      <c r="L1954" s="110">
        <v>7.2974000000058936E-4</v>
      </c>
      <c r="M1954" s="110">
        <v>0.47580745000000135</v>
      </c>
      <c r="N1954" s="110">
        <v>4.3119752400000024</v>
      </c>
      <c r="O1954" s="111">
        <v>-0.24397763999999711</v>
      </c>
      <c r="P1954" s="112">
        <f t="shared" si="1457"/>
        <v>32.712116020000003</v>
      </c>
      <c r="Q1954" s="113"/>
      <c r="R1954" s="109">
        <v>32</v>
      </c>
      <c r="S1954" s="114">
        <v>32</v>
      </c>
      <c r="T1954" s="115">
        <f t="shared" si="1458"/>
        <v>0</v>
      </c>
      <c r="U1954" s="209">
        <v>2</v>
      </c>
    </row>
    <row r="1955" spans="1:21" s="60" customFormat="1" ht="15.75" hidden="1" customHeight="1" thickBot="1">
      <c r="A1955" s="60" t="s">
        <v>1493</v>
      </c>
      <c r="B1955" s="62">
        <f>+B1949+1</f>
        <v>350</v>
      </c>
      <c r="C1955" s="40" t="s">
        <v>1503</v>
      </c>
      <c r="D1955" s="109">
        <v>32.352324070000002</v>
      </c>
      <c r="E1955" s="110">
        <v>2.7408315999999999</v>
      </c>
      <c r="F1955" s="110">
        <v>0.22458235999999943</v>
      </c>
      <c r="G1955" s="110">
        <v>0.2264679600000008</v>
      </c>
      <c r="H1955" s="110">
        <v>0.48502183000000088</v>
      </c>
      <c r="I1955" s="110">
        <v>0.47779597000000251</v>
      </c>
      <c r="J1955" s="110">
        <v>5.3249090000001331E-2</v>
      </c>
      <c r="K1955" s="110">
        <v>0</v>
      </c>
      <c r="L1955" s="110">
        <v>6.5028799999993225E-3</v>
      </c>
      <c r="M1955" s="110">
        <v>11.712564670000001</v>
      </c>
      <c r="N1955" s="110">
        <v>0.41094078999999795</v>
      </c>
      <c r="O1955" s="111">
        <v>3.1159264799999988</v>
      </c>
      <c r="P1955" s="112">
        <f t="shared" si="1457"/>
        <v>51.806207700000002</v>
      </c>
      <c r="Q1955" s="79"/>
      <c r="R1955" s="402">
        <v>47</v>
      </c>
      <c r="S1955" s="343">
        <v>47</v>
      </c>
      <c r="T1955" s="403">
        <f t="shared" si="1458"/>
        <v>0</v>
      </c>
      <c r="U1955" s="209">
        <v>2</v>
      </c>
    </row>
    <row r="1956" spans="1:21" s="60" customFormat="1" ht="15.75" hidden="1" customHeight="1">
      <c r="A1956" s="60" t="s">
        <v>1494</v>
      </c>
      <c r="B1956" s="408">
        <v>359</v>
      </c>
      <c r="C1956" s="568" t="s">
        <v>1504</v>
      </c>
      <c r="D1956" s="306">
        <v>34.349608150000002</v>
      </c>
      <c r="E1956" s="307">
        <v>1.2300601000000029</v>
      </c>
      <c r="F1956" s="307">
        <v>0.47871073000000308</v>
      </c>
      <c r="G1956" s="307">
        <v>0.26775059999999939</v>
      </c>
      <c r="H1956" s="307">
        <v>8.9044999999998709E-4</v>
      </c>
      <c r="I1956" s="307">
        <v>1.8828999999698226E-4</v>
      </c>
      <c r="J1956" s="307">
        <v>0</v>
      </c>
      <c r="K1956" s="307">
        <v>0</v>
      </c>
      <c r="L1956" s="307">
        <v>-4.657000000207745E-5</v>
      </c>
      <c r="M1956" s="307">
        <v>0.1377059499999973</v>
      </c>
      <c r="N1956" s="307">
        <v>0.43915241999999921</v>
      </c>
      <c r="O1956" s="308">
        <v>0.2018662099999986</v>
      </c>
      <c r="P1956" s="309">
        <f t="shared" si="1457"/>
        <v>37.105886329999997</v>
      </c>
      <c r="Q1956" s="79"/>
      <c r="R1956" s="342">
        <v>44.5</v>
      </c>
      <c r="S1956" s="342">
        <v>44.5</v>
      </c>
      <c r="T1956" s="355">
        <f t="shared" si="1458"/>
        <v>0</v>
      </c>
      <c r="U1956" s="209">
        <v>2</v>
      </c>
    </row>
    <row r="1957" spans="1:21" s="60" customFormat="1" ht="15.75" customHeight="1">
      <c r="A1957" s="60" t="s">
        <v>1495</v>
      </c>
      <c r="B1957" s="513">
        <v>350</v>
      </c>
      <c r="C1957" s="567" t="s">
        <v>1505</v>
      </c>
      <c r="D1957" s="551">
        <v>56.909110149999997</v>
      </c>
      <c r="E1957" s="551">
        <v>5.1361019300000024</v>
      </c>
      <c r="F1957" s="551">
        <v>3.5671321399999982</v>
      </c>
      <c r="G1957" s="551">
        <v>0.3536650900000069</v>
      </c>
      <c r="H1957" s="551">
        <v>0.11287129000000107</v>
      </c>
      <c r="I1957" s="551">
        <v>0.17208581000000001</v>
      </c>
      <c r="J1957" s="565">
        <v>0.1</v>
      </c>
      <c r="K1957" s="565">
        <v>0</v>
      </c>
      <c r="L1957" s="565">
        <v>0</v>
      </c>
      <c r="M1957" s="565">
        <v>2.8</v>
      </c>
      <c r="N1957" s="565">
        <v>1.2</v>
      </c>
      <c r="O1957" s="551">
        <f>(R1957)-SUM(D1957:N1957)</f>
        <v>0.54903359000000762</v>
      </c>
      <c r="P1957" s="552">
        <f t="shared" si="1457"/>
        <v>70.900000000000006</v>
      </c>
      <c r="Q1957" s="523"/>
      <c r="R1957" s="553">
        <v>70.900000000000006</v>
      </c>
      <c r="S1957" s="551">
        <v>70.900000000000006</v>
      </c>
      <c r="T1957" s="521">
        <f t="shared" si="1458"/>
        <v>0</v>
      </c>
      <c r="U1957" s="209">
        <v>1</v>
      </c>
    </row>
    <row r="1958" spans="1:21" s="60" customFormat="1" ht="15.75" customHeight="1">
      <c r="A1958" s="60" t="s">
        <v>1496</v>
      </c>
      <c r="B1958" s="513">
        <v>351</v>
      </c>
      <c r="C1958" s="567" t="s">
        <v>1506</v>
      </c>
      <c r="D1958" s="565">
        <v>24.9</v>
      </c>
      <c r="E1958" s="565">
        <v>2.8</v>
      </c>
      <c r="F1958" s="565">
        <v>0.7</v>
      </c>
      <c r="G1958" s="565">
        <v>0.1</v>
      </c>
      <c r="H1958" s="565">
        <v>4.0999999999999996</v>
      </c>
      <c r="I1958" s="565">
        <v>0.2</v>
      </c>
      <c r="J1958" s="565">
        <v>0.2</v>
      </c>
      <c r="K1958" s="565">
        <v>0</v>
      </c>
      <c r="L1958" s="565">
        <v>0</v>
      </c>
      <c r="M1958" s="565">
        <v>4.4000000000000004</v>
      </c>
      <c r="N1958" s="565">
        <v>1.9</v>
      </c>
      <c r="O1958" s="551">
        <f>(R1958)-SUM(D1958:N1958)</f>
        <v>0.69999999999999574</v>
      </c>
      <c r="P1958" s="552">
        <f t="shared" si="1457"/>
        <v>40</v>
      </c>
      <c r="Q1958" s="523"/>
      <c r="R1958" s="553">
        <v>40</v>
      </c>
      <c r="S1958" s="551">
        <v>40</v>
      </c>
      <c r="T1958" s="521">
        <f t="shared" si="1458"/>
        <v>0</v>
      </c>
      <c r="U1958" s="209">
        <v>1</v>
      </c>
    </row>
    <row r="1959" spans="1:21" s="60" customFormat="1" ht="15.75" hidden="1" customHeight="1" thickBot="1">
      <c r="A1959" s="60" t="s">
        <v>1497</v>
      </c>
      <c r="B1959" s="409"/>
      <c r="C1959" s="158" t="s">
        <v>1507</v>
      </c>
      <c r="D1959" s="415"/>
      <c r="E1959" s="416"/>
      <c r="F1959" s="416"/>
      <c r="G1959" s="416"/>
      <c r="H1959" s="416"/>
      <c r="I1959" s="416"/>
      <c r="J1959" s="416"/>
      <c r="K1959" s="416"/>
      <c r="L1959" s="416"/>
      <c r="M1959" s="416"/>
      <c r="N1959" s="416"/>
      <c r="O1959" s="305">
        <f>(R1959)-SUM(D1959:N1959)</f>
        <v>0</v>
      </c>
      <c r="P1959" s="314">
        <f t="shared" si="1457"/>
        <v>0</v>
      </c>
      <c r="Q1959" s="80"/>
      <c r="R1959" s="420"/>
      <c r="S1959" s="343"/>
      <c r="T1959" s="403">
        <f t="shared" si="1458"/>
        <v>0</v>
      </c>
      <c r="U1959" s="209">
        <v>2</v>
      </c>
    </row>
    <row r="1960" spans="1:21" s="60" customFormat="1" ht="15.75" hidden="1" customHeight="1" thickBot="1">
      <c r="A1960" s="60" t="s">
        <v>1498</v>
      </c>
      <c r="B1960" s="213"/>
      <c r="C1960" s="40" t="s">
        <v>1508</v>
      </c>
      <c r="D1960" s="134"/>
      <c r="E1960" s="133"/>
      <c r="F1960" s="133"/>
      <c r="G1960" s="133"/>
      <c r="H1960" s="133"/>
      <c r="I1960" s="133"/>
      <c r="J1960" s="133"/>
      <c r="K1960" s="133"/>
      <c r="L1960" s="133"/>
      <c r="M1960" s="133"/>
      <c r="N1960" s="133"/>
      <c r="O1960" s="111">
        <f>(R1960)-SUM(D1960:N1960)</f>
        <v>0</v>
      </c>
      <c r="P1960" s="112">
        <f t="shared" si="1457"/>
        <v>0</v>
      </c>
      <c r="Q1960" s="80"/>
      <c r="R1960" s="120"/>
      <c r="S1960" s="114"/>
      <c r="T1960" s="115">
        <f t="shared" si="1458"/>
        <v>0</v>
      </c>
      <c r="U1960" s="209">
        <v>2</v>
      </c>
    </row>
    <row r="1961" spans="1:21" s="60" customFormat="1" ht="15.75" hidden="1" customHeight="1" thickBot="1">
      <c r="A1961" s="60" t="s">
        <v>1498</v>
      </c>
      <c r="B1961" s="213"/>
      <c r="C1961" s="40" t="s">
        <v>2543</v>
      </c>
      <c r="D1961" s="492"/>
      <c r="E1961" s="491"/>
      <c r="F1961" s="491"/>
      <c r="G1961" s="491"/>
      <c r="H1961" s="491"/>
      <c r="I1961" s="491"/>
      <c r="J1961" s="491"/>
      <c r="K1961" s="491"/>
      <c r="L1961" s="491"/>
      <c r="M1961" s="491"/>
      <c r="N1961" s="491"/>
      <c r="O1961" s="111">
        <f t="shared" ref="O1961:O1963" si="1459">(R1961)-SUM(D1961:N1961)</f>
        <v>0</v>
      </c>
      <c r="P1961" s="112">
        <f t="shared" ref="P1961:P1963" si="1460">SUM(D1961:O1961)</f>
        <v>0</v>
      </c>
      <c r="Q1961" s="80"/>
      <c r="R1961" s="487"/>
      <c r="S1961" s="488"/>
      <c r="T1961" s="115">
        <f t="shared" ref="T1961:T1963" si="1461">R1961-S1961</f>
        <v>0</v>
      </c>
      <c r="U1961" s="209">
        <v>2</v>
      </c>
    </row>
    <row r="1962" spans="1:21" s="60" customFormat="1" ht="15.75" hidden="1" customHeight="1" thickBot="1">
      <c r="A1962" s="60" t="s">
        <v>1498</v>
      </c>
      <c r="B1962" s="213"/>
      <c r="C1962" s="40" t="s">
        <v>2639</v>
      </c>
      <c r="D1962" s="492"/>
      <c r="E1962" s="491"/>
      <c r="F1962" s="491"/>
      <c r="G1962" s="491"/>
      <c r="H1962" s="491"/>
      <c r="I1962" s="491"/>
      <c r="J1962" s="491"/>
      <c r="K1962" s="491"/>
      <c r="L1962" s="491"/>
      <c r="M1962" s="491"/>
      <c r="N1962" s="491"/>
      <c r="O1962" s="111">
        <f t="shared" si="1459"/>
        <v>0</v>
      </c>
      <c r="P1962" s="112">
        <f t="shared" si="1460"/>
        <v>0</v>
      </c>
      <c r="Q1962" s="80"/>
      <c r="R1962" s="487"/>
      <c r="S1962" s="488"/>
      <c r="T1962" s="115">
        <f t="shared" si="1461"/>
        <v>0</v>
      </c>
      <c r="U1962" s="209">
        <v>2</v>
      </c>
    </row>
    <row r="1963" spans="1:21" s="60" customFormat="1" ht="15.75" hidden="1" customHeight="1" thickBot="1">
      <c r="A1963" s="60" t="s">
        <v>1498</v>
      </c>
      <c r="B1963" s="213"/>
      <c r="C1963" s="40" t="s">
        <v>2735</v>
      </c>
      <c r="D1963" s="492"/>
      <c r="E1963" s="491"/>
      <c r="F1963" s="491"/>
      <c r="G1963" s="491"/>
      <c r="H1963" s="491"/>
      <c r="I1963" s="491"/>
      <c r="J1963" s="491"/>
      <c r="K1963" s="491"/>
      <c r="L1963" s="491"/>
      <c r="M1963" s="491"/>
      <c r="N1963" s="491"/>
      <c r="O1963" s="111">
        <f t="shared" si="1459"/>
        <v>0</v>
      </c>
      <c r="P1963" s="112">
        <f t="shared" si="1460"/>
        <v>0</v>
      </c>
      <c r="Q1963" s="80"/>
      <c r="R1963" s="487"/>
      <c r="S1963" s="488"/>
      <c r="T1963" s="115">
        <f t="shared" si="1461"/>
        <v>0</v>
      </c>
      <c r="U1963" s="209">
        <v>2</v>
      </c>
    </row>
    <row r="1964" spans="1:21" s="118" customFormat="1" ht="15.6" customHeight="1">
      <c r="B1964" s="82"/>
      <c r="C1964" s="50"/>
      <c r="D1964" s="83"/>
      <c r="E1964" s="83"/>
      <c r="F1964" s="83"/>
      <c r="G1964" s="83"/>
      <c r="H1964" s="83"/>
      <c r="I1964" s="83"/>
      <c r="J1964" s="83"/>
      <c r="K1964" s="83"/>
      <c r="L1964" s="83"/>
      <c r="M1964" s="83"/>
      <c r="N1964" s="83"/>
      <c r="O1964" s="83"/>
      <c r="P1964" s="84"/>
      <c r="Q1964" s="84"/>
      <c r="R1964" s="83"/>
      <c r="S1964" s="83"/>
      <c r="T1964" s="67"/>
      <c r="U1964" s="209">
        <v>1</v>
      </c>
    </row>
    <row r="1965" spans="1:21" s="60" customFormat="1" ht="15.75" hidden="1" customHeight="1" thickBot="1">
      <c r="A1965" s="174" t="s">
        <v>47</v>
      </c>
      <c r="B1965" s="213"/>
      <c r="C1965" s="40" t="s">
        <v>220</v>
      </c>
      <c r="D1965" s="299">
        <v>0.16395724155276387</v>
      </c>
      <c r="E1965" s="299">
        <v>4.8828524583055526E-2</v>
      </c>
      <c r="F1965" s="299">
        <v>2.5273097710766915E-2</v>
      </c>
      <c r="G1965" s="299">
        <v>0.12440879287569565</v>
      </c>
      <c r="H1965" s="299">
        <v>3.391813269853839E-2</v>
      </c>
      <c r="I1965" s="299">
        <v>5.8738748454371006E-2</v>
      </c>
      <c r="J1965" s="299">
        <v>0.10204728578253786</v>
      </c>
      <c r="K1965" s="299">
        <v>1.8768549057573143E-2</v>
      </c>
      <c r="L1965" s="299">
        <v>0.12153522764780779</v>
      </c>
      <c r="M1965" s="299">
        <v>0.24083595662611204</v>
      </c>
      <c r="N1965" s="299">
        <v>6.0410268437552254E-2</v>
      </c>
      <c r="O1965" s="299">
        <v>1.278174573225603E-3</v>
      </c>
      <c r="P1965" s="290">
        <f t="shared" ref="P1965:P1995" si="1462">SUM(D1965:O1965)</f>
        <v>1</v>
      </c>
      <c r="Q1965" s="291"/>
      <c r="R1965" s="83"/>
      <c r="S1965" s="83"/>
      <c r="T1965" s="67"/>
      <c r="U1965" s="209">
        <v>2</v>
      </c>
    </row>
    <row r="1966" spans="1:21" s="60" customFormat="1" ht="15.75" hidden="1" customHeight="1" thickBot="1">
      <c r="A1966" s="150" t="s">
        <v>47</v>
      </c>
      <c r="B1966" s="213"/>
      <c r="C1966" s="40" t="s">
        <v>221</v>
      </c>
      <c r="D1966" s="119">
        <v>0.17087513895490317</v>
      </c>
      <c r="E1966" s="119">
        <v>0.11443587089502628</v>
      </c>
      <c r="F1966" s="119">
        <v>5.2027806434104873E-2</v>
      </c>
      <c r="G1966" s="119">
        <v>0.11149350036951136</v>
      </c>
      <c r="H1966" s="119">
        <v>3.7546311681570604E-2</v>
      </c>
      <c r="I1966" s="119">
        <v>0.14183892597482181</v>
      </c>
      <c r="J1966" s="119">
        <v>6.1864304335826251E-2</v>
      </c>
      <c r="K1966" s="119">
        <v>3.5409977081196746E-2</v>
      </c>
      <c r="L1966" s="119">
        <v>6.714679313675069E-2</v>
      </c>
      <c r="M1966" s="119">
        <v>0.1402931451995513</v>
      </c>
      <c r="N1966" s="119">
        <v>2.6187141004582751E-2</v>
      </c>
      <c r="O1966" s="119">
        <v>4.0881084932154192E-2</v>
      </c>
      <c r="P1966" s="107">
        <f t="shared" si="1462"/>
        <v>1</v>
      </c>
      <c r="Q1966" s="291"/>
      <c r="R1966" s="83"/>
      <c r="S1966" s="83"/>
      <c r="T1966" s="67"/>
      <c r="U1966" s="209">
        <v>2</v>
      </c>
    </row>
    <row r="1967" spans="1:21" s="60" customFormat="1" ht="15.75" hidden="1" customHeight="1" thickBot="1">
      <c r="A1967" s="150" t="s">
        <v>47</v>
      </c>
      <c r="B1967" s="213"/>
      <c r="C1967" s="40" t="s">
        <v>222</v>
      </c>
      <c r="D1967" s="346">
        <v>0.18694967681422123</v>
      </c>
      <c r="E1967" s="346">
        <v>0.24244162506729719</v>
      </c>
      <c r="F1967" s="346">
        <v>1.8321657749039578E-2</v>
      </c>
      <c r="G1967" s="346">
        <v>9.4421587209195579E-2</v>
      </c>
      <c r="H1967" s="346">
        <v>0.10875863804664269</v>
      </c>
      <c r="I1967" s="346">
        <v>0.11090250528397452</v>
      </c>
      <c r="J1967" s="346">
        <v>6.8774640984543334E-2</v>
      </c>
      <c r="K1967" s="346">
        <v>1.0149377888457435E-2</v>
      </c>
      <c r="L1967" s="346">
        <v>3.3428397537896261E-2</v>
      </c>
      <c r="M1967" s="346">
        <v>6.4754129643150055E-2</v>
      </c>
      <c r="N1967" s="346">
        <v>3.2220792262360742E-2</v>
      </c>
      <c r="O1967" s="346">
        <v>2.8876971513221338E-2</v>
      </c>
      <c r="P1967" s="295">
        <f t="shared" si="1462"/>
        <v>1</v>
      </c>
      <c r="Q1967" s="291"/>
      <c r="R1967" s="83"/>
      <c r="S1967" s="83"/>
      <c r="T1967" s="67"/>
      <c r="U1967" s="209">
        <v>2</v>
      </c>
    </row>
    <row r="1968" spans="1:21" s="60" customFormat="1" ht="15.75" hidden="1" customHeight="1" thickBot="1">
      <c r="A1968" s="150" t="s">
        <v>47</v>
      </c>
      <c r="B1968" s="213"/>
      <c r="C1968" s="40" t="s">
        <v>223</v>
      </c>
      <c r="D1968" s="153">
        <f t="shared" ref="D1968:D1975" si="1463">D1990/$P1990</f>
        <v>3.8702906647152695E-2</v>
      </c>
      <c r="E1968" s="296">
        <f t="shared" ref="E1968:O1968" si="1464">E1990/$P1990</f>
        <v>1.2717827097366493E-2</v>
      </c>
      <c r="F1968" s="296">
        <f t="shared" si="1464"/>
        <v>1.403987673119639E-2</v>
      </c>
      <c r="G1968" s="296">
        <f t="shared" si="1464"/>
        <v>2.9867231502399453E-2</v>
      </c>
      <c r="H1968" s="296">
        <f t="shared" si="1464"/>
        <v>0.57139531482409156</v>
      </c>
      <c r="I1968" s="296">
        <f t="shared" si="1464"/>
        <v>7.2228352924008756E-3</v>
      </c>
      <c r="J1968" s="296">
        <f t="shared" si="1464"/>
        <v>2.1499773725016179E-2</v>
      </c>
      <c r="K1968" s="296">
        <f t="shared" si="1464"/>
        <v>5.7315613367621759E-3</v>
      </c>
      <c r="L1968" s="296">
        <f t="shared" si="1464"/>
        <v>0.25255561127097964</v>
      </c>
      <c r="M1968" s="296">
        <f t="shared" si="1464"/>
        <v>2.249559692751623E-2</v>
      </c>
      <c r="N1968" s="296">
        <f t="shared" si="1464"/>
        <v>4.4497875836924322E-3</v>
      </c>
      <c r="O1968" s="296">
        <f t="shared" si="1464"/>
        <v>1.932167706142586E-2</v>
      </c>
      <c r="P1968" s="155">
        <f t="shared" si="1462"/>
        <v>1.0000000000000002</v>
      </c>
      <c r="Q1968" s="291"/>
      <c r="R1968" s="83"/>
      <c r="S1968" s="83"/>
      <c r="T1968" s="67"/>
      <c r="U1968" s="209">
        <v>2</v>
      </c>
    </row>
    <row r="1969" spans="1:21" s="60" customFormat="1" ht="15.75" hidden="1" customHeight="1" thickBot="1">
      <c r="A1969" s="150" t="s">
        <v>47</v>
      </c>
      <c r="B1969" s="213"/>
      <c r="C1969" s="41" t="s">
        <v>224</v>
      </c>
      <c r="D1969" s="153">
        <f t="shared" si="1463"/>
        <v>0.30188172752955833</v>
      </c>
      <c r="E1969" s="296">
        <f t="shared" ref="E1969:O1970" si="1465">E1991/$P1991</f>
        <v>5.9099333636987536E-2</v>
      </c>
      <c r="F1969" s="296">
        <f t="shared" si="1465"/>
        <v>7.3501081180228411E-2</v>
      </c>
      <c r="G1969" s="296">
        <f t="shared" si="1465"/>
        <v>0.13949558429135753</v>
      </c>
      <c r="H1969" s="296">
        <f t="shared" si="1465"/>
        <v>7.1570983633423993E-3</v>
      </c>
      <c r="I1969" s="296">
        <f t="shared" si="1465"/>
        <v>3.7236954114327613E-2</v>
      </c>
      <c r="J1969" s="296">
        <f t="shared" si="1465"/>
        <v>0.1255428060181418</v>
      </c>
      <c r="K1969" s="296">
        <f t="shared" si="1465"/>
        <v>3.2203505722820623E-2</v>
      </c>
      <c r="L1969" s="296">
        <f t="shared" si="1465"/>
        <v>1.3174227210287293E-2</v>
      </c>
      <c r="M1969" s="296">
        <f t="shared" si="1465"/>
        <v>0.15635960810517963</v>
      </c>
      <c r="N1969" s="296">
        <f t="shared" si="1465"/>
        <v>1.0859557275056806E-2</v>
      </c>
      <c r="O1969" s="296">
        <f t="shared" si="1465"/>
        <v>4.3488516552711916E-2</v>
      </c>
      <c r="P1969" s="155">
        <f t="shared" si="1462"/>
        <v>0.99999999999999989</v>
      </c>
      <c r="Q1969" s="157">
        <f>(P1991/P1990-1)</f>
        <v>-0.77326491956840981</v>
      </c>
      <c r="R1969" s="83"/>
      <c r="S1969" s="83"/>
      <c r="T1969" s="67"/>
      <c r="U1969" s="209">
        <v>2</v>
      </c>
    </row>
    <row r="1970" spans="1:21" s="60" customFormat="1" ht="15.75" hidden="1" customHeight="1" thickBot="1">
      <c r="A1970" s="150" t="s">
        <v>47</v>
      </c>
      <c r="B1970" s="213"/>
      <c r="C1970" s="40" t="s">
        <v>460</v>
      </c>
      <c r="D1970" s="153">
        <f t="shared" si="1463"/>
        <v>0.28050548860499219</v>
      </c>
      <c r="E1970" s="296">
        <f t="shared" si="1465"/>
        <v>1.7146882749162064E-2</v>
      </c>
      <c r="F1970" s="296">
        <f t="shared" si="1465"/>
        <v>1.6754839535437899E-2</v>
      </c>
      <c r="G1970" s="296">
        <f t="shared" si="1465"/>
        <v>0.23642443061381432</v>
      </c>
      <c r="H1970" s="296">
        <f t="shared" si="1465"/>
        <v>2.5586087694889965E-2</v>
      </c>
      <c r="I1970" s="296">
        <f t="shared" si="1465"/>
        <v>1.3130716104521272E-2</v>
      </c>
      <c r="J1970" s="296">
        <f t="shared" si="1465"/>
        <v>0.1424771407848773</v>
      </c>
      <c r="K1970" s="296">
        <f t="shared" si="1465"/>
        <v>4.001676394471957E-2</v>
      </c>
      <c r="L1970" s="296">
        <f t="shared" si="1465"/>
        <v>3.4674362194859268E-2</v>
      </c>
      <c r="M1970" s="296">
        <f t="shared" si="1465"/>
        <v>9.6711103433851114E-2</v>
      </c>
      <c r="N1970" s="296">
        <f t="shared" si="1465"/>
        <v>6.3511781067668693E-2</v>
      </c>
      <c r="O1970" s="296">
        <f t="shared" si="1465"/>
        <v>3.3060403271206504E-2</v>
      </c>
      <c r="P1970" s="155">
        <f t="shared" si="1462"/>
        <v>1.0000000000000002</v>
      </c>
      <c r="Q1970" s="157">
        <f t="shared" ref="Q1970:Q1975" si="1466">(P1992/P1991-1)</f>
        <v>0.39067019426513161</v>
      </c>
      <c r="R1970" s="83"/>
      <c r="S1970" s="83"/>
      <c r="T1970" s="67"/>
      <c r="U1970" s="209">
        <v>2</v>
      </c>
    </row>
    <row r="1971" spans="1:21" s="60" customFormat="1" ht="15.75" hidden="1" customHeight="1" thickBot="1">
      <c r="A1971" s="150" t="s">
        <v>47</v>
      </c>
      <c r="B1971" s="213"/>
      <c r="C1971" s="40" t="s">
        <v>579</v>
      </c>
      <c r="D1971" s="153">
        <f t="shared" si="1463"/>
        <v>4.0915001163156724E-2</v>
      </c>
      <c r="E1971" s="296">
        <f t="shared" ref="E1971:O1971" si="1467">E1993/$P1993</f>
        <v>4.7878868021500147E-2</v>
      </c>
      <c r="F1971" s="296">
        <f t="shared" si="1467"/>
        <v>2.1863292925048187E-2</v>
      </c>
      <c r="G1971" s="296">
        <f t="shared" si="1467"/>
        <v>0.24924594039781867</v>
      </c>
      <c r="H1971" s="296">
        <f t="shared" si="1467"/>
        <v>0.13266184404800971</v>
      </c>
      <c r="I1971" s="296">
        <f t="shared" si="1467"/>
        <v>6.6390348152082335E-2</v>
      </c>
      <c r="J1971" s="296">
        <f t="shared" si="1467"/>
        <v>0.14426902272918418</v>
      </c>
      <c r="K1971" s="296">
        <f t="shared" si="1467"/>
        <v>0.11414917278752831</v>
      </c>
      <c r="L1971" s="296">
        <f t="shared" si="1467"/>
        <v>9.1972387621119769E-2</v>
      </c>
      <c r="M1971" s="296">
        <f t="shared" si="1467"/>
        <v>3.4175734159738139E-2</v>
      </c>
      <c r="N1971" s="296">
        <f t="shared" si="1467"/>
        <v>2.5636703306011786E-2</v>
      </c>
      <c r="O1971" s="296">
        <f t="shared" si="1467"/>
        <v>3.0841684688801881E-2</v>
      </c>
      <c r="P1971" s="155">
        <f t="shared" si="1462"/>
        <v>0.99999999999999989</v>
      </c>
      <c r="Q1971" s="156">
        <f t="shared" si="1466"/>
        <v>1.334743996041587</v>
      </c>
      <c r="R1971" s="83"/>
      <c r="S1971" s="83"/>
      <c r="T1971" s="67"/>
      <c r="U1971" s="209">
        <v>2</v>
      </c>
    </row>
    <row r="1972" spans="1:21" s="60" customFormat="1" ht="15.75" hidden="1" customHeight="1" thickBot="1">
      <c r="A1972" s="150" t="s">
        <v>47</v>
      </c>
      <c r="B1972" s="213"/>
      <c r="C1972" s="40" t="s">
        <v>654</v>
      </c>
      <c r="D1972" s="153">
        <f t="shared" si="1463"/>
        <v>7.0358254429519332E-2</v>
      </c>
      <c r="E1972" s="296">
        <f t="shared" ref="E1972:O1972" si="1468">E1994/$P1994</f>
        <v>1.4580701613214495E-2</v>
      </c>
      <c r="F1972" s="296">
        <f t="shared" si="1468"/>
        <v>6.9861040142827563E-3</v>
      </c>
      <c r="G1972" s="296">
        <f t="shared" si="1468"/>
        <v>5.3569854842183587E-2</v>
      </c>
      <c r="H1972" s="296">
        <f t="shared" si="1468"/>
        <v>2.1301816940560239E-2</v>
      </c>
      <c r="I1972" s="296">
        <f t="shared" si="1468"/>
        <v>5.6052323302752803E-2</v>
      </c>
      <c r="J1972" s="296">
        <f t="shared" si="1468"/>
        <v>9.4682055314978614E-2</v>
      </c>
      <c r="K1972" s="296">
        <f t="shared" si="1468"/>
        <v>1.2004914342239787E-2</v>
      </c>
      <c r="L1972" s="296">
        <f t="shared" si="1468"/>
        <v>3.4615653672578836E-2</v>
      </c>
      <c r="M1972" s="296">
        <f t="shared" si="1468"/>
        <v>6.1630839055352063E-2</v>
      </c>
      <c r="N1972" s="296">
        <f t="shared" si="1468"/>
        <v>3.1794409090342889E-2</v>
      </c>
      <c r="O1972" s="296">
        <f t="shared" si="1468"/>
        <v>0.54242307338199458</v>
      </c>
      <c r="P1972" s="155">
        <f t="shared" si="1462"/>
        <v>1</v>
      </c>
      <c r="Q1972" s="156">
        <f t="shared" si="1466"/>
        <v>-0.44673809561797384</v>
      </c>
      <c r="R1972" s="83"/>
      <c r="S1972" s="83"/>
      <c r="T1972" s="232"/>
      <c r="U1972" s="209">
        <v>2</v>
      </c>
    </row>
    <row r="1973" spans="1:21" s="60" customFormat="1" ht="15.75" hidden="1" customHeight="1" thickBot="1">
      <c r="A1973" s="150" t="s">
        <v>47</v>
      </c>
      <c r="B1973" s="62"/>
      <c r="C1973" s="49" t="s">
        <v>763</v>
      </c>
      <c r="D1973" s="298">
        <f t="shared" si="1463"/>
        <v>0.12468234733717844</v>
      </c>
      <c r="E1973" s="299">
        <f t="shared" ref="E1973:O1973" si="1469">E1995/$P1995</f>
        <v>7.9462262069253886E-2</v>
      </c>
      <c r="F1973" s="299">
        <f t="shared" si="1469"/>
        <v>4.994565038747048E-2</v>
      </c>
      <c r="G1973" s="299">
        <f t="shared" si="1469"/>
        <v>0.12305330058556742</v>
      </c>
      <c r="H1973" s="299">
        <f t="shared" si="1469"/>
        <v>2.1248775704358895E-2</v>
      </c>
      <c r="I1973" s="299">
        <f t="shared" si="1469"/>
        <v>8.5070018219187166E-2</v>
      </c>
      <c r="J1973" s="299">
        <f t="shared" si="1469"/>
        <v>0.1457496934944516</v>
      </c>
      <c r="K1973" s="299">
        <f t="shared" si="1469"/>
        <v>4.2624546430849605E-2</v>
      </c>
      <c r="L1973" s="299">
        <f t="shared" si="1469"/>
        <v>6.7962070487954745E-2</v>
      </c>
      <c r="M1973" s="299">
        <f t="shared" si="1469"/>
        <v>0.13816219473181432</v>
      </c>
      <c r="N1973" s="299">
        <f t="shared" si="1469"/>
        <v>4.1840631153674236E-2</v>
      </c>
      <c r="O1973" s="299">
        <f t="shared" si="1469"/>
        <v>8.0198509398239221E-2</v>
      </c>
      <c r="P1973" s="300">
        <f t="shared" si="1462"/>
        <v>1</v>
      </c>
      <c r="Q1973" s="301">
        <f t="shared" si="1466"/>
        <v>-0.46634334432475022</v>
      </c>
      <c r="R1973" s="83"/>
      <c r="S1973" s="83"/>
      <c r="T1973" s="67"/>
      <c r="U1973" s="209">
        <v>2</v>
      </c>
    </row>
    <row r="1974" spans="1:21" s="60" customFormat="1" ht="15.75" hidden="1" customHeight="1" thickBot="1">
      <c r="A1974" s="150" t="s">
        <v>47</v>
      </c>
      <c r="B1974" s="62"/>
      <c r="C1974" s="49" t="s">
        <v>842</v>
      </c>
      <c r="D1974" s="130">
        <f t="shared" si="1463"/>
        <v>0.19914370779617374</v>
      </c>
      <c r="E1974" s="119">
        <f t="shared" ref="E1974:O1975" si="1470">E1996/$P1996</f>
        <v>5.2501740529990369E-2</v>
      </c>
      <c r="F1974" s="119">
        <f t="shared" si="1470"/>
        <v>4.7313394657797422E-2</v>
      </c>
      <c r="G1974" s="119">
        <f t="shared" si="1470"/>
        <v>0.13651559340532407</v>
      </c>
      <c r="H1974" s="119">
        <f t="shared" si="1470"/>
        <v>2.5630978929056098E-2</v>
      </c>
      <c r="I1974" s="119">
        <f t="shared" si="1470"/>
        <v>1.8126329438598123E-2</v>
      </c>
      <c r="J1974" s="119">
        <f t="shared" si="1470"/>
        <v>0.11302942281058956</v>
      </c>
      <c r="K1974" s="119">
        <f t="shared" si="1470"/>
        <v>8.0896673682402123E-2</v>
      </c>
      <c r="L1974" s="119">
        <f t="shared" si="1470"/>
        <v>5.0599115677576065E-2</v>
      </c>
      <c r="M1974" s="119">
        <f t="shared" si="1470"/>
        <v>0.19248473152099368</v>
      </c>
      <c r="N1974" s="119">
        <f t="shared" si="1470"/>
        <v>2.8324400772328284E-2</v>
      </c>
      <c r="O1974" s="119">
        <f t="shared" si="1470"/>
        <v>5.5433910779170453E-2</v>
      </c>
      <c r="P1974" s="175">
        <f>SUM(D1974:O1974)</f>
        <v>0.99999999999999989</v>
      </c>
      <c r="Q1974" s="176">
        <f t="shared" si="1466"/>
        <v>6.5673356092630586E-2</v>
      </c>
      <c r="R1974" s="83"/>
      <c r="S1974" s="83"/>
      <c r="T1974" s="67"/>
      <c r="U1974" s="209">
        <v>2</v>
      </c>
    </row>
    <row r="1975" spans="1:21" s="60" customFormat="1" ht="15.6" hidden="1" customHeight="1" thickBot="1">
      <c r="A1975" s="150" t="s">
        <v>902</v>
      </c>
      <c r="B1975" s="62"/>
      <c r="C1975" s="49" t="s">
        <v>926</v>
      </c>
      <c r="D1975" s="130">
        <f t="shared" si="1463"/>
        <v>0.14572407225663311</v>
      </c>
      <c r="E1975" s="119">
        <f t="shared" si="1470"/>
        <v>9.1248092670517797E-2</v>
      </c>
      <c r="F1975" s="119">
        <f t="shared" si="1470"/>
        <v>7.5288726479843998E-2</v>
      </c>
      <c r="G1975" s="119">
        <f t="shared" si="1470"/>
        <v>0.22668842495077737</v>
      </c>
      <c r="H1975" s="119">
        <f t="shared" si="1470"/>
        <v>2.3375557460214677E-2</v>
      </c>
      <c r="I1975" s="119">
        <f t="shared" si="1470"/>
        <v>0.18257921499170518</v>
      </c>
      <c r="J1975" s="119">
        <f t="shared" si="1470"/>
        <v>5.0442717515947026E-2</v>
      </c>
      <c r="K1975" s="119">
        <f t="shared" si="1470"/>
        <v>5.8127277659790255E-2</v>
      </c>
      <c r="L1975" s="119">
        <f t="shared" si="1470"/>
        <v>5.8960150485031039E-2</v>
      </c>
      <c r="M1975" s="119">
        <f t="shared" si="1470"/>
        <v>5.3960075336508741E-2</v>
      </c>
      <c r="N1975" s="119">
        <f t="shared" si="1470"/>
        <v>1.7336436763820746E-2</v>
      </c>
      <c r="O1975" s="119">
        <f t="shared" si="1470"/>
        <v>1.626925342921004E-2</v>
      </c>
      <c r="P1975" s="175">
        <f>SUM(D1975:O1975)</f>
        <v>0.99999999999999989</v>
      </c>
      <c r="Q1975" s="176">
        <f t="shared" si="1466"/>
        <v>6.8280103448747909E-4</v>
      </c>
      <c r="R1975" s="83"/>
      <c r="S1975" s="83"/>
      <c r="T1975" s="67"/>
      <c r="U1975" s="209">
        <v>2</v>
      </c>
    </row>
    <row r="1976" spans="1:21" s="60" customFormat="1" ht="15.6" hidden="1" customHeight="1" thickBot="1">
      <c r="A1976" s="150" t="s">
        <v>902</v>
      </c>
      <c r="B1976" s="62"/>
      <c r="C1976" s="49" t="s">
        <v>1060</v>
      </c>
      <c r="D1976" s="130">
        <f t="shared" ref="D1976:O1976" si="1471">D1999/$P1999</f>
        <v>0.33769724291653885</v>
      </c>
      <c r="E1976" s="119">
        <f t="shared" si="1471"/>
        <v>6.1118269672468244E-2</v>
      </c>
      <c r="F1976" s="119">
        <f t="shared" si="1471"/>
        <v>1.6785412961159877E-2</v>
      </c>
      <c r="G1976" s="119">
        <f t="shared" si="1471"/>
        <v>0.13313591969804259</v>
      </c>
      <c r="H1976" s="119">
        <f t="shared" si="1471"/>
        <v>3.5709239558277713E-2</v>
      </c>
      <c r="I1976" s="119">
        <f t="shared" si="1471"/>
        <v>6.2614580162029865E-2</v>
      </c>
      <c r="J1976" s="119">
        <f t="shared" si="1471"/>
        <v>7.2873868432135849E-2</v>
      </c>
      <c r="K1976" s="119">
        <f t="shared" si="1471"/>
        <v>3.7793503795826189E-2</v>
      </c>
      <c r="L1976" s="119">
        <f t="shared" si="1471"/>
        <v>2.5413887462208202E-2</v>
      </c>
      <c r="M1976" s="119">
        <f t="shared" si="1471"/>
        <v>0.11505953468556394</v>
      </c>
      <c r="N1976" s="119">
        <f t="shared" si="1471"/>
        <v>3.8016148577774342E-2</v>
      </c>
      <c r="O1976" s="119">
        <f t="shared" si="1471"/>
        <v>6.3782392077974343E-2</v>
      </c>
      <c r="P1976" s="175">
        <f>SUM(D1976:O1976)</f>
        <v>1</v>
      </c>
      <c r="Q1976" s="176">
        <f>(P1999/P1997-1)</f>
        <v>-0.24156269036070011</v>
      </c>
      <c r="R1976" s="83"/>
      <c r="S1976" s="83"/>
      <c r="T1976" s="67"/>
      <c r="U1976" s="209">
        <v>2</v>
      </c>
    </row>
    <row r="1977" spans="1:21" s="60" customFormat="1" ht="15.6" hidden="1" customHeight="1" thickBot="1">
      <c r="A1977" s="150" t="s">
        <v>1509</v>
      </c>
      <c r="B1977" s="62">
        <f>+B1956+1</f>
        <v>360</v>
      </c>
      <c r="C1977" s="49" t="s">
        <v>1519</v>
      </c>
      <c r="D1977" s="130">
        <f t="shared" ref="D1977:D1983" si="1472">D2000/$P2000</f>
        <v>8.8893641677263324E-2</v>
      </c>
      <c r="E1977" s="119">
        <f t="shared" ref="E1977:O1977" si="1473">E2000/$P2000</f>
        <v>1.1700717004743693E-2</v>
      </c>
      <c r="F1977" s="119">
        <f t="shared" si="1473"/>
        <v>0.14885341212308315</v>
      </c>
      <c r="G1977" s="119">
        <f t="shared" si="1473"/>
        <v>0.1181712177261045</v>
      </c>
      <c r="H1977" s="119">
        <f t="shared" si="1473"/>
        <v>0.1013211965363187</v>
      </c>
      <c r="I1977" s="119">
        <f t="shared" si="1473"/>
        <v>1.9529068494745526E-2</v>
      </c>
      <c r="J1977" s="119">
        <f t="shared" si="1473"/>
        <v>0.17783327584936598</v>
      </c>
      <c r="K1977" s="119">
        <f t="shared" si="1473"/>
        <v>1.9807733599607705E-2</v>
      </c>
      <c r="L1977" s="119">
        <f t="shared" si="1473"/>
        <v>0.22866341457462094</v>
      </c>
      <c r="M1977" s="119">
        <f t="shared" si="1473"/>
        <v>6.9567636494447874E-2</v>
      </c>
      <c r="N1977" s="119">
        <f t="shared" si="1473"/>
        <v>7.5670184841550988E-3</v>
      </c>
      <c r="O1977" s="119">
        <f t="shared" si="1473"/>
        <v>8.0916674355435009E-3</v>
      </c>
      <c r="P1977" s="175">
        <f t="shared" ref="P1977:P1986" si="1474">SUM(D1977:O1977)</f>
        <v>1</v>
      </c>
      <c r="Q1977" s="176">
        <f>(P2000/P1999-1)</f>
        <v>1.6307573239674329</v>
      </c>
      <c r="R1977" s="83"/>
      <c r="S1977" s="83"/>
      <c r="T1977" s="67"/>
      <c r="U1977" s="209">
        <v>2</v>
      </c>
    </row>
    <row r="1978" spans="1:21" s="60" customFormat="1" ht="15.6" hidden="1" customHeight="1">
      <c r="A1978" s="150" t="s">
        <v>1510</v>
      </c>
      <c r="B1978" s="408">
        <f>+B1977+1</f>
        <v>361</v>
      </c>
      <c r="C1978" s="566" t="s">
        <v>1520</v>
      </c>
      <c r="D1978" s="460">
        <f t="shared" si="1472"/>
        <v>0.25965596094191318</v>
      </c>
      <c r="E1978" s="346">
        <f t="shared" ref="E1978:O1978" si="1475">E2001/$P2001</f>
        <v>4.0682545241039612E-2</v>
      </c>
      <c r="F1978" s="346">
        <f t="shared" si="1475"/>
        <v>1.288631576633055E-2</v>
      </c>
      <c r="G1978" s="346">
        <f t="shared" si="1475"/>
        <v>0.13012442230128168</v>
      </c>
      <c r="H1978" s="346">
        <f t="shared" si="1475"/>
        <v>0.27136441122241134</v>
      </c>
      <c r="I1978" s="346">
        <f t="shared" si="1475"/>
        <v>7.88390948349071E-2</v>
      </c>
      <c r="J1978" s="346">
        <f t="shared" si="1475"/>
        <v>8.2644079583072488E-2</v>
      </c>
      <c r="K1978" s="346">
        <f t="shared" si="1475"/>
        <v>1.7873119402916252E-2</v>
      </c>
      <c r="L1978" s="346">
        <f t="shared" si="1475"/>
        <v>1.1038804512526486E-2</v>
      </c>
      <c r="M1978" s="346">
        <f t="shared" si="1475"/>
        <v>5.6651344659814321E-2</v>
      </c>
      <c r="N1978" s="346">
        <f t="shared" si="1475"/>
        <v>8.6166683046823671E-3</v>
      </c>
      <c r="O1978" s="346">
        <f t="shared" si="1475"/>
        <v>2.9623233229104602E-2</v>
      </c>
      <c r="P1978" s="545">
        <f t="shared" si="1474"/>
        <v>1</v>
      </c>
      <c r="Q1978" s="548">
        <f t="shared" ref="Q1978:Q1986" si="1476">(P2001/P2000-1)</f>
        <v>-0.28621594766656799</v>
      </c>
      <c r="R1978" s="83"/>
      <c r="S1978" s="83"/>
      <c r="T1978" s="67"/>
      <c r="U1978" s="209">
        <v>2</v>
      </c>
    </row>
    <row r="1979" spans="1:21" s="60" customFormat="1" ht="15.6" customHeight="1">
      <c r="A1979" s="150" t="s">
        <v>1511</v>
      </c>
      <c r="B1979" s="513">
        <v>352</v>
      </c>
      <c r="C1979" s="567" t="s">
        <v>1521</v>
      </c>
      <c r="D1979" s="119">
        <f t="shared" si="1472"/>
        <v>0.14044189117585121</v>
      </c>
      <c r="E1979" s="119">
        <f t="shared" ref="E1979:O1979" si="1477">E2002/$P2002</f>
        <v>4.4021001466279651E-2</v>
      </c>
      <c r="F1979" s="119">
        <f t="shared" si="1477"/>
        <v>5.3997707953892048E-2</v>
      </c>
      <c r="G1979" s="119">
        <f t="shared" si="1477"/>
        <v>0.1016977251239734</v>
      </c>
      <c r="H1979" s="119">
        <f t="shared" si="1477"/>
        <v>9.8313494292261341E-2</v>
      </c>
      <c r="I1979" s="119">
        <f t="shared" si="1477"/>
        <v>2.3466671382404984E-2</v>
      </c>
      <c r="J1979" s="119">
        <f t="shared" si="1477"/>
        <v>8.7148087938350563E-2</v>
      </c>
      <c r="K1979" s="119">
        <f t="shared" si="1477"/>
        <v>0.14607301811381757</v>
      </c>
      <c r="L1979" s="119">
        <f t="shared" si="1477"/>
        <v>3.6435300826709337E-2</v>
      </c>
      <c r="M1979" s="119">
        <f t="shared" si="1477"/>
        <v>6.5863766708708305E-2</v>
      </c>
      <c r="N1979" s="119">
        <f t="shared" si="1477"/>
        <v>6.0255745506584892E-2</v>
      </c>
      <c r="O1979" s="119">
        <f t="shared" si="1477"/>
        <v>0.14228558951116668</v>
      </c>
      <c r="P1979" s="175">
        <f t="shared" si="1474"/>
        <v>0.99999999999999989</v>
      </c>
      <c r="Q1979" s="556">
        <f t="shared" si="1476"/>
        <v>-0.30473624786421816</v>
      </c>
      <c r="R1979" s="83"/>
      <c r="S1979" s="83"/>
      <c r="T1979" s="67"/>
      <c r="U1979" s="209">
        <v>1</v>
      </c>
    </row>
    <row r="1980" spans="1:21" s="60" customFormat="1" ht="15.6" customHeight="1">
      <c r="A1980" s="150" t="s">
        <v>1512</v>
      </c>
      <c r="B1980" s="513">
        <f>+B1979+1</f>
        <v>353</v>
      </c>
      <c r="C1980" s="567" t="s">
        <v>1522</v>
      </c>
      <c r="D1980" s="119">
        <f t="shared" si="1472"/>
        <v>0.10857463749596069</v>
      </c>
      <c r="E1980" s="119">
        <f t="shared" ref="E1980:O1980" si="1478">E2003/$P2003</f>
        <v>2.4624138662039285E-2</v>
      </c>
      <c r="F1980" s="119">
        <f t="shared" si="1478"/>
        <v>3.8059694584600602E-2</v>
      </c>
      <c r="G1980" s="119">
        <f t="shared" si="1478"/>
        <v>8.691169606007644E-2</v>
      </c>
      <c r="H1980" s="119">
        <f t="shared" si="1478"/>
        <v>7.2943900282828891E-2</v>
      </c>
      <c r="I1980" s="119">
        <f t="shared" si="1478"/>
        <v>3.6019915937677012E-2</v>
      </c>
      <c r="J1980" s="119">
        <f t="shared" si="1478"/>
        <v>9.6167401509781258E-2</v>
      </c>
      <c r="K1980" s="119">
        <f t="shared" si="1478"/>
        <v>0.21953424945573935</v>
      </c>
      <c r="L1980" s="119">
        <f t="shared" si="1478"/>
        <v>6.8268006769633974E-2</v>
      </c>
      <c r="M1980" s="119">
        <f t="shared" si="1478"/>
        <v>0.17520093426896688</v>
      </c>
      <c r="N1980" s="119">
        <f t="shared" si="1478"/>
        <v>5.2439182823356682E-2</v>
      </c>
      <c r="O1980" s="119">
        <f t="shared" si="1478"/>
        <v>2.1256242149338956E-2</v>
      </c>
      <c r="P1980" s="175">
        <f t="shared" si="1474"/>
        <v>1</v>
      </c>
      <c r="Q1980" s="556">
        <f t="shared" si="1476"/>
        <v>-3.5139821367251023E-2</v>
      </c>
      <c r="R1980" s="83"/>
      <c r="S1980" s="83"/>
      <c r="T1980" s="67"/>
      <c r="U1980" s="209">
        <v>1</v>
      </c>
    </row>
    <row r="1981" spans="1:21" s="60" customFormat="1" ht="15.75" customHeight="1">
      <c r="A1981" s="150" t="s">
        <v>1513</v>
      </c>
      <c r="B1981" s="513">
        <f>+B1980+1</f>
        <v>354</v>
      </c>
      <c r="C1981" s="567" t="s">
        <v>1523</v>
      </c>
      <c r="D1981" s="119">
        <f t="shared" si="1472"/>
        <v>9.6037401297309657E-2</v>
      </c>
      <c r="E1981" s="119">
        <f t="shared" ref="E1981:O1981" si="1479">E2004/$P2004</f>
        <v>0.11040409547995528</v>
      </c>
      <c r="F1981" s="119">
        <f t="shared" si="1479"/>
        <v>1.382516121335821E-2</v>
      </c>
      <c r="G1981" s="119">
        <f t="shared" si="1479"/>
        <v>0.39349446567178198</v>
      </c>
      <c r="H1981" s="119">
        <f t="shared" si="1479"/>
        <v>0.11582137619184489</v>
      </c>
      <c r="I1981" s="119">
        <f t="shared" si="1479"/>
        <v>2.0518301761949388E-2</v>
      </c>
      <c r="J1981" s="119">
        <f t="shared" si="1479"/>
        <v>0.11069240502185948</v>
      </c>
      <c r="K1981" s="119">
        <f t="shared" si="1479"/>
        <v>2.1537427824474754E-2</v>
      </c>
      <c r="L1981" s="119">
        <f t="shared" si="1479"/>
        <v>1.9175135487796632E-2</v>
      </c>
      <c r="M1981" s="119">
        <f t="shared" si="1479"/>
        <v>8.2110385487667067E-2</v>
      </c>
      <c r="N1981" s="119">
        <f t="shared" si="1479"/>
        <v>1.1488906427786754E-2</v>
      </c>
      <c r="O1981" s="119">
        <f t="shared" si="1479"/>
        <v>4.8949381342159046E-3</v>
      </c>
      <c r="P1981" s="175">
        <f t="shared" si="1474"/>
        <v>0.99999999999999989</v>
      </c>
      <c r="Q1981" s="556">
        <f t="shared" si="1476"/>
        <v>0.49417037747910042</v>
      </c>
      <c r="R1981" s="83"/>
      <c r="S1981" s="83"/>
      <c r="T1981" s="67"/>
      <c r="U1981" s="209">
        <v>1</v>
      </c>
    </row>
    <row r="1982" spans="1:21" s="60" customFormat="1" ht="15.75" customHeight="1">
      <c r="A1982" s="150" t="s">
        <v>1514</v>
      </c>
      <c r="B1982" s="513">
        <f>+B1981+1</f>
        <v>355</v>
      </c>
      <c r="C1982" s="567" t="s">
        <v>1524</v>
      </c>
      <c r="D1982" s="119">
        <f t="shared" si="1472"/>
        <v>0.1057107695026997</v>
      </c>
      <c r="E1982" s="119">
        <f t="shared" ref="E1982:O1982" si="1480">E2005/$P2005</f>
        <v>5.5173154405088097E-2</v>
      </c>
      <c r="F1982" s="119">
        <f t="shared" si="1480"/>
        <v>3.4961539277482169E-2</v>
      </c>
      <c r="G1982" s="119">
        <f t="shared" si="1480"/>
        <v>0.11129389326321235</v>
      </c>
      <c r="H1982" s="119">
        <f t="shared" si="1480"/>
        <v>1.2433197443359158E-2</v>
      </c>
      <c r="I1982" s="119">
        <f t="shared" si="1480"/>
        <v>2.306843086119759E-2</v>
      </c>
      <c r="J1982" s="119">
        <f t="shared" si="1480"/>
        <v>7.1856319616979011E-2</v>
      </c>
      <c r="K1982" s="119">
        <f t="shared" si="1480"/>
        <v>1.6580314852532193E-2</v>
      </c>
      <c r="L1982" s="119">
        <f t="shared" si="1480"/>
        <v>5.992413642237953E-2</v>
      </c>
      <c r="M1982" s="119">
        <f t="shared" si="1480"/>
        <v>0.42775749114071321</v>
      </c>
      <c r="N1982" s="119">
        <f t="shared" si="1480"/>
        <v>1.8466179716258798E-2</v>
      </c>
      <c r="O1982" s="119">
        <f t="shared" si="1480"/>
        <v>6.2774573498098216E-2</v>
      </c>
      <c r="P1982" s="175">
        <f t="shared" si="1474"/>
        <v>1</v>
      </c>
      <c r="Q1982" s="556">
        <f t="shared" si="1476"/>
        <v>0.35249822865694491</v>
      </c>
      <c r="R1982" s="83"/>
      <c r="S1982" s="83"/>
      <c r="T1982" s="67"/>
      <c r="U1982" s="209">
        <v>1</v>
      </c>
    </row>
    <row r="1983" spans="1:21" s="60" customFormat="1" ht="15.75" customHeight="1">
      <c r="A1983" s="150" t="s">
        <v>1515</v>
      </c>
      <c r="B1983" s="513">
        <v>356</v>
      </c>
      <c r="C1983" s="567" t="s">
        <v>1525</v>
      </c>
      <c r="D1983" s="119">
        <f t="shared" si="1472"/>
        <v>0.16412903611111113</v>
      </c>
      <c r="E1983" s="119">
        <f t="shared" ref="E1983:O1983" si="1481">E2006/$P2006</f>
        <v>9.9291161111111109E-2</v>
      </c>
      <c r="F1983" s="119">
        <f t="shared" si="1481"/>
        <v>6.7490361111111064E-3</v>
      </c>
      <c r="G1983" s="119">
        <f t="shared" si="1481"/>
        <v>0.20539771388888889</v>
      </c>
      <c r="H1983" s="119">
        <f t="shared" si="1481"/>
        <v>7.1092588888888891E-2</v>
      </c>
      <c r="I1983" s="119">
        <f t="shared" si="1481"/>
        <v>1.7058419444444403E-2</v>
      </c>
      <c r="J1983" s="119">
        <f t="shared" si="1481"/>
        <v>8.3333333333333329E-2</v>
      </c>
      <c r="K1983" s="119">
        <f t="shared" si="1481"/>
        <v>0.1388888888888889</v>
      </c>
      <c r="L1983" s="119">
        <f t="shared" si="1481"/>
        <v>5.5555555555555559E-2</v>
      </c>
      <c r="M1983" s="119">
        <f t="shared" si="1481"/>
        <v>8.3333333333333329E-2</v>
      </c>
      <c r="N1983" s="119">
        <f t="shared" si="1481"/>
        <v>5.5555555555555559E-2</v>
      </c>
      <c r="O1983" s="119">
        <f t="shared" si="1481"/>
        <v>1.9615377777777814E-2</v>
      </c>
      <c r="P1983" s="175">
        <f t="shared" si="1474"/>
        <v>1</v>
      </c>
      <c r="Q1983" s="556">
        <f t="shared" si="1476"/>
        <v>-0.34013884072666156</v>
      </c>
      <c r="R1983" s="83"/>
      <c r="S1983" s="83"/>
      <c r="T1983" s="67"/>
      <c r="U1983" s="209">
        <v>1</v>
      </c>
    </row>
    <row r="1984" spans="1:21" s="60" customFormat="1" ht="15.75" customHeight="1">
      <c r="A1984" s="150" t="s">
        <v>1516</v>
      </c>
      <c r="B1984" s="513">
        <v>357</v>
      </c>
      <c r="C1984" s="567" t="s">
        <v>1526</v>
      </c>
      <c r="D1984" s="119">
        <f t="shared" ref="D1984:O1986" si="1482">D2007/$P2007</f>
        <v>0.19999999999999998</v>
      </c>
      <c r="E1984" s="119">
        <f t="shared" si="1482"/>
        <v>3.3333333333333333E-2</v>
      </c>
      <c r="F1984" s="119">
        <f t="shared" si="1482"/>
        <v>3.3333333333333333E-2</v>
      </c>
      <c r="G1984" s="119">
        <f t="shared" si="1482"/>
        <v>9.9999999999999992E-2</v>
      </c>
      <c r="H1984" s="119">
        <f t="shared" si="1482"/>
        <v>6.6666666666666666E-2</v>
      </c>
      <c r="I1984" s="119">
        <f t="shared" si="1482"/>
        <v>3.3333333333333333E-2</v>
      </c>
      <c r="J1984" s="119">
        <f t="shared" si="1482"/>
        <v>9.9999999999999992E-2</v>
      </c>
      <c r="K1984" s="119">
        <f t="shared" si="1482"/>
        <v>0.16666666666666666</v>
      </c>
      <c r="L1984" s="119">
        <f t="shared" si="1482"/>
        <v>6.6666666666666666E-2</v>
      </c>
      <c r="M1984" s="119">
        <f t="shared" si="1482"/>
        <v>9.9999999999999992E-2</v>
      </c>
      <c r="N1984" s="119">
        <f t="shared" si="1482"/>
        <v>6.6666666666666666E-2</v>
      </c>
      <c r="O1984" s="119">
        <f t="shared" si="1482"/>
        <v>3.3333333333333215E-2</v>
      </c>
      <c r="P1984" s="175">
        <f t="shared" si="1474"/>
        <v>0.99999999999999978</v>
      </c>
      <c r="Q1984" s="556">
        <f t="shared" si="1476"/>
        <v>-0.16666666666666674</v>
      </c>
      <c r="R1984" s="83"/>
      <c r="S1984" s="83"/>
      <c r="T1984" s="67"/>
      <c r="U1984" s="209">
        <v>1</v>
      </c>
    </row>
    <row r="1985" spans="1:21" s="60" customFormat="1" ht="15.75" hidden="1" customHeight="1" thickBot="1">
      <c r="A1985" s="150" t="s">
        <v>1517</v>
      </c>
      <c r="B1985" s="409"/>
      <c r="C1985" s="158" t="s">
        <v>1527</v>
      </c>
      <c r="D1985" s="102" t="e">
        <f t="shared" si="1482"/>
        <v>#DIV/0!</v>
      </c>
      <c r="E1985" s="103" t="e">
        <f t="shared" si="1482"/>
        <v>#DIV/0!</v>
      </c>
      <c r="F1985" s="103" t="e">
        <f t="shared" si="1482"/>
        <v>#DIV/0!</v>
      </c>
      <c r="G1985" s="103" t="e">
        <f t="shared" si="1482"/>
        <v>#DIV/0!</v>
      </c>
      <c r="H1985" s="103" t="e">
        <f t="shared" si="1482"/>
        <v>#DIV/0!</v>
      </c>
      <c r="I1985" s="103" t="e">
        <f t="shared" si="1482"/>
        <v>#DIV/0!</v>
      </c>
      <c r="J1985" s="103" t="e">
        <f t="shared" si="1482"/>
        <v>#DIV/0!</v>
      </c>
      <c r="K1985" s="103" t="e">
        <f t="shared" si="1482"/>
        <v>#DIV/0!</v>
      </c>
      <c r="L1985" s="103" t="e">
        <f t="shared" si="1482"/>
        <v>#DIV/0!</v>
      </c>
      <c r="M1985" s="103" t="e">
        <f t="shared" si="1482"/>
        <v>#DIV/0!</v>
      </c>
      <c r="N1985" s="103" t="e">
        <f t="shared" si="1482"/>
        <v>#DIV/0!</v>
      </c>
      <c r="O1985" s="103" t="e">
        <f t="shared" si="1482"/>
        <v>#DIV/0!</v>
      </c>
      <c r="P1985" s="105" t="e">
        <f t="shared" si="1474"/>
        <v>#DIV/0!</v>
      </c>
      <c r="Q1985" s="106">
        <f t="shared" si="1476"/>
        <v>-1</v>
      </c>
      <c r="R1985" s="83"/>
      <c r="S1985" s="83"/>
      <c r="T1985" s="67"/>
      <c r="U1985" s="209">
        <v>2</v>
      </c>
    </row>
    <row r="1986" spans="1:21" s="60" customFormat="1" ht="15.75" hidden="1" customHeight="1" thickBot="1">
      <c r="A1986" s="150" t="s">
        <v>1518</v>
      </c>
      <c r="B1986" s="213"/>
      <c r="C1986" s="40" t="s">
        <v>1528</v>
      </c>
      <c r="D1986" s="102" t="e">
        <f t="shared" si="1482"/>
        <v>#DIV/0!</v>
      </c>
      <c r="E1986" s="103" t="e">
        <f t="shared" si="1482"/>
        <v>#DIV/0!</v>
      </c>
      <c r="F1986" s="103" t="e">
        <f t="shared" si="1482"/>
        <v>#DIV/0!</v>
      </c>
      <c r="G1986" s="103" t="e">
        <f t="shared" si="1482"/>
        <v>#DIV/0!</v>
      </c>
      <c r="H1986" s="103" t="e">
        <f t="shared" si="1482"/>
        <v>#DIV/0!</v>
      </c>
      <c r="I1986" s="103" t="e">
        <f t="shared" si="1482"/>
        <v>#DIV/0!</v>
      </c>
      <c r="J1986" s="103" t="e">
        <f t="shared" si="1482"/>
        <v>#DIV/0!</v>
      </c>
      <c r="K1986" s="103" t="e">
        <f t="shared" si="1482"/>
        <v>#DIV/0!</v>
      </c>
      <c r="L1986" s="103" t="e">
        <f t="shared" si="1482"/>
        <v>#DIV/0!</v>
      </c>
      <c r="M1986" s="103" t="e">
        <f t="shared" si="1482"/>
        <v>#DIV/0!</v>
      </c>
      <c r="N1986" s="103" t="e">
        <f t="shared" si="1482"/>
        <v>#DIV/0!</v>
      </c>
      <c r="O1986" s="103" t="e">
        <f t="shared" si="1482"/>
        <v>#DIV/0!</v>
      </c>
      <c r="P1986" s="107" t="e">
        <f t="shared" si="1474"/>
        <v>#DIV/0!</v>
      </c>
      <c r="Q1986" s="108" t="e">
        <f t="shared" si="1476"/>
        <v>#DIV/0!</v>
      </c>
      <c r="R1986" s="83"/>
      <c r="S1986" s="83"/>
      <c r="T1986" s="67"/>
      <c r="U1986" s="209">
        <v>2</v>
      </c>
    </row>
    <row r="1987" spans="1:21" s="60" customFormat="1" ht="15.75" hidden="1" customHeight="1" thickBot="1">
      <c r="A1987" s="150" t="s">
        <v>1518</v>
      </c>
      <c r="B1987" s="213"/>
      <c r="C1987" s="40" t="s">
        <v>2544</v>
      </c>
      <c r="D1987" s="102" t="e">
        <f t="shared" ref="D1987:O1987" si="1483">D2010/$P2010</f>
        <v>#DIV/0!</v>
      </c>
      <c r="E1987" s="103" t="e">
        <f t="shared" si="1483"/>
        <v>#DIV/0!</v>
      </c>
      <c r="F1987" s="103" t="e">
        <f t="shared" si="1483"/>
        <v>#DIV/0!</v>
      </c>
      <c r="G1987" s="103" t="e">
        <f t="shared" si="1483"/>
        <v>#DIV/0!</v>
      </c>
      <c r="H1987" s="103" t="e">
        <f t="shared" si="1483"/>
        <v>#DIV/0!</v>
      </c>
      <c r="I1987" s="103" t="e">
        <f>I2010/$P2010</f>
        <v>#DIV/0!</v>
      </c>
      <c r="J1987" s="103" t="e">
        <f t="shared" si="1483"/>
        <v>#DIV/0!</v>
      </c>
      <c r="K1987" s="103" t="e">
        <f t="shared" si="1483"/>
        <v>#DIV/0!</v>
      </c>
      <c r="L1987" s="103" t="e">
        <f t="shared" si="1483"/>
        <v>#DIV/0!</v>
      </c>
      <c r="M1987" s="103" t="e">
        <f t="shared" si="1483"/>
        <v>#DIV/0!</v>
      </c>
      <c r="N1987" s="103" t="e">
        <f t="shared" si="1483"/>
        <v>#DIV/0!</v>
      </c>
      <c r="O1987" s="103" t="e">
        <f t="shared" si="1483"/>
        <v>#DIV/0!</v>
      </c>
      <c r="P1987" s="107" t="e">
        <f t="shared" ref="P1987:P1989" si="1484">SUM(D1987:O1987)</f>
        <v>#DIV/0!</v>
      </c>
      <c r="Q1987" s="108" t="e">
        <f t="shared" ref="Q1987:Q1989" si="1485">(P2010/P2009-1)</f>
        <v>#DIV/0!</v>
      </c>
      <c r="R1987" s="83"/>
      <c r="S1987" s="83"/>
      <c r="T1987" s="67"/>
      <c r="U1987" s="209">
        <v>2</v>
      </c>
    </row>
    <row r="1988" spans="1:21" s="60" customFormat="1" ht="15.75" hidden="1" customHeight="1" thickBot="1">
      <c r="A1988" s="150" t="s">
        <v>1518</v>
      </c>
      <c r="B1988" s="213"/>
      <c r="C1988" s="40" t="s">
        <v>2640</v>
      </c>
      <c r="D1988" s="102" t="e">
        <f t="shared" ref="D1988:O1988" si="1486">D2011/$P2011</f>
        <v>#DIV/0!</v>
      </c>
      <c r="E1988" s="103" t="e">
        <f t="shared" si="1486"/>
        <v>#DIV/0!</v>
      </c>
      <c r="F1988" s="103" t="e">
        <f t="shared" si="1486"/>
        <v>#DIV/0!</v>
      </c>
      <c r="G1988" s="103" t="e">
        <f t="shared" si="1486"/>
        <v>#DIV/0!</v>
      </c>
      <c r="H1988" s="103" t="e">
        <f t="shared" si="1486"/>
        <v>#DIV/0!</v>
      </c>
      <c r="I1988" s="103" t="e">
        <f t="shared" si="1486"/>
        <v>#DIV/0!</v>
      </c>
      <c r="J1988" s="103" t="e">
        <f t="shared" si="1486"/>
        <v>#DIV/0!</v>
      </c>
      <c r="K1988" s="103" t="e">
        <f t="shared" si="1486"/>
        <v>#DIV/0!</v>
      </c>
      <c r="L1988" s="103" t="e">
        <f t="shared" si="1486"/>
        <v>#DIV/0!</v>
      </c>
      <c r="M1988" s="103" t="e">
        <f t="shared" si="1486"/>
        <v>#DIV/0!</v>
      </c>
      <c r="N1988" s="103" t="e">
        <f t="shared" si="1486"/>
        <v>#DIV/0!</v>
      </c>
      <c r="O1988" s="103" t="e">
        <f t="shared" si="1486"/>
        <v>#DIV/0!</v>
      </c>
      <c r="P1988" s="107" t="e">
        <f t="shared" si="1484"/>
        <v>#DIV/0!</v>
      </c>
      <c r="Q1988" s="108" t="e">
        <f t="shared" si="1485"/>
        <v>#DIV/0!</v>
      </c>
      <c r="R1988" s="83"/>
      <c r="S1988" s="83"/>
      <c r="T1988" s="67"/>
      <c r="U1988" s="209">
        <v>2</v>
      </c>
    </row>
    <row r="1989" spans="1:21" s="60" customFormat="1" ht="15.75" hidden="1" customHeight="1" thickBot="1">
      <c r="A1989" s="150" t="s">
        <v>1518</v>
      </c>
      <c r="B1989" s="213"/>
      <c r="C1989" s="40" t="s">
        <v>2736</v>
      </c>
      <c r="D1989" s="102" t="e">
        <f t="shared" ref="D1989:O1989" si="1487">D2012/$P2012</f>
        <v>#DIV/0!</v>
      </c>
      <c r="E1989" s="103" t="e">
        <f t="shared" si="1487"/>
        <v>#DIV/0!</v>
      </c>
      <c r="F1989" s="103" t="e">
        <f t="shared" si="1487"/>
        <v>#DIV/0!</v>
      </c>
      <c r="G1989" s="103" t="e">
        <f t="shared" si="1487"/>
        <v>#DIV/0!</v>
      </c>
      <c r="H1989" s="103" t="e">
        <f t="shared" si="1487"/>
        <v>#DIV/0!</v>
      </c>
      <c r="I1989" s="103" t="e">
        <f t="shared" si="1487"/>
        <v>#DIV/0!</v>
      </c>
      <c r="J1989" s="103" t="e">
        <f t="shared" si="1487"/>
        <v>#DIV/0!</v>
      </c>
      <c r="K1989" s="103" t="e">
        <f t="shared" si="1487"/>
        <v>#DIV/0!</v>
      </c>
      <c r="L1989" s="103" t="e">
        <f t="shared" si="1487"/>
        <v>#DIV/0!</v>
      </c>
      <c r="M1989" s="103" t="e">
        <f t="shared" si="1487"/>
        <v>#DIV/0!</v>
      </c>
      <c r="N1989" s="103" t="e">
        <f t="shared" si="1487"/>
        <v>#DIV/0!</v>
      </c>
      <c r="O1989" s="103" t="e">
        <f t="shared" si="1487"/>
        <v>#DIV/0!</v>
      </c>
      <c r="P1989" s="107" t="e">
        <f t="shared" si="1484"/>
        <v>#DIV/0!</v>
      </c>
      <c r="Q1989" s="108" t="e">
        <f t="shared" si="1485"/>
        <v>#DIV/0!</v>
      </c>
      <c r="R1989" s="83"/>
      <c r="S1989" s="83"/>
      <c r="T1989" s="67"/>
      <c r="U1989" s="209">
        <v>2</v>
      </c>
    </row>
    <row r="1990" spans="1:21" s="60" customFormat="1" ht="15.75" hidden="1" customHeight="1" thickBot="1">
      <c r="A1990" s="150" t="s">
        <v>47</v>
      </c>
      <c r="B1990" s="213"/>
      <c r="C1990" s="41" t="s">
        <v>223</v>
      </c>
      <c r="D1990" s="351">
        <v>0.47182400000000002</v>
      </c>
      <c r="E1990" s="352">
        <v>0.15504200000000001</v>
      </c>
      <c r="F1990" s="352">
        <v>0.17115899999999995</v>
      </c>
      <c r="G1990" s="352">
        <v>0.36410900000000002</v>
      </c>
      <c r="H1990" s="352">
        <v>6.9658339999999992</v>
      </c>
      <c r="I1990" s="352">
        <v>8.8053000000000381E-2</v>
      </c>
      <c r="J1990" s="352">
        <v>0.2621020000000005</v>
      </c>
      <c r="K1990" s="352">
        <v>6.9872999999999408E-2</v>
      </c>
      <c r="L1990" s="352">
        <v>3.0788849999999996</v>
      </c>
      <c r="M1990" s="352">
        <v>0.27424199999999921</v>
      </c>
      <c r="N1990" s="352">
        <v>5.4247000000000156E-2</v>
      </c>
      <c r="O1990" s="83">
        <v>0.23554900000000067</v>
      </c>
      <c r="P1990" s="304">
        <f t="shared" si="1462"/>
        <v>12.190918999999999</v>
      </c>
      <c r="Q1990" s="84"/>
      <c r="R1990" s="83"/>
      <c r="S1990" s="83"/>
      <c r="T1990" s="67"/>
      <c r="U1990" s="209">
        <v>2</v>
      </c>
    </row>
    <row r="1991" spans="1:21" s="60" customFormat="1" ht="15.75" hidden="1" customHeight="1" thickBot="1">
      <c r="A1991" s="150" t="s">
        <v>47</v>
      </c>
      <c r="B1991" s="213"/>
      <c r="C1991" s="40" t="s">
        <v>224</v>
      </c>
      <c r="D1991" s="109">
        <v>0.83443400000000001</v>
      </c>
      <c r="E1991" s="110">
        <v>0.163357</v>
      </c>
      <c r="F1991" s="110">
        <v>0.20316500000000001</v>
      </c>
      <c r="G1991" s="110">
        <v>0.38558100000000001</v>
      </c>
      <c r="H1991" s="110">
        <v>1.9782999999999999E-2</v>
      </c>
      <c r="I1991" s="110">
        <v>0.102927</v>
      </c>
      <c r="J1991" s="110">
        <v>0.34701399999999999</v>
      </c>
      <c r="K1991" s="110">
        <v>8.9013999999999996E-2</v>
      </c>
      <c r="L1991" s="110">
        <v>3.6415000000000003E-2</v>
      </c>
      <c r="M1991" s="110">
        <v>0.432195</v>
      </c>
      <c r="N1991" s="110">
        <v>3.0016999999999999E-2</v>
      </c>
      <c r="O1991" s="111">
        <v>0.12020699999999999</v>
      </c>
      <c r="P1991" s="112">
        <f t="shared" si="1462"/>
        <v>2.7641090000000004</v>
      </c>
      <c r="Q1991" s="240"/>
      <c r="R1991" s="315"/>
      <c r="S1991" s="315"/>
      <c r="T1991" s="242"/>
      <c r="U1991" s="209">
        <v>2</v>
      </c>
    </row>
    <row r="1992" spans="1:21" s="60" customFormat="1" ht="15.75" hidden="1" customHeight="1" thickBot="1">
      <c r="A1992" s="150" t="s">
        <v>47</v>
      </c>
      <c r="B1992" s="213"/>
      <c r="C1992" s="40" t="s">
        <v>460</v>
      </c>
      <c r="D1992" s="109">
        <v>1.0782529999999999</v>
      </c>
      <c r="E1992" s="110">
        <v>6.5911999999999998E-2</v>
      </c>
      <c r="F1992" s="110">
        <v>6.4405000000000004E-2</v>
      </c>
      <c r="G1992" s="110">
        <v>0.90880700000000003</v>
      </c>
      <c r="H1992" s="110">
        <v>9.8351999999999995E-2</v>
      </c>
      <c r="I1992" s="110">
        <v>5.0473999999999998E-2</v>
      </c>
      <c r="J1992" s="110">
        <v>0.54767699999999997</v>
      </c>
      <c r="K1992" s="110">
        <v>0.15382299999999999</v>
      </c>
      <c r="L1992" s="110">
        <v>0.13328699999999999</v>
      </c>
      <c r="M1992" s="110">
        <v>0.37175399999999997</v>
      </c>
      <c r="N1992" s="110">
        <v>0.24413699999999999</v>
      </c>
      <c r="O1992" s="111">
        <v>0.127083</v>
      </c>
      <c r="P1992" s="112">
        <f t="shared" si="1462"/>
        <v>3.8439639999999993</v>
      </c>
      <c r="Q1992" s="80"/>
      <c r="R1992" s="114"/>
      <c r="S1992" s="114"/>
      <c r="T1992" s="115">
        <f t="shared" ref="T1992:T1998" si="1488">R1992-S1992</f>
        <v>0</v>
      </c>
      <c r="U1992" s="209">
        <v>2</v>
      </c>
    </row>
    <row r="1993" spans="1:21" s="60" customFormat="1" ht="15.75" hidden="1" customHeight="1" thickBot="1">
      <c r="A1993" s="150" t="s">
        <v>47</v>
      </c>
      <c r="B1993" s="213"/>
      <c r="C1993" s="40" t="s">
        <v>579</v>
      </c>
      <c r="D1993" s="109">
        <v>0.36719870999999998</v>
      </c>
      <c r="E1993" s="110">
        <v>0.42969712999999998</v>
      </c>
      <c r="F1993" s="110">
        <v>0.19621588000000001</v>
      </c>
      <c r="G1993" s="110">
        <v>2.2369005300000002</v>
      </c>
      <c r="H1993" s="110">
        <v>1.1905965199999999</v>
      </c>
      <c r="I1993" s="110">
        <v>0.59583158999999997</v>
      </c>
      <c r="J1993" s="110">
        <v>1.29476714</v>
      </c>
      <c r="K1993" s="110">
        <v>1.02445137</v>
      </c>
      <c r="L1993" s="110">
        <v>0.82542199999999999</v>
      </c>
      <c r="M1993" s="110">
        <v>0.30671599999999999</v>
      </c>
      <c r="N1993" s="110">
        <v>0.23008100000000001</v>
      </c>
      <c r="O1993" s="111">
        <v>0.27679399999999998</v>
      </c>
      <c r="P1993" s="112">
        <f t="shared" si="1462"/>
        <v>8.9746718700000017</v>
      </c>
      <c r="Q1993" s="80"/>
      <c r="R1993" s="114"/>
      <c r="S1993" s="114"/>
      <c r="T1993" s="115">
        <f t="shared" si="1488"/>
        <v>0</v>
      </c>
      <c r="U1993" s="209">
        <v>2</v>
      </c>
    </row>
    <row r="1994" spans="1:21" s="60" customFormat="1" ht="15.75" hidden="1" customHeight="1" thickBot="1">
      <c r="A1994" s="150" t="s">
        <v>47</v>
      </c>
      <c r="B1994" s="213"/>
      <c r="C1994" s="40" t="s">
        <v>654</v>
      </c>
      <c r="D1994" s="109">
        <v>0.34935294</v>
      </c>
      <c r="E1994" s="110">
        <v>7.2398199999999996E-2</v>
      </c>
      <c r="F1994" s="110">
        <v>3.4688410000000003E-2</v>
      </c>
      <c r="G1994" s="110">
        <v>0.26599275999999999</v>
      </c>
      <c r="H1994" s="110">
        <v>0.10577085</v>
      </c>
      <c r="I1994" s="110">
        <v>0.27831907</v>
      </c>
      <c r="J1994" s="110">
        <v>0.47012897999999997</v>
      </c>
      <c r="K1994" s="110">
        <v>5.960853E-2</v>
      </c>
      <c r="L1994" s="110">
        <v>0.17187863</v>
      </c>
      <c r="M1994" s="110">
        <v>0.30601832000000001</v>
      </c>
      <c r="N1994" s="110">
        <v>0.15787018</v>
      </c>
      <c r="O1994" s="111">
        <v>2.6933171800000002</v>
      </c>
      <c r="P1994" s="112">
        <f t="shared" si="1462"/>
        <v>4.9653440500000006</v>
      </c>
      <c r="Q1994" s="80"/>
      <c r="R1994" s="114"/>
      <c r="S1994" s="114"/>
      <c r="T1994" s="115">
        <f t="shared" si="1488"/>
        <v>0</v>
      </c>
      <c r="U1994" s="209">
        <v>2</v>
      </c>
    </row>
    <row r="1995" spans="1:21" s="60" customFormat="1" ht="15.75" hidden="1" customHeight="1" thickBot="1">
      <c r="A1995" s="150" t="s">
        <v>47</v>
      </c>
      <c r="B1995" s="213"/>
      <c r="C1995" s="40" t="s">
        <v>763</v>
      </c>
      <c r="D1995" s="151">
        <v>0.33038190000000001</v>
      </c>
      <c r="E1995" s="152">
        <v>0.21055822000000002</v>
      </c>
      <c r="F1995" s="152">
        <v>0.13234542999999999</v>
      </c>
      <c r="G1995" s="152">
        <v>0.32606527000000007</v>
      </c>
      <c r="H1995" s="152">
        <v>5.6304769999999893E-2</v>
      </c>
      <c r="I1995" s="152">
        <v>0.22541758999999995</v>
      </c>
      <c r="J1995" s="152">
        <v>0.38620592000000009</v>
      </c>
      <c r="K1995" s="152">
        <v>0.11294604999999991</v>
      </c>
      <c r="L1995" s="152">
        <v>0.18008514000000009</v>
      </c>
      <c r="M1995" s="152">
        <v>0.36610065000000014</v>
      </c>
      <c r="N1995" s="152">
        <v>0.11086884000000019</v>
      </c>
      <c r="O1995" s="111">
        <v>0.21250912</v>
      </c>
      <c r="P1995" s="112">
        <f t="shared" si="1462"/>
        <v>2.6497889000000003</v>
      </c>
      <c r="Q1995" s="80"/>
      <c r="R1995" s="114"/>
      <c r="S1995" s="114"/>
      <c r="T1995" s="115">
        <f t="shared" si="1488"/>
        <v>0</v>
      </c>
      <c r="U1995" s="209">
        <v>2</v>
      </c>
    </row>
    <row r="1996" spans="1:21" s="60" customFormat="1" ht="15.75" hidden="1" customHeight="1" thickBot="1">
      <c r="A1996" s="150" t="s">
        <v>47</v>
      </c>
      <c r="B1996" s="213"/>
      <c r="C1996" s="40" t="s">
        <v>842</v>
      </c>
      <c r="D1996" s="306">
        <v>0.56234388000000002</v>
      </c>
      <c r="E1996" s="307">
        <v>0.14825491000000002</v>
      </c>
      <c r="F1996" s="307">
        <v>0.13360401</v>
      </c>
      <c r="G1996" s="307">
        <v>0.38549401999999999</v>
      </c>
      <c r="H1996" s="307">
        <v>7.2376999999999914E-2</v>
      </c>
      <c r="I1996" s="307">
        <v>5.1185299999999989E-2</v>
      </c>
      <c r="J1996" s="307">
        <v>0.31917354999999992</v>
      </c>
      <c r="K1996" s="307">
        <v>0.22843678999999995</v>
      </c>
      <c r="L1996" s="307">
        <v>0.14288226000000015</v>
      </c>
      <c r="M1996" s="307">
        <v>0.54354020000000025</v>
      </c>
      <c r="N1996" s="307">
        <v>7.9982709999999901E-2</v>
      </c>
      <c r="O1996" s="308">
        <v>0.1565348000000002</v>
      </c>
      <c r="P1996" s="309">
        <f>SUM(D1996:O1996)</f>
        <v>2.8238094300000003</v>
      </c>
      <c r="Q1996" s="80"/>
      <c r="R1996" s="109"/>
      <c r="S1996" s="109"/>
      <c r="T1996" s="52">
        <f>S1996-R1996</f>
        <v>0</v>
      </c>
      <c r="U1996" s="209">
        <v>2</v>
      </c>
    </row>
    <row r="1997" spans="1:21" s="60" customFormat="1" ht="15.75" hidden="1" customHeight="1">
      <c r="A1997" s="150" t="s">
        <v>902</v>
      </c>
      <c r="B1997" s="512"/>
      <c r="C1997" s="41" t="s">
        <v>926</v>
      </c>
      <c r="D1997" s="306">
        <v>0.41177797999999999</v>
      </c>
      <c r="E1997" s="307">
        <v>0.25784316000000007</v>
      </c>
      <c r="F1997" s="307">
        <v>0.21274617999999998</v>
      </c>
      <c r="G1997" s="307">
        <v>0.64056199000000003</v>
      </c>
      <c r="H1997" s="307">
        <v>6.6053190000000095E-2</v>
      </c>
      <c r="I1997" s="307">
        <v>0.51592093999999999</v>
      </c>
      <c r="J1997" s="307">
        <v>0.14253787999999989</v>
      </c>
      <c r="K1997" s="307">
        <v>0.16425242999999989</v>
      </c>
      <c r="L1997" s="307">
        <v>0.16660590999999991</v>
      </c>
      <c r="M1997" s="307">
        <v>0.15247701000000013</v>
      </c>
      <c r="N1997" s="307">
        <v>4.8988220000000034E-2</v>
      </c>
      <c r="O1997" s="308">
        <v>4.5972640000000009E-2</v>
      </c>
      <c r="P1997" s="309">
        <f>SUM(D1997:O1997)</f>
        <v>2.8257375300000001</v>
      </c>
      <c r="Q1997" s="80"/>
      <c r="R1997" s="342">
        <v>3</v>
      </c>
      <c r="S1997" s="342">
        <v>3</v>
      </c>
      <c r="T1997" s="355">
        <f t="shared" si="1488"/>
        <v>0</v>
      </c>
      <c r="U1997" s="209">
        <v>2</v>
      </c>
    </row>
    <row r="1998" spans="1:21" s="60" customFormat="1" ht="15.6" customHeight="1">
      <c r="A1998" s="150" t="s">
        <v>902</v>
      </c>
      <c r="B1998" s="513">
        <v>358</v>
      </c>
      <c r="C1998" s="567" t="s">
        <v>2827</v>
      </c>
      <c r="D1998" s="551">
        <v>0.6</v>
      </c>
      <c r="E1998" s="551">
        <v>0.1</v>
      </c>
      <c r="F1998" s="551">
        <v>0.1</v>
      </c>
      <c r="G1998" s="551">
        <v>0.3</v>
      </c>
      <c r="H1998" s="551">
        <v>0.2</v>
      </c>
      <c r="I1998" s="551">
        <v>0.1</v>
      </c>
      <c r="J1998" s="551">
        <v>0.3</v>
      </c>
      <c r="K1998" s="551">
        <v>0.5</v>
      </c>
      <c r="L1998" s="551">
        <v>0.2</v>
      </c>
      <c r="M1998" s="551">
        <v>0.3</v>
      </c>
      <c r="N1998" s="551">
        <v>0.2</v>
      </c>
      <c r="O1998" s="551">
        <f>(R1998)-SUM(D1998:N1998)</f>
        <v>9.9999999999999645E-2</v>
      </c>
      <c r="P1998" s="552">
        <f t="shared" ref="P1998" si="1489">SUM(D1998:O1998)</f>
        <v>3</v>
      </c>
      <c r="Q1998" s="173"/>
      <c r="R1998" s="551">
        <v>3</v>
      </c>
      <c r="S1998" s="551">
        <v>3</v>
      </c>
      <c r="T1998" s="521">
        <f t="shared" si="1488"/>
        <v>0</v>
      </c>
      <c r="U1998" s="209">
        <v>1</v>
      </c>
    </row>
    <row r="1999" spans="1:21" s="60" customFormat="1" ht="15.75" hidden="1" customHeight="1" thickBot="1">
      <c r="A1999" s="150" t="s">
        <v>902</v>
      </c>
      <c r="B1999" s="409"/>
      <c r="C1999" s="158" t="s">
        <v>1060</v>
      </c>
      <c r="D1999" s="312">
        <v>0.72373407999999995</v>
      </c>
      <c r="E1999" s="313">
        <v>0.13098529999999997</v>
      </c>
      <c r="F1999" s="313">
        <v>3.597357000000001E-2</v>
      </c>
      <c r="G1999" s="313">
        <v>0.28532955000000004</v>
      </c>
      <c r="H1999" s="313">
        <v>7.6530070000000006E-2</v>
      </c>
      <c r="I1999" s="313">
        <v>0.13419211000000009</v>
      </c>
      <c r="J1999" s="313">
        <v>0.1561792500000001</v>
      </c>
      <c r="K1999" s="313">
        <v>8.0996950000000068E-2</v>
      </c>
      <c r="L1999" s="313">
        <v>5.4465640000000093E-2</v>
      </c>
      <c r="M1999" s="313">
        <v>0.24658924000000004</v>
      </c>
      <c r="N1999" s="313">
        <v>8.1474110000000044E-2</v>
      </c>
      <c r="O1999" s="305">
        <v>0.13669490000000017</v>
      </c>
      <c r="P1999" s="314">
        <f>SUM(D1999:O1999)</f>
        <v>2.1431447700000006</v>
      </c>
      <c r="Q1999" s="75"/>
      <c r="R1999" s="395">
        <v>2.5</v>
      </c>
      <c r="S1999" s="396">
        <v>2.5</v>
      </c>
      <c r="T1999" s="397">
        <f>R1999-S1999</f>
        <v>0</v>
      </c>
      <c r="U1999" s="209">
        <v>2</v>
      </c>
    </row>
    <row r="2000" spans="1:21" s="60" customFormat="1" ht="15.75" hidden="1" customHeight="1" thickBot="1">
      <c r="A2000" s="150" t="s">
        <v>1509</v>
      </c>
      <c r="B2000" s="62"/>
      <c r="C2000" s="40" t="s">
        <v>1519</v>
      </c>
      <c r="D2000" s="109">
        <v>0.50119069000000005</v>
      </c>
      <c r="E2000" s="110">
        <v>6.5969739999999999E-2</v>
      </c>
      <c r="F2000" s="110">
        <v>0.83924950000000009</v>
      </c>
      <c r="G2000" s="110">
        <v>0.66626041000000003</v>
      </c>
      <c r="H2000" s="110">
        <v>0.57125840999999999</v>
      </c>
      <c r="I2000" s="110">
        <v>0.1101067200000001</v>
      </c>
      <c r="J2000" s="110">
        <v>1.0026406900000002</v>
      </c>
      <c r="K2000" s="110">
        <v>0.11167785999999991</v>
      </c>
      <c r="L2000" s="110">
        <v>1.2892257800000002</v>
      </c>
      <c r="M2000" s="110">
        <v>0.39222886000000035</v>
      </c>
      <c r="N2000" s="110">
        <v>4.2663560000000267E-2</v>
      </c>
      <c r="O2000" s="111">
        <v>4.5621579999999717E-2</v>
      </c>
      <c r="P2000" s="112">
        <f t="shared" ref="P2000:P2009" si="1490">SUM(D2000:O2000)</f>
        <v>5.6380938000000009</v>
      </c>
      <c r="Q2000" s="75"/>
      <c r="R2000" s="109">
        <v>4.0999999999999996</v>
      </c>
      <c r="S2000" s="114">
        <v>4.0999999999999996</v>
      </c>
      <c r="T2000" s="310">
        <f t="shared" ref="T2000:T2009" si="1491">R2000-S2000</f>
        <v>0</v>
      </c>
      <c r="U2000" s="209">
        <v>2</v>
      </c>
    </row>
    <row r="2001" spans="1:21" s="60" customFormat="1" ht="15.75" hidden="1" customHeight="1" thickBot="1">
      <c r="A2001" s="150" t="s">
        <v>1510</v>
      </c>
      <c r="B2001" s="62"/>
      <c r="C2001" s="40" t="s">
        <v>1520</v>
      </c>
      <c r="D2001" s="312">
        <v>1.0449546300000001</v>
      </c>
      <c r="E2001" s="313">
        <v>0.1637220800000001</v>
      </c>
      <c r="F2001" s="313">
        <v>5.1859450000000029E-2</v>
      </c>
      <c r="G2001" s="313">
        <v>0.52367030999999997</v>
      </c>
      <c r="H2001" s="313">
        <v>1.0920738999999997</v>
      </c>
      <c r="I2001" s="313">
        <v>0.31727858999999992</v>
      </c>
      <c r="J2001" s="313">
        <v>0.33259129999999981</v>
      </c>
      <c r="K2001" s="313">
        <v>7.1928250000000027E-2</v>
      </c>
      <c r="L2001" s="313">
        <v>4.442435999999983E-2</v>
      </c>
      <c r="M2001" s="313">
        <v>0.22798661999999981</v>
      </c>
      <c r="N2001" s="313">
        <v>3.4676759999999973E-2</v>
      </c>
      <c r="O2001" s="305">
        <v>0.1192151899999998</v>
      </c>
      <c r="P2001" s="314">
        <f t="shared" si="1490"/>
        <v>4.0243814399999991</v>
      </c>
      <c r="Q2001" s="79"/>
      <c r="R2001" s="306">
        <v>4.5</v>
      </c>
      <c r="S2001" s="342">
        <v>4.5</v>
      </c>
      <c r="T2001" s="355">
        <f t="shared" si="1491"/>
        <v>0</v>
      </c>
      <c r="U2001" s="209">
        <v>2</v>
      </c>
    </row>
    <row r="2002" spans="1:21" s="60" customFormat="1" ht="15.6" hidden="1" customHeight="1" thickBot="1">
      <c r="A2002" s="150" t="s">
        <v>1511</v>
      </c>
      <c r="B2002" s="62"/>
      <c r="C2002" s="40" t="s">
        <v>1521</v>
      </c>
      <c r="D2002" s="109">
        <v>0.39295732999999999</v>
      </c>
      <c r="E2002" s="110">
        <v>0.12317105000000006</v>
      </c>
      <c r="F2002" s="110">
        <v>0.15108593999999997</v>
      </c>
      <c r="G2002" s="110">
        <v>0.28455089999999994</v>
      </c>
      <c r="H2002" s="110">
        <v>0.27508179999999993</v>
      </c>
      <c r="I2002" s="110">
        <v>6.5659899999999993E-2</v>
      </c>
      <c r="J2002" s="110">
        <v>0.24384092000000002</v>
      </c>
      <c r="K2002" s="110">
        <v>0.40871326000000008</v>
      </c>
      <c r="L2002" s="110">
        <v>0.10194621000000015</v>
      </c>
      <c r="M2002" s="110">
        <v>0.18428725000000012</v>
      </c>
      <c r="N2002" s="110">
        <v>0.16859597000000015</v>
      </c>
      <c r="O2002" s="111">
        <v>0.39811600999999985</v>
      </c>
      <c r="P2002" s="112">
        <f t="shared" si="1490"/>
        <v>2.7980065400000003</v>
      </c>
      <c r="Q2002" s="113"/>
      <c r="R2002" s="109">
        <v>3</v>
      </c>
      <c r="S2002" s="114">
        <v>3</v>
      </c>
      <c r="T2002" s="115">
        <f t="shared" si="1491"/>
        <v>0</v>
      </c>
      <c r="U2002" s="209">
        <v>2</v>
      </c>
    </row>
    <row r="2003" spans="1:21" s="60" customFormat="1" ht="15.6" hidden="1" customHeight="1" thickBot="1">
      <c r="A2003" s="150" t="s">
        <v>1512</v>
      </c>
      <c r="B2003" s="62"/>
      <c r="C2003" s="40" t="s">
        <v>1522</v>
      </c>
      <c r="D2003" s="109">
        <v>0.29311733000000001</v>
      </c>
      <c r="E2003" s="110">
        <v>6.6477420000000009E-2</v>
      </c>
      <c r="F2003" s="110">
        <v>0.10274918999999999</v>
      </c>
      <c r="G2003" s="110">
        <v>0.23463421000000009</v>
      </c>
      <c r="H2003" s="110">
        <v>0.19692555999999994</v>
      </c>
      <c r="I2003" s="110">
        <v>9.7242429999999991E-2</v>
      </c>
      <c r="J2003" s="110">
        <v>0.25962169999999996</v>
      </c>
      <c r="K2003" s="110">
        <v>0.59267334000000016</v>
      </c>
      <c r="L2003" s="110">
        <v>0.1843021199999999</v>
      </c>
      <c r="M2003" s="110">
        <v>0.47298734999999992</v>
      </c>
      <c r="N2003" s="110">
        <v>0.14156928000000013</v>
      </c>
      <c r="O2003" s="111">
        <v>5.7385159999999935E-2</v>
      </c>
      <c r="P2003" s="112">
        <f t="shared" si="1490"/>
        <v>2.69968509</v>
      </c>
      <c r="Q2003" s="113"/>
      <c r="R2003" s="109">
        <v>3</v>
      </c>
      <c r="S2003" s="114">
        <v>3</v>
      </c>
      <c r="T2003" s="115">
        <f t="shared" si="1491"/>
        <v>0</v>
      </c>
      <c r="U2003" s="209">
        <v>2</v>
      </c>
    </row>
    <row r="2004" spans="1:21" s="60" customFormat="1" ht="15.75" hidden="1" customHeight="1" thickBot="1">
      <c r="A2004" s="150" t="s">
        <v>1513</v>
      </c>
      <c r="B2004" s="62">
        <f>+B1998+1</f>
        <v>359</v>
      </c>
      <c r="C2004" s="40" t="s">
        <v>1523</v>
      </c>
      <c r="D2004" s="109">
        <v>0.38739466</v>
      </c>
      <c r="E2004" s="110">
        <v>0.44534688</v>
      </c>
      <c r="F2004" s="110">
        <v>5.5767789999999984E-2</v>
      </c>
      <c r="G2004" s="110">
        <v>1.5872738399999997</v>
      </c>
      <c r="H2004" s="110">
        <v>0.46719905000000006</v>
      </c>
      <c r="I2004" s="110">
        <v>8.2766509999999904E-2</v>
      </c>
      <c r="J2004" s="110">
        <v>0.44650985999999993</v>
      </c>
      <c r="K2004" s="110">
        <v>8.6877449999999815E-2</v>
      </c>
      <c r="L2004" s="110">
        <v>7.7348460000000063E-2</v>
      </c>
      <c r="M2004" s="110">
        <v>0.33121600999999989</v>
      </c>
      <c r="N2004" s="110">
        <v>4.6343829999999642E-2</v>
      </c>
      <c r="O2004" s="111">
        <v>1.9745150000000322E-2</v>
      </c>
      <c r="P2004" s="112">
        <f t="shared" si="1490"/>
        <v>4.0337894899999993</v>
      </c>
      <c r="Q2004" s="79"/>
      <c r="R2004" s="402">
        <v>4.7</v>
      </c>
      <c r="S2004" s="343">
        <v>4.7</v>
      </c>
      <c r="T2004" s="403">
        <f t="shared" si="1491"/>
        <v>0</v>
      </c>
      <c r="U2004" s="209">
        <v>2</v>
      </c>
    </row>
    <row r="2005" spans="1:21" s="60" customFormat="1" ht="15.75" hidden="1" customHeight="1">
      <c r="A2005" s="150" t="s">
        <v>1514</v>
      </c>
      <c r="B2005" s="408">
        <v>368</v>
      </c>
      <c r="C2005" s="568" t="s">
        <v>1524</v>
      </c>
      <c r="D2005" s="306">
        <v>0.57672551999999999</v>
      </c>
      <c r="E2005" s="307">
        <v>0.30100779999999994</v>
      </c>
      <c r="F2005" s="307">
        <v>0.19073943000000004</v>
      </c>
      <c r="G2005" s="307">
        <v>0.60718532999999986</v>
      </c>
      <c r="H2005" s="307">
        <v>6.7831710000000101E-2</v>
      </c>
      <c r="I2005" s="307">
        <v>0.12585427999999999</v>
      </c>
      <c r="J2005" s="307">
        <v>0.3920260299999998</v>
      </c>
      <c r="K2005" s="307">
        <v>9.0457110000000007E-2</v>
      </c>
      <c r="L2005" s="307">
        <v>0.32692770000000015</v>
      </c>
      <c r="M2005" s="307">
        <v>2.3337136099999998</v>
      </c>
      <c r="N2005" s="307">
        <v>0.10074581000000027</v>
      </c>
      <c r="O2005" s="308">
        <v>0.34247881000000024</v>
      </c>
      <c r="P2005" s="309">
        <f t="shared" si="1490"/>
        <v>5.4556931400000002</v>
      </c>
      <c r="Q2005" s="79"/>
      <c r="R2005" s="342">
        <v>3</v>
      </c>
      <c r="S2005" s="342">
        <v>3</v>
      </c>
      <c r="T2005" s="355">
        <f t="shared" si="1491"/>
        <v>0</v>
      </c>
      <c r="U2005" s="209">
        <v>2</v>
      </c>
    </row>
    <row r="2006" spans="1:21" s="60" customFormat="1" ht="15.75" customHeight="1">
      <c r="A2006" s="150" t="s">
        <v>1515</v>
      </c>
      <c r="B2006" s="513">
        <v>359</v>
      </c>
      <c r="C2006" s="567" t="s">
        <v>1525</v>
      </c>
      <c r="D2006" s="551">
        <v>0.59086453000000005</v>
      </c>
      <c r="E2006" s="551">
        <v>0.35744818</v>
      </c>
      <c r="F2006" s="551">
        <v>2.4296529999999983E-2</v>
      </c>
      <c r="G2006" s="551">
        <v>0.73943177000000004</v>
      </c>
      <c r="H2006" s="551">
        <v>0.25593332000000002</v>
      </c>
      <c r="I2006" s="551">
        <v>6.1410309999999857E-2</v>
      </c>
      <c r="J2006" s="565">
        <v>0.3</v>
      </c>
      <c r="K2006" s="565">
        <v>0.5</v>
      </c>
      <c r="L2006" s="565">
        <v>0.2</v>
      </c>
      <c r="M2006" s="565">
        <v>0.3</v>
      </c>
      <c r="N2006" s="565">
        <v>0.2</v>
      </c>
      <c r="O2006" s="551">
        <f>(R2006)-SUM(D2006:N2006)</f>
        <v>7.0615360000000127E-2</v>
      </c>
      <c r="P2006" s="552">
        <f t="shared" si="1490"/>
        <v>3.6</v>
      </c>
      <c r="Q2006" s="523"/>
      <c r="R2006" s="553">
        <v>3.6</v>
      </c>
      <c r="S2006" s="551">
        <v>3.6</v>
      </c>
      <c r="T2006" s="521">
        <f t="shared" si="1491"/>
        <v>0</v>
      </c>
      <c r="U2006" s="209">
        <v>1</v>
      </c>
    </row>
    <row r="2007" spans="1:21" s="60" customFormat="1" ht="15.75" customHeight="1">
      <c r="A2007" s="150" t="s">
        <v>1516</v>
      </c>
      <c r="B2007" s="513">
        <v>360</v>
      </c>
      <c r="C2007" s="567" t="s">
        <v>1526</v>
      </c>
      <c r="D2007" s="565">
        <v>0.6</v>
      </c>
      <c r="E2007" s="565">
        <v>0.1</v>
      </c>
      <c r="F2007" s="565">
        <v>0.1</v>
      </c>
      <c r="G2007" s="565">
        <v>0.3</v>
      </c>
      <c r="H2007" s="565">
        <v>0.2</v>
      </c>
      <c r="I2007" s="565">
        <v>0.1</v>
      </c>
      <c r="J2007" s="565">
        <v>0.3</v>
      </c>
      <c r="K2007" s="565">
        <v>0.5</v>
      </c>
      <c r="L2007" s="565">
        <v>0.2</v>
      </c>
      <c r="M2007" s="565">
        <v>0.3</v>
      </c>
      <c r="N2007" s="565">
        <v>0.2</v>
      </c>
      <c r="O2007" s="551">
        <f>(R2007)-SUM(D2007:N2007)</f>
        <v>9.9999999999999645E-2</v>
      </c>
      <c r="P2007" s="552">
        <f t="shared" si="1490"/>
        <v>3</v>
      </c>
      <c r="Q2007" s="523"/>
      <c r="R2007" s="553">
        <v>3</v>
      </c>
      <c r="S2007" s="551">
        <v>3</v>
      </c>
      <c r="T2007" s="521">
        <f t="shared" si="1491"/>
        <v>0</v>
      </c>
      <c r="U2007" s="209">
        <v>1</v>
      </c>
    </row>
    <row r="2008" spans="1:21" s="60" customFormat="1" ht="15.75" hidden="1" customHeight="1" thickBot="1">
      <c r="A2008" s="150" t="s">
        <v>1517</v>
      </c>
      <c r="B2008" s="409"/>
      <c r="C2008" s="158" t="s">
        <v>1527</v>
      </c>
      <c r="D2008" s="415"/>
      <c r="E2008" s="416"/>
      <c r="F2008" s="416"/>
      <c r="G2008" s="416"/>
      <c r="H2008" s="416"/>
      <c r="I2008" s="416"/>
      <c r="J2008" s="416"/>
      <c r="K2008" s="416"/>
      <c r="L2008" s="416"/>
      <c r="M2008" s="416"/>
      <c r="N2008" s="416"/>
      <c r="O2008" s="305">
        <f>(R2008)-SUM(D2008:N2008)</f>
        <v>0</v>
      </c>
      <c r="P2008" s="314">
        <f t="shared" si="1490"/>
        <v>0</v>
      </c>
      <c r="Q2008" s="80"/>
      <c r="R2008" s="420"/>
      <c r="S2008" s="343"/>
      <c r="T2008" s="403">
        <f t="shared" si="1491"/>
        <v>0</v>
      </c>
      <c r="U2008" s="209">
        <v>2</v>
      </c>
    </row>
    <row r="2009" spans="1:21" s="60" customFormat="1" ht="15.75" hidden="1" customHeight="1" thickBot="1">
      <c r="A2009" s="150" t="s">
        <v>1518</v>
      </c>
      <c r="B2009" s="213"/>
      <c r="C2009" s="40" t="s">
        <v>1528</v>
      </c>
      <c r="D2009" s="134"/>
      <c r="E2009" s="133"/>
      <c r="F2009" s="133"/>
      <c r="G2009" s="133"/>
      <c r="H2009" s="133"/>
      <c r="I2009" s="133"/>
      <c r="J2009" s="133"/>
      <c r="K2009" s="133"/>
      <c r="L2009" s="133"/>
      <c r="M2009" s="133"/>
      <c r="N2009" s="133"/>
      <c r="O2009" s="111">
        <f>(R2009)-SUM(D2009:N2009)</f>
        <v>0</v>
      </c>
      <c r="P2009" s="112">
        <f t="shared" si="1490"/>
        <v>0</v>
      </c>
      <c r="Q2009" s="80"/>
      <c r="R2009" s="120"/>
      <c r="S2009" s="114"/>
      <c r="T2009" s="115">
        <f t="shared" si="1491"/>
        <v>0</v>
      </c>
      <c r="U2009" s="209">
        <v>2</v>
      </c>
    </row>
    <row r="2010" spans="1:21" s="60" customFormat="1" ht="15.75" hidden="1" customHeight="1" thickBot="1">
      <c r="A2010" s="150" t="s">
        <v>1518</v>
      </c>
      <c r="B2010" s="213"/>
      <c r="C2010" s="40" t="s">
        <v>2544</v>
      </c>
      <c r="D2010" s="492"/>
      <c r="E2010" s="491"/>
      <c r="F2010" s="491"/>
      <c r="G2010" s="491"/>
      <c r="H2010" s="491"/>
      <c r="I2010" s="491"/>
      <c r="J2010" s="491"/>
      <c r="K2010" s="491"/>
      <c r="L2010" s="491"/>
      <c r="M2010" s="491"/>
      <c r="N2010" s="491"/>
      <c r="O2010" s="111">
        <f t="shared" ref="O2010:O2012" si="1492">(R2010)-SUM(D2010:N2010)</f>
        <v>0</v>
      </c>
      <c r="P2010" s="112">
        <f t="shared" ref="P2010:P2012" si="1493">SUM(D2010:O2010)</f>
        <v>0</v>
      </c>
      <c r="Q2010" s="80"/>
      <c r="R2010" s="487"/>
      <c r="S2010" s="488"/>
      <c r="T2010" s="115">
        <f t="shared" ref="T2010:T2012" si="1494">R2010-S2010</f>
        <v>0</v>
      </c>
      <c r="U2010" s="209">
        <v>2</v>
      </c>
    </row>
    <row r="2011" spans="1:21" s="60" customFormat="1" ht="15.75" hidden="1" customHeight="1" thickBot="1">
      <c r="A2011" s="150" t="s">
        <v>1518</v>
      </c>
      <c r="B2011" s="213"/>
      <c r="C2011" s="40" t="s">
        <v>2640</v>
      </c>
      <c r="D2011" s="492"/>
      <c r="E2011" s="491"/>
      <c r="F2011" s="491"/>
      <c r="G2011" s="491"/>
      <c r="H2011" s="491"/>
      <c r="I2011" s="491"/>
      <c r="J2011" s="491"/>
      <c r="K2011" s="491"/>
      <c r="L2011" s="491"/>
      <c r="M2011" s="491"/>
      <c r="N2011" s="491"/>
      <c r="O2011" s="111">
        <f t="shared" si="1492"/>
        <v>0</v>
      </c>
      <c r="P2011" s="112">
        <f t="shared" si="1493"/>
        <v>0</v>
      </c>
      <c r="Q2011" s="80"/>
      <c r="R2011" s="487"/>
      <c r="S2011" s="488"/>
      <c r="T2011" s="115">
        <f t="shared" si="1494"/>
        <v>0</v>
      </c>
      <c r="U2011" s="209">
        <v>2</v>
      </c>
    </row>
    <row r="2012" spans="1:21" s="60" customFormat="1" ht="15.75" hidden="1" customHeight="1" thickBot="1">
      <c r="A2012" s="150" t="s">
        <v>1518</v>
      </c>
      <c r="B2012" s="213"/>
      <c r="C2012" s="40" t="s">
        <v>2736</v>
      </c>
      <c r="D2012" s="492"/>
      <c r="E2012" s="491"/>
      <c r="F2012" s="491"/>
      <c r="G2012" s="491"/>
      <c r="H2012" s="491"/>
      <c r="I2012" s="491"/>
      <c r="J2012" s="491"/>
      <c r="K2012" s="491"/>
      <c r="L2012" s="491"/>
      <c r="M2012" s="491"/>
      <c r="N2012" s="491"/>
      <c r="O2012" s="111">
        <f t="shared" si="1492"/>
        <v>0</v>
      </c>
      <c r="P2012" s="112">
        <f t="shared" si="1493"/>
        <v>0</v>
      </c>
      <c r="Q2012" s="80"/>
      <c r="R2012" s="487"/>
      <c r="S2012" s="488"/>
      <c r="T2012" s="115">
        <f t="shared" si="1494"/>
        <v>0</v>
      </c>
      <c r="U2012" s="209">
        <v>2</v>
      </c>
    </row>
    <row r="2013" spans="1:21" s="118" customFormat="1" ht="15.6" customHeight="1">
      <c r="B2013" s="82"/>
      <c r="C2013" s="50"/>
      <c r="D2013" s="168"/>
      <c r="E2013" s="168"/>
      <c r="F2013" s="168"/>
      <c r="G2013" s="168"/>
      <c r="H2013" s="168"/>
      <c r="I2013" s="168"/>
      <c r="J2013" s="168"/>
      <c r="K2013" s="168"/>
      <c r="L2013" s="168"/>
      <c r="M2013" s="168"/>
      <c r="N2013" s="168"/>
      <c r="O2013" s="168"/>
      <c r="P2013" s="128"/>
      <c r="Q2013" s="84"/>
      <c r="R2013" s="83"/>
      <c r="S2013" s="83"/>
      <c r="T2013" s="67"/>
      <c r="U2013" s="209">
        <v>1</v>
      </c>
    </row>
    <row r="2014" spans="1:21" s="60" customFormat="1" ht="15.75" hidden="1" customHeight="1" thickBot="1">
      <c r="A2014" s="60" t="s">
        <v>48</v>
      </c>
      <c r="B2014" s="213"/>
      <c r="C2014" s="40" t="s">
        <v>225</v>
      </c>
      <c r="D2014" s="299">
        <v>0.13857133909165217</v>
      </c>
      <c r="E2014" s="299">
        <v>7.9779414239545376E-2</v>
      </c>
      <c r="F2014" s="299">
        <v>9.1803813716199723E-2</v>
      </c>
      <c r="G2014" s="299">
        <v>9.2130870788546815E-2</v>
      </c>
      <c r="H2014" s="299">
        <v>8.1943620784496796E-2</v>
      </c>
      <c r="I2014" s="299">
        <v>0.11242262136697538</v>
      </c>
      <c r="J2014" s="299">
        <v>7.0467396235706192E-2</v>
      </c>
      <c r="K2014" s="299">
        <v>5.17011612640568E-2</v>
      </c>
      <c r="L2014" s="299">
        <v>4.7614043455620411E-2</v>
      </c>
      <c r="M2014" s="299">
        <v>7.9314458561972181E-2</v>
      </c>
      <c r="N2014" s="299">
        <v>0.12133081922598325</v>
      </c>
      <c r="O2014" s="299">
        <v>3.2920441269244823E-2</v>
      </c>
      <c r="P2014" s="290">
        <f>SUM(D2014:O2014)</f>
        <v>0.99999999999999989</v>
      </c>
      <c r="Q2014" s="291"/>
      <c r="R2014" s="83"/>
      <c r="S2014" s="83"/>
      <c r="T2014" s="67"/>
      <c r="U2014" s="209">
        <v>2</v>
      </c>
    </row>
    <row r="2015" spans="1:21" s="60" customFormat="1" ht="15.75" hidden="1" customHeight="1" thickBot="1">
      <c r="A2015" s="60" t="s">
        <v>48</v>
      </c>
      <c r="B2015" s="213"/>
      <c r="C2015" s="40" t="s">
        <v>422</v>
      </c>
      <c r="D2015" s="119">
        <v>8.2592646613526721E-2</v>
      </c>
      <c r="E2015" s="119">
        <v>6.9023006678408702E-2</v>
      </c>
      <c r="F2015" s="119">
        <v>0.11800643067160309</v>
      </c>
      <c r="G2015" s="119">
        <v>0.19116637991765009</v>
      </c>
      <c r="H2015" s="119">
        <v>6.0426943374495917E-2</v>
      </c>
      <c r="I2015" s="119">
        <v>9.271245363596152E-2</v>
      </c>
      <c r="J2015" s="119">
        <v>7.8316889246629037E-2</v>
      </c>
      <c r="K2015" s="119">
        <v>6.202287636010588E-2</v>
      </c>
      <c r="L2015" s="119">
        <v>6.3704292766609896E-2</v>
      </c>
      <c r="M2015" s="119">
        <v>5.2995000678520303E-2</v>
      </c>
      <c r="N2015" s="119">
        <v>5.1389658093941644E-2</v>
      </c>
      <c r="O2015" s="119">
        <v>7.7643421962547213E-2</v>
      </c>
      <c r="P2015" s="107">
        <f>SUM(D2015:O2015)</f>
        <v>1</v>
      </c>
      <c r="Q2015" s="291"/>
      <c r="R2015" s="83"/>
      <c r="S2015" s="83"/>
      <c r="T2015" s="67"/>
      <c r="U2015" s="209">
        <v>2</v>
      </c>
    </row>
    <row r="2016" spans="1:21" s="60" customFormat="1" ht="15.75" hidden="1" customHeight="1" thickBot="1">
      <c r="A2016" s="60" t="s">
        <v>48</v>
      </c>
      <c r="B2016" s="213"/>
      <c r="C2016" s="40" t="s">
        <v>423</v>
      </c>
      <c r="D2016" s="346">
        <v>4.8302753522888646E-2</v>
      </c>
      <c r="E2016" s="346">
        <v>6.1247513357867781E-2</v>
      </c>
      <c r="F2016" s="346">
        <v>0.1284525482883434</v>
      </c>
      <c r="G2016" s="346">
        <v>0.11936748606330862</v>
      </c>
      <c r="H2016" s="346">
        <v>7.0547738785889325E-2</v>
      </c>
      <c r="I2016" s="346">
        <v>0.18939775379379126</v>
      </c>
      <c r="J2016" s="346">
        <v>4.044419022248965E-2</v>
      </c>
      <c r="K2016" s="346">
        <v>8.6319175892240169E-2</v>
      </c>
      <c r="L2016" s="346">
        <v>4.6101179370027098E-2</v>
      </c>
      <c r="M2016" s="346">
        <v>5.7760237923054111E-2</v>
      </c>
      <c r="N2016" s="346">
        <v>5.7948208975934397E-2</v>
      </c>
      <c r="O2016" s="346">
        <v>9.4111213804165511E-2</v>
      </c>
      <c r="P2016" s="295">
        <f>SUM(D2016:O2016)</f>
        <v>1</v>
      </c>
      <c r="Q2016" s="291"/>
      <c r="R2016" s="83"/>
      <c r="S2016" s="83"/>
      <c r="T2016" s="67"/>
      <c r="U2016" s="209">
        <v>2</v>
      </c>
    </row>
    <row r="2017" spans="1:21" s="60" customFormat="1" ht="15.75" hidden="1" customHeight="1" thickBot="1">
      <c r="A2017" s="60" t="s">
        <v>48</v>
      </c>
      <c r="B2017" s="213"/>
      <c r="C2017" s="40" t="s">
        <v>424</v>
      </c>
      <c r="D2017" s="153">
        <f t="shared" ref="D2017:D2024" si="1495">D2039/$P2039</f>
        <v>7.5046734306144905E-2</v>
      </c>
      <c r="E2017" s="296">
        <f t="shared" ref="E2017:O2017" si="1496">E2039/$P2039</f>
        <v>6.8862548444543675E-2</v>
      </c>
      <c r="F2017" s="296">
        <f t="shared" si="1496"/>
        <v>7.4944489107257831E-2</v>
      </c>
      <c r="G2017" s="296">
        <f t="shared" si="1496"/>
        <v>7.6840819539348612E-2</v>
      </c>
      <c r="H2017" s="296">
        <f t="shared" si="1496"/>
        <v>0.18846949532909404</v>
      </c>
      <c r="I2017" s="296">
        <f t="shared" si="1496"/>
        <v>9.7544292720871714E-2</v>
      </c>
      <c r="J2017" s="296">
        <f t="shared" si="1496"/>
        <v>0.1354913890324137</v>
      </c>
      <c r="K2017" s="296">
        <f t="shared" si="1496"/>
        <v>5.8117062295525976E-2</v>
      </c>
      <c r="L2017" s="296">
        <f t="shared" si="1496"/>
        <v>4.5081427174108402E-2</v>
      </c>
      <c r="M2017" s="296">
        <f t="shared" si="1496"/>
        <v>2.4128983967067131E-2</v>
      </c>
      <c r="N2017" s="296">
        <f t="shared" si="1496"/>
        <v>0.1237127034906754</v>
      </c>
      <c r="O2017" s="296">
        <f t="shared" si="1496"/>
        <v>3.1760054592948603E-2</v>
      </c>
      <c r="P2017" s="155">
        <f>SUM(D2017:O2017)</f>
        <v>0.99999999999999989</v>
      </c>
      <c r="Q2017" s="291"/>
      <c r="R2017" s="83"/>
      <c r="S2017" s="83"/>
      <c r="T2017" s="67"/>
      <c r="U2017" s="209">
        <v>2</v>
      </c>
    </row>
    <row r="2018" spans="1:21" s="60" customFormat="1" ht="15.75" hidden="1" customHeight="1" thickBot="1">
      <c r="A2018" s="60" t="s">
        <v>48</v>
      </c>
      <c r="B2018" s="213"/>
      <c r="C2018" s="41" t="s">
        <v>425</v>
      </c>
      <c r="D2018" s="153">
        <f t="shared" si="1495"/>
        <v>0.10006655690702984</v>
      </c>
      <c r="E2018" s="296">
        <f t="shared" ref="E2018:O2019" si="1497">E2040/$P2040</f>
        <v>4.3786265034772023E-2</v>
      </c>
      <c r="F2018" s="296">
        <f t="shared" si="1497"/>
        <v>7.4934961364296962E-2</v>
      </c>
      <c r="G2018" s="296">
        <f t="shared" si="1497"/>
        <v>6.4294918681720811E-2</v>
      </c>
      <c r="H2018" s="296">
        <f t="shared" si="1497"/>
        <v>9.2699360405304604E-2</v>
      </c>
      <c r="I2018" s="296">
        <f t="shared" si="1497"/>
        <v>7.5005740009330565E-2</v>
      </c>
      <c r="J2018" s="296">
        <f t="shared" si="1497"/>
        <v>4.8663357778889513E-2</v>
      </c>
      <c r="K2018" s="296">
        <f t="shared" si="1497"/>
        <v>0.1169635844703992</v>
      </c>
      <c r="L2018" s="296">
        <f t="shared" si="1497"/>
        <v>0.10864587240036976</v>
      </c>
      <c r="M2018" s="296">
        <f t="shared" si="1497"/>
        <v>7.9592168451176726E-2</v>
      </c>
      <c r="N2018" s="296">
        <f t="shared" si="1497"/>
        <v>0.11805209064018757</v>
      </c>
      <c r="O2018" s="296">
        <f t="shared" si="1497"/>
        <v>7.7295123856522416E-2</v>
      </c>
      <c r="P2018" s="155">
        <f>SUM(D2018:O2018)</f>
        <v>1.0000000000000002</v>
      </c>
      <c r="Q2018" s="157">
        <f>(P2040/P2039-1)</f>
        <v>-5.8909155616765352E-3</v>
      </c>
      <c r="R2018" s="83"/>
      <c r="S2018" s="83"/>
      <c r="T2018" s="67"/>
      <c r="U2018" s="209">
        <v>2</v>
      </c>
    </row>
    <row r="2019" spans="1:21" s="60" customFormat="1" ht="15.75" hidden="1" customHeight="1" thickBot="1">
      <c r="A2019" s="60" t="s">
        <v>48</v>
      </c>
      <c r="B2019" s="213"/>
      <c r="C2019" s="40" t="s">
        <v>461</v>
      </c>
      <c r="D2019" s="153">
        <f t="shared" si="1495"/>
        <v>8.0856984829732123E-2</v>
      </c>
      <c r="E2019" s="296">
        <f t="shared" si="1497"/>
        <v>5.8699073677412159E-2</v>
      </c>
      <c r="F2019" s="296">
        <f t="shared" si="1497"/>
        <v>6.8532514792818536E-2</v>
      </c>
      <c r="G2019" s="296">
        <f t="shared" si="1497"/>
        <v>8.233544194090299E-2</v>
      </c>
      <c r="H2019" s="296">
        <f t="shared" si="1497"/>
        <v>9.0387368393470252E-2</v>
      </c>
      <c r="I2019" s="296">
        <f t="shared" si="1497"/>
        <v>5.6713647302936238E-2</v>
      </c>
      <c r="J2019" s="296">
        <f t="shared" si="1497"/>
        <v>5.6989924284860986E-2</v>
      </c>
      <c r="K2019" s="296">
        <f t="shared" si="1497"/>
        <v>0.23290705688395663</v>
      </c>
      <c r="L2019" s="296">
        <f t="shared" si="1497"/>
        <v>3.484348883642583E-2</v>
      </c>
      <c r="M2019" s="296">
        <f t="shared" si="1497"/>
        <v>5.8229418124787977E-2</v>
      </c>
      <c r="N2019" s="296">
        <f t="shared" si="1497"/>
        <v>9.4093196005682139E-2</v>
      </c>
      <c r="O2019" s="296">
        <f t="shared" si="1497"/>
        <v>8.5411884927014042E-2</v>
      </c>
      <c r="P2019" s="155">
        <f t="shared" ref="P2019:P2024" si="1498">SUM(D2019:O2019)</f>
        <v>0.99999999999999989</v>
      </c>
      <c r="Q2019" s="157">
        <f t="shared" ref="Q2019:Q2024" si="1499">(P2041/P2040-1)</f>
        <v>0.17790886908049064</v>
      </c>
      <c r="R2019" s="83"/>
      <c r="S2019" s="83"/>
      <c r="T2019" s="67"/>
      <c r="U2019" s="209">
        <v>2</v>
      </c>
    </row>
    <row r="2020" spans="1:21" s="60" customFormat="1" ht="15.75" hidden="1" customHeight="1" thickBot="1">
      <c r="A2020" s="60" t="s">
        <v>48</v>
      </c>
      <c r="B2020" s="213"/>
      <c r="C2020" s="40" t="s">
        <v>580</v>
      </c>
      <c r="D2020" s="153">
        <f t="shared" si="1495"/>
        <v>0.10468771665658241</v>
      </c>
      <c r="E2020" s="296">
        <f t="shared" ref="E2020:O2020" si="1500">E2042/$P2042</f>
        <v>0.1186780376778734</v>
      </c>
      <c r="F2020" s="296">
        <f t="shared" si="1500"/>
        <v>0.11171783394693803</v>
      </c>
      <c r="G2020" s="296">
        <f t="shared" si="1500"/>
        <v>0.12301076224455831</v>
      </c>
      <c r="H2020" s="296">
        <f t="shared" si="1500"/>
        <v>8.7774175815085786E-2</v>
      </c>
      <c r="I2020" s="296">
        <f t="shared" si="1500"/>
        <v>4.6223146464710478E-2</v>
      </c>
      <c r="J2020" s="296">
        <f t="shared" si="1500"/>
        <v>3.802234172215873E-2</v>
      </c>
      <c r="K2020" s="296">
        <f t="shared" si="1500"/>
        <v>5.4960894008918876E-2</v>
      </c>
      <c r="L2020" s="296">
        <f t="shared" si="1500"/>
        <v>6.3807153644166781E-2</v>
      </c>
      <c r="M2020" s="296">
        <f t="shared" si="1500"/>
        <v>0.10466821744739932</v>
      </c>
      <c r="N2020" s="296">
        <f t="shared" si="1500"/>
        <v>4.1491437957047871E-2</v>
      </c>
      <c r="O2020" s="296">
        <f t="shared" si="1500"/>
        <v>0.10495828241456003</v>
      </c>
      <c r="P2020" s="155">
        <f t="shared" si="1498"/>
        <v>1</v>
      </c>
      <c r="Q2020" s="156">
        <f t="shared" si="1499"/>
        <v>-0.25899463066660611</v>
      </c>
      <c r="R2020" s="83"/>
      <c r="S2020" s="83"/>
      <c r="T2020" s="67"/>
      <c r="U2020" s="209">
        <v>2</v>
      </c>
    </row>
    <row r="2021" spans="1:21" s="60" customFormat="1" ht="15.75" hidden="1" customHeight="1" thickBot="1">
      <c r="A2021" s="60" t="s">
        <v>48</v>
      </c>
      <c r="B2021" s="213"/>
      <c r="C2021" s="40" t="s">
        <v>655</v>
      </c>
      <c r="D2021" s="153">
        <f t="shared" si="1495"/>
        <v>4.5201936708393425E-2</v>
      </c>
      <c r="E2021" s="296">
        <f t="shared" ref="E2021:O2021" si="1501">E2043/$P2043</f>
        <v>6.5037124702365876E-2</v>
      </c>
      <c r="F2021" s="296">
        <f t="shared" si="1501"/>
        <v>0.1197003974931817</v>
      </c>
      <c r="G2021" s="296">
        <f t="shared" si="1501"/>
        <v>8.6784126951354457E-2</v>
      </c>
      <c r="H2021" s="296">
        <f t="shared" si="1501"/>
        <v>4.5029791615582668E-2</v>
      </c>
      <c r="I2021" s="296">
        <f t="shared" si="1501"/>
        <v>6.2667609011765602E-2</v>
      </c>
      <c r="J2021" s="296">
        <f t="shared" si="1501"/>
        <v>6.0437553583598772E-2</v>
      </c>
      <c r="K2021" s="296">
        <f t="shared" si="1501"/>
        <v>0.10374930953410305</v>
      </c>
      <c r="L2021" s="296">
        <f t="shared" si="1501"/>
        <v>0.2062693619197084</v>
      </c>
      <c r="M2021" s="296">
        <f t="shared" si="1501"/>
        <v>9.9770093469860169E-2</v>
      </c>
      <c r="N2021" s="296">
        <f t="shared" si="1501"/>
        <v>4.944977141415112E-2</v>
      </c>
      <c r="O2021" s="296">
        <f t="shared" si="1501"/>
        <v>5.5902923595934732E-2</v>
      </c>
      <c r="P2021" s="155">
        <f t="shared" si="1498"/>
        <v>1</v>
      </c>
      <c r="Q2021" s="156">
        <f t="shared" si="1499"/>
        <v>0.66670174974592866</v>
      </c>
      <c r="R2021" s="83"/>
      <c r="S2021" s="83"/>
      <c r="T2021" s="232"/>
      <c r="U2021" s="209">
        <v>2</v>
      </c>
    </row>
    <row r="2022" spans="1:21" s="60" customFormat="1" ht="15.75" hidden="1" customHeight="1" thickBot="1">
      <c r="A2022" s="60" t="s">
        <v>48</v>
      </c>
      <c r="B2022" s="62"/>
      <c r="C2022" s="49" t="s">
        <v>764</v>
      </c>
      <c r="D2022" s="298">
        <f t="shared" si="1495"/>
        <v>6.6431146667857391E-2</v>
      </c>
      <c r="E2022" s="299">
        <f t="shared" ref="E2022:O2022" si="1502">E2044/$P2044</f>
        <v>9.9954293010310072E-2</v>
      </c>
      <c r="F2022" s="299">
        <f t="shared" si="1502"/>
        <v>0.10413334136609993</v>
      </c>
      <c r="G2022" s="299">
        <f t="shared" si="1502"/>
        <v>0.11515294472476864</v>
      </c>
      <c r="H2022" s="299">
        <f t="shared" si="1502"/>
        <v>9.8602344652938628E-2</v>
      </c>
      <c r="I2022" s="299">
        <f t="shared" si="1502"/>
        <v>8.3621106393846026E-2</v>
      </c>
      <c r="J2022" s="299">
        <f t="shared" si="1502"/>
        <v>7.0860138917114707E-2</v>
      </c>
      <c r="K2022" s="299">
        <f t="shared" si="1502"/>
        <v>8.3744560657208034E-2</v>
      </c>
      <c r="L2022" s="299">
        <f t="shared" si="1502"/>
        <v>9.2055671988211588E-2</v>
      </c>
      <c r="M2022" s="299">
        <f t="shared" si="1502"/>
        <v>4.6910474944974793E-2</v>
      </c>
      <c r="N2022" s="299">
        <f t="shared" si="1502"/>
        <v>8.6753496973104083E-2</v>
      </c>
      <c r="O2022" s="299">
        <f t="shared" si="1502"/>
        <v>5.1780479703566119E-2</v>
      </c>
      <c r="P2022" s="300">
        <f t="shared" si="1498"/>
        <v>1</v>
      </c>
      <c r="Q2022" s="301">
        <f t="shared" si="1499"/>
        <v>-0.19189867643359693</v>
      </c>
      <c r="R2022" s="83"/>
      <c r="S2022" s="83"/>
      <c r="T2022" s="67"/>
      <c r="U2022" s="209">
        <v>2</v>
      </c>
    </row>
    <row r="2023" spans="1:21" s="60" customFormat="1" ht="15.75" hidden="1" customHeight="1" thickBot="1">
      <c r="A2023" s="60" t="s">
        <v>48</v>
      </c>
      <c r="B2023" s="62"/>
      <c r="C2023" s="49" t="s">
        <v>843</v>
      </c>
      <c r="D2023" s="130">
        <f t="shared" si="1495"/>
        <v>0.14748568425302197</v>
      </c>
      <c r="E2023" s="119">
        <f t="shared" ref="E2023:O2024" si="1503">E2045/$P2045</f>
        <v>9.1772325808472902E-2</v>
      </c>
      <c r="F2023" s="119">
        <f t="shared" si="1503"/>
        <v>7.25783346686074E-2</v>
      </c>
      <c r="G2023" s="119">
        <f t="shared" si="1503"/>
        <v>6.9692154966498332E-2</v>
      </c>
      <c r="H2023" s="119">
        <f t="shared" si="1503"/>
        <v>6.5670129321779055E-2</v>
      </c>
      <c r="I2023" s="119">
        <f t="shared" si="1503"/>
        <v>0.11725068814447286</v>
      </c>
      <c r="J2023" s="119">
        <f t="shared" si="1503"/>
        <v>5.6372968882578561E-2</v>
      </c>
      <c r="K2023" s="119">
        <f t="shared" si="1503"/>
        <v>0.10644223129164108</v>
      </c>
      <c r="L2023" s="119">
        <f t="shared" si="1503"/>
        <v>5.7239217223289861E-2</v>
      </c>
      <c r="M2023" s="119">
        <f t="shared" si="1503"/>
        <v>6.7223633442658054E-2</v>
      </c>
      <c r="N2023" s="119">
        <f t="shared" si="1503"/>
        <v>7.0494611326024248E-2</v>
      </c>
      <c r="O2023" s="119">
        <f t="shared" si="1503"/>
        <v>7.7778020670955642E-2</v>
      </c>
      <c r="P2023" s="175">
        <f t="shared" si="1498"/>
        <v>0.99999999999999989</v>
      </c>
      <c r="Q2023" s="176">
        <f t="shared" si="1499"/>
        <v>0.28650688133471602</v>
      </c>
      <c r="R2023" s="83"/>
      <c r="S2023" s="83"/>
      <c r="T2023" s="67"/>
      <c r="U2023" s="209">
        <v>2</v>
      </c>
    </row>
    <row r="2024" spans="1:21" s="60" customFormat="1" ht="15.6" hidden="1" customHeight="1" thickBot="1">
      <c r="A2024" s="60" t="s">
        <v>901</v>
      </c>
      <c r="B2024" s="62"/>
      <c r="C2024" s="49" t="s">
        <v>927</v>
      </c>
      <c r="D2024" s="130">
        <f t="shared" si="1495"/>
        <v>5.2823674991440743E-2</v>
      </c>
      <c r="E2024" s="119">
        <f t="shared" si="1503"/>
        <v>0.10942754931253594</v>
      </c>
      <c r="F2024" s="119">
        <f t="shared" si="1503"/>
        <v>6.8834623204894974E-2</v>
      </c>
      <c r="G2024" s="119">
        <f t="shared" si="1503"/>
        <v>0.10857519978444283</v>
      </c>
      <c r="H2024" s="119">
        <f t="shared" si="1503"/>
        <v>6.8044768133735001E-2</v>
      </c>
      <c r="I2024" s="119">
        <f t="shared" si="1503"/>
        <v>5.5986501559821857E-2</v>
      </c>
      <c r="J2024" s="119">
        <f t="shared" si="1503"/>
        <v>7.1717260589470852E-2</v>
      </c>
      <c r="K2024" s="119">
        <f t="shared" si="1503"/>
        <v>6.8279618919311044E-2</v>
      </c>
      <c r="L2024" s="119">
        <f t="shared" si="1503"/>
        <v>4.7404116609985864E-2</v>
      </c>
      <c r="M2024" s="119">
        <f t="shared" si="1503"/>
        <v>0.16583005138158344</v>
      </c>
      <c r="N2024" s="119">
        <f t="shared" si="1503"/>
        <v>0.10067508508515968</v>
      </c>
      <c r="O2024" s="119">
        <f t="shared" si="1503"/>
        <v>8.2401550427617751E-2</v>
      </c>
      <c r="P2024" s="175">
        <f t="shared" si="1498"/>
        <v>1</v>
      </c>
      <c r="Q2024" s="176">
        <f t="shared" si="1499"/>
        <v>-4.2181855211717023E-2</v>
      </c>
      <c r="R2024" s="83"/>
      <c r="S2024" s="83"/>
      <c r="T2024" s="67"/>
      <c r="U2024" s="209">
        <v>2</v>
      </c>
    </row>
    <row r="2025" spans="1:21" s="60" customFormat="1" ht="15.6" hidden="1" customHeight="1" thickBot="1">
      <c r="A2025" s="60" t="s">
        <v>901</v>
      </c>
      <c r="B2025" s="62"/>
      <c r="C2025" s="49" t="s">
        <v>1061</v>
      </c>
      <c r="D2025" s="130">
        <f t="shared" ref="D2025:O2025" si="1504">D2048/$P2048</f>
        <v>8.2754633215619822E-2</v>
      </c>
      <c r="E2025" s="119">
        <f t="shared" si="1504"/>
        <v>0.11317914886841626</v>
      </c>
      <c r="F2025" s="119">
        <f t="shared" si="1504"/>
        <v>7.3333427970876983E-2</v>
      </c>
      <c r="G2025" s="119">
        <f t="shared" si="1504"/>
        <v>9.3767302915827355E-2</v>
      </c>
      <c r="H2025" s="119">
        <f t="shared" si="1504"/>
        <v>0.10368969085348856</v>
      </c>
      <c r="I2025" s="119">
        <f t="shared" si="1504"/>
        <v>7.7493340495026972E-2</v>
      </c>
      <c r="J2025" s="119">
        <f t="shared" si="1504"/>
        <v>5.4136544857092121E-2</v>
      </c>
      <c r="K2025" s="119">
        <f t="shared" si="1504"/>
        <v>6.5068416611818586E-2</v>
      </c>
      <c r="L2025" s="119">
        <f t="shared" si="1504"/>
        <v>8.7803033913766079E-2</v>
      </c>
      <c r="M2025" s="119">
        <f t="shared" si="1504"/>
        <v>0.13833218508217174</v>
      </c>
      <c r="N2025" s="119">
        <f t="shared" si="1504"/>
        <v>6.1530450652268184E-2</v>
      </c>
      <c r="O2025" s="119">
        <f t="shared" si="1504"/>
        <v>4.8911824563627367E-2</v>
      </c>
      <c r="P2025" s="175">
        <f>SUM(D2025:O2025)</f>
        <v>1</v>
      </c>
      <c r="Q2025" s="176">
        <f>(P2048/P2046-1)</f>
        <v>-0.21463070437546017</v>
      </c>
      <c r="R2025" s="83"/>
      <c r="S2025" s="83"/>
      <c r="T2025" s="67"/>
      <c r="U2025" s="209">
        <v>2</v>
      </c>
    </row>
    <row r="2026" spans="1:21" s="60" customFormat="1" ht="15.6" hidden="1" customHeight="1" thickBot="1">
      <c r="A2026" s="60" t="s">
        <v>1529</v>
      </c>
      <c r="B2026" s="62">
        <f>+B2005+1</f>
        <v>369</v>
      </c>
      <c r="C2026" s="49" t="s">
        <v>1538</v>
      </c>
      <c r="D2026" s="130">
        <f t="shared" ref="D2026:D2032" si="1505">D2049/$P2049</f>
        <v>8.6902574752312098E-2</v>
      </c>
      <c r="E2026" s="119">
        <f t="shared" ref="E2026:O2026" si="1506">E2049/$P2049</f>
        <v>0.11583764545429787</v>
      </c>
      <c r="F2026" s="119">
        <f t="shared" si="1506"/>
        <v>9.9431353292464705E-2</v>
      </c>
      <c r="G2026" s="119">
        <f t="shared" si="1506"/>
        <v>0.15206158791561247</v>
      </c>
      <c r="H2026" s="119">
        <f t="shared" si="1506"/>
        <v>7.6863256825307133E-2</v>
      </c>
      <c r="I2026" s="119">
        <f t="shared" si="1506"/>
        <v>8.1304407757883737E-2</v>
      </c>
      <c r="J2026" s="119">
        <f t="shared" si="1506"/>
        <v>5.4249944093311922E-2</v>
      </c>
      <c r="K2026" s="119">
        <f t="shared" si="1506"/>
        <v>0.10262629180506967</v>
      </c>
      <c r="L2026" s="119">
        <f t="shared" si="1506"/>
        <v>4.1712354894811489E-2</v>
      </c>
      <c r="M2026" s="119">
        <f t="shared" si="1506"/>
        <v>6.3340443246880013E-2</v>
      </c>
      <c r="N2026" s="346">
        <f t="shared" si="1506"/>
        <v>8.6139980557125378E-2</v>
      </c>
      <c r="O2026" s="119">
        <f t="shared" si="1506"/>
        <v>3.9530159404923486E-2</v>
      </c>
      <c r="P2026" s="175">
        <f t="shared" ref="P2026:P2035" si="1507">SUM(D2026:O2026)</f>
        <v>1</v>
      </c>
      <c r="Q2026" s="176">
        <f>(P2049/P2048-1)</f>
        <v>-1.8433806925659435E-2</v>
      </c>
      <c r="R2026" s="83"/>
      <c r="S2026" s="83"/>
      <c r="T2026" s="67"/>
      <c r="U2026" s="209">
        <v>2</v>
      </c>
    </row>
    <row r="2027" spans="1:21" s="60" customFormat="1" ht="15.6" hidden="1" customHeight="1">
      <c r="A2027" s="60" t="s">
        <v>1530</v>
      </c>
      <c r="B2027" s="408">
        <f>+B2026+1</f>
        <v>370</v>
      </c>
      <c r="C2027" s="566" t="s">
        <v>1539</v>
      </c>
      <c r="D2027" s="460">
        <f t="shared" si="1505"/>
        <v>9.1454646326728922E-2</v>
      </c>
      <c r="E2027" s="346">
        <f t="shared" ref="E2027:O2027" si="1508">E2050/$P2050</f>
        <v>7.3764019677388784E-2</v>
      </c>
      <c r="F2027" s="346">
        <f t="shared" si="1508"/>
        <v>9.1083894195339507E-2</v>
      </c>
      <c r="G2027" s="346">
        <f t="shared" si="1508"/>
        <v>7.6550871388368719E-2</v>
      </c>
      <c r="H2027" s="346">
        <f t="shared" si="1508"/>
        <v>4.9746113934266763E-2</v>
      </c>
      <c r="I2027" s="346">
        <f t="shared" si="1508"/>
        <v>6.1782227378261168E-2</v>
      </c>
      <c r="J2027" s="346">
        <f t="shared" si="1508"/>
        <v>4.851603533573684E-2</v>
      </c>
      <c r="K2027" s="346">
        <f t="shared" si="1508"/>
        <v>8.0320655640905805E-2</v>
      </c>
      <c r="L2027" s="346">
        <f t="shared" si="1508"/>
        <v>5.980434317210892E-2</v>
      </c>
      <c r="M2027" s="588">
        <f t="shared" si="1508"/>
        <v>0.10672659454104176</v>
      </c>
      <c r="N2027" s="589">
        <f t="shared" si="1508"/>
        <v>6.1346287327271064E-2</v>
      </c>
      <c r="O2027" s="293">
        <f t="shared" si="1508"/>
        <v>0.19890431108258172</v>
      </c>
      <c r="P2027" s="545">
        <f t="shared" si="1507"/>
        <v>1</v>
      </c>
      <c r="Q2027" s="548">
        <f t="shared" ref="Q2027:Q2035" si="1509">(P2050/P2049-1)</f>
        <v>0.26923612351574544</v>
      </c>
      <c r="R2027" s="83"/>
      <c r="S2027" s="83"/>
      <c r="T2027" s="67"/>
      <c r="U2027" s="209">
        <v>2</v>
      </c>
    </row>
    <row r="2028" spans="1:21" s="60" customFormat="1" ht="15.6" customHeight="1">
      <c r="A2028" s="60" t="s">
        <v>1531</v>
      </c>
      <c r="B2028" s="513">
        <v>361</v>
      </c>
      <c r="C2028" s="567" t="s">
        <v>1540</v>
      </c>
      <c r="D2028" s="119">
        <f t="shared" si="1505"/>
        <v>0.25394675803285721</v>
      </c>
      <c r="E2028" s="119">
        <f t="shared" ref="E2028:O2028" si="1510">E2051/$P2051</f>
        <v>8.6919806134777386E-2</v>
      </c>
      <c r="F2028" s="119">
        <f t="shared" si="1510"/>
        <v>0.10006185608657019</v>
      </c>
      <c r="G2028" s="119">
        <f t="shared" si="1510"/>
        <v>5.3658578804008081E-2</v>
      </c>
      <c r="H2028" s="119">
        <f t="shared" si="1510"/>
        <v>5.3526739026552618E-2</v>
      </c>
      <c r="I2028" s="119">
        <f t="shared" si="1510"/>
        <v>8.250404207095019E-2</v>
      </c>
      <c r="J2028" s="119">
        <f t="shared" si="1510"/>
        <v>7.6965026782344972E-2</v>
      </c>
      <c r="K2028" s="119">
        <f t="shared" si="1510"/>
        <v>7.8275295074570192E-2</v>
      </c>
      <c r="L2028" s="119">
        <f t="shared" si="1510"/>
        <v>6.8809175204494713E-2</v>
      </c>
      <c r="M2028" s="119">
        <f t="shared" si="1510"/>
        <v>7.6964001446779451E-2</v>
      </c>
      <c r="N2028" s="119">
        <f t="shared" si="1510"/>
        <v>4.4309451488912112E-2</v>
      </c>
      <c r="O2028" s="119">
        <f t="shared" si="1510"/>
        <v>2.4059269847182856E-2</v>
      </c>
      <c r="P2028" s="175">
        <f t="shared" si="1507"/>
        <v>0.99999999999999989</v>
      </c>
      <c r="Q2028" s="556">
        <f t="shared" si="1509"/>
        <v>-3.0253747384448193E-2</v>
      </c>
      <c r="R2028" s="83"/>
      <c r="S2028" s="83"/>
      <c r="T2028" s="67"/>
      <c r="U2028" s="209">
        <v>1</v>
      </c>
    </row>
    <row r="2029" spans="1:21" s="60" customFormat="1" ht="15.6" customHeight="1">
      <c r="A2029" s="60" t="s">
        <v>1532</v>
      </c>
      <c r="B2029" s="513">
        <f>+B2028+1</f>
        <v>362</v>
      </c>
      <c r="C2029" s="567" t="s">
        <v>1541</v>
      </c>
      <c r="D2029" s="119">
        <f t="shared" si="1505"/>
        <v>0.65384014215714648</v>
      </c>
      <c r="E2029" s="119">
        <f t="shared" ref="E2029:O2029" si="1511">E2052/$P2052</f>
        <v>1.831637793894602E-2</v>
      </c>
      <c r="F2029" s="119">
        <f t="shared" si="1511"/>
        <v>4.7402738313080742E-2</v>
      </c>
      <c r="G2029" s="119">
        <f t="shared" si="1511"/>
        <v>3.0968529103312995E-2</v>
      </c>
      <c r="H2029" s="119">
        <f t="shared" si="1511"/>
        <v>2.9317452960844283E-2</v>
      </c>
      <c r="I2029" s="119">
        <f t="shared" si="1511"/>
        <v>5.8893186246425124E-2</v>
      </c>
      <c r="J2029" s="119">
        <f t="shared" si="1511"/>
        <v>3.5451329441118944E-2</v>
      </c>
      <c r="K2029" s="119">
        <f t="shared" si="1511"/>
        <v>3.6836204006588429E-2</v>
      </c>
      <c r="L2029" s="119">
        <f t="shared" si="1511"/>
        <v>2.5620634806166227E-2</v>
      </c>
      <c r="M2029" s="119">
        <f t="shared" si="1511"/>
        <v>3.4663235599189143E-2</v>
      </c>
      <c r="N2029" s="119">
        <f t="shared" si="1511"/>
        <v>8.4481846855936262E-3</v>
      </c>
      <c r="O2029" s="119">
        <f t="shared" si="1511"/>
        <v>2.0241984741588174E-2</v>
      </c>
      <c r="P2029" s="175">
        <f t="shared" si="1507"/>
        <v>1.0000000000000002</v>
      </c>
      <c r="Q2029" s="556">
        <f t="shared" si="1509"/>
        <v>1.3130887840872125</v>
      </c>
      <c r="R2029" s="83"/>
      <c r="S2029" s="83"/>
      <c r="T2029" s="67"/>
      <c r="U2029" s="209">
        <v>1</v>
      </c>
    </row>
    <row r="2030" spans="1:21" s="60" customFormat="1" ht="15.75" customHeight="1">
      <c r="A2030" s="60" t="s">
        <v>1533</v>
      </c>
      <c r="B2030" s="513">
        <f>+B2029+1</f>
        <v>363</v>
      </c>
      <c r="C2030" s="567" t="s">
        <v>1542</v>
      </c>
      <c r="D2030" s="119">
        <f t="shared" si="1505"/>
        <v>0.61546770563751174</v>
      </c>
      <c r="E2030" s="119">
        <f t="shared" ref="E2030:O2030" si="1512">E2053/$P2053</f>
        <v>1.1890288177468263E-2</v>
      </c>
      <c r="F2030" s="119">
        <f t="shared" si="1512"/>
        <v>2.3634464851740318E-2</v>
      </c>
      <c r="G2030" s="119">
        <f t="shared" si="1512"/>
        <v>6.3319655844257361E-2</v>
      </c>
      <c r="H2030" s="119">
        <f t="shared" si="1512"/>
        <v>3.4820040884832898E-2</v>
      </c>
      <c r="I2030" s="119">
        <f t="shared" si="1512"/>
        <v>2.7507622810136415E-2</v>
      </c>
      <c r="J2030" s="119">
        <f t="shared" si="1512"/>
        <v>4.330608561621304E-2</v>
      </c>
      <c r="K2030" s="119">
        <f t="shared" si="1512"/>
        <v>3.2616439463643065E-2</v>
      </c>
      <c r="L2030" s="119">
        <f t="shared" si="1512"/>
        <v>2.1568011925441968E-2</v>
      </c>
      <c r="M2030" s="119">
        <f t="shared" si="1512"/>
        <v>3.6118524947008984E-2</v>
      </c>
      <c r="N2030" s="119">
        <f t="shared" si="1512"/>
        <v>4.8487761120328349E-2</v>
      </c>
      <c r="O2030" s="119">
        <f t="shared" si="1512"/>
        <v>4.1263398721417606E-2</v>
      </c>
      <c r="P2030" s="175">
        <f t="shared" si="1507"/>
        <v>1.0000000000000002</v>
      </c>
      <c r="Q2030" s="556">
        <f t="shared" si="1509"/>
        <v>9.0381736036142746E-2</v>
      </c>
      <c r="R2030" s="83"/>
      <c r="S2030" s="83"/>
      <c r="T2030" s="67"/>
      <c r="U2030" s="209">
        <v>1</v>
      </c>
    </row>
    <row r="2031" spans="1:21" s="60" customFormat="1" ht="15.75" customHeight="1">
      <c r="A2031" s="60" t="s">
        <v>1534</v>
      </c>
      <c r="B2031" s="513">
        <f>+B2030+1</f>
        <v>364</v>
      </c>
      <c r="C2031" s="567" t="s">
        <v>1543</v>
      </c>
      <c r="D2031" s="119">
        <f t="shared" si="1505"/>
        <v>0.53858590819262864</v>
      </c>
      <c r="E2031" s="119">
        <f t="shared" ref="E2031:O2031" si="1513">E2054/$P2054</f>
        <v>4.1406320558060497E-2</v>
      </c>
      <c r="F2031" s="119">
        <f t="shared" si="1513"/>
        <v>3.8482304540463169E-2</v>
      </c>
      <c r="G2031" s="119">
        <f t="shared" si="1513"/>
        <v>6.2787423211265958E-2</v>
      </c>
      <c r="H2031" s="119">
        <f t="shared" si="1513"/>
        <v>2.896223647628874E-2</v>
      </c>
      <c r="I2031" s="119">
        <f t="shared" si="1513"/>
        <v>5.6120588786102335E-2</v>
      </c>
      <c r="J2031" s="119">
        <f t="shared" si="1513"/>
        <v>3.2650780012222325E-2</v>
      </c>
      <c r="K2031" s="119">
        <f t="shared" si="1513"/>
        <v>2.7735069134225427E-2</v>
      </c>
      <c r="L2031" s="119">
        <f t="shared" si="1513"/>
        <v>5.0103171997728922E-2</v>
      </c>
      <c r="M2031" s="119">
        <f t="shared" si="1513"/>
        <v>5.0307930378383589E-2</v>
      </c>
      <c r="N2031" s="119">
        <f t="shared" si="1513"/>
        <v>5.1332091339489683E-2</v>
      </c>
      <c r="O2031" s="119">
        <f t="shared" si="1513"/>
        <v>2.1526175373140707E-2</v>
      </c>
      <c r="P2031" s="175">
        <f t="shared" si="1507"/>
        <v>1</v>
      </c>
      <c r="Q2031" s="556">
        <f t="shared" si="1509"/>
        <v>0.46459956025139815</v>
      </c>
      <c r="R2031" s="83"/>
      <c r="S2031" s="83"/>
      <c r="T2031" s="67"/>
      <c r="U2031" s="209">
        <v>1</v>
      </c>
    </row>
    <row r="2032" spans="1:21" s="60" customFormat="1" ht="15.75" customHeight="1">
      <c r="A2032" s="60" t="s">
        <v>1535</v>
      </c>
      <c r="B2032" s="513">
        <v>365</v>
      </c>
      <c r="C2032" s="567" t="s">
        <v>1544</v>
      </c>
      <c r="D2032" s="119">
        <f t="shared" si="1505"/>
        <v>5.3899688003157059E-2</v>
      </c>
      <c r="E2032" s="119">
        <f t="shared" ref="E2032:O2032" si="1514">E2055/$P2055</f>
        <v>6.7544473717442766E-2</v>
      </c>
      <c r="F2032" s="119">
        <f t="shared" si="1514"/>
        <v>9.7264864167324397E-2</v>
      </c>
      <c r="G2032" s="119">
        <f t="shared" si="1514"/>
        <v>6.5363619179163363E-2</v>
      </c>
      <c r="H2032" s="119">
        <f t="shared" si="1514"/>
        <v>5.3093395422257279E-2</v>
      </c>
      <c r="I2032" s="119">
        <f t="shared" si="1514"/>
        <v>0.14739773030781378</v>
      </c>
      <c r="J2032" s="119">
        <f t="shared" si="1514"/>
        <v>0.14443567482241515</v>
      </c>
      <c r="K2032" s="119">
        <f t="shared" si="1514"/>
        <v>6.9455406471981063E-2</v>
      </c>
      <c r="L2032" s="119">
        <f t="shared" si="1514"/>
        <v>6.9455406471981063E-2</v>
      </c>
      <c r="M2032" s="119">
        <f t="shared" si="1514"/>
        <v>8.7608524072612465E-2</v>
      </c>
      <c r="N2032" s="119">
        <f t="shared" si="1514"/>
        <v>8.4451460142067863E-2</v>
      </c>
      <c r="O2032" s="119">
        <f t="shared" si="1514"/>
        <v>6.0029757221783837E-2</v>
      </c>
      <c r="P2032" s="175">
        <f t="shared" si="1507"/>
        <v>0.99999999999999989</v>
      </c>
      <c r="Q2032" s="556">
        <f t="shared" si="1509"/>
        <v>-0.65368369556414208</v>
      </c>
      <c r="R2032" s="83"/>
      <c r="S2032" s="83"/>
      <c r="T2032" s="67"/>
      <c r="U2032" s="209">
        <v>1</v>
      </c>
    </row>
    <row r="2033" spans="1:21" s="60" customFormat="1" ht="15.75" customHeight="1">
      <c r="A2033" s="60" t="s">
        <v>1536</v>
      </c>
      <c r="B2033" s="513">
        <v>366</v>
      </c>
      <c r="C2033" s="567" t="s">
        <v>1545</v>
      </c>
      <c r="D2033" s="119">
        <f t="shared" ref="D2033:O2035" si="1515">D2056/$P2056</f>
        <v>7.302405498281786E-2</v>
      </c>
      <c r="E2033" s="119">
        <f t="shared" si="1515"/>
        <v>7.302405498281786E-2</v>
      </c>
      <c r="F2033" s="119">
        <f t="shared" si="1515"/>
        <v>8.4192439862542962E-2</v>
      </c>
      <c r="G2033" s="119">
        <f t="shared" si="1515"/>
        <v>8.4192439862542962E-2</v>
      </c>
      <c r="H2033" s="119">
        <f t="shared" si="1515"/>
        <v>8.4192439862542962E-2</v>
      </c>
      <c r="I2033" s="119">
        <f t="shared" si="1515"/>
        <v>8.3333333333333329E-2</v>
      </c>
      <c r="J2033" s="119">
        <f t="shared" si="1515"/>
        <v>8.3333333333333329E-2</v>
      </c>
      <c r="K2033" s="119">
        <f t="shared" si="1515"/>
        <v>8.3333333333333329E-2</v>
      </c>
      <c r="L2033" s="119">
        <f t="shared" si="1515"/>
        <v>8.3333333333333329E-2</v>
      </c>
      <c r="M2033" s="119">
        <f t="shared" si="1515"/>
        <v>8.3333333333333329E-2</v>
      </c>
      <c r="N2033" s="119">
        <f t="shared" si="1515"/>
        <v>9.0206185567010308E-2</v>
      </c>
      <c r="O2033" s="119">
        <f t="shared" si="1515"/>
        <v>9.4501718213058292E-2</v>
      </c>
      <c r="P2033" s="175">
        <f t="shared" si="1507"/>
        <v>1</v>
      </c>
      <c r="Q2033" s="556">
        <f t="shared" si="1509"/>
        <v>-8.1294396211523234E-2</v>
      </c>
      <c r="R2033" s="83"/>
      <c r="S2033" s="83"/>
      <c r="T2033" s="67"/>
      <c r="U2033" s="209">
        <v>1</v>
      </c>
    </row>
    <row r="2034" spans="1:21" s="60" customFormat="1" ht="15.75" hidden="1" customHeight="1" thickBot="1">
      <c r="A2034" s="60" t="s">
        <v>1537</v>
      </c>
      <c r="B2034" s="409"/>
      <c r="C2034" s="158" t="s">
        <v>1546</v>
      </c>
      <c r="D2034" s="102" t="e">
        <f t="shared" si="1515"/>
        <v>#DIV/0!</v>
      </c>
      <c r="E2034" s="103" t="e">
        <f t="shared" si="1515"/>
        <v>#DIV/0!</v>
      </c>
      <c r="F2034" s="103" t="e">
        <f t="shared" si="1515"/>
        <v>#DIV/0!</v>
      </c>
      <c r="G2034" s="103" t="e">
        <f t="shared" si="1515"/>
        <v>#DIV/0!</v>
      </c>
      <c r="H2034" s="103" t="e">
        <f t="shared" si="1515"/>
        <v>#DIV/0!</v>
      </c>
      <c r="I2034" s="103" t="e">
        <f t="shared" si="1515"/>
        <v>#DIV/0!</v>
      </c>
      <c r="J2034" s="103" t="e">
        <f t="shared" si="1515"/>
        <v>#DIV/0!</v>
      </c>
      <c r="K2034" s="103" t="e">
        <f t="shared" si="1515"/>
        <v>#DIV/0!</v>
      </c>
      <c r="L2034" s="103" t="e">
        <f t="shared" si="1515"/>
        <v>#DIV/0!</v>
      </c>
      <c r="M2034" s="103" t="e">
        <f t="shared" si="1515"/>
        <v>#DIV/0!</v>
      </c>
      <c r="N2034" s="103" t="e">
        <f t="shared" si="1515"/>
        <v>#DIV/0!</v>
      </c>
      <c r="O2034" s="103" t="e">
        <f t="shared" si="1515"/>
        <v>#DIV/0!</v>
      </c>
      <c r="P2034" s="105" t="e">
        <f t="shared" si="1507"/>
        <v>#DIV/0!</v>
      </c>
      <c r="Q2034" s="106">
        <f t="shared" si="1509"/>
        <v>-1</v>
      </c>
      <c r="R2034" s="83"/>
      <c r="S2034" s="83"/>
      <c r="T2034" s="67"/>
      <c r="U2034" s="209">
        <v>2</v>
      </c>
    </row>
    <row r="2035" spans="1:21" s="60" customFormat="1" ht="15.75" hidden="1" customHeight="1" thickBot="1">
      <c r="A2035" s="60" t="s">
        <v>1547</v>
      </c>
      <c r="B2035" s="213"/>
      <c r="C2035" s="40" t="s">
        <v>1548</v>
      </c>
      <c r="D2035" s="102" t="e">
        <f t="shared" si="1515"/>
        <v>#DIV/0!</v>
      </c>
      <c r="E2035" s="103" t="e">
        <f t="shared" si="1515"/>
        <v>#DIV/0!</v>
      </c>
      <c r="F2035" s="103" t="e">
        <f t="shared" si="1515"/>
        <v>#DIV/0!</v>
      </c>
      <c r="G2035" s="103" t="e">
        <f t="shared" si="1515"/>
        <v>#DIV/0!</v>
      </c>
      <c r="H2035" s="103" t="e">
        <f t="shared" si="1515"/>
        <v>#DIV/0!</v>
      </c>
      <c r="I2035" s="103" t="e">
        <f t="shared" si="1515"/>
        <v>#DIV/0!</v>
      </c>
      <c r="J2035" s="103" t="e">
        <f t="shared" si="1515"/>
        <v>#DIV/0!</v>
      </c>
      <c r="K2035" s="103" t="e">
        <f t="shared" si="1515"/>
        <v>#DIV/0!</v>
      </c>
      <c r="L2035" s="103" t="e">
        <f t="shared" si="1515"/>
        <v>#DIV/0!</v>
      </c>
      <c r="M2035" s="103" t="e">
        <f t="shared" si="1515"/>
        <v>#DIV/0!</v>
      </c>
      <c r="N2035" s="103" t="e">
        <f t="shared" si="1515"/>
        <v>#DIV/0!</v>
      </c>
      <c r="O2035" s="103" t="e">
        <f t="shared" si="1515"/>
        <v>#DIV/0!</v>
      </c>
      <c r="P2035" s="107" t="e">
        <f t="shared" si="1507"/>
        <v>#DIV/0!</v>
      </c>
      <c r="Q2035" s="108" t="e">
        <f t="shared" si="1509"/>
        <v>#DIV/0!</v>
      </c>
      <c r="R2035" s="83"/>
      <c r="S2035" s="83"/>
      <c r="T2035" s="67"/>
      <c r="U2035" s="209">
        <v>2</v>
      </c>
    </row>
    <row r="2036" spans="1:21" s="60" customFormat="1" ht="15.75" hidden="1" customHeight="1" thickBot="1">
      <c r="A2036" s="60" t="s">
        <v>1547</v>
      </c>
      <c r="B2036" s="213"/>
      <c r="C2036" s="40" t="s">
        <v>2545</v>
      </c>
      <c r="D2036" s="102" t="e">
        <f t="shared" ref="D2036:O2036" si="1516">D2059/$P2059</f>
        <v>#DIV/0!</v>
      </c>
      <c r="E2036" s="103" t="e">
        <f t="shared" si="1516"/>
        <v>#DIV/0!</v>
      </c>
      <c r="F2036" s="103" t="e">
        <f t="shared" si="1516"/>
        <v>#DIV/0!</v>
      </c>
      <c r="G2036" s="103" t="e">
        <f t="shared" si="1516"/>
        <v>#DIV/0!</v>
      </c>
      <c r="H2036" s="103" t="e">
        <f t="shared" si="1516"/>
        <v>#DIV/0!</v>
      </c>
      <c r="I2036" s="103" t="e">
        <f t="shared" si="1516"/>
        <v>#DIV/0!</v>
      </c>
      <c r="J2036" s="103" t="e">
        <f t="shared" si="1516"/>
        <v>#DIV/0!</v>
      </c>
      <c r="K2036" s="103" t="e">
        <f t="shared" si="1516"/>
        <v>#DIV/0!</v>
      </c>
      <c r="L2036" s="103" t="e">
        <f t="shared" si="1516"/>
        <v>#DIV/0!</v>
      </c>
      <c r="M2036" s="103" t="e">
        <f t="shared" si="1516"/>
        <v>#DIV/0!</v>
      </c>
      <c r="N2036" s="103" t="e">
        <f t="shared" si="1516"/>
        <v>#DIV/0!</v>
      </c>
      <c r="O2036" s="103" t="e">
        <f t="shared" si="1516"/>
        <v>#DIV/0!</v>
      </c>
      <c r="P2036" s="107" t="e">
        <f t="shared" ref="P2036:P2038" si="1517">SUM(D2036:O2036)</f>
        <v>#DIV/0!</v>
      </c>
      <c r="Q2036" s="108" t="e">
        <f t="shared" ref="Q2036:Q2038" si="1518">(P2059/P2058-1)</f>
        <v>#DIV/0!</v>
      </c>
      <c r="R2036" s="83"/>
      <c r="S2036" s="83"/>
      <c r="T2036" s="67"/>
      <c r="U2036" s="209">
        <v>2</v>
      </c>
    </row>
    <row r="2037" spans="1:21" s="60" customFormat="1" ht="15.75" hidden="1" customHeight="1" thickBot="1">
      <c r="A2037" s="60" t="s">
        <v>1547</v>
      </c>
      <c r="B2037" s="213"/>
      <c r="C2037" s="40" t="s">
        <v>2641</v>
      </c>
      <c r="D2037" s="102" t="e">
        <f>D2060/$P2060</f>
        <v>#DIV/0!</v>
      </c>
      <c r="E2037" s="103" t="e">
        <f t="shared" ref="E2037:O2037" si="1519">E2060/$P2060</f>
        <v>#DIV/0!</v>
      </c>
      <c r="F2037" s="103" t="e">
        <f t="shared" si="1519"/>
        <v>#DIV/0!</v>
      </c>
      <c r="G2037" s="103" t="e">
        <f t="shared" si="1519"/>
        <v>#DIV/0!</v>
      </c>
      <c r="H2037" s="103" t="e">
        <f t="shared" si="1519"/>
        <v>#DIV/0!</v>
      </c>
      <c r="I2037" s="103" t="e">
        <f t="shared" si="1519"/>
        <v>#DIV/0!</v>
      </c>
      <c r="J2037" s="103" t="e">
        <f t="shared" si="1519"/>
        <v>#DIV/0!</v>
      </c>
      <c r="K2037" s="103" t="e">
        <f t="shared" si="1519"/>
        <v>#DIV/0!</v>
      </c>
      <c r="L2037" s="103" t="e">
        <f t="shared" si="1519"/>
        <v>#DIV/0!</v>
      </c>
      <c r="M2037" s="103" t="e">
        <f t="shared" si="1519"/>
        <v>#DIV/0!</v>
      </c>
      <c r="N2037" s="103" t="e">
        <f t="shared" si="1519"/>
        <v>#DIV/0!</v>
      </c>
      <c r="O2037" s="103" t="e">
        <f t="shared" si="1519"/>
        <v>#DIV/0!</v>
      </c>
      <c r="P2037" s="107" t="e">
        <f t="shared" si="1517"/>
        <v>#DIV/0!</v>
      </c>
      <c r="Q2037" s="108" t="e">
        <f t="shared" si="1518"/>
        <v>#DIV/0!</v>
      </c>
      <c r="R2037" s="83"/>
      <c r="S2037" s="83"/>
      <c r="T2037" s="67"/>
      <c r="U2037" s="209">
        <v>2</v>
      </c>
    </row>
    <row r="2038" spans="1:21" s="60" customFormat="1" ht="15.75" hidden="1" customHeight="1" thickBot="1">
      <c r="A2038" s="60" t="s">
        <v>1547</v>
      </c>
      <c r="B2038" s="213"/>
      <c r="C2038" s="40" t="s">
        <v>2737</v>
      </c>
      <c r="D2038" s="102" t="e">
        <f t="shared" ref="D2038:O2038" si="1520">D2061/$P2061</f>
        <v>#DIV/0!</v>
      </c>
      <c r="E2038" s="103" t="e">
        <f t="shared" si="1520"/>
        <v>#DIV/0!</v>
      </c>
      <c r="F2038" s="103" t="e">
        <f t="shared" si="1520"/>
        <v>#DIV/0!</v>
      </c>
      <c r="G2038" s="103" t="e">
        <f t="shared" si="1520"/>
        <v>#DIV/0!</v>
      </c>
      <c r="H2038" s="103" t="e">
        <f t="shared" si="1520"/>
        <v>#DIV/0!</v>
      </c>
      <c r="I2038" s="103" t="e">
        <f t="shared" si="1520"/>
        <v>#DIV/0!</v>
      </c>
      <c r="J2038" s="103" t="e">
        <f t="shared" si="1520"/>
        <v>#DIV/0!</v>
      </c>
      <c r="K2038" s="103" t="e">
        <f t="shared" si="1520"/>
        <v>#DIV/0!</v>
      </c>
      <c r="L2038" s="103" t="e">
        <f t="shared" si="1520"/>
        <v>#DIV/0!</v>
      </c>
      <c r="M2038" s="103" t="e">
        <f t="shared" si="1520"/>
        <v>#DIV/0!</v>
      </c>
      <c r="N2038" s="103" t="e">
        <f t="shared" si="1520"/>
        <v>#DIV/0!</v>
      </c>
      <c r="O2038" s="103" t="e">
        <f t="shared" si="1520"/>
        <v>#DIV/0!</v>
      </c>
      <c r="P2038" s="107" t="e">
        <f t="shared" si="1517"/>
        <v>#DIV/0!</v>
      </c>
      <c r="Q2038" s="108" t="e">
        <f t="shared" si="1518"/>
        <v>#DIV/0!</v>
      </c>
      <c r="R2038" s="83"/>
      <c r="S2038" s="83"/>
      <c r="T2038" s="67"/>
      <c r="U2038" s="209">
        <v>2</v>
      </c>
    </row>
    <row r="2039" spans="1:21" s="60" customFormat="1" ht="15.75" hidden="1" customHeight="1" thickBot="1">
      <c r="A2039" s="60" t="s">
        <v>48</v>
      </c>
      <c r="B2039" s="213"/>
      <c r="C2039" s="41" t="s">
        <v>424</v>
      </c>
      <c r="D2039" s="351">
        <v>5.439584</v>
      </c>
      <c r="E2039" s="352">
        <v>4.9913379999999989</v>
      </c>
      <c r="F2039" s="352">
        <v>5.4321729999999988</v>
      </c>
      <c r="G2039" s="352">
        <v>5.569624000000001</v>
      </c>
      <c r="H2039" s="352">
        <v>13.660762999999996</v>
      </c>
      <c r="I2039" s="352">
        <v>7.0702660000000037</v>
      </c>
      <c r="J2039" s="352">
        <v>9.8207710000000006</v>
      </c>
      <c r="K2039" s="352">
        <v>4.2124769999999998</v>
      </c>
      <c r="L2039" s="352">
        <v>3.2676200000000009</v>
      </c>
      <c r="M2039" s="352">
        <v>1.7489320000000035</v>
      </c>
      <c r="N2039" s="352">
        <v>8.9670210000000026</v>
      </c>
      <c r="O2039" s="83">
        <v>2.3020520000000033</v>
      </c>
      <c r="P2039" s="304">
        <f>SUM(D2039:O2039)</f>
        <v>72.482621000000009</v>
      </c>
      <c r="Q2039" s="84"/>
      <c r="R2039" s="83"/>
      <c r="S2039" s="83"/>
      <c r="T2039" s="67"/>
      <c r="U2039" s="209">
        <v>2</v>
      </c>
    </row>
    <row r="2040" spans="1:21" s="60" customFormat="1" ht="15.75" hidden="1" customHeight="1" thickBot="1">
      <c r="A2040" s="60" t="s">
        <v>48</v>
      </c>
      <c r="B2040" s="213"/>
      <c r="C2040" s="40" t="s">
        <v>425</v>
      </c>
      <c r="D2040" s="109">
        <v>7.2103590000000004</v>
      </c>
      <c r="E2040" s="110">
        <v>3.1550470000000002</v>
      </c>
      <c r="F2040" s="110">
        <v>5.3994859999999996</v>
      </c>
      <c r="G2040" s="110">
        <v>4.6328110000000002</v>
      </c>
      <c r="H2040" s="110">
        <v>6.6795109999999998</v>
      </c>
      <c r="I2040" s="110">
        <v>5.4045860000000001</v>
      </c>
      <c r="J2040" s="110">
        <v>3.5064690000000001</v>
      </c>
      <c r="K2040" s="110">
        <v>8.4278849999999998</v>
      </c>
      <c r="L2040" s="110">
        <v>7.8285470000000004</v>
      </c>
      <c r="M2040" s="110">
        <v>5.7350640000000004</v>
      </c>
      <c r="N2040" s="110">
        <v>8.5063180000000003</v>
      </c>
      <c r="O2040" s="111">
        <v>5.5695490000000003</v>
      </c>
      <c r="P2040" s="112">
        <f>SUM(D2040:O2040)</f>
        <v>72.055632000000003</v>
      </c>
      <c r="Q2040" s="240"/>
      <c r="R2040" s="315"/>
      <c r="S2040" s="315"/>
      <c r="T2040" s="242"/>
      <c r="U2040" s="209">
        <v>2</v>
      </c>
    </row>
    <row r="2041" spans="1:21" s="60" customFormat="1" ht="15.75" hidden="1" customHeight="1" thickBot="1">
      <c r="A2041" s="60" t="s">
        <v>48</v>
      </c>
      <c r="B2041" s="213"/>
      <c r="C2041" s="40" t="s">
        <v>461</v>
      </c>
      <c r="D2041" s="109">
        <v>6.8627339999999997</v>
      </c>
      <c r="E2041" s="110">
        <v>4.9820820000000001</v>
      </c>
      <c r="F2041" s="110">
        <v>5.8166950000000002</v>
      </c>
      <c r="G2041" s="110">
        <v>6.9882179999999998</v>
      </c>
      <c r="H2041" s="110">
        <v>7.6716249999999997</v>
      </c>
      <c r="I2041" s="110">
        <v>4.8135690000000002</v>
      </c>
      <c r="J2041" s="110">
        <v>4.8370179999999996</v>
      </c>
      <c r="K2041" s="110">
        <v>19.767979</v>
      </c>
      <c r="L2041" s="110">
        <v>2.9573399999999999</v>
      </c>
      <c r="M2041" s="110">
        <v>4.9422199999999998</v>
      </c>
      <c r="N2041" s="110">
        <v>7.9861570000000004</v>
      </c>
      <c r="O2041" s="111">
        <v>7.2493309999999997</v>
      </c>
      <c r="P2041" s="112">
        <f t="shared" ref="P2041:P2046" si="1521">SUM(D2041:O2041)</f>
        <v>84.87496800000001</v>
      </c>
      <c r="Q2041" s="80"/>
      <c r="R2041" s="114"/>
      <c r="S2041" s="114"/>
      <c r="T2041" s="115">
        <f t="shared" ref="T2041:T2047" si="1522">R2041-S2041</f>
        <v>0</v>
      </c>
      <c r="U2041" s="209">
        <v>2</v>
      </c>
    </row>
    <row r="2042" spans="1:21" s="60" customFormat="1" ht="15.75" hidden="1" customHeight="1" thickBot="1">
      <c r="A2042" s="60" t="s">
        <v>48</v>
      </c>
      <c r="B2042" s="213"/>
      <c r="C2042" s="40" t="s">
        <v>580</v>
      </c>
      <c r="D2042" s="109">
        <v>6.5841043600000004</v>
      </c>
      <c r="E2042" s="110">
        <v>7.4639949200000002</v>
      </c>
      <c r="F2042" s="110">
        <v>7.0262481699999997</v>
      </c>
      <c r="G2042" s="110">
        <v>7.7364921300000002</v>
      </c>
      <c r="H2042" s="110">
        <v>5.5203642999999998</v>
      </c>
      <c r="I2042" s="110">
        <v>2.9071034299999998</v>
      </c>
      <c r="J2042" s="110">
        <v>2.3913318000000001</v>
      </c>
      <c r="K2042" s="110">
        <v>3.4566449000000001</v>
      </c>
      <c r="L2042" s="110">
        <v>4.0130109999999997</v>
      </c>
      <c r="M2042" s="110">
        <v>6.582878</v>
      </c>
      <c r="N2042" s="110">
        <v>2.6095130000000002</v>
      </c>
      <c r="O2042" s="111">
        <v>6.601121</v>
      </c>
      <c r="P2042" s="112">
        <f t="shared" si="1521"/>
        <v>62.892807009999999</v>
      </c>
      <c r="Q2042" s="80"/>
      <c r="R2042" s="114"/>
      <c r="S2042" s="114"/>
      <c r="T2042" s="115">
        <f t="shared" si="1522"/>
        <v>0</v>
      </c>
      <c r="U2042" s="209">
        <v>2</v>
      </c>
    </row>
    <row r="2043" spans="1:21" s="60" customFormat="1" ht="15.75" hidden="1" customHeight="1" thickBot="1">
      <c r="A2043" s="60" t="s">
        <v>48</v>
      </c>
      <c r="B2043" s="213"/>
      <c r="C2043" s="40" t="s">
        <v>655</v>
      </c>
      <c r="D2043" s="109">
        <v>4.7382275399999996</v>
      </c>
      <c r="E2043" s="110">
        <v>6.8174223899999999</v>
      </c>
      <c r="F2043" s="110">
        <v>12.547420779999999</v>
      </c>
      <c r="G2043" s="110">
        <v>9.0970203999999999</v>
      </c>
      <c r="H2043" s="110">
        <v>4.7201826799999997</v>
      </c>
      <c r="I2043" s="110">
        <v>6.5690413400000001</v>
      </c>
      <c r="J2043" s="110">
        <v>6.3352790099999998</v>
      </c>
      <c r="K2043" s="110">
        <v>10.87537109</v>
      </c>
      <c r="L2043" s="110">
        <v>21.62188708</v>
      </c>
      <c r="M2043" s="110">
        <v>10.458255530000001</v>
      </c>
      <c r="N2043" s="110">
        <v>5.18350066</v>
      </c>
      <c r="O2043" s="111">
        <v>5.8599429900000004</v>
      </c>
      <c r="P2043" s="112">
        <f t="shared" si="1521"/>
        <v>104.82355149</v>
      </c>
      <c r="Q2043" s="80"/>
      <c r="R2043" s="114"/>
      <c r="S2043" s="114"/>
      <c r="T2043" s="115">
        <f t="shared" si="1522"/>
        <v>0</v>
      </c>
      <c r="U2043" s="209">
        <v>2</v>
      </c>
    </row>
    <row r="2044" spans="1:21" s="60" customFormat="1" ht="15.75" hidden="1" customHeight="1" thickBot="1">
      <c r="A2044" s="60" t="s">
        <v>48</v>
      </c>
      <c r="B2044" s="213"/>
      <c r="C2044" s="40" t="s">
        <v>764</v>
      </c>
      <c r="D2044" s="151">
        <v>5.62725294</v>
      </c>
      <c r="E2044" s="152">
        <v>8.4669333200000008</v>
      </c>
      <c r="F2044" s="152">
        <v>8.8209323600000005</v>
      </c>
      <c r="G2044" s="152">
        <v>9.7543814799999993</v>
      </c>
      <c r="H2044" s="152">
        <v>8.3524124099999995</v>
      </c>
      <c r="I2044" s="152">
        <v>7.0833809200000033</v>
      </c>
      <c r="J2044" s="152">
        <v>6.0024242399999963</v>
      </c>
      <c r="K2044" s="152">
        <v>7.0938384900000031</v>
      </c>
      <c r="L2044" s="152">
        <v>7.7978565299999971</v>
      </c>
      <c r="M2044" s="152">
        <v>3.9736948900000044</v>
      </c>
      <c r="N2044" s="152">
        <v>7.3487196199999971</v>
      </c>
      <c r="O2044" s="111">
        <v>4.3862234999999998</v>
      </c>
      <c r="P2044" s="112">
        <f t="shared" si="1521"/>
        <v>84.708050700000001</v>
      </c>
      <c r="Q2044" s="80"/>
      <c r="R2044" s="114"/>
      <c r="S2044" s="114"/>
      <c r="T2044" s="115">
        <f t="shared" si="1522"/>
        <v>0</v>
      </c>
      <c r="U2044" s="209">
        <v>2</v>
      </c>
    </row>
    <row r="2045" spans="1:21" s="60" customFormat="1" ht="15.75" hidden="1" customHeight="1" thickBot="1">
      <c r="A2045" s="60" t="s">
        <v>48</v>
      </c>
      <c r="B2045" s="213"/>
      <c r="C2045" s="40" t="s">
        <v>843</v>
      </c>
      <c r="D2045" s="306">
        <v>16.072619700000001</v>
      </c>
      <c r="E2045" s="307">
        <v>10.001117730000001</v>
      </c>
      <c r="F2045" s="307">
        <v>7.9094047500000002</v>
      </c>
      <c r="G2045" s="307">
        <v>7.5948761300000029</v>
      </c>
      <c r="H2045" s="307">
        <v>7.1565658700000014</v>
      </c>
      <c r="I2045" s="307">
        <v>12.77768571</v>
      </c>
      <c r="J2045" s="307">
        <v>6.1433846600000024</v>
      </c>
      <c r="K2045" s="307">
        <v>11.599807209999994</v>
      </c>
      <c r="L2045" s="307">
        <v>6.2377862299999975</v>
      </c>
      <c r="M2045" s="307">
        <v>7.3258628500000071</v>
      </c>
      <c r="N2045" s="307">
        <v>7.6823258099999947</v>
      </c>
      <c r="O2045" s="308">
        <v>8.4760534800000045</v>
      </c>
      <c r="P2045" s="309">
        <f t="shared" si="1521"/>
        <v>108.97749013000001</v>
      </c>
      <c r="Q2045" s="80"/>
      <c r="R2045" s="109"/>
      <c r="S2045" s="109"/>
      <c r="T2045" s="52">
        <f>S2045-R2045</f>
        <v>0</v>
      </c>
      <c r="U2045" s="209">
        <v>2</v>
      </c>
    </row>
    <row r="2046" spans="1:21" s="60" customFormat="1" ht="15.75" hidden="1" customHeight="1">
      <c r="A2046" s="60" t="s">
        <v>901</v>
      </c>
      <c r="B2046" s="512"/>
      <c r="C2046" s="41" t="s">
        <v>927</v>
      </c>
      <c r="D2046" s="306">
        <v>5.5137678099999992</v>
      </c>
      <c r="E2046" s="307">
        <v>11.422115160000001</v>
      </c>
      <c r="F2046" s="307">
        <v>7.1850004699999985</v>
      </c>
      <c r="G2046" s="307">
        <v>11.333146389999996</v>
      </c>
      <c r="H2046" s="307">
        <v>7.1025549100000021</v>
      </c>
      <c r="I2046" s="307">
        <v>5.8439055999999994</v>
      </c>
      <c r="J2046" s="307">
        <v>7.4858919400000019</v>
      </c>
      <c r="K2046" s="307">
        <v>7.1270687800000019</v>
      </c>
      <c r="L2046" s="307">
        <v>4.9480709600000026</v>
      </c>
      <c r="M2046" s="307">
        <v>17.309443150000007</v>
      </c>
      <c r="N2046" s="307">
        <v>10.508527540000003</v>
      </c>
      <c r="O2046" s="308">
        <v>8.6011247100000077</v>
      </c>
      <c r="P2046" s="309">
        <f t="shared" si="1521"/>
        <v>104.38061742000002</v>
      </c>
      <c r="Q2046" s="80"/>
      <c r="R2046" s="342">
        <v>97.8</v>
      </c>
      <c r="S2046" s="342">
        <v>97.8</v>
      </c>
      <c r="T2046" s="355">
        <f t="shared" si="1522"/>
        <v>0</v>
      </c>
      <c r="U2046" s="209">
        <v>2</v>
      </c>
    </row>
    <row r="2047" spans="1:21" s="60" customFormat="1" ht="15.6" customHeight="1">
      <c r="A2047" s="60" t="s">
        <v>901</v>
      </c>
      <c r="B2047" s="513">
        <v>367</v>
      </c>
      <c r="C2047" s="567" t="s">
        <v>2868</v>
      </c>
      <c r="D2047" s="551">
        <v>8.5</v>
      </c>
      <c r="E2047" s="551">
        <v>8.5</v>
      </c>
      <c r="F2047" s="551">
        <v>8.5</v>
      </c>
      <c r="G2047" s="551">
        <v>8.5</v>
      </c>
      <c r="H2047" s="551">
        <v>8.5</v>
      </c>
      <c r="I2047" s="551">
        <v>8.5</v>
      </c>
      <c r="J2047" s="551">
        <v>8.5</v>
      </c>
      <c r="K2047" s="551">
        <v>8.5</v>
      </c>
      <c r="L2047" s="551">
        <v>8.5</v>
      </c>
      <c r="M2047" s="551">
        <v>8.5</v>
      </c>
      <c r="N2047" s="551">
        <v>8.5</v>
      </c>
      <c r="O2047" s="551">
        <f>(R2047)-SUM(D2047:N2047)</f>
        <v>9</v>
      </c>
      <c r="P2047" s="552">
        <f t="shared" ref="P2047" si="1523">SUM(D2047:O2047)</f>
        <v>102.5</v>
      </c>
      <c r="Q2047" s="173"/>
      <c r="R2047" s="551">
        <v>102.5</v>
      </c>
      <c r="S2047" s="551">
        <v>102.5</v>
      </c>
      <c r="T2047" s="521">
        <f t="shared" si="1522"/>
        <v>0</v>
      </c>
      <c r="U2047" s="209">
        <v>1</v>
      </c>
    </row>
    <row r="2048" spans="1:21" s="60" customFormat="1" ht="15.75" hidden="1" customHeight="1" thickBot="1">
      <c r="A2048" s="60" t="s">
        <v>901</v>
      </c>
      <c r="B2048" s="409"/>
      <c r="C2048" s="158" t="s">
        <v>1061</v>
      </c>
      <c r="D2048" s="312">
        <v>6.7840040400000001</v>
      </c>
      <c r="E2048" s="313">
        <v>9.2781246599999996</v>
      </c>
      <c r="F2048" s="313">
        <v>6.0116787699999996</v>
      </c>
      <c r="G2048" s="313">
        <v>7.6867933199999996</v>
      </c>
      <c r="H2048" s="313">
        <v>8.5002042099999997</v>
      </c>
      <c r="I2048" s="313">
        <v>6.3526973000000027</v>
      </c>
      <c r="J2048" s="313">
        <v>4.4379695100000021</v>
      </c>
      <c r="K2048" s="313">
        <v>5.3341351899999978</v>
      </c>
      <c r="L2048" s="313">
        <v>7.1978584599999991</v>
      </c>
      <c r="M2048" s="313">
        <v>11.340103459999995</v>
      </c>
      <c r="N2048" s="313">
        <v>5.0441021799999959</v>
      </c>
      <c r="O2048" s="305">
        <v>4.0096608799999984</v>
      </c>
      <c r="P2048" s="314">
        <f>SUM(D2048:O2048)</f>
        <v>81.977331979999988</v>
      </c>
      <c r="Q2048" s="75"/>
      <c r="R2048" s="395">
        <v>93.2</v>
      </c>
      <c r="S2048" s="396">
        <v>93.2</v>
      </c>
      <c r="T2048" s="397">
        <f>R2048-S2048</f>
        <v>0</v>
      </c>
      <c r="U2048" s="209">
        <v>2</v>
      </c>
    </row>
    <row r="2049" spans="1:21" s="60" customFormat="1" ht="15.75" hidden="1" customHeight="1" thickBot="1">
      <c r="A2049" s="60" t="s">
        <v>1529</v>
      </c>
      <c r="B2049" s="62"/>
      <c r="C2049" s="40" t="s">
        <v>1538</v>
      </c>
      <c r="D2049" s="109">
        <v>6.9927180199999999</v>
      </c>
      <c r="E2049" s="110">
        <v>9.321012559999998</v>
      </c>
      <c r="F2049" s="110">
        <v>8.0008609400000026</v>
      </c>
      <c r="G2049" s="110">
        <v>12.235814749999996</v>
      </c>
      <c r="H2049" s="110">
        <v>6.184892480000002</v>
      </c>
      <c r="I2049" s="110">
        <v>6.5422549199999978</v>
      </c>
      <c r="J2049" s="110">
        <v>4.3652856400000033</v>
      </c>
      <c r="K2049" s="110">
        <v>8.2579454299999995</v>
      </c>
      <c r="L2049" s="110">
        <v>3.3564337599999945</v>
      </c>
      <c r="M2049" s="110">
        <v>5.0967633599999971</v>
      </c>
      <c r="N2049" s="110">
        <v>6.9313549799999947</v>
      </c>
      <c r="O2049" s="111">
        <v>3.180840829999994</v>
      </c>
      <c r="P2049" s="112">
        <f t="shared" ref="P2049:P2057" si="1524">SUM(D2049:O2049)</f>
        <v>80.466177669999979</v>
      </c>
      <c r="Q2049" s="75"/>
      <c r="R2049" s="109">
        <v>93</v>
      </c>
      <c r="S2049" s="114">
        <v>93</v>
      </c>
      <c r="T2049" s="310">
        <f t="shared" ref="T2049:T2057" si="1525">R2049-S2049</f>
        <v>0</v>
      </c>
      <c r="U2049" s="209">
        <v>2</v>
      </c>
    </row>
    <row r="2050" spans="1:21" s="60" customFormat="1" ht="15.75" hidden="1" customHeight="1" thickBot="1">
      <c r="A2050" s="60" t="s">
        <v>1530</v>
      </c>
      <c r="B2050" s="62"/>
      <c r="C2050" s="40" t="s">
        <v>1539</v>
      </c>
      <c r="D2050" s="312">
        <v>9.3403160199999995</v>
      </c>
      <c r="E2050" s="313">
        <v>7.5335620699999986</v>
      </c>
      <c r="F2050" s="313">
        <v>9.3024508899999994</v>
      </c>
      <c r="G2050" s="313">
        <v>7.818184849999998</v>
      </c>
      <c r="H2050" s="313">
        <v>5.0805994400000003</v>
      </c>
      <c r="I2050" s="313">
        <v>6.3098546800000008</v>
      </c>
      <c r="J2050" s="313">
        <v>4.9549707999999981</v>
      </c>
      <c r="K2050" s="313">
        <v>8.2031951000000021</v>
      </c>
      <c r="L2050" s="313">
        <v>6.1078522200000052</v>
      </c>
      <c r="M2050" s="313">
        <v>10.900048940000005</v>
      </c>
      <c r="N2050" s="313">
        <v>6.2653318699999971</v>
      </c>
      <c r="O2050" s="305">
        <v>20.31421254</v>
      </c>
      <c r="P2050" s="314">
        <f t="shared" si="1524"/>
        <v>102.13057942</v>
      </c>
      <c r="Q2050" s="79"/>
      <c r="R2050" s="306">
        <v>80.400000000000006</v>
      </c>
      <c r="S2050" s="342">
        <v>80.400000000000006</v>
      </c>
      <c r="T2050" s="355">
        <f t="shared" si="1525"/>
        <v>0</v>
      </c>
      <c r="U2050" s="209">
        <v>2</v>
      </c>
    </row>
    <row r="2051" spans="1:21" s="60" customFormat="1" ht="15.6" hidden="1" customHeight="1" thickBot="1">
      <c r="A2051" s="60" t="s">
        <v>1531</v>
      </c>
      <c r="B2051" s="62"/>
      <c r="C2051" s="40" t="s">
        <v>1540</v>
      </c>
      <c r="D2051" s="109">
        <v>25.151076530000001</v>
      </c>
      <c r="E2051" s="110">
        <v>8.6086024999999999</v>
      </c>
      <c r="F2051" s="110">
        <v>9.9102009399999957</v>
      </c>
      <c r="G2051" s="110">
        <v>5.3143857099999963</v>
      </c>
      <c r="H2051" s="110">
        <v>5.3013282000000004</v>
      </c>
      <c r="I2051" s="110">
        <v>8.17126193</v>
      </c>
      <c r="J2051" s="110">
        <v>7.6226737199999945</v>
      </c>
      <c r="K2051" s="110">
        <v>7.7524436700000052</v>
      </c>
      <c r="L2051" s="110">
        <v>6.8149120900000071</v>
      </c>
      <c r="M2051" s="110">
        <v>7.622572169999998</v>
      </c>
      <c r="N2051" s="110">
        <v>4.3884411599999993</v>
      </c>
      <c r="O2051" s="111">
        <v>2.3828480500000069</v>
      </c>
      <c r="P2051" s="112">
        <f t="shared" si="1524"/>
        <v>99.040746670000004</v>
      </c>
      <c r="Q2051" s="113"/>
      <c r="R2051" s="306">
        <v>97.1</v>
      </c>
      <c r="S2051" s="342">
        <v>97.1</v>
      </c>
      <c r="T2051" s="355">
        <f t="shared" si="1525"/>
        <v>0</v>
      </c>
      <c r="U2051" s="209">
        <v>2</v>
      </c>
    </row>
    <row r="2052" spans="1:21" s="60" customFormat="1" ht="15.6" hidden="1" customHeight="1" thickBot="1">
      <c r="A2052" s="60" t="s">
        <v>1532</v>
      </c>
      <c r="B2052" s="62"/>
      <c r="C2052" s="40" t="s">
        <v>1541</v>
      </c>
      <c r="D2052" s="109">
        <v>149.78826450999998</v>
      </c>
      <c r="E2052" s="110">
        <v>4.1960997600000098</v>
      </c>
      <c r="F2052" s="110">
        <v>10.859495229999991</v>
      </c>
      <c r="G2052" s="110">
        <v>7.0945815800000105</v>
      </c>
      <c r="H2052" s="110">
        <v>6.7163364799999954</v>
      </c>
      <c r="I2052" s="110">
        <v>13.491842410000004</v>
      </c>
      <c r="J2052" s="110">
        <v>8.1215464900000001</v>
      </c>
      <c r="K2052" s="110">
        <v>8.4388074600000014</v>
      </c>
      <c r="L2052" s="110">
        <v>5.8694322599999964</v>
      </c>
      <c r="M2052" s="110">
        <v>7.9410020400000016</v>
      </c>
      <c r="N2052" s="110">
        <v>1.9353949700000044</v>
      </c>
      <c r="O2052" s="111">
        <v>4.6372370999999992</v>
      </c>
      <c r="P2052" s="112">
        <f t="shared" si="1524"/>
        <v>229.09004028999996</v>
      </c>
      <c r="Q2052" s="113"/>
      <c r="R2052" s="109">
        <v>245.5</v>
      </c>
      <c r="S2052" s="398">
        <v>245.5</v>
      </c>
      <c r="T2052" s="167">
        <f t="shared" si="1525"/>
        <v>0</v>
      </c>
      <c r="U2052" s="209">
        <v>2</v>
      </c>
    </row>
    <row r="2053" spans="1:21" s="60" customFormat="1" ht="15.75" hidden="1" customHeight="1" thickBot="1">
      <c r="A2053" s="60" t="s">
        <v>1533</v>
      </c>
      <c r="B2053" s="62">
        <f>+B2047+1</f>
        <v>368</v>
      </c>
      <c r="C2053" s="40" t="s">
        <v>1542</v>
      </c>
      <c r="D2053" s="109">
        <v>153.74112224999999</v>
      </c>
      <c r="E2053" s="110">
        <v>2.9701416199999926</v>
      </c>
      <c r="F2053" s="110">
        <v>5.9037852300000111</v>
      </c>
      <c r="G2053" s="110">
        <v>15.816971160000008</v>
      </c>
      <c r="H2053" s="110">
        <v>8.6978928599999961</v>
      </c>
      <c r="I2053" s="110">
        <v>6.8712830300000016</v>
      </c>
      <c r="J2053" s="110">
        <v>10.817669459999991</v>
      </c>
      <c r="K2053" s="110">
        <v>8.1474429300000111</v>
      </c>
      <c r="L2053" s="110">
        <v>5.387594390000003</v>
      </c>
      <c r="M2053" s="110">
        <v>9.0222484600000143</v>
      </c>
      <c r="N2053" s="110">
        <v>12.112029180000007</v>
      </c>
      <c r="O2053" s="111">
        <v>10.307415270000007</v>
      </c>
      <c r="P2053" s="112">
        <f t="shared" si="1524"/>
        <v>249.79559584000003</v>
      </c>
      <c r="Q2053" s="79"/>
      <c r="R2053" s="402">
        <v>238</v>
      </c>
      <c r="S2053" s="343">
        <v>238</v>
      </c>
      <c r="T2053" s="403">
        <f t="shared" si="1525"/>
        <v>0</v>
      </c>
      <c r="U2053" s="209">
        <v>2</v>
      </c>
    </row>
    <row r="2054" spans="1:21" s="60" customFormat="1" ht="15.75" hidden="1" customHeight="1">
      <c r="A2054" s="60" t="s">
        <v>1534</v>
      </c>
      <c r="B2054" s="408">
        <v>377</v>
      </c>
      <c r="C2054" s="568" t="s">
        <v>1543</v>
      </c>
      <c r="D2054" s="306">
        <v>197.04193448000001</v>
      </c>
      <c r="E2054" s="307">
        <v>15.148523899999986</v>
      </c>
      <c r="F2054" s="307">
        <v>14.078771119999999</v>
      </c>
      <c r="G2054" s="307">
        <v>22.97081141999999</v>
      </c>
      <c r="H2054" s="307">
        <v>10.595849270000002</v>
      </c>
      <c r="I2054" s="307">
        <v>20.531746580000004</v>
      </c>
      <c r="J2054" s="307">
        <v>11.945304840000006</v>
      </c>
      <c r="K2054" s="307">
        <v>10.146889460000011</v>
      </c>
      <c r="L2054" s="307">
        <v>18.330271519999997</v>
      </c>
      <c r="M2054" s="307">
        <v>18.405182480000008</v>
      </c>
      <c r="N2054" s="307">
        <v>18.779872300000022</v>
      </c>
      <c r="O2054" s="308">
        <v>7.8753624500000114</v>
      </c>
      <c r="P2054" s="309">
        <f t="shared" si="1524"/>
        <v>365.85051982000005</v>
      </c>
      <c r="Q2054" s="79"/>
      <c r="R2054" s="342">
        <v>345.6</v>
      </c>
      <c r="S2054" s="342">
        <v>345.6</v>
      </c>
      <c r="T2054" s="355">
        <f t="shared" si="1525"/>
        <v>0</v>
      </c>
      <c r="U2054" s="209">
        <v>2</v>
      </c>
    </row>
    <row r="2055" spans="1:21" s="60" customFormat="1" ht="15.75" customHeight="1">
      <c r="A2055" s="60" t="s">
        <v>1535</v>
      </c>
      <c r="B2055" s="513">
        <v>368</v>
      </c>
      <c r="C2055" s="567" t="s">
        <v>1544</v>
      </c>
      <c r="D2055" s="551">
        <v>6.8290904699999997</v>
      </c>
      <c r="E2055" s="551">
        <v>8.5578848199999982</v>
      </c>
      <c r="F2055" s="551">
        <v>12.323458290000001</v>
      </c>
      <c r="G2055" s="551">
        <v>8.2815705499999979</v>
      </c>
      <c r="H2055" s="551">
        <v>6.7269331999999977</v>
      </c>
      <c r="I2055" s="551">
        <v>18.675292430000006</v>
      </c>
      <c r="J2055" s="565">
        <v>18.3</v>
      </c>
      <c r="K2055" s="565">
        <v>8.8000000000000007</v>
      </c>
      <c r="L2055" s="565">
        <v>8.8000000000000007</v>
      </c>
      <c r="M2055" s="565">
        <v>11.1</v>
      </c>
      <c r="N2055" s="565">
        <v>10.7</v>
      </c>
      <c r="O2055" s="551">
        <f>(R2055)-SUM(D2055:N2055)</f>
        <v>7.6057702400000124</v>
      </c>
      <c r="P2055" s="552">
        <f t="shared" si="1524"/>
        <v>126.7</v>
      </c>
      <c r="Q2055" s="523"/>
      <c r="R2055" s="553">
        <v>126.7</v>
      </c>
      <c r="S2055" s="551">
        <v>126.7</v>
      </c>
      <c r="T2055" s="521">
        <f t="shared" si="1525"/>
        <v>0</v>
      </c>
      <c r="U2055" s="209">
        <v>1</v>
      </c>
    </row>
    <row r="2056" spans="1:21" s="60" customFormat="1" ht="15.75" customHeight="1">
      <c r="A2056" s="60" t="s">
        <v>1536</v>
      </c>
      <c r="B2056" s="513">
        <v>369</v>
      </c>
      <c r="C2056" s="567" t="s">
        <v>1545</v>
      </c>
      <c r="D2056" s="565">
        <v>8.5</v>
      </c>
      <c r="E2056" s="565">
        <v>8.5</v>
      </c>
      <c r="F2056" s="565">
        <v>9.8000000000000007</v>
      </c>
      <c r="G2056" s="565">
        <v>9.8000000000000007</v>
      </c>
      <c r="H2056" s="565">
        <v>9.8000000000000007</v>
      </c>
      <c r="I2056" s="565">
        <v>9.6999999999999993</v>
      </c>
      <c r="J2056" s="565">
        <v>9.6999999999999993</v>
      </c>
      <c r="K2056" s="565">
        <v>9.6999999999999993</v>
      </c>
      <c r="L2056" s="565">
        <v>9.6999999999999993</v>
      </c>
      <c r="M2056" s="565">
        <v>9.6999999999999993</v>
      </c>
      <c r="N2056" s="565">
        <v>10.5</v>
      </c>
      <c r="O2056" s="551">
        <f>(R2056)-SUM(D2056:N2056)</f>
        <v>10.999999999999986</v>
      </c>
      <c r="P2056" s="552">
        <f t="shared" si="1524"/>
        <v>116.4</v>
      </c>
      <c r="Q2056" s="523"/>
      <c r="R2056" s="553">
        <f>102.5+13.9</f>
        <v>116.4</v>
      </c>
      <c r="S2056" s="551">
        <f>102.5+13.9</f>
        <v>116.4</v>
      </c>
      <c r="T2056" s="521">
        <f t="shared" si="1525"/>
        <v>0</v>
      </c>
      <c r="U2056" s="209">
        <v>1</v>
      </c>
    </row>
    <row r="2057" spans="1:21" s="60" customFormat="1" ht="15.75" hidden="1" customHeight="1" thickBot="1">
      <c r="A2057" s="60" t="s">
        <v>1537</v>
      </c>
      <c r="B2057" s="409"/>
      <c r="C2057" s="158" t="s">
        <v>1546</v>
      </c>
      <c r="D2057" s="415"/>
      <c r="E2057" s="416"/>
      <c r="F2057" s="416"/>
      <c r="G2057" s="416"/>
      <c r="H2057" s="416"/>
      <c r="I2057" s="416"/>
      <c r="J2057" s="416"/>
      <c r="K2057" s="416"/>
      <c r="L2057" s="416"/>
      <c r="M2057" s="416"/>
      <c r="N2057" s="416"/>
      <c r="O2057" s="305">
        <f>(R2057)-SUM(D2057:N2057)</f>
        <v>0</v>
      </c>
      <c r="P2057" s="314">
        <f t="shared" si="1524"/>
        <v>0</v>
      </c>
      <c r="Q2057" s="80"/>
      <c r="R2057" s="420"/>
      <c r="S2057" s="343"/>
      <c r="T2057" s="403">
        <f t="shared" si="1525"/>
        <v>0</v>
      </c>
      <c r="U2057" s="209">
        <v>2</v>
      </c>
    </row>
    <row r="2058" spans="1:21" s="60" customFormat="1" ht="15.75" hidden="1" customHeight="1" thickBot="1">
      <c r="A2058" s="60" t="s">
        <v>1547</v>
      </c>
      <c r="B2058" s="213"/>
      <c r="C2058" s="40" t="s">
        <v>1548</v>
      </c>
      <c r="D2058" s="134"/>
      <c r="E2058" s="133"/>
      <c r="F2058" s="133"/>
      <c r="G2058" s="133"/>
      <c r="H2058" s="133"/>
      <c r="I2058" s="133"/>
      <c r="J2058" s="133"/>
      <c r="K2058" s="133"/>
      <c r="L2058" s="133"/>
      <c r="M2058" s="133"/>
      <c r="N2058" s="133"/>
      <c r="O2058" s="111">
        <f>(R2058)-SUM(D2058:N2058)</f>
        <v>0</v>
      </c>
      <c r="P2058" s="112">
        <f>SUM(D2058:O2058)</f>
        <v>0</v>
      </c>
      <c r="Q2058" s="80"/>
      <c r="R2058" s="120"/>
      <c r="S2058" s="114"/>
      <c r="T2058" s="115">
        <f>R2058-S2058</f>
        <v>0</v>
      </c>
      <c r="U2058" s="209">
        <v>2</v>
      </c>
    </row>
    <row r="2059" spans="1:21" s="60" customFormat="1" ht="15.75" hidden="1" customHeight="1" thickBot="1">
      <c r="A2059" s="60" t="s">
        <v>1547</v>
      </c>
      <c r="B2059" s="213"/>
      <c r="C2059" s="40" t="s">
        <v>2545</v>
      </c>
      <c r="D2059" s="492"/>
      <c r="E2059" s="491"/>
      <c r="F2059" s="491"/>
      <c r="G2059" s="491"/>
      <c r="H2059" s="491"/>
      <c r="I2059" s="491"/>
      <c r="J2059" s="491"/>
      <c r="K2059" s="491"/>
      <c r="L2059" s="491"/>
      <c r="M2059" s="491"/>
      <c r="N2059" s="491"/>
      <c r="O2059" s="111">
        <f t="shared" ref="O2059:O2061" si="1526">(R2059)-SUM(D2059:N2059)</f>
        <v>0</v>
      </c>
      <c r="P2059" s="112">
        <f t="shared" ref="P2059:P2061" si="1527">SUM(D2059:O2059)</f>
        <v>0</v>
      </c>
      <c r="Q2059" s="80"/>
      <c r="R2059" s="487"/>
      <c r="S2059" s="488"/>
      <c r="T2059" s="115">
        <f t="shared" ref="T2059:T2061" si="1528">R2059-S2059</f>
        <v>0</v>
      </c>
      <c r="U2059" s="209">
        <v>2</v>
      </c>
    </row>
    <row r="2060" spans="1:21" s="60" customFormat="1" ht="15.75" hidden="1" customHeight="1" thickBot="1">
      <c r="A2060" s="60" t="s">
        <v>1547</v>
      </c>
      <c r="B2060" s="213"/>
      <c r="C2060" s="40" t="s">
        <v>2641</v>
      </c>
      <c r="D2060" s="492"/>
      <c r="E2060" s="491"/>
      <c r="F2060" s="491"/>
      <c r="G2060" s="491"/>
      <c r="H2060" s="491"/>
      <c r="I2060" s="491"/>
      <c r="J2060" s="491"/>
      <c r="K2060" s="491"/>
      <c r="L2060" s="491"/>
      <c r="M2060" s="491"/>
      <c r="N2060" s="491"/>
      <c r="O2060" s="111">
        <f t="shared" si="1526"/>
        <v>0</v>
      </c>
      <c r="P2060" s="112">
        <f t="shared" si="1527"/>
        <v>0</v>
      </c>
      <c r="Q2060" s="80"/>
      <c r="R2060" s="487"/>
      <c r="S2060" s="488"/>
      <c r="T2060" s="115">
        <f t="shared" si="1528"/>
        <v>0</v>
      </c>
      <c r="U2060" s="209">
        <v>2</v>
      </c>
    </row>
    <row r="2061" spans="1:21" s="60" customFormat="1" ht="15.75" hidden="1" customHeight="1" thickBot="1">
      <c r="A2061" s="60" t="s">
        <v>1547</v>
      </c>
      <c r="B2061" s="213"/>
      <c r="C2061" s="40" t="s">
        <v>2737</v>
      </c>
      <c r="D2061" s="492"/>
      <c r="E2061" s="491"/>
      <c r="F2061" s="491"/>
      <c r="G2061" s="491"/>
      <c r="H2061" s="491"/>
      <c r="I2061" s="491"/>
      <c r="J2061" s="491"/>
      <c r="K2061" s="491"/>
      <c r="L2061" s="491"/>
      <c r="M2061" s="491"/>
      <c r="N2061" s="491"/>
      <c r="O2061" s="111">
        <f t="shared" si="1526"/>
        <v>0</v>
      </c>
      <c r="P2061" s="112">
        <f t="shared" si="1527"/>
        <v>0</v>
      </c>
      <c r="Q2061" s="80"/>
      <c r="R2061" s="487"/>
      <c r="S2061" s="488"/>
      <c r="T2061" s="115">
        <f t="shared" si="1528"/>
        <v>0</v>
      </c>
      <c r="U2061" s="209">
        <v>2</v>
      </c>
    </row>
    <row r="2062" spans="1:21" s="118" customFormat="1" ht="15.6" customHeight="1">
      <c r="B2062" s="82"/>
      <c r="C2062" s="50"/>
      <c r="D2062" s="83"/>
      <c r="E2062" s="83"/>
      <c r="F2062" s="83"/>
      <c r="G2062" s="83"/>
      <c r="H2062" s="83"/>
      <c r="I2062" s="83"/>
      <c r="J2062" s="83"/>
      <c r="K2062" s="83"/>
      <c r="L2062" s="83"/>
      <c r="M2062" s="83"/>
      <c r="N2062" s="83"/>
      <c r="O2062" s="83"/>
      <c r="P2062" s="83"/>
      <c r="Q2062" s="84"/>
      <c r="R2062" s="83"/>
      <c r="S2062" s="83"/>
      <c r="T2062" s="67"/>
      <c r="U2062" s="209">
        <v>1</v>
      </c>
    </row>
    <row r="2063" spans="1:21" s="61" customFormat="1" ht="15.75" hidden="1" customHeight="1" thickBot="1">
      <c r="A2063" s="61" t="s">
        <v>49</v>
      </c>
      <c r="B2063" s="213"/>
      <c r="C2063" s="38" t="s">
        <v>226</v>
      </c>
      <c r="D2063" s="233">
        <v>8.3006796438814631E-2</v>
      </c>
      <c r="E2063" s="233">
        <v>7.4051314217006031E-2</v>
      </c>
      <c r="F2063" s="233">
        <v>9.5562330986475749E-2</v>
      </c>
      <c r="G2063" s="233">
        <v>0.2697751710461096</v>
      </c>
      <c r="H2063" s="233">
        <v>0.11285086850866789</v>
      </c>
      <c r="I2063" s="233">
        <v>5.7952108128778268E-2</v>
      </c>
      <c r="J2063" s="233">
        <v>6.4023935919924349E-2</v>
      </c>
      <c r="K2063" s="233">
        <v>3.3351606296719058E-2</v>
      </c>
      <c r="L2063" s="233">
        <v>5.1160141372537812E-2</v>
      </c>
      <c r="M2063" s="233">
        <v>5.0764597298256699E-2</v>
      </c>
      <c r="N2063" s="233">
        <v>7.4716402177175525E-2</v>
      </c>
      <c r="O2063" s="233">
        <v>3.278472760953445E-2</v>
      </c>
      <c r="P2063" s="226">
        <f>SUM(D2063:O2063)</f>
        <v>1</v>
      </c>
      <c r="Q2063" s="222"/>
      <c r="R2063" s="66"/>
      <c r="S2063" s="66"/>
      <c r="T2063" s="95"/>
      <c r="U2063" s="209">
        <v>2</v>
      </c>
    </row>
    <row r="2064" spans="1:21" s="61" customFormat="1" ht="15.75" hidden="1" customHeight="1" thickBot="1">
      <c r="A2064" s="61" t="s">
        <v>49</v>
      </c>
      <c r="B2064" s="213"/>
      <c r="C2064" s="38" t="s">
        <v>227</v>
      </c>
      <c r="D2064" s="236">
        <v>0.12186706159286126</v>
      </c>
      <c r="E2064" s="236">
        <v>3.3380554255150248E-2</v>
      </c>
      <c r="F2064" s="236">
        <v>5.9658096510274761E-2</v>
      </c>
      <c r="G2064" s="236">
        <v>0.35556649981509048</v>
      </c>
      <c r="H2064" s="236">
        <v>6.5405495157377411E-2</v>
      </c>
      <c r="I2064" s="236">
        <v>5.8253000884698126E-2</v>
      </c>
      <c r="J2064" s="236">
        <v>4.1184956534139616E-2</v>
      </c>
      <c r="K2064" s="236">
        <v>4.4439351599462586E-2</v>
      </c>
      <c r="L2064" s="236">
        <v>6.5015762979455036E-2</v>
      </c>
      <c r="M2064" s="236">
        <v>5.0330927979488696E-2</v>
      </c>
      <c r="N2064" s="236">
        <v>5.285130953457489E-2</v>
      </c>
      <c r="O2064" s="236">
        <v>5.204698315742691E-2</v>
      </c>
      <c r="P2064" s="71">
        <f>SUM(D2064:O2064)</f>
        <v>0.99999999999999978</v>
      </c>
      <c r="Q2064" s="222"/>
      <c r="R2064" s="66"/>
      <c r="S2064" s="66"/>
      <c r="T2064" s="95"/>
      <c r="U2064" s="209">
        <v>2</v>
      </c>
    </row>
    <row r="2065" spans="1:21" s="61" customFormat="1" ht="15.75" hidden="1" customHeight="1" thickBot="1">
      <c r="A2065" s="61" t="s">
        <v>49</v>
      </c>
      <c r="B2065" s="213"/>
      <c r="C2065" s="38" t="s">
        <v>228</v>
      </c>
      <c r="D2065" s="281">
        <v>0.10025637440751628</v>
      </c>
      <c r="E2065" s="281">
        <v>5.8634350035582879E-2</v>
      </c>
      <c r="F2065" s="281">
        <v>9.8332369097177671E-2</v>
      </c>
      <c r="G2065" s="281">
        <v>6.1167567370114584E-2</v>
      </c>
      <c r="H2065" s="281">
        <v>0.2207946203704097</v>
      </c>
      <c r="I2065" s="281">
        <v>0.2335551001776951</v>
      </c>
      <c r="J2065" s="281">
        <v>4.6258108477241239E-2</v>
      </c>
      <c r="K2065" s="281">
        <v>4.865728803663355E-2</v>
      </c>
      <c r="L2065" s="281">
        <v>3.381765958663302E-2</v>
      </c>
      <c r="M2065" s="281">
        <v>2.7215955173178766E-2</v>
      </c>
      <c r="N2065" s="281">
        <v>3.3098725965901583E-2</v>
      </c>
      <c r="O2065" s="281">
        <v>3.8211881301915621E-2</v>
      </c>
      <c r="P2065" s="221">
        <f>SUM(D2065:O2065)</f>
        <v>1</v>
      </c>
      <c r="Q2065" s="222"/>
      <c r="R2065" s="66"/>
      <c r="S2065" s="66"/>
      <c r="T2065" s="95"/>
      <c r="U2065" s="209">
        <v>2</v>
      </c>
    </row>
    <row r="2066" spans="1:21" s="61" customFormat="1" ht="15.75" hidden="1" customHeight="1" thickBot="1">
      <c r="A2066" s="61" t="s">
        <v>49</v>
      </c>
      <c r="B2066" s="213"/>
      <c r="C2066" s="38" t="s">
        <v>229</v>
      </c>
      <c r="D2066" s="196">
        <f t="shared" ref="D2066:D2073" si="1529">D2088/$P2088</f>
        <v>0.15220172073247085</v>
      </c>
      <c r="E2066" s="197">
        <f t="shared" ref="E2066:O2066" si="1530">E2088/$P2088</f>
        <v>4.8242957882413361E-2</v>
      </c>
      <c r="F2066" s="197">
        <f t="shared" si="1530"/>
        <v>0.11665994457717108</v>
      </c>
      <c r="G2066" s="197">
        <f t="shared" si="1530"/>
        <v>9.5806030296685232E-2</v>
      </c>
      <c r="H2066" s="197">
        <f t="shared" si="1530"/>
        <v>0.29553395346500971</v>
      </c>
      <c r="I2066" s="197">
        <f t="shared" si="1530"/>
        <v>6.9596648169731865E-2</v>
      </c>
      <c r="J2066" s="197">
        <f t="shared" si="1530"/>
        <v>3.8595450482593351E-2</v>
      </c>
      <c r="K2066" s="197">
        <f t="shared" si="1530"/>
        <v>3.3703406837209876E-2</v>
      </c>
      <c r="L2066" s="197">
        <f t="shared" si="1530"/>
        <v>4.6635794756637726E-2</v>
      </c>
      <c r="M2066" s="197">
        <f t="shared" si="1530"/>
        <v>2.3021151541623985E-2</v>
      </c>
      <c r="N2066" s="197">
        <f t="shared" si="1530"/>
        <v>4.7414592948585486E-2</v>
      </c>
      <c r="O2066" s="197">
        <f t="shared" si="1530"/>
        <v>3.258834830986751E-2</v>
      </c>
      <c r="P2066" s="229">
        <f>SUM(D2066:O2066)</f>
        <v>1</v>
      </c>
      <c r="Q2066" s="222"/>
      <c r="R2066" s="66"/>
      <c r="S2066" s="66"/>
      <c r="T2066" s="95"/>
      <c r="U2066" s="209">
        <v>2</v>
      </c>
    </row>
    <row r="2067" spans="1:21" s="61" customFormat="1" ht="15.75" hidden="1" customHeight="1" thickBot="1">
      <c r="A2067" s="61" t="s">
        <v>49</v>
      </c>
      <c r="B2067" s="213"/>
      <c r="C2067" s="39" t="s">
        <v>230</v>
      </c>
      <c r="D2067" s="196">
        <f t="shared" si="1529"/>
        <v>0.16156629199776501</v>
      </c>
      <c r="E2067" s="197">
        <f t="shared" ref="E2067:O2068" si="1531">E2089/$P2089</f>
        <v>4.0765096987474929E-2</v>
      </c>
      <c r="F2067" s="197">
        <f t="shared" si="1531"/>
        <v>4.9163965849388397E-2</v>
      </c>
      <c r="G2067" s="197">
        <f t="shared" si="1531"/>
        <v>0.1367938520711641</v>
      </c>
      <c r="H2067" s="197">
        <f t="shared" si="1531"/>
        <v>0.19178962781013348</v>
      </c>
      <c r="I2067" s="197">
        <f t="shared" si="1531"/>
        <v>5.5638605878715428E-2</v>
      </c>
      <c r="J2067" s="197">
        <f t="shared" si="1531"/>
        <v>7.1158301929684975E-2</v>
      </c>
      <c r="K2067" s="197">
        <f t="shared" si="1531"/>
        <v>8.4864962271046743E-2</v>
      </c>
      <c r="L2067" s="197">
        <f t="shared" si="1531"/>
        <v>5.1620030899344277E-2</v>
      </c>
      <c r="M2067" s="197">
        <f t="shared" si="1531"/>
        <v>3.693006740223416E-2</v>
      </c>
      <c r="N2067" s="197">
        <f t="shared" si="1531"/>
        <v>6.5222750978994229E-2</v>
      </c>
      <c r="O2067" s="197">
        <f t="shared" si="1531"/>
        <v>5.4486445924054279E-2</v>
      </c>
      <c r="P2067" s="229">
        <f>SUM(D2067:O2067)</f>
        <v>1.0000000000000002</v>
      </c>
      <c r="Q2067" s="227">
        <f>(P2089/P2088-1)</f>
        <v>-6.1083466735456393E-2</v>
      </c>
      <c r="R2067" s="66"/>
      <c r="S2067" s="66"/>
      <c r="T2067" s="95"/>
      <c r="U2067" s="209">
        <v>2</v>
      </c>
    </row>
    <row r="2068" spans="1:21" s="61" customFormat="1" ht="15.75" hidden="1" customHeight="1" thickBot="1">
      <c r="A2068" s="61" t="s">
        <v>49</v>
      </c>
      <c r="B2068" s="213"/>
      <c r="C2068" s="38" t="s">
        <v>462</v>
      </c>
      <c r="D2068" s="196">
        <f t="shared" si="1529"/>
        <v>0.15243861612856149</v>
      </c>
      <c r="E2068" s="197">
        <f t="shared" si="1531"/>
        <v>3.3150127789637163E-2</v>
      </c>
      <c r="F2068" s="197">
        <f t="shared" si="1531"/>
        <v>3.4865201592791176E-2</v>
      </c>
      <c r="G2068" s="197">
        <f t="shared" si="1531"/>
        <v>5.6271779552944275E-2</v>
      </c>
      <c r="H2068" s="197">
        <f t="shared" si="1531"/>
        <v>0.30283749463165299</v>
      </c>
      <c r="I2068" s="197">
        <f t="shared" si="1531"/>
        <v>0.12921026228840771</v>
      </c>
      <c r="J2068" s="197">
        <f t="shared" si="1531"/>
        <v>3.5727196184283577E-2</v>
      </c>
      <c r="K2068" s="197">
        <f t="shared" si="1531"/>
        <v>7.5043618185781938E-2</v>
      </c>
      <c r="L2068" s="197">
        <f t="shared" si="1531"/>
        <v>2.2641199601698862E-2</v>
      </c>
      <c r="M2068" s="197">
        <f t="shared" si="1531"/>
        <v>4.5702396959808635E-2</v>
      </c>
      <c r="N2068" s="197">
        <f t="shared" si="1531"/>
        <v>7.4798982643546827E-2</v>
      </c>
      <c r="O2068" s="197">
        <f t="shared" si="1531"/>
        <v>3.7313124440885463E-2</v>
      </c>
      <c r="P2068" s="229">
        <f t="shared" ref="P2068:P2073" si="1532">SUM(D2068:O2068)</f>
        <v>1</v>
      </c>
      <c r="Q2068" s="227">
        <f t="shared" ref="Q2068:Q2073" si="1533">(P2090/P2089-1)</f>
        <v>-5.2050431557654653E-2</v>
      </c>
      <c r="R2068" s="66"/>
      <c r="S2068" s="66"/>
      <c r="T2068" s="95"/>
      <c r="U2068" s="209">
        <v>2</v>
      </c>
    </row>
    <row r="2069" spans="1:21" s="61" customFormat="1" ht="15.75" hidden="1" customHeight="1" thickBot="1">
      <c r="A2069" s="61" t="s">
        <v>49</v>
      </c>
      <c r="B2069" s="213"/>
      <c r="C2069" s="38" t="s">
        <v>581</v>
      </c>
      <c r="D2069" s="196">
        <f t="shared" si="1529"/>
        <v>0.14045672047286534</v>
      </c>
      <c r="E2069" s="197">
        <f t="shared" ref="E2069:O2069" si="1534">E2091/$P2091</f>
        <v>6.7494316257493414E-2</v>
      </c>
      <c r="F2069" s="197">
        <f t="shared" si="1534"/>
        <v>5.1714483026496845E-2</v>
      </c>
      <c r="G2069" s="197">
        <f t="shared" si="1534"/>
        <v>0.17798975639094972</v>
      </c>
      <c r="H2069" s="197">
        <f t="shared" si="1534"/>
        <v>9.8474939857816995E-2</v>
      </c>
      <c r="I2069" s="197">
        <f t="shared" si="1534"/>
        <v>5.7223761974168556E-2</v>
      </c>
      <c r="J2069" s="197">
        <f t="shared" si="1534"/>
        <v>8.7689332083979804E-2</v>
      </c>
      <c r="K2069" s="197">
        <f t="shared" si="1534"/>
        <v>3.7132557981177233E-2</v>
      </c>
      <c r="L2069" s="197">
        <f t="shared" si="1534"/>
        <v>3.6592529352141551E-2</v>
      </c>
      <c r="M2069" s="197">
        <f t="shared" si="1534"/>
        <v>6.4031046283666029E-2</v>
      </c>
      <c r="N2069" s="197">
        <f t="shared" si="1534"/>
        <v>0.1143232759915955</v>
      </c>
      <c r="O2069" s="197">
        <f t="shared" si="1534"/>
        <v>6.6877280327649169E-2</v>
      </c>
      <c r="P2069" s="229">
        <f t="shared" si="1532"/>
        <v>1</v>
      </c>
      <c r="Q2069" s="230">
        <f t="shared" si="1533"/>
        <v>0.30719502569758328</v>
      </c>
      <c r="R2069" s="66"/>
      <c r="S2069" s="66"/>
      <c r="T2069" s="95"/>
      <c r="U2069" s="209">
        <v>2</v>
      </c>
    </row>
    <row r="2070" spans="1:21" s="61" customFormat="1" ht="15.75" hidden="1" customHeight="1" thickBot="1">
      <c r="A2070" s="61" t="s">
        <v>49</v>
      </c>
      <c r="B2070" s="213"/>
      <c r="C2070" s="38" t="s">
        <v>656</v>
      </c>
      <c r="D2070" s="196">
        <f t="shared" si="1529"/>
        <v>0.12616037070714192</v>
      </c>
      <c r="E2070" s="197">
        <f t="shared" ref="E2070:O2070" si="1535">E2092/$P2092</f>
        <v>6.8611088562940403E-2</v>
      </c>
      <c r="F2070" s="197">
        <f t="shared" si="1535"/>
        <v>5.7046105296828062E-2</v>
      </c>
      <c r="G2070" s="197">
        <f t="shared" si="1535"/>
        <v>0.18058475105175428</v>
      </c>
      <c r="H2070" s="197">
        <f t="shared" si="1535"/>
        <v>9.721769727372577E-2</v>
      </c>
      <c r="I2070" s="197">
        <f t="shared" si="1535"/>
        <v>5.7664729211080804E-2</v>
      </c>
      <c r="J2070" s="197">
        <f t="shared" si="1535"/>
        <v>4.7929125880651534E-2</v>
      </c>
      <c r="K2070" s="197">
        <f t="shared" si="1535"/>
        <v>0.12982847970231559</v>
      </c>
      <c r="L2070" s="197">
        <f t="shared" si="1535"/>
        <v>0.10473184119035139</v>
      </c>
      <c r="M2070" s="197">
        <f t="shared" si="1535"/>
        <v>5.5564158168909382E-2</v>
      </c>
      <c r="N2070" s="197">
        <f t="shared" si="1535"/>
        <v>3.5297324565244703E-2</v>
      </c>
      <c r="O2070" s="197">
        <f t="shared" si="1535"/>
        <v>3.9364328389056027E-2</v>
      </c>
      <c r="P2070" s="229">
        <f t="shared" si="1532"/>
        <v>0.99999999999999989</v>
      </c>
      <c r="Q2070" s="230">
        <f t="shared" si="1533"/>
        <v>3.4860449666276772E-2</v>
      </c>
      <c r="R2070" s="66"/>
      <c r="S2070" s="66"/>
      <c r="T2070" s="285"/>
      <c r="U2070" s="209">
        <v>2</v>
      </c>
    </row>
    <row r="2071" spans="1:21" s="61" customFormat="1" ht="15.75" hidden="1" customHeight="1" thickBot="1">
      <c r="A2071" s="61" t="s">
        <v>49</v>
      </c>
      <c r="B2071" s="62"/>
      <c r="C2071" s="42" t="s">
        <v>765</v>
      </c>
      <c r="D2071" s="223">
        <f t="shared" si="1529"/>
        <v>0.11300441095434341</v>
      </c>
      <c r="E2071" s="233">
        <f t="shared" ref="E2071:O2071" si="1536">E2093/$P2093</f>
        <v>5.3606038142918033E-2</v>
      </c>
      <c r="F2071" s="233">
        <f t="shared" si="1536"/>
        <v>3.6547224767834556E-2</v>
      </c>
      <c r="G2071" s="233">
        <f t="shared" si="1536"/>
        <v>0.16139686924212149</v>
      </c>
      <c r="H2071" s="233">
        <f t="shared" si="1536"/>
        <v>0.14114108583225551</v>
      </c>
      <c r="I2071" s="233">
        <f t="shared" si="1536"/>
        <v>0.11725632912377996</v>
      </c>
      <c r="J2071" s="233">
        <f t="shared" si="1536"/>
        <v>7.0387640543849758E-2</v>
      </c>
      <c r="K2071" s="233">
        <f t="shared" si="1536"/>
        <v>4.6171301977281559E-2</v>
      </c>
      <c r="L2071" s="233">
        <f t="shared" si="1536"/>
        <v>0.11779819710318283</v>
      </c>
      <c r="M2071" s="233">
        <f t="shared" si="1536"/>
        <v>6.746192955483038E-2</v>
      </c>
      <c r="N2071" s="233">
        <f t="shared" si="1536"/>
        <v>4.2168634731363494E-2</v>
      </c>
      <c r="O2071" s="233">
        <f t="shared" si="1536"/>
        <v>3.3060338026239103E-2</v>
      </c>
      <c r="P2071" s="319">
        <f t="shared" si="1532"/>
        <v>1</v>
      </c>
      <c r="Q2071" s="320">
        <f t="shared" si="1533"/>
        <v>0.12491401858081952</v>
      </c>
      <c r="R2071" s="66"/>
      <c r="S2071" s="66"/>
      <c r="T2071" s="95"/>
      <c r="U2071" s="209">
        <v>2</v>
      </c>
    </row>
    <row r="2072" spans="1:21" s="61" customFormat="1" ht="15.75" hidden="1" customHeight="1" thickBot="1">
      <c r="A2072" s="61" t="s">
        <v>49</v>
      </c>
      <c r="B2072" s="62"/>
      <c r="C2072" s="42" t="s">
        <v>844</v>
      </c>
      <c r="D2072" s="235">
        <f t="shared" si="1529"/>
        <v>0.13407305636903341</v>
      </c>
      <c r="E2072" s="236">
        <f t="shared" ref="E2072:O2073" si="1537">E2094/$P2094</f>
        <v>5.835574162202084E-2</v>
      </c>
      <c r="F2072" s="236">
        <f t="shared" si="1537"/>
        <v>4.0454502721063004E-2</v>
      </c>
      <c r="G2072" s="236">
        <f t="shared" si="1537"/>
        <v>8.9791276575636902E-2</v>
      </c>
      <c r="H2072" s="236">
        <f t="shared" si="1537"/>
        <v>0.12494042555140719</v>
      </c>
      <c r="I2072" s="236">
        <f t="shared" si="1537"/>
        <v>9.6808944156473217E-2</v>
      </c>
      <c r="J2072" s="236">
        <f t="shared" si="1537"/>
        <v>5.5471913367162624E-2</v>
      </c>
      <c r="K2072" s="236">
        <f t="shared" si="1537"/>
        <v>0.12463620945479036</v>
      </c>
      <c r="L2072" s="236">
        <f t="shared" si="1537"/>
        <v>5.7008179298216909E-2</v>
      </c>
      <c r="M2072" s="236">
        <f t="shared" si="1537"/>
        <v>5.8980678837551474E-2</v>
      </c>
      <c r="N2072" s="236">
        <f t="shared" si="1537"/>
        <v>9.2527772298917607E-2</v>
      </c>
      <c r="O2072" s="236">
        <f t="shared" si="1537"/>
        <v>6.6951299747726442E-2</v>
      </c>
      <c r="P2072" s="321">
        <f t="shared" si="1532"/>
        <v>0.99999999999999989</v>
      </c>
      <c r="Q2072" s="322">
        <f t="shared" si="1533"/>
        <v>-0.25694924186962853</v>
      </c>
      <c r="R2072" s="66"/>
      <c r="S2072" s="66"/>
      <c r="T2072" s="95"/>
      <c r="U2072" s="209">
        <v>2</v>
      </c>
    </row>
    <row r="2073" spans="1:21" s="61" customFormat="1" ht="15.6" hidden="1" customHeight="1" thickBot="1">
      <c r="A2073" s="61" t="s">
        <v>900</v>
      </c>
      <c r="B2073" s="62"/>
      <c r="C2073" s="42" t="s">
        <v>928</v>
      </c>
      <c r="D2073" s="235">
        <f t="shared" si="1529"/>
        <v>0.11399820342066276</v>
      </c>
      <c r="E2073" s="236">
        <f t="shared" si="1537"/>
        <v>6.4268737501703171E-2</v>
      </c>
      <c r="F2073" s="236">
        <f t="shared" si="1537"/>
        <v>5.7814708725051414E-2</v>
      </c>
      <c r="G2073" s="236">
        <f t="shared" si="1537"/>
        <v>6.3377225930148426E-2</v>
      </c>
      <c r="H2073" s="236">
        <f t="shared" si="1537"/>
        <v>4.6528479514934523E-2</v>
      </c>
      <c r="I2073" s="236">
        <f t="shared" si="1537"/>
        <v>0.17791126985352465</v>
      </c>
      <c r="J2073" s="236">
        <f t="shared" si="1537"/>
        <v>0.11330734060021737</v>
      </c>
      <c r="K2073" s="236">
        <f t="shared" si="1537"/>
        <v>8.8442538913133834E-2</v>
      </c>
      <c r="L2073" s="236">
        <f t="shared" si="1537"/>
        <v>4.4888944686212157E-2</v>
      </c>
      <c r="M2073" s="236">
        <f t="shared" si="1537"/>
        <v>0.11727381497280912</v>
      </c>
      <c r="N2073" s="236">
        <f t="shared" si="1537"/>
        <v>6.9364339363720967E-2</v>
      </c>
      <c r="O2073" s="236">
        <f t="shared" si="1537"/>
        <v>4.2824396517881586E-2</v>
      </c>
      <c r="P2073" s="321">
        <f t="shared" si="1532"/>
        <v>1</v>
      </c>
      <c r="Q2073" s="322">
        <f t="shared" si="1533"/>
        <v>0.1106540302615644</v>
      </c>
      <c r="R2073" s="66"/>
      <c r="S2073" s="66"/>
      <c r="T2073" s="95"/>
      <c r="U2073" s="209">
        <v>2</v>
      </c>
    </row>
    <row r="2074" spans="1:21" s="61" customFormat="1" ht="15.6" hidden="1" customHeight="1" thickBot="1">
      <c r="A2074" s="61" t="s">
        <v>900</v>
      </c>
      <c r="B2074" s="62"/>
      <c r="C2074" s="42" t="s">
        <v>1062</v>
      </c>
      <c r="D2074" s="235">
        <f t="shared" ref="D2074:O2074" si="1538">D2097/$P2097</f>
        <v>8.8530616958644864E-2</v>
      </c>
      <c r="E2074" s="236">
        <f t="shared" si="1538"/>
        <v>6.7783991646951897E-2</v>
      </c>
      <c r="F2074" s="236">
        <f t="shared" si="1538"/>
        <v>2.7960488459920368E-2</v>
      </c>
      <c r="G2074" s="236">
        <f t="shared" si="1538"/>
        <v>9.3289751012169603E-2</v>
      </c>
      <c r="H2074" s="236">
        <f t="shared" si="1538"/>
        <v>7.0002431824538983E-2</v>
      </c>
      <c r="I2074" s="236">
        <f t="shared" si="1538"/>
        <v>6.3437853146404433E-2</v>
      </c>
      <c r="J2074" s="236">
        <f t="shared" si="1538"/>
        <v>0.22261598705469487</v>
      </c>
      <c r="K2074" s="236">
        <f t="shared" si="1538"/>
        <v>6.0552487699128119E-2</v>
      </c>
      <c r="L2074" s="236">
        <f t="shared" si="1538"/>
        <v>6.8392688290624476E-2</v>
      </c>
      <c r="M2074" s="236">
        <f t="shared" si="1538"/>
        <v>5.5066614314440786E-2</v>
      </c>
      <c r="N2074" s="236">
        <f t="shared" si="1538"/>
        <v>8.4792099395386372E-2</v>
      </c>
      <c r="O2074" s="236">
        <f t="shared" si="1538"/>
        <v>9.7574990197095313E-2</v>
      </c>
      <c r="P2074" s="321">
        <f>SUM(D2074:O2074)</f>
        <v>1.0000000000000002</v>
      </c>
      <c r="Q2074" s="322">
        <f>(P2097/P2095-1)</f>
        <v>8.3119654879143301E-2</v>
      </c>
      <c r="R2074" s="66"/>
      <c r="S2074" s="66"/>
      <c r="T2074" s="95"/>
      <c r="U2074" s="209">
        <v>2</v>
      </c>
    </row>
    <row r="2075" spans="1:21" s="61" customFormat="1" ht="15.6" hidden="1" customHeight="1" thickBot="1">
      <c r="A2075" s="61" t="s">
        <v>1549</v>
      </c>
      <c r="B2075" s="62">
        <f>+B2054+1</f>
        <v>378</v>
      </c>
      <c r="C2075" s="42" t="s">
        <v>1559</v>
      </c>
      <c r="D2075" s="235">
        <f t="shared" ref="D2075:D2081" si="1539">D2098/$P2098</f>
        <v>4.8127244984185913E-2</v>
      </c>
      <c r="E2075" s="236">
        <f t="shared" ref="E2075:O2075" si="1540">E2098/$P2098</f>
        <v>3.5596425838776771E-2</v>
      </c>
      <c r="F2075" s="236">
        <f t="shared" si="1540"/>
        <v>2.6420473202211074E-2</v>
      </c>
      <c r="G2075" s="236">
        <f t="shared" si="1540"/>
        <v>2.5251010575437834E-2</v>
      </c>
      <c r="H2075" s="236">
        <f t="shared" si="1540"/>
        <v>2.4046985821945397E-2</v>
      </c>
      <c r="I2075" s="236">
        <f t="shared" si="1540"/>
        <v>5.2075996999129133E-2</v>
      </c>
      <c r="J2075" s="236">
        <f t="shared" si="1540"/>
        <v>0.10288103002479847</v>
      </c>
      <c r="K2075" s="236">
        <f t="shared" si="1540"/>
        <v>4.8984993616505608E-2</v>
      </c>
      <c r="L2075" s="236">
        <f t="shared" si="1540"/>
        <v>1.8941720668105528E-2</v>
      </c>
      <c r="M2075" s="236">
        <f t="shared" si="1540"/>
        <v>0.59248071700504334</v>
      </c>
      <c r="N2075" s="236">
        <f t="shared" si="1540"/>
        <v>1.1069638554657618E-2</v>
      </c>
      <c r="O2075" s="236">
        <f t="shared" si="1540"/>
        <v>1.4123762709203206E-2</v>
      </c>
      <c r="P2075" s="321">
        <f t="shared" ref="P2075:P2084" si="1541">SUM(D2075:O2075)</f>
        <v>0.99999999999999978</v>
      </c>
      <c r="Q2075" s="322">
        <f>(P2098/P2097-1)</f>
        <v>1.3084340174490583</v>
      </c>
      <c r="R2075" s="66"/>
      <c r="S2075" s="66"/>
      <c r="T2075" s="95"/>
      <c r="U2075" s="209">
        <v>2</v>
      </c>
    </row>
    <row r="2076" spans="1:21" s="61" customFormat="1" ht="15.6" hidden="1" customHeight="1">
      <c r="A2076" s="61" t="s">
        <v>1550</v>
      </c>
      <c r="B2076" s="408">
        <f>+B2075+1</f>
        <v>379</v>
      </c>
      <c r="C2076" s="508" t="s">
        <v>1560</v>
      </c>
      <c r="D2076" s="455">
        <f t="shared" si="1539"/>
        <v>0.10948327847400699</v>
      </c>
      <c r="E2076" s="281">
        <f t="shared" ref="E2076:O2076" si="1542">E2099/$P2099</f>
        <v>6.0755974089451867E-2</v>
      </c>
      <c r="F2076" s="281">
        <f t="shared" si="1542"/>
        <v>8.206774359037565E-2</v>
      </c>
      <c r="G2076" s="281">
        <f t="shared" si="1542"/>
        <v>6.0574681863572705E-2</v>
      </c>
      <c r="H2076" s="281">
        <f t="shared" si="1542"/>
        <v>7.4957292400241127E-2</v>
      </c>
      <c r="I2076" s="281">
        <f t="shared" si="1542"/>
        <v>9.7948740406638091E-2</v>
      </c>
      <c r="J2076" s="281">
        <f t="shared" si="1542"/>
        <v>0.25757921378628545</v>
      </c>
      <c r="K2076" s="281">
        <f t="shared" si="1542"/>
        <v>6.3654103966819642E-2</v>
      </c>
      <c r="L2076" s="281">
        <f t="shared" si="1542"/>
        <v>3.7408916411090787E-2</v>
      </c>
      <c r="M2076" s="281">
        <f t="shared" si="1542"/>
        <v>4.9718999299117425E-2</v>
      </c>
      <c r="N2076" s="281">
        <f t="shared" si="1542"/>
        <v>4.3672658551605792E-2</v>
      </c>
      <c r="O2076" s="281">
        <f t="shared" si="1542"/>
        <v>6.2178397160794451E-2</v>
      </c>
      <c r="P2076" s="560">
        <f t="shared" si="1541"/>
        <v>0.99999999999999989</v>
      </c>
      <c r="Q2076" s="401">
        <f t="shared" ref="Q2076:Q2084" si="1543">(P2099/P2098-1)</f>
        <v>-0.41761078466683521</v>
      </c>
      <c r="R2076" s="66"/>
      <c r="S2076" s="66"/>
      <c r="T2076" s="95"/>
      <c r="U2076" s="209">
        <v>2</v>
      </c>
    </row>
    <row r="2077" spans="1:21" s="61" customFormat="1" ht="15.6" customHeight="1">
      <c r="A2077" s="61" t="s">
        <v>1551</v>
      </c>
      <c r="B2077" s="513">
        <v>370</v>
      </c>
      <c r="C2077" s="510" t="s">
        <v>1561</v>
      </c>
      <c r="D2077" s="236">
        <f t="shared" si="1539"/>
        <v>6.2630768384010715E-2</v>
      </c>
      <c r="E2077" s="236">
        <f t="shared" ref="E2077:O2077" si="1544">E2100/$P2100</f>
        <v>1.9400352435334871E-2</v>
      </c>
      <c r="F2077" s="236">
        <f t="shared" si="1544"/>
        <v>2.6950405671540743E-2</v>
      </c>
      <c r="G2077" s="236">
        <f t="shared" si="1544"/>
        <v>1.5457980665030702E-2</v>
      </c>
      <c r="H2077" s="236">
        <f t="shared" si="1544"/>
        <v>3.3662647365948768E-2</v>
      </c>
      <c r="I2077" s="236">
        <f t="shared" si="1544"/>
        <v>9.3123725547171202E-2</v>
      </c>
      <c r="J2077" s="236">
        <f t="shared" si="1544"/>
        <v>6.4770367241637317E-2</v>
      </c>
      <c r="K2077" s="236">
        <f t="shared" si="1544"/>
        <v>1.4494822524160905E-2</v>
      </c>
      <c r="L2077" s="236">
        <f t="shared" si="1544"/>
        <v>1.5001609972516049E-2</v>
      </c>
      <c r="M2077" s="236">
        <f t="shared" si="1544"/>
        <v>0.62061557196717776</v>
      </c>
      <c r="N2077" s="236">
        <f t="shared" si="1544"/>
        <v>2.0029335227249409E-2</v>
      </c>
      <c r="O2077" s="236">
        <f t="shared" si="1544"/>
        <v>1.3862412998221637E-2</v>
      </c>
      <c r="P2077" s="321">
        <f t="shared" si="1541"/>
        <v>1</v>
      </c>
      <c r="Q2077" s="520">
        <f t="shared" si="1543"/>
        <v>0.87113684354483767</v>
      </c>
      <c r="R2077" s="66"/>
      <c r="S2077" s="66"/>
      <c r="T2077" s="95"/>
      <c r="U2077" s="209">
        <v>1</v>
      </c>
    </row>
    <row r="2078" spans="1:21" s="61" customFormat="1" ht="15.6" customHeight="1">
      <c r="A2078" s="61" t="s">
        <v>1552</v>
      </c>
      <c r="B2078" s="513">
        <f>+B2077+1</f>
        <v>371</v>
      </c>
      <c r="C2078" s="510" t="s">
        <v>1562</v>
      </c>
      <c r="D2078" s="236">
        <f t="shared" si="1539"/>
        <v>0.33661283575344908</v>
      </c>
      <c r="E2078" s="236">
        <f t="shared" ref="E2078:O2078" si="1545">E2101/$P2101</f>
        <v>2.8388029819245549E-2</v>
      </c>
      <c r="F2078" s="236">
        <f t="shared" si="1545"/>
        <v>3.1111838446373205E-2</v>
      </c>
      <c r="G2078" s="236">
        <f t="shared" si="1545"/>
        <v>4.3419334137597292E-2</v>
      </c>
      <c r="H2078" s="236">
        <f t="shared" si="1545"/>
        <v>9.4167015435540596E-2</v>
      </c>
      <c r="I2078" s="236">
        <f t="shared" si="1545"/>
        <v>0.19572991634524484</v>
      </c>
      <c r="J2078" s="236">
        <f t="shared" si="1545"/>
        <v>0.10979234633554373</v>
      </c>
      <c r="K2078" s="236">
        <f t="shared" si="1545"/>
        <v>3.3590540032485891E-2</v>
      </c>
      <c r="L2078" s="236">
        <f t="shared" si="1545"/>
        <v>3.0368215794081211E-2</v>
      </c>
      <c r="M2078" s="236">
        <f t="shared" si="1545"/>
        <v>3.5796425717828664E-2</v>
      </c>
      <c r="N2078" s="236">
        <f t="shared" si="1545"/>
        <v>3.8193932324060674E-2</v>
      </c>
      <c r="O2078" s="236">
        <f t="shared" si="1545"/>
        <v>2.2829569858549299E-2</v>
      </c>
      <c r="P2078" s="321">
        <f t="shared" si="1541"/>
        <v>1</v>
      </c>
      <c r="Q2078" s="520">
        <f t="shared" si="1543"/>
        <v>-0.42925658480188444</v>
      </c>
      <c r="R2078" s="66"/>
      <c r="S2078" s="66"/>
      <c r="T2078" s="95"/>
      <c r="U2078" s="209">
        <v>1</v>
      </c>
    </row>
    <row r="2079" spans="1:21" s="61" customFormat="1" ht="15.75" customHeight="1">
      <c r="A2079" s="61" t="s">
        <v>1553</v>
      </c>
      <c r="B2079" s="513">
        <f>+B2078+1</f>
        <v>372</v>
      </c>
      <c r="C2079" s="510" t="s">
        <v>1563</v>
      </c>
      <c r="D2079" s="236">
        <f t="shared" si="1539"/>
        <v>0.3368186182715775</v>
      </c>
      <c r="E2079" s="236">
        <f t="shared" ref="E2079:O2079" si="1546">E2102/$P2102</f>
        <v>2.8962729150185849E-2</v>
      </c>
      <c r="F2079" s="236">
        <f t="shared" si="1546"/>
        <v>4.5292599657731893E-2</v>
      </c>
      <c r="G2079" s="236">
        <f t="shared" si="1546"/>
        <v>7.2380189981064422E-2</v>
      </c>
      <c r="H2079" s="236">
        <f t="shared" si="1546"/>
        <v>5.6625100852103927E-2</v>
      </c>
      <c r="I2079" s="236">
        <f t="shared" si="1546"/>
        <v>7.2091362937643316E-2</v>
      </c>
      <c r="J2079" s="236">
        <f t="shared" si="1546"/>
        <v>0.11341803245573684</v>
      </c>
      <c r="K2079" s="236">
        <f t="shared" si="1546"/>
        <v>5.13117775757925E-2</v>
      </c>
      <c r="L2079" s="236">
        <f t="shared" si="1546"/>
        <v>5.7091848808058197E-2</v>
      </c>
      <c r="M2079" s="236">
        <f t="shared" si="1546"/>
        <v>7.0838452185367981E-2</v>
      </c>
      <c r="N2079" s="236">
        <f t="shared" si="1546"/>
        <v>4.9684643104249575E-2</v>
      </c>
      <c r="O2079" s="236">
        <f t="shared" si="1546"/>
        <v>4.5484645020488094E-2</v>
      </c>
      <c r="P2079" s="321">
        <f t="shared" si="1541"/>
        <v>1</v>
      </c>
      <c r="Q2079" s="520">
        <f t="shared" si="1543"/>
        <v>0.13675282292459534</v>
      </c>
      <c r="R2079" s="66"/>
      <c r="S2079" s="66"/>
      <c r="T2079" s="95"/>
      <c r="U2079" s="209">
        <v>1</v>
      </c>
    </row>
    <row r="2080" spans="1:21" s="61" customFormat="1" ht="15.75" customHeight="1">
      <c r="A2080" s="61" t="s">
        <v>1554</v>
      </c>
      <c r="B2080" s="513">
        <f>+B2079+1</f>
        <v>373</v>
      </c>
      <c r="C2080" s="510" t="s">
        <v>1564</v>
      </c>
      <c r="D2080" s="236">
        <f t="shared" si="1539"/>
        <v>0.34549268103794489</v>
      </c>
      <c r="E2080" s="236">
        <f t="shared" ref="E2080:O2080" si="1547">E2103/$P2103</f>
        <v>4.7601289955305492E-2</v>
      </c>
      <c r="F2080" s="236">
        <f t="shared" si="1547"/>
        <v>4.4966279516576224E-2</v>
      </c>
      <c r="G2080" s="236">
        <f t="shared" si="1547"/>
        <v>4.9146380848189182E-2</v>
      </c>
      <c r="H2080" s="236">
        <f t="shared" si="1547"/>
        <v>2.3600033041776103E-2</v>
      </c>
      <c r="I2080" s="236">
        <f t="shared" si="1547"/>
        <v>0.11291682124066844</v>
      </c>
      <c r="J2080" s="236">
        <f t="shared" si="1547"/>
        <v>7.042393997342182E-2</v>
      </c>
      <c r="K2080" s="236">
        <f t="shared" si="1547"/>
        <v>6.5872223148097209E-2</v>
      </c>
      <c r="L2080" s="236">
        <f t="shared" si="1547"/>
        <v>4.8827716056750486E-2</v>
      </c>
      <c r="M2080" s="236">
        <f t="shared" si="1547"/>
        <v>5.0594366945638819E-2</v>
      </c>
      <c r="N2080" s="236">
        <f t="shared" si="1547"/>
        <v>0.10715673750113937</v>
      </c>
      <c r="O2080" s="236">
        <f t="shared" si="1547"/>
        <v>3.340153073449207E-2</v>
      </c>
      <c r="P2080" s="321">
        <f t="shared" si="1541"/>
        <v>1.0000000000000002</v>
      </c>
      <c r="Q2080" s="520">
        <f t="shared" si="1543"/>
        <v>0.13780247620143382</v>
      </c>
      <c r="R2080" s="66"/>
      <c r="S2080" s="66"/>
      <c r="T2080" s="95"/>
      <c r="U2080" s="209">
        <v>1</v>
      </c>
    </row>
    <row r="2081" spans="1:21" s="61" customFormat="1" ht="15.75" customHeight="1">
      <c r="A2081" s="61" t="s">
        <v>1555</v>
      </c>
      <c r="B2081" s="513">
        <v>374</v>
      </c>
      <c r="C2081" s="510" t="s">
        <v>1565</v>
      </c>
      <c r="D2081" s="236">
        <f t="shared" si="1539"/>
        <v>0.11639933287691845</v>
      </c>
      <c r="E2081" s="236">
        <f t="shared" ref="E2081:O2081" si="1548">E2104/$P2104</f>
        <v>4.8410860773397534E-2</v>
      </c>
      <c r="F2081" s="236">
        <f t="shared" si="1548"/>
        <v>4.7215558576587435E-2</v>
      </c>
      <c r="G2081" s="236">
        <f t="shared" si="1548"/>
        <v>4.7058049172434571E-2</v>
      </c>
      <c r="H2081" s="236">
        <f t="shared" si="1548"/>
        <v>2.9957268371953054E-2</v>
      </c>
      <c r="I2081" s="236">
        <f t="shared" si="1548"/>
        <v>0.27095638019861579</v>
      </c>
      <c r="J2081" s="236">
        <f t="shared" si="1548"/>
        <v>0.13752633162804695</v>
      </c>
      <c r="K2081" s="236">
        <f t="shared" si="1548"/>
        <v>6.4851038218477278E-2</v>
      </c>
      <c r="L2081" s="236">
        <f t="shared" si="1548"/>
        <v>5.4920252783629261E-2</v>
      </c>
      <c r="M2081" s="236">
        <f t="shared" si="1548"/>
        <v>5.7779115257297627E-2</v>
      </c>
      <c r="N2081" s="236">
        <f t="shared" si="1548"/>
        <v>8.4261209750225705E-2</v>
      </c>
      <c r="O2081" s="236">
        <f t="shared" si="1548"/>
        <v>4.066460239241651E-2</v>
      </c>
      <c r="P2081" s="321">
        <f t="shared" si="1541"/>
        <v>1</v>
      </c>
      <c r="Q2081" s="520">
        <f t="shared" si="1543"/>
        <v>-9.3619549563175086E-2</v>
      </c>
      <c r="R2081" s="66"/>
      <c r="S2081" s="66"/>
      <c r="T2081" s="95"/>
      <c r="U2081" s="209">
        <v>1</v>
      </c>
    </row>
    <row r="2082" spans="1:21" s="61" customFormat="1" ht="15.75" customHeight="1">
      <c r="A2082" s="61" t="s">
        <v>1556</v>
      </c>
      <c r="B2082" s="513">
        <v>375</v>
      </c>
      <c r="C2082" s="510" t="s">
        <v>1566</v>
      </c>
      <c r="D2082" s="236">
        <f t="shared" ref="D2082:O2084" si="1549">D2105/$P2105</f>
        <v>0.11458948611931483</v>
      </c>
      <c r="E2082" s="236">
        <f t="shared" si="1549"/>
        <v>5.1584957668832455E-2</v>
      </c>
      <c r="F2082" s="236">
        <f t="shared" si="1549"/>
        <v>5.3356960031502268E-2</v>
      </c>
      <c r="G2082" s="236">
        <f t="shared" si="1549"/>
        <v>6.1232526087812565E-2</v>
      </c>
      <c r="H2082" s="236">
        <f t="shared" si="1549"/>
        <v>8.5253002559558963E-2</v>
      </c>
      <c r="I2082" s="236">
        <f t="shared" si="1549"/>
        <v>0.16341799566843868</v>
      </c>
      <c r="J2082" s="236">
        <f t="shared" si="1549"/>
        <v>0.13014372908052765</v>
      </c>
      <c r="K2082" s="236">
        <f t="shared" si="1549"/>
        <v>7.1273872809608202E-2</v>
      </c>
      <c r="L2082" s="236">
        <f t="shared" si="1549"/>
        <v>6.1232526087812558E-2</v>
      </c>
      <c r="M2082" s="236">
        <f t="shared" si="1549"/>
        <v>6.497341996455995E-2</v>
      </c>
      <c r="N2082" s="236">
        <f t="shared" si="1549"/>
        <v>9.1159677101791708E-2</v>
      </c>
      <c r="O2082" s="236">
        <f t="shared" si="1549"/>
        <v>5.1781846820240174E-2</v>
      </c>
      <c r="P2082" s="321">
        <f t="shared" si="1541"/>
        <v>1</v>
      </c>
      <c r="Q2082" s="520">
        <f t="shared" si="1543"/>
        <v>-0.2357809208546493</v>
      </c>
      <c r="R2082" s="66"/>
      <c r="S2082" s="66"/>
      <c r="T2082" s="95"/>
      <c r="U2082" s="209">
        <v>1</v>
      </c>
    </row>
    <row r="2083" spans="1:21" s="61" customFormat="1" ht="15.75" hidden="1" customHeight="1" thickBot="1">
      <c r="A2083" s="61" t="s">
        <v>1557</v>
      </c>
      <c r="B2083" s="409"/>
      <c r="C2083" s="410" t="s">
        <v>1567</v>
      </c>
      <c r="D2083" s="68" t="e">
        <f t="shared" si="1549"/>
        <v>#DIV/0!</v>
      </c>
      <c r="E2083" s="87" t="e">
        <f t="shared" si="1549"/>
        <v>#DIV/0!</v>
      </c>
      <c r="F2083" s="87" t="e">
        <f t="shared" si="1549"/>
        <v>#DIV/0!</v>
      </c>
      <c r="G2083" s="87" t="e">
        <f t="shared" si="1549"/>
        <v>#DIV/0!</v>
      </c>
      <c r="H2083" s="87" t="e">
        <f t="shared" si="1549"/>
        <v>#DIV/0!</v>
      </c>
      <c r="I2083" s="87" t="e">
        <f t="shared" si="1549"/>
        <v>#DIV/0!</v>
      </c>
      <c r="J2083" s="87" t="e">
        <f t="shared" si="1549"/>
        <v>#DIV/0!</v>
      </c>
      <c r="K2083" s="87" t="e">
        <f t="shared" si="1549"/>
        <v>#DIV/0!</v>
      </c>
      <c r="L2083" s="87" t="e">
        <f t="shared" si="1549"/>
        <v>#DIV/0!</v>
      </c>
      <c r="M2083" s="87" t="e">
        <f t="shared" si="1549"/>
        <v>#DIV/0!</v>
      </c>
      <c r="N2083" s="87" t="e">
        <f t="shared" si="1549"/>
        <v>#DIV/0!</v>
      </c>
      <c r="O2083" s="87" t="e">
        <f t="shared" si="1549"/>
        <v>#DIV/0!</v>
      </c>
      <c r="P2083" s="69" t="e">
        <f t="shared" si="1541"/>
        <v>#DIV/0!</v>
      </c>
      <c r="Q2083" s="70">
        <f t="shared" si="1543"/>
        <v>-1</v>
      </c>
      <c r="R2083" s="66"/>
      <c r="S2083" s="66"/>
      <c r="T2083" s="95"/>
      <c r="U2083" s="209">
        <v>2</v>
      </c>
    </row>
    <row r="2084" spans="1:21" s="61" customFormat="1" ht="15.75" hidden="1" customHeight="1" thickBot="1">
      <c r="A2084" s="61" t="s">
        <v>1558</v>
      </c>
      <c r="B2084" s="213"/>
      <c r="C2084" s="38" t="s">
        <v>1568</v>
      </c>
      <c r="D2084" s="68" t="e">
        <f t="shared" si="1549"/>
        <v>#DIV/0!</v>
      </c>
      <c r="E2084" s="87" t="e">
        <f t="shared" si="1549"/>
        <v>#DIV/0!</v>
      </c>
      <c r="F2084" s="87" t="e">
        <f t="shared" si="1549"/>
        <v>#DIV/0!</v>
      </c>
      <c r="G2084" s="87" t="e">
        <f t="shared" si="1549"/>
        <v>#DIV/0!</v>
      </c>
      <c r="H2084" s="87" t="e">
        <f t="shared" si="1549"/>
        <v>#DIV/0!</v>
      </c>
      <c r="I2084" s="87" t="e">
        <f t="shared" si="1549"/>
        <v>#DIV/0!</v>
      </c>
      <c r="J2084" s="87" t="e">
        <f t="shared" si="1549"/>
        <v>#DIV/0!</v>
      </c>
      <c r="K2084" s="87" t="e">
        <f t="shared" si="1549"/>
        <v>#DIV/0!</v>
      </c>
      <c r="L2084" s="87" t="e">
        <f t="shared" si="1549"/>
        <v>#DIV/0!</v>
      </c>
      <c r="M2084" s="87" t="e">
        <f t="shared" si="1549"/>
        <v>#DIV/0!</v>
      </c>
      <c r="N2084" s="87" t="e">
        <f t="shared" si="1549"/>
        <v>#DIV/0!</v>
      </c>
      <c r="O2084" s="87" t="e">
        <f t="shared" si="1549"/>
        <v>#DIV/0!</v>
      </c>
      <c r="P2084" s="71" t="e">
        <f t="shared" si="1541"/>
        <v>#DIV/0!</v>
      </c>
      <c r="Q2084" s="72" t="e">
        <f t="shared" si="1543"/>
        <v>#DIV/0!</v>
      </c>
      <c r="R2084" s="66"/>
      <c r="S2084" s="66"/>
      <c r="T2084" s="95"/>
      <c r="U2084" s="209">
        <v>2</v>
      </c>
    </row>
    <row r="2085" spans="1:21" s="61" customFormat="1" ht="15.75" hidden="1" customHeight="1" thickBot="1">
      <c r="A2085" s="61" t="s">
        <v>1558</v>
      </c>
      <c r="B2085" s="213"/>
      <c r="C2085" s="38" t="s">
        <v>2546</v>
      </c>
      <c r="D2085" s="68" t="e">
        <f t="shared" ref="D2085:N2085" si="1550">D2108/$P2108</f>
        <v>#DIV/0!</v>
      </c>
      <c r="E2085" s="87" t="e">
        <f t="shared" si="1550"/>
        <v>#DIV/0!</v>
      </c>
      <c r="F2085" s="87" t="e">
        <f t="shared" si="1550"/>
        <v>#DIV/0!</v>
      </c>
      <c r="G2085" s="87" t="e">
        <f t="shared" si="1550"/>
        <v>#DIV/0!</v>
      </c>
      <c r="H2085" s="87" t="e">
        <f t="shared" si="1550"/>
        <v>#DIV/0!</v>
      </c>
      <c r="I2085" s="87" t="e">
        <f t="shared" si="1550"/>
        <v>#DIV/0!</v>
      </c>
      <c r="J2085" s="87" t="e">
        <f t="shared" si="1550"/>
        <v>#DIV/0!</v>
      </c>
      <c r="K2085" s="87" t="e">
        <f t="shared" si="1550"/>
        <v>#DIV/0!</v>
      </c>
      <c r="L2085" s="87" t="e">
        <f t="shared" si="1550"/>
        <v>#DIV/0!</v>
      </c>
      <c r="M2085" s="87" t="e">
        <f t="shared" si="1550"/>
        <v>#DIV/0!</v>
      </c>
      <c r="N2085" s="87" t="e">
        <f t="shared" si="1550"/>
        <v>#DIV/0!</v>
      </c>
      <c r="O2085" s="87" t="e">
        <f>O2108/$P2108</f>
        <v>#DIV/0!</v>
      </c>
      <c r="P2085" s="71" t="e">
        <f>SUM(D2085:O2085)</f>
        <v>#DIV/0!</v>
      </c>
      <c r="Q2085" s="72" t="e">
        <f t="shared" ref="Q2085:Q2087" si="1551">(P2108/P2107-1)</f>
        <v>#DIV/0!</v>
      </c>
      <c r="R2085" s="66"/>
      <c r="S2085" s="66"/>
      <c r="T2085" s="95"/>
      <c r="U2085" s="209">
        <v>2</v>
      </c>
    </row>
    <row r="2086" spans="1:21" s="61" customFormat="1" ht="15.75" hidden="1" customHeight="1" thickBot="1">
      <c r="A2086" s="61" t="s">
        <v>1558</v>
      </c>
      <c r="B2086" s="213"/>
      <c r="C2086" s="38" t="s">
        <v>2642</v>
      </c>
      <c r="D2086" s="68" t="e">
        <f t="shared" ref="D2086:O2086" si="1552">D2109/$P2109</f>
        <v>#DIV/0!</v>
      </c>
      <c r="E2086" s="87" t="e">
        <f t="shared" si="1552"/>
        <v>#DIV/0!</v>
      </c>
      <c r="F2086" s="87" t="e">
        <f t="shared" si="1552"/>
        <v>#DIV/0!</v>
      </c>
      <c r="G2086" s="87" t="e">
        <f t="shared" si="1552"/>
        <v>#DIV/0!</v>
      </c>
      <c r="H2086" s="87" t="e">
        <f t="shared" si="1552"/>
        <v>#DIV/0!</v>
      </c>
      <c r="I2086" s="87" t="e">
        <f t="shared" si="1552"/>
        <v>#DIV/0!</v>
      </c>
      <c r="J2086" s="87" t="e">
        <f t="shared" si="1552"/>
        <v>#DIV/0!</v>
      </c>
      <c r="K2086" s="87" t="e">
        <f t="shared" si="1552"/>
        <v>#DIV/0!</v>
      </c>
      <c r="L2086" s="87" t="e">
        <f t="shared" si="1552"/>
        <v>#DIV/0!</v>
      </c>
      <c r="M2086" s="87" t="e">
        <f t="shared" si="1552"/>
        <v>#DIV/0!</v>
      </c>
      <c r="N2086" s="87" t="e">
        <f t="shared" si="1552"/>
        <v>#DIV/0!</v>
      </c>
      <c r="O2086" s="87" t="e">
        <f t="shared" si="1552"/>
        <v>#DIV/0!</v>
      </c>
      <c r="P2086" s="71" t="e">
        <f t="shared" ref="P2086:P2087" si="1553">SUM(D2086:O2086)</f>
        <v>#DIV/0!</v>
      </c>
      <c r="Q2086" s="72" t="e">
        <f t="shared" si="1551"/>
        <v>#DIV/0!</v>
      </c>
      <c r="R2086" s="66"/>
      <c r="S2086" s="66"/>
      <c r="T2086" s="95"/>
      <c r="U2086" s="209">
        <v>2</v>
      </c>
    </row>
    <row r="2087" spans="1:21" s="61" customFormat="1" ht="15.75" hidden="1" customHeight="1" thickBot="1">
      <c r="A2087" s="61" t="s">
        <v>1558</v>
      </c>
      <c r="B2087" s="213"/>
      <c r="C2087" s="38" t="s">
        <v>2738</v>
      </c>
      <c r="D2087" s="68" t="e">
        <f t="shared" ref="D2087:O2087" si="1554">D2110/$P2110</f>
        <v>#DIV/0!</v>
      </c>
      <c r="E2087" s="87" t="e">
        <f t="shared" si="1554"/>
        <v>#DIV/0!</v>
      </c>
      <c r="F2087" s="87" t="e">
        <f t="shared" si="1554"/>
        <v>#DIV/0!</v>
      </c>
      <c r="G2087" s="87" t="e">
        <f t="shared" si="1554"/>
        <v>#DIV/0!</v>
      </c>
      <c r="H2087" s="87" t="e">
        <f t="shared" si="1554"/>
        <v>#DIV/0!</v>
      </c>
      <c r="I2087" s="87" t="e">
        <f t="shared" si="1554"/>
        <v>#DIV/0!</v>
      </c>
      <c r="J2087" s="87" t="e">
        <f t="shared" si="1554"/>
        <v>#DIV/0!</v>
      </c>
      <c r="K2087" s="87" t="e">
        <f t="shared" si="1554"/>
        <v>#DIV/0!</v>
      </c>
      <c r="L2087" s="87" t="e">
        <f t="shared" si="1554"/>
        <v>#DIV/0!</v>
      </c>
      <c r="M2087" s="87" t="e">
        <f t="shared" si="1554"/>
        <v>#DIV/0!</v>
      </c>
      <c r="N2087" s="87" t="e">
        <f t="shared" si="1554"/>
        <v>#DIV/0!</v>
      </c>
      <c r="O2087" s="87" t="e">
        <f t="shared" si="1554"/>
        <v>#DIV/0!</v>
      </c>
      <c r="P2087" s="71" t="e">
        <f t="shared" si="1553"/>
        <v>#DIV/0!</v>
      </c>
      <c r="Q2087" s="72" t="e">
        <f t="shared" si="1551"/>
        <v>#DIV/0!</v>
      </c>
      <c r="R2087" s="66"/>
      <c r="S2087" s="66"/>
      <c r="T2087" s="95"/>
      <c r="U2087" s="209">
        <v>2</v>
      </c>
    </row>
    <row r="2088" spans="1:21" s="61" customFormat="1" ht="15.75" hidden="1" customHeight="1" thickBot="1">
      <c r="A2088" s="61" t="s">
        <v>49</v>
      </c>
      <c r="B2088" s="213"/>
      <c r="C2088" s="39" t="s">
        <v>229</v>
      </c>
      <c r="D2088" s="286">
        <f t="shared" ref="D2088:P2088" si="1555">D1892+D1941+D1990+D2039</f>
        <v>49.639999000000003</v>
      </c>
      <c r="E2088" s="430">
        <f t="shared" si="1555"/>
        <v>15.734252999999999</v>
      </c>
      <c r="F2088" s="430">
        <f t="shared" si="1555"/>
        <v>38.048186999999999</v>
      </c>
      <c r="G2088" s="430">
        <f t="shared" si="1555"/>
        <v>31.246764000000006</v>
      </c>
      <c r="H2088" s="430">
        <f t="shared" si="1555"/>
        <v>96.387248999999997</v>
      </c>
      <c r="I2088" s="430">
        <f t="shared" si="1555"/>
        <v>22.69867600000002</v>
      </c>
      <c r="J2088" s="430">
        <f t="shared" si="1555"/>
        <v>12.587755999999994</v>
      </c>
      <c r="K2088" s="430">
        <f t="shared" si="1555"/>
        <v>10.992234999999999</v>
      </c>
      <c r="L2088" s="430">
        <f t="shared" si="1555"/>
        <v>15.210082999999997</v>
      </c>
      <c r="M2088" s="430">
        <f t="shared" si="1555"/>
        <v>7.5082590000000149</v>
      </c>
      <c r="N2088" s="430">
        <f t="shared" si="1555"/>
        <v>15.464084999999994</v>
      </c>
      <c r="O2088" s="430">
        <f t="shared" si="1555"/>
        <v>10.628563000000016</v>
      </c>
      <c r="P2088" s="431">
        <f t="shared" si="1555"/>
        <v>326.14610900000002</v>
      </c>
      <c r="Q2088" s="128"/>
      <c r="R2088" s="66"/>
      <c r="S2088" s="66"/>
      <c r="T2088" s="95"/>
      <c r="U2088" s="209">
        <v>2</v>
      </c>
    </row>
    <row r="2089" spans="1:21" s="61" customFormat="1" ht="15.75" hidden="1" customHeight="1" thickBot="1">
      <c r="A2089" s="61" t="s">
        <v>49</v>
      </c>
      <c r="B2089" s="213"/>
      <c r="C2089" s="38" t="s">
        <v>230</v>
      </c>
      <c r="D2089" s="73">
        <f t="shared" ref="D2089:O2089" si="1556">D1893+D1942+D1991+D2040</f>
        <v>49.475471999999996</v>
      </c>
      <c r="E2089" s="97">
        <f t="shared" si="1556"/>
        <v>12.48325</v>
      </c>
      <c r="F2089" s="97">
        <f t="shared" si="1556"/>
        <v>15.055185</v>
      </c>
      <c r="G2089" s="97">
        <f t="shared" si="1556"/>
        <v>41.889556999999996</v>
      </c>
      <c r="H2089" s="97">
        <f t="shared" si="1556"/>
        <v>58.730581999999991</v>
      </c>
      <c r="I2089" s="97">
        <f t="shared" si="1556"/>
        <v>17.037875</v>
      </c>
      <c r="J2089" s="97">
        <f t="shared" si="1556"/>
        <v>21.790378</v>
      </c>
      <c r="K2089" s="97">
        <f t="shared" si="1556"/>
        <v>25.987685999999997</v>
      </c>
      <c r="L2089" s="97">
        <f t="shared" si="1556"/>
        <v>15.807290999999999</v>
      </c>
      <c r="M2089" s="97">
        <f t="shared" si="1556"/>
        <v>11.308872000000001</v>
      </c>
      <c r="N2089" s="97">
        <f t="shared" si="1556"/>
        <v>19.972770000000004</v>
      </c>
      <c r="O2089" s="97">
        <f t="shared" si="1556"/>
        <v>16.685056000000003</v>
      </c>
      <c r="P2089" s="74">
        <f t="shared" ref="P2089:P2094" si="1557">SUM(D2089:O2089)</f>
        <v>306.223974</v>
      </c>
      <c r="Q2089" s="325"/>
      <c r="R2089" s="357"/>
      <c r="S2089" s="357"/>
      <c r="T2089" s="287"/>
      <c r="U2089" s="209">
        <v>2</v>
      </c>
    </row>
    <row r="2090" spans="1:21" s="61" customFormat="1" ht="15.75" hidden="1" customHeight="1" thickBot="1">
      <c r="A2090" s="61" t="s">
        <v>49</v>
      </c>
      <c r="B2090" s="213"/>
      <c r="C2090" s="38" t="s">
        <v>462</v>
      </c>
      <c r="D2090" s="73">
        <f t="shared" ref="D2090:O2090" si="1558">D1894+D1943+D1992+D2041</f>
        <v>44.250625999999997</v>
      </c>
      <c r="E2090" s="97">
        <f t="shared" si="1558"/>
        <v>9.6229809999999993</v>
      </c>
      <c r="F2090" s="97">
        <f t="shared" si="1558"/>
        <v>10.120841</v>
      </c>
      <c r="G2090" s="97">
        <f t="shared" si="1558"/>
        <v>16.334847</v>
      </c>
      <c r="H2090" s="97">
        <f t="shared" si="1558"/>
        <v>87.909147000000004</v>
      </c>
      <c r="I2090" s="97">
        <f t="shared" si="1558"/>
        <v>37.507786000000003</v>
      </c>
      <c r="J2090" s="97">
        <f t="shared" si="1558"/>
        <v>10.371065</v>
      </c>
      <c r="K2090" s="97">
        <f t="shared" si="1558"/>
        <v>21.784027999999999</v>
      </c>
      <c r="L2090" s="97">
        <f t="shared" si="1558"/>
        <v>6.5723979999999997</v>
      </c>
      <c r="M2090" s="97">
        <f t="shared" si="1558"/>
        <v>13.266715000000001</v>
      </c>
      <c r="N2090" s="97">
        <f t="shared" si="1558"/>
        <v>21.713014000000001</v>
      </c>
      <c r="O2090" s="97">
        <f t="shared" si="1558"/>
        <v>10.831436</v>
      </c>
      <c r="P2090" s="74">
        <f t="shared" si="1557"/>
        <v>290.28488399999998</v>
      </c>
      <c r="Q2090" s="127"/>
      <c r="R2090" s="97">
        <f t="shared" ref="R2090:S2107" si="1559">R1894+R1943+R1992+R2041</f>
        <v>0</v>
      </c>
      <c r="S2090" s="97">
        <f t="shared" si="1559"/>
        <v>0</v>
      </c>
      <c r="T2090" s="93">
        <f t="shared" ref="T2090:T2095" si="1560">R2090-S2090</f>
        <v>0</v>
      </c>
      <c r="U2090" s="209">
        <v>2</v>
      </c>
    </row>
    <row r="2091" spans="1:21" s="61" customFormat="1" ht="15.75" hidden="1" customHeight="1" thickBot="1">
      <c r="A2091" s="61" t="s">
        <v>49</v>
      </c>
      <c r="B2091" s="213"/>
      <c r="C2091" s="38" t="s">
        <v>581</v>
      </c>
      <c r="D2091" s="73">
        <f t="shared" ref="D2091:O2091" si="1561">D1895+D1944+D1993+D2042</f>
        <v>53.297560569999987</v>
      </c>
      <c r="E2091" s="97">
        <f t="shared" si="1561"/>
        <v>25.611322810000001</v>
      </c>
      <c r="F2091" s="97">
        <f t="shared" si="1561"/>
        <v>19.623523760000001</v>
      </c>
      <c r="G2091" s="97">
        <f t="shared" si="1561"/>
        <v>67.539807209999992</v>
      </c>
      <c r="H2091" s="97">
        <f t="shared" si="1561"/>
        <v>37.367197909999994</v>
      </c>
      <c r="I2091" s="97">
        <f t="shared" si="1561"/>
        <v>21.714068999999999</v>
      </c>
      <c r="J2091" s="97">
        <f t="shared" si="1561"/>
        <v>33.274502440000006</v>
      </c>
      <c r="K2091" s="97">
        <f t="shared" si="1561"/>
        <v>14.0902817</v>
      </c>
      <c r="L2091" s="97">
        <f t="shared" si="1561"/>
        <v>13.885362999999998</v>
      </c>
      <c r="M2091" s="97">
        <f t="shared" si="1561"/>
        <v>24.297154000000003</v>
      </c>
      <c r="N2091" s="97">
        <f t="shared" si="1561"/>
        <v>43.380990999999995</v>
      </c>
      <c r="O2091" s="97">
        <f t="shared" si="1561"/>
        <v>25.377182999999999</v>
      </c>
      <c r="P2091" s="74">
        <f t="shared" si="1557"/>
        <v>379.45895639999992</v>
      </c>
      <c r="Q2091" s="127"/>
      <c r="R2091" s="97">
        <f t="shared" si="1559"/>
        <v>0</v>
      </c>
      <c r="S2091" s="97">
        <f t="shared" si="1559"/>
        <v>0</v>
      </c>
      <c r="T2091" s="93">
        <f t="shared" si="1560"/>
        <v>0</v>
      </c>
      <c r="U2091" s="209">
        <v>2</v>
      </c>
    </row>
    <row r="2092" spans="1:21" s="61" customFormat="1" ht="15.75" hidden="1" customHeight="1" thickBot="1">
      <c r="A2092" s="61" t="s">
        <v>49</v>
      </c>
      <c r="B2092" s="213"/>
      <c r="C2092" s="38" t="s">
        <v>656</v>
      </c>
      <c r="D2092" s="73">
        <f t="shared" ref="D2092:O2092" si="1562">D1896+D1945+D1994+D2043</f>
        <v>49.541545850000006</v>
      </c>
      <c r="E2092" s="97">
        <f t="shared" si="1562"/>
        <v>26.942687079999999</v>
      </c>
      <c r="F2092" s="97">
        <f t="shared" si="1562"/>
        <v>22.401267730000001</v>
      </c>
      <c r="G2092" s="97">
        <f t="shared" si="1562"/>
        <v>70.913296099999997</v>
      </c>
      <c r="H2092" s="97">
        <f t="shared" si="1562"/>
        <v>38.176132330000002</v>
      </c>
      <c r="I2092" s="97">
        <f t="shared" si="1562"/>
        <v>22.644193340000001</v>
      </c>
      <c r="J2092" s="97">
        <f t="shared" si="1562"/>
        <v>18.821147830000001</v>
      </c>
      <c r="K2092" s="97">
        <f t="shared" si="1562"/>
        <v>50.981964809999994</v>
      </c>
      <c r="L2092" s="97">
        <f t="shared" si="1562"/>
        <v>41.126839459999999</v>
      </c>
      <c r="M2092" s="97">
        <f t="shared" si="1562"/>
        <v>21.81932626</v>
      </c>
      <c r="N2092" s="97">
        <f t="shared" si="1562"/>
        <v>13.860802830000001</v>
      </c>
      <c r="O2092" s="97">
        <f t="shared" si="1562"/>
        <v>15.457862630000001</v>
      </c>
      <c r="P2092" s="74">
        <f t="shared" si="1557"/>
        <v>392.68706625000004</v>
      </c>
      <c r="Q2092" s="127"/>
      <c r="R2092" s="97">
        <f t="shared" si="1559"/>
        <v>0</v>
      </c>
      <c r="S2092" s="97">
        <f t="shared" si="1559"/>
        <v>0</v>
      </c>
      <c r="T2092" s="93">
        <f t="shared" si="1560"/>
        <v>0</v>
      </c>
      <c r="U2092" s="209">
        <v>2</v>
      </c>
    </row>
    <row r="2093" spans="1:21" s="61" customFormat="1" ht="15.75" hidden="1" customHeight="1" thickBot="1">
      <c r="A2093" s="61" t="s">
        <v>49</v>
      </c>
      <c r="B2093" s="213"/>
      <c r="C2093" s="38" t="s">
        <v>765</v>
      </c>
      <c r="D2093" s="73">
        <f t="shared" ref="D2093:O2093" si="1563">D1897+D1946+D1995+D2044</f>
        <v>49.918476479999995</v>
      </c>
      <c r="E2093" s="97">
        <f t="shared" si="1563"/>
        <v>23.679887639999997</v>
      </c>
      <c r="F2093" s="97">
        <f t="shared" si="1563"/>
        <v>16.144341309999998</v>
      </c>
      <c r="G2093" s="97">
        <f t="shared" si="1563"/>
        <v>71.295321600000008</v>
      </c>
      <c r="H2093" s="97">
        <f t="shared" si="1563"/>
        <v>62.347548330000002</v>
      </c>
      <c r="I2093" s="97">
        <f t="shared" si="1563"/>
        <v>51.796715350000014</v>
      </c>
      <c r="J2093" s="97">
        <f t="shared" si="1563"/>
        <v>31.092979020000008</v>
      </c>
      <c r="K2093" s="97">
        <f t="shared" si="1563"/>
        <v>20.395673340000009</v>
      </c>
      <c r="L2093" s="97">
        <f t="shared" si="1563"/>
        <v>52.036079670000014</v>
      </c>
      <c r="M2093" s="97">
        <f t="shared" si="1563"/>
        <v>29.800577830000016</v>
      </c>
      <c r="N2093" s="97">
        <f t="shared" si="1563"/>
        <v>18.627538369999996</v>
      </c>
      <c r="O2093" s="97">
        <f t="shared" si="1563"/>
        <v>14.60404680000002</v>
      </c>
      <c r="P2093" s="74">
        <f t="shared" si="1557"/>
        <v>441.73918574000004</v>
      </c>
      <c r="Q2093" s="127"/>
      <c r="R2093" s="97">
        <f t="shared" si="1559"/>
        <v>0</v>
      </c>
      <c r="S2093" s="97">
        <f t="shared" si="1559"/>
        <v>0</v>
      </c>
      <c r="T2093" s="93">
        <f t="shared" si="1560"/>
        <v>0</v>
      </c>
      <c r="U2093" s="209">
        <v>2</v>
      </c>
    </row>
    <row r="2094" spans="1:21" s="61" customFormat="1" ht="15.75" hidden="1" customHeight="1" thickBot="1">
      <c r="A2094" s="61" t="s">
        <v>49</v>
      </c>
      <c r="B2094" s="213"/>
      <c r="C2094" s="38" t="s">
        <v>844</v>
      </c>
      <c r="D2094" s="243">
        <f t="shared" ref="D2094:O2094" si="1564">D1898+D1947+D1996+D2045</f>
        <v>44.007420969999998</v>
      </c>
      <c r="E2094" s="284">
        <f t="shared" si="1564"/>
        <v>19.154375659999999</v>
      </c>
      <c r="F2094" s="284">
        <f t="shared" si="1564"/>
        <v>13.278569009999998</v>
      </c>
      <c r="G2094" s="284">
        <f t="shared" si="1564"/>
        <v>29.472607060000005</v>
      </c>
      <c r="H2094" s="284">
        <f t="shared" si="1564"/>
        <v>41.009775210000008</v>
      </c>
      <c r="I2094" s="284">
        <f t="shared" si="1564"/>
        <v>31.776048630000009</v>
      </c>
      <c r="J2094" s="284">
        <f t="shared" si="1564"/>
        <v>18.207803340000005</v>
      </c>
      <c r="K2094" s="284">
        <f t="shared" si="1564"/>
        <v>40.909920950000014</v>
      </c>
      <c r="L2094" s="284">
        <f t="shared" si="1564"/>
        <v>18.712059029999999</v>
      </c>
      <c r="M2094" s="284">
        <f t="shared" si="1564"/>
        <v>19.359501699999996</v>
      </c>
      <c r="N2094" s="284">
        <f t="shared" si="1564"/>
        <v>30.370819739999991</v>
      </c>
      <c r="O2094" s="284">
        <f t="shared" si="1564"/>
        <v>21.97573556</v>
      </c>
      <c r="P2094" s="244">
        <f t="shared" si="1557"/>
        <v>328.23463686000002</v>
      </c>
      <c r="Q2094" s="127"/>
      <c r="R2094" s="73">
        <f t="shared" si="1559"/>
        <v>0</v>
      </c>
      <c r="S2094" s="97">
        <f t="shared" si="1559"/>
        <v>0</v>
      </c>
      <c r="T2094" s="76">
        <f>S2094-R2094</f>
        <v>0</v>
      </c>
      <c r="U2094" s="209">
        <v>2</v>
      </c>
    </row>
    <row r="2095" spans="1:21" s="61" customFormat="1" ht="15.75" hidden="1" customHeight="1">
      <c r="A2095" s="61" t="s">
        <v>900</v>
      </c>
      <c r="B2095" s="512"/>
      <c r="C2095" s="39" t="s">
        <v>928</v>
      </c>
      <c r="D2095" s="243">
        <f t="shared" ref="D2095:O2095" si="1565">D1899+D1948+D1997+D2046</f>
        <v>41.558628989999995</v>
      </c>
      <c r="E2095" s="284">
        <f t="shared" si="1565"/>
        <v>23.42949746</v>
      </c>
      <c r="F2095" s="284">
        <f t="shared" si="1565"/>
        <v>21.076648209999998</v>
      </c>
      <c r="G2095" s="284">
        <f t="shared" si="1565"/>
        <v>23.104492349999994</v>
      </c>
      <c r="H2095" s="284">
        <f t="shared" si="1565"/>
        <v>16.962195540000003</v>
      </c>
      <c r="I2095" s="284">
        <f t="shared" si="1565"/>
        <v>64.858464739999988</v>
      </c>
      <c r="J2095" s="284">
        <f t="shared" si="1565"/>
        <v>41.306771410000003</v>
      </c>
      <c r="K2095" s="284">
        <f t="shared" si="1565"/>
        <v>32.242180590000018</v>
      </c>
      <c r="L2095" s="284">
        <f t="shared" si="1565"/>
        <v>16.36449472000001</v>
      </c>
      <c r="M2095" s="284">
        <f t="shared" si="1565"/>
        <v>42.752769960000002</v>
      </c>
      <c r="N2095" s="284">
        <f t="shared" si="1565"/>
        <v>25.287125220000007</v>
      </c>
      <c r="O2095" s="284">
        <f t="shared" si="1565"/>
        <v>15.611853110000018</v>
      </c>
      <c r="P2095" s="244">
        <f>SUM(D2095:O2095)</f>
        <v>364.55512230000005</v>
      </c>
      <c r="Q2095" s="127"/>
      <c r="R2095" s="284">
        <f t="shared" si="1559"/>
        <v>355.8</v>
      </c>
      <c r="S2095" s="284">
        <f t="shared" si="1559"/>
        <v>355.8</v>
      </c>
      <c r="T2095" s="358">
        <f t="shared" si="1560"/>
        <v>0</v>
      </c>
      <c r="U2095" s="209">
        <v>2</v>
      </c>
    </row>
    <row r="2096" spans="1:21" s="61" customFormat="1" ht="15.6" customHeight="1">
      <c r="A2096" s="61" t="s">
        <v>900</v>
      </c>
      <c r="B2096" s="513">
        <v>376</v>
      </c>
      <c r="C2096" s="510" t="s">
        <v>2827</v>
      </c>
      <c r="D2096" s="279">
        <f t="shared" ref="D2096:O2096" si="1566">D1900+D1949+D1998+D2047</f>
        <v>58.199999999999996</v>
      </c>
      <c r="E2096" s="279">
        <f t="shared" si="1566"/>
        <v>26.200000000000003</v>
      </c>
      <c r="F2096" s="279">
        <f t="shared" si="1566"/>
        <v>25.8</v>
      </c>
      <c r="G2096" s="279">
        <f t="shared" si="1566"/>
        <v>29.8</v>
      </c>
      <c r="H2096" s="279">
        <f t="shared" si="1566"/>
        <v>42</v>
      </c>
      <c r="I2096" s="279">
        <f t="shared" si="1566"/>
        <v>81.8</v>
      </c>
      <c r="J2096" s="279">
        <f t="shared" si="1566"/>
        <v>64.900000000000006</v>
      </c>
      <c r="K2096" s="279">
        <f t="shared" si="1566"/>
        <v>35</v>
      </c>
      <c r="L2096" s="279">
        <f t="shared" si="1566"/>
        <v>29.9</v>
      </c>
      <c r="M2096" s="279">
        <f t="shared" si="1566"/>
        <v>31.8</v>
      </c>
      <c r="N2096" s="279">
        <f t="shared" si="1566"/>
        <v>44.300000000000004</v>
      </c>
      <c r="O2096" s="279">
        <f t="shared" si="1566"/>
        <v>24.299999999999997</v>
      </c>
      <c r="P2096" s="511">
        <f>SUM(D2096:O2096)</f>
        <v>494.00000000000006</v>
      </c>
      <c r="Q2096" s="81"/>
      <c r="R2096" s="279">
        <f t="shared" si="1559"/>
        <v>494</v>
      </c>
      <c r="S2096" s="279">
        <f t="shared" si="1559"/>
        <v>494</v>
      </c>
      <c r="T2096" s="527">
        <f>R2096-S2096</f>
        <v>0</v>
      </c>
      <c r="U2096" s="209">
        <v>1</v>
      </c>
    </row>
    <row r="2097" spans="1:21" s="61" customFormat="1" ht="15.75" hidden="1" customHeight="1" thickBot="1">
      <c r="A2097" s="61" t="s">
        <v>900</v>
      </c>
      <c r="B2097" s="409"/>
      <c r="C2097" s="410" t="s">
        <v>1062</v>
      </c>
      <c r="D2097" s="77">
        <f t="shared" ref="D2097:O2097" si="1567">D1901+D1950+D1999+D2048</f>
        <v>34.956917730000001</v>
      </c>
      <c r="E2097" s="171">
        <f t="shared" si="1567"/>
        <v>26.76497127</v>
      </c>
      <c r="F2097" s="171">
        <f t="shared" si="1567"/>
        <v>11.040389509999997</v>
      </c>
      <c r="G2097" s="171">
        <f t="shared" si="1567"/>
        <v>36.836094260000003</v>
      </c>
      <c r="H2097" s="171">
        <f t="shared" si="1567"/>
        <v>27.6409375</v>
      </c>
      <c r="I2097" s="171">
        <f t="shared" si="1567"/>
        <v>25.048868850000002</v>
      </c>
      <c r="J2097" s="171">
        <f t="shared" si="1567"/>
        <v>87.901440339999994</v>
      </c>
      <c r="K2097" s="171">
        <f t="shared" si="1567"/>
        <v>23.909562629999989</v>
      </c>
      <c r="L2097" s="171">
        <f t="shared" si="1567"/>
        <v>27.005319290000006</v>
      </c>
      <c r="M2097" s="171">
        <f t="shared" si="1567"/>
        <v>21.74342811999999</v>
      </c>
      <c r="N2097" s="171">
        <f t="shared" si="1567"/>
        <v>33.480738580000008</v>
      </c>
      <c r="O2097" s="171">
        <f t="shared" si="1567"/>
        <v>38.528150169999989</v>
      </c>
      <c r="P2097" s="78">
        <f>SUM(D2097:O2097)</f>
        <v>394.85681824999995</v>
      </c>
      <c r="Q2097" s="75"/>
      <c r="R2097" s="200">
        <f t="shared" si="1559"/>
        <v>397.59999999999997</v>
      </c>
      <c r="S2097" s="200">
        <f t="shared" si="1559"/>
        <v>397.59999999999997</v>
      </c>
      <c r="T2097" s="392">
        <f>R2097-S2097</f>
        <v>0</v>
      </c>
      <c r="U2097" s="209">
        <v>2</v>
      </c>
    </row>
    <row r="2098" spans="1:21" s="61" customFormat="1" ht="15.75" hidden="1" customHeight="1" thickBot="1">
      <c r="A2098" s="61" t="s">
        <v>1549</v>
      </c>
      <c r="B2098" s="62"/>
      <c r="C2098" s="38" t="s">
        <v>1559</v>
      </c>
      <c r="D2098" s="73">
        <f t="shared" ref="D2098:O2098" si="1568">D1902+D1951+D2000+D2049</f>
        <v>43.868027659999996</v>
      </c>
      <c r="E2098" s="97">
        <f t="shared" si="1568"/>
        <v>32.446174589999998</v>
      </c>
      <c r="F2098" s="97">
        <f t="shared" si="1568"/>
        <v>24.082285400000007</v>
      </c>
      <c r="G2098" s="97">
        <f t="shared" si="1568"/>
        <v>23.01631914999999</v>
      </c>
      <c r="H2098" s="97">
        <f t="shared" si="1568"/>
        <v>21.918849489999999</v>
      </c>
      <c r="I2098" s="97">
        <f t="shared" si="1568"/>
        <v>47.467318719999987</v>
      </c>
      <c r="J2098" s="97">
        <f t="shared" si="1568"/>
        <v>93.776152620000033</v>
      </c>
      <c r="K2098" s="97">
        <f t="shared" si="1568"/>
        <v>44.649866319999994</v>
      </c>
      <c r="L2098" s="97">
        <f t="shared" si="1568"/>
        <v>17.265395649999981</v>
      </c>
      <c r="M2098" s="97">
        <f t="shared" si="1568"/>
        <v>540.04671345999998</v>
      </c>
      <c r="N2098" s="97">
        <f t="shared" si="1568"/>
        <v>10.089985629999944</v>
      </c>
      <c r="O2098" s="97">
        <f t="shared" si="1568"/>
        <v>12.873822579999967</v>
      </c>
      <c r="P2098" s="74">
        <f t="shared" ref="P2098:P2107" si="1569">SUM(D2098:O2098)</f>
        <v>911.50091126999996</v>
      </c>
      <c r="Q2098" s="75"/>
      <c r="R2098" s="73">
        <f t="shared" si="1559"/>
        <v>983.7</v>
      </c>
      <c r="S2098" s="97">
        <f t="shared" si="1559"/>
        <v>983.7</v>
      </c>
      <c r="T2098" s="273">
        <f t="shared" ref="T2098:T2107" si="1570">R2098-S2098</f>
        <v>0</v>
      </c>
      <c r="U2098" s="209">
        <v>2</v>
      </c>
    </row>
    <row r="2099" spans="1:21" s="61" customFormat="1" ht="15.75" hidden="1" customHeight="1" thickBot="1">
      <c r="A2099" s="61" t="s">
        <v>1550</v>
      </c>
      <c r="B2099" s="62"/>
      <c r="C2099" s="38" t="s">
        <v>1560</v>
      </c>
      <c r="D2099" s="77">
        <f t="shared" ref="D2099:O2099" si="1571">D1903+D1952+D2001+D2050</f>
        <v>58.119012310000002</v>
      </c>
      <c r="E2099" s="171">
        <f t="shared" si="1571"/>
        <v>32.252205589999996</v>
      </c>
      <c r="F2099" s="171">
        <f t="shared" si="1571"/>
        <v>43.565522209999997</v>
      </c>
      <c r="G2099" s="171">
        <f t="shared" si="1571"/>
        <v>32.15596691999999</v>
      </c>
      <c r="H2099" s="171">
        <f t="shared" si="1571"/>
        <v>39.790951279999987</v>
      </c>
      <c r="I2099" s="171">
        <f t="shared" si="1571"/>
        <v>51.995922380000017</v>
      </c>
      <c r="J2099" s="171">
        <f t="shared" si="1571"/>
        <v>136.73548787999999</v>
      </c>
      <c r="K2099" s="171">
        <f t="shared" si="1571"/>
        <v>33.790672909999969</v>
      </c>
      <c r="L2099" s="171">
        <f t="shared" si="1571"/>
        <v>19.858459700000012</v>
      </c>
      <c r="M2099" s="171">
        <f t="shared" si="1571"/>
        <v>26.393246279999982</v>
      </c>
      <c r="N2099" s="171">
        <f t="shared" si="1571"/>
        <v>23.183556569999997</v>
      </c>
      <c r="O2099" s="171">
        <f t="shared" si="1571"/>
        <v>33.007296459999971</v>
      </c>
      <c r="P2099" s="78">
        <f t="shared" si="1569"/>
        <v>530.84830048999993</v>
      </c>
      <c r="Q2099" s="180"/>
      <c r="R2099" s="243">
        <f t="shared" si="1559"/>
        <v>546.20000000000005</v>
      </c>
      <c r="S2099" s="284">
        <f t="shared" si="1559"/>
        <v>546.20000000000005</v>
      </c>
      <c r="T2099" s="358">
        <f t="shared" si="1570"/>
        <v>0</v>
      </c>
      <c r="U2099" s="209">
        <v>2</v>
      </c>
    </row>
    <row r="2100" spans="1:21" s="61" customFormat="1" ht="15.6" hidden="1" customHeight="1" thickBot="1">
      <c r="A2100" s="61" t="s">
        <v>1551</v>
      </c>
      <c r="B2100" s="62"/>
      <c r="C2100" s="38" t="s">
        <v>1561</v>
      </c>
      <c r="D2100" s="73">
        <f t="shared" ref="D2100:O2100" si="1572">D1904+D1953+D2002+D2051</f>
        <v>62.210504240000006</v>
      </c>
      <c r="E2100" s="97">
        <f t="shared" si="1572"/>
        <v>19.27017245</v>
      </c>
      <c r="F2100" s="97">
        <f t="shared" si="1572"/>
        <v>26.769563419999997</v>
      </c>
      <c r="G2100" s="97">
        <f t="shared" si="1572"/>
        <v>15.354254729999994</v>
      </c>
      <c r="H2100" s="97">
        <f t="shared" si="1572"/>
        <v>33.436764719999999</v>
      </c>
      <c r="I2100" s="97">
        <f t="shared" si="1572"/>
        <v>92.498847970000014</v>
      </c>
      <c r="J2100" s="97">
        <f t="shared" si="1572"/>
        <v>64.335745989999992</v>
      </c>
      <c r="K2100" s="97">
        <f t="shared" si="1572"/>
        <v>14.397559560000005</v>
      </c>
      <c r="L2100" s="97">
        <f t="shared" si="1572"/>
        <v>14.900946370000012</v>
      </c>
      <c r="M2100" s="97">
        <f t="shared" si="1572"/>
        <v>616.45112565999989</v>
      </c>
      <c r="N2100" s="97">
        <f t="shared" si="1572"/>
        <v>19.894934650000025</v>
      </c>
      <c r="O2100" s="97">
        <f t="shared" si="1572"/>
        <v>13.769393620000056</v>
      </c>
      <c r="P2100" s="74">
        <f t="shared" si="1569"/>
        <v>993.28981337999994</v>
      </c>
      <c r="Q2100" s="180"/>
      <c r="R2100" s="73">
        <f t="shared" si="1559"/>
        <v>1174.3</v>
      </c>
      <c r="S2100" s="97">
        <f t="shared" si="1559"/>
        <v>1174.3</v>
      </c>
      <c r="T2100" s="93">
        <f t="shared" si="1570"/>
        <v>0</v>
      </c>
      <c r="U2100" s="209">
        <v>2</v>
      </c>
    </row>
    <row r="2101" spans="1:21" s="61" customFormat="1" ht="15.6" hidden="1" customHeight="1" thickBot="1">
      <c r="A2101" s="61" t="s">
        <v>1552</v>
      </c>
      <c r="B2101" s="62"/>
      <c r="C2101" s="38" t="s">
        <v>1562</v>
      </c>
      <c r="D2101" s="73">
        <f t="shared" ref="D2101:O2101" si="1573">D1905+D1954+D2003+D2052</f>
        <v>190.83040137999998</v>
      </c>
      <c r="E2101" s="97">
        <f t="shared" si="1573"/>
        <v>16.09356076000001</v>
      </c>
      <c r="F2101" s="97">
        <f t="shared" si="1573"/>
        <v>17.63772496999999</v>
      </c>
      <c r="G2101" s="97">
        <f t="shared" si="1573"/>
        <v>24.61501191000001</v>
      </c>
      <c r="H2101" s="97">
        <f t="shared" si="1573"/>
        <v>53.384563639999989</v>
      </c>
      <c r="I2101" s="97">
        <f t="shared" si="1573"/>
        <v>110.96195548999998</v>
      </c>
      <c r="J2101" s="97">
        <f t="shared" si="1573"/>
        <v>62.242776549999995</v>
      </c>
      <c r="K2101" s="97">
        <f t="shared" si="1573"/>
        <v>19.042934659999993</v>
      </c>
      <c r="L2101" s="97">
        <f t="shared" si="1573"/>
        <v>17.216155159999992</v>
      </c>
      <c r="M2101" s="97">
        <f t="shared" si="1573"/>
        <v>20.293481300000025</v>
      </c>
      <c r="N2101" s="97">
        <f t="shared" si="1573"/>
        <v>21.652660450000006</v>
      </c>
      <c r="O2101" s="97">
        <f t="shared" si="1573"/>
        <v>12.942394100000012</v>
      </c>
      <c r="P2101" s="74">
        <f t="shared" si="1569"/>
        <v>566.91362036999999</v>
      </c>
      <c r="Q2101" s="79"/>
      <c r="R2101" s="77">
        <f t="shared" si="1559"/>
        <v>611</v>
      </c>
      <c r="S2101" s="171">
        <f t="shared" si="1559"/>
        <v>611</v>
      </c>
      <c r="T2101" s="393">
        <f t="shared" si="1570"/>
        <v>0</v>
      </c>
      <c r="U2101" s="209">
        <v>2</v>
      </c>
    </row>
    <row r="2102" spans="1:21" s="61" customFormat="1" ht="15.75" hidden="1" customHeight="1" thickBot="1">
      <c r="A2102" s="61" t="s">
        <v>1553</v>
      </c>
      <c r="B2102" s="62">
        <f>+B2096+1</f>
        <v>377</v>
      </c>
      <c r="C2102" s="38" t="s">
        <v>1563</v>
      </c>
      <c r="D2102" s="73">
        <f t="shared" ref="D2102:O2102" si="1574">D1906+D1955+D2004+D2053</f>
        <v>217.05961208999997</v>
      </c>
      <c r="E2102" s="97">
        <f t="shared" si="1574"/>
        <v>18.664760239999993</v>
      </c>
      <c r="F2102" s="97">
        <f t="shared" si="1574"/>
        <v>29.188392740000015</v>
      </c>
      <c r="G2102" s="97">
        <f t="shared" si="1574"/>
        <v>46.644737280000015</v>
      </c>
      <c r="H2102" s="97">
        <f t="shared" si="1574"/>
        <v>36.491517269999989</v>
      </c>
      <c r="I2102" s="97">
        <f t="shared" si="1574"/>
        <v>46.458605389999988</v>
      </c>
      <c r="J2102" s="97">
        <f t="shared" si="1574"/>
        <v>73.091191499999979</v>
      </c>
      <c r="K2102" s="97">
        <f t="shared" si="1574"/>
        <v>33.067395720000007</v>
      </c>
      <c r="L2102" s="97">
        <f t="shared" si="1574"/>
        <v>36.792308630000008</v>
      </c>
      <c r="M2102" s="97">
        <f t="shared" si="1574"/>
        <v>45.651178759999993</v>
      </c>
      <c r="N2102" s="97">
        <f t="shared" si="1574"/>
        <v>32.018804109999991</v>
      </c>
      <c r="O2102" s="97">
        <f t="shared" si="1574"/>
        <v>29.312154580000005</v>
      </c>
      <c r="P2102" s="74">
        <f t="shared" si="1569"/>
        <v>644.44065830999989</v>
      </c>
      <c r="Q2102" s="180"/>
      <c r="R2102" s="171">
        <f t="shared" si="1559"/>
        <v>605.70000000000005</v>
      </c>
      <c r="S2102" s="171">
        <f t="shared" si="1559"/>
        <v>605.70000000000005</v>
      </c>
      <c r="T2102" s="393">
        <f t="shared" si="1570"/>
        <v>0</v>
      </c>
      <c r="U2102" s="209">
        <v>2</v>
      </c>
    </row>
    <row r="2103" spans="1:21" s="61" customFormat="1" ht="15.75" hidden="1" customHeight="1">
      <c r="A2103" s="61" t="s">
        <v>1554</v>
      </c>
      <c r="B2103" s="408">
        <v>386</v>
      </c>
      <c r="C2103" s="542" t="s">
        <v>1564</v>
      </c>
      <c r="D2103" s="243">
        <f t="shared" ref="D2103:O2103" si="1575">D1907+D1956+D2005+D2054</f>
        <v>253.33118748000001</v>
      </c>
      <c r="E2103" s="284">
        <f t="shared" si="1575"/>
        <v>34.903463869999982</v>
      </c>
      <c r="F2103" s="284">
        <f t="shared" si="1575"/>
        <v>32.971352540000005</v>
      </c>
      <c r="G2103" s="284">
        <f t="shared" si="1575"/>
        <v>36.036395859999992</v>
      </c>
      <c r="H2103" s="284">
        <f t="shared" si="1575"/>
        <v>17.304634</v>
      </c>
      <c r="I2103" s="284">
        <f t="shared" si="1575"/>
        <v>82.795827469999992</v>
      </c>
      <c r="J2103" s="284">
        <f t="shared" si="1575"/>
        <v>51.638084739999996</v>
      </c>
      <c r="K2103" s="284">
        <f t="shared" si="1575"/>
        <v>48.30055578000001</v>
      </c>
      <c r="L2103" s="284">
        <f t="shared" si="1575"/>
        <v>35.802736119999985</v>
      </c>
      <c r="M2103" s="284">
        <f t="shared" si="1575"/>
        <v>37.098126130000011</v>
      </c>
      <c r="N2103" s="284">
        <f t="shared" si="1575"/>
        <v>78.572268090000051</v>
      </c>
      <c r="O2103" s="284">
        <f t="shared" si="1575"/>
        <v>24.491544709999989</v>
      </c>
      <c r="P2103" s="244">
        <f t="shared" si="1569"/>
        <v>733.24617678999994</v>
      </c>
      <c r="Q2103" s="79"/>
      <c r="R2103" s="284">
        <f t="shared" si="1559"/>
        <v>706.90000000000009</v>
      </c>
      <c r="S2103" s="284">
        <f t="shared" si="1559"/>
        <v>706.90000000000009</v>
      </c>
      <c r="T2103" s="358">
        <f t="shared" si="1570"/>
        <v>0</v>
      </c>
      <c r="U2103" s="209">
        <v>2</v>
      </c>
    </row>
    <row r="2104" spans="1:21" s="61" customFormat="1" ht="15.75" customHeight="1">
      <c r="A2104" s="61" t="s">
        <v>1555</v>
      </c>
      <c r="B2104" s="513">
        <v>377</v>
      </c>
      <c r="C2104" s="510" t="s">
        <v>1565</v>
      </c>
      <c r="D2104" s="279">
        <f t="shared" ref="D2104:O2104" si="1576">D1908+D1957+D2006+D2055</f>
        <v>77.358996629999993</v>
      </c>
      <c r="E2104" s="279">
        <f t="shared" si="1576"/>
        <v>32.173858069999994</v>
      </c>
      <c r="F2104" s="279">
        <f t="shared" si="1576"/>
        <v>31.379460230000003</v>
      </c>
      <c r="G2104" s="279">
        <f t="shared" si="1576"/>
        <v>31.27477948000001</v>
      </c>
      <c r="H2104" s="279">
        <f t="shared" si="1576"/>
        <v>19.909600559999998</v>
      </c>
      <c r="I2104" s="279">
        <f t="shared" si="1576"/>
        <v>180.07761028000002</v>
      </c>
      <c r="J2104" s="279">
        <f t="shared" si="1576"/>
        <v>91.399999999999991</v>
      </c>
      <c r="K2104" s="279">
        <f t="shared" si="1576"/>
        <v>43.099999999999994</v>
      </c>
      <c r="L2104" s="279">
        <f t="shared" si="1576"/>
        <v>36.5</v>
      </c>
      <c r="M2104" s="279">
        <f t="shared" si="1576"/>
        <v>38.4</v>
      </c>
      <c r="N2104" s="279">
        <f t="shared" si="1576"/>
        <v>56</v>
      </c>
      <c r="O2104" s="279">
        <f t="shared" si="1576"/>
        <v>27.02569475000001</v>
      </c>
      <c r="P2104" s="511">
        <f t="shared" si="1569"/>
        <v>664.59999999999991</v>
      </c>
      <c r="Q2104" s="558"/>
      <c r="R2104" s="279">
        <f t="shared" si="1559"/>
        <v>664.6</v>
      </c>
      <c r="S2104" s="279">
        <f t="shared" si="1559"/>
        <v>664.6</v>
      </c>
      <c r="T2104" s="527">
        <f t="shared" si="1570"/>
        <v>0</v>
      </c>
      <c r="U2104" s="209">
        <v>1</v>
      </c>
    </row>
    <row r="2105" spans="1:21" s="61" customFormat="1" ht="15.75" customHeight="1">
      <c r="A2105" s="61" t="s">
        <v>1556</v>
      </c>
      <c r="B2105" s="513">
        <v>378</v>
      </c>
      <c r="C2105" s="510" t="s">
        <v>1566</v>
      </c>
      <c r="D2105" s="279">
        <f t="shared" ref="D2105:O2105" si="1577">D1909+D1958+D2007+D2056</f>
        <v>58.199999999999996</v>
      </c>
      <c r="E2105" s="279">
        <f t="shared" si="1577"/>
        <v>26.200000000000003</v>
      </c>
      <c r="F2105" s="279">
        <f t="shared" si="1577"/>
        <v>27.1</v>
      </c>
      <c r="G2105" s="279">
        <f t="shared" si="1577"/>
        <v>31.1</v>
      </c>
      <c r="H2105" s="279">
        <f t="shared" si="1577"/>
        <v>43.3</v>
      </c>
      <c r="I2105" s="279">
        <f t="shared" si="1577"/>
        <v>83</v>
      </c>
      <c r="J2105" s="279">
        <f t="shared" si="1577"/>
        <v>66.099999999999994</v>
      </c>
      <c r="K2105" s="279">
        <f t="shared" si="1577"/>
        <v>36.200000000000003</v>
      </c>
      <c r="L2105" s="279">
        <f t="shared" si="1577"/>
        <v>31.099999999999998</v>
      </c>
      <c r="M2105" s="279">
        <f t="shared" si="1577"/>
        <v>33</v>
      </c>
      <c r="N2105" s="279">
        <f t="shared" si="1577"/>
        <v>46.300000000000004</v>
      </c>
      <c r="O2105" s="279">
        <f t="shared" si="1577"/>
        <v>26.299999999999983</v>
      </c>
      <c r="P2105" s="511">
        <f t="shared" si="1569"/>
        <v>507.9</v>
      </c>
      <c r="Q2105" s="558"/>
      <c r="R2105" s="279">
        <f t="shared" si="1559"/>
        <v>507.9</v>
      </c>
      <c r="S2105" s="279">
        <f t="shared" si="1559"/>
        <v>507.9</v>
      </c>
      <c r="T2105" s="527">
        <f t="shared" si="1570"/>
        <v>0</v>
      </c>
      <c r="U2105" s="209">
        <v>1</v>
      </c>
    </row>
    <row r="2106" spans="1:21" s="61" customFormat="1" ht="15.75" hidden="1" customHeight="1" thickBot="1">
      <c r="A2106" s="61" t="s">
        <v>1557</v>
      </c>
      <c r="B2106" s="409"/>
      <c r="C2106" s="410" t="s">
        <v>1567</v>
      </c>
      <c r="D2106" s="77">
        <f t="shared" ref="D2106:O2106" si="1578">D1910+D1959+D2008+D2057</f>
        <v>0</v>
      </c>
      <c r="E2106" s="171">
        <f t="shared" si="1578"/>
        <v>0</v>
      </c>
      <c r="F2106" s="171">
        <f t="shared" si="1578"/>
        <v>0</v>
      </c>
      <c r="G2106" s="171">
        <f t="shared" si="1578"/>
        <v>0</v>
      </c>
      <c r="H2106" s="171">
        <f t="shared" si="1578"/>
        <v>0</v>
      </c>
      <c r="I2106" s="171">
        <f t="shared" si="1578"/>
        <v>0</v>
      </c>
      <c r="J2106" s="171">
        <f t="shared" si="1578"/>
        <v>0</v>
      </c>
      <c r="K2106" s="171">
        <f t="shared" si="1578"/>
        <v>0</v>
      </c>
      <c r="L2106" s="171">
        <f t="shared" si="1578"/>
        <v>0</v>
      </c>
      <c r="M2106" s="171">
        <f t="shared" si="1578"/>
        <v>0</v>
      </c>
      <c r="N2106" s="171">
        <f t="shared" si="1578"/>
        <v>0</v>
      </c>
      <c r="O2106" s="171">
        <f t="shared" si="1578"/>
        <v>0</v>
      </c>
      <c r="P2106" s="78">
        <f t="shared" si="1569"/>
        <v>0</v>
      </c>
      <c r="Q2106" s="127"/>
      <c r="R2106" s="171">
        <f t="shared" si="1559"/>
        <v>0</v>
      </c>
      <c r="S2106" s="171">
        <f t="shared" si="1559"/>
        <v>0</v>
      </c>
      <c r="T2106" s="393">
        <f t="shared" si="1570"/>
        <v>0</v>
      </c>
      <c r="U2106" s="209">
        <v>2</v>
      </c>
    </row>
    <row r="2107" spans="1:21" s="61" customFormat="1" ht="15.75" hidden="1" customHeight="1" thickBot="1">
      <c r="A2107" s="61" t="s">
        <v>1558</v>
      </c>
      <c r="B2107" s="213"/>
      <c r="C2107" s="38" t="s">
        <v>1568</v>
      </c>
      <c r="D2107" s="73">
        <f t="shared" ref="D2107:O2107" si="1579">D1911+D1960+D2009+D2058</f>
        <v>0</v>
      </c>
      <c r="E2107" s="97">
        <f t="shared" si="1579"/>
        <v>0</v>
      </c>
      <c r="F2107" s="97">
        <f t="shared" si="1579"/>
        <v>0</v>
      </c>
      <c r="G2107" s="97">
        <f t="shared" si="1579"/>
        <v>0</v>
      </c>
      <c r="H2107" s="97">
        <f t="shared" si="1579"/>
        <v>0</v>
      </c>
      <c r="I2107" s="97">
        <f t="shared" si="1579"/>
        <v>0</v>
      </c>
      <c r="J2107" s="97">
        <f t="shared" si="1579"/>
        <v>0</v>
      </c>
      <c r="K2107" s="97">
        <f t="shared" si="1579"/>
        <v>0</v>
      </c>
      <c r="L2107" s="97">
        <f t="shared" si="1579"/>
        <v>0</v>
      </c>
      <c r="M2107" s="97">
        <f t="shared" si="1579"/>
        <v>0</v>
      </c>
      <c r="N2107" s="97">
        <f t="shared" si="1579"/>
        <v>0</v>
      </c>
      <c r="O2107" s="97">
        <f t="shared" si="1579"/>
        <v>0</v>
      </c>
      <c r="P2107" s="74">
        <f t="shared" si="1569"/>
        <v>0</v>
      </c>
      <c r="Q2107" s="127"/>
      <c r="R2107" s="97">
        <f t="shared" si="1559"/>
        <v>0</v>
      </c>
      <c r="S2107" s="97">
        <f t="shared" si="1559"/>
        <v>0</v>
      </c>
      <c r="T2107" s="93">
        <f t="shared" si="1570"/>
        <v>0</v>
      </c>
      <c r="U2107" s="209">
        <v>2</v>
      </c>
    </row>
    <row r="2108" spans="1:21" s="61" customFormat="1" ht="15.75" hidden="1" customHeight="1" thickBot="1">
      <c r="A2108" s="61" t="s">
        <v>1558</v>
      </c>
      <c r="B2108" s="213"/>
      <c r="C2108" s="38" t="s">
        <v>2546</v>
      </c>
      <c r="D2108" s="73">
        <f t="shared" ref="D2108:O2108" si="1580">D1912+D1961+D2010+D2059</f>
        <v>0</v>
      </c>
      <c r="E2108" s="97">
        <f t="shared" si="1580"/>
        <v>0</v>
      </c>
      <c r="F2108" s="97">
        <f t="shared" si="1580"/>
        <v>0</v>
      </c>
      <c r="G2108" s="97">
        <f t="shared" si="1580"/>
        <v>0</v>
      </c>
      <c r="H2108" s="97">
        <f t="shared" si="1580"/>
        <v>0</v>
      </c>
      <c r="I2108" s="97">
        <f t="shared" si="1580"/>
        <v>0</v>
      </c>
      <c r="J2108" s="97">
        <f t="shared" si="1580"/>
        <v>0</v>
      </c>
      <c r="K2108" s="97">
        <f t="shared" si="1580"/>
        <v>0</v>
      </c>
      <c r="L2108" s="97">
        <f t="shared" si="1580"/>
        <v>0</v>
      </c>
      <c r="M2108" s="97">
        <f t="shared" si="1580"/>
        <v>0</v>
      </c>
      <c r="N2108" s="97">
        <f t="shared" si="1580"/>
        <v>0</v>
      </c>
      <c r="O2108" s="97">
        <f t="shared" si="1580"/>
        <v>0</v>
      </c>
      <c r="P2108" s="74">
        <f t="shared" ref="P2108:P2110" si="1581">SUM(D2108:O2108)</f>
        <v>0</v>
      </c>
      <c r="Q2108" s="127"/>
      <c r="R2108" s="97">
        <f t="shared" ref="R2108:S2108" si="1582">R1912+R1961+R2010+R2059</f>
        <v>0</v>
      </c>
      <c r="S2108" s="97">
        <f t="shared" si="1582"/>
        <v>0</v>
      </c>
      <c r="T2108" s="93">
        <f t="shared" ref="T2108:T2110" si="1583">R2108-S2108</f>
        <v>0</v>
      </c>
      <c r="U2108" s="209">
        <v>2</v>
      </c>
    </row>
    <row r="2109" spans="1:21" s="61" customFormat="1" ht="15.75" hidden="1" customHeight="1" thickBot="1">
      <c r="A2109" s="61" t="s">
        <v>1558</v>
      </c>
      <c r="B2109" s="213"/>
      <c r="C2109" s="38" t="s">
        <v>2642</v>
      </c>
      <c r="D2109" s="73">
        <f t="shared" ref="D2109:O2109" si="1584">D1913+D1962+D2011+D2060</f>
        <v>0</v>
      </c>
      <c r="E2109" s="97">
        <f t="shared" si="1584"/>
        <v>0</v>
      </c>
      <c r="F2109" s="97">
        <f t="shared" si="1584"/>
        <v>0</v>
      </c>
      <c r="G2109" s="97">
        <f t="shared" si="1584"/>
        <v>0</v>
      </c>
      <c r="H2109" s="97">
        <f t="shared" si="1584"/>
        <v>0</v>
      </c>
      <c r="I2109" s="97">
        <f t="shared" si="1584"/>
        <v>0</v>
      </c>
      <c r="J2109" s="97">
        <f t="shared" si="1584"/>
        <v>0</v>
      </c>
      <c r="K2109" s="97">
        <f t="shared" si="1584"/>
        <v>0</v>
      </c>
      <c r="L2109" s="97">
        <f t="shared" si="1584"/>
        <v>0</v>
      </c>
      <c r="M2109" s="97">
        <f t="shared" si="1584"/>
        <v>0</v>
      </c>
      <c r="N2109" s="97">
        <f t="shared" si="1584"/>
        <v>0</v>
      </c>
      <c r="O2109" s="97">
        <f t="shared" si="1584"/>
        <v>0</v>
      </c>
      <c r="P2109" s="74">
        <f t="shared" si="1581"/>
        <v>0</v>
      </c>
      <c r="Q2109" s="127"/>
      <c r="R2109" s="97">
        <f t="shared" ref="R2109:S2109" si="1585">R1913+R1962+R2011+R2060</f>
        <v>0</v>
      </c>
      <c r="S2109" s="97">
        <f t="shared" si="1585"/>
        <v>0</v>
      </c>
      <c r="T2109" s="93">
        <f t="shared" si="1583"/>
        <v>0</v>
      </c>
      <c r="U2109" s="209">
        <v>2</v>
      </c>
    </row>
    <row r="2110" spans="1:21" s="61" customFormat="1" ht="15.75" hidden="1" customHeight="1" thickBot="1">
      <c r="A2110" s="61" t="s">
        <v>1558</v>
      </c>
      <c r="B2110" s="213"/>
      <c r="C2110" s="38" t="s">
        <v>2738</v>
      </c>
      <c r="D2110" s="73">
        <f t="shared" ref="D2110:O2110" si="1586">D1914+D1963+D2012+D2061</f>
        <v>0</v>
      </c>
      <c r="E2110" s="97">
        <f t="shared" si="1586"/>
        <v>0</v>
      </c>
      <c r="F2110" s="97">
        <f t="shared" si="1586"/>
        <v>0</v>
      </c>
      <c r="G2110" s="97">
        <f t="shared" si="1586"/>
        <v>0</v>
      </c>
      <c r="H2110" s="97">
        <f t="shared" si="1586"/>
        <v>0</v>
      </c>
      <c r="I2110" s="97">
        <f t="shared" si="1586"/>
        <v>0</v>
      </c>
      <c r="J2110" s="97">
        <f t="shared" si="1586"/>
        <v>0</v>
      </c>
      <c r="K2110" s="97">
        <f t="shared" si="1586"/>
        <v>0</v>
      </c>
      <c r="L2110" s="97">
        <f t="shared" si="1586"/>
        <v>0</v>
      </c>
      <c r="M2110" s="97">
        <f t="shared" si="1586"/>
        <v>0</v>
      </c>
      <c r="N2110" s="97">
        <f t="shared" si="1586"/>
        <v>0</v>
      </c>
      <c r="O2110" s="97">
        <f t="shared" si="1586"/>
        <v>0</v>
      </c>
      <c r="P2110" s="74">
        <f t="shared" si="1581"/>
        <v>0</v>
      </c>
      <c r="Q2110" s="127"/>
      <c r="R2110" s="97">
        <f t="shared" ref="R2110:S2110" si="1587">R1914+R1963+R2012+R2061</f>
        <v>0</v>
      </c>
      <c r="S2110" s="97">
        <f t="shared" si="1587"/>
        <v>0</v>
      </c>
      <c r="T2110" s="93">
        <f t="shared" si="1583"/>
        <v>0</v>
      </c>
      <c r="U2110" s="209">
        <v>2</v>
      </c>
    </row>
    <row r="2111" spans="1:21" s="81" customFormat="1" ht="15.6" customHeight="1">
      <c r="B2111" s="82"/>
      <c r="C2111" s="505"/>
      <c r="D2111" s="83"/>
      <c r="E2111" s="83"/>
      <c r="F2111" s="83"/>
      <c r="G2111" s="83"/>
      <c r="H2111" s="83"/>
      <c r="I2111" s="83"/>
      <c r="J2111" s="83"/>
      <c r="K2111" s="83"/>
      <c r="L2111" s="83"/>
      <c r="M2111" s="83"/>
      <c r="N2111" s="83"/>
      <c r="O2111" s="83"/>
      <c r="P2111" s="83"/>
      <c r="Q2111" s="84"/>
      <c r="R2111" s="83"/>
      <c r="S2111" s="83"/>
      <c r="T2111" s="95"/>
      <c r="U2111" s="209">
        <v>1</v>
      </c>
    </row>
    <row r="2112" spans="1:21" s="60" customFormat="1" ht="15.75" hidden="1" customHeight="1" thickBot="1">
      <c r="A2112" s="174" t="s">
        <v>50</v>
      </c>
      <c r="B2112" s="213"/>
      <c r="C2112" s="40" t="s">
        <v>725</v>
      </c>
      <c r="D2112" s="299">
        <v>1.462716838281171E-3</v>
      </c>
      <c r="E2112" s="299">
        <v>0.10259766009096757</v>
      </c>
      <c r="F2112" s="299">
        <v>7.3880582985894366E-2</v>
      </c>
      <c r="G2112" s="299">
        <v>0.10665243610656289</v>
      </c>
      <c r="H2112" s="299">
        <v>6.7739318369575502E-2</v>
      </c>
      <c r="I2112" s="299">
        <v>7.0449245387201903E-2</v>
      </c>
      <c r="J2112" s="299">
        <v>9.4068965478486741E-2</v>
      </c>
      <c r="K2112" s="299">
        <v>7.838945203076976E-2</v>
      </c>
      <c r="L2112" s="299">
        <v>6.6940976752173698E-2</v>
      </c>
      <c r="M2112" s="299">
        <v>7.9185910646381308E-2</v>
      </c>
      <c r="N2112" s="299">
        <v>0.10607649480779306</v>
      </c>
      <c r="O2112" s="299">
        <v>0.15255624050591202</v>
      </c>
      <c r="P2112" s="290">
        <f>SUM(D2112:O2112)</f>
        <v>0.99999999999999978</v>
      </c>
      <c r="Q2112" s="291"/>
      <c r="R2112" s="83"/>
      <c r="S2112" s="83"/>
      <c r="T2112" s="67"/>
      <c r="U2112" s="209">
        <v>2</v>
      </c>
    </row>
    <row r="2113" spans="1:21" s="60" customFormat="1" ht="15.75" hidden="1" customHeight="1" thickBot="1">
      <c r="A2113" s="150" t="s">
        <v>50</v>
      </c>
      <c r="B2113" s="213"/>
      <c r="C2113" s="40" t="s">
        <v>726</v>
      </c>
      <c r="D2113" s="119">
        <v>4.2489354919817536E-3</v>
      </c>
      <c r="E2113" s="119">
        <v>0.14955867591389443</v>
      </c>
      <c r="F2113" s="119">
        <v>7.2088836505809892E-4</v>
      </c>
      <c r="G2113" s="119">
        <v>0.10528330110046093</v>
      </c>
      <c r="H2113" s="119">
        <v>7.6082889977219598E-2</v>
      </c>
      <c r="I2113" s="119">
        <v>6.3171662791971228E-2</v>
      </c>
      <c r="J2113" s="119">
        <v>7.0007209700516437E-2</v>
      </c>
      <c r="K2113" s="119">
        <v>0.11054465885996587</v>
      </c>
      <c r="L2113" s="119">
        <v>7.6389125016819326E-2</v>
      </c>
      <c r="M2113" s="119">
        <v>0.11965476985455489</v>
      </c>
      <c r="N2113" s="119">
        <v>8.1175414116366196E-2</v>
      </c>
      <c r="O2113" s="119">
        <v>0.14316246881119124</v>
      </c>
      <c r="P2113" s="107">
        <f>SUM(D2113:O2113)</f>
        <v>0.99999999999999989</v>
      </c>
      <c r="Q2113" s="291"/>
      <c r="R2113" s="83"/>
      <c r="S2113" s="83"/>
      <c r="T2113" s="67"/>
      <c r="U2113" s="209">
        <v>2</v>
      </c>
    </row>
    <row r="2114" spans="1:21" s="60" customFormat="1" ht="15.75" hidden="1" customHeight="1" thickBot="1">
      <c r="A2114" s="150" t="s">
        <v>50</v>
      </c>
      <c r="B2114" s="213"/>
      <c r="C2114" s="40" t="s">
        <v>727</v>
      </c>
      <c r="D2114" s="346">
        <v>1.967451920489392E-3</v>
      </c>
      <c r="E2114" s="346">
        <v>3.2161325355274918E-2</v>
      </c>
      <c r="F2114" s="346">
        <v>0.12967021230355957</v>
      </c>
      <c r="G2114" s="346">
        <v>8.9238907866803746E-2</v>
      </c>
      <c r="H2114" s="346">
        <v>8.8224018406794585E-2</v>
      </c>
      <c r="I2114" s="346">
        <v>8.963132358622837E-2</v>
      </c>
      <c r="J2114" s="346">
        <v>9.0237220327199621E-2</v>
      </c>
      <c r="K2114" s="346">
        <v>7.867069504910755E-2</v>
      </c>
      <c r="L2114" s="346">
        <v>7.4796978517194912E-2</v>
      </c>
      <c r="M2114" s="346">
        <v>8.9609126121312388E-2</v>
      </c>
      <c r="N2114" s="346">
        <v>7.9509943572511912E-2</v>
      </c>
      <c r="O2114" s="346">
        <v>0.15628279697352301</v>
      </c>
      <c r="P2114" s="295">
        <f>SUM(D2114:O2114)</f>
        <v>1</v>
      </c>
      <c r="Q2114" s="291"/>
      <c r="R2114" s="83"/>
      <c r="S2114" s="83"/>
      <c r="T2114" s="67"/>
      <c r="U2114" s="209">
        <v>2</v>
      </c>
    </row>
    <row r="2115" spans="1:21" s="60" customFormat="1" ht="15.75" hidden="1" customHeight="1" thickBot="1">
      <c r="A2115" s="150" t="s">
        <v>50</v>
      </c>
      <c r="B2115" s="213"/>
      <c r="C2115" s="40" t="s">
        <v>728</v>
      </c>
      <c r="D2115" s="153">
        <f t="shared" ref="D2115:D2122" si="1588">D2137/$P2137</f>
        <v>5.0513205173857625E-3</v>
      </c>
      <c r="E2115" s="296">
        <f t="shared" ref="E2115:O2115" si="1589">E2137/$P2137</f>
        <v>9.548132369501737E-2</v>
      </c>
      <c r="F2115" s="296">
        <f t="shared" si="1589"/>
        <v>7.7983435821099845E-2</v>
      </c>
      <c r="G2115" s="296">
        <f t="shared" si="1589"/>
        <v>8.9813072909536079E-2</v>
      </c>
      <c r="H2115" s="296">
        <f t="shared" si="1589"/>
        <v>7.1533305168495168E-2</v>
      </c>
      <c r="I2115" s="296">
        <f t="shared" si="1589"/>
        <v>8.2695300585937534E-2</v>
      </c>
      <c r="J2115" s="296">
        <f t="shared" si="1589"/>
        <v>8.712288810736471E-2</v>
      </c>
      <c r="K2115" s="296">
        <f t="shared" si="1589"/>
        <v>8.967992546556916E-2</v>
      </c>
      <c r="L2115" s="296">
        <f t="shared" si="1589"/>
        <v>6.3826358957051091E-2</v>
      </c>
      <c r="M2115" s="296">
        <f t="shared" si="1589"/>
        <v>8.481459702678297E-2</v>
      </c>
      <c r="N2115" s="296">
        <f t="shared" si="1589"/>
        <v>8.6706824701188817E-2</v>
      </c>
      <c r="O2115" s="296">
        <f t="shared" si="1589"/>
        <v>0.1652916470445715</v>
      </c>
      <c r="P2115" s="155">
        <f>SUM(D2115:O2115)</f>
        <v>1</v>
      </c>
      <c r="Q2115" s="291"/>
      <c r="R2115" s="83"/>
      <c r="S2115" s="83"/>
      <c r="T2115" s="67"/>
      <c r="U2115" s="209">
        <v>2</v>
      </c>
    </row>
    <row r="2116" spans="1:21" s="60" customFormat="1" ht="15.75" hidden="1" customHeight="1" thickBot="1">
      <c r="A2116" s="150" t="s">
        <v>50</v>
      </c>
      <c r="B2116" s="213"/>
      <c r="C2116" s="41" t="s">
        <v>729</v>
      </c>
      <c r="D2116" s="153">
        <f t="shared" si="1588"/>
        <v>3.5196942510705076E-3</v>
      </c>
      <c r="E2116" s="296">
        <f t="shared" ref="E2116:O2117" si="1590">E2138/$P2138</f>
        <v>8.5614879274790875E-2</v>
      </c>
      <c r="F2116" s="296">
        <f t="shared" si="1590"/>
        <v>6.441022837787172E-2</v>
      </c>
      <c r="G2116" s="296">
        <f t="shared" si="1590"/>
        <v>0.10693211992255754</v>
      </c>
      <c r="H2116" s="296">
        <f t="shared" si="1590"/>
        <v>8.3137781260462645E-2</v>
      </c>
      <c r="I2116" s="296">
        <f t="shared" si="1590"/>
        <v>7.1680537985617396E-2</v>
      </c>
      <c r="J2116" s="296">
        <f t="shared" si="1590"/>
        <v>8.825907570606617E-2</v>
      </c>
      <c r="K2116" s="296">
        <f t="shared" si="1590"/>
        <v>9.780710885157004E-2</v>
      </c>
      <c r="L2116" s="296">
        <f t="shared" si="1590"/>
        <v>6.0908834674500326E-2</v>
      </c>
      <c r="M2116" s="296">
        <f t="shared" si="1590"/>
        <v>9.4498747857710508E-2</v>
      </c>
      <c r="N2116" s="296">
        <f t="shared" si="1590"/>
        <v>8.3463333296997469E-2</v>
      </c>
      <c r="O2116" s="296">
        <f t="shared" si="1590"/>
        <v>0.15976765854078481</v>
      </c>
      <c r="P2116" s="155">
        <f>SUM(D2116:O2116)</f>
        <v>1.0000000000000002</v>
      </c>
      <c r="Q2116" s="157">
        <f>(P2138/P2137-1)</f>
        <v>-7.5964249732215161E-2</v>
      </c>
      <c r="R2116" s="83"/>
      <c r="S2116" s="83"/>
      <c r="T2116" s="67"/>
      <c r="U2116" s="209">
        <v>2</v>
      </c>
    </row>
    <row r="2117" spans="1:21" s="60" customFormat="1" ht="15.75" hidden="1" customHeight="1" thickBot="1">
      <c r="A2117" s="150" t="s">
        <v>50</v>
      </c>
      <c r="B2117" s="213"/>
      <c r="C2117" s="40" t="s">
        <v>730</v>
      </c>
      <c r="D2117" s="153">
        <f t="shared" si="1588"/>
        <v>7.2921282129892726E-2</v>
      </c>
      <c r="E2117" s="296">
        <f t="shared" si="1590"/>
        <v>2.487737551534704E-2</v>
      </c>
      <c r="F2117" s="296">
        <f t="shared" si="1590"/>
        <v>7.6642141699801797E-2</v>
      </c>
      <c r="G2117" s="296">
        <f t="shared" si="1590"/>
        <v>9.3342661443314892E-2</v>
      </c>
      <c r="H2117" s="296">
        <f t="shared" si="1590"/>
        <v>7.2927150700873883E-2</v>
      </c>
      <c r="I2117" s="296">
        <f t="shared" si="1590"/>
        <v>8.52474788625424E-2</v>
      </c>
      <c r="J2117" s="296">
        <f t="shared" si="1590"/>
        <v>8.4897625166679938E-2</v>
      </c>
      <c r="K2117" s="296">
        <f t="shared" si="1590"/>
        <v>0.10690638508256912</v>
      </c>
      <c r="L2117" s="296">
        <f t="shared" si="1590"/>
        <v>5.1242110557870015E-2</v>
      </c>
      <c r="M2117" s="296">
        <f t="shared" si="1590"/>
        <v>8.1857835386072844E-2</v>
      </c>
      <c r="N2117" s="296">
        <f t="shared" si="1590"/>
        <v>8.8230765283448392E-2</v>
      </c>
      <c r="O2117" s="296">
        <f t="shared" si="1590"/>
        <v>0.16090718817158695</v>
      </c>
      <c r="P2117" s="155">
        <f t="shared" ref="P2117:P2122" si="1591">SUM(D2117:O2117)</f>
        <v>1</v>
      </c>
      <c r="Q2117" s="157">
        <f t="shared" ref="Q2117:Q2122" si="1592">(P2139/P2138-1)</f>
        <v>-6.3060126197448385E-3</v>
      </c>
      <c r="R2117" s="83"/>
      <c r="S2117" s="83"/>
      <c r="T2117" s="67"/>
      <c r="U2117" s="209">
        <v>2</v>
      </c>
    </row>
    <row r="2118" spans="1:21" s="60" customFormat="1" ht="15.75" hidden="1" customHeight="1" thickBot="1">
      <c r="A2118" s="150" t="s">
        <v>50</v>
      </c>
      <c r="B2118" s="213"/>
      <c r="C2118" s="40" t="s">
        <v>731</v>
      </c>
      <c r="D2118" s="153">
        <f t="shared" si="1588"/>
        <v>6.6266017119476481E-2</v>
      </c>
      <c r="E2118" s="296">
        <f t="shared" ref="E2118:O2118" si="1593">E2140/$P2140</f>
        <v>2.055690848972248E-2</v>
      </c>
      <c r="F2118" s="296">
        <f t="shared" si="1593"/>
        <v>8.3194849837216284E-2</v>
      </c>
      <c r="G2118" s="296">
        <f t="shared" si="1593"/>
        <v>0.10117922911441724</v>
      </c>
      <c r="H2118" s="296">
        <f t="shared" si="1593"/>
        <v>7.4034519751901409E-2</v>
      </c>
      <c r="I2118" s="296">
        <f t="shared" si="1593"/>
        <v>8.0449858602701374E-2</v>
      </c>
      <c r="J2118" s="296">
        <f t="shared" si="1593"/>
        <v>8.7158019478827939E-2</v>
      </c>
      <c r="K2118" s="296">
        <f t="shared" si="1593"/>
        <v>0.10750901440499064</v>
      </c>
      <c r="L2118" s="296">
        <f t="shared" si="1593"/>
        <v>5.7276200486404034E-2</v>
      </c>
      <c r="M2118" s="296">
        <f t="shared" si="1593"/>
        <v>6.8040118547907438E-2</v>
      </c>
      <c r="N2118" s="296">
        <f t="shared" si="1593"/>
        <v>9.6981839283757407E-2</v>
      </c>
      <c r="O2118" s="296">
        <f t="shared" si="1593"/>
        <v>0.15735342488267709</v>
      </c>
      <c r="P2118" s="155">
        <f t="shared" si="1591"/>
        <v>0.99999999999999978</v>
      </c>
      <c r="Q2118" s="156">
        <f t="shared" si="1592"/>
        <v>-3.8985899546017833E-2</v>
      </c>
      <c r="R2118" s="83"/>
      <c r="S2118" s="83"/>
      <c r="T2118" s="67"/>
      <c r="U2118" s="209">
        <v>2</v>
      </c>
    </row>
    <row r="2119" spans="1:21" s="60" customFormat="1" ht="15.75" hidden="1" customHeight="1" thickBot="1">
      <c r="A2119" s="150" t="s">
        <v>50</v>
      </c>
      <c r="B2119" s="213"/>
      <c r="C2119" s="49" t="s">
        <v>732</v>
      </c>
      <c r="D2119" s="153">
        <f t="shared" si="1588"/>
        <v>7.2187130912974032E-2</v>
      </c>
      <c r="E2119" s="296">
        <f t="shared" ref="E2119:O2119" si="1594">E2141/$P2141</f>
        <v>2.2434739627204905E-2</v>
      </c>
      <c r="F2119" s="296">
        <f t="shared" si="1594"/>
        <v>7.7936705936463471E-2</v>
      </c>
      <c r="G2119" s="296">
        <f t="shared" si="1594"/>
        <v>9.3447149072307611E-2</v>
      </c>
      <c r="H2119" s="296">
        <f t="shared" si="1594"/>
        <v>7.5814445216795923E-2</v>
      </c>
      <c r="I2119" s="296">
        <f t="shared" si="1594"/>
        <v>7.6106481902763659E-2</v>
      </c>
      <c r="J2119" s="296">
        <f t="shared" si="1594"/>
        <v>0.10156918440800923</v>
      </c>
      <c r="K2119" s="296">
        <f t="shared" si="1594"/>
        <v>9.6725613198741192E-2</v>
      </c>
      <c r="L2119" s="296">
        <f t="shared" si="1594"/>
        <v>3.6150916352465055E-2</v>
      </c>
      <c r="M2119" s="296">
        <f t="shared" si="1594"/>
        <v>0.10168960843613349</v>
      </c>
      <c r="N2119" s="296">
        <f t="shared" si="1594"/>
        <v>8.1313002804718787E-2</v>
      </c>
      <c r="O2119" s="296">
        <f t="shared" si="1594"/>
        <v>0.16462502213142258</v>
      </c>
      <c r="P2119" s="155">
        <f t="shared" si="1591"/>
        <v>0.99999999999999989</v>
      </c>
      <c r="Q2119" s="156">
        <f t="shared" si="1592"/>
        <v>1.6660820646529073E-2</v>
      </c>
      <c r="R2119" s="83"/>
      <c r="S2119" s="83"/>
      <c r="T2119" s="232"/>
      <c r="U2119" s="209">
        <v>2</v>
      </c>
    </row>
    <row r="2120" spans="1:21" s="60" customFormat="1" ht="15.75" hidden="1" customHeight="1" thickBot="1">
      <c r="A2120" s="150" t="s">
        <v>50</v>
      </c>
      <c r="B2120" s="62"/>
      <c r="C2120" s="49" t="s">
        <v>766</v>
      </c>
      <c r="D2120" s="298">
        <f t="shared" si="1588"/>
        <v>6.3908076512235637E-2</v>
      </c>
      <c r="E2120" s="299">
        <f t="shared" ref="E2120:O2120" si="1595">E2142/$P2142</f>
        <v>2.6356373356967579E-2</v>
      </c>
      <c r="F2120" s="299">
        <f t="shared" si="1595"/>
        <v>8.3054827854113347E-2</v>
      </c>
      <c r="G2120" s="299">
        <f t="shared" si="1595"/>
        <v>9.4237481236793444E-2</v>
      </c>
      <c r="H2120" s="299">
        <f t="shared" si="1595"/>
        <v>6.9330081232878399E-2</v>
      </c>
      <c r="I2120" s="299">
        <f t="shared" si="1595"/>
        <v>7.988511378666828E-2</v>
      </c>
      <c r="J2120" s="299">
        <f t="shared" si="1595"/>
        <v>9.1753730886409174E-2</v>
      </c>
      <c r="K2120" s="299">
        <f t="shared" si="1595"/>
        <v>9.1588031426576247E-2</v>
      </c>
      <c r="L2120" s="299">
        <f t="shared" si="1595"/>
        <v>6.3853018647712145E-2</v>
      </c>
      <c r="M2120" s="299">
        <f t="shared" si="1595"/>
        <v>9.7280850003692798E-2</v>
      </c>
      <c r="N2120" s="299">
        <f t="shared" si="1595"/>
        <v>8.0313690449500402E-2</v>
      </c>
      <c r="O2120" s="299">
        <f t="shared" si="1595"/>
        <v>0.15843872460645253</v>
      </c>
      <c r="P2120" s="300">
        <f t="shared" si="1591"/>
        <v>1</v>
      </c>
      <c r="Q2120" s="301">
        <f t="shared" si="1592"/>
        <v>1.5314376981894418E-2</v>
      </c>
      <c r="R2120" s="83"/>
      <c r="S2120" s="83"/>
      <c r="T2120" s="67"/>
      <c r="U2120" s="209">
        <v>2</v>
      </c>
    </row>
    <row r="2121" spans="1:21" s="60" customFormat="1" ht="15.75" hidden="1" customHeight="1" thickBot="1">
      <c r="A2121" s="150" t="s">
        <v>50</v>
      </c>
      <c r="B2121" s="62"/>
      <c r="C2121" s="49" t="s">
        <v>845</v>
      </c>
      <c r="D2121" s="130">
        <f t="shared" si="1588"/>
        <v>2.4019579187011912E-3</v>
      </c>
      <c r="E2121" s="119">
        <f t="shared" ref="E2121:O2122" si="1596">E2143/$P2143</f>
        <v>8.5939509405337997E-2</v>
      </c>
      <c r="F2121" s="119">
        <f t="shared" si="1596"/>
        <v>8.240825852203594E-2</v>
      </c>
      <c r="G2121" s="119">
        <f t="shared" si="1596"/>
        <v>9.0463835512856527E-2</v>
      </c>
      <c r="H2121" s="119">
        <f t="shared" si="1596"/>
        <v>8.1360404742845602E-2</v>
      </c>
      <c r="I2121" s="119">
        <f t="shared" si="1596"/>
        <v>8.5697848324823259E-2</v>
      </c>
      <c r="J2121" s="119">
        <f t="shared" si="1596"/>
        <v>8.4665163248641262E-2</v>
      </c>
      <c r="K2121" s="119">
        <f t="shared" si="1596"/>
        <v>9.3854096944165882E-2</v>
      </c>
      <c r="L2121" s="119">
        <f t="shared" si="1596"/>
        <v>5.5991172325152279E-2</v>
      </c>
      <c r="M2121" s="119">
        <f t="shared" si="1596"/>
        <v>9.2807472568623317E-2</v>
      </c>
      <c r="N2121" s="119">
        <f t="shared" si="1596"/>
        <v>8.5648894351685753E-2</v>
      </c>
      <c r="O2121" s="119">
        <f t="shared" si="1596"/>
        <v>0.15876138613513099</v>
      </c>
      <c r="P2121" s="175">
        <f t="shared" si="1591"/>
        <v>1</v>
      </c>
      <c r="Q2121" s="176">
        <f t="shared" si="1592"/>
        <v>-1.1244276246827667E-2</v>
      </c>
      <c r="R2121" s="83"/>
      <c r="S2121" s="83"/>
      <c r="T2121" s="67"/>
      <c r="U2121" s="209">
        <v>2</v>
      </c>
    </row>
    <row r="2122" spans="1:21" s="60" customFormat="1" ht="15.6" hidden="1" customHeight="1" thickBot="1">
      <c r="A2122" s="150" t="s">
        <v>50</v>
      </c>
      <c r="B2122" s="62"/>
      <c r="C2122" s="49" t="s">
        <v>929</v>
      </c>
      <c r="D2122" s="130">
        <f t="shared" si="1588"/>
        <v>4.0008900390959175E-3</v>
      </c>
      <c r="E2122" s="119">
        <f t="shared" si="1596"/>
        <v>8.2233194651990693E-2</v>
      </c>
      <c r="F2122" s="119">
        <f t="shared" si="1596"/>
        <v>7.7027384952113184E-2</v>
      </c>
      <c r="G2122" s="119">
        <f t="shared" si="1596"/>
        <v>0.10078672690300579</v>
      </c>
      <c r="H2122" s="119">
        <f t="shared" si="1596"/>
        <v>7.4639375293133928E-2</v>
      </c>
      <c r="I2122" s="119">
        <f t="shared" si="1596"/>
        <v>8.1998311881085736E-2</v>
      </c>
      <c r="J2122" s="119">
        <f t="shared" si="1596"/>
        <v>8.9491899719305393E-2</v>
      </c>
      <c r="K2122" s="119">
        <f t="shared" si="1596"/>
        <v>8.4654426189940166E-2</v>
      </c>
      <c r="L2122" s="119">
        <f t="shared" si="1596"/>
        <v>7.4017236993611193E-2</v>
      </c>
      <c r="M2122" s="119">
        <f t="shared" si="1596"/>
        <v>9.4107926727073882E-2</v>
      </c>
      <c r="N2122" s="119">
        <f t="shared" si="1596"/>
        <v>8.5805816866278875E-2</v>
      </c>
      <c r="O2122" s="119">
        <f t="shared" si="1596"/>
        <v>0.15123680978336523</v>
      </c>
      <c r="P2122" s="175">
        <f t="shared" si="1591"/>
        <v>1</v>
      </c>
      <c r="Q2122" s="176">
        <f t="shared" si="1592"/>
        <v>-3.4347562662399911E-2</v>
      </c>
      <c r="R2122" s="83"/>
      <c r="S2122" s="83"/>
      <c r="T2122" s="67"/>
      <c r="U2122" s="209">
        <v>2</v>
      </c>
    </row>
    <row r="2123" spans="1:21" s="60" customFormat="1" ht="15.6" hidden="1" customHeight="1" thickBot="1">
      <c r="A2123" s="150" t="s">
        <v>50</v>
      </c>
      <c r="B2123" s="62"/>
      <c r="C2123" s="49" t="s">
        <v>1063</v>
      </c>
      <c r="D2123" s="130">
        <f t="shared" ref="D2123:O2123" si="1597">D2146/$P2146</f>
        <v>1.5324543515147487E-2</v>
      </c>
      <c r="E2123" s="119">
        <f t="shared" si="1597"/>
        <v>8.3482355223526761E-2</v>
      </c>
      <c r="F2123" s="119">
        <f t="shared" si="1597"/>
        <v>7.7269121274594704E-2</v>
      </c>
      <c r="G2123" s="119">
        <f t="shared" si="1597"/>
        <v>0.10900144574805286</v>
      </c>
      <c r="H2123" s="119">
        <f t="shared" si="1597"/>
        <v>7.2945204071189262E-2</v>
      </c>
      <c r="I2123" s="119">
        <f t="shared" si="1597"/>
        <v>7.6501263375067949E-2</v>
      </c>
      <c r="J2123" s="119">
        <f t="shared" si="1597"/>
        <v>8.433925632728026E-2</v>
      </c>
      <c r="K2123" s="119">
        <f t="shared" si="1597"/>
        <v>8.5292252920287012E-2</v>
      </c>
      <c r="L2123" s="119">
        <f t="shared" si="1597"/>
        <v>6.8406089842551199E-2</v>
      </c>
      <c r="M2123" s="119">
        <f t="shared" si="1597"/>
        <v>9.7918980614658521E-2</v>
      </c>
      <c r="N2123" s="119">
        <f t="shared" si="1597"/>
        <v>7.910144129526793E-2</v>
      </c>
      <c r="O2123" s="119">
        <f t="shared" si="1597"/>
        <v>0.15041804579237605</v>
      </c>
      <c r="P2123" s="175">
        <f>SUM(D2123:O2123)</f>
        <v>1</v>
      </c>
      <c r="Q2123" s="176">
        <f>(P2146/P2144-1)</f>
        <v>-1.8424783764348196E-2</v>
      </c>
      <c r="R2123" s="83"/>
      <c r="S2123" s="83"/>
      <c r="T2123" s="67"/>
      <c r="U2123" s="209">
        <v>2</v>
      </c>
    </row>
    <row r="2124" spans="1:21" s="60" customFormat="1" ht="15.6" hidden="1" customHeight="1" thickBot="1">
      <c r="A2124" s="150" t="s">
        <v>50</v>
      </c>
      <c r="B2124" s="62">
        <f>+B2103+1</f>
        <v>387</v>
      </c>
      <c r="C2124" s="49" t="s">
        <v>1569</v>
      </c>
      <c r="D2124" s="130">
        <f t="shared" ref="D2124:D2130" si="1598">D2147/$P2147</f>
        <v>8.9317120265125765E-3</v>
      </c>
      <c r="E2124" s="119">
        <f t="shared" ref="E2124:O2124" si="1599">E2147/$P2147</f>
        <v>9.1002394979765061E-2</v>
      </c>
      <c r="F2124" s="119">
        <f t="shared" si="1599"/>
        <v>7.5266183749698623E-2</v>
      </c>
      <c r="G2124" s="119">
        <f t="shared" si="1599"/>
        <v>0.10709570970852274</v>
      </c>
      <c r="H2124" s="119">
        <f t="shared" si="1599"/>
        <v>6.1741011359488417E-2</v>
      </c>
      <c r="I2124" s="119">
        <f t="shared" si="1599"/>
        <v>8.5055250971747431E-2</v>
      </c>
      <c r="J2124" s="119">
        <f t="shared" si="1599"/>
        <v>7.4491109374859296E-2</v>
      </c>
      <c r="K2124" s="119">
        <f t="shared" si="1599"/>
        <v>0.10798168062504215</v>
      </c>
      <c r="L2124" s="119">
        <f t="shared" si="1599"/>
        <v>6.9404480434857405E-2</v>
      </c>
      <c r="M2124" s="119">
        <f t="shared" si="1599"/>
        <v>8.5742024088433677E-2</v>
      </c>
      <c r="N2124" s="119">
        <f t="shared" si="1599"/>
        <v>9.8342324300060277E-2</v>
      </c>
      <c r="O2124" s="119">
        <f t="shared" si="1599"/>
        <v>0.13494611838101236</v>
      </c>
      <c r="P2124" s="175">
        <f t="shared" ref="P2124:P2133" si="1600">SUM(D2124:O2124)</f>
        <v>0.99999999999999989</v>
      </c>
      <c r="Q2124" s="176">
        <f>(P2147/P2146-1)</f>
        <v>-4.8090659186813767E-2</v>
      </c>
      <c r="R2124" s="83"/>
      <c r="S2124" s="83"/>
      <c r="T2124" s="67"/>
      <c r="U2124" s="209">
        <v>2</v>
      </c>
    </row>
    <row r="2125" spans="1:21" s="60" customFormat="1" ht="15.6" hidden="1" customHeight="1">
      <c r="A2125" s="150" t="s">
        <v>50</v>
      </c>
      <c r="B2125" s="408">
        <f>+B2124+1</f>
        <v>388</v>
      </c>
      <c r="C2125" s="566" t="s">
        <v>1570</v>
      </c>
      <c r="D2125" s="460">
        <f t="shared" si="1598"/>
        <v>8.5086760809942683E-3</v>
      </c>
      <c r="E2125" s="346">
        <f t="shared" ref="E2125:O2125" si="1601">E2148/$P2148</f>
        <v>9.9496047751517921E-2</v>
      </c>
      <c r="F2125" s="346">
        <f t="shared" si="1601"/>
        <v>7.6373996015533477E-2</v>
      </c>
      <c r="G2125" s="346">
        <f t="shared" si="1601"/>
        <v>8.9460155752685913E-2</v>
      </c>
      <c r="H2125" s="346">
        <f t="shared" si="1601"/>
        <v>7.1337116893530353E-2</v>
      </c>
      <c r="I2125" s="346">
        <f t="shared" si="1601"/>
        <v>7.6311520553158207E-2</v>
      </c>
      <c r="J2125" s="346">
        <f t="shared" si="1601"/>
        <v>8.9251234652121342E-2</v>
      </c>
      <c r="K2125" s="346">
        <f t="shared" si="1601"/>
        <v>8.5146028570917562E-2</v>
      </c>
      <c r="L2125" s="346">
        <f t="shared" si="1601"/>
        <v>5.7558235018568014E-2</v>
      </c>
      <c r="M2125" s="346">
        <f t="shared" si="1601"/>
        <v>7.1874168059157445E-2</v>
      </c>
      <c r="N2125" s="346">
        <f t="shared" si="1601"/>
        <v>8.0391101540502344E-2</v>
      </c>
      <c r="O2125" s="346">
        <f t="shared" si="1601"/>
        <v>0.19429171911131318</v>
      </c>
      <c r="P2125" s="545">
        <f t="shared" si="1600"/>
        <v>1</v>
      </c>
      <c r="Q2125" s="548">
        <f t="shared" ref="Q2125:Q2133" si="1602">(P2148/P2147-1)</f>
        <v>1.0206938630788587E-2</v>
      </c>
      <c r="R2125" s="83"/>
      <c r="S2125" s="83"/>
      <c r="T2125" s="67"/>
      <c r="U2125" s="209">
        <v>2</v>
      </c>
    </row>
    <row r="2126" spans="1:21" s="60" customFormat="1" ht="15.6" customHeight="1">
      <c r="A2126" s="150" t="s">
        <v>50</v>
      </c>
      <c r="B2126" s="513">
        <v>379</v>
      </c>
      <c r="C2126" s="567" t="s">
        <v>1571</v>
      </c>
      <c r="D2126" s="119">
        <f t="shared" si="1598"/>
        <v>2.228087033987023E-2</v>
      </c>
      <c r="E2126" s="119">
        <f t="shared" ref="E2126:O2126" si="1603">E2149/$P2149</f>
        <v>9.3724470578590499E-2</v>
      </c>
      <c r="F2126" s="119">
        <f t="shared" si="1603"/>
        <v>6.7901840601108626E-2</v>
      </c>
      <c r="G2126" s="119">
        <f t="shared" si="1603"/>
        <v>7.7148018426497336E-2</v>
      </c>
      <c r="H2126" s="119">
        <f t="shared" si="1603"/>
        <v>0.10418836337197186</v>
      </c>
      <c r="I2126" s="119">
        <f t="shared" si="1603"/>
        <v>7.4457629168082171E-2</v>
      </c>
      <c r="J2126" s="119">
        <f t="shared" si="1603"/>
        <v>9.2533849950902664E-2</v>
      </c>
      <c r="K2126" s="119">
        <f t="shared" si="1603"/>
        <v>8.6597125533527788E-2</v>
      </c>
      <c r="L2126" s="119">
        <f t="shared" si="1603"/>
        <v>6.1166072568324001E-2</v>
      </c>
      <c r="M2126" s="119">
        <f t="shared" si="1603"/>
        <v>9.0668655121623545E-2</v>
      </c>
      <c r="N2126" s="119">
        <f t="shared" si="1603"/>
        <v>8.4219748761012778E-2</v>
      </c>
      <c r="O2126" s="119">
        <f t="shared" si="1603"/>
        <v>0.14511335557848851</v>
      </c>
      <c r="P2126" s="175">
        <f t="shared" si="1600"/>
        <v>1</v>
      </c>
      <c r="Q2126" s="556">
        <f t="shared" si="1602"/>
        <v>-1.9602217891493856E-2</v>
      </c>
      <c r="R2126" s="83"/>
      <c r="S2126" s="83"/>
      <c r="T2126" s="67"/>
      <c r="U2126" s="209">
        <v>1</v>
      </c>
    </row>
    <row r="2127" spans="1:21" s="60" customFormat="1" ht="15.6" customHeight="1">
      <c r="A2127" s="150" t="s">
        <v>50</v>
      </c>
      <c r="B2127" s="513">
        <f>+B2126+1</f>
        <v>380</v>
      </c>
      <c r="C2127" s="567" t="s">
        <v>1572</v>
      </c>
      <c r="D2127" s="119">
        <f t="shared" si="1598"/>
        <v>9.5555499088573574E-3</v>
      </c>
      <c r="E2127" s="119">
        <f t="shared" ref="E2127:O2127" si="1604">E2150/$P2150</f>
        <v>0.10044995568125024</v>
      </c>
      <c r="F2127" s="119">
        <f t="shared" si="1604"/>
        <v>7.1124058125111023E-2</v>
      </c>
      <c r="G2127" s="119">
        <f t="shared" si="1604"/>
        <v>7.8698109617450801E-2</v>
      </c>
      <c r="H2127" s="119">
        <f t="shared" si="1604"/>
        <v>7.835693692903703E-2</v>
      </c>
      <c r="I2127" s="119">
        <f t="shared" si="1604"/>
        <v>9.0862304894012619E-2</v>
      </c>
      <c r="J2127" s="119">
        <f t="shared" si="1604"/>
        <v>0.10016380645164455</v>
      </c>
      <c r="K2127" s="119">
        <f t="shared" si="1604"/>
        <v>9.0392895115137983E-2</v>
      </c>
      <c r="L2127" s="119">
        <f t="shared" si="1604"/>
        <v>5.5557335200622969E-2</v>
      </c>
      <c r="M2127" s="119">
        <f t="shared" si="1604"/>
        <v>9.0729700612156503E-2</v>
      </c>
      <c r="N2127" s="119">
        <f t="shared" si="1604"/>
        <v>9.0719281060505086E-2</v>
      </c>
      <c r="O2127" s="119">
        <f t="shared" si="1604"/>
        <v>0.14339006640421384</v>
      </c>
      <c r="P2127" s="175">
        <f t="shared" si="1600"/>
        <v>1</v>
      </c>
      <c r="Q2127" s="556">
        <f t="shared" si="1602"/>
        <v>-5.0515375223134318E-2</v>
      </c>
      <c r="R2127" s="83"/>
      <c r="S2127" s="83"/>
      <c r="T2127" s="67"/>
      <c r="U2127" s="209">
        <v>1</v>
      </c>
    </row>
    <row r="2128" spans="1:21" s="60" customFormat="1" ht="15.75" customHeight="1">
      <c r="A2128" s="150" t="s">
        <v>50</v>
      </c>
      <c r="B2128" s="513">
        <f>+B2127+1</f>
        <v>381</v>
      </c>
      <c r="C2128" s="567" t="s">
        <v>1573</v>
      </c>
      <c r="D2128" s="119">
        <f t="shared" si="1598"/>
        <v>2.0050373426847925E-2</v>
      </c>
      <c r="E2128" s="119">
        <f t="shared" ref="E2128:O2128" si="1605">E2151/$P2151</f>
        <v>9.1559664720414422E-2</v>
      </c>
      <c r="F2128" s="119">
        <f t="shared" si="1605"/>
        <v>2.5108593029585562E-2</v>
      </c>
      <c r="G2128" s="119">
        <f t="shared" si="1605"/>
        <v>9.75027767227237E-2</v>
      </c>
      <c r="H2128" s="119">
        <f t="shared" si="1605"/>
        <v>7.2794563555410544E-2</v>
      </c>
      <c r="I2128" s="119">
        <f t="shared" si="1605"/>
        <v>7.8587836667457889E-2</v>
      </c>
      <c r="J2128" s="119">
        <f t="shared" si="1605"/>
        <v>0.16460147009373904</v>
      </c>
      <c r="K2128" s="119">
        <f t="shared" si="1605"/>
        <v>9.8925948224879601E-2</v>
      </c>
      <c r="L2128" s="119">
        <f t="shared" si="1605"/>
        <v>6.3557363323724358E-2</v>
      </c>
      <c r="M2128" s="119">
        <f t="shared" si="1605"/>
        <v>7.125320366136112E-2</v>
      </c>
      <c r="N2128" s="119">
        <f t="shared" si="1605"/>
        <v>0.11299732471927007</v>
      </c>
      <c r="O2128" s="119">
        <f t="shared" si="1605"/>
        <v>0.1030608818545858</v>
      </c>
      <c r="P2128" s="175">
        <f t="shared" si="1600"/>
        <v>1</v>
      </c>
      <c r="Q2128" s="556">
        <f t="shared" si="1602"/>
        <v>-0.13551911918090287</v>
      </c>
      <c r="R2128" s="83"/>
      <c r="S2128" s="83"/>
      <c r="T2128" s="67"/>
      <c r="U2128" s="209">
        <v>1</v>
      </c>
    </row>
    <row r="2129" spans="1:21" s="60" customFormat="1" ht="15.75" customHeight="1">
      <c r="A2129" s="150" t="s">
        <v>50</v>
      </c>
      <c r="B2129" s="513">
        <f>+B2128+1</f>
        <v>382</v>
      </c>
      <c r="C2129" s="567" t="s">
        <v>1574</v>
      </c>
      <c r="D2129" s="119">
        <f t="shared" si="1598"/>
        <v>7.7665829442670392E-2</v>
      </c>
      <c r="E2129" s="119">
        <f t="shared" ref="E2129:O2129" si="1606">E2152/$P2152</f>
        <v>7.6430299970399199E-2</v>
      </c>
      <c r="F2129" s="119">
        <f t="shared" si="1606"/>
        <v>6.7893749038146725E-2</v>
      </c>
      <c r="G2129" s="119">
        <f t="shared" si="1606"/>
        <v>9.2541386699169462E-2</v>
      </c>
      <c r="H2129" s="119">
        <f t="shared" si="1606"/>
        <v>7.2147104104269541E-2</v>
      </c>
      <c r="I2129" s="119">
        <f t="shared" si="1606"/>
        <v>6.6048993864657499E-2</v>
      </c>
      <c r="J2129" s="119">
        <f t="shared" si="1606"/>
        <v>8.2682140446884378E-2</v>
      </c>
      <c r="K2129" s="119">
        <f t="shared" si="1606"/>
        <v>9.9735370429150969E-2</v>
      </c>
      <c r="L2129" s="119">
        <f t="shared" si="1606"/>
        <v>5.7697088266716046E-2</v>
      </c>
      <c r="M2129" s="119">
        <f t="shared" si="1606"/>
        <v>7.3023259037484925E-2</v>
      </c>
      <c r="N2129" s="119">
        <f t="shared" si="1606"/>
        <v>8.8273760924160685E-2</v>
      </c>
      <c r="O2129" s="119">
        <f t="shared" si="1606"/>
        <v>0.14586101777629018</v>
      </c>
      <c r="P2129" s="175">
        <f t="shared" si="1600"/>
        <v>1</v>
      </c>
      <c r="Q2129" s="556">
        <f t="shared" si="1602"/>
        <v>8.9053239544036211E-2</v>
      </c>
      <c r="R2129" s="83"/>
      <c r="S2129" s="83"/>
      <c r="T2129" s="67"/>
      <c r="U2129" s="209">
        <v>1</v>
      </c>
    </row>
    <row r="2130" spans="1:21" s="60" customFormat="1" ht="15.75" customHeight="1">
      <c r="A2130" s="150" t="s">
        <v>50</v>
      </c>
      <c r="B2130" s="513">
        <v>383</v>
      </c>
      <c r="C2130" s="567" t="s">
        <v>1575</v>
      </c>
      <c r="D2130" s="119">
        <f t="shared" si="1598"/>
        <v>2.3315434931506847E-2</v>
      </c>
      <c r="E2130" s="119">
        <f t="shared" ref="E2130:O2130" si="1607">E2153/$P2153</f>
        <v>7.5863712328767124E-2</v>
      </c>
      <c r="F2130" s="119">
        <f t="shared" si="1607"/>
        <v>6.9536851643835607E-2</v>
      </c>
      <c r="G2130" s="119">
        <f t="shared" si="1607"/>
        <v>7.3322984246575365E-2</v>
      </c>
      <c r="H2130" s="119">
        <f t="shared" si="1607"/>
        <v>0.11301161013698627</v>
      </c>
      <c r="I2130" s="119">
        <f t="shared" si="1607"/>
        <v>6.2827995753424695E-2</v>
      </c>
      <c r="J2130" s="119">
        <f t="shared" si="1607"/>
        <v>0.10684931506849314</v>
      </c>
      <c r="K2130" s="119">
        <f t="shared" si="1607"/>
        <v>9.1780821917808217E-2</v>
      </c>
      <c r="L2130" s="119">
        <f t="shared" si="1607"/>
        <v>5.8904109589041097E-2</v>
      </c>
      <c r="M2130" s="119">
        <f t="shared" si="1607"/>
        <v>8.4931506849315067E-2</v>
      </c>
      <c r="N2130" s="119">
        <f t="shared" si="1607"/>
        <v>9.1780821917808217E-2</v>
      </c>
      <c r="O2130" s="119">
        <f t="shared" si="1607"/>
        <v>0.14787483561643824</v>
      </c>
      <c r="P2130" s="175">
        <f t="shared" si="1600"/>
        <v>0.99999999999999989</v>
      </c>
      <c r="Q2130" s="556">
        <f t="shared" si="1602"/>
        <v>-6.6939768317905601E-2</v>
      </c>
      <c r="R2130" s="83"/>
      <c r="S2130" s="83"/>
      <c r="T2130" s="67"/>
      <c r="U2130" s="209">
        <v>1</v>
      </c>
    </row>
    <row r="2131" spans="1:21" s="60" customFormat="1" ht="15.75" customHeight="1">
      <c r="A2131" s="150" t="s">
        <v>50</v>
      </c>
      <c r="B2131" s="513">
        <v>384</v>
      </c>
      <c r="C2131" s="567" t="s">
        <v>1576</v>
      </c>
      <c r="D2131" s="119">
        <f t="shared" ref="D2131:O2133" si="1608">D2154/$P2154</f>
        <v>2.710413694721826E-2</v>
      </c>
      <c r="E2131" s="119">
        <f t="shared" si="1608"/>
        <v>9.2724679029957208E-2</v>
      </c>
      <c r="F2131" s="119">
        <f t="shared" si="1608"/>
        <v>6.1340941512125539E-2</v>
      </c>
      <c r="G2131" s="119">
        <f t="shared" si="1608"/>
        <v>8.98716119828816E-2</v>
      </c>
      <c r="H2131" s="119">
        <f t="shared" si="1608"/>
        <v>7.9885877318116971E-2</v>
      </c>
      <c r="I2131" s="119">
        <f t="shared" si="1608"/>
        <v>7.7032810271041377E-2</v>
      </c>
      <c r="J2131" s="119">
        <f t="shared" si="1608"/>
        <v>0.10699001426533525</v>
      </c>
      <c r="K2131" s="119">
        <f t="shared" si="1608"/>
        <v>9.2724679029957208E-2</v>
      </c>
      <c r="L2131" s="119">
        <f t="shared" si="1608"/>
        <v>5.8487874465049931E-2</v>
      </c>
      <c r="M2131" s="119">
        <f t="shared" si="1608"/>
        <v>8.4165477888730397E-2</v>
      </c>
      <c r="N2131" s="119">
        <f t="shared" si="1608"/>
        <v>9.1298145506419418E-2</v>
      </c>
      <c r="O2131" s="119">
        <f t="shared" si="1608"/>
        <v>0.13837375178316685</v>
      </c>
      <c r="P2131" s="175">
        <f t="shared" si="1600"/>
        <v>1</v>
      </c>
      <c r="Q2131" s="556">
        <f t="shared" si="1602"/>
        <v>-3.9726027397260388E-2</v>
      </c>
      <c r="R2131" s="83"/>
      <c r="S2131" s="83"/>
      <c r="T2131" s="67"/>
      <c r="U2131" s="209">
        <v>1</v>
      </c>
    </row>
    <row r="2132" spans="1:21" s="60" customFormat="1" ht="15.75" hidden="1" customHeight="1" thickBot="1">
      <c r="A2132" s="150" t="s">
        <v>50</v>
      </c>
      <c r="B2132" s="409"/>
      <c r="C2132" s="158" t="s">
        <v>1577</v>
      </c>
      <c r="D2132" s="135" t="e">
        <f t="shared" si="1608"/>
        <v>#DIV/0!</v>
      </c>
      <c r="E2132" s="136" t="e">
        <f t="shared" si="1608"/>
        <v>#DIV/0!</v>
      </c>
      <c r="F2132" s="136" t="e">
        <f t="shared" si="1608"/>
        <v>#DIV/0!</v>
      </c>
      <c r="G2132" s="136" t="e">
        <f t="shared" si="1608"/>
        <v>#DIV/0!</v>
      </c>
      <c r="H2132" s="136" t="e">
        <f t="shared" si="1608"/>
        <v>#DIV/0!</v>
      </c>
      <c r="I2132" s="136" t="e">
        <f t="shared" si="1608"/>
        <v>#DIV/0!</v>
      </c>
      <c r="J2132" s="136" t="e">
        <f t="shared" si="1608"/>
        <v>#DIV/0!</v>
      </c>
      <c r="K2132" s="136" t="e">
        <f t="shared" si="1608"/>
        <v>#DIV/0!</v>
      </c>
      <c r="L2132" s="136" t="e">
        <f t="shared" si="1608"/>
        <v>#DIV/0!</v>
      </c>
      <c r="M2132" s="136" t="e">
        <f t="shared" si="1608"/>
        <v>#DIV/0!</v>
      </c>
      <c r="N2132" s="136" t="e">
        <f t="shared" si="1608"/>
        <v>#DIV/0!</v>
      </c>
      <c r="O2132" s="136" t="e">
        <f t="shared" si="1608"/>
        <v>#DIV/0!</v>
      </c>
      <c r="P2132" s="137" t="e">
        <f t="shared" si="1600"/>
        <v>#DIV/0!</v>
      </c>
      <c r="Q2132" s="106">
        <f t="shared" si="1602"/>
        <v>-1</v>
      </c>
      <c r="R2132" s="83"/>
      <c r="S2132" s="83"/>
      <c r="T2132" s="67"/>
      <c r="U2132" s="209">
        <v>2</v>
      </c>
    </row>
    <row r="2133" spans="1:21" s="60" customFormat="1" ht="15.75" hidden="1" customHeight="1" thickBot="1">
      <c r="A2133" s="150" t="s">
        <v>50</v>
      </c>
      <c r="B2133" s="213"/>
      <c r="C2133" s="40" t="s">
        <v>1578</v>
      </c>
      <c r="D2133" s="135" t="e">
        <f t="shared" si="1608"/>
        <v>#DIV/0!</v>
      </c>
      <c r="E2133" s="136" t="e">
        <f t="shared" si="1608"/>
        <v>#DIV/0!</v>
      </c>
      <c r="F2133" s="136" t="e">
        <f t="shared" si="1608"/>
        <v>#DIV/0!</v>
      </c>
      <c r="G2133" s="136" t="e">
        <f t="shared" si="1608"/>
        <v>#DIV/0!</v>
      </c>
      <c r="H2133" s="136" t="e">
        <f t="shared" si="1608"/>
        <v>#DIV/0!</v>
      </c>
      <c r="I2133" s="136" t="e">
        <f t="shared" si="1608"/>
        <v>#DIV/0!</v>
      </c>
      <c r="J2133" s="136" t="e">
        <f t="shared" si="1608"/>
        <v>#DIV/0!</v>
      </c>
      <c r="K2133" s="136" t="e">
        <f t="shared" si="1608"/>
        <v>#DIV/0!</v>
      </c>
      <c r="L2133" s="136" t="e">
        <f t="shared" si="1608"/>
        <v>#DIV/0!</v>
      </c>
      <c r="M2133" s="136" t="e">
        <f t="shared" si="1608"/>
        <v>#DIV/0!</v>
      </c>
      <c r="N2133" s="136" t="e">
        <f t="shared" si="1608"/>
        <v>#DIV/0!</v>
      </c>
      <c r="O2133" s="136" t="e">
        <f t="shared" si="1608"/>
        <v>#DIV/0!</v>
      </c>
      <c r="P2133" s="138" t="e">
        <f t="shared" si="1600"/>
        <v>#DIV/0!</v>
      </c>
      <c r="Q2133" s="108" t="e">
        <f t="shared" si="1602"/>
        <v>#DIV/0!</v>
      </c>
      <c r="R2133" s="83"/>
      <c r="S2133" s="83"/>
      <c r="T2133" s="67"/>
      <c r="U2133" s="209">
        <v>2</v>
      </c>
    </row>
    <row r="2134" spans="1:21" s="60" customFormat="1" ht="15.75" hidden="1" customHeight="1" thickBot="1">
      <c r="A2134" s="150" t="s">
        <v>50</v>
      </c>
      <c r="B2134" s="213"/>
      <c r="C2134" s="40" t="s">
        <v>2547</v>
      </c>
      <c r="D2134" s="135" t="e">
        <f t="shared" ref="D2134:O2134" si="1609">D2157/$P2157</f>
        <v>#DIV/0!</v>
      </c>
      <c r="E2134" s="136" t="e">
        <f t="shared" si="1609"/>
        <v>#DIV/0!</v>
      </c>
      <c r="F2134" s="136" t="e">
        <f t="shared" si="1609"/>
        <v>#DIV/0!</v>
      </c>
      <c r="G2134" s="136" t="e">
        <f t="shared" si="1609"/>
        <v>#DIV/0!</v>
      </c>
      <c r="H2134" s="136" t="e">
        <f t="shared" si="1609"/>
        <v>#DIV/0!</v>
      </c>
      <c r="I2134" s="136" t="e">
        <f t="shared" si="1609"/>
        <v>#DIV/0!</v>
      </c>
      <c r="J2134" s="136" t="e">
        <f t="shared" si="1609"/>
        <v>#DIV/0!</v>
      </c>
      <c r="K2134" s="136" t="e">
        <f t="shared" si="1609"/>
        <v>#DIV/0!</v>
      </c>
      <c r="L2134" s="136" t="e">
        <f t="shared" si="1609"/>
        <v>#DIV/0!</v>
      </c>
      <c r="M2134" s="136" t="e">
        <f t="shared" si="1609"/>
        <v>#DIV/0!</v>
      </c>
      <c r="N2134" s="136" t="e">
        <f t="shared" si="1609"/>
        <v>#DIV/0!</v>
      </c>
      <c r="O2134" s="136" t="e">
        <f t="shared" si="1609"/>
        <v>#DIV/0!</v>
      </c>
      <c r="P2134" s="138" t="e">
        <f t="shared" ref="P2134:P2136" si="1610">SUM(D2134:O2134)</f>
        <v>#DIV/0!</v>
      </c>
      <c r="Q2134" s="108" t="e">
        <f t="shared" ref="Q2134:Q2136" si="1611">(P2157/P2156-1)</f>
        <v>#DIV/0!</v>
      </c>
      <c r="R2134" s="83"/>
      <c r="S2134" s="83"/>
      <c r="T2134" s="67"/>
      <c r="U2134" s="209">
        <v>2</v>
      </c>
    </row>
    <row r="2135" spans="1:21" s="60" customFormat="1" ht="15.75" hidden="1" customHeight="1" thickBot="1">
      <c r="A2135" s="150" t="s">
        <v>50</v>
      </c>
      <c r="B2135" s="213"/>
      <c r="C2135" s="40" t="s">
        <v>2643</v>
      </c>
      <c r="D2135" s="135" t="e">
        <f t="shared" ref="D2135:O2135" si="1612">D2158/$P2158</f>
        <v>#DIV/0!</v>
      </c>
      <c r="E2135" s="136" t="e">
        <f t="shared" si="1612"/>
        <v>#DIV/0!</v>
      </c>
      <c r="F2135" s="136" t="e">
        <f t="shared" si="1612"/>
        <v>#DIV/0!</v>
      </c>
      <c r="G2135" s="136" t="e">
        <f t="shared" si="1612"/>
        <v>#DIV/0!</v>
      </c>
      <c r="H2135" s="136" t="e">
        <f t="shared" si="1612"/>
        <v>#DIV/0!</v>
      </c>
      <c r="I2135" s="136" t="e">
        <f t="shared" si="1612"/>
        <v>#DIV/0!</v>
      </c>
      <c r="J2135" s="136" t="e">
        <f t="shared" si="1612"/>
        <v>#DIV/0!</v>
      </c>
      <c r="K2135" s="136" t="e">
        <f t="shared" si="1612"/>
        <v>#DIV/0!</v>
      </c>
      <c r="L2135" s="136" t="e">
        <f t="shared" si="1612"/>
        <v>#DIV/0!</v>
      </c>
      <c r="M2135" s="136" t="e">
        <f>M2158/$P2158</f>
        <v>#DIV/0!</v>
      </c>
      <c r="N2135" s="136" t="e">
        <f t="shared" si="1612"/>
        <v>#DIV/0!</v>
      </c>
      <c r="O2135" s="136" t="e">
        <f t="shared" si="1612"/>
        <v>#DIV/0!</v>
      </c>
      <c r="P2135" s="138" t="e">
        <f t="shared" si="1610"/>
        <v>#DIV/0!</v>
      </c>
      <c r="Q2135" s="108" t="e">
        <f t="shared" si="1611"/>
        <v>#DIV/0!</v>
      </c>
      <c r="R2135" s="83"/>
      <c r="S2135" s="83"/>
      <c r="T2135" s="67"/>
      <c r="U2135" s="209">
        <v>2</v>
      </c>
    </row>
    <row r="2136" spans="1:21" s="60" customFormat="1" ht="15.75" hidden="1" customHeight="1" thickBot="1">
      <c r="A2136" s="150" t="s">
        <v>50</v>
      </c>
      <c r="B2136" s="213"/>
      <c r="C2136" s="40" t="s">
        <v>2739</v>
      </c>
      <c r="D2136" s="135" t="e">
        <f t="shared" ref="D2136:O2136" si="1613">D2159/$P2159</f>
        <v>#DIV/0!</v>
      </c>
      <c r="E2136" s="136" t="e">
        <f t="shared" si="1613"/>
        <v>#DIV/0!</v>
      </c>
      <c r="F2136" s="136" t="e">
        <f t="shared" si="1613"/>
        <v>#DIV/0!</v>
      </c>
      <c r="G2136" s="136" t="e">
        <f t="shared" si="1613"/>
        <v>#DIV/0!</v>
      </c>
      <c r="H2136" s="136" t="e">
        <f t="shared" si="1613"/>
        <v>#DIV/0!</v>
      </c>
      <c r="I2136" s="136" t="e">
        <f t="shared" si="1613"/>
        <v>#DIV/0!</v>
      </c>
      <c r="J2136" s="136" t="e">
        <f t="shared" si="1613"/>
        <v>#DIV/0!</v>
      </c>
      <c r="K2136" s="136" t="e">
        <f t="shared" si="1613"/>
        <v>#DIV/0!</v>
      </c>
      <c r="L2136" s="136" t="e">
        <f t="shared" si="1613"/>
        <v>#DIV/0!</v>
      </c>
      <c r="M2136" s="136" t="e">
        <f t="shared" si="1613"/>
        <v>#DIV/0!</v>
      </c>
      <c r="N2136" s="136" t="e">
        <f t="shared" si="1613"/>
        <v>#DIV/0!</v>
      </c>
      <c r="O2136" s="136" t="e">
        <f t="shared" si="1613"/>
        <v>#DIV/0!</v>
      </c>
      <c r="P2136" s="138" t="e">
        <f t="shared" si="1610"/>
        <v>#DIV/0!</v>
      </c>
      <c r="Q2136" s="108" t="e">
        <f t="shared" si="1611"/>
        <v>#DIV/0!</v>
      </c>
      <c r="R2136" s="83"/>
      <c r="S2136" s="83"/>
      <c r="T2136" s="67"/>
      <c r="U2136" s="209">
        <v>2</v>
      </c>
    </row>
    <row r="2137" spans="1:21" s="60" customFormat="1" ht="15.75" hidden="1" customHeight="1" thickBot="1">
      <c r="A2137" s="150" t="s">
        <v>50</v>
      </c>
      <c r="B2137" s="213"/>
      <c r="C2137" s="41" t="s">
        <v>728</v>
      </c>
      <c r="D2137" s="347">
        <v>0.54933359000000004</v>
      </c>
      <c r="E2137" s="348">
        <v>10.3836409</v>
      </c>
      <c r="F2137" s="348">
        <v>8.4807369900000005</v>
      </c>
      <c r="G2137" s="348">
        <v>9.7672158399999987</v>
      </c>
      <c r="H2137" s="348">
        <v>7.7792821100000005</v>
      </c>
      <c r="I2137" s="348">
        <v>8.993154600000004</v>
      </c>
      <c r="J2137" s="348">
        <v>9.4746569199999939</v>
      </c>
      <c r="K2137" s="348">
        <v>9.7527359899999979</v>
      </c>
      <c r="L2137" s="348">
        <v>6.9411479200000059</v>
      </c>
      <c r="M2137" s="348">
        <v>9.2236291300000062</v>
      </c>
      <c r="N2137" s="348">
        <v>9.4294098199999894</v>
      </c>
      <c r="O2137" s="83">
        <v>17.975547890000001</v>
      </c>
      <c r="P2137" s="349">
        <f>SUM(D2137:O2137)</f>
        <v>108.7504917</v>
      </c>
      <c r="Q2137" s="84"/>
      <c r="R2137" s="83"/>
      <c r="S2137" s="83"/>
      <c r="T2137" s="67"/>
      <c r="U2137" s="209">
        <v>2</v>
      </c>
    </row>
    <row r="2138" spans="1:21" s="60" customFormat="1" ht="15.75" hidden="1" customHeight="1" thickBot="1">
      <c r="A2138" s="150" t="s">
        <v>50</v>
      </c>
      <c r="B2138" s="213"/>
      <c r="C2138" s="40" t="s">
        <v>729</v>
      </c>
      <c r="D2138" s="109">
        <v>0.35369176000000002</v>
      </c>
      <c r="E2138" s="110">
        <v>8.6033828999999997</v>
      </c>
      <c r="F2138" s="110">
        <v>6.4725414800000003</v>
      </c>
      <c r="G2138" s="110">
        <v>10.74553839</v>
      </c>
      <c r="H2138" s="110">
        <v>8.35446095</v>
      </c>
      <c r="I2138" s="110">
        <v>7.20313011</v>
      </c>
      <c r="J2138" s="110">
        <v>8.8690964599999997</v>
      </c>
      <c r="K2138" s="110">
        <v>9.8285720300000001</v>
      </c>
      <c r="L2138" s="110">
        <v>6.1206887300000004</v>
      </c>
      <c r="M2138" s="110">
        <v>9.4961170100000007</v>
      </c>
      <c r="N2138" s="110">
        <v>8.3871754599999999</v>
      </c>
      <c r="O2138" s="111">
        <v>16.054946910000002</v>
      </c>
      <c r="P2138" s="112">
        <f>SUM(D2138:O2138)</f>
        <v>100.48934219</v>
      </c>
      <c r="Q2138" s="240"/>
      <c r="R2138" s="315"/>
      <c r="S2138" s="315"/>
      <c r="T2138" s="242"/>
      <c r="U2138" s="209">
        <v>2</v>
      </c>
    </row>
    <row r="2139" spans="1:21" s="60" customFormat="1" ht="15.75" hidden="1" customHeight="1" thickBot="1">
      <c r="A2139" s="150" t="s">
        <v>50</v>
      </c>
      <c r="B2139" s="213"/>
      <c r="C2139" s="40" t="s">
        <v>730</v>
      </c>
      <c r="D2139" s="109">
        <v>7.2816023999999997</v>
      </c>
      <c r="E2139" s="110">
        <v>2.4841466300000001</v>
      </c>
      <c r="F2139" s="110">
        <v>7.6531512700000004</v>
      </c>
      <c r="G2139" s="110">
        <v>9.3207926099999998</v>
      </c>
      <c r="H2139" s="110">
        <v>7.2821884099999998</v>
      </c>
      <c r="I2139" s="110">
        <v>8.5124428499999993</v>
      </c>
      <c r="J2139" s="110">
        <v>8.4775079800000004</v>
      </c>
      <c r="K2139" s="110">
        <v>10.67520712</v>
      </c>
      <c r="L2139" s="110">
        <v>5.1168145200000001</v>
      </c>
      <c r="M2139" s="110">
        <v>8.1739677799999999</v>
      </c>
      <c r="N2139" s="110">
        <v>8.8103408699999992</v>
      </c>
      <c r="O2139" s="111">
        <v>16.067492690000002</v>
      </c>
      <c r="P2139" s="112">
        <f t="shared" ref="P2139:P2144" si="1614">SUM(D2139:O2139)</f>
        <v>99.855655130000002</v>
      </c>
      <c r="Q2139" s="80"/>
      <c r="R2139" s="114"/>
      <c r="S2139" s="114"/>
      <c r="T2139" s="115">
        <f t="shared" ref="T2139:T2145" si="1615">R2139-S2139</f>
        <v>0</v>
      </c>
      <c r="U2139" s="209">
        <v>2</v>
      </c>
    </row>
    <row r="2140" spans="1:21" s="60" customFormat="1" ht="15.75" hidden="1" customHeight="1" thickBot="1">
      <c r="A2140" s="150" t="s">
        <v>50</v>
      </c>
      <c r="B2140" s="213"/>
      <c r="C2140" s="40" t="s">
        <v>731</v>
      </c>
      <c r="D2140" s="109">
        <v>6.3590654300000002</v>
      </c>
      <c r="E2140" s="110">
        <v>1.97269629</v>
      </c>
      <c r="F2140" s="110">
        <v>7.9836017999999997</v>
      </c>
      <c r="G2140" s="110">
        <v>9.7094312600000006</v>
      </c>
      <c r="H2140" s="110">
        <v>7.1045518599999999</v>
      </c>
      <c r="I2140" s="110">
        <v>7.7201850500000004</v>
      </c>
      <c r="J2140" s="110">
        <v>8.3639182299999995</v>
      </c>
      <c r="K2140" s="110">
        <v>10.3168545</v>
      </c>
      <c r="L2140" s="110">
        <v>5.4963784200000001</v>
      </c>
      <c r="M2140" s="110">
        <v>6.5293129800000003</v>
      </c>
      <c r="N2140" s="110">
        <v>9.3066384299999996</v>
      </c>
      <c r="O2140" s="111">
        <v>15.10005834</v>
      </c>
      <c r="P2140" s="112">
        <f t="shared" si="1614"/>
        <v>95.962692590000017</v>
      </c>
      <c r="Q2140" s="80"/>
      <c r="R2140" s="114"/>
      <c r="S2140" s="114"/>
      <c r="T2140" s="115">
        <f t="shared" si="1615"/>
        <v>0</v>
      </c>
      <c r="U2140" s="209">
        <v>2</v>
      </c>
    </row>
    <row r="2141" spans="1:21" s="60" customFormat="1" ht="15.75" hidden="1" customHeight="1" thickBot="1">
      <c r="A2141" s="150" t="s">
        <v>50</v>
      </c>
      <c r="B2141" s="213"/>
      <c r="C2141" s="40" t="s">
        <v>732</v>
      </c>
      <c r="D2141" s="109">
        <v>7.0426854800000003</v>
      </c>
      <c r="E2141" s="110">
        <v>2.1887670699999999</v>
      </c>
      <c r="F2141" s="110">
        <v>7.6036226999999998</v>
      </c>
      <c r="G2141" s="110">
        <v>9.1168449500000008</v>
      </c>
      <c r="H2141" s="110">
        <v>7.3965717399999997</v>
      </c>
      <c r="I2141" s="110">
        <v>7.4250632799999998</v>
      </c>
      <c r="J2141" s="110">
        <v>9.9092429800000001</v>
      </c>
      <c r="K2141" s="110">
        <v>9.4366968599999996</v>
      </c>
      <c r="L2141" s="110">
        <v>3.52693798</v>
      </c>
      <c r="M2141" s="110">
        <v>9.9209917300000008</v>
      </c>
      <c r="N2141" s="110">
        <v>7.9330193199999997</v>
      </c>
      <c r="O2141" s="111">
        <v>16.061065710000001</v>
      </c>
      <c r="P2141" s="112">
        <f t="shared" si="1614"/>
        <v>97.56150980000001</v>
      </c>
      <c r="Q2141" s="80"/>
      <c r="R2141" s="114"/>
      <c r="S2141" s="114"/>
      <c r="T2141" s="115">
        <f t="shared" si="1615"/>
        <v>0</v>
      </c>
      <c r="U2141" s="209">
        <v>2</v>
      </c>
    </row>
    <row r="2142" spans="1:21" s="60" customFormat="1" ht="15.75" hidden="1" customHeight="1" thickBot="1">
      <c r="A2142" s="150" t="s">
        <v>50</v>
      </c>
      <c r="B2142" s="213"/>
      <c r="C2142" s="40" t="s">
        <v>766</v>
      </c>
      <c r="D2142" s="152">
        <v>6.3304530899999998</v>
      </c>
      <c r="E2142" s="152">
        <v>2.6107464699999996</v>
      </c>
      <c r="F2142" s="152">
        <v>8.2270461000000008</v>
      </c>
      <c r="G2142" s="152">
        <v>9.3347505800000015</v>
      </c>
      <c r="H2142" s="152">
        <v>6.8675330399999979</v>
      </c>
      <c r="I2142" s="152">
        <v>7.9130681600000017</v>
      </c>
      <c r="J2142" s="152">
        <v>9.0887211900000011</v>
      </c>
      <c r="K2142" s="152">
        <v>9.0723077299999986</v>
      </c>
      <c r="L2142" s="152">
        <v>6.3249993000000018</v>
      </c>
      <c r="M2142" s="152">
        <v>9.6362133100000023</v>
      </c>
      <c r="N2142" s="152">
        <v>7.9555210799999969</v>
      </c>
      <c r="O2142" s="111">
        <v>15.694243490000005</v>
      </c>
      <c r="P2142" s="112">
        <f t="shared" si="1614"/>
        <v>99.055603540000007</v>
      </c>
      <c r="Q2142" s="80"/>
      <c r="R2142" s="114"/>
      <c r="S2142" s="114"/>
      <c r="T2142" s="115">
        <f t="shared" si="1615"/>
        <v>0</v>
      </c>
      <c r="U2142" s="209">
        <v>2</v>
      </c>
    </row>
    <row r="2143" spans="1:21" s="60" customFormat="1" ht="15.75" hidden="1" customHeight="1" thickBot="1">
      <c r="A2143" s="150" t="s">
        <v>50</v>
      </c>
      <c r="B2143" s="213"/>
      <c r="C2143" s="40" t="s">
        <v>845</v>
      </c>
      <c r="D2143" s="306">
        <v>0.23525207000000001</v>
      </c>
      <c r="E2143" s="307">
        <v>8.417069810000001</v>
      </c>
      <c r="F2143" s="307">
        <v>8.0712127599999999</v>
      </c>
      <c r="G2143" s="307">
        <v>8.8601904299999994</v>
      </c>
      <c r="H2143" s="307">
        <v>7.9685840799999994</v>
      </c>
      <c r="I2143" s="307">
        <v>8.3934010899999976</v>
      </c>
      <c r="J2143" s="307">
        <v>8.2922580600000018</v>
      </c>
      <c r="K2143" s="307">
        <v>9.1922387199999989</v>
      </c>
      <c r="L2143" s="307">
        <v>5.4838759200000027</v>
      </c>
      <c r="M2143" s="307">
        <v>9.0897304500000047</v>
      </c>
      <c r="N2143" s="307">
        <v>8.3886064499999975</v>
      </c>
      <c r="O2143" s="308">
        <v>15.549375130000001</v>
      </c>
      <c r="P2143" s="309">
        <f t="shared" si="1614"/>
        <v>97.941794970000004</v>
      </c>
      <c r="Q2143" s="80"/>
      <c r="R2143" s="109"/>
      <c r="S2143" s="109"/>
      <c r="T2143" s="52">
        <f>S2143-R2143</f>
        <v>0</v>
      </c>
      <c r="U2143" s="209">
        <v>2</v>
      </c>
    </row>
    <row r="2144" spans="1:21" s="60" customFormat="1" ht="15.75" hidden="1" customHeight="1">
      <c r="A2144" s="150" t="s">
        <v>50</v>
      </c>
      <c r="B2144" s="512"/>
      <c r="C2144" s="413" t="s">
        <v>929</v>
      </c>
      <c r="D2144" s="306">
        <v>0.37839510999999998</v>
      </c>
      <c r="E2144" s="307">
        <v>7.7774291299999998</v>
      </c>
      <c r="F2144" s="307">
        <v>7.2850754500000008</v>
      </c>
      <c r="G2144" s="307">
        <v>9.5321801500000003</v>
      </c>
      <c r="H2144" s="307">
        <v>7.059222909999999</v>
      </c>
      <c r="I2144" s="307">
        <v>7.755214450000004</v>
      </c>
      <c r="J2144" s="307">
        <v>8.4639409999999984</v>
      </c>
      <c r="K2144" s="307">
        <v>8.0064237200000008</v>
      </c>
      <c r="L2144" s="307">
        <v>7.000382479999999</v>
      </c>
      <c r="M2144" s="307">
        <v>8.9005143699999962</v>
      </c>
      <c r="N2144" s="307">
        <v>8.1153196399999956</v>
      </c>
      <c r="O2144" s="308">
        <v>14.303634620000011</v>
      </c>
      <c r="P2144" s="309">
        <f t="shared" si="1614"/>
        <v>94.577733030000005</v>
      </c>
      <c r="Q2144" s="80"/>
      <c r="R2144" s="342">
        <v>96.8</v>
      </c>
      <c r="S2144" s="342">
        <v>96.8</v>
      </c>
      <c r="T2144" s="355">
        <f t="shared" si="1615"/>
        <v>0</v>
      </c>
      <c r="U2144" s="209">
        <v>2</v>
      </c>
    </row>
    <row r="2145" spans="1:21" s="60" customFormat="1" ht="15.6" customHeight="1">
      <c r="A2145" s="150" t="s">
        <v>50</v>
      </c>
      <c r="B2145" s="513">
        <v>385</v>
      </c>
      <c r="C2145" s="567" t="s">
        <v>2827</v>
      </c>
      <c r="D2145" s="551">
        <v>1.9</v>
      </c>
      <c r="E2145" s="551">
        <v>6.5</v>
      </c>
      <c r="F2145" s="551">
        <v>4.3</v>
      </c>
      <c r="G2145" s="551">
        <v>6.3</v>
      </c>
      <c r="H2145" s="551">
        <v>5.6</v>
      </c>
      <c r="I2145" s="551">
        <v>5.4</v>
      </c>
      <c r="J2145" s="551">
        <v>7.5</v>
      </c>
      <c r="K2145" s="551">
        <v>6.5</v>
      </c>
      <c r="L2145" s="551">
        <v>4.0999999999999996</v>
      </c>
      <c r="M2145" s="551">
        <v>5.9</v>
      </c>
      <c r="N2145" s="551">
        <v>6.4</v>
      </c>
      <c r="O2145" s="551">
        <f>(R2145)-SUM(D2145:N2145)</f>
        <v>9.6999999999999957</v>
      </c>
      <c r="P2145" s="552">
        <f t="shared" ref="P2145" si="1616">SUM(D2145:O2145)</f>
        <v>70.099999999999994</v>
      </c>
      <c r="Q2145" s="173"/>
      <c r="R2145" s="551">
        <v>70.099999999999994</v>
      </c>
      <c r="S2145" s="551">
        <v>70.099999999999994</v>
      </c>
      <c r="T2145" s="521">
        <f t="shared" si="1615"/>
        <v>0</v>
      </c>
      <c r="U2145" s="209">
        <v>1</v>
      </c>
    </row>
    <row r="2146" spans="1:21" s="60" customFormat="1" ht="15.75" hidden="1" customHeight="1" thickBot="1">
      <c r="A2146" s="150" t="s">
        <v>50</v>
      </c>
      <c r="B2146" s="409"/>
      <c r="C2146" s="165" t="s">
        <v>1063</v>
      </c>
      <c r="D2146" s="312">
        <v>1.42265643</v>
      </c>
      <c r="E2146" s="313">
        <v>7.7500976999999995</v>
      </c>
      <c r="F2146" s="313">
        <v>7.1732911400000017</v>
      </c>
      <c r="G2146" s="313">
        <v>10.11916652</v>
      </c>
      <c r="H2146" s="313">
        <v>6.7718796000000019</v>
      </c>
      <c r="I2146" s="313">
        <v>7.1020069299999946</v>
      </c>
      <c r="J2146" s="313">
        <v>7.8296482500000053</v>
      </c>
      <c r="K2146" s="313">
        <v>7.9181198399999957</v>
      </c>
      <c r="L2146" s="313">
        <v>6.3504902100000038</v>
      </c>
      <c r="M2146" s="313">
        <v>9.0903241099999974</v>
      </c>
      <c r="N2146" s="313">
        <v>7.3433948600000036</v>
      </c>
      <c r="O2146" s="305">
        <v>13.964083160000001</v>
      </c>
      <c r="P2146" s="314">
        <f>SUM(D2146:O2146)</f>
        <v>92.835158750000005</v>
      </c>
      <c r="Q2146" s="75"/>
      <c r="R2146" s="395">
        <v>93.1</v>
      </c>
      <c r="S2146" s="396">
        <v>93.1</v>
      </c>
      <c r="T2146" s="397">
        <f>R2146-S2146</f>
        <v>0</v>
      </c>
      <c r="U2146" s="209">
        <v>2</v>
      </c>
    </row>
    <row r="2147" spans="1:21" s="60" customFormat="1" ht="15.75" hidden="1" customHeight="1" thickBot="1">
      <c r="A2147" s="150" t="s">
        <v>50</v>
      </c>
      <c r="B2147" s="62"/>
      <c r="C2147" s="49" t="s">
        <v>1569</v>
      </c>
      <c r="D2147" s="109">
        <v>0.78930124000000002</v>
      </c>
      <c r="E2147" s="110">
        <v>8.0419412299999991</v>
      </c>
      <c r="F2147" s="110">
        <v>6.6513219400000008</v>
      </c>
      <c r="G2147" s="110">
        <v>9.4641179900000001</v>
      </c>
      <c r="H2147" s="110">
        <v>5.4560935999999991</v>
      </c>
      <c r="I2147" s="110">
        <v>7.5163882199999996</v>
      </c>
      <c r="J2147" s="110">
        <v>6.5828281100000012</v>
      </c>
      <c r="K2147" s="110">
        <v>9.5424118199999981</v>
      </c>
      <c r="L2147" s="110">
        <v>6.1333193800000032</v>
      </c>
      <c r="M2147" s="110">
        <v>7.5770788099999962</v>
      </c>
      <c r="N2147" s="110">
        <v>8.6905755900000088</v>
      </c>
      <c r="O2147" s="111">
        <v>11.925276839999995</v>
      </c>
      <c r="P2147" s="112">
        <f t="shared" ref="P2147:P2156" si="1617">SUM(D2147:O2147)</f>
        <v>88.370654770000002</v>
      </c>
      <c r="Q2147" s="75"/>
      <c r="R2147" s="109">
        <v>89.9</v>
      </c>
      <c r="S2147" s="114">
        <v>89.9</v>
      </c>
      <c r="T2147" s="310">
        <f t="shared" ref="T2147:T2156" si="1618">R2147-S2147</f>
        <v>0</v>
      </c>
      <c r="U2147" s="209">
        <v>2</v>
      </c>
    </row>
    <row r="2148" spans="1:21" s="60" customFormat="1" ht="15.75" hidden="1" customHeight="1" thickBot="1">
      <c r="A2148" s="150" t="s">
        <v>50</v>
      </c>
      <c r="B2148" s="62"/>
      <c r="C2148" s="40" t="s">
        <v>1570</v>
      </c>
      <c r="D2148" s="312">
        <v>0.75959204999999996</v>
      </c>
      <c r="E2148" s="313">
        <v>8.88227571</v>
      </c>
      <c r="F2148" s="313">
        <v>6.8181089099999994</v>
      </c>
      <c r="G2148" s="313">
        <v>7.9863450500000006</v>
      </c>
      <c r="H2148" s="313">
        <v>6.368453370000001</v>
      </c>
      <c r="I2148" s="313">
        <v>6.81253156</v>
      </c>
      <c r="J2148" s="313">
        <v>7.9676941099999965</v>
      </c>
      <c r="K2148" s="313">
        <v>7.6012114900000043</v>
      </c>
      <c r="L2148" s="313">
        <v>5.1383760900000013</v>
      </c>
      <c r="M2148" s="313">
        <v>6.4163973499999898</v>
      </c>
      <c r="N2148" s="313">
        <v>7.1767265600000059</v>
      </c>
      <c r="O2148" s="305">
        <v>17.344936369999999</v>
      </c>
      <c r="P2148" s="314">
        <f t="shared" si="1617"/>
        <v>89.272648619999998</v>
      </c>
      <c r="Q2148" s="79"/>
      <c r="R2148" s="306">
        <v>89.9</v>
      </c>
      <c r="S2148" s="342">
        <v>89.9</v>
      </c>
      <c r="T2148" s="355">
        <f t="shared" si="1618"/>
        <v>0</v>
      </c>
      <c r="U2148" s="209">
        <v>2</v>
      </c>
    </row>
    <row r="2149" spans="1:21" s="60" customFormat="1" ht="15.6" hidden="1" customHeight="1" thickBot="1">
      <c r="A2149" s="150" t="s">
        <v>50</v>
      </c>
      <c r="B2149" s="62"/>
      <c r="C2149" s="40" t="s">
        <v>1571</v>
      </c>
      <c r="D2149" s="109">
        <v>1.9500820800000001</v>
      </c>
      <c r="E2149" s="110">
        <v>8.2030193499999999</v>
      </c>
      <c r="F2149" s="110">
        <v>5.94295288</v>
      </c>
      <c r="G2149" s="110">
        <v>6.7522033900000018</v>
      </c>
      <c r="H2149" s="110">
        <v>9.1188475699999998</v>
      </c>
      <c r="I2149" s="110">
        <v>6.5167332399999971</v>
      </c>
      <c r="J2149" s="110">
        <v>8.0988130100000006</v>
      </c>
      <c r="K2149" s="110">
        <v>7.5792148200000042</v>
      </c>
      <c r="L2149" s="110">
        <v>5.3534202299999976</v>
      </c>
      <c r="M2149" s="110">
        <v>7.9355661099999963</v>
      </c>
      <c r="N2149" s="110">
        <v>7.3711403700000062</v>
      </c>
      <c r="O2149" s="111">
        <v>12.700713659999991</v>
      </c>
      <c r="P2149" s="112">
        <f t="shared" si="1617"/>
        <v>87.522706709999994</v>
      </c>
      <c r="Q2149" s="113"/>
      <c r="R2149" s="109">
        <v>88.2</v>
      </c>
      <c r="S2149" s="114">
        <v>88.2</v>
      </c>
      <c r="T2149" s="115">
        <f t="shared" si="1618"/>
        <v>0</v>
      </c>
      <c r="U2149" s="209">
        <v>2</v>
      </c>
    </row>
    <row r="2150" spans="1:21" s="60" customFormat="1" ht="15.6" hidden="1" customHeight="1" thickBot="1">
      <c r="A2150" s="150" t="s">
        <v>50</v>
      </c>
      <c r="B2150" s="62"/>
      <c r="C2150" s="40" t="s">
        <v>1572</v>
      </c>
      <c r="D2150" s="109">
        <v>0.79408018999999996</v>
      </c>
      <c r="E2150" s="110">
        <v>8.3475384099999985</v>
      </c>
      <c r="F2150" s="110">
        <v>5.9105133800000011</v>
      </c>
      <c r="G2150" s="110">
        <v>6.5399281499999997</v>
      </c>
      <c r="H2150" s="110">
        <v>6.5115762000000004</v>
      </c>
      <c r="I2150" s="110">
        <v>7.5507905899999983</v>
      </c>
      <c r="J2150" s="110">
        <v>8.3237589900000017</v>
      </c>
      <c r="K2150" s="110">
        <v>7.5117819499999996</v>
      </c>
      <c r="L2150" s="110">
        <v>4.6168959099999967</v>
      </c>
      <c r="M2150" s="110">
        <v>7.5397709800000001</v>
      </c>
      <c r="N2150" s="110">
        <v>7.5389051000000009</v>
      </c>
      <c r="O2150" s="111">
        <v>11.915924490000009</v>
      </c>
      <c r="P2150" s="112">
        <f t="shared" si="1617"/>
        <v>83.101464340000007</v>
      </c>
      <c r="Q2150" s="113"/>
      <c r="R2150" s="109">
        <v>83.4</v>
      </c>
      <c r="S2150" s="114">
        <v>83.4</v>
      </c>
      <c r="T2150" s="115">
        <f t="shared" si="1618"/>
        <v>0</v>
      </c>
      <c r="U2150" s="209">
        <v>2</v>
      </c>
    </row>
    <row r="2151" spans="1:21" s="60" customFormat="1" ht="15.75" hidden="1" customHeight="1" thickBot="1">
      <c r="A2151" s="150" t="s">
        <v>50</v>
      </c>
      <c r="B2151" s="62">
        <f>+B2145+1</f>
        <v>386</v>
      </c>
      <c r="C2151" s="40" t="s">
        <v>1573</v>
      </c>
      <c r="D2151" s="109">
        <v>1.4404113500000002</v>
      </c>
      <c r="E2151" s="110">
        <v>6.5776121700000001</v>
      </c>
      <c r="F2151" s="110">
        <v>1.8037919599999999</v>
      </c>
      <c r="G2151" s="110">
        <v>7.004563120000002</v>
      </c>
      <c r="H2151" s="110">
        <v>5.2295342999999974</v>
      </c>
      <c r="I2151" s="110">
        <v>5.6457208800000025</v>
      </c>
      <c r="J2151" s="110">
        <v>11.824908229999998</v>
      </c>
      <c r="K2151" s="110">
        <v>7.106803229999997</v>
      </c>
      <c r="L2151" s="110">
        <v>4.56593728</v>
      </c>
      <c r="M2151" s="110">
        <v>5.1188035800000051</v>
      </c>
      <c r="N2151" s="110">
        <v>8.1176856700000002</v>
      </c>
      <c r="O2151" s="111">
        <v>7.403855319999991</v>
      </c>
      <c r="P2151" s="112">
        <f t="shared" si="1617"/>
        <v>71.839627089999993</v>
      </c>
      <c r="Q2151" s="79"/>
      <c r="R2151" s="402">
        <v>78.7</v>
      </c>
      <c r="S2151" s="343">
        <v>78.7</v>
      </c>
      <c r="T2151" s="403">
        <f t="shared" si="1618"/>
        <v>0</v>
      </c>
      <c r="U2151" s="209">
        <v>2</v>
      </c>
    </row>
    <row r="2152" spans="1:21" s="60" customFormat="1" ht="15.75" hidden="1" customHeight="1">
      <c r="A2152" s="150" t="s">
        <v>50</v>
      </c>
      <c r="B2152" s="408">
        <v>395</v>
      </c>
      <c r="C2152" s="568" t="s">
        <v>1574</v>
      </c>
      <c r="D2152" s="306">
        <v>6.0763553699999999</v>
      </c>
      <c r="E2152" s="307">
        <v>5.9796910299999997</v>
      </c>
      <c r="F2152" s="307">
        <v>5.3118153700000015</v>
      </c>
      <c r="G2152" s="307">
        <v>7.2401769999999992</v>
      </c>
      <c r="H2152" s="307">
        <v>5.6445858700000002</v>
      </c>
      <c r="I2152" s="307">
        <v>5.1674869300000026</v>
      </c>
      <c r="J2152" s="307">
        <v>6.4688173899999981</v>
      </c>
      <c r="K2152" s="307">
        <v>7.8030139899999966</v>
      </c>
      <c r="L2152" s="307">
        <v>4.5140573999999987</v>
      </c>
      <c r="M2152" s="307">
        <v>5.7131337600000052</v>
      </c>
      <c r="N2152" s="307">
        <v>6.9062899999999985</v>
      </c>
      <c r="O2152" s="308">
        <v>11.411754500000001</v>
      </c>
      <c r="P2152" s="547">
        <f t="shared" si="1617"/>
        <v>78.237178610000001</v>
      </c>
      <c r="Q2152" s="79"/>
      <c r="R2152" s="342">
        <v>79</v>
      </c>
      <c r="S2152" s="342">
        <v>79</v>
      </c>
      <c r="T2152" s="355">
        <f t="shared" si="1618"/>
        <v>0</v>
      </c>
      <c r="U2152" s="209">
        <v>2</v>
      </c>
    </row>
    <row r="2153" spans="1:21" s="60" customFormat="1" ht="15.75" customHeight="1">
      <c r="A2153" s="150" t="s">
        <v>50</v>
      </c>
      <c r="B2153" s="513">
        <v>386</v>
      </c>
      <c r="C2153" s="567" t="s">
        <v>1575</v>
      </c>
      <c r="D2153" s="551">
        <v>1.7020267499999999</v>
      </c>
      <c r="E2153" s="551">
        <v>5.5380510000000003</v>
      </c>
      <c r="F2153" s="551">
        <v>5.0761901699999994</v>
      </c>
      <c r="G2153" s="551">
        <v>5.3525778500000012</v>
      </c>
      <c r="H2153" s="551">
        <v>8.2498475399999975</v>
      </c>
      <c r="I2153" s="551">
        <v>4.586443690000003</v>
      </c>
      <c r="J2153" s="565">
        <v>7.8</v>
      </c>
      <c r="K2153" s="565">
        <v>6.7</v>
      </c>
      <c r="L2153" s="565">
        <v>4.3</v>
      </c>
      <c r="M2153" s="565">
        <v>6.2</v>
      </c>
      <c r="N2153" s="565">
        <v>6.7</v>
      </c>
      <c r="O2153" s="554">
        <f>(R2153)-SUM(D2153:N2153)</f>
        <v>10.794862999999992</v>
      </c>
      <c r="P2153" s="555">
        <f t="shared" si="1617"/>
        <v>73</v>
      </c>
      <c r="Q2153" s="523"/>
      <c r="R2153" s="553">
        <v>73</v>
      </c>
      <c r="S2153" s="551">
        <v>73</v>
      </c>
      <c r="T2153" s="521">
        <f t="shared" si="1618"/>
        <v>0</v>
      </c>
      <c r="U2153" s="209">
        <v>1</v>
      </c>
    </row>
    <row r="2154" spans="1:21" s="60" customFormat="1" ht="15.75" customHeight="1">
      <c r="A2154" s="150" t="s">
        <v>50</v>
      </c>
      <c r="B2154" s="513">
        <v>387</v>
      </c>
      <c r="C2154" s="567" t="s">
        <v>1576</v>
      </c>
      <c r="D2154" s="565">
        <v>1.9</v>
      </c>
      <c r="E2154" s="565">
        <v>6.5</v>
      </c>
      <c r="F2154" s="565">
        <v>4.3</v>
      </c>
      <c r="G2154" s="565">
        <v>6.3</v>
      </c>
      <c r="H2154" s="565">
        <v>5.6</v>
      </c>
      <c r="I2154" s="565">
        <v>5.4</v>
      </c>
      <c r="J2154" s="565">
        <v>7.5</v>
      </c>
      <c r="K2154" s="565">
        <v>6.5</v>
      </c>
      <c r="L2154" s="565">
        <v>4.0999999999999996</v>
      </c>
      <c r="M2154" s="565">
        <v>5.9</v>
      </c>
      <c r="N2154" s="565">
        <v>6.4</v>
      </c>
      <c r="O2154" s="551">
        <f>(R2154)-SUM(D2154:N2154)</f>
        <v>9.6999999999999957</v>
      </c>
      <c r="P2154" s="552">
        <f t="shared" si="1617"/>
        <v>70.099999999999994</v>
      </c>
      <c r="Q2154" s="523"/>
      <c r="R2154" s="553">
        <v>70.099999999999994</v>
      </c>
      <c r="S2154" s="551">
        <v>70.099999999999994</v>
      </c>
      <c r="T2154" s="521">
        <f t="shared" si="1618"/>
        <v>0</v>
      </c>
      <c r="U2154" s="209">
        <v>1</v>
      </c>
    </row>
    <row r="2155" spans="1:21" s="60" customFormat="1" ht="15.75" hidden="1" customHeight="1" thickBot="1">
      <c r="A2155" s="150" t="s">
        <v>50</v>
      </c>
      <c r="B2155" s="409"/>
      <c r="C2155" s="158" t="s">
        <v>1577</v>
      </c>
      <c r="D2155" s="415"/>
      <c r="E2155" s="416"/>
      <c r="F2155" s="416"/>
      <c r="G2155" s="416"/>
      <c r="H2155" s="416"/>
      <c r="I2155" s="416"/>
      <c r="J2155" s="416"/>
      <c r="K2155" s="416"/>
      <c r="L2155" s="416"/>
      <c r="M2155" s="416"/>
      <c r="N2155" s="416"/>
      <c r="O2155" s="305">
        <f>(R2155)-SUM(D2155:N2155)</f>
        <v>0</v>
      </c>
      <c r="P2155" s="314">
        <f t="shared" si="1617"/>
        <v>0</v>
      </c>
      <c r="Q2155" s="80"/>
      <c r="R2155" s="420"/>
      <c r="S2155" s="343"/>
      <c r="T2155" s="403">
        <f t="shared" si="1618"/>
        <v>0</v>
      </c>
      <c r="U2155" s="209">
        <v>2</v>
      </c>
    </row>
    <row r="2156" spans="1:21" s="60" customFormat="1" ht="15.75" hidden="1" customHeight="1" thickBot="1">
      <c r="A2156" s="150" t="s">
        <v>50</v>
      </c>
      <c r="B2156" s="213"/>
      <c r="C2156" s="40" t="s">
        <v>1578</v>
      </c>
      <c r="D2156" s="134"/>
      <c r="E2156" s="133"/>
      <c r="F2156" s="133"/>
      <c r="G2156" s="133"/>
      <c r="H2156" s="133"/>
      <c r="I2156" s="133"/>
      <c r="J2156" s="133"/>
      <c r="K2156" s="133"/>
      <c r="L2156" s="133"/>
      <c r="M2156" s="133"/>
      <c r="N2156" s="133"/>
      <c r="O2156" s="111">
        <f>(R2156)-SUM(D2156:N2156)</f>
        <v>0</v>
      </c>
      <c r="P2156" s="112">
        <f t="shared" si="1617"/>
        <v>0</v>
      </c>
      <c r="Q2156" s="80"/>
      <c r="R2156" s="120"/>
      <c r="S2156" s="114"/>
      <c r="T2156" s="115">
        <f t="shared" si="1618"/>
        <v>0</v>
      </c>
      <c r="U2156" s="209">
        <v>2</v>
      </c>
    </row>
    <row r="2157" spans="1:21" s="60" customFormat="1" ht="15.75" hidden="1" customHeight="1" thickBot="1">
      <c r="A2157" s="150" t="s">
        <v>50</v>
      </c>
      <c r="B2157" s="213"/>
      <c r="C2157" s="40" t="s">
        <v>2547</v>
      </c>
      <c r="D2157" s="492"/>
      <c r="E2157" s="491"/>
      <c r="F2157" s="491"/>
      <c r="G2157" s="491"/>
      <c r="H2157" s="491"/>
      <c r="I2157" s="491"/>
      <c r="J2157" s="491"/>
      <c r="K2157" s="491"/>
      <c r="L2157" s="491"/>
      <c r="M2157" s="491"/>
      <c r="N2157" s="491"/>
      <c r="O2157" s="111">
        <f t="shared" ref="O2157:O2159" si="1619">(R2157)-SUM(D2157:N2157)</f>
        <v>0</v>
      </c>
      <c r="P2157" s="112">
        <f t="shared" ref="P2157:P2159" si="1620">SUM(D2157:O2157)</f>
        <v>0</v>
      </c>
      <c r="Q2157" s="80"/>
      <c r="R2157" s="487"/>
      <c r="S2157" s="488"/>
      <c r="T2157" s="115">
        <f t="shared" ref="T2157:T2159" si="1621">R2157-S2157</f>
        <v>0</v>
      </c>
      <c r="U2157" s="209">
        <v>2</v>
      </c>
    </row>
    <row r="2158" spans="1:21" s="60" customFormat="1" ht="15.75" hidden="1" customHeight="1" thickBot="1">
      <c r="A2158" s="150" t="s">
        <v>50</v>
      </c>
      <c r="B2158" s="213"/>
      <c r="C2158" s="40" t="s">
        <v>2643</v>
      </c>
      <c r="D2158" s="492"/>
      <c r="E2158" s="491"/>
      <c r="F2158" s="491"/>
      <c r="G2158" s="491"/>
      <c r="H2158" s="491"/>
      <c r="I2158" s="491"/>
      <c r="J2158" s="491"/>
      <c r="K2158" s="491"/>
      <c r="L2158" s="491"/>
      <c r="M2158" s="491"/>
      <c r="N2158" s="491"/>
      <c r="O2158" s="111">
        <f t="shared" si="1619"/>
        <v>0</v>
      </c>
      <c r="P2158" s="112">
        <f t="shared" si="1620"/>
        <v>0</v>
      </c>
      <c r="Q2158" s="80"/>
      <c r="R2158" s="487"/>
      <c r="S2158" s="488"/>
      <c r="T2158" s="115">
        <f t="shared" si="1621"/>
        <v>0</v>
      </c>
      <c r="U2158" s="209">
        <v>2</v>
      </c>
    </row>
    <row r="2159" spans="1:21" s="60" customFormat="1" ht="15.75" hidden="1" customHeight="1" thickBot="1">
      <c r="A2159" s="150" t="s">
        <v>50</v>
      </c>
      <c r="B2159" s="213"/>
      <c r="C2159" s="40" t="s">
        <v>2739</v>
      </c>
      <c r="D2159" s="492"/>
      <c r="E2159" s="491"/>
      <c r="F2159" s="491"/>
      <c r="G2159" s="491"/>
      <c r="H2159" s="491"/>
      <c r="I2159" s="491"/>
      <c r="J2159" s="491"/>
      <c r="K2159" s="491"/>
      <c r="L2159" s="491"/>
      <c r="M2159" s="491"/>
      <c r="N2159" s="491"/>
      <c r="O2159" s="111">
        <f t="shared" si="1619"/>
        <v>0</v>
      </c>
      <c r="P2159" s="112">
        <f t="shared" si="1620"/>
        <v>0</v>
      </c>
      <c r="Q2159" s="80"/>
      <c r="R2159" s="487"/>
      <c r="S2159" s="488"/>
      <c r="T2159" s="115">
        <f t="shared" si="1621"/>
        <v>0</v>
      </c>
      <c r="U2159" s="209">
        <v>2</v>
      </c>
    </row>
    <row r="2160" spans="1:21" s="118" customFormat="1" ht="15.6" customHeight="1">
      <c r="B2160" s="82"/>
      <c r="C2160" s="50"/>
      <c r="D2160" s="50"/>
      <c r="E2160" s="50"/>
      <c r="F2160" s="50"/>
      <c r="G2160" s="50"/>
      <c r="H2160" s="50"/>
      <c r="I2160" s="50"/>
      <c r="J2160" s="50"/>
      <c r="K2160" s="50"/>
      <c r="L2160" s="50"/>
      <c r="M2160" s="50"/>
      <c r="N2160" s="50"/>
      <c r="O2160" s="84"/>
      <c r="P2160" s="84"/>
      <c r="Q2160" s="84"/>
      <c r="R2160" s="83"/>
      <c r="S2160" s="83"/>
      <c r="T2160" s="67"/>
      <c r="U2160" s="209">
        <v>1</v>
      </c>
    </row>
    <row r="2161" spans="1:21" s="60" customFormat="1" ht="15.75" hidden="1" customHeight="1" thickBot="1">
      <c r="A2161" s="60" t="s">
        <v>51</v>
      </c>
      <c r="B2161" s="213"/>
      <c r="C2161" s="40" t="s">
        <v>231</v>
      </c>
      <c r="D2161" s="361">
        <v>0.10721247506139524</v>
      </c>
      <c r="E2161" s="299">
        <v>0.12613078652155754</v>
      </c>
      <c r="F2161" s="299">
        <v>7.3307094303905918E-2</v>
      </c>
      <c r="G2161" s="361">
        <v>9.7713871864091598E-2</v>
      </c>
      <c r="H2161" s="299">
        <v>8.0765668231202584E-2</v>
      </c>
      <c r="I2161" s="299">
        <v>7.0740900136099613E-2</v>
      </c>
      <c r="J2161" s="361">
        <v>9.0440929239052587E-2</v>
      </c>
      <c r="K2161" s="299">
        <v>6.8830164786427797E-2</v>
      </c>
      <c r="L2161" s="299">
        <v>6.5781252247313238E-2</v>
      </c>
      <c r="M2161" s="361">
        <v>6.9337561137602421E-2</v>
      </c>
      <c r="N2161" s="299">
        <v>7.069936054607856E-2</v>
      </c>
      <c r="O2161" s="299">
        <v>7.9039935925272878E-2</v>
      </c>
      <c r="P2161" s="290">
        <f>SUM(D2161:O2161)</f>
        <v>1</v>
      </c>
      <c r="Q2161" s="291"/>
      <c r="R2161" s="83"/>
      <c r="S2161" s="83"/>
      <c r="T2161" s="67"/>
      <c r="U2161" s="209">
        <v>2</v>
      </c>
    </row>
    <row r="2162" spans="1:21" s="60" customFormat="1" ht="15.75" hidden="1" customHeight="1" thickBot="1">
      <c r="A2162" s="60" t="s">
        <v>51</v>
      </c>
      <c r="B2162" s="213"/>
      <c r="C2162" s="40" t="s">
        <v>232</v>
      </c>
      <c r="D2162" s="362">
        <v>0.10462993578005353</v>
      </c>
      <c r="E2162" s="119">
        <v>0.10993701561524058</v>
      </c>
      <c r="F2162" s="362">
        <v>8.9955327934592252E-2</v>
      </c>
      <c r="G2162" s="119">
        <v>0.10191095488653225</v>
      </c>
      <c r="H2162" s="119">
        <v>5.6365414782499457E-2</v>
      </c>
      <c r="I2162" s="362">
        <v>7.0786157041014833E-2</v>
      </c>
      <c r="J2162" s="119">
        <v>8.6917923263336735E-2</v>
      </c>
      <c r="K2162" s="119">
        <v>6.2326008080777803E-2</v>
      </c>
      <c r="L2162" s="362">
        <v>6.7739809833050085E-2</v>
      </c>
      <c r="M2162" s="119">
        <v>7.506317663553394E-2</v>
      </c>
      <c r="N2162" s="119">
        <v>7.1569675189418605E-2</v>
      </c>
      <c r="O2162" s="362">
        <v>0.10279860095794995</v>
      </c>
      <c r="P2162" s="107">
        <f>SUM(D2162:O2162)</f>
        <v>0.99999999999999989</v>
      </c>
      <c r="Q2162" s="291"/>
      <c r="R2162" s="83"/>
      <c r="S2162" s="83"/>
      <c r="T2162" s="67"/>
      <c r="U2162" s="209">
        <v>2</v>
      </c>
    </row>
    <row r="2163" spans="1:21" s="60" customFormat="1" ht="15.75" hidden="1" customHeight="1" thickBot="1">
      <c r="A2163" s="60" t="s">
        <v>51</v>
      </c>
      <c r="B2163" s="213"/>
      <c r="C2163" s="40" t="s">
        <v>233</v>
      </c>
      <c r="D2163" s="346">
        <v>7.7942559958375249E-2</v>
      </c>
      <c r="E2163" s="346">
        <v>8.3582769329807197E-2</v>
      </c>
      <c r="F2163" s="363">
        <v>7.4722038022626919E-2</v>
      </c>
      <c r="G2163" s="346">
        <v>8.5963938070097584E-2</v>
      </c>
      <c r="H2163" s="346">
        <v>6.2077019408981186E-2</v>
      </c>
      <c r="I2163" s="363">
        <v>9.4667081441227485E-2</v>
      </c>
      <c r="J2163" s="346">
        <v>9.3114239457612075E-2</v>
      </c>
      <c r="K2163" s="346">
        <v>6.241239449932013E-2</v>
      </c>
      <c r="L2163" s="363">
        <v>8.3244640006110121E-2</v>
      </c>
      <c r="M2163" s="346">
        <v>9.4671865878416805E-2</v>
      </c>
      <c r="N2163" s="346">
        <v>8.2538398816111302E-2</v>
      </c>
      <c r="O2163" s="363">
        <v>0.10506305511131389</v>
      </c>
      <c r="P2163" s="295">
        <f>SUM(D2163:O2163)</f>
        <v>0.99999999999999978</v>
      </c>
      <c r="Q2163" s="291"/>
      <c r="R2163" s="83"/>
      <c r="S2163" s="83"/>
      <c r="T2163" s="67"/>
      <c r="U2163" s="209">
        <v>2</v>
      </c>
    </row>
    <row r="2164" spans="1:21" s="60" customFormat="1" ht="15.75" hidden="1" customHeight="1" thickBot="1">
      <c r="A2164" s="60" t="s">
        <v>51</v>
      </c>
      <c r="B2164" s="213"/>
      <c r="C2164" s="40" t="s">
        <v>234</v>
      </c>
      <c r="D2164" s="153">
        <f t="shared" ref="D2164:D2171" si="1622">D2186/$P2186</f>
        <v>7.9277204794383896E-2</v>
      </c>
      <c r="E2164" s="364">
        <f t="shared" ref="E2164:O2164" si="1623">E2186/$P2186</f>
        <v>7.4453508283662984E-2</v>
      </c>
      <c r="F2164" s="296">
        <f t="shared" si="1623"/>
        <v>7.429377469476138E-2</v>
      </c>
      <c r="G2164" s="296">
        <f t="shared" si="1623"/>
        <v>8.6607968450012146E-2</v>
      </c>
      <c r="H2164" s="364">
        <f t="shared" si="1623"/>
        <v>6.8341952927115868E-2</v>
      </c>
      <c r="I2164" s="296">
        <f t="shared" si="1623"/>
        <v>7.9873819811730903E-2</v>
      </c>
      <c r="J2164" s="296">
        <f t="shared" si="1623"/>
        <v>0.10193222172821029</v>
      </c>
      <c r="K2164" s="296">
        <f t="shared" si="1623"/>
        <v>7.0067708456332797E-2</v>
      </c>
      <c r="L2164" s="364">
        <f t="shared" si="1623"/>
        <v>7.6722981657851783E-2</v>
      </c>
      <c r="M2164" s="296">
        <f t="shared" si="1623"/>
        <v>9.6115918167321679E-2</v>
      </c>
      <c r="N2164" s="364">
        <f t="shared" si="1623"/>
        <v>8.7015807682994314E-2</v>
      </c>
      <c r="O2164" s="296">
        <f t="shared" si="1623"/>
        <v>0.10529713334562192</v>
      </c>
      <c r="P2164" s="155">
        <f>SUM(D2164:O2164)</f>
        <v>1</v>
      </c>
      <c r="Q2164" s="291"/>
      <c r="R2164" s="83"/>
      <c r="S2164" s="83"/>
      <c r="T2164" s="67"/>
      <c r="U2164" s="209">
        <v>2</v>
      </c>
    </row>
    <row r="2165" spans="1:21" s="60" customFormat="1" ht="15.75" hidden="1" customHeight="1" thickBot="1">
      <c r="A2165" s="60" t="s">
        <v>51</v>
      </c>
      <c r="B2165" s="213"/>
      <c r="C2165" s="41" t="s">
        <v>235</v>
      </c>
      <c r="D2165" s="153">
        <f t="shared" si="1622"/>
        <v>7.1666725063434258E-2</v>
      </c>
      <c r="E2165" s="364">
        <f t="shared" ref="E2165:O2166" si="1624">E2187/$P2187</f>
        <v>7.818336521692397E-2</v>
      </c>
      <c r="F2165" s="296">
        <f t="shared" si="1624"/>
        <v>7.8567174998120673E-2</v>
      </c>
      <c r="G2165" s="296">
        <f t="shared" si="1624"/>
        <v>7.2749331742578194E-2</v>
      </c>
      <c r="H2165" s="364">
        <f t="shared" si="1624"/>
        <v>6.5694621270505849E-2</v>
      </c>
      <c r="I2165" s="296">
        <f t="shared" si="1624"/>
        <v>8.1927402182123327E-2</v>
      </c>
      <c r="J2165" s="364">
        <f t="shared" si="1624"/>
        <v>9.1358145700005444E-2</v>
      </c>
      <c r="K2165" s="296">
        <f t="shared" si="1624"/>
        <v>6.8843536871647085E-2</v>
      </c>
      <c r="L2165" s="296">
        <f t="shared" si="1624"/>
        <v>8.4106252439977769E-2</v>
      </c>
      <c r="M2165" s="296">
        <f t="shared" si="1624"/>
        <v>9.5386915891306795E-2</v>
      </c>
      <c r="N2165" s="364">
        <f t="shared" si="1624"/>
        <v>9.7120044699344529E-2</v>
      </c>
      <c r="O2165" s="296">
        <f t="shared" si="1624"/>
        <v>0.11439648392403204</v>
      </c>
      <c r="P2165" s="155">
        <f>SUM(D2165:O2165)</f>
        <v>0.99999999999999989</v>
      </c>
      <c r="Q2165" s="157">
        <f>(P2187/P2186-1)</f>
        <v>9.1885821834973402E-2</v>
      </c>
      <c r="R2165" s="83"/>
      <c r="S2165" s="83"/>
      <c r="T2165" s="67"/>
      <c r="U2165" s="209">
        <v>2</v>
      </c>
    </row>
    <row r="2166" spans="1:21" s="60" customFormat="1" ht="15.75" hidden="1" customHeight="1" thickBot="1">
      <c r="A2166" s="60" t="s">
        <v>51</v>
      </c>
      <c r="B2166" s="213"/>
      <c r="C2166" s="40" t="s">
        <v>463</v>
      </c>
      <c r="D2166" s="365">
        <f t="shared" si="1622"/>
        <v>7.1194733602245888E-2</v>
      </c>
      <c r="E2166" s="296">
        <f t="shared" si="1624"/>
        <v>7.3572690268179017E-2</v>
      </c>
      <c r="F2166" s="296">
        <f t="shared" si="1624"/>
        <v>7.3971983475989878E-2</v>
      </c>
      <c r="G2166" s="364">
        <f t="shared" si="1624"/>
        <v>7.2844815443811259E-2</v>
      </c>
      <c r="H2166" s="296">
        <f t="shared" si="1624"/>
        <v>7.6115823553654149E-2</v>
      </c>
      <c r="I2166" s="296">
        <f t="shared" si="1624"/>
        <v>6.8708133754076695E-2</v>
      </c>
      <c r="J2166" s="364">
        <f t="shared" si="1624"/>
        <v>0.11598643747380988</v>
      </c>
      <c r="K2166" s="296">
        <f t="shared" si="1624"/>
        <v>6.4335342372198692E-2</v>
      </c>
      <c r="L2166" s="296">
        <f t="shared" si="1624"/>
        <v>8.4841303480353472E-2</v>
      </c>
      <c r="M2166" s="364">
        <f t="shared" si="1624"/>
        <v>9.496451970309587E-2</v>
      </c>
      <c r="N2166" s="296">
        <f t="shared" si="1624"/>
        <v>9.4343146973159361E-2</v>
      </c>
      <c r="O2166" s="296">
        <f t="shared" si="1624"/>
        <v>0.10912106989942594</v>
      </c>
      <c r="P2166" s="155">
        <f t="shared" ref="P2166:P2171" si="1625">SUM(D2166:O2166)</f>
        <v>1</v>
      </c>
      <c r="Q2166" s="157">
        <f t="shared" ref="Q2166:Q2171" si="1626">(P2188/P2187-1)</f>
        <v>0.30161815100077516</v>
      </c>
      <c r="R2166" s="83"/>
      <c r="S2166" s="83"/>
      <c r="T2166" s="67"/>
      <c r="U2166" s="209">
        <v>2</v>
      </c>
    </row>
    <row r="2167" spans="1:21" s="60" customFormat="1" ht="15.75" hidden="1" customHeight="1" thickBot="1">
      <c r="A2167" s="60" t="s">
        <v>51</v>
      </c>
      <c r="B2167" s="213"/>
      <c r="C2167" s="40" t="s">
        <v>582</v>
      </c>
      <c r="D2167" s="365">
        <f t="shared" si="1622"/>
        <v>8.606193075771526E-2</v>
      </c>
      <c r="E2167" s="154">
        <f t="shared" ref="E2167:O2167" si="1627">E2189/$P2189</f>
        <v>9.5634994136971324E-2</v>
      </c>
      <c r="F2167" s="154">
        <f t="shared" si="1627"/>
        <v>7.6526037616812162E-2</v>
      </c>
      <c r="G2167" s="366">
        <f t="shared" si="1627"/>
        <v>8.5269466956989587E-2</v>
      </c>
      <c r="H2167" s="154">
        <f t="shared" si="1627"/>
        <v>6.7035476156723214E-2</v>
      </c>
      <c r="I2167" s="366">
        <f t="shared" si="1627"/>
        <v>8.7725021400720513E-2</v>
      </c>
      <c r="J2167" s="154">
        <f t="shared" si="1627"/>
        <v>9.5609457299318579E-2</v>
      </c>
      <c r="K2167" s="154">
        <f t="shared" si="1627"/>
        <v>6.6054611705974459E-2</v>
      </c>
      <c r="L2167" s="154">
        <f t="shared" si="1627"/>
        <v>6.8078952609570503E-2</v>
      </c>
      <c r="M2167" s="366">
        <f t="shared" si="1627"/>
        <v>8.3596020300616178E-2</v>
      </c>
      <c r="N2167" s="154">
        <f t="shared" si="1627"/>
        <v>8.6172924400522363E-2</v>
      </c>
      <c r="O2167" s="154">
        <f t="shared" si="1627"/>
        <v>0.10223510665806584</v>
      </c>
      <c r="P2167" s="155">
        <f t="shared" si="1625"/>
        <v>1</v>
      </c>
      <c r="Q2167" s="156">
        <f t="shared" si="1626"/>
        <v>0.10196436305194867</v>
      </c>
      <c r="R2167" s="83"/>
      <c r="S2167" s="83"/>
      <c r="T2167" s="67"/>
      <c r="U2167" s="209">
        <v>2</v>
      </c>
    </row>
    <row r="2168" spans="1:21" s="60" customFormat="1" ht="15.75" hidden="1" customHeight="1" thickBot="1">
      <c r="A2168" s="60" t="s">
        <v>51</v>
      </c>
      <c r="B2168" s="213"/>
      <c r="C2168" s="49" t="s">
        <v>678</v>
      </c>
      <c r="D2168" s="365">
        <f t="shared" si="1622"/>
        <v>7.4798338361241126E-2</v>
      </c>
      <c r="E2168" s="154">
        <f t="shared" ref="E2168:O2168" si="1628">E2190/$P2190</f>
        <v>8.5866125020303233E-2</v>
      </c>
      <c r="F2168" s="366">
        <f t="shared" si="1628"/>
        <v>7.8624766288136499E-2</v>
      </c>
      <c r="G2168" s="154">
        <f t="shared" si="1628"/>
        <v>8.5814444910084928E-2</v>
      </c>
      <c r="H2168" s="154">
        <f t="shared" si="1628"/>
        <v>6.2051138058880274E-2</v>
      </c>
      <c r="I2168" s="366">
        <f t="shared" si="1628"/>
        <v>8.8951638167465943E-2</v>
      </c>
      <c r="J2168" s="154">
        <f t="shared" si="1628"/>
        <v>8.2855237109224808E-2</v>
      </c>
      <c r="K2168" s="154">
        <f t="shared" si="1628"/>
        <v>6.3848677584098706E-2</v>
      </c>
      <c r="L2168" s="366">
        <f t="shared" si="1628"/>
        <v>7.8444202113000058E-2</v>
      </c>
      <c r="M2168" s="154">
        <f t="shared" si="1628"/>
        <v>8.8956799440056411E-2</v>
      </c>
      <c r="N2168" s="154">
        <f t="shared" si="1628"/>
        <v>8.8751378536944606E-2</v>
      </c>
      <c r="O2168" s="366">
        <f t="shared" si="1628"/>
        <v>0.1210372544105633</v>
      </c>
      <c r="P2168" s="155">
        <f t="shared" si="1625"/>
        <v>1</v>
      </c>
      <c r="Q2168" s="156">
        <f t="shared" si="1626"/>
        <v>0.17013156963238418</v>
      </c>
      <c r="R2168" s="83"/>
      <c r="S2168" s="83"/>
      <c r="T2168" s="232"/>
      <c r="U2168" s="209">
        <v>2</v>
      </c>
    </row>
    <row r="2169" spans="1:21" s="60" customFormat="1" ht="15.75" hidden="1" customHeight="1" thickBot="1">
      <c r="A2169" s="60" t="s">
        <v>51</v>
      </c>
      <c r="B2169" s="62"/>
      <c r="C2169" s="49" t="s">
        <v>767</v>
      </c>
      <c r="D2169" s="298">
        <f t="shared" si="1622"/>
        <v>8.4136159988797921E-2</v>
      </c>
      <c r="E2169" s="299">
        <f t="shared" ref="E2169:O2169" si="1629">E2191/$P2191</f>
        <v>7.9453339101761208E-2</v>
      </c>
      <c r="F2169" s="361">
        <f t="shared" si="1629"/>
        <v>7.9236594783118827E-2</v>
      </c>
      <c r="G2169" s="299">
        <f t="shared" si="1629"/>
        <v>8.8291380532914895E-2</v>
      </c>
      <c r="H2169" s="299">
        <f t="shared" si="1629"/>
        <v>6.7506707208415562E-2</v>
      </c>
      <c r="I2169" s="361">
        <f t="shared" si="1629"/>
        <v>8.1911906833631171E-2</v>
      </c>
      <c r="J2169" s="299">
        <f t="shared" si="1629"/>
        <v>9.2896055558731483E-2</v>
      </c>
      <c r="K2169" s="299">
        <f t="shared" si="1629"/>
        <v>7.2871478337936377E-2</v>
      </c>
      <c r="L2169" s="361">
        <f t="shared" si="1629"/>
        <v>7.0813383095050336E-2</v>
      </c>
      <c r="M2169" s="299">
        <f t="shared" si="1629"/>
        <v>8.8190101092323475E-2</v>
      </c>
      <c r="N2169" s="361">
        <f t="shared" si="1629"/>
        <v>8.6364350758813851E-2</v>
      </c>
      <c r="O2169" s="299">
        <f t="shared" si="1629"/>
        <v>0.10832854270850491</v>
      </c>
      <c r="P2169" s="300">
        <f t="shared" si="1625"/>
        <v>1.0000000000000002</v>
      </c>
      <c r="Q2169" s="301">
        <f t="shared" si="1626"/>
        <v>-0.2795016962459439</v>
      </c>
      <c r="R2169" s="83"/>
      <c r="S2169" s="83"/>
      <c r="T2169" s="67"/>
      <c r="U2169" s="209">
        <v>2</v>
      </c>
    </row>
    <row r="2170" spans="1:21" s="60" customFormat="1" ht="15.75" hidden="1" customHeight="1" thickBot="1">
      <c r="A2170" s="60" t="s">
        <v>51</v>
      </c>
      <c r="B2170" s="62"/>
      <c r="C2170" s="49" t="s">
        <v>846</v>
      </c>
      <c r="D2170" s="130">
        <f t="shared" si="1622"/>
        <v>7.7263555393673453E-2</v>
      </c>
      <c r="E2170" s="362">
        <f t="shared" ref="E2170:O2171" si="1630">E2192/$P2192</f>
        <v>8.4017554596019978E-2</v>
      </c>
      <c r="F2170" s="119">
        <f t="shared" si="1630"/>
        <v>8.3255439680529036E-2</v>
      </c>
      <c r="G2170" s="119">
        <f t="shared" si="1630"/>
        <v>7.5213644884795761E-2</v>
      </c>
      <c r="H2170" s="362">
        <f t="shared" si="1630"/>
        <v>7.5384126660117332E-2</v>
      </c>
      <c r="I2170" s="119">
        <f t="shared" si="1630"/>
        <v>8.0869358810650965E-2</v>
      </c>
      <c r="J2170" s="362">
        <f t="shared" si="1630"/>
        <v>8.8999731007135569E-2</v>
      </c>
      <c r="K2170" s="119">
        <f t="shared" si="1630"/>
        <v>6.9411939220568208E-2</v>
      </c>
      <c r="L2170" s="119">
        <f t="shared" si="1630"/>
        <v>8.8486645357505694E-2</v>
      </c>
      <c r="M2170" s="119">
        <f t="shared" si="1630"/>
        <v>7.9990212149028905E-2</v>
      </c>
      <c r="N2170" s="362">
        <f t="shared" si="1630"/>
        <v>8.9985615222592477E-2</v>
      </c>
      <c r="O2170" s="119">
        <f t="shared" si="1630"/>
        <v>0.10712217701738262</v>
      </c>
      <c r="P2170" s="175">
        <f t="shared" si="1625"/>
        <v>1</v>
      </c>
      <c r="Q2170" s="176">
        <f t="shared" si="1626"/>
        <v>6.1335264725786764E-2</v>
      </c>
      <c r="R2170" s="83"/>
      <c r="S2170" s="83"/>
      <c r="T2170" s="67"/>
      <c r="U2170" s="209">
        <v>2</v>
      </c>
    </row>
    <row r="2171" spans="1:21" s="60" customFormat="1" ht="15.6" hidden="1" customHeight="1" thickBot="1">
      <c r="A2171" s="60" t="s">
        <v>51</v>
      </c>
      <c r="B2171" s="62"/>
      <c r="C2171" s="49" t="s">
        <v>930</v>
      </c>
      <c r="D2171" s="130">
        <f t="shared" si="1622"/>
        <v>8.0100654041680777E-2</v>
      </c>
      <c r="E2171" s="362">
        <f t="shared" si="1630"/>
        <v>8.6725962276594445E-2</v>
      </c>
      <c r="F2171" s="119">
        <f t="shared" si="1630"/>
        <v>6.8335833048747852E-2</v>
      </c>
      <c r="G2171" s="362">
        <f t="shared" si="1630"/>
        <v>7.3736133852916663E-2</v>
      </c>
      <c r="H2171" s="119">
        <f t="shared" si="1630"/>
        <v>6.9775629996446334E-2</v>
      </c>
      <c r="I2171" s="119">
        <f t="shared" si="1630"/>
        <v>8.2385777505605939E-2</v>
      </c>
      <c r="J2171" s="362">
        <f t="shared" si="1630"/>
        <v>9.0950366796311258E-2</v>
      </c>
      <c r="K2171" s="119">
        <f t="shared" si="1630"/>
        <v>6.6850415574406949E-2</v>
      </c>
      <c r="L2171" s="119">
        <f t="shared" si="1630"/>
        <v>9.014121995159681E-2</v>
      </c>
      <c r="M2171" s="119">
        <f t="shared" si="1630"/>
        <v>8.904063440063692E-2</v>
      </c>
      <c r="N2171" s="362">
        <f t="shared" si="1630"/>
        <v>9.098807771235197E-2</v>
      </c>
      <c r="O2171" s="119">
        <f t="shared" si="1630"/>
        <v>0.1109692948427041</v>
      </c>
      <c r="P2171" s="175">
        <f t="shared" si="1625"/>
        <v>1</v>
      </c>
      <c r="Q2171" s="176">
        <f t="shared" si="1626"/>
        <v>3.9035046694149589E-2</v>
      </c>
      <c r="R2171" s="83"/>
      <c r="S2171" s="83"/>
      <c r="T2171" s="67"/>
      <c r="U2171" s="209">
        <v>2</v>
      </c>
    </row>
    <row r="2172" spans="1:21" s="60" customFormat="1" ht="15.6" hidden="1" customHeight="1" thickBot="1">
      <c r="A2172" s="60" t="s">
        <v>51</v>
      </c>
      <c r="B2172" s="62"/>
      <c r="C2172" s="49" t="s">
        <v>1064</v>
      </c>
      <c r="D2172" s="368">
        <f t="shared" ref="D2172:O2172" si="1631">D2195/$P2195</f>
        <v>8.5538240300695303E-2</v>
      </c>
      <c r="E2172" s="119">
        <f t="shared" si="1631"/>
        <v>9.3661755933364066E-2</v>
      </c>
      <c r="F2172" s="119">
        <f t="shared" si="1631"/>
        <v>7.6618284527495389E-2</v>
      </c>
      <c r="G2172" s="362">
        <f t="shared" si="1631"/>
        <v>7.7362780515706303E-2</v>
      </c>
      <c r="H2172" s="119">
        <f t="shared" si="1631"/>
        <v>7.5457217698424561E-2</v>
      </c>
      <c r="I2172" s="119">
        <f t="shared" si="1631"/>
        <v>6.8213382726022384E-2</v>
      </c>
      <c r="J2172" s="362">
        <f t="shared" si="1631"/>
        <v>9.6892001177581941E-2</v>
      </c>
      <c r="K2172" s="119">
        <f t="shared" si="1631"/>
        <v>4.9329889073320393E-2</v>
      </c>
      <c r="L2172" s="119">
        <f t="shared" si="1631"/>
        <v>9.5052576779454778E-2</v>
      </c>
      <c r="M2172" s="362">
        <f t="shared" si="1631"/>
        <v>8.5008584661704689E-2</v>
      </c>
      <c r="N2172" s="119">
        <f t="shared" si="1631"/>
        <v>8.9474874302274396E-2</v>
      </c>
      <c r="O2172" s="119">
        <f t="shared" si="1631"/>
        <v>0.1073904123039558</v>
      </c>
      <c r="P2172" s="175">
        <f>SUM(D2172:O2172)</f>
        <v>1</v>
      </c>
      <c r="Q2172" s="176">
        <f>(P2195/P2193-1)</f>
        <v>5.6352608567100448E-2</v>
      </c>
      <c r="R2172" s="83"/>
      <c r="S2172" s="83"/>
      <c r="T2172" s="67"/>
      <c r="U2172" s="209">
        <v>2</v>
      </c>
    </row>
    <row r="2173" spans="1:21" s="60" customFormat="1" ht="15.6" hidden="1" customHeight="1" thickBot="1">
      <c r="A2173" s="60" t="s">
        <v>51</v>
      </c>
      <c r="B2173" s="62">
        <f>+B2152+1</f>
        <v>396</v>
      </c>
      <c r="C2173" s="49" t="s">
        <v>1579</v>
      </c>
      <c r="D2173" s="368">
        <f t="shared" ref="D2173:D2179" si="1632">D2196/$P2196</f>
        <v>8.5346895030176617E-2</v>
      </c>
      <c r="E2173" s="119">
        <f t="shared" ref="E2173:O2173" si="1633">E2196/$P2196</f>
        <v>9.1569438140983214E-2</v>
      </c>
      <c r="F2173" s="119">
        <f t="shared" si="1633"/>
        <v>8.2247266344101636E-2</v>
      </c>
      <c r="G2173" s="362">
        <f t="shared" si="1633"/>
        <v>8.2687383501064554E-2</v>
      </c>
      <c r="H2173" s="119">
        <f t="shared" si="1633"/>
        <v>7.0985212877335474E-2</v>
      </c>
      <c r="I2173" s="362">
        <f t="shared" si="1633"/>
        <v>7.8678120590426934E-2</v>
      </c>
      <c r="J2173" s="119">
        <f t="shared" si="1633"/>
        <v>0.10786845815278238</v>
      </c>
      <c r="K2173" s="119">
        <f t="shared" si="1633"/>
        <v>6.9976712447762809E-2</v>
      </c>
      <c r="L2173" s="362">
        <f t="shared" si="1633"/>
        <v>8.6202166643221251E-2</v>
      </c>
      <c r="M2173" s="119">
        <f t="shared" si="1633"/>
        <v>8.5296485336922384E-2</v>
      </c>
      <c r="N2173" s="119">
        <f t="shared" si="1633"/>
        <v>6.880460306290824E-2</v>
      </c>
      <c r="O2173" s="362">
        <f t="shared" si="1633"/>
        <v>9.0337257872314503E-2</v>
      </c>
      <c r="P2173" s="175">
        <f t="shared" ref="P2173:P2182" si="1634">SUM(D2173:O2173)</f>
        <v>1</v>
      </c>
      <c r="Q2173" s="176">
        <f>(P2196/P2195-1)</f>
        <v>8.423559834244454E-2</v>
      </c>
      <c r="R2173" s="83"/>
      <c r="S2173" s="83"/>
      <c r="T2173" s="67"/>
      <c r="U2173" s="209">
        <v>2</v>
      </c>
    </row>
    <row r="2174" spans="1:21" s="60" customFormat="1" ht="15.6" hidden="1" customHeight="1">
      <c r="A2174" s="60" t="s">
        <v>51</v>
      </c>
      <c r="B2174" s="408">
        <f>+B2173+1</f>
        <v>397</v>
      </c>
      <c r="C2174" s="566" t="s">
        <v>1580</v>
      </c>
      <c r="D2174" s="460">
        <f t="shared" si="1632"/>
        <v>5.8915329223990627E-2</v>
      </c>
      <c r="E2174" s="346">
        <f t="shared" ref="E2174:O2174" si="1635">E2197/$P2197</f>
        <v>6.6640738360770294E-2</v>
      </c>
      <c r="F2174" s="363">
        <f t="shared" si="1635"/>
        <v>6.8556135471953647E-2</v>
      </c>
      <c r="G2174" s="346">
        <f t="shared" si="1635"/>
        <v>7.6849107669234612E-2</v>
      </c>
      <c r="H2174" s="346">
        <f t="shared" si="1635"/>
        <v>6.3794344132779263E-2</v>
      </c>
      <c r="I2174" s="363">
        <f t="shared" si="1635"/>
        <v>9.0707103907551143E-2</v>
      </c>
      <c r="J2174" s="346">
        <f t="shared" si="1635"/>
        <v>8.7179681630627212E-2</v>
      </c>
      <c r="K2174" s="346">
        <f t="shared" si="1635"/>
        <v>6.9844103485062994E-2</v>
      </c>
      <c r="L2174" s="363">
        <f t="shared" si="1635"/>
        <v>8.7714369294737221E-2</v>
      </c>
      <c r="M2174" s="346">
        <f t="shared" si="1635"/>
        <v>0.10431134323418412</v>
      </c>
      <c r="N2174" s="346">
        <f t="shared" si="1635"/>
        <v>0.1007440396499085</v>
      </c>
      <c r="O2174" s="363">
        <f t="shared" si="1635"/>
        <v>0.12474370393920038</v>
      </c>
      <c r="P2174" s="545">
        <f t="shared" si="1634"/>
        <v>1</v>
      </c>
      <c r="Q2174" s="548">
        <f t="shared" ref="Q2174:Q2182" si="1636">(P2197/P2196-1)</f>
        <v>0.420329509180563</v>
      </c>
      <c r="R2174" s="83"/>
      <c r="S2174" s="83"/>
      <c r="T2174" s="67"/>
      <c r="U2174" s="209">
        <v>2</v>
      </c>
    </row>
    <row r="2175" spans="1:21" s="60" customFormat="1" ht="15.6" customHeight="1">
      <c r="A2175" s="60" t="s">
        <v>51</v>
      </c>
      <c r="B2175" s="513">
        <v>388</v>
      </c>
      <c r="C2175" s="567" t="s">
        <v>1581</v>
      </c>
      <c r="D2175" s="119">
        <f t="shared" si="1632"/>
        <v>7.3301020916708787E-2</v>
      </c>
      <c r="E2175" s="119">
        <f t="shared" ref="E2175:O2175" si="1637">E2198/$P2198</f>
        <v>7.9892846200529666E-2</v>
      </c>
      <c r="F2175" s="471">
        <f t="shared" si="1637"/>
        <v>7.69412708446717E-2</v>
      </c>
      <c r="G2175" s="119">
        <f t="shared" si="1637"/>
        <v>7.4745690627680883E-2</v>
      </c>
      <c r="H2175" s="119">
        <f t="shared" si="1637"/>
        <v>6.9159547026304391E-2</v>
      </c>
      <c r="I2175" s="471">
        <f t="shared" si="1637"/>
        <v>8.7468274117761938E-2</v>
      </c>
      <c r="J2175" s="119">
        <f t="shared" si="1637"/>
        <v>0.10599379048636444</v>
      </c>
      <c r="K2175" s="119">
        <f t="shared" si="1637"/>
        <v>6.4238925624146945E-2</v>
      </c>
      <c r="L2175" s="471">
        <f t="shared" si="1637"/>
        <v>7.5429522936003218E-2</v>
      </c>
      <c r="M2175" s="119">
        <f t="shared" si="1637"/>
        <v>9.6596801928752501E-2</v>
      </c>
      <c r="N2175" s="119">
        <f t="shared" si="1637"/>
        <v>8.5783009105282526E-2</v>
      </c>
      <c r="O2175" s="471">
        <f t="shared" si="1637"/>
        <v>0.11044930018579301</v>
      </c>
      <c r="P2175" s="175">
        <f t="shared" si="1634"/>
        <v>1</v>
      </c>
      <c r="Q2175" s="556">
        <f t="shared" si="1636"/>
        <v>0.31133031128791688</v>
      </c>
      <c r="R2175" s="83"/>
      <c r="S2175" s="83"/>
      <c r="T2175" s="67"/>
      <c r="U2175" s="209">
        <v>1</v>
      </c>
    </row>
    <row r="2176" spans="1:21" s="60" customFormat="1" ht="15.6" customHeight="1">
      <c r="A2176" s="60" t="s">
        <v>51</v>
      </c>
      <c r="B2176" s="513">
        <f>+B2175+1</f>
        <v>389</v>
      </c>
      <c r="C2176" s="567" t="s">
        <v>1582</v>
      </c>
      <c r="D2176" s="119">
        <f t="shared" si="1632"/>
        <v>9.702791176574227E-2</v>
      </c>
      <c r="E2176" s="471">
        <f t="shared" ref="E2176:O2176" si="1638">E2199/$P2199</f>
        <v>9.595842965790552E-2</v>
      </c>
      <c r="F2176" s="119">
        <f t="shared" si="1638"/>
        <v>0.10478533582725943</v>
      </c>
      <c r="G2176" s="119">
        <f t="shared" si="1638"/>
        <v>7.3453528021574371E-2</v>
      </c>
      <c r="H2176" s="471">
        <f t="shared" si="1638"/>
        <v>7.4817544712781014E-2</v>
      </c>
      <c r="I2176" s="119">
        <f t="shared" si="1638"/>
        <v>7.2688028791106515E-2</v>
      </c>
      <c r="J2176" s="119">
        <f t="shared" si="1638"/>
        <v>7.8098292554973206E-2</v>
      </c>
      <c r="K2176" s="119">
        <f t="shared" si="1638"/>
        <v>6.077224940485005E-2</v>
      </c>
      <c r="L2176" s="471">
        <f t="shared" si="1638"/>
        <v>8.0950356642483345E-2</v>
      </c>
      <c r="M2176" s="119">
        <f t="shared" si="1638"/>
        <v>6.9584156217433413E-2</v>
      </c>
      <c r="N2176" s="119">
        <f t="shared" si="1638"/>
        <v>9.3632963392363919E-2</v>
      </c>
      <c r="O2176" s="119">
        <f t="shared" si="1638"/>
        <v>9.8231203011526921E-2</v>
      </c>
      <c r="P2176" s="175">
        <f t="shared" si="1634"/>
        <v>1</v>
      </c>
      <c r="Q2176" s="556">
        <f t="shared" si="1636"/>
        <v>-0.27872208464281145</v>
      </c>
      <c r="R2176" s="83"/>
      <c r="S2176" s="83"/>
      <c r="T2176" s="67"/>
      <c r="U2176" s="209">
        <v>1</v>
      </c>
    </row>
    <row r="2177" spans="1:21" s="60" customFormat="1" ht="15.75" customHeight="1">
      <c r="A2177" s="60" t="s">
        <v>51</v>
      </c>
      <c r="B2177" s="513">
        <f>+B2176+1</f>
        <v>390</v>
      </c>
      <c r="C2177" s="567" t="s">
        <v>1583</v>
      </c>
      <c r="D2177" s="119">
        <v>0</v>
      </c>
      <c r="E2177" s="471">
        <v>0</v>
      </c>
      <c r="F2177" s="119">
        <v>0</v>
      </c>
      <c r="G2177" s="119">
        <v>0</v>
      </c>
      <c r="H2177" s="471">
        <v>0</v>
      </c>
      <c r="I2177" s="119">
        <v>0</v>
      </c>
      <c r="J2177" s="471">
        <v>0</v>
      </c>
      <c r="K2177" s="119">
        <v>0</v>
      </c>
      <c r="L2177" s="119">
        <v>0</v>
      </c>
      <c r="M2177" s="119">
        <v>0</v>
      </c>
      <c r="N2177" s="471">
        <v>0</v>
      </c>
      <c r="O2177" s="119">
        <v>0</v>
      </c>
      <c r="P2177" s="175">
        <f t="shared" si="1634"/>
        <v>0</v>
      </c>
      <c r="Q2177" s="556">
        <f t="shared" si="1636"/>
        <v>-1</v>
      </c>
      <c r="R2177" s="83"/>
      <c r="S2177" s="83"/>
      <c r="T2177" s="67"/>
      <c r="U2177" s="209">
        <v>1</v>
      </c>
    </row>
    <row r="2178" spans="1:21" s="60" customFormat="1" ht="15.75" customHeight="1">
      <c r="A2178" s="60" t="s">
        <v>51</v>
      </c>
      <c r="B2178" s="513">
        <f>+B2177+1</f>
        <v>391</v>
      </c>
      <c r="C2178" s="567" t="s">
        <v>1584</v>
      </c>
      <c r="D2178" s="471">
        <v>0</v>
      </c>
      <c r="E2178" s="119">
        <v>0</v>
      </c>
      <c r="F2178" s="119">
        <v>0</v>
      </c>
      <c r="G2178" s="471">
        <v>0</v>
      </c>
      <c r="H2178" s="119">
        <v>0</v>
      </c>
      <c r="I2178" s="119">
        <v>0</v>
      </c>
      <c r="J2178" s="471">
        <v>0</v>
      </c>
      <c r="K2178" s="119">
        <v>0</v>
      </c>
      <c r="L2178" s="119">
        <v>0</v>
      </c>
      <c r="M2178" s="471">
        <v>0</v>
      </c>
      <c r="N2178" s="471">
        <v>0</v>
      </c>
      <c r="O2178" s="119">
        <v>0</v>
      </c>
      <c r="P2178" s="175">
        <f t="shared" si="1634"/>
        <v>0</v>
      </c>
      <c r="Q2178" s="556" t="e">
        <f t="shared" si="1636"/>
        <v>#DIV/0!</v>
      </c>
      <c r="R2178" s="83"/>
      <c r="S2178" s="83"/>
      <c r="T2178" s="67"/>
      <c r="U2178" s="209">
        <v>1</v>
      </c>
    </row>
    <row r="2179" spans="1:21" s="60" customFormat="1" ht="15.75" customHeight="1">
      <c r="A2179" s="60" t="s">
        <v>51</v>
      </c>
      <c r="B2179" s="513">
        <v>392</v>
      </c>
      <c r="C2179" s="567" t="s">
        <v>1585</v>
      </c>
      <c r="D2179" s="471">
        <f t="shared" si="1632"/>
        <v>9.1756412317429398E-2</v>
      </c>
      <c r="E2179" s="119">
        <f t="shared" ref="E2179:O2179" si="1639">E2202/$P2202</f>
        <v>8.2637548734177196E-2</v>
      </c>
      <c r="F2179" s="119">
        <f t="shared" si="1639"/>
        <v>8.0268667039922081E-2</v>
      </c>
      <c r="G2179" s="471">
        <f t="shared" si="1639"/>
        <v>8.9144965141187957E-2</v>
      </c>
      <c r="H2179" s="119">
        <f t="shared" si="1639"/>
        <v>6.3791556864654361E-2</v>
      </c>
      <c r="I2179" s="471">
        <f t="shared" si="1639"/>
        <v>9.0876119182083742E-2</v>
      </c>
      <c r="J2179" s="119">
        <f t="shared" si="1639"/>
        <v>7.7269133398247314E-2</v>
      </c>
      <c r="K2179" s="119">
        <f t="shared" si="1639"/>
        <v>5.9524245374878278E-2</v>
      </c>
      <c r="L2179" s="119">
        <f t="shared" si="1639"/>
        <v>8.0113534566699118E-2</v>
      </c>
      <c r="M2179" s="471">
        <f t="shared" si="1639"/>
        <v>9.2352288218111006E-2</v>
      </c>
      <c r="N2179" s="119">
        <f t="shared" si="1639"/>
        <v>8.4941187925998057E-2</v>
      </c>
      <c r="O2179" s="119">
        <f t="shared" si="1639"/>
        <v>0.10732434123661141</v>
      </c>
      <c r="P2179" s="175">
        <f t="shared" si="1634"/>
        <v>1</v>
      </c>
      <c r="Q2179" s="556">
        <v>1</v>
      </c>
      <c r="R2179" s="83"/>
      <c r="S2179" s="83"/>
      <c r="T2179" s="67"/>
      <c r="U2179" s="209">
        <v>1</v>
      </c>
    </row>
    <row r="2180" spans="1:21" s="60" customFormat="1" ht="15.75" customHeight="1">
      <c r="A2180" s="60" t="s">
        <v>51</v>
      </c>
      <c r="B2180" s="513">
        <v>393</v>
      </c>
      <c r="C2180" s="567" t="s">
        <v>1586</v>
      </c>
      <c r="D2180" s="471">
        <f t="shared" ref="D2180:O2182" si="1640">D2203/$P2203</f>
        <v>0.10138029509757258</v>
      </c>
      <c r="E2180" s="119">
        <f t="shared" si="1640"/>
        <v>7.3774393146120901E-2</v>
      </c>
      <c r="F2180" s="471">
        <f t="shared" si="1640"/>
        <v>8.9005235602094238E-2</v>
      </c>
      <c r="G2180" s="119">
        <f t="shared" si="1640"/>
        <v>7.2822465492622571E-2</v>
      </c>
      <c r="H2180" s="119">
        <f t="shared" si="1640"/>
        <v>6.9490718705378388E-2</v>
      </c>
      <c r="I2180" s="471">
        <f t="shared" si="1640"/>
        <v>9.0909090909090912E-2</v>
      </c>
      <c r="J2180" s="119">
        <f t="shared" si="1640"/>
        <v>7.2822465492622571E-2</v>
      </c>
      <c r="K2180" s="119">
        <f t="shared" si="1640"/>
        <v>6.7586863398381727E-2</v>
      </c>
      <c r="L2180" s="471">
        <f t="shared" si="1640"/>
        <v>9.4240837696335081E-2</v>
      </c>
      <c r="M2180" s="119">
        <f t="shared" si="1640"/>
        <v>8.2817705854355064E-2</v>
      </c>
      <c r="N2180" s="119">
        <f t="shared" si="1640"/>
        <v>9.1861018562589256E-2</v>
      </c>
      <c r="O2180" s="471">
        <f t="shared" si="1640"/>
        <v>9.3288910042836584E-2</v>
      </c>
      <c r="P2180" s="175">
        <f t="shared" si="1634"/>
        <v>0.99999999999999989</v>
      </c>
      <c r="Q2180" s="556">
        <f t="shared" si="1636"/>
        <v>2.2882181110029265E-2</v>
      </c>
      <c r="R2180" s="83"/>
      <c r="S2180" s="83"/>
      <c r="T2180" s="67"/>
      <c r="U2180" s="209">
        <v>1</v>
      </c>
    </row>
    <row r="2181" spans="1:21" s="60" customFormat="1" ht="15.75" hidden="1" customHeight="1" thickBot="1">
      <c r="A2181" s="60" t="s">
        <v>51</v>
      </c>
      <c r="B2181" s="409"/>
      <c r="C2181" s="158" t="s">
        <v>1587</v>
      </c>
      <c r="D2181" s="135" t="e">
        <f t="shared" si="1640"/>
        <v>#DIV/0!</v>
      </c>
      <c r="E2181" s="147" t="e">
        <f t="shared" si="1640"/>
        <v>#DIV/0!</v>
      </c>
      <c r="F2181" s="136" t="e">
        <f t="shared" si="1640"/>
        <v>#DIV/0!</v>
      </c>
      <c r="G2181" s="148" t="e">
        <f t="shared" si="1640"/>
        <v>#DIV/0!</v>
      </c>
      <c r="H2181" s="148" t="e">
        <f t="shared" si="1640"/>
        <v>#DIV/0!</v>
      </c>
      <c r="I2181" s="148" t="e">
        <f t="shared" si="1640"/>
        <v>#DIV/0!</v>
      </c>
      <c r="J2181" s="148" t="e">
        <f t="shared" si="1640"/>
        <v>#DIV/0!</v>
      </c>
      <c r="K2181" s="148" t="e">
        <f t="shared" si="1640"/>
        <v>#DIV/0!</v>
      </c>
      <c r="L2181" s="148" t="e">
        <f t="shared" si="1640"/>
        <v>#DIV/0!</v>
      </c>
      <c r="M2181" s="148" t="e">
        <f t="shared" si="1640"/>
        <v>#DIV/0!</v>
      </c>
      <c r="N2181" s="148" t="e">
        <f t="shared" si="1640"/>
        <v>#DIV/0!</v>
      </c>
      <c r="O2181" s="148" t="e">
        <f t="shared" si="1640"/>
        <v>#DIV/0!</v>
      </c>
      <c r="P2181" s="105" t="e">
        <f t="shared" si="1634"/>
        <v>#DIV/0!</v>
      </c>
      <c r="Q2181" s="106">
        <f t="shared" si="1636"/>
        <v>-1</v>
      </c>
      <c r="R2181" s="83"/>
      <c r="S2181" s="83"/>
      <c r="T2181" s="67"/>
      <c r="U2181" s="209">
        <v>2</v>
      </c>
    </row>
    <row r="2182" spans="1:21" s="60" customFormat="1" ht="15.75" hidden="1" customHeight="1" thickBot="1">
      <c r="A2182" s="60" t="s">
        <v>51</v>
      </c>
      <c r="B2182" s="213"/>
      <c r="C2182" s="40" t="s">
        <v>1588</v>
      </c>
      <c r="D2182" s="135" t="e">
        <f t="shared" si="1640"/>
        <v>#DIV/0!</v>
      </c>
      <c r="E2182" s="147" t="e">
        <f t="shared" si="1640"/>
        <v>#DIV/0!</v>
      </c>
      <c r="F2182" s="149" t="e">
        <f t="shared" si="1640"/>
        <v>#DIV/0!</v>
      </c>
      <c r="G2182" s="99" t="e">
        <f t="shared" si="1640"/>
        <v>#DIV/0!</v>
      </c>
      <c r="H2182" s="99" t="e">
        <f t="shared" si="1640"/>
        <v>#DIV/0!</v>
      </c>
      <c r="I2182" s="99" t="e">
        <f t="shared" si="1640"/>
        <v>#DIV/0!</v>
      </c>
      <c r="J2182" s="99" t="e">
        <f t="shared" si="1640"/>
        <v>#DIV/0!</v>
      </c>
      <c r="K2182" s="99" t="e">
        <f t="shared" si="1640"/>
        <v>#DIV/0!</v>
      </c>
      <c r="L2182" s="99" t="e">
        <f t="shared" si="1640"/>
        <v>#DIV/0!</v>
      </c>
      <c r="M2182" s="99" t="e">
        <f t="shared" si="1640"/>
        <v>#DIV/0!</v>
      </c>
      <c r="N2182" s="99" t="e">
        <f t="shared" si="1640"/>
        <v>#DIV/0!</v>
      </c>
      <c r="O2182" s="99" t="e">
        <f t="shared" si="1640"/>
        <v>#DIV/0!</v>
      </c>
      <c r="P2182" s="107" t="e">
        <f t="shared" si="1634"/>
        <v>#DIV/0!</v>
      </c>
      <c r="Q2182" s="108" t="e">
        <f t="shared" si="1636"/>
        <v>#DIV/0!</v>
      </c>
      <c r="R2182" s="83"/>
      <c r="S2182" s="83"/>
      <c r="T2182" s="67"/>
      <c r="U2182" s="209">
        <v>2</v>
      </c>
    </row>
    <row r="2183" spans="1:21" s="60" customFormat="1" ht="15.75" hidden="1" customHeight="1" thickBot="1">
      <c r="A2183" s="60" t="s">
        <v>51</v>
      </c>
      <c r="B2183" s="213"/>
      <c r="C2183" s="40" t="s">
        <v>2548</v>
      </c>
      <c r="D2183" s="135" t="e">
        <f t="shared" ref="D2183:O2183" si="1641">D2206/$P2206</f>
        <v>#DIV/0!</v>
      </c>
      <c r="E2183" s="147" t="e">
        <f t="shared" si="1641"/>
        <v>#DIV/0!</v>
      </c>
      <c r="F2183" s="149" t="e">
        <f t="shared" si="1641"/>
        <v>#DIV/0!</v>
      </c>
      <c r="G2183" s="99" t="e">
        <f>G2206/$P2206</f>
        <v>#DIV/0!</v>
      </c>
      <c r="H2183" s="99" t="e">
        <f t="shared" si="1641"/>
        <v>#DIV/0!</v>
      </c>
      <c r="I2183" s="99" t="e">
        <f t="shared" si="1641"/>
        <v>#DIV/0!</v>
      </c>
      <c r="J2183" s="99" t="e">
        <f t="shared" si="1641"/>
        <v>#DIV/0!</v>
      </c>
      <c r="K2183" s="99" t="e">
        <f t="shared" si="1641"/>
        <v>#DIV/0!</v>
      </c>
      <c r="L2183" s="99" t="e">
        <f t="shared" si="1641"/>
        <v>#DIV/0!</v>
      </c>
      <c r="M2183" s="99" t="e">
        <f t="shared" si="1641"/>
        <v>#DIV/0!</v>
      </c>
      <c r="N2183" s="99" t="e">
        <f t="shared" si="1641"/>
        <v>#DIV/0!</v>
      </c>
      <c r="O2183" s="99" t="e">
        <f t="shared" si="1641"/>
        <v>#DIV/0!</v>
      </c>
      <c r="P2183" s="107" t="e">
        <f t="shared" ref="P2183:P2185" si="1642">SUM(D2183:O2183)</f>
        <v>#DIV/0!</v>
      </c>
      <c r="Q2183" s="108" t="e">
        <f t="shared" ref="Q2183:Q2185" si="1643">(P2206/P2205-1)</f>
        <v>#DIV/0!</v>
      </c>
      <c r="R2183" s="83"/>
      <c r="S2183" s="83"/>
      <c r="T2183" s="67"/>
      <c r="U2183" s="209">
        <v>2</v>
      </c>
    </row>
    <row r="2184" spans="1:21" s="60" customFormat="1" ht="15.75" hidden="1" customHeight="1" thickBot="1">
      <c r="A2184" s="60" t="s">
        <v>51</v>
      </c>
      <c r="B2184" s="213"/>
      <c r="C2184" s="40" t="s">
        <v>2644</v>
      </c>
      <c r="D2184" s="135" t="e">
        <f t="shared" ref="D2184:O2184" si="1644">D2207/$P2207</f>
        <v>#DIV/0!</v>
      </c>
      <c r="E2184" s="147" t="e">
        <f t="shared" si="1644"/>
        <v>#DIV/0!</v>
      </c>
      <c r="F2184" s="149" t="e">
        <f t="shared" si="1644"/>
        <v>#DIV/0!</v>
      </c>
      <c r="G2184" s="99" t="e">
        <f t="shared" si="1644"/>
        <v>#DIV/0!</v>
      </c>
      <c r="H2184" s="99" t="e">
        <f t="shared" si="1644"/>
        <v>#DIV/0!</v>
      </c>
      <c r="I2184" s="99" t="e">
        <f t="shared" si="1644"/>
        <v>#DIV/0!</v>
      </c>
      <c r="J2184" s="99" t="e">
        <f t="shared" si="1644"/>
        <v>#DIV/0!</v>
      </c>
      <c r="K2184" s="99" t="e">
        <f t="shared" si="1644"/>
        <v>#DIV/0!</v>
      </c>
      <c r="L2184" s="99" t="e">
        <f t="shared" si="1644"/>
        <v>#DIV/0!</v>
      </c>
      <c r="M2184" s="99" t="e">
        <f t="shared" si="1644"/>
        <v>#DIV/0!</v>
      </c>
      <c r="N2184" s="99" t="e">
        <f t="shared" si="1644"/>
        <v>#DIV/0!</v>
      </c>
      <c r="O2184" s="99" t="e">
        <f t="shared" si="1644"/>
        <v>#DIV/0!</v>
      </c>
      <c r="P2184" s="107" t="e">
        <f t="shared" si="1642"/>
        <v>#DIV/0!</v>
      </c>
      <c r="Q2184" s="108" t="e">
        <f t="shared" si="1643"/>
        <v>#DIV/0!</v>
      </c>
      <c r="R2184" s="83"/>
      <c r="S2184" s="83"/>
      <c r="T2184" s="67"/>
      <c r="U2184" s="209">
        <v>2</v>
      </c>
    </row>
    <row r="2185" spans="1:21" s="60" customFormat="1" ht="15.75" hidden="1" customHeight="1" thickBot="1">
      <c r="A2185" s="60" t="s">
        <v>51</v>
      </c>
      <c r="B2185" s="213"/>
      <c r="C2185" s="40" t="s">
        <v>2740</v>
      </c>
      <c r="D2185" s="135" t="e">
        <f t="shared" ref="D2185:O2185" si="1645">D2208/$P2208</f>
        <v>#DIV/0!</v>
      </c>
      <c r="E2185" s="147" t="e">
        <f t="shared" si="1645"/>
        <v>#DIV/0!</v>
      </c>
      <c r="F2185" s="149" t="e">
        <f t="shared" si="1645"/>
        <v>#DIV/0!</v>
      </c>
      <c r="G2185" s="99" t="e">
        <f t="shared" si="1645"/>
        <v>#DIV/0!</v>
      </c>
      <c r="H2185" s="99" t="e">
        <f t="shared" si="1645"/>
        <v>#DIV/0!</v>
      </c>
      <c r="I2185" s="99" t="e">
        <f t="shared" si="1645"/>
        <v>#DIV/0!</v>
      </c>
      <c r="J2185" s="99" t="e">
        <f t="shared" si="1645"/>
        <v>#DIV/0!</v>
      </c>
      <c r="K2185" s="99" t="e">
        <f t="shared" si="1645"/>
        <v>#DIV/0!</v>
      </c>
      <c r="L2185" s="99" t="e">
        <f t="shared" si="1645"/>
        <v>#DIV/0!</v>
      </c>
      <c r="M2185" s="99" t="e">
        <f t="shared" si="1645"/>
        <v>#DIV/0!</v>
      </c>
      <c r="N2185" s="99" t="e">
        <f t="shared" si="1645"/>
        <v>#DIV/0!</v>
      </c>
      <c r="O2185" s="99" t="e">
        <f t="shared" si="1645"/>
        <v>#DIV/0!</v>
      </c>
      <c r="P2185" s="107" t="e">
        <f t="shared" si="1642"/>
        <v>#DIV/0!</v>
      </c>
      <c r="Q2185" s="108" t="e">
        <f t="shared" si="1643"/>
        <v>#DIV/0!</v>
      </c>
      <c r="R2185" s="83"/>
      <c r="S2185" s="83"/>
      <c r="T2185" s="67"/>
      <c r="U2185" s="209">
        <v>2</v>
      </c>
    </row>
    <row r="2186" spans="1:21" s="60" customFormat="1" ht="15.75" hidden="1" customHeight="1" thickBot="1">
      <c r="A2186" s="60" t="s">
        <v>51</v>
      </c>
      <c r="B2186" s="213"/>
      <c r="C2186" s="41" t="s">
        <v>234</v>
      </c>
      <c r="D2186" s="347">
        <v>7.3314952</v>
      </c>
      <c r="E2186" s="370">
        <v>6.8854034400000002</v>
      </c>
      <c r="F2186" s="348">
        <v>6.8706314000000006</v>
      </c>
      <c r="G2186" s="348">
        <v>8.0094386100000001</v>
      </c>
      <c r="H2186" s="370">
        <v>6.3202114799999976</v>
      </c>
      <c r="I2186" s="348">
        <v>7.3866696999999979</v>
      </c>
      <c r="J2186" s="348">
        <v>9.42661382</v>
      </c>
      <c r="K2186" s="348">
        <v>6.4798080300000009</v>
      </c>
      <c r="L2186" s="370">
        <v>7.0952825999999973</v>
      </c>
      <c r="M2186" s="348">
        <v>8.8887265200000058</v>
      </c>
      <c r="N2186" s="370">
        <v>8.0471552700000046</v>
      </c>
      <c r="O2186" s="83">
        <v>9.737798269999999</v>
      </c>
      <c r="P2186" s="304">
        <f>SUM(D2186:O2186)</f>
        <v>92.479234340000005</v>
      </c>
      <c r="Q2186" s="84"/>
      <c r="R2186" s="83"/>
      <c r="S2186" s="83"/>
      <c r="T2186" s="67"/>
      <c r="U2186" s="209">
        <v>2</v>
      </c>
    </row>
    <row r="2187" spans="1:21" s="60" customFormat="1" ht="15.75" hidden="1" customHeight="1" thickBot="1">
      <c r="A2187" s="60" t="s">
        <v>51</v>
      </c>
      <c r="B2187" s="213"/>
      <c r="C2187" s="40" t="s">
        <v>235</v>
      </c>
      <c r="D2187" s="109">
        <v>7.2366740399999996</v>
      </c>
      <c r="E2187" s="372">
        <v>7.8947032799999999</v>
      </c>
      <c r="F2187" s="110">
        <v>7.93345915</v>
      </c>
      <c r="G2187" s="110">
        <v>7.3459921599999998</v>
      </c>
      <c r="H2187" s="372">
        <v>6.63363032</v>
      </c>
      <c r="I2187" s="110">
        <v>8.2727640200000003</v>
      </c>
      <c r="J2187" s="372">
        <v>9.2250499900000005</v>
      </c>
      <c r="K2187" s="110">
        <v>6.9515976300000002</v>
      </c>
      <c r="L2187" s="110">
        <v>8.4927772699999995</v>
      </c>
      <c r="M2187" s="110">
        <v>9.6318621699999998</v>
      </c>
      <c r="N2187" s="372">
        <v>9.8068679099999994</v>
      </c>
      <c r="O2187" s="111">
        <f>2.55111757+9.00026928</f>
        <v>11.55138685</v>
      </c>
      <c r="P2187" s="112">
        <f>SUM(D2187:O2187)</f>
        <v>100.97676479</v>
      </c>
      <c r="Q2187" s="240"/>
      <c r="R2187" s="315"/>
      <c r="S2187" s="315"/>
      <c r="T2187" s="242"/>
      <c r="U2187" s="209">
        <v>2</v>
      </c>
    </row>
    <row r="2188" spans="1:21" s="60" customFormat="1" ht="15.75" hidden="1" customHeight="1" thickBot="1">
      <c r="A2188" s="60" t="s">
        <v>51</v>
      </c>
      <c r="B2188" s="213"/>
      <c r="C2188" s="40" t="s">
        <v>463</v>
      </c>
      <c r="D2188" s="373">
        <v>9.3573509399999999</v>
      </c>
      <c r="E2188" s="110">
        <v>9.6698933700000005</v>
      </c>
      <c r="F2188" s="110">
        <v>9.7223737499999991</v>
      </c>
      <c r="G2188" s="372">
        <v>9.5742264600000002</v>
      </c>
      <c r="H2188" s="110">
        <v>10.004145490000001</v>
      </c>
      <c r="I2188" s="110">
        <v>9.0305291899999993</v>
      </c>
      <c r="J2188" s="372">
        <v>15.244467459999999</v>
      </c>
      <c r="K2188" s="110">
        <v>8.45579927</v>
      </c>
      <c r="L2188" s="110">
        <v>11.150963150000001</v>
      </c>
      <c r="M2188" s="372">
        <v>12.48148975</v>
      </c>
      <c r="N2188" s="110">
        <v>12.39982075</v>
      </c>
      <c r="O2188" s="111">
        <v>14.342130300000001</v>
      </c>
      <c r="P2188" s="112">
        <f t="shared" ref="P2188:P2193" si="1646">SUM(D2188:O2188)</f>
        <v>131.43318987999999</v>
      </c>
      <c r="Q2188" s="80"/>
      <c r="R2188" s="114"/>
      <c r="S2188" s="114"/>
      <c r="T2188" s="115">
        <f t="shared" ref="T2188:T2194" si="1647">R2188-S2188</f>
        <v>0</v>
      </c>
      <c r="U2188" s="209">
        <v>2</v>
      </c>
    </row>
    <row r="2189" spans="1:21" s="60" customFormat="1" ht="15.75" hidden="1" customHeight="1" thickBot="1">
      <c r="A2189" s="60" t="s">
        <v>51</v>
      </c>
      <c r="B2189" s="213"/>
      <c r="C2189" s="40" t="s">
        <v>582</v>
      </c>
      <c r="D2189" s="373">
        <v>12.464753180000001</v>
      </c>
      <c r="E2189" s="110">
        <v>13.851264860000001</v>
      </c>
      <c r="F2189" s="110">
        <v>11.083625039999999</v>
      </c>
      <c r="G2189" s="372">
        <v>12.34997693</v>
      </c>
      <c r="H2189" s="110">
        <v>9.7090624999999999</v>
      </c>
      <c r="I2189" s="372">
        <v>12.7056264</v>
      </c>
      <c r="J2189" s="110">
        <v>13.847566240000001</v>
      </c>
      <c r="K2189" s="110">
        <v>9.5669993000000009</v>
      </c>
      <c r="L2189" s="110">
        <v>9.8601940900000002</v>
      </c>
      <c r="M2189" s="372">
        <v>12.1076038</v>
      </c>
      <c r="N2189" s="110">
        <v>12.48082891</v>
      </c>
      <c r="O2189" s="111">
        <v>14.80719012</v>
      </c>
      <c r="P2189" s="112">
        <f t="shared" si="1646"/>
        <v>144.83469137</v>
      </c>
      <c r="Q2189" s="80"/>
      <c r="R2189" s="114"/>
      <c r="S2189" s="114"/>
      <c r="T2189" s="115">
        <f t="shared" si="1647"/>
        <v>0</v>
      </c>
      <c r="U2189" s="209">
        <v>2</v>
      </c>
    </row>
    <row r="2190" spans="1:21" s="60" customFormat="1" ht="15.75" hidden="1" customHeight="1" thickBot="1">
      <c r="A2190" s="60" t="s">
        <v>51</v>
      </c>
      <c r="B2190" s="213"/>
      <c r="C2190" s="40" t="s">
        <v>678</v>
      </c>
      <c r="D2190" s="373">
        <v>12.67649662</v>
      </c>
      <c r="E2190" s="110">
        <v>14.552216899999999</v>
      </c>
      <c r="F2190" s="372">
        <v>13.32498296</v>
      </c>
      <c r="G2190" s="110">
        <v>14.543458380000001</v>
      </c>
      <c r="H2190" s="110">
        <v>10.516156629999999</v>
      </c>
      <c r="I2190" s="372">
        <v>15.07513623</v>
      </c>
      <c r="J2190" s="110">
        <v>14.041944730000001</v>
      </c>
      <c r="K2190" s="110">
        <v>10.820795800000001</v>
      </c>
      <c r="L2190" s="372">
        <v>13.29438173</v>
      </c>
      <c r="M2190" s="110">
        <v>15.07601094</v>
      </c>
      <c r="N2190" s="110">
        <v>15.0411971</v>
      </c>
      <c r="O2190" s="378">
        <v>20.512866729999999</v>
      </c>
      <c r="P2190" s="112">
        <f t="shared" si="1646"/>
        <v>169.47564475000001</v>
      </c>
      <c r="Q2190" s="80"/>
      <c r="R2190" s="114"/>
      <c r="S2190" s="114"/>
      <c r="T2190" s="115">
        <f t="shared" si="1647"/>
        <v>0</v>
      </c>
      <c r="U2190" s="209">
        <v>2</v>
      </c>
    </row>
    <row r="2191" spans="1:21" s="60" customFormat="1" ht="15.75" hidden="1" customHeight="1" thickBot="1">
      <c r="A2191" s="60" t="s">
        <v>51</v>
      </c>
      <c r="B2191" s="213"/>
      <c r="C2191" s="40" t="s">
        <v>767</v>
      </c>
      <c r="D2191" s="152">
        <v>10.273606900000001</v>
      </c>
      <c r="E2191" s="152">
        <v>9.7018020899999975</v>
      </c>
      <c r="F2191" s="375">
        <v>9.6753361099999999</v>
      </c>
      <c r="G2191" s="152">
        <v>10.780988060000002</v>
      </c>
      <c r="H2191" s="152">
        <v>8.2430357300000026</v>
      </c>
      <c r="I2191" s="375">
        <v>10.002010210000002</v>
      </c>
      <c r="J2191" s="152">
        <v>11.34325072</v>
      </c>
      <c r="K2191" s="152">
        <v>8.8981113800000031</v>
      </c>
      <c r="L2191" s="375">
        <v>8.6468037199999941</v>
      </c>
      <c r="M2191" s="152">
        <v>10.768621140000008</v>
      </c>
      <c r="N2191" s="375">
        <v>10.545684399999999</v>
      </c>
      <c r="O2191" s="111">
        <v>13.227664110000006</v>
      </c>
      <c r="P2191" s="112">
        <f t="shared" si="1646"/>
        <v>122.10691457000001</v>
      </c>
      <c r="Q2191" s="80"/>
      <c r="R2191" s="114"/>
      <c r="S2191" s="114"/>
      <c r="T2191" s="115">
        <f t="shared" si="1647"/>
        <v>0</v>
      </c>
      <c r="U2191" s="209">
        <v>2</v>
      </c>
    </row>
    <row r="2192" spans="1:21" s="60" customFormat="1" ht="15.75" hidden="1" customHeight="1" thickBot="1">
      <c r="A2192" s="60" t="s">
        <v>51</v>
      </c>
      <c r="B2192" s="213"/>
      <c r="C2192" s="40" t="s">
        <v>846</v>
      </c>
      <c r="D2192" s="306">
        <v>10.013076659999999</v>
      </c>
      <c r="E2192" s="376">
        <v>10.888370470000002</v>
      </c>
      <c r="F2192" s="306">
        <v>10.789603140000001</v>
      </c>
      <c r="G2192" s="307">
        <v>9.7474156900000004</v>
      </c>
      <c r="H2192" s="377">
        <v>9.7695095099999989</v>
      </c>
      <c r="I2192" s="307">
        <v>10.480375709999997</v>
      </c>
      <c r="J2192" s="377">
        <v>11.534042470000003</v>
      </c>
      <c r="K2192" s="307">
        <v>8.9955356699999953</v>
      </c>
      <c r="L2192" s="307">
        <v>11.467548429999994</v>
      </c>
      <c r="M2192" s="307">
        <v>10.36644149</v>
      </c>
      <c r="N2192" s="377">
        <v>11.661809489999996</v>
      </c>
      <c r="O2192" s="308">
        <v>13.882645770000011</v>
      </c>
      <c r="P2192" s="309">
        <f t="shared" si="1646"/>
        <v>129.5963745</v>
      </c>
      <c r="Q2192" s="80"/>
      <c r="R2192" s="109"/>
      <c r="S2192" s="109"/>
      <c r="T2192" s="52">
        <f>S2192-R2192</f>
        <v>0</v>
      </c>
      <c r="U2192" s="209">
        <v>2</v>
      </c>
    </row>
    <row r="2193" spans="1:21" s="60" customFormat="1" ht="15.75" hidden="1" customHeight="1">
      <c r="A2193" s="60" t="s">
        <v>51</v>
      </c>
      <c r="B2193" s="512"/>
      <c r="C2193" s="413" t="s">
        <v>930</v>
      </c>
      <c r="D2193" s="306">
        <v>10.78596759</v>
      </c>
      <c r="E2193" s="377">
        <v>11.67809963</v>
      </c>
      <c r="F2193" s="307">
        <v>9.2017735599999995</v>
      </c>
      <c r="G2193" s="377">
        <v>9.9289520099999997</v>
      </c>
      <c r="H2193" s="307">
        <v>9.3956496699999974</v>
      </c>
      <c r="I2193" s="307">
        <v>11.093671290000003</v>
      </c>
      <c r="J2193" s="377">
        <v>12.24693755999999</v>
      </c>
      <c r="K2193" s="307">
        <v>9.0017544100000038</v>
      </c>
      <c r="L2193" s="307">
        <v>12.137981749999994</v>
      </c>
      <c r="M2193" s="307">
        <v>11.989782210000001</v>
      </c>
      <c r="N2193" s="377">
        <v>12.252015529999994</v>
      </c>
      <c r="O2193" s="308">
        <v>14.942589819999995</v>
      </c>
      <c r="P2193" s="309">
        <f t="shared" si="1646"/>
        <v>134.65517502999998</v>
      </c>
      <c r="Q2193" s="80"/>
      <c r="R2193" s="342">
        <v>134.80000000000001</v>
      </c>
      <c r="S2193" s="342">
        <v>134.80000000000001</v>
      </c>
      <c r="T2193" s="355">
        <f t="shared" si="1647"/>
        <v>0</v>
      </c>
      <c r="U2193" s="209">
        <v>2</v>
      </c>
    </row>
    <row r="2194" spans="1:21" s="60" customFormat="1" ht="15.6" customHeight="1">
      <c r="A2194" s="60" t="s">
        <v>51</v>
      </c>
      <c r="B2194" s="513">
        <v>394</v>
      </c>
      <c r="C2194" s="567" t="s">
        <v>2827</v>
      </c>
      <c r="D2194" s="551">
        <v>21.3</v>
      </c>
      <c r="E2194" s="551">
        <v>15.5</v>
      </c>
      <c r="F2194" s="551">
        <v>18.7</v>
      </c>
      <c r="G2194" s="551">
        <v>15.3</v>
      </c>
      <c r="H2194" s="551">
        <v>14.6</v>
      </c>
      <c r="I2194" s="551">
        <v>19.100000000000001</v>
      </c>
      <c r="J2194" s="551">
        <v>15.3</v>
      </c>
      <c r="K2194" s="551">
        <v>14.2</v>
      </c>
      <c r="L2194" s="551">
        <v>19.8</v>
      </c>
      <c r="M2194" s="551">
        <v>17.399999999999999</v>
      </c>
      <c r="N2194" s="551">
        <v>19.3</v>
      </c>
      <c r="O2194" s="551">
        <f t="shared" ref="O2194" si="1648">(R2194)-SUM(D2194:N2194)</f>
        <v>19.599999999999966</v>
      </c>
      <c r="P2194" s="552">
        <f t="shared" ref="P2194" si="1649">SUM(D2194:O2194)</f>
        <v>210.1</v>
      </c>
      <c r="Q2194" s="173"/>
      <c r="R2194" s="551">
        <v>210.1</v>
      </c>
      <c r="S2194" s="551">
        <v>210.1</v>
      </c>
      <c r="T2194" s="521">
        <f t="shared" si="1647"/>
        <v>0</v>
      </c>
      <c r="U2194" s="209">
        <v>1</v>
      </c>
    </row>
    <row r="2195" spans="1:21" s="60" customFormat="1" ht="15.75" hidden="1" customHeight="1" thickBot="1">
      <c r="A2195" s="60" t="s">
        <v>51</v>
      </c>
      <c r="B2195" s="409"/>
      <c r="C2195" s="165" t="s">
        <v>1064</v>
      </c>
      <c r="D2195" s="572">
        <v>12.16724546</v>
      </c>
      <c r="E2195" s="313">
        <v>13.322761500000002</v>
      </c>
      <c r="F2195" s="313">
        <v>10.89844111</v>
      </c>
      <c r="G2195" s="573">
        <v>11.004340710000001</v>
      </c>
      <c r="H2195" s="313">
        <v>10.733287079999997</v>
      </c>
      <c r="I2195" s="313">
        <v>9.702899759999994</v>
      </c>
      <c r="J2195" s="573">
        <v>13.782242389999993</v>
      </c>
      <c r="K2195" s="313">
        <v>7.0168484499999977</v>
      </c>
      <c r="L2195" s="313">
        <v>13.520596510000004</v>
      </c>
      <c r="M2195" s="573">
        <v>12.09190547</v>
      </c>
      <c r="N2195" s="313">
        <v>12.72720545</v>
      </c>
      <c r="O2195" s="305">
        <v>15.275571509999992</v>
      </c>
      <c r="P2195" s="314">
        <f>SUM(D2195:O2195)</f>
        <v>142.24334539999998</v>
      </c>
      <c r="Q2195" s="75"/>
      <c r="R2195" s="395">
        <v>141.4</v>
      </c>
      <c r="S2195" s="396">
        <v>141.4</v>
      </c>
      <c r="T2195" s="397">
        <f>R2195-S2195</f>
        <v>0</v>
      </c>
      <c r="U2195" s="209">
        <v>2</v>
      </c>
    </row>
    <row r="2196" spans="1:21" s="60" customFormat="1" ht="15.75" hidden="1" customHeight="1" thickBot="1">
      <c r="A2196" s="60" t="s">
        <v>51</v>
      </c>
      <c r="B2196" s="62"/>
      <c r="C2196" s="49" t="s">
        <v>1579</v>
      </c>
      <c r="D2196" s="109">
        <v>13.162650380000001</v>
      </c>
      <c r="E2196" s="110">
        <v>14.12232395</v>
      </c>
      <c r="F2196" s="110">
        <v>12.684609220000002</v>
      </c>
      <c r="G2196" s="110">
        <v>12.752486420000004</v>
      </c>
      <c r="H2196" s="110">
        <v>10.94771566</v>
      </c>
      <c r="I2196" s="110">
        <v>12.134156649999994</v>
      </c>
      <c r="J2196" s="110">
        <v>16.636045179999996</v>
      </c>
      <c r="K2196" s="110">
        <v>10.792179379999993</v>
      </c>
      <c r="L2196" s="110">
        <v>13.294554899999994</v>
      </c>
      <c r="M2196" s="110">
        <v>13.154875929999989</v>
      </c>
      <c r="N2196" s="110">
        <v>10.611410460000002</v>
      </c>
      <c r="O2196" s="111">
        <v>13.93229058</v>
      </c>
      <c r="P2196" s="112">
        <f t="shared" ref="P2196:P2205" si="1650">SUM(D2196:O2196)</f>
        <v>154.22529870999998</v>
      </c>
      <c r="Q2196" s="75"/>
      <c r="R2196" s="109">
        <v>154.30000000000001</v>
      </c>
      <c r="S2196" s="114">
        <v>154.30000000000001</v>
      </c>
      <c r="T2196" s="310">
        <f t="shared" ref="T2196:T2205" si="1651">R2196-S2196</f>
        <v>0</v>
      </c>
      <c r="U2196" s="209">
        <v>2</v>
      </c>
    </row>
    <row r="2197" spans="1:21" s="60" customFormat="1" ht="15.75" hidden="1" customHeight="1" thickBot="1">
      <c r="A2197" s="60" t="s">
        <v>51</v>
      </c>
      <c r="B2197" s="62"/>
      <c r="C2197" s="40" t="s">
        <v>1580</v>
      </c>
      <c r="D2197" s="312">
        <v>12.90544663</v>
      </c>
      <c r="E2197" s="313">
        <v>14.597703240000001</v>
      </c>
      <c r="F2197" s="313">
        <v>15.017272399999996</v>
      </c>
      <c r="G2197" s="313">
        <v>16.833854119999998</v>
      </c>
      <c r="H2197" s="313">
        <v>13.974198470000005</v>
      </c>
      <c r="I2197" s="313">
        <v>19.86945849</v>
      </c>
      <c r="J2197" s="313">
        <v>19.096774019999998</v>
      </c>
      <c r="K2197" s="313">
        <v>15.299402749999999</v>
      </c>
      <c r="L2197" s="313">
        <v>19.213897749999987</v>
      </c>
      <c r="M2197" s="313">
        <v>22.849477220000011</v>
      </c>
      <c r="N2197" s="313">
        <v>22.068056719999987</v>
      </c>
      <c r="O2197" s="305">
        <v>27.325201010000001</v>
      </c>
      <c r="P2197" s="314">
        <f t="shared" si="1650"/>
        <v>219.05074281999998</v>
      </c>
      <c r="Q2197" s="79"/>
      <c r="R2197" s="306">
        <v>199.5</v>
      </c>
      <c r="S2197" s="342">
        <v>199.5</v>
      </c>
      <c r="T2197" s="355">
        <f t="shared" si="1651"/>
        <v>0</v>
      </c>
      <c r="U2197" s="209">
        <v>2</v>
      </c>
    </row>
    <row r="2198" spans="1:21" s="60" customFormat="1" ht="15.6" hidden="1" customHeight="1" thickBot="1">
      <c r="A2198" s="60" t="s">
        <v>51</v>
      </c>
      <c r="B2198" s="62"/>
      <c r="C2198" s="40" t="s">
        <v>1581</v>
      </c>
      <c r="D2198" s="109">
        <v>21.055562770000002</v>
      </c>
      <c r="E2198" s="110">
        <v>22.9490506</v>
      </c>
      <c r="F2198" s="110">
        <v>22.101216839999992</v>
      </c>
      <c r="G2198" s="110">
        <v>21.470541080000004</v>
      </c>
      <c r="H2198" s="110">
        <v>19.865933179999999</v>
      </c>
      <c r="I2198" s="110">
        <v>25.125076200000009</v>
      </c>
      <c r="J2198" s="110">
        <v>30.446491479999992</v>
      </c>
      <c r="K2198" s="110">
        <v>18.452495120000009</v>
      </c>
      <c r="L2198" s="110">
        <v>21.666970459999987</v>
      </c>
      <c r="M2198" s="110">
        <v>27.747226449999999</v>
      </c>
      <c r="N2198" s="110">
        <v>24.6409874</v>
      </c>
      <c r="O2198" s="111">
        <v>31.726327190000006</v>
      </c>
      <c r="P2198" s="112">
        <f t="shared" si="1650"/>
        <v>287.24787877</v>
      </c>
      <c r="Q2198" s="113"/>
      <c r="R2198" s="354">
        <v>237.4</v>
      </c>
      <c r="S2198" s="110">
        <v>237.4</v>
      </c>
      <c r="T2198" s="115">
        <f t="shared" si="1651"/>
        <v>0</v>
      </c>
      <c r="U2198" s="209">
        <v>2</v>
      </c>
    </row>
    <row r="2199" spans="1:21" s="60" customFormat="1" ht="15.6" hidden="1" customHeight="1" thickBot="1">
      <c r="A2199" s="60" t="s">
        <v>51</v>
      </c>
      <c r="B2199" s="62"/>
      <c r="C2199" s="40" t="s">
        <v>1582</v>
      </c>
      <c r="D2199" s="109">
        <v>20.10278138</v>
      </c>
      <c r="E2199" s="110">
        <v>19.881200140000001</v>
      </c>
      <c r="F2199" s="110">
        <v>21.710007560000001</v>
      </c>
      <c r="G2199" s="110">
        <v>15.218509689999998</v>
      </c>
      <c r="H2199" s="110">
        <v>15.501114240000007</v>
      </c>
      <c r="I2199" s="110">
        <v>15.059909309999995</v>
      </c>
      <c r="J2199" s="110">
        <v>16.180837789999998</v>
      </c>
      <c r="K2199" s="110">
        <v>12.591131990000008</v>
      </c>
      <c r="L2199" s="110">
        <v>16.771744259999991</v>
      </c>
      <c r="M2199" s="110">
        <v>14.416831760000008</v>
      </c>
      <c r="N2199" s="110">
        <v>19.399397130000011</v>
      </c>
      <c r="O2199" s="111">
        <v>20.352085939999995</v>
      </c>
      <c r="P2199" s="112">
        <f t="shared" si="1650"/>
        <v>207.18555119000001</v>
      </c>
      <c r="Q2199" s="113"/>
      <c r="R2199" s="354">
        <v>195.1</v>
      </c>
      <c r="S2199" s="110">
        <v>195.1</v>
      </c>
      <c r="T2199" s="115">
        <f t="shared" si="1651"/>
        <v>0</v>
      </c>
      <c r="U2199" s="209">
        <v>2</v>
      </c>
    </row>
    <row r="2200" spans="1:21" s="60" customFormat="1" ht="15.75" hidden="1" customHeight="1" thickBot="1">
      <c r="A2200" s="60" t="s">
        <v>51</v>
      </c>
      <c r="B2200" s="62">
        <f>+B2194+1</f>
        <v>395</v>
      </c>
      <c r="C2200" s="40" t="s">
        <v>1583</v>
      </c>
      <c r="D2200" s="109">
        <v>0</v>
      </c>
      <c r="E2200" s="109">
        <v>0</v>
      </c>
      <c r="F2200" s="109">
        <v>0</v>
      </c>
      <c r="G2200" s="109">
        <v>0</v>
      </c>
      <c r="H2200" s="109">
        <v>0</v>
      </c>
      <c r="I2200" s="109">
        <v>0</v>
      </c>
      <c r="J2200" s="109">
        <v>0</v>
      </c>
      <c r="K2200" s="109">
        <v>0</v>
      </c>
      <c r="L2200" s="109">
        <v>0</v>
      </c>
      <c r="M2200" s="109">
        <v>0</v>
      </c>
      <c r="N2200" s="109">
        <v>0</v>
      </c>
      <c r="O2200" s="111">
        <f t="shared" ref="O2200:O2205" si="1652">(R2200)-SUM(D2200:N2200)</f>
        <v>0</v>
      </c>
      <c r="P2200" s="112">
        <f t="shared" si="1650"/>
        <v>0</v>
      </c>
      <c r="Q2200" s="79"/>
      <c r="R2200" s="117">
        <v>0</v>
      </c>
      <c r="S2200" s="114">
        <v>0</v>
      </c>
      <c r="T2200" s="115">
        <f t="shared" si="1651"/>
        <v>0</v>
      </c>
      <c r="U2200" s="209">
        <v>2</v>
      </c>
    </row>
    <row r="2201" spans="1:21" s="60" customFormat="1" ht="15.75" hidden="1" customHeight="1">
      <c r="A2201" s="60" t="s">
        <v>51</v>
      </c>
      <c r="B2201" s="408">
        <v>404</v>
      </c>
      <c r="C2201" s="568" t="s">
        <v>1584</v>
      </c>
      <c r="D2201" s="306">
        <v>0</v>
      </c>
      <c r="E2201" s="307">
        <v>0</v>
      </c>
      <c r="F2201" s="307">
        <v>0</v>
      </c>
      <c r="G2201" s="307">
        <v>0</v>
      </c>
      <c r="H2201" s="307">
        <v>0</v>
      </c>
      <c r="I2201" s="307">
        <v>0</v>
      </c>
      <c r="J2201" s="307">
        <v>0</v>
      </c>
      <c r="K2201" s="307">
        <v>0</v>
      </c>
      <c r="L2201" s="307">
        <v>0</v>
      </c>
      <c r="M2201" s="307">
        <v>0</v>
      </c>
      <c r="N2201" s="307">
        <v>0</v>
      </c>
      <c r="O2201" s="308">
        <f t="shared" si="1652"/>
        <v>0</v>
      </c>
      <c r="P2201" s="309">
        <f t="shared" si="1650"/>
        <v>0</v>
      </c>
      <c r="Q2201" s="79"/>
      <c r="R2201" s="306">
        <v>0</v>
      </c>
      <c r="S2201" s="342">
        <v>0</v>
      </c>
      <c r="T2201" s="355">
        <f t="shared" si="1651"/>
        <v>0</v>
      </c>
      <c r="U2201" s="209">
        <v>2</v>
      </c>
    </row>
    <row r="2202" spans="1:21" s="60" customFormat="1" ht="15.75" customHeight="1">
      <c r="A2202" s="60" t="s">
        <v>51</v>
      </c>
      <c r="B2202" s="513">
        <v>395</v>
      </c>
      <c r="C2202" s="567" t="s">
        <v>1585</v>
      </c>
      <c r="D2202" s="551">
        <v>18.84676709</v>
      </c>
      <c r="E2202" s="551">
        <v>16.973752509999997</v>
      </c>
      <c r="F2202" s="551">
        <v>16.487184209999995</v>
      </c>
      <c r="G2202" s="551">
        <v>18.310375840000006</v>
      </c>
      <c r="H2202" s="551">
        <v>13.102785780000005</v>
      </c>
      <c r="I2202" s="551">
        <v>18.665954880000001</v>
      </c>
      <c r="J2202" s="565">
        <v>15.871079999999999</v>
      </c>
      <c r="K2202" s="565">
        <v>12.226279999999999</v>
      </c>
      <c r="L2202" s="565">
        <v>16.45532</v>
      </c>
      <c r="M2202" s="565">
        <v>18.969160000000002</v>
      </c>
      <c r="N2202" s="565">
        <v>17.446920000000002</v>
      </c>
      <c r="O2202" s="551">
        <f t="shared" si="1652"/>
        <v>22.044419689999984</v>
      </c>
      <c r="P2202" s="552">
        <f t="shared" si="1650"/>
        <v>205.4</v>
      </c>
      <c r="Q2202" s="523"/>
      <c r="R2202" s="553">
        <v>205.4</v>
      </c>
      <c r="S2202" s="551">
        <v>205.4</v>
      </c>
      <c r="T2202" s="521">
        <f t="shared" si="1651"/>
        <v>0</v>
      </c>
      <c r="U2202" s="209">
        <v>1</v>
      </c>
    </row>
    <row r="2203" spans="1:21" s="60" customFormat="1" ht="15.75" customHeight="1">
      <c r="A2203" s="60" t="s">
        <v>51</v>
      </c>
      <c r="B2203" s="513">
        <v>396</v>
      </c>
      <c r="C2203" s="567" t="s">
        <v>1586</v>
      </c>
      <c r="D2203" s="565">
        <v>21.3</v>
      </c>
      <c r="E2203" s="565">
        <v>15.5</v>
      </c>
      <c r="F2203" s="565">
        <v>18.7</v>
      </c>
      <c r="G2203" s="565">
        <v>15.3</v>
      </c>
      <c r="H2203" s="565">
        <v>14.6</v>
      </c>
      <c r="I2203" s="565">
        <v>19.100000000000001</v>
      </c>
      <c r="J2203" s="565">
        <v>15.3</v>
      </c>
      <c r="K2203" s="565">
        <v>14.2</v>
      </c>
      <c r="L2203" s="565">
        <v>19.8</v>
      </c>
      <c r="M2203" s="565">
        <v>17.399999999999999</v>
      </c>
      <c r="N2203" s="565">
        <v>19.3</v>
      </c>
      <c r="O2203" s="551">
        <f t="shared" si="1652"/>
        <v>19.599999999999966</v>
      </c>
      <c r="P2203" s="552">
        <f t="shared" si="1650"/>
        <v>210.1</v>
      </c>
      <c r="Q2203" s="523"/>
      <c r="R2203" s="553">
        <v>210.1</v>
      </c>
      <c r="S2203" s="551">
        <v>210.1</v>
      </c>
      <c r="T2203" s="521">
        <f t="shared" si="1651"/>
        <v>0</v>
      </c>
      <c r="U2203" s="209">
        <v>1</v>
      </c>
    </row>
    <row r="2204" spans="1:21" s="60" customFormat="1" ht="15.75" hidden="1" customHeight="1" thickBot="1">
      <c r="A2204" s="60" t="s">
        <v>51</v>
      </c>
      <c r="B2204" s="409"/>
      <c r="C2204" s="158" t="s">
        <v>1587</v>
      </c>
      <c r="D2204" s="415"/>
      <c r="E2204" s="416"/>
      <c r="F2204" s="416"/>
      <c r="G2204" s="416"/>
      <c r="H2204" s="416"/>
      <c r="I2204" s="416"/>
      <c r="J2204" s="416"/>
      <c r="K2204" s="416"/>
      <c r="L2204" s="416"/>
      <c r="M2204" s="416"/>
      <c r="N2204" s="416"/>
      <c r="O2204" s="305">
        <f t="shared" si="1652"/>
        <v>0</v>
      </c>
      <c r="P2204" s="314">
        <f t="shared" si="1650"/>
        <v>0</v>
      </c>
      <c r="Q2204" s="80"/>
      <c r="R2204" s="420"/>
      <c r="S2204" s="343"/>
      <c r="T2204" s="403">
        <f t="shared" si="1651"/>
        <v>0</v>
      </c>
      <c r="U2204" s="209">
        <v>2</v>
      </c>
    </row>
    <row r="2205" spans="1:21" s="60" customFormat="1" ht="15.75" hidden="1" customHeight="1" thickBot="1">
      <c r="A2205" s="60" t="s">
        <v>51</v>
      </c>
      <c r="B2205" s="213"/>
      <c r="C2205" s="40" t="s">
        <v>1588</v>
      </c>
      <c r="D2205" s="134"/>
      <c r="E2205" s="133"/>
      <c r="F2205" s="133"/>
      <c r="G2205" s="133"/>
      <c r="H2205" s="133"/>
      <c r="I2205" s="133"/>
      <c r="J2205" s="133"/>
      <c r="K2205" s="133"/>
      <c r="L2205" s="133"/>
      <c r="M2205" s="133"/>
      <c r="N2205" s="133"/>
      <c r="O2205" s="111">
        <f t="shared" si="1652"/>
        <v>0</v>
      </c>
      <c r="P2205" s="112">
        <f t="shared" si="1650"/>
        <v>0</v>
      </c>
      <c r="Q2205" s="80"/>
      <c r="R2205" s="120"/>
      <c r="S2205" s="114"/>
      <c r="T2205" s="115">
        <f t="shared" si="1651"/>
        <v>0</v>
      </c>
      <c r="U2205" s="209">
        <v>2</v>
      </c>
    </row>
    <row r="2206" spans="1:21" s="60" customFormat="1" ht="15.75" hidden="1" customHeight="1" thickBot="1">
      <c r="A2206" s="60" t="s">
        <v>51</v>
      </c>
      <c r="B2206" s="213"/>
      <c r="C2206" s="40" t="s">
        <v>2548</v>
      </c>
      <c r="D2206" s="492"/>
      <c r="E2206" s="491"/>
      <c r="F2206" s="491"/>
      <c r="G2206" s="491"/>
      <c r="H2206" s="491"/>
      <c r="I2206" s="491"/>
      <c r="J2206" s="491"/>
      <c r="K2206" s="491"/>
      <c r="L2206" s="491"/>
      <c r="M2206" s="491"/>
      <c r="N2206" s="491"/>
      <c r="O2206" s="111">
        <f t="shared" ref="O2206:O2208" si="1653">(R2206)-SUM(D2206:N2206)</f>
        <v>0</v>
      </c>
      <c r="P2206" s="112">
        <f t="shared" ref="P2206:P2208" si="1654">SUM(D2206:O2206)</f>
        <v>0</v>
      </c>
      <c r="Q2206" s="80"/>
      <c r="R2206" s="487"/>
      <c r="S2206" s="488"/>
      <c r="T2206" s="115">
        <f t="shared" ref="T2206:T2208" si="1655">R2206-S2206</f>
        <v>0</v>
      </c>
      <c r="U2206" s="209">
        <v>2</v>
      </c>
    </row>
    <row r="2207" spans="1:21" s="60" customFormat="1" ht="15.75" hidden="1" customHeight="1" thickBot="1">
      <c r="A2207" s="60" t="s">
        <v>51</v>
      </c>
      <c r="B2207" s="213"/>
      <c r="C2207" s="40" t="s">
        <v>2644</v>
      </c>
      <c r="D2207" s="492"/>
      <c r="E2207" s="491"/>
      <c r="F2207" s="491"/>
      <c r="G2207" s="491"/>
      <c r="H2207" s="491"/>
      <c r="I2207" s="491"/>
      <c r="J2207" s="491"/>
      <c r="K2207" s="491"/>
      <c r="L2207" s="491"/>
      <c r="M2207" s="491"/>
      <c r="N2207" s="491"/>
      <c r="O2207" s="111">
        <f t="shared" si="1653"/>
        <v>0</v>
      </c>
      <c r="P2207" s="112">
        <f t="shared" si="1654"/>
        <v>0</v>
      </c>
      <c r="Q2207" s="80"/>
      <c r="R2207" s="487"/>
      <c r="S2207" s="488"/>
      <c r="T2207" s="115">
        <f t="shared" si="1655"/>
        <v>0</v>
      </c>
      <c r="U2207" s="209">
        <v>2</v>
      </c>
    </row>
    <row r="2208" spans="1:21" s="60" customFormat="1" ht="15.75" hidden="1" customHeight="1" thickBot="1">
      <c r="A2208" s="60" t="s">
        <v>51</v>
      </c>
      <c r="B2208" s="213"/>
      <c r="C2208" s="40" t="s">
        <v>2740</v>
      </c>
      <c r="D2208" s="492"/>
      <c r="E2208" s="491"/>
      <c r="F2208" s="491"/>
      <c r="G2208" s="491"/>
      <c r="H2208" s="491"/>
      <c r="I2208" s="491"/>
      <c r="J2208" s="491"/>
      <c r="K2208" s="491"/>
      <c r="L2208" s="491"/>
      <c r="M2208" s="491"/>
      <c r="N2208" s="491"/>
      <c r="O2208" s="111">
        <f t="shared" si="1653"/>
        <v>0</v>
      </c>
      <c r="P2208" s="112">
        <f t="shared" si="1654"/>
        <v>0</v>
      </c>
      <c r="Q2208" s="80"/>
      <c r="R2208" s="487"/>
      <c r="S2208" s="488"/>
      <c r="T2208" s="115">
        <f t="shared" si="1655"/>
        <v>0</v>
      </c>
      <c r="U2208" s="209">
        <v>2</v>
      </c>
    </row>
    <row r="2209" spans="1:21" s="118" customFormat="1" ht="15.6" customHeight="1">
      <c r="B2209" s="82"/>
      <c r="C2209" s="50"/>
      <c r="D2209" s="84"/>
      <c r="E2209" s="84"/>
      <c r="F2209" s="84"/>
      <c r="G2209" s="84"/>
      <c r="H2209" s="84"/>
      <c r="I2209" s="84"/>
      <c r="J2209" s="84"/>
      <c r="K2209" s="84"/>
      <c r="L2209" s="84"/>
      <c r="M2209" s="84"/>
      <c r="N2209" s="84"/>
      <c r="O2209" s="84"/>
      <c r="P2209" s="84"/>
      <c r="Q2209" s="84"/>
      <c r="R2209" s="83"/>
      <c r="S2209" s="83"/>
      <c r="T2209" s="67"/>
      <c r="U2209" s="209">
        <v>1</v>
      </c>
    </row>
    <row r="2210" spans="1:21" s="60" customFormat="1" ht="15.75" hidden="1" customHeight="1" thickBot="1">
      <c r="A2210" s="60" t="s">
        <v>52</v>
      </c>
      <c r="B2210" s="213"/>
      <c r="C2210" s="40" t="s">
        <v>236</v>
      </c>
      <c r="D2210" s="299">
        <v>8.5346239035673233E-2</v>
      </c>
      <c r="E2210" s="299">
        <v>8.3207744544478254E-2</v>
      </c>
      <c r="F2210" s="299">
        <v>6.9017139484940301E-2</v>
      </c>
      <c r="G2210" s="299">
        <v>8.63914835487615E-2</v>
      </c>
      <c r="H2210" s="299">
        <v>7.6730889286959869E-2</v>
      </c>
      <c r="I2210" s="299">
        <v>7.6478845825451364E-2</v>
      </c>
      <c r="J2210" s="299">
        <v>8.000118956986195E-2</v>
      </c>
      <c r="K2210" s="299">
        <v>8.6154868808579782E-2</v>
      </c>
      <c r="L2210" s="299">
        <v>8.188111625320707E-2</v>
      </c>
      <c r="M2210" s="299">
        <v>9.2052383033111446E-2</v>
      </c>
      <c r="N2210" s="299">
        <v>8.2845090728765169E-2</v>
      </c>
      <c r="O2210" s="299">
        <v>9.9893009880210076E-2</v>
      </c>
      <c r="P2210" s="290">
        <f>SUM(D2210:O2210)</f>
        <v>1</v>
      </c>
      <c r="Q2210" s="291"/>
      <c r="R2210" s="83"/>
      <c r="S2210" s="83"/>
      <c r="T2210" s="67"/>
      <c r="U2210" s="209">
        <v>2</v>
      </c>
    </row>
    <row r="2211" spans="1:21" s="60" customFormat="1" ht="15.75" hidden="1" customHeight="1" thickBot="1">
      <c r="A2211" s="60" t="s">
        <v>52</v>
      </c>
      <c r="B2211" s="213"/>
      <c r="C2211" s="40" t="s">
        <v>237</v>
      </c>
      <c r="D2211" s="119">
        <v>5.0001156189881282E-2</v>
      </c>
      <c r="E2211" s="119">
        <v>0.12260675836459456</v>
      </c>
      <c r="F2211" s="119">
        <v>7.9994062932103496E-2</v>
      </c>
      <c r="G2211" s="119">
        <v>8.5526984188710811E-2</v>
      </c>
      <c r="H2211" s="119">
        <v>7.4963151159794753E-2</v>
      </c>
      <c r="I2211" s="119">
        <v>7.9873705052634095E-2</v>
      </c>
      <c r="J2211" s="119">
        <v>8.0749467528388186E-2</v>
      </c>
      <c r="K2211" s="119">
        <v>8.5781080346730224E-2</v>
      </c>
      <c r="L2211" s="119">
        <v>8.707647299956997E-2</v>
      </c>
      <c r="M2211" s="119">
        <v>8.049892294496977E-2</v>
      </c>
      <c r="N2211" s="119">
        <v>8.6999658483021186E-2</v>
      </c>
      <c r="O2211" s="119">
        <v>8.5928579809601696E-2</v>
      </c>
      <c r="P2211" s="107">
        <f>SUM(D2211:O2211)</f>
        <v>1</v>
      </c>
      <c r="Q2211" s="291"/>
      <c r="R2211" s="83"/>
      <c r="S2211" s="83"/>
      <c r="T2211" s="67"/>
      <c r="U2211" s="209">
        <v>2</v>
      </c>
    </row>
    <row r="2212" spans="1:21" s="60" customFormat="1" ht="15.75" hidden="1" customHeight="1" thickBot="1">
      <c r="A2212" s="60" t="s">
        <v>52</v>
      </c>
      <c r="B2212" s="213"/>
      <c r="C2212" s="40" t="s">
        <v>238</v>
      </c>
      <c r="D2212" s="346">
        <v>8.3419582282857466E-2</v>
      </c>
      <c r="E2212" s="346">
        <v>8.0065213288739348E-2</v>
      </c>
      <c r="F2212" s="346">
        <v>7.9713182293117871E-2</v>
      </c>
      <c r="G2212" s="346">
        <v>7.899696014788446E-2</v>
      </c>
      <c r="H2212" s="346">
        <v>7.6109805963634813E-2</v>
      </c>
      <c r="I2212" s="346">
        <v>8.2138154583440079E-2</v>
      </c>
      <c r="J2212" s="346">
        <v>7.5265828669125082E-2</v>
      </c>
      <c r="K2212" s="346">
        <v>8.551807052561626E-2</v>
      </c>
      <c r="L2212" s="346">
        <v>9.6483171546655255E-2</v>
      </c>
      <c r="M2212" s="346">
        <v>7.5543875290188425E-2</v>
      </c>
      <c r="N2212" s="346">
        <v>9.7145957264380037E-2</v>
      </c>
      <c r="O2212" s="346">
        <v>8.9600198144360904E-2</v>
      </c>
      <c r="P2212" s="295">
        <f>SUM(D2212:O2212)</f>
        <v>1</v>
      </c>
      <c r="Q2212" s="291"/>
      <c r="R2212" s="83"/>
      <c r="S2212" s="83"/>
      <c r="T2212" s="67"/>
      <c r="U2212" s="209">
        <v>2</v>
      </c>
    </row>
    <row r="2213" spans="1:21" s="60" customFormat="1" ht="15.75" hidden="1" customHeight="1" thickBot="1">
      <c r="A2213" s="60" t="s">
        <v>52</v>
      </c>
      <c r="B2213" s="213"/>
      <c r="C2213" s="40" t="s">
        <v>239</v>
      </c>
      <c r="D2213" s="153">
        <f t="shared" ref="D2213:D2220" si="1656">D2235/$P2235</f>
        <v>7.9597821450512557E-2</v>
      </c>
      <c r="E2213" s="296">
        <f t="shared" ref="E2213:O2213" si="1657">E2235/$P2235</f>
        <v>8.293086718678884E-2</v>
      </c>
      <c r="F2213" s="296">
        <f t="shared" si="1657"/>
        <v>8.3633838133230901E-2</v>
      </c>
      <c r="G2213" s="296">
        <f t="shared" si="1657"/>
        <v>8.4243926387545159E-2</v>
      </c>
      <c r="H2213" s="296">
        <f t="shared" si="1657"/>
        <v>7.622722192435806E-2</v>
      </c>
      <c r="I2213" s="296">
        <f t="shared" si="1657"/>
        <v>8.3399479172768382E-2</v>
      </c>
      <c r="J2213" s="296">
        <f t="shared" si="1657"/>
        <v>5.9583202784091391E-2</v>
      </c>
      <c r="K2213" s="296">
        <f t="shared" si="1657"/>
        <v>9.6015482537713276E-2</v>
      </c>
      <c r="L2213" s="296">
        <f t="shared" si="1657"/>
        <v>8.7605309276688248E-2</v>
      </c>
      <c r="M2213" s="296">
        <f t="shared" si="1657"/>
        <v>8.4178703398757423E-2</v>
      </c>
      <c r="N2213" s="296">
        <f t="shared" si="1657"/>
        <v>9.0045447456688313E-2</v>
      </c>
      <c r="O2213" s="296">
        <f t="shared" si="1657"/>
        <v>9.2538700290857451E-2</v>
      </c>
      <c r="P2213" s="155">
        <f>SUM(D2213:O2213)</f>
        <v>1</v>
      </c>
      <c r="Q2213" s="291"/>
      <c r="R2213" s="83"/>
      <c r="S2213" s="83"/>
      <c r="T2213" s="67"/>
      <c r="U2213" s="209">
        <v>2</v>
      </c>
    </row>
    <row r="2214" spans="1:21" s="60" customFormat="1" ht="15.75" hidden="1" customHeight="1" thickBot="1">
      <c r="A2214" s="60" t="s">
        <v>52</v>
      </c>
      <c r="B2214" s="213"/>
      <c r="C2214" s="41" t="s">
        <v>240</v>
      </c>
      <c r="D2214" s="153">
        <f t="shared" si="1656"/>
        <v>9.0089898060339957E-2</v>
      </c>
      <c r="E2214" s="296">
        <f t="shared" ref="E2214:O2215" si="1658">E2236/$P2236</f>
        <v>8.7503700606449034E-2</v>
      </c>
      <c r="F2214" s="296">
        <f t="shared" si="1658"/>
        <v>8.4213584859114912E-2</v>
      </c>
      <c r="G2214" s="296">
        <f t="shared" si="1658"/>
        <v>3.768529092763119E-2</v>
      </c>
      <c r="H2214" s="296">
        <f t="shared" si="1658"/>
        <v>8.676553569942376E-2</v>
      </c>
      <c r="I2214" s="296">
        <f t="shared" si="1658"/>
        <v>7.5758452515852587E-2</v>
      </c>
      <c r="J2214" s="296">
        <f t="shared" si="1658"/>
        <v>8.4379081138820186E-2</v>
      </c>
      <c r="K2214" s="296">
        <f t="shared" si="1658"/>
        <v>8.1258393138063309E-2</v>
      </c>
      <c r="L2214" s="296">
        <f t="shared" si="1658"/>
        <v>8.8640133135377289E-2</v>
      </c>
      <c r="M2214" s="296">
        <f t="shared" si="1658"/>
        <v>8.8041267518887467E-2</v>
      </c>
      <c r="N2214" s="296">
        <f t="shared" si="1658"/>
        <v>9.9065273776253085E-2</v>
      </c>
      <c r="O2214" s="296">
        <f t="shared" si="1658"/>
        <v>9.6599388623787183E-2</v>
      </c>
      <c r="P2214" s="155">
        <f>SUM(D2214:O2214)</f>
        <v>0.99999999999999978</v>
      </c>
      <c r="Q2214" s="157">
        <f>(P2236/P2235-1)</f>
        <v>-7.9705163224148667E-2</v>
      </c>
      <c r="R2214" s="83"/>
      <c r="S2214" s="83"/>
      <c r="T2214" s="67"/>
      <c r="U2214" s="209">
        <v>2</v>
      </c>
    </row>
    <row r="2215" spans="1:21" s="60" customFormat="1" ht="15.75" hidden="1" customHeight="1" thickBot="1">
      <c r="A2215" s="60" t="s">
        <v>52</v>
      </c>
      <c r="B2215" s="213"/>
      <c r="C2215" s="40" t="s">
        <v>464</v>
      </c>
      <c r="D2215" s="153">
        <f t="shared" si="1656"/>
        <v>8.2698691431550314E-2</v>
      </c>
      <c r="E2215" s="296">
        <f t="shared" si="1658"/>
        <v>7.837262448568659E-2</v>
      </c>
      <c r="F2215" s="296">
        <f t="shared" si="1658"/>
        <v>8.2432857180454941E-2</v>
      </c>
      <c r="G2215" s="296">
        <f t="shared" si="1658"/>
        <v>8.4288488130424333E-2</v>
      </c>
      <c r="H2215" s="296">
        <f t="shared" si="1658"/>
        <v>7.2351097577518703E-2</v>
      </c>
      <c r="I2215" s="296">
        <f t="shared" si="1658"/>
        <v>8.0931847497883111E-2</v>
      </c>
      <c r="J2215" s="296">
        <f t="shared" si="1658"/>
        <v>8.2089836634827398E-2</v>
      </c>
      <c r="K2215" s="296">
        <f t="shared" si="1658"/>
        <v>8.6924243241819646E-2</v>
      </c>
      <c r="L2215" s="296">
        <f t="shared" si="1658"/>
        <v>8.414763115053174E-2</v>
      </c>
      <c r="M2215" s="296">
        <f t="shared" si="1658"/>
        <v>8.3623324534542964E-2</v>
      </c>
      <c r="N2215" s="296">
        <f t="shared" si="1658"/>
        <v>9.1157767661484035E-2</v>
      </c>
      <c r="O2215" s="296">
        <f t="shared" si="1658"/>
        <v>9.0981590473276322E-2</v>
      </c>
      <c r="P2215" s="155">
        <f t="shared" ref="P2215:P2220" si="1659">SUM(D2215:O2215)</f>
        <v>1.0000000000000002</v>
      </c>
      <c r="Q2215" s="157">
        <f t="shared" ref="Q2215:Q2220" si="1660">(P2237/P2236-1)</f>
        <v>6.8059669524557442E-2</v>
      </c>
      <c r="R2215" s="83"/>
      <c r="S2215" s="83"/>
      <c r="T2215" s="67"/>
      <c r="U2215" s="209">
        <v>2</v>
      </c>
    </row>
    <row r="2216" spans="1:21" s="60" customFormat="1" ht="15.75" hidden="1" customHeight="1" thickBot="1">
      <c r="A2216" s="60" t="s">
        <v>52</v>
      </c>
      <c r="B2216" s="213"/>
      <c r="C2216" s="40" t="s">
        <v>583</v>
      </c>
      <c r="D2216" s="153">
        <f t="shared" si="1656"/>
        <v>8.0657200617530858E-2</v>
      </c>
      <c r="E2216" s="296">
        <f t="shared" ref="E2216:O2216" si="1661">E2238/$P2238</f>
        <v>7.6840559361513572E-2</v>
      </c>
      <c r="F2216" s="296">
        <f t="shared" si="1661"/>
        <v>7.8059355878745795E-2</v>
      </c>
      <c r="G2216" s="296">
        <f t="shared" si="1661"/>
        <v>8.4910255990968769E-2</v>
      </c>
      <c r="H2216" s="296">
        <f t="shared" si="1661"/>
        <v>7.7760193691393434E-2</v>
      </c>
      <c r="I2216" s="296">
        <f t="shared" si="1661"/>
        <v>8.0334296046535622E-2</v>
      </c>
      <c r="J2216" s="296">
        <f t="shared" si="1661"/>
        <v>7.9692980101963518E-2</v>
      </c>
      <c r="K2216" s="296">
        <f t="shared" si="1661"/>
        <v>8.4700094013967567E-2</v>
      </c>
      <c r="L2216" s="296">
        <f t="shared" si="1661"/>
        <v>8.9323648122725405E-2</v>
      </c>
      <c r="M2216" s="296">
        <f t="shared" si="1661"/>
        <v>7.814571149633448E-2</v>
      </c>
      <c r="N2216" s="296">
        <f t="shared" si="1661"/>
        <v>9.5929629968126068E-2</v>
      </c>
      <c r="O2216" s="296">
        <f t="shared" si="1661"/>
        <v>9.3646074710194857E-2</v>
      </c>
      <c r="P2216" s="155">
        <f t="shared" si="1659"/>
        <v>0.99999999999999978</v>
      </c>
      <c r="Q2216" s="156">
        <f t="shared" si="1660"/>
        <v>2.9323279694871918E-2</v>
      </c>
      <c r="R2216" s="83"/>
      <c r="S2216" s="83"/>
      <c r="T2216" s="67"/>
      <c r="U2216" s="209">
        <v>2</v>
      </c>
    </row>
    <row r="2217" spans="1:21" s="60" customFormat="1" ht="15.75" hidden="1" customHeight="1" thickBot="1">
      <c r="A2217" s="60" t="s">
        <v>52</v>
      </c>
      <c r="B2217" s="213"/>
      <c r="C2217" s="40" t="s">
        <v>679</v>
      </c>
      <c r="D2217" s="153">
        <f t="shared" si="1656"/>
        <v>8.6876820733724977E-2</v>
      </c>
      <c r="E2217" s="296">
        <f t="shared" ref="E2217:O2217" si="1662">E2239/$P2239</f>
        <v>7.5493542711268208E-2</v>
      </c>
      <c r="F2217" s="296">
        <f t="shared" si="1662"/>
        <v>7.5692738414859961E-2</v>
      </c>
      <c r="G2217" s="296">
        <f t="shared" si="1662"/>
        <v>8.2382368184511029E-2</v>
      </c>
      <c r="H2217" s="296">
        <f t="shared" si="1662"/>
        <v>3.6639478822095346E-2</v>
      </c>
      <c r="I2217" s="296">
        <f t="shared" si="1662"/>
        <v>0.11857883756307698</v>
      </c>
      <c r="J2217" s="296">
        <f t="shared" si="1662"/>
        <v>8.251551379112694E-2</v>
      </c>
      <c r="K2217" s="296">
        <f t="shared" si="1662"/>
        <v>7.8347257243236823E-2</v>
      </c>
      <c r="L2217" s="296">
        <f t="shared" si="1662"/>
        <v>8.9972422231368629E-2</v>
      </c>
      <c r="M2217" s="296">
        <f t="shared" si="1662"/>
        <v>8.0140962694951426E-2</v>
      </c>
      <c r="N2217" s="296">
        <f t="shared" si="1662"/>
        <v>9.5434083255759E-2</v>
      </c>
      <c r="O2217" s="296">
        <f t="shared" si="1662"/>
        <v>9.7925974354020756E-2</v>
      </c>
      <c r="P2217" s="155">
        <f t="shared" si="1659"/>
        <v>1</v>
      </c>
      <c r="Q2217" s="156">
        <f t="shared" si="1660"/>
        <v>6.5525723925791368E-2</v>
      </c>
      <c r="R2217" s="83"/>
      <c r="S2217" s="83"/>
      <c r="T2217" s="232"/>
      <c r="U2217" s="209">
        <v>2</v>
      </c>
    </row>
    <row r="2218" spans="1:21" s="60" customFormat="1" ht="15.75" hidden="1" customHeight="1" thickBot="1">
      <c r="A2218" s="60" t="s">
        <v>52</v>
      </c>
      <c r="B2218" s="62"/>
      <c r="C2218" s="49" t="s">
        <v>768</v>
      </c>
      <c r="D2218" s="298">
        <f t="shared" si="1656"/>
        <v>8.3396870392532407E-2</v>
      </c>
      <c r="E2218" s="299">
        <f t="shared" ref="E2218:O2218" si="1663">E2240/$P2240</f>
        <v>7.9833806597976786E-2</v>
      </c>
      <c r="F2218" s="299">
        <f t="shared" si="1663"/>
        <v>8.2925292258150318E-2</v>
      </c>
      <c r="G2218" s="299">
        <f t="shared" si="1663"/>
        <v>8.0973375162435413E-2</v>
      </c>
      <c r="H2218" s="299">
        <f t="shared" si="1663"/>
        <v>7.7163497873629555E-2</v>
      </c>
      <c r="I2218" s="299">
        <f t="shared" si="1663"/>
        <v>8.4082539654605729E-2</v>
      </c>
      <c r="J2218" s="299">
        <f t="shared" si="1663"/>
        <v>8.3463658590267553E-2</v>
      </c>
      <c r="K2218" s="299">
        <f t="shared" si="1663"/>
        <v>8.1577536234192338E-2</v>
      </c>
      <c r="L2218" s="299">
        <f t="shared" si="1663"/>
        <v>8.7872166380768862E-2</v>
      </c>
      <c r="M2218" s="299">
        <f t="shared" si="1663"/>
        <v>8.7268192895902402E-2</v>
      </c>
      <c r="N2218" s="299">
        <f t="shared" si="1663"/>
        <v>8.4099101267861298E-2</v>
      </c>
      <c r="O2218" s="299">
        <f t="shared" si="1663"/>
        <v>8.7343962691677351E-2</v>
      </c>
      <c r="P2218" s="300">
        <f t="shared" si="1659"/>
        <v>0.99999999999999989</v>
      </c>
      <c r="Q2218" s="301">
        <f t="shared" si="1660"/>
        <v>6.0885734742905706E-2</v>
      </c>
      <c r="R2218" s="83"/>
      <c r="S2218" s="83"/>
      <c r="T2218" s="67"/>
      <c r="U2218" s="209">
        <v>2</v>
      </c>
    </row>
    <row r="2219" spans="1:21" s="60" customFormat="1" ht="15.75" hidden="1" customHeight="1" thickBot="1">
      <c r="A2219" s="60" t="s">
        <v>52</v>
      </c>
      <c r="B2219" s="62"/>
      <c r="C2219" s="49" t="s">
        <v>847</v>
      </c>
      <c r="D2219" s="130">
        <f t="shared" si="1656"/>
        <v>9.0003559259701271E-2</v>
      </c>
      <c r="E2219" s="119">
        <f t="shared" ref="E2219:O2220" si="1664">E2241/$P2241</f>
        <v>7.9888290807477877E-2</v>
      </c>
      <c r="F2219" s="119">
        <f t="shared" si="1664"/>
        <v>8.3790919909675271E-2</v>
      </c>
      <c r="G2219" s="119">
        <f t="shared" si="1664"/>
        <v>7.9518395749375512E-2</v>
      </c>
      <c r="H2219" s="119">
        <f t="shared" si="1664"/>
        <v>7.8792019890850537E-2</v>
      </c>
      <c r="I2219" s="119">
        <f t="shared" si="1664"/>
        <v>8.1686663941557477E-2</v>
      </c>
      <c r="J2219" s="119">
        <f t="shared" si="1664"/>
        <v>8.2034067600343763E-2</v>
      </c>
      <c r="K2219" s="119">
        <f t="shared" si="1664"/>
        <v>8.1948363158749774E-2</v>
      </c>
      <c r="L2219" s="119">
        <f t="shared" si="1664"/>
        <v>8.6610092782215237E-2</v>
      </c>
      <c r="M2219" s="119">
        <f t="shared" si="1664"/>
        <v>7.4250200967731453E-2</v>
      </c>
      <c r="N2219" s="119">
        <f t="shared" si="1664"/>
        <v>9.1923343618773481E-2</v>
      </c>
      <c r="O2219" s="119">
        <f t="shared" si="1664"/>
        <v>8.9554082313548347E-2</v>
      </c>
      <c r="P2219" s="175">
        <f t="shared" si="1659"/>
        <v>1.0000000000000002</v>
      </c>
      <c r="Q2219" s="176">
        <f t="shared" si="1660"/>
        <v>5.5444931599526681E-2</v>
      </c>
      <c r="R2219" s="83"/>
      <c r="S2219" s="83"/>
      <c r="T2219" s="67"/>
      <c r="U2219" s="209">
        <v>2</v>
      </c>
    </row>
    <row r="2220" spans="1:21" s="60" customFormat="1" ht="15.6" hidden="1" customHeight="1" thickBot="1">
      <c r="A2220" s="60" t="s">
        <v>52</v>
      </c>
      <c r="B2220" s="62"/>
      <c r="C2220" s="49" t="s">
        <v>931</v>
      </c>
      <c r="D2220" s="130">
        <f t="shared" si="1656"/>
        <v>9.287154374205113E-2</v>
      </c>
      <c r="E2220" s="119">
        <f t="shared" si="1664"/>
        <v>7.8668332697291427E-2</v>
      </c>
      <c r="F2220" s="119">
        <f t="shared" si="1664"/>
        <v>7.5492261926428064E-2</v>
      </c>
      <c r="G2220" s="119">
        <f t="shared" si="1664"/>
        <v>8.6207359522320268E-2</v>
      </c>
      <c r="H2220" s="119">
        <f t="shared" si="1664"/>
        <v>7.7132058901629233E-2</v>
      </c>
      <c r="I2220" s="119">
        <f t="shared" si="1664"/>
        <v>7.846597654347634E-2</v>
      </c>
      <c r="J2220" s="119">
        <f t="shared" si="1664"/>
        <v>7.827668244942125E-2</v>
      </c>
      <c r="K2220" s="119">
        <f t="shared" si="1664"/>
        <v>8.4579380761085454E-2</v>
      </c>
      <c r="L2220" s="119">
        <f t="shared" si="1664"/>
        <v>8.5663579210834465E-2</v>
      </c>
      <c r="M2220" s="119">
        <f t="shared" si="1664"/>
        <v>7.9578201817851218E-2</v>
      </c>
      <c r="N2220" s="119">
        <f t="shared" si="1664"/>
        <v>9.6089870492099841E-2</v>
      </c>
      <c r="O2220" s="119">
        <f t="shared" si="1664"/>
        <v>8.6974751935511296E-2</v>
      </c>
      <c r="P2220" s="175">
        <f t="shared" si="1659"/>
        <v>1</v>
      </c>
      <c r="Q2220" s="176">
        <f t="shared" si="1660"/>
        <v>2.4930881438204766E-2</v>
      </c>
      <c r="R2220" s="83"/>
      <c r="S2220" s="83"/>
      <c r="T2220" s="67"/>
      <c r="U2220" s="209">
        <v>2</v>
      </c>
    </row>
    <row r="2221" spans="1:21" s="60" customFormat="1" ht="15.6" hidden="1" customHeight="1" thickBot="1">
      <c r="A2221" s="60" t="s">
        <v>52</v>
      </c>
      <c r="B2221" s="62"/>
      <c r="C2221" s="49" t="s">
        <v>1065</v>
      </c>
      <c r="D2221" s="130">
        <f t="shared" ref="D2221:O2221" si="1665">D2244/$P2244</f>
        <v>8.8216814214627196E-2</v>
      </c>
      <c r="E2221" s="119">
        <f t="shared" si="1665"/>
        <v>7.8864147727265549E-2</v>
      </c>
      <c r="F2221" s="119">
        <f t="shared" si="1665"/>
        <v>8.061991403023977E-2</v>
      </c>
      <c r="G2221" s="119">
        <f t="shared" si="1665"/>
        <v>8.1994868645543631E-2</v>
      </c>
      <c r="H2221" s="119">
        <f t="shared" si="1665"/>
        <v>7.6374465894988877E-2</v>
      </c>
      <c r="I2221" s="119">
        <f t="shared" si="1665"/>
        <v>8.6263235340916511E-2</v>
      </c>
      <c r="J2221" s="119">
        <f t="shared" si="1665"/>
        <v>7.5972888083013931E-2</v>
      </c>
      <c r="K2221" s="119">
        <f t="shared" si="1665"/>
        <v>8.8637509189817248E-2</v>
      </c>
      <c r="L2221" s="119">
        <f t="shared" si="1665"/>
        <v>8.6391505871635549E-2</v>
      </c>
      <c r="M2221" s="119">
        <f t="shared" si="1665"/>
        <v>7.6908016380799957E-2</v>
      </c>
      <c r="N2221" s="119">
        <f t="shared" si="1665"/>
        <v>9.1461679083238656E-2</v>
      </c>
      <c r="O2221" s="119">
        <f t="shared" si="1665"/>
        <v>8.8294955537913139E-2</v>
      </c>
      <c r="P2221" s="175">
        <f>SUM(D2221:O2221)</f>
        <v>1</v>
      </c>
      <c r="Q2221" s="176">
        <f>(P2244/P2242-1)</f>
        <v>3.1845811848891348E-2</v>
      </c>
      <c r="R2221" s="83"/>
      <c r="S2221" s="83"/>
      <c r="T2221" s="67"/>
      <c r="U2221" s="209">
        <v>2</v>
      </c>
    </row>
    <row r="2222" spans="1:21" s="60" customFormat="1" ht="15.6" hidden="1" customHeight="1" thickBot="1">
      <c r="A2222" s="60" t="s">
        <v>52</v>
      </c>
      <c r="B2222" s="62">
        <f>+B2201+1</f>
        <v>405</v>
      </c>
      <c r="C2222" s="49" t="s">
        <v>1589</v>
      </c>
      <c r="D2222" s="130">
        <f t="shared" ref="D2222:D2228" si="1666">D2245/$P2245</f>
        <v>9.3992042457035366E-2</v>
      </c>
      <c r="E2222" s="119">
        <f t="shared" ref="E2222:O2222" si="1667">E2245/$P2245</f>
        <v>8.323196350429754E-2</v>
      </c>
      <c r="F2222" s="119">
        <f t="shared" si="1667"/>
        <v>8.5327158128635019E-2</v>
      </c>
      <c r="G2222" s="119">
        <f t="shared" si="1667"/>
        <v>9.2194105555266012E-2</v>
      </c>
      <c r="H2222" s="119">
        <f t="shared" si="1667"/>
        <v>7.5017187513253814E-2</v>
      </c>
      <c r="I2222" s="119">
        <f t="shared" si="1667"/>
        <v>8.8143618741557961E-2</v>
      </c>
      <c r="J2222" s="119">
        <f t="shared" si="1667"/>
        <v>8.6841939201012283E-2</v>
      </c>
      <c r="K2222" s="119">
        <f t="shared" si="1667"/>
        <v>9.1634388328097893E-2</v>
      </c>
      <c r="L2222" s="119">
        <f t="shared" si="1667"/>
        <v>8.7327797227070431E-2</v>
      </c>
      <c r="M2222" s="119">
        <f t="shared" si="1667"/>
        <v>8.5091681854132406E-2</v>
      </c>
      <c r="N2222" s="119">
        <f t="shared" si="1667"/>
        <v>7.9121609202050705E-2</v>
      </c>
      <c r="O2222" s="119">
        <f t="shared" si="1667"/>
        <v>5.2076508287590577E-2</v>
      </c>
      <c r="P2222" s="175">
        <f t="shared" ref="P2222:P2231" si="1668">SUM(D2222:O2222)</f>
        <v>1</v>
      </c>
      <c r="Q2222" s="176">
        <f>(P2245/P2244-1)</f>
        <v>-5.0649495102119246E-2</v>
      </c>
      <c r="R2222" s="83"/>
      <c r="S2222" s="83"/>
      <c r="T2222" s="67"/>
      <c r="U2222" s="209">
        <v>2</v>
      </c>
    </row>
    <row r="2223" spans="1:21" s="60" customFormat="1" ht="15.6" hidden="1" customHeight="1">
      <c r="A2223" s="60" t="s">
        <v>52</v>
      </c>
      <c r="B2223" s="408">
        <f>+B2222+1</f>
        <v>406</v>
      </c>
      <c r="C2223" s="566" t="s">
        <v>1590</v>
      </c>
      <c r="D2223" s="460">
        <f t="shared" si="1666"/>
        <v>6.07604648939854E-2</v>
      </c>
      <c r="E2223" s="346">
        <f t="shared" ref="E2223:O2223" si="1669">E2246/$P2246</f>
        <v>7.913974493369795E-2</v>
      </c>
      <c r="F2223" s="346">
        <f t="shared" si="1669"/>
        <v>8.094515470946205E-2</v>
      </c>
      <c r="G2223" s="346">
        <f t="shared" si="1669"/>
        <v>8.1305552385458363E-2</v>
      </c>
      <c r="H2223" s="346">
        <f t="shared" si="1669"/>
        <v>7.8579755982499833E-2</v>
      </c>
      <c r="I2223" s="346">
        <f t="shared" si="1669"/>
        <v>8.5250031002770385E-2</v>
      </c>
      <c r="J2223" s="346">
        <f t="shared" si="1669"/>
        <v>8.2946419817827854E-2</v>
      </c>
      <c r="K2223" s="346">
        <f t="shared" si="1669"/>
        <v>8.5000118628895213E-2</v>
      </c>
      <c r="L2223" s="346">
        <f t="shared" si="1669"/>
        <v>8.9067213774788115E-2</v>
      </c>
      <c r="M2223" s="346">
        <f t="shared" si="1669"/>
        <v>8.1367666193228827E-2</v>
      </c>
      <c r="N2223" s="346">
        <f t="shared" si="1669"/>
        <v>9.4023005422094422E-2</v>
      </c>
      <c r="O2223" s="346">
        <f t="shared" si="1669"/>
        <v>0.10161487225529157</v>
      </c>
      <c r="P2223" s="545">
        <f t="shared" si="1668"/>
        <v>1</v>
      </c>
      <c r="Q2223" s="548">
        <f t="shared" ref="Q2223:Q2231" si="1670">(P2246/P2245-1)</f>
        <v>-8.0700042834007557E-2</v>
      </c>
      <c r="R2223" s="83"/>
      <c r="S2223" s="83"/>
      <c r="T2223" s="67"/>
      <c r="U2223" s="209">
        <v>2</v>
      </c>
    </row>
    <row r="2224" spans="1:21" s="60" customFormat="1" ht="15.6" customHeight="1">
      <c r="A2224" s="60" t="s">
        <v>52</v>
      </c>
      <c r="B2224" s="513">
        <v>397</v>
      </c>
      <c r="C2224" s="567" t="s">
        <v>1591</v>
      </c>
      <c r="D2224" s="119">
        <f t="shared" si="1666"/>
        <v>9.0329625597649815E-2</v>
      </c>
      <c r="E2224" s="119">
        <f t="shared" ref="E2224:O2224" si="1671">E2247/$P2247</f>
        <v>7.8781234502951811E-2</v>
      </c>
      <c r="F2224" s="119">
        <f t="shared" si="1671"/>
        <v>8.1764138500823494E-2</v>
      </c>
      <c r="G2224" s="119">
        <f t="shared" si="1671"/>
        <v>8.5308402254147861E-2</v>
      </c>
      <c r="H2224" s="119">
        <f t="shared" si="1671"/>
        <v>7.8982852439901066E-2</v>
      </c>
      <c r="I2224" s="119">
        <f t="shared" si="1671"/>
        <v>7.9885593904320429E-2</v>
      </c>
      <c r="J2224" s="119">
        <f t="shared" si="1671"/>
        <v>7.585057455052395E-2</v>
      </c>
      <c r="K2224" s="119">
        <f t="shared" si="1671"/>
        <v>0</v>
      </c>
      <c r="L2224" s="119">
        <f t="shared" si="1671"/>
        <v>0.16639960254651967</v>
      </c>
      <c r="M2224" s="119">
        <f t="shared" si="1671"/>
        <v>8.4965432613908501E-2</v>
      </c>
      <c r="N2224" s="119">
        <f t="shared" si="1671"/>
        <v>8.8980595910719204E-2</v>
      </c>
      <c r="O2224" s="119">
        <f t="shared" si="1671"/>
        <v>8.8751947178534185E-2</v>
      </c>
      <c r="P2224" s="175">
        <f t="shared" si="1668"/>
        <v>0.99999999999999989</v>
      </c>
      <c r="Q2224" s="556">
        <f t="shared" si="1670"/>
        <v>0.1553054835319323</v>
      </c>
      <c r="R2224" s="83"/>
      <c r="S2224" s="83"/>
      <c r="T2224" s="67"/>
      <c r="U2224" s="209">
        <v>1</v>
      </c>
    </row>
    <row r="2225" spans="1:21" s="60" customFormat="1" ht="15.6" customHeight="1">
      <c r="A2225" s="60" t="s">
        <v>52</v>
      </c>
      <c r="B2225" s="513">
        <f>+B2224+1</f>
        <v>398</v>
      </c>
      <c r="C2225" s="567" t="s">
        <v>1592</v>
      </c>
      <c r="D2225" s="119">
        <f t="shared" si="1666"/>
        <v>9.7891293210884217E-2</v>
      </c>
      <c r="E2225" s="119">
        <f t="shared" ref="E2225:O2225" si="1672">E2248/$P2248</f>
        <v>7.7199049393529701E-2</v>
      </c>
      <c r="F2225" s="119">
        <f t="shared" si="1672"/>
        <v>7.3579263460224517E-2</v>
      </c>
      <c r="G2225" s="119">
        <f t="shared" si="1672"/>
        <v>8.6472228530288561E-2</v>
      </c>
      <c r="H2225" s="119">
        <f t="shared" si="1672"/>
        <v>7.5682083658494451E-2</v>
      </c>
      <c r="I2225" s="119">
        <f t="shared" si="1672"/>
        <v>9.0284751680275444E-2</v>
      </c>
      <c r="J2225" s="119">
        <f t="shared" si="1672"/>
        <v>8.0827537122081836E-2</v>
      </c>
      <c r="K2225" s="119">
        <f t="shared" si="1672"/>
        <v>1.6484461311998502E-2</v>
      </c>
      <c r="L2225" s="119">
        <f t="shared" si="1672"/>
        <v>0.12935293167350664</v>
      </c>
      <c r="M2225" s="119">
        <f t="shared" si="1672"/>
        <v>8.0098449525008358E-2</v>
      </c>
      <c r="N2225" s="119">
        <f t="shared" si="1672"/>
        <v>9.8000862765070723E-2</v>
      </c>
      <c r="O2225" s="119">
        <f t="shared" si="1672"/>
        <v>9.4127087668637061E-2</v>
      </c>
      <c r="P2225" s="175">
        <f t="shared" si="1668"/>
        <v>0.99999999999999989</v>
      </c>
      <c r="Q2225" s="556">
        <f t="shared" si="1670"/>
        <v>2.1646180229629053E-2</v>
      </c>
      <c r="R2225" s="83"/>
      <c r="S2225" s="83"/>
      <c r="T2225" s="67"/>
      <c r="U2225" s="209">
        <v>1</v>
      </c>
    </row>
    <row r="2226" spans="1:21" s="60" customFormat="1" ht="15.75" customHeight="1">
      <c r="A2226" s="60" t="s">
        <v>52</v>
      </c>
      <c r="B2226" s="513">
        <f>+B2225+1</f>
        <v>399</v>
      </c>
      <c r="C2226" s="567" t="s">
        <v>1593</v>
      </c>
      <c r="D2226" s="119">
        <f t="shared" si="1666"/>
        <v>9.5120830061907344E-2</v>
      </c>
      <c r="E2226" s="119">
        <f t="shared" ref="E2226:O2226" si="1673">E2249/$P2249</f>
        <v>7.8610202177325839E-2</v>
      </c>
      <c r="F2226" s="119">
        <f t="shared" si="1673"/>
        <v>7.5722267748528069E-2</v>
      </c>
      <c r="G2226" s="119">
        <f t="shared" si="1673"/>
        <v>8.2000233641413511E-2</v>
      </c>
      <c r="H2226" s="119">
        <f t="shared" si="1673"/>
        <v>8.4444016687115181E-2</v>
      </c>
      <c r="I2226" s="119">
        <f t="shared" si="1673"/>
        <v>8.6836795393629346E-2</v>
      </c>
      <c r="J2226" s="119">
        <f t="shared" si="1673"/>
        <v>7.7184721856721511E-2</v>
      </c>
      <c r="K2226" s="119">
        <f t="shared" si="1673"/>
        <v>8.178519034564545E-2</v>
      </c>
      <c r="L2226" s="119">
        <f t="shared" si="1673"/>
        <v>8.1990053183278649E-2</v>
      </c>
      <c r="M2226" s="119">
        <f t="shared" si="1673"/>
        <v>8.0982024013205187E-2</v>
      </c>
      <c r="N2226" s="119">
        <f t="shared" si="1673"/>
        <v>8.8348365048355471E-2</v>
      </c>
      <c r="O2226" s="119">
        <f t="shared" si="1673"/>
        <v>8.6975299842874457E-2</v>
      </c>
      <c r="P2226" s="175">
        <f t="shared" si="1668"/>
        <v>1.0000000000000002</v>
      </c>
      <c r="Q2226" s="556">
        <f t="shared" si="1670"/>
        <v>8.3149565252405022E-3</v>
      </c>
      <c r="R2226" s="83"/>
      <c r="S2226" s="83"/>
      <c r="T2226" s="67"/>
      <c r="U2226" s="209">
        <v>1</v>
      </c>
    </row>
    <row r="2227" spans="1:21" s="60" customFormat="1" ht="15.75" customHeight="1">
      <c r="A2227" s="60" t="s">
        <v>52</v>
      </c>
      <c r="B2227" s="513">
        <f>+B2226+1</f>
        <v>400</v>
      </c>
      <c r="C2227" s="567" t="s">
        <v>1594</v>
      </c>
      <c r="D2227" s="119">
        <f t="shared" si="1666"/>
        <v>8.687498734299641E-2</v>
      </c>
      <c r="E2227" s="119">
        <f t="shared" ref="E2227:O2227" si="1674">E2250/$P2250</f>
        <v>8.7913701482796897E-2</v>
      </c>
      <c r="F2227" s="119">
        <f t="shared" si="1674"/>
        <v>8.4551465616834354E-2</v>
      </c>
      <c r="G2227" s="119">
        <f t="shared" si="1674"/>
        <v>8.1793521977182732E-2</v>
      </c>
      <c r="H2227" s="119">
        <f t="shared" si="1674"/>
        <v>7.5865249840770671E-2</v>
      </c>
      <c r="I2227" s="119">
        <f t="shared" si="1674"/>
        <v>8.3359044159847379E-2</v>
      </c>
      <c r="J2227" s="119">
        <f t="shared" si="1674"/>
        <v>8.0810346177248971E-2</v>
      </c>
      <c r="K2227" s="119">
        <f t="shared" si="1674"/>
        <v>8.1951150571965517E-2</v>
      </c>
      <c r="L2227" s="119">
        <f t="shared" si="1674"/>
        <v>8.8498332768015692E-2</v>
      </c>
      <c r="M2227" s="119">
        <f t="shared" si="1674"/>
        <v>7.8146401475136282E-2</v>
      </c>
      <c r="N2227" s="119">
        <f t="shared" si="1674"/>
        <v>8.6544231614684414E-2</v>
      </c>
      <c r="O2227" s="119">
        <f t="shared" si="1674"/>
        <v>8.369156697252067E-2</v>
      </c>
      <c r="P2227" s="175">
        <f t="shared" si="1668"/>
        <v>1</v>
      </c>
      <c r="Q2227" s="556">
        <f t="shared" si="1670"/>
        <v>2.5562960967246307E-2</v>
      </c>
      <c r="R2227" s="83"/>
      <c r="S2227" s="83"/>
      <c r="T2227" s="67"/>
      <c r="U2227" s="209">
        <v>1</v>
      </c>
    </row>
    <row r="2228" spans="1:21" s="60" customFormat="1" ht="15.75" customHeight="1">
      <c r="A2228" s="60" t="s">
        <v>52</v>
      </c>
      <c r="B2228" s="513">
        <v>401</v>
      </c>
      <c r="C2228" s="567" t="s">
        <v>1595</v>
      </c>
      <c r="D2228" s="119">
        <f t="shared" si="1666"/>
        <v>8.4156438963963964E-2</v>
      </c>
      <c r="E2228" s="119">
        <f t="shared" ref="E2228:O2228" si="1675">E2251/$P2251</f>
        <v>8.1028015315315324E-2</v>
      </c>
      <c r="F2228" s="119">
        <f t="shared" si="1675"/>
        <v>8.1189400675675677E-2</v>
      </c>
      <c r="G2228" s="119">
        <f t="shared" si="1675"/>
        <v>8.3404079504504514E-2</v>
      </c>
      <c r="H2228" s="119">
        <f t="shared" si="1675"/>
        <v>7.9479538963963953E-2</v>
      </c>
      <c r="I2228" s="119">
        <f t="shared" si="1675"/>
        <v>8.0881511036036094E-2</v>
      </c>
      <c r="J2228" s="119">
        <f t="shared" si="1675"/>
        <v>7.8828828828828829E-2</v>
      </c>
      <c r="K2228" s="119">
        <f t="shared" si="1675"/>
        <v>8.1081081081081086E-2</v>
      </c>
      <c r="L2228" s="119">
        <f t="shared" si="1675"/>
        <v>8.3333333333333343E-2</v>
      </c>
      <c r="M2228" s="119">
        <f t="shared" si="1675"/>
        <v>8.1081081081081086E-2</v>
      </c>
      <c r="N2228" s="119">
        <f t="shared" si="1675"/>
        <v>9.00900900900901E-2</v>
      </c>
      <c r="O2228" s="119">
        <f t="shared" si="1675"/>
        <v>9.5446601126125935E-2</v>
      </c>
      <c r="P2228" s="175">
        <f t="shared" si="1668"/>
        <v>0.99999999999999978</v>
      </c>
      <c r="Q2228" s="556">
        <f t="shared" si="1670"/>
        <v>-3.1136754186298465E-2</v>
      </c>
      <c r="R2228" s="83"/>
      <c r="S2228" s="83"/>
      <c r="T2228" s="67"/>
      <c r="U2228" s="209">
        <v>1</v>
      </c>
    </row>
    <row r="2229" spans="1:21" s="60" customFormat="1" ht="15.75" customHeight="1">
      <c r="A2229" s="60" t="s">
        <v>52</v>
      </c>
      <c r="B2229" s="513">
        <v>402</v>
      </c>
      <c r="C2229" s="567" t="s">
        <v>1596</v>
      </c>
      <c r="D2229" s="119">
        <f t="shared" ref="D2229:O2231" si="1676">D2252/$P2252</f>
        <v>8.4967320261437898E-2</v>
      </c>
      <c r="E2229" s="119">
        <f t="shared" si="1676"/>
        <v>8.0610021786492375E-2</v>
      </c>
      <c r="F2229" s="119">
        <f t="shared" si="1676"/>
        <v>7.8431372549019607E-2</v>
      </c>
      <c r="G2229" s="119">
        <f t="shared" si="1676"/>
        <v>8.278867102396513E-2</v>
      </c>
      <c r="H2229" s="119">
        <f t="shared" si="1676"/>
        <v>8.0610021786492375E-2</v>
      </c>
      <c r="I2229" s="119">
        <f t="shared" si="1676"/>
        <v>8.4967320261437898E-2</v>
      </c>
      <c r="J2229" s="119">
        <f t="shared" si="1676"/>
        <v>7.8431372549019607E-2</v>
      </c>
      <c r="K2229" s="119">
        <f t="shared" si="1676"/>
        <v>8.0610021786492375E-2</v>
      </c>
      <c r="L2229" s="119">
        <f t="shared" si="1676"/>
        <v>8.4967320261437898E-2</v>
      </c>
      <c r="M2229" s="119">
        <f t="shared" si="1676"/>
        <v>8.0610021786492375E-2</v>
      </c>
      <c r="N2229" s="119">
        <f t="shared" si="1676"/>
        <v>9.1503267973856203E-2</v>
      </c>
      <c r="O2229" s="119">
        <f t="shared" si="1676"/>
        <v>9.1503267973856259E-2</v>
      </c>
      <c r="P2229" s="175">
        <f t="shared" si="1668"/>
        <v>1</v>
      </c>
      <c r="Q2229" s="556">
        <f t="shared" si="1670"/>
        <v>3.3783783783783994E-2</v>
      </c>
      <c r="R2229" s="83"/>
      <c r="S2229" s="83"/>
      <c r="T2229" s="67"/>
      <c r="U2229" s="209">
        <v>1</v>
      </c>
    </row>
    <row r="2230" spans="1:21" s="60" customFormat="1" ht="15.75" hidden="1" customHeight="1" thickBot="1">
      <c r="A2230" s="60" t="s">
        <v>52</v>
      </c>
      <c r="B2230" s="409"/>
      <c r="C2230" s="158" t="s">
        <v>1597</v>
      </c>
      <c r="D2230" s="102" t="e">
        <f t="shared" si="1676"/>
        <v>#DIV/0!</v>
      </c>
      <c r="E2230" s="103" t="e">
        <f t="shared" si="1676"/>
        <v>#DIV/0!</v>
      </c>
      <c r="F2230" s="103" t="e">
        <f t="shared" si="1676"/>
        <v>#DIV/0!</v>
      </c>
      <c r="G2230" s="103" t="e">
        <f t="shared" si="1676"/>
        <v>#DIV/0!</v>
      </c>
      <c r="H2230" s="103" t="e">
        <f t="shared" si="1676"/>
        <v>#DIV/0!</v>
      </c>
      <c r="I2230" s="103" t="e">
        <f t="shared" si="1676"/>
        <v>#DIV/0!</v>
      </c>
      <c r="J2230" s="103" t="e">
        <f t="shared" si="1676"/>
        <v>#DIV/0!</v>
      </c>
      <c r="K2230" s="103" t="e">
        <f t="shared" si="1676"/>
        <v>#DIV/0!</v>
      </c>
      <c r="L2230" s="103" t="e">
        <f t="shared" si="1676"/>
        <v>#DIV/0!</v>
      </c>
      <c r="M2230" s="103" t="e">
        <f t="shared" si="1676"/>
        <v>#DIV/0!</v>
      </c>
      <c r="N2230" s="103" t="e">
        <f t="shared" si="1676"/>
        <v>#DIV/0!</v>
      </c>
      <c r="O2230" s="103" t="e">
        <f t="shared" si="1676"/>
        <v>#DIV/0!</v>
      </c>
      <c r="P2230" s="105" t="e">
        <f t="shared" si="1668"/>
        <v>#DIV/0!</v>
      </c>
      <c r="Q2230" s="106">
        <f t="shared" si="1670"/>
        <v>-1</v>
      </c>
      <c r="R2230" s="83"/>
      <c r="S2230" s="83"/>
      <c r="T2230" s="67"/>
      <c r="U2230" s="209">
        <v>2</v>
      </c>
    </row>
    <row r="2231" spans="1:21" s="60" customFormat="1" ht="15.75" hidden="1" customHeight="1" thickBot="1">
      <c r="A2231" s="60" t="s">
        <v>52</v>
      </c>
      <c r="B2231" s="213"/>
      <c r="C2231" s="40" t="s">
        <v>1598</v>
      </c>
      <c r="D2231" s="102" t="e">
        <f t="shared" si="1676"/>
        <v>#DIV/0!</v>
      </c>
      <c r="E2231" s="103" t="e">
        <f t="shared" si="1676"/>
        <v>#DIV/0!</v>
      </c>
      <c r="F2231" s="103" t="e">
        <f t="shared" si="1676"/>
        <v>#DIV/0!</v>
      </c>
      <c r="G2231" s="103" t="e">
        <f t="shared" si="1676"/>
        <v>#DIV/0!</v>
      </c>
      <c r="H2231" s="103" t="e">
        <f t="shared" si="1676"/>
        <v>#DIV/0!</v>
      </c>
      <c r="I2231" s="103" t="e">
        <f t="shared" si="1676"/>
        <v>#DIV/0!</v>
      </c>
      <c r="J2231" s="103" t="e">
        <f t="shared" si="1676"/>
        <v>#DIV/0!</v>
      </c>
      <c r="K2231" s="103" t="e">
        <f t="shared" si="1676"/>
        <v>#DIV/0!</v>
      </c>
      <c r="L2231" s="103" t="e">
        <f t="shared" si="1676"/>
        <v>#DIV/0!</v>
      </c>
      <c r="M2231" s="103" t="e">
        <f t="shared" si="1676"/>
        <v>#DIV/0!</v>
      </c>
      <c r="N2231" s="103" t="e">
        <f t="shared" si="1676"/>
        <v>#DIV/0!</v>
      </c>
      <c r="O2231" s="103" t="e">
        <f t="shared" si="1676"/>
        <v>#DIV/0!</v>
      </c>
      <c r="P2231" s="107" t="e">
        <f t="shared" si="1668"/>
        <v>#DIV/0!</v>
      </c>
      <c r="Q2231" s="108" t="e">
        <f t="shared" si="1670"/>
        <v>#DIV/0!</v>
      </c>
      <c r="R2231" s="83"/>
      <c r="S2231" s="83"/>
      <c r="T2231" s="67"/>
      <c r="U2231" s="209">
        <v>2</v>
      </c>
    </row>
    <row r="2232" spans="1:21" s="60" customFormat="1" ht="15.75" hidden="1" customHeight="1" thickBot="1">
      <c r="A2232" s="60" t="s">
        <v>52</v>
      </c>
      <c r="B2232" s="213"/>
      <c r="C2232" s="40" t="s">
        <v>2549</v>
      </c>
      <c r="D2232" s="102" t="e">
        <f t="shared" ref="D2232:O2232" si="1677">D2255/$P2255</f>
        <v>#DIV/0!</v>
      </c>
      <c r="E2232" s="103" t="e">
        <f t="shared" si="1677"/>
        <v>#DIV/0!</v>
      </c>
      <c r="F2232" s="103" t="e">
        <f t="shared" si="1677"/>
        <v>#DIV/0!</v>
      </c>
      <c r="G2232" s="103" t="e">
        <f t="shared" si="1677"/>
        <v>#DIV/0!</v>
      </c>
      <c r="H2232" s="103" t="e">
        <f t="shared" si="1677"/>
        <v>#DIV/0!</v>
      </c>
      <c r="I2232" s="103" t="e">
        <f t="shared" si="1677"/>
        <v>#DIV/0!</v>
      </c>
      <c r="J2232" s="103" t="e">
        <f>J2255/$P2255</f>
        <v>#DIV/0!</v>
      </c>
      <c r="K2232" s="103" t="e">
        <f t="shared" si="1677"/>
        <v>#DIV/0!</v>
      </c>
      <c r="L2232" s="103" t="e">
        <f t="shared" si="1677"/>
        <v>#DIV/0!</v>
      </c>
      <c r="M2232" s="103" t="e">
        <f t="shared" si="1677"/>
        <v>#DIV/0!</v>
      </c>
      <c r="N2232" s="103" t="e">
        <f t="shared" si="1677"/>
        <v>#DIV/0!</v>
      </c>
      <c r="O2232" s="103" t="e">
        <f t="shared" si="1677"/>
        <v>#DIV/0!</v>
      </c>
      <c r="P2232" s="107" t="e">
        <f t="shared" ref="P2232:P2234" si="1678">SUM(D2232:O2232)</f>
        <v>#DIV/0!</v>
      </c>
      <c r="Q2232" s="108" t="e">
        <f t="shared" ref="Q2232:Q2234" si="1679">(P2255/P2254-1)</f>
        <v>#DIV/0!</v>
      </c>
      <c r="R2232" s="83"/>
      <c r="S2232" s="83"/>
      <c r="T2232" s="67"/>
      <c r="U2232" s="209">
        <v>2</v>
      </c>
    </row>
    <row r="2233" spans="1:21" s="60" customFormat="1" ht="15.75" hidden="1" customHeight="1" thickBot="1">
      <c r="A2233" s="60" t="s">
        <v>52</v>
      </c>
      <c r="B2233" s="213"/>
      <c r="C2233" s="40" t="s">
        <v>2645</v>
      </c>
      <c r="D2233" s="102" t="e">
        <f t="shared" ref="D2233:O2233" si="1680">D2256/$P2256</f>
        <v>#DIV/0!</v>
      </c>
      <c r="E2233" s="103" t="e">
        <f t="shared" si="1680"/>
        <v>#DIV/0!</v>
      </c>
      <c r="F2233" s="103" t="e">
        <f t="shared" si="1680"/>
        <v>#DIV/0!</v>
      </c>
      <c r="G2233" s="103" t="e">
        <f t="shared" si="1680"/>
        <v>#DIV/0!</v>
      </c>
      <c r="H2233" s="103" t="e">
        <f t="shared" si="1680"/>
        <v>#DIV/0!</v>
      </c>
      <c r="I2233" s="103" t="e">
        <f t="shared" si="1680"/>
        <v>#DIV/0!</v>
      </c>
      <c r="J2233" s="103" t="e">
        <f t="shared" si="1680"/>
        <v>#DIV/0!</v>
      </c>
      <c r="K2233" s="103" t="e">
        <f t="shared" si="1680"/>
        <v>#DIV/0!</v>
      </c>
      <c r="L2233" s="103" t="e">
        <f t="shared" si="1680"/>
        <v>#DIV/0!</v>
      </c>
      <c r="M2233" s="103" t="e">
        <f t="shared" si="1680"/>
        <v>#DIV/0!</v>
      </c>
      <c r="N2233" s="103" t="e">
        <f t="shared" si="1680"/>
        <v>#DIV/0!</v>
      </c>
      <c r="O2233" s="103" t="e">
        <f t="shared" si="1680"/>
        <v>#DIV/0!</v>
      </c>
      <c r="P2233" s="107" t="e">
        <f t="shared" si="1678"/>
        <v>#DIV/0!</v>
      </c>
      <c r="Q2233" s="108" t="e">
        <f t="shared" si="1679"/>
        <v>#DIV/0!</v>
      </c>
      <c r="R2233" s="83"/>
      <c r="S2233" s="83"/>
      <c r="T2233" s="67"/>
      <c r="U2233" s="209">
        <v>2</v>
      </c>
    </row>
    <row r="2234" spans="1:21" s="60" customFormat="1" ht="15.75" hidden="1" customHeight="1" thickBot="1">
      <c r="A2234" s="60" t="s">
        <v>52</v>
      </c>
      <c r="B2234" s="213"/>
      <c r="C2234" s="40" t="s">
        <v>2741</v>
      </c>
      <c r="D2234" s="102" t="e">
        <f t="shared" ref="D2234:O2234" si="1681">D2257/$P2257</f>
        <v>#DIV/0!</v>
      </c>
      <c r="E2234" s="103" t="e">
        <f t="shared" si="1681"/>
        <v>#DIV/0!</v>
      </c>
      <c r="F2234" s="103" t="e">
        <f t="shared" si="1681"/>
        <v>#DIV/0!</v>
      </c>
      <c r="G2234" s="103" t="e">
        <f t="shared" si="1681"/>
        <v>#DIV/0!</v>
      </c>
      <c r="H2234" s="103" t="e">
        <f t="shared" si="1681"/>
        <v>#DIV/0!</v>
      </c>
      <c r="I2234" s="103" t="e">
        <f t="shared" si="1681"/>
        <v>#DIV/0!</v>
      </c>
      <c r="J2234" s="103" t="e">
        <f t="shared" si="1681"/>
        <v>#DIV/0!</v>
      </c>
      <c r="K2234" s="103" t="e">
        <f t="shared" si="1681"/>
        <v>#DIV/0!</v>
      </c>
      <c r="L2234" s="103" t="e">
        <f t="shared" si="1681"/>
        <v>#DIV/0!</v>
      </c>
      <c r="M2234" s="103" t="e">
        <f t="shared" si="1681"/>
        <v>#DIV/0!</v>
      </c>
      <c r="N2234" s="103" t="e">
        <f t="shared" si="1681"/>
        <v>#DIV/0!</v>
      </c>
      <c r="O2234" s="103" t="e">
        <f t="shared" si="1681"/>
        <v>#DIV/0!</v>
      </c>
      <c r="P2234" s="107" t="e">
        <f t="shared" si="1678"/>
        <v>#DIV/0!</v>
      </c>
      <c r="Q2234" s="108" t="e">
        <f t="shared" si="1679"/>
        <v>#DIV/0!</v>
      </c>
      <c r="R2234" s="83"/>
      <c r="S2234" s="83"/>
      <c r="T2234" s="67"/>
      <c r="U2234" s="209">
        <v>2</v>
      </c>
    </row>
    <row r="2235" spans="1:21" s="60" customFormat="1" ht="15.75" hidden="1" customHeight="1" thickBot="1">
      <c r="A2235" s="60" t="s">
        <v>52</v>
      </c>
      <c r="B2235" s="213"/>
      <c r="C2235" s="41" t="s">
        <v>239</v>
      </c>
      <c r="D2235" s="351">
        <v>2.6824408199999996</v>
      </c>
      <c r="E2235" s="352">
        <v>2.7947642199999994</v>
      </c>
      <c r="F2235" s="352">
        <v>2.81845429</v>
      </c>
      <c r="G2235" s="352">
        <v>2.839014220000001</v>
      </c>
      <c r="H2235" s="352">
        <v>2.5688518599999988</v>
      </c>
      <c r="I2235" s="352">
        <v>2.810556410000002</v>
      </c>
      <c r="J2235" s="352">
        <v>2.007949619999998</v>
      </c>
      <c r="K2235" s="352">
        <v>3.2357148100000011</v>
      </c>
      <c r="L2235" s="352">
        <v>2.9522925800000017</v>
      </c>
      <c r="M2235" s="352">
        <v>2.8368162099999985</v>
      </c>
      <c r="N2235" s="352">
        <v>3.03452506</v>
      </c>
      <c r="O2235" s="83">
        <v>3.1185474999999947</v>
      </c>
      <c r="P2235" s="304">
        <f>SUM(D2235:O2235)</f>
        <v>33.699927599999995</v>
      </c>
      <c r="Q2235" s="84"/>
      <c r="R2235" s="83"/>
      <c r="S2235" s="83"/>
      <c r="T2235" s="67"/>
      <c r="U2235" s="209">
        <v>2</v>
      </c>
    </row>
    <row r="2236" spans="1:21" s="60" customFormat="1" ht="15.75" hidden="1" customHeight="1" thickBot="1">
      <c r="A2236" s="60" t="s">
        <v>52</v>
      </c>
      <c r="B2236" s="213"/>
      <c r="C2236" s="40" t="s">
        <v>240</v>
      </c>
      <c r="D2236" s="109">
        <v>2.79403633</v>
      </c>
      <c r="E2236" s="110">
        <v>2.7138283400000001</v>
      </c>
      <c r="F2236" s="110">
        <v>2.6117891200000001</v>
      </c>
      <c r="G2236" s="110">
        <v>1.16876669</v>
      </c>
      <c r="H2236" s="110">
        <v>2.6909349900000001</v>
      </c>
      <c r="I2236" s="110">
        <v>2.34956275</v>
      </c>
      <c r="J2236" s="110">
        <v>2.6169218000000001</v>
      </c>
      <c r="K2236" s="110">
        <v>2.5201371899999998</v>
      </c>
      <c r="L2236" s="110">
        <v>2.7490735100000001</v>
      </c>
      <c r="M2236" s="110">
        <v>2.7305003700000001</v>
      </c>
      <c r="N2236" s="110">
        <v>3.0723974599999999</v>
      </c>
      <c r="O2236" s="111">
        <v>2.9959208199999998</v>
      </c>
      <c r="P2236" s="112">
        <f>SUM(D2236:O2236)</f>
        <v>31.013869370000002</v>
      </c>
      <c r="Q2236" s="240"/>
      <c r="R2236" s="315"/>
      <c r="S2236" s="315"/>
      <c r="T2236" s="242"/>
      <c r="U2236" s="209">
        <v>2</v>
      </c>
    </row>
    <row r="2237" spans="1:21" s="60" customFormat="1" ht="15.75" hidden="1" customHeight="1" thickBot="1">
      <c r="A2237" s="60" t="s">
        <v>52</v>
      </c>
      <c r="B2237" s="213"/>
      <c r="C2237" s="40" t="s">
        <v>464</v>
      </c>
      <c r="D2237" s="109">
        <v>2.73936629</v>
      </c>
      <c r="E2237" s="110">
        <v>2.5960667800000001</v>
      </c>
      <c r="F2237" s="110">
        <v>2.7305606199999999</v>
      </c>
      <c r="G2237" s="110">
        <v>2.7920277699999998</v>
      </c>
      <c r="H2237" s="110">
        <v>2.3966057300000001</v>
      </c>
      <c r="I2237" s="110">
        <v>2.6808401800000001</v>
      </c>
      <c r="J2237" s="110">
        <v>2.7191981799999998</v>
      </c>
      <c r="K2237" s="110">
        <v>2.87933627</v>
      </c>
      <c r="L2237" s="110">
        <v>2.7873619299999999</v>
      </c>
      <c r="M2237" s="110">
        <v>2.76999445</v>
      </c>
      <c r="N2237" s="110">
        <v>3.01957034</v>
      </c>
      <c r="O2237" s="111">
        <v>3.0137345299999998</v>
      </c>
      <c r="P2237" s="112">
        <f t="shared" ref="P2237:P2242" si="1682">SUM(D2237:O2237)</f>
        <v>33.124663069999997</v>
      </c>
      <c r="Q2237" s="80"/>
      <c r="R2237" s="114"/>
      <c r="S2237" s="114"/>
      <c r="T2237" s="115">
        <f t="shared" ref="T2237:T2243" si="1683">R2237-S2237</f>
        <v>0</v>
      </c>
      <c r="U2237" s="209">
        <v>2</v>
      </c>
    </row>
    <row r="2238" spans="1:21" s="60" customFormat="1" ht="15.75" hidden="1" customHeight="1" thickBot="1">
      <c r="A2238" s="60" t="s">
        <v>52</v>
      </c>
      <c r="B2238" s="213"/>
      <c r="C2238" s="40" t="s">
        <v>583</v>
      </c>
      <c r="D2238" s="109">
        <v>2.7500868500000002</v>
      </c>
      <c r="E2238" s="110">
        <v>2.6199547000000001</v>
      </c>
      <c r="F2238" s="110">
        <v>2.66151077</v>
      </c>
      <c r="G2238" s="110">
        <v>2.8950989699999998</v>
      </c>
      <c r="H2238" s="110">
        <v>2.6513105399999999</v>
      </c>
      <c r="I2238" s="110">
        <v>2.7390770999999998</v>
      </c>
      <c r="J2238" s="110">
        <v>2.7172108000000001</v>
      </c>
      <c r="K2238" s="110">
        <v>2.8879332899999999</v>
      </c>
      <c r="L2238" s="110">
        <v>3.0455779299999999</v>
      </c>
      <c r="M2238" s="110">
        <v>2.6644551500000002</v>
      </c>
      <c r="N2238" s="110">
        <v>3.2708154</v>
      </c>
      <c r="O2238" s="111">
        <v>3.1929553300000002</v>
      </c>
      <c r="P2238" s="112">
        <f t="shared" si="1682"/>
        <v>34.095986830000001</v>
      </c>
      <c r="Q2238" s="80"/>
      <c r="R2238" s="114"/>
      <c r="S2238" s="114"/>
      <c r="T2238" s="115">
        <f t="shared" si="1683"/>
        <v>0</v>
      </c>
      <c r="U2238" s="209">
        <v>2</v>
      </c>
    </row>
    <row r="2239" spans="1:21" s="60" customFormat="1" ht="15.75" hidden="1" customHeight="1" thickBot="1">
      <c r="A2239" s="60" t="s">
        <v>52</v>
      </c>
      <c r="B2239" s="213"/>
      <c r="C2239" s="40" t="s">
        <v>679</v>
      </c>
      <c r="D2239" s="109">
        <v>3.15624802</v>
      </c>
      <c r="E2239" s="110">
        <v>2.7426918100000002</v>
      </c>
      <c r="F2239" s="110">
        <v>2.7499286199999999</v>
      </c>
      <c r="G2239" s="110">
        <v>2.99296388</v>
      </c>
      <c r="H2239" s="110">
        <v>1.3311177999999999</v>
      </c>
      <c r="I2239" s="110">
        <v>4.3079870800000002</v>
      </c>
      <c r="J2239" s="110">
        <v>2.9978010799999999</v>
      </c>
      <c r="K2239" s="110">
        <v>2.8463676900000001</v>
      </c>
      <c r="L2239" s="110">
        <v>3.2687116899999999</v>
      </c>
      <c r="M2239" s="110">
        <v>2.91153328</v>
      </c>
      <c r="N2239" s="110">
        <v>3.4671346600000001</v>
      </c>
      <c r="O2239" s="111">
        <v>3.5576654400000001</v>
      </c>
      <c r="P2239" s="112">
        <f t="shared" si="1682"/>
        <v>36.330151049999998</v>
      </c>
      <c r="Q2239" s="80"/>
      <c r="R2239" s="114"/>
      <c r="S2239" s="114"/>
      <c r="T2239" s="115">
        <f t="shared" si="1683"/>
        <v>0</v>
      </c>
      <c r="U2239" s="209">
        <v>2</v>
      </c>
    </row>
    <row r="2240" spans="1:21" s="60" customFormat="1" ht="15.75" hidden="1" customHeight="1" thickBot="1">
      <c r="A2240" s="60" t="s">
        <v>52</v>
      </c>
      <c r="B2240" s="213"/>
      <c r="C2240" s="40" t="s">
        <v>768</v>
      </c>
      <c r="D2240" s="151">
        <v>3.2142937699999998</v>
      </c>
      <c r="E2240" s="152">
        <v>3.0769656700000003</v>
      </c>
      <c r="F2240" s="152">
        <v>3.1961181400000003</v>
      </c>
      <c r="G2240" s="152">
        <v>3.1208870799999993</v>
      </c>
      <c r="H2240" s="152">
        <v>2.9740462599999997</v>
      </c>
      <c r="I2240" s="152">
        <v>3.2407209300000002</v>
      </c>
      <c r="J2240" s="152">
        <v>3.2168679299999994</v>
      </c>
      <c r="K2240" s="152">
        <v>3.1441727400000019</v>
      </c>
      <c r="L2240" s="152">
        <v>3.3867812499999985</v>
      </c>
      <c r="M2240" s="152">
        <v>3.3635028200000008</v>
      </c>
      <c r="N2240" s="152">
        <v>3.241359249999995</v>
      </c>
      <c r="O2240" s="111">
        <v>3.3664231500000028</v>
      </c>
      <c r="P2240" s="112">
        <f t="shared" si="1682"/>
        <v>38.542138989999998</v>
      </c>
      <c r="Q2240" s="80"/>
      <c r="R2240" s="114"/>
      <c r="S2240" s="114"/>
      <c r="T2240" s="115">
        <f t="shared" si="1683"/>
        <v>0</v>
      </c>
      <c r="U2240" s="209">
        <v>2</v>
      </c>
    </row>
    <row r="2241" spans="1:21" s="60" customFormat="1" ht="15.75" hidden="1" customHeight="1" thickBot="1">
      <c r="A2241" s="60" t="s">
        <v>52</v>
      </c>
      <c r="B2241" s="213"/>
      <c r="C2241" s="40" t="s">
        <v>847</v>
      </c>
      <c r="D2241" s="306">
        <v>3.6612642600000003</v>
      </c>
      <c r="E2241" s="307">
        <v>3.2497841899999997</v>
      </c>
      <c r="F2241" s="307">
        <v>3.4085396500000007</v>
      </c>
      <c r="G2241" s="307">
        <v>3.2347371899999988</v>
      </c>
      <c r="H2241" s="307">
        <v>3.2051888700000024</v>
      </c>
      <c r="I2241" s="307">
        <v>3.3229403999999967</v>
      </c>
      <c r="J2241" s="307">
        <v>3.337072469999999</v>
      </c>
      <c r="K2241" s="307">
        <v>3.3335860900000043</v>
      </c>
      <c r="L2241" s="307">
        <v>3.523221079999999</v>
      </c>
      <c r="M2241" s="307">
        <v>3.0204317399999994</v>
      </c>
      <c r="N2241" s="307">
        <v>3.7393593700000025</v>
      </c>
      <c r="O2241" s="308">
        <v>3.6429799399999965</v>
      </c>
      <c r="P2241" s="309">
        <f t="shared" si="1682"/>
        <v>40.679105249999999</v>
      </c>
      <c r="Q2241" s="80"/>
      <c r="R2241" s="109"/>
      <c r="S2241" s="109"/>
      <c r="T2241" s="52">
        <f>S2241-R2241</f>
        <v>0</v>
      </c>
      <c r="U2241" s="209">
        <v>2</v>
      </c>
    </row>
    <row r="2242" spans="1:21" s="60" customFormat="1" ht="15.75" hidden="1" customHeight="1">
      <c r="A2242" s="60" t="s">
        <v>52</v>
      </c>
      <c r="B2242" s="512"/>
      <c r="C2242" s="41" t="s">
        <v>931</v>
      </c>
      <c r="D2242" s="306">
        <v>3.8721184600000003</v>
      </c>
      <c r="E2242" s="307">
        <v>3.2799401299999991</v>
      </c>
      <c r="F2242" s="307">
        <v>3.1475193499999996</v>
      </c>
      <c r="G2242" s="307">
        <v>3.5942668200000014</v>
      </c>
      <c r="H2242" s="307">
        <v>3.2158878500000014</v>
      </c>
      <c r="I2242" s="307">
        <v>3.2715032399999977</v>
      </c>
      <c r="J2242" s="307">
        <v>3.2636109500000003</v>
      </c>
      <c r="K2242" s="307">
        <v>3.5263910599999981</v>
      </c>
      <c r="L2242" s="307">
        <v>3.571594840000003</v>
      </c>
      <c r="M2242" s="307">
        <v>3.3178755500000037</v>
      </c>
      <c r="N2242" s="307">
        <v>4.0063010299999959</v>
      </c>
      <c r="O2242" s="308">
        <v>3.6262619199999975</v>
      </c>
      <c r="P2242" s="309">
        <f t="shared" si="1682"/>
        <v>41.693271199999998</v>
      </c>
      <c r="Q2242" s="80"/>
      <c r="R2242" s="342">
        <v>41.2</v>
      </c>
      <c r="S2242" s="342">
        <v>41.2</v>
      </c>
      <c r="T2242" s="355">
        <f t="shared" si="1683"/>
        <v>0</v>
      </c>
      <c r="U2242" s="209">
        <v>2</v>
      </c>
    </row>
    <row r="2243" spans="1:21" s="60" customFormat="1" ht="15.6" customHeight="1">
      <c r="A2243" s="60" t="s">
        <v>52</v>
      </c>
      <c r="B2243" s="513">
        <v>403</v>
      </c>
      <c r="C2243" s="567" t="s">
        <v>2868</v>
      </c>
      <c r="D2243" s="551">
        <v>3.6999999999999997</v>
      </c>
      <c r="E2243" s="551">
        <v>3.5</v>
      </c>
      <c r="F2243" s="551">
        <v>3.5</v>
      </c>
      <c r="G2243" s="551">
        <v>3.7</v>
      </c>
      <c r="H2243" s="551">
        <v>3.6</v>
      </c>
      <c r="I2243" s="551">
        <v>3.8</v>
      </c>
      <c r="J2243" s="551">
        <v>3.5</v>
      </c>
      <c r="K2243" s="551">
        <v>3.6</v>
      </c>
      <c r="L2243" s="551">
        <v>3.7</v>
      </c>
      <c r="M2243" s="551">
        <v>3.6</v>
      </c>
      <c r="N2243" s="551">
        <v>4</v>
      </c>
      <c r="O2243" s="551">
        <f>(R2243)-SUM(D2243:N2243)</f>
        <v>4</v>
      </c>
      <c r="P2243" s="552">
        <f t="shared" ref="P2243" si="1684">SUM(D2243:O2243)</f>
        <v>44.2</v>
      </c>
      <c r="Q2243" s="173"/>
      <c r="R2243" s="551">
        <v>44.2</v>
      </c>
      <c r="S2243" s="551">
        <v>44.2</v>
      </c>
      <c r="T2243" s="521">
        <f t="shared" si="1683"/>
        <v>0</v>
      </c>
      <c r="U2243" s="209">
        <v>1</v>
      </c>
    </row>
    <row r="2244" spans="1:21" s="60" customFormat="1" ht="15.75" hidden="1" customHeight="1" thickBot="1">
      <c r="A2244" s="60" t="s">
        <v>52</v>
      </c>
      <c r="B2244" s="409"/>
      <c r="C2244" s="158" t="s">
        <v>1065</v>
      </c>
      <c r="D2244" s="312">
        <v>3.7951779700000001</v>
      </c>
      <c r="E2244" s="313">
        <v>3.3928166499999994</v>
      </c>
      <c r="F2244" s="313">
        <v>3.4683515200000006</v>
      </c>
      <c r="G2244" s="313">
        <v>3.52750348</v>
      </c>
      <c r="H2244" s="313">
        <v>3.2857079800000015</v>
      </c>
      <c r="I2244" s="313">
        <v>3.7111329999999967</v>
      </c>
      <c r="J2244" s="313">
        <v>3.2684316899999999</v>
      </c>
      <c r="K2244" s="313">
        <v>3.813276700000003</v>
      </c>
      <c r="L2244" s="313">
        <v>3.7166513299999977</v>
      </c>
      <c r="M2244" s="313">
        <v>3.3086618700000017</v>
      </c>
      <c r="N2244" s="313">
        <v>3.9347753899999987</v>
      </c>
      <c r="O2244" s="305">
        <v>3.7985396899999984</v>
      </c>
      <c r="P2244" s="314">
        <f>SUM(D2244:O2244)</f>
        <v>43.021027269999998</v>
      </c>
      <c r="Q2244" s="75"/>
      <c r="R2244" s="395">
        <v>42.9</v>
      </c>
      <c r="S2244" s="396">
        <v>42.9</v>
      </c>
      <c r="T2244" s="397">
        <f>R2244-S2244</f>
        <v>0</v>
      </c>
      <c r="U2244" s="209">
        <v>2</v>
      </c>
    </row>
    <row r="2245" spans="1:21" s="60" customFormat="1" ht="15.75" hidden="1" customHeight="1" thickBot="1">
      <c r="A2245" s="60" t="s">
        <v>52</v>
      </c>
      <c r="B2245" s="62"/>
      <c r="C2245" s="40" t="s">
        <v>1589</v>
      </c>
      <c r="D2245" s="109">
        <v>3.8388261899999998</v>
      </c>
      <c r="E2245" s="110">
        <v>3.3993626800000003</v>
      </c>
      <c r="F2245" s="110">
        <v>3.4849346900000011</v>
      </c>
      <c r="G2245" s="110">
        <v>3.7653947899999984</v>
      </c>
      <c r="H2245" s="110">
        <v>3.0638545199999996</v>
      </c>
      <c r="I2245" s="110">
        <v>3.5999646700000021</v>
      </c>
      <c r="J2245" s="110">
        <v>3.5468014299999986</v>
      </c>
      <c r="K2245" s="110">
        <v>3.7425348000000014</v>
      </c>
      <c r="L2245" s="110">
        <v>3.5666448600000038</v>
      </c>
      <c r="M2245" s="110">
        <v>3.4753173599999911</v>
      </c>
      <c r="N2245" s="110">
        <v>3.231487450000003</v>
      </c>
      <c r="O2245" s="111">
        <v>2.1269105199999956</v>
      </c>
      <c r="P2245" s="112">
        <f t="shared" ref="P2245:P2254" si="1685">SUM(D2245:O2245)</f>
        <v>40.842033959999995</v>
      </c>
      <c r="Q2245" s="75"/>
      <c r="R2245" s="109">
        <v>42.6</v>
      </c>
      <c r="S2245" s="114">
        <v>42.6</v>
      </c>
      <c r="T2245" s="310">
        <f t="shared" ref="T2245:T2254" si="1686">R2245-S2245</f>
        <v>0</v>
      </c>
      <c r="U2245" s="209">
        <v>2</v>
      </c>
    </row>
    <row r="2246" spans="1:21" s="60" customFormat="1" ht="15.75" hidden="1" customHeight="1" thickBot="1">
      <c r="A2246" s="60" t="s">
        <v>52</v>
      </c>
      <c r="B2246" s="62"/>
      <c r="C2246" s="40" t="s">
        <v>1590</v>
      </c>
      <c r="D2246" s="312">
        <v>2.2813172800000001</v>
      </c>
      <c r="E2246" s="313">
        <v>2.9713872000000001</v>
      </c>
      <c r="F2246" s="313">
        <v>3.0391732600000001</v>
      </c>
      <c r="G2246" s="313">
        <v>3.0527047799999991</v>
      </c>
      <c r="H2246" s="313">
        <v>2.9503618100000004</v>
      </c>
      <c r="I2246" s="313">
        <v>3.2008044899999994</v>
      </c>
      <c r="J2246" s="313">
        <v>3.1143129199999997</v>
      </c>
      <c r="K2246" s="313">
        <v>3.1914212599999985</v>
      </c>
      <c r="L2246" s="313">
        <v>3.3441247400000016</v>
      </c>
      <c r="M2246" s="313">
        <v>3.0550369100000019</v>
      </c>
      <c r="N2246" s="313">
        <v>3.5301952900000018</v>
      </c>
      <c r="O2246" s="305">
        <v>3.8152401299999994</v>
      </c>
      <c r="P2246" s="314">
        <f t="shared" si="1685"/>
        <v>37.546080070000002</v>
      </c>
      <c r="Q2246" s="79"/>
      <c r="R2246" s="306">
        <v>35.9</v>
      </c>
      <c r="S2246" s="342">
        <v>35.9</v>
      </c>
      <c r="T2246" s="355">
        <f t="shared" si="1686"/>
        <v>0</v>
      </c>
      <c r="U2246" s="209">
        <v>2</v>
      </c>
    </row>
    <row r="2247" spans="1:21" s="60" customFormat="1" ht="15.6" hidden="1" customHeight="1" thickBot="1">
      <c r="A2247" s="60" t="s">
        <v>52</v>
      </c>
      <c r="B2247" s="62"/>
      <c r="C2247" s="40" t="s">
        <v>1591</v>
      </c>
      <c r="D2247" s="109">
        <v>3.9182455300000001</v>
      </c>
      <c r="E2247" s="110">
        <v>3.4173087500000001</v>
      </c>
      <c r="F2247" s="110">
        <v>3.5466987499999991</v>
      </c>
      <c r="G2247" s="110">
        <v>3.7004389600000014</v>
      </c>
      <c r="H2247" s="110">
        <v>3.4260543699999992</v>
      </c>
      <c r="I2247" s="110">
        <v>3.46521276</v>
      </c>
      <c r="J2247" s="110">
        <v>3.2901849500000004</v>
      </c>
      <c r="K2247" s="110">
        <v>0</v>
      </c>
      <c r="L2247" s="110">
        <v>7.2179475399999973</v>
      </c>
      <c r="M2247" s="110">
        <v>3.6855619000000033</v>
      </c>
      <c r="N2247" s="110">
        <v>3.8597284099999953</v>
      </c>
      <c r="O2247" s="111">
        <v>3.8498102700000061</v>
      </c>
      <c r="P2247" s="112">
        <f t="shared" si="1685"/>
        <v>43.377192190000002</v>
      </c>
      <c r="Q2247" s="113"/>
      <c r="R2247" s="109">
        <v>43</v>
      </c>
      <c r="S2247" s="110">
        <v>43</v>
      </c>
      <c r="T2247" s="115">
        <f t="shared" si="1686"/>
        <v>0</v>
      </c>
      <c r="U2247" s="209">
        <v>2</v>
      </c>
    </row>
    <row r="2248" spans="1:21" s="60" customFormat="1" ht="15.6" hidden="1" customHeight="1" thickBot="1">
      <c r="A2248" s="60" t="s">
        <v>52</v>
      </c>
      <c r="B2248" s="62"/>
      <c r="C2248" s="40" t="s">
        <v>1592</v>
      </c>
      <c r="D2248" s="109">
        <v>4.3381645199999994</v>
      </c>
      <c r="E2248" s="110">
        <v>3.4211640900000013</v>
      </c>
      <c r="F2248" s="110">
        <v>3.2607491399999979</v>
      </c>
      <c r="G2248" s="110">
        <v>3.8321156200000015</v>
      </c>
      <c r="H2248" s="110">
        <v>3.3539380199999993</v>
      </c>
      <c r="I2248" s="110">
        <v>4.0010719399999992</v>
      </c>
      <c r="J2248" s="110">
        <v>3.5819646700000014</v>
      </c>
      <c r="K2248" s="110">
        <v>0.73052773999999943</v>
      </c>
      <c r="L2248" s="110">
        <v>5.7324229799999999</v>
      </c>
      <c r="M2248" s="110">
        <v>3.5496543200000019</v>
      </c>
      <c r="N2248" s="110">
        <v>4.3430202199999997</v>
      </c>
      <c r="O2248" s="111">
        <v>4.171349450000001</v>
      </c>
      <c r="P2248" s="112">
        <f t="shared" si="1685"/>
        <v>44.316142710000001</v>
      </c>
      <c r="Q2248" s="113"/>
      <c r="R2248" s="109">
        <v>44.6</v>
      </c>
      <c r="S2248" s="114">
        <v>44.6</v>
      </c>
      <c r="T2248" s="115">
        <f t="shared" si="1686"/>
        <v>0</v>
      </c>
      <c r="U2248" s="209">
        <v>2</v>
      </c>
    </row>
    <row r="2249" spans="1:21" s="60" customFormat="1" ht="15.75" hidden="1" customHeight="1" thickBot="1">
      <c r="A2249" s="60" t="s">
        <v>52</v>
      </c>
      <c r="B2249" s="62">
        <f>+B2243+1</f>
        <v>404</v>
      </c>
      <c r="C2249" s="40" t="s">
        <v>1593</v>
      </c>
      <c r="D2249" s="109">
        <v>4.2504390499999998</v>
      </c>
      <c r="E2249" s="110">
        <v>3.5126677600000002</v>
      </c>
      <c r="F2249" s="110">
        <v>3.3836214799999986</v>
      </c>
      <c r="G2249" s="110">
        <v>3.6641500600000012</v>
      </c>
      <c r="H2249" s="110">
        <v>3.7733495999999995</v>
      </c>
      <c r="I2249" s="110">
        <v>3.8802700300000019</v>
      </c>
      <c r="J2249" s="110">
        <v>3.4489707000000003</v>
      </c>
      <c r="K2249" s="110">
        <v>3.654540929999996</v>
      </c>
      <c r="L2249" s="110">
        <v>3.6636951500000023</v>
      </c>
      <c r="M2249" s="110">
        <v>3.6186517399999971</v>
      </c>
      <c r="N2249" s="110">
        <v>3.9478139599999977</v>
      </c>
      <c r="O2249" s="111">
        <v>3.8864590500000062</v>
      </c>
      <c r="P2249" s="112">
        <f t="shared" si="1685"/>
        <v>44.684629510000001</v>
      </c>
      <c r="Q2249" s="79"/>
      <c r="R2249" s="402">
        <v>45.8</v>
      </c>
      <c r="S2249" s="343">
        <v>45.8</v>
      </c>
      <c r="T2249" s="403">
        <f t="shared" si="1686"/>
        <v>0</v>
      </c>
      <c r="U2249" s="209">
        <v>2</v>
      </c>
    </row>
    <row r="2250" spans="1:21" s="60" customFormat="1" ht="15.75" hidden="1" customHeight="1">
      <c r="A2250" s="60" t="s">
        <v>52</v>
      </c>
      <c r="B2250" s="408">
        <v>413</v>
      </c>
      <c r="C2250" s="568" t="s">
        <v>1594</v>
      </c>
      <c r="D2250" s="306">
        <v>3.98121144</v>
      </c>
      <c r="E2250" s="307">
        <v>4.0288124900000009</v>
      </c>
      <c r="F2250" s="307">
        <v>3.8747316399999985</v>
      </c>
      <c r="G2250" s="307">
        <v>3.7483436300000008</v>
      </c>
      <c r="H2250" s="307">
        <v>3.4766692900000002</v>
      </c>
      <c r="I2250" s="307">
        <v>3.8200866600000012</v>
      </c>
      <c r="J2250" s="307">
        <v>3.7032877299999996</v>
      </c>
      <c r="K2250" s="307">
        <v>3.7555672599999994</v>
      </c>
      <c r="L2250" s="307">
        <v>4.0556043299999942</v>
      </c>
      <c r="M2250" s="307">
        <v>3.5812074000000038</v>
      </c>
      <c r="N2250" s="307">
        <v>3.9660539300000011</v>
      </c>
      <c r="O2250" s="308">
        <v>3.8353251499999956</v>
      </c>
      <c r="P2250" s="547">
        <f t="shared" si="1685"/>
        <v>45.826900949999995</v>
      </c>
      <c r="Q2250" s="79"/>
      <c r="R2250" s="342">
        <v>45.3</v>
      </c>
      <c r="S2250" s="342">
        <v>45.3</v>
      </c>
      <c r="T2250" s="355">
        <f t="shared" si="1686"/>
        <v>0</v>
      </c>
      <c r="U2250" s="209">
        <v>2</v>
      </c>
    </row>
    <row r="2251" spans="1:21" s="60" customFormat="1" ht="15.75" customHeight="1">
      <c r="A2251" s="60" t="s">
        <v>52</v>
      </c>
      <c r="B2251" s="513">
        <v>404</v>
      </c>
      <c r="C2251" s="567" t="s">
        <v>1595</v>
      </c>
      <c r="D2251" s="551">
        <v>3.7365458899999999</v>
      </c>
      <c r="E2251" s="551">
        <v>3.5976438800000001</v>
      </c>
      <c r="F2251" s="551">
        <v>3.6048093899999998</v>
      </c>
      <c r="G2251" s="551">
        <v>3.7031411300000006</v>
      </c>
      <c r="H2251" s="551">
        <v>3.5288915299999992</v>
      </c>
      <c r="I2251" s="551">
        <v>3.5911390900000022</v>
      </c>
      <c r="J2251" s="565">
        <v>3.5</v>
      </c>
      <c r="K2251" s="565">
        <v>3.6</v>
      </c>
      <c r="L2251" s="565">
        <v>3.7</v>
      </c>
      <c r="M2251" s="565">
        <v>3.6</v>
      </c>
      <c r="N2251" s="565">
        <v>4</v>
      </c>
      <c r="O2251" s="554">
        <f>(R2251)-SUM(D2251:N2251)</f>
        <v>4.2378290899999911</v>
      </c>
      <c r="P2251" s="555">
        <f t="shared" si="1685"/>
        <v>44.4</v>
      </c>
      <c r="Q2251" s="523"/>
      <c r="R2251" s="553">
        <v>44.4</v>
      </c>
      <c r="S2251" s="551">
        <v>44.4</v>
      </c>
      <c r="T2251" s="521">
        <f t="shared" si="1686"/>
        <v>0</v>
      </c>
      <c r="U2251" s="209">
        <v>1</v>
      </c>
    </row>
    <row r="2252" spans="1:21" s="60" customFormat="1" ht="15.75" customHeight="1">
      <c r="A2252" s="60" t="s">
        <v>52</v>
      </c>
      <c r="B2252" s="513">
        <v>405</v>
      </c>
      <c r="C2252" s="567" t="s">
        <v>1596</v>
      </c>
      <c r="D2252" s="565">
        <v>3.9</v>
      </c>
      <c r="E2252" s="565">
        <v>3.7</v>
      </c>
      <c r="F2252" s="565">
        <v>3.6</v>
      </c>
      <c r="G2252" s="565">
        <v>3.8</v>
      </c>
      <c r="H2252" s="565">
        <v>3.7</v>
      </c>
      <c r="I2252" s="565">
        <v>3.9</v>
      </c>
      <c r="J2252" s="565">
        <v>3.6</v>
      </c>
      <c r="K2252" s="565">
        <v>3.7</v>
      </c>
      <c r="L2252" s="565">
        <v>3.9</v>
      </c>
      <c r="M2252" s="565">
        <v>3.7</v>
      </c>
      <c r="N2252" s="565">
        <v>4.2</v>
      </c>
      <c r="O2252" s="551">
        <f>(R2252)-SUM(D2252:N2252)</f>
        <v>4.2000000000000028</v>
      </c>
      <c r="P2252" s="552">
        <f t="shared" si="1685"/>
        <v>45.900000000000006</v>
      </c>
      <c r="Q2252" s="523"/>
      <c r="R2252" s="553">
        <f>44.2+1.7</f>
        <v>45.900000000000006</v>
      </c>
      <c r="S2252" s="551">
        <f>44.2+1.7</f>
        <v>45.900000000000006</v>
      </c>
      <c r="T2252" s="521">
        <f t="shared" si="1686"/>
        <v>0</v>
      </c>
      <c r="U2252" s="209">
        <v>1</v>
      </c>
    </row>
    <row r="2253" spans="1:21" s="60" customFormat="1" ht="15.75" hidden="1" customHeight="1" thickBot="1">
      <c r="A2253" s="60" t="s">
        <v>52</v>
      </c>
      <c r="B2253" s="409"/>
      <c r="C2253" s="158" t="s">
        <v>1597</v>
      </c>
      <c r="D2253" s="415"/>
      <c r="E2253" s="416"/>
      <c r="F2253" s="416"/>
      <c r="G2253" s="416"/>
      <c r="H2253" s="416"/>
      <c r="I2253" s="416"/>
      <c r="J2253" s="416"/>
      <c r="K2253" s="416"/>
      <c r="L2253" s="416"/>
      <c r="M2253" s="416"/>
      <c r="N2253" s="416"/>
      <c r="O2253" s="305">
        <f>(R2253)-SUM(D2253:N2253)</f>
        <v>0</v>
      </c>
      <c r="P2253" s="314">
        <f t="shared" si="1685"/>
        <v>0</v>
      </c>
      <c r="Q2253" s="80"/>
      <c r="R2253" s="420"/>
      <c r="S2253" s="343"/>
      <c r="T2253" s="403">
        <f t="shared" si="1686"/>
        <v>0</v>
      </c>
      <c r="U2253" s="209">
        <v>2</v>
      </c>
    </row>
    <row r="2254" spans="1:21" s="60" customFormat="1" ht="15.75" hidden="1" customHeight="1" thickBot="1">
      <c r="A2254" s="60" t="s">
        <v>52</v>
      </c>
      <c r="B2254" s="213"/>
      <c r="C2254" s="40" t="s">
        <v>1598</v>
      </c>
      <c r="D2254" s="134"/>
      <c r="E2254" s="133"/>
      <c r="F2254" s="133"/>
      <c r="G2254" s="133"/>
      <c r="H2254" s="133"/>
      <c r="I2254" s="133"/>
      <c r="J2254" s="133"/>
      <c r="K2254" s="133"/>
      <c r="L2254" s="133"/>
      <c r="M2254" s="133"/>
      <c r="N2254" s="133"/>
      <c r="O2254" s="111">
        <f>(R2254)-SUM(D2254:N2254)</f>
        <v>0</v>
      </c>
      <c r="P2254" s="112">
        <f t="shared" si="1685"/>
        <v>0</v>
      </c>
      <c r="Q2254" s="80"/>
      <c r="R2254" s="120"/>
      <c r="S2254" s="114"/>
      <c r="T2254" s="115">
        <f t="shared" si="1686"/>
        <v>0</v>
      </c>
      <c r="U2254" s="209">
        <v>2</v>
      </c>
    </row>
    <row r="2255" spans="1:21" s="60" customFormat="1" ht="15.75" hidden="1" customHeight="1" thickBot="1">
      <c r="A2255" s="60" t="s">
        <v>52</v>
      </c>
      <c r="B2255" s="213"/>
      <c r="C2255" s="40" t="s">
        <v>2549</v>
      </c>
      <c r="D2255" s="492"/>
      <c r="E2255" s="491"/>
      <c r="F2255" s="491"/>
      <c r="G2255" s="491"/>
      <c r="H2255" s="491"/>
      <c r="I2255" s="491"/>
      <c r="J2255" s="491"/>
      <c r="K2255" s="491"/>
      <c r="L2255" s="491"/>
      <c r="M2255" s="491"/>
      <c r="N2255" s="491"/>
      <c r="O2255" s="111">
        <f t="shared" ref="O2255:O2257" si="1687">(R2255)-SUM(D2255:N2255)</f>
        <v>0</v>
      </c>
      <c r="P2255" s="112">
        <f t="shared" ref="P2255:P2257" si="1688">SUM(D2255:O2255)</f>
        <v>0</v>
      </c>
      <c r="Q2255" s="80"/>
      <c r="R2255" s="487"/>
      <c r="S2255" s="488"/>
      <c r="T2255" s="115">
        <f t="shared" ref="T2255:T2257" si="1689">R2255-S2255</f>
        <v>0</v>
      </c>
      <c r="U2255" s="209">
        <v>2</v>
      </c>
    </row>
    <row r="2256" spans="1:21" s="60" customFormat="1" ht="15.75" hidden="1" customHeight="1" thickBot="1">
      <c r="A2256" s="60" t="s">
        <v>52</v>
      </c>
      <c r="B2256" s="213"/>
      <c r="C2256" s="40" t="s">
        <v>2645</v>
      </c>
      <c r="D2256" s="492"/>
      <c r="E2256" s="491"/>
      <c r="F2256" s="491"/>
      <c r="G2256" s="491"/>
      <c r="H2256" s="491"/>
      <c r="I2256" s="491"/>
      <c r="J2256" s="491"/>
      <c r="K2256" s="491"/>
      <c r="L2256" s="491"/>
      <c r="M2256" s="491"/>
      <c r="N2256" s="491"/>
      <c r="O2256" s="111">
        <f t="shared" si="1687"/>
        <v>0</v>
      </c>
      <c r="P2256" s="112">
        <f t="shared" si="1688"/>
        <v>0</v>
      </c>
      <c r="Q2256" s="80"/>
      <c r="R2256" s="487"/>
      <c r="S2256" s="488"/>
      <c r="T2256" s="115">
        <f t="shared" si="1689"/>
        <v>0</v>
      </c>
      <c r="U2256" s="209">
        <v>2</v>
      </c>
    </row>
    <row r="2257" spans="1:21" s="60" customFormat="1" ht="15.75" hidden="1" customHeight="1" thickBot="1">
      <c r="A2257" s="60" t="s">
        <v>52</v>
      </c>
      <c r="B2257" s="213"/>
      <c r="C2257" s="40" t="s">
        <v>2741</v>
      </c>
      <c r="D2257" s="492"/>
      <c r="E2257" s="491"/>
      <c r="F2257" s="491"/>
      <c r="G2257" s="491"/>
      <c r="H2257" s="491"/>
      <c r="I2257" s="491"/>
      <c r="J2257" s="491"/>
      <c r="K2257" s="491"/>
      <c r="L2257" s="491"/>
      <c r="M2257" s="491"/>
      <c r="N2257" s="491"/>
      <c r="O2257" s="111">
        <f t="shared" si="1687"/>
        <v>0</v>
      </c>
      <c r="P2257" s="112">
        <f t="shared" si="1688"/>
        <v>0</v>
      </c>
      <c r="Q2257" s="80"/>
      <c r="R2257" s="487"/>
      <c r="S2257" s="488"/>
      <c r="T2257" s="115">
        <f t="shared" si="1689"/>
        <v>0</v>
      </c>
      <c r="U2257" s="209">
        <v>2</v>
      </c>
    </row>
    <row r="2258" spans="1:21" s="118" customFormat="1" ht="15.6" customHeight="1">
      <c r="B2258" s="82"/>
      <c r="C2258" s="50"/>
      <c r="D2258" s="83"/>
      <c r="E2258" s="83"/>
      <c r="F2258" s="83"/>
      <c r="G2258" s="83"/>
      <c r="H2258" s="83"/>
      <c r="I2258" s="83"/>
      <c r="J2258" s="83"/>
      <c r="K2258" s="83"/>
      <c r="L2258" s="83"/>
      <c r="M2258" s="83"/>
      <c r="N2258" s="83"/>
      <c r="O2258" s="83"/>
      <c r="P2258" s="83"/>
      <c r="Q2258" s="84"/>
      <c r="R2258" s="83"/>
      <c r="S2258" s="83"/>
      <c r="T2258" s="67"/>
      <c r="U2258" s="209">
        <v>1</v>
      </c>
    </row>
    <row r="2259" spans="1:21" s="60" customFormat="1" ht="15.75" hidden="1" customHeight="1" thickBot="1">
      <c r="A2259" s="60" t="s">
        <v>53</v>
      </c>
      <c r="B2259" s="213"/>
      <c r="C2259" s="40" t="s">
        <v>241</v>
      </c>
      <c r="D2259" s="299">
        <v>0</v>
      </c>
      <c r="E2259" s="299">
        <v>0.22051729170200224</v>
      </c>
      <c r="F2259" s="299">
        <v>0</v>
      </c>
      <c r="G2259" s="299">
        <v>0.10169646825700793</v>
      </c>
      <c r="H2259" s="299">
        <v>0</v>
      </c>
      <c r="I2259" s="299">
        <v>0</v>
      </c>
      <c r="J2259" s="299">
        <v>0.31301360997890221</v>
      </c>
      <c r="K2259" s="299">
        <v>0</v>
      </c>
      <c r="L2259" s="299">
        <v>0</v>
      </c>
      <c r="M2259" s="299">
        <v>0</v>
      </c>
      <c r="N2259" s="299">
        <v>0.1676218574398971</v>
      </c>
      <c r="O2259" s="299">
        <v>0.19715077262219055</v>
      </c>
      <c r="P2259" s="290">
        <f>SUM(D2259:O2259)</f>
        <v>1</v>
      </c>
      <c r="Q2259" s="291"/>
      <c r="R2259" s="83"/>
      <c r="S2259" s="83"/>
      <c r="T2259" s="67"/>
      <c r="U2259" s="209">
        <v>2</v>
      </c>
    </row>
    <row r="2260" spans="1:21" s="60" customFormat="1" ht="15.75" hidden="1" customHeight="1" thickBot="1">
      <c r="A2260" s="60" t="s">
        <v>53</v>
      </c>
      <c r="B2260" s="213"/>
      <c r="C2260" s="40" t="s">
        <v>242</v>
      </c>
      <c r="D2260" s="119">
        <v>0</v>
      </c>
      <c r="E2260" s="119">
        <v>0.26654742750608496</v>
      </c>
      <c r="F2260" s="119">
        <v>0</v>
      </c>
      <c r="G2260" s="119">
        <v>0.21485222806159732</v>
      </c>
      <c r="H2260" s="119">
        <v>0</v>
      </c>
      <c r="I2260" s="119">
        <v>0</v>
      </c>
      <c r="J2260" s="119">
        <v>0</v>
      </c>
      <c r="K2260" s="119">
        <v>0.31382430486101259</v>
      </c>
      <c r="L2260" s="119">
        <v>0</v>
      </c>
      <c r="M2260" s="119">
        <v>0.20477603957130508</v>
      </c>
      <c r="N2260" s="119">
        <v>0</v>
      </c>
      <c r="O2260" s="119">
        <v>0</v>
      </c>
      <c r="P2260" s="107">
        <f>SUM(D2260:O2260)</f>
        <v>0.99999999999999989</v>
      </c>
      <c r="Q2260" s="291"/>
      <c r="R2260" s="83"/>
      <c r="S2260" s="83"/>
      <c r="T2260" s="67"/>
      <c r="U2260" s="209">
        <v>2</v>
      </c>
    </row>
    <row r="2261" spans="1:21" s="60" customFormat="1" ht="15.75" hidden="1" customHeight="1" thickBot="1">
      <c r="A2261" s="60" t="s">
        <v>53</v>
      </c>
      <c r="B2261" s="213"/>
      <c r="C2261" s="40" t="s">
        <v>243</v>
      </c>
      <c r="D2261" s="346">
        <v>0</v>
      </c>
      <c r="E2261" s="346">
        <v>0.18702779475639777</v>
      </c>
      <c r="F2261" s="346">
        <v>0</v>
      </c>
      <c r="G2261" s="346">
        <v>0</v>
      </c>
      <c r="H2261" s="346">
        <v>0.36846868985037451</v>
      </c>
      <c r="I2261" s="346">
        <v>0</v>
      </c>
      <c r="J2261" s="346">
        <v>0.28455223129866558</v>
      </c>
      <c r="K2261" s="346">
        <v>0</v>
      </c>
      <c r="L2261" s="346">
        <v>0</v>
      </c>
      <c r="M2261" s="346">
        <v>0.15995128409456216</v>
      </c>
      <c r="N2261" s="346">
        <v>0</v>
      </c>
      <c r="O2261" s="346">
        <v>0</v>
      </c>
      <c r="P2261" s="295">
        <f>SUM(D2261:O2261)</f>
        <v>1</v>
      </c>
      <c r="Q2261" s="291"/>
      <c r="R2261" s="83"/>
      <c r="S2261" s="83"/>
      <c r="T2261" s="67"/>
      <c r="U2261" s="209">
        <v>2</v>
      </c>
    </row>
    <row r="2262" spans="1:21" s="60" customFormat="1" ht="15.75" hidden="1" customHeight="1" thickBot="1">
      <c r="A2262" s="60" t="s">
        <v>53</v>
      </c>
      <c r="B2262" s="213"/>
      <c r="C2262" s="40" t="s">
        <v>244</v>
      </c>
      <c r="D2262" s="153">
        <f t="shared" ref="D2262:D2269" si="1690">D2284/$P2284</f>
        <v>0</v>
      </c>
      <c r="E2262" s="296">
        <f t="shared" ref="E2262:O2262" si="1691">E2284/$P2284</f>
        <v>0.19137521209061342</v>
      </c>
      <c r="F2262" s="296">
        <f t="shared" si="1691"/>
        <v>0</v>
      </c>
      <c r="G2262" s="296">
        <f t="shared" si="1691"/>
        <v>0.33102222849681856</v>
      </c>
      <c r="H2262" s="296">
        <f t="shared" si="1691"/>
        <v>0</v>
      </c>
      <c r="I2262" s="296">
        <f t="shared" si="1691"/>
        <v>0</v>
      </c>
      <c r="J2262" s="296">
        <f t="shared" si="1691"/>
        <v>0.33713786994892964</v>
      </c>
      <c r="K2262" s="296">
        <f t="shared" si="1691"/>
        <v>0</v>
      </c>
      <c r="L2262" s="296">
        <f t="shared" si="1691"/>
        <v>0</v>
      </c>
      <c r="M2262" s="296">
        <f t="shared" si="1691"/>
        <v>0.14046468946363838</v>
      </c>
      <c r="N2262" s="296">
        <f t="shared" si="1691"/>
        <v>0</v>
      </c>
      <c r="O2262" s="296">
        <f t="shared" si="1691"/>
        <v>0</v>
      </c>
      <c r="P2262" s="155">
        <f>SUM(D2262:O2262)</f>
        <v>1</v>
      </c>
      <c r="Q2262" s="291"/>
      <c r="R2262" s="83"/>
      <c r="S2262" s="83"/>
      <c r="T2262" s="67"/>
      <c r="U2262" s="209">
        <v>2</v>
      </c>
    </row>
    <row r="2263" spans="1:21" s="60" customFormat="1" ht="15.75" hidden="1" customHeight="1" thickBot="1">
      <c r="A2263" s="60" t="s">
        <v>53</v>
      </c>
      <c r="B2263" s="213"/>
      <c r="C2263" s="41" t="s">
        <v>245</v>
      </c>
      <c r="D2263" s="153">
        <f t="shared" si="1690"/>
        <v>0.30579350520236559</v>
      </c>
      <c r="E2263" s="296">
        <f t="shared" ref="E2263:O2264" si="1692">E2285/$P2285</f>
        <v>0</v>
      </c>
      <c r="F2263" s="296">
        <f t="shared" si="1692"/>
        <v>0</v>
      </c>
      <c r="G2263" s="296">
        <f t="shared" si="1692"/>
        <v>0.23363846199352489</v>
      </c>
      <c r="H2263" s="296">
        <f t="shared" si="1692"/>
        <v>0</v>
      </c>
      <c r="I2263" s="296">
        <f t="shared" si="1692"/>
        <v>0</v>
      </c>
      <c r="J2263" s="296">
        <f t="shared" si="1692"/>
        <v>0.3015057592772083</v>
      </c>
      <c r="K2263" s="296">
        <f t="shared" si="1692"/>
        <v>0</v>
      </c>
      <c r="L2263" s="296">
        <f t="shared" si="1692"/>
        <v>0</v>
      </c>
      <c r="M2263" s="296">
        <f t="shared" si="1692"/>
        <v>0.15906227352690122</v>
      </c>
      <c r="N2263" s="296">
        <f t="shared" si="1692"/>
        <v>0</v>
      </c>
      <c r="O2263" s="296">
        <f t="shared" si="1692"/>
        <v>0</v>
      </c>
      <c r="P2263" s="155">
        <f>SUM(D2263:O2263)</f>
        <v>1</v>
      </c>
      <c r="Q2263" s="157">
        <f>(P2285/P2284-1)</f>
        <v>-3.9646238623148311E-2</v>
      </c>
      <c r="R2263" s="83"/>
      <c r="S2263" s="83"/>
      <c r="T2263" s="67"/>
      <c r="U2263" s="209">
        <v>2</v>
      </c>
    </row>
    <row r="2264" spans="1:21" s="60" customFormat="1" ht="15.75" hidden="1" customHeight="1" thickBot="1">
      <c r="A2264" s="60" t="s">
        <v>53</v>
      </c>
      <c r="B2264" s="213"/>
      <c r="C2264" s="40" t="s">
        <v>465</v>
      </c>
      <c r="D2264" s="153">
        <f t="shared" si="1690"/>
        <v>0.25394440930854562</v>
      </c>
      <c r="E2264" s="296">
        <f t="shared" si="1692"/>
        <v>0</v>
      </c>
      <c r="F2264" s="296">
        <f t="shared" si="1692"/>
        <v>0</v>
      </c>
      <c r="G2264" s="296">
        <f t="shared" si="1692"/>
        <v>0.29157032529493765</v>
      </c>
      <c r="H2264" s="296">
        <f t="shared" si="1692"/>
        <v>0</v>
      </c>
      <c r="I2264" s="296">
        <f t="shared" si="1692"/>
        <v>0</v>
      </c>
      <c r="J2264" s="296">
        <f t="shared" si="1692"/>
        <v>0.30791532092316198</v>
      </c>
      <c r="K2264" s="296">
        <f t="shared" si="1692"/>
        <v>0</v>
      </c>
      <c r="L2264" s="296">
        <f t="shared" si="1692"/>
        <v>0</v>
      </c>
      <c r="M2264" s="296">
        <f t="shared" si="1692"/>
        <v>0.14656994447335459</v>
      </c>
      <c r="N2264" s="296">
        <f t="shared" si="1692"/>
        <v>0</v>
      </c>
      <c r="O2264" s="296">
        <f t="shared" si="1692"/>
        <v>0</v>
      </c>
      <c r="P2264" s="155">
        <f t="shared" ref="P2264:P2269" si="1693">SUM(D2264:O2264)</f>
        <v>0.99999999999999978</v>
      </c>
      <c r="Q2264" s="157">
        <f t="shared" ref="Q2264:Q2269" si="1694">(P2286/P2285-1)</f>
        <v>-2.8990072212893514E-2</v>
      </c>
      <c r="R2264" s="83"/>
      <c r="S2264" s="83"/>
      <c r="T2264" s="67"/>
      <c r="U2264" s="209">
        <v>2</v>
      </c>
    </row>
    <row r="2265" spans="1:21" s="60" customFormat="1" ht="15.75" hidden="1" customHeight="1" thickBot="1">
      <c r="A2265" s="60" t="s">
        <v>53</v>
      </c>
      <c r="B2265" s="213"/>
      <c r="C2265" s="40" t="s">
        <v>584</v>
      </c>
      <c r="D2265" s="153">
        <f t="shared" si="1690"/>
        <v>0.27240452280476768</v>
      </c>
      <c r="E2265" s="296">
        <f t="shared" ref="E2265:O2265" si="1695">E2287/$P2287</f>
        <v>0</v>
      </c>
      <c r="F2265" s="296">
        <f t="shared" si="1695"/>
        <v>0</v>
      </c>
      <c r="G2265" s="296">
        <f t="shared" si="1695"/>
        <v>0.24173574812851195</v>
      </c>
      <c r="H2265" s="296">
        <f t="shared" si="1695"/>
        <v>0</v>
      </c>
      <c r="I2265" s="296">
        <f t="shared" si="1695"/>
        <v>0</v>
      </c>
      <c r="J2265" s="296">
        <f t="shared" si="1695"/>
        <v>0.29205613928318225</v>
      </c>
      <c r="K2265" s="296">
        <f t="shared" si="1695"/>
        <v>0</v>
      </c>
      <c r="L2265" s="296">
        <f t="shared" si="1695"/>
        <v>0</v>
      </c>
      <c r="M2265" s="296">
        <f t="shared" si="1695"/>
        <v>0</v>
      </c>
      <c r="N2265" s="296">
        <f t="shared" si="1695"/>
        <v>0.19380358978353818</v>
      </c>
      <c r="O2265" s="296">
        <f t="shared" si="1695"/>
        <v>0</v>
      </c>
      <c r="P2265" s="155">
        <f t="shared" si="1693"/>
        <v>1</v>
      </c>
      <c r="Q2265" s="156">
        <f t="shared" si="1694"/>
        <v>9.4792533610113194E-2</v>
      </c>
      <c r="R2265" s="83"/>
      <c r="S2265" s="83"/>
      <c r="T2265" s="67"/>
      <c r="U2265" s="209">
        <v>2</v>
      </c>
    </row>
    <row r="2266" spans="1:21" s="60" customFormat="1" ht="15.75" hidden="1" customHeight="1" thickBot="1">
      <c r="A2266" s="60" t="s">
        <v>53</v>
      </c>
      <c r="B2266" s="213"/>
      <c r="C2266" s="40" t="s">
        <v>680</v>
      </c>
      <c r="D2266" s="153">
        <f t="shared" si="1690"/>
        <v>0.23452307557811575</v>
      </c>
      <c r="E2266" s="296">
        <f t="shared" ref="E2266:O2266" si="1696">E2288/$P2288</f>
        <v>0</v>
      </c>
      <c r="F2266" s="296">
        <f t="shared" si="1696"/>
        <v>0</v>
      </c>
      <c r="G2266" s="296">
        <f t="shared" si="1696"/>
        <v>0.32365531265532638</v>
      </c>
      <c r="H2266" s="296">
        <f t="shared" si="1696"/>
        <v>0</v>
      </c>
      <c r="I2266" s="296">
        <f t="shared" si="1696"/>
        <v>0</v>
      </c>
      <c r="J2266" s="296">
        <f t="shared" si="1696"/>
        <v>0.24612993733508928</v>
      </c>
      <c r="K2266" s="296">
        <f t="shared" si="1696"/>
        <v>0</v>
      </c>
      <c r="L2266" s="296">
        <f t="shared" si="1696"/>
        <v>0</v>
      </c>
      <c r="M2266" s="296">
        <f t="shared" si="1696"/>
        <v>0.19569167443146845</v>
      </c>
      <c r="N2266" s="296">
        <f t="shared" si="1696"/>
        <v>0</v>
      </c>
      <c r="O2266" s="296">
        <f t="shared" si="1696"/>
        <v>0</v>
      </c>
      <c r="P2266" s="155">
        <f t="shared" si="1693"/>
        <v>0.99999999999999978</v>
      </c>
      <c r="Q2266" s="156">
        <f t="shared" si="1694"/>
        <v>-9.0278283504542922E-2</v>
      </c>
      <c r="R2266" s="83"/>
      <c r="S2266" s="83"/>
      <c r="T2266" s="232"/>
      <c r="U2266" s="209">
        <v>2</v>
      </c>
    </row>
    <row r="2267" spans="1:21" s="60" customFormat="1" ht="15.75" hidden="1" customHeight="1" thickBot="1">
      <c r="A2267" s="60" t="s">
        <v>53</v>
      </c>
      <c r="B2267" s="62"/>
      <c r="C2267" s="49" t="s">
        <v>769</v>
      </c>
      <c r="D2267" s="298">
        <f t="shared" si="1690"/>
        <v>0.22393152184230983</v>
      </c>
      <c r="E2267" s="299">
        <f t="shared" ref="E2267:O2267" si="1697">E2289/$P2289</f>
        <v>0</v>
      </c>
      <c r="F2267" s="299">
        <f t="shared" si="1697"/>
        <v>0</v>
      </c>
      <c r="G2267" s="299">
        <f t="shared" si="1697"/>
        <v>0.29770035528040478</v>
      </c>
      <c r="H2267" s="299">
        <f t="shared" si="1697"/>
        <v>0</v>
      </c>
      <c r="I2267" s="299">
        <f t="shared" si="1697"/>
        <v>0</v>
      </c>
      <c r="J2267" s="299">
        <f t="shared" si="1697"/>
        <v>0.28102013376509555</v>
      </c>
      <c r="K2267" s="299">
        <f t="shared" si="1697"/>
        <v>0</v>
      </c>
      <c r="L2267" s="299">
        <f t="shared" si="1697"/>
        <v>0</v>
      </c>
      <c r="M2267" s="299">
        <f t="shared" si="1697"/>
        <v>0.19734798911218981</v>
      </c>
      <c r="N2267" s="299">
        <f t="shared" si="1697"/>
        <v>0</v>
      </c>
      <c r="O2267" s="299">
        <f t="shared" si="1697"/>
        <v>0</v>
      </c>
      <c r="P2267" s="300">
        <f t="shared" si="1693"/>
        <v>1</v>
      </c>
      <c r="Q2267" s="301">
        <f t="shared" si="1694"/>
        <v>7.7932003924319426E-2</v>
      </c>
      <c r="R2267" s="83"/>
      <c r="S2267" s="83"/>
      <c r="T2267" s="67"/>
      <c r="U2267" s="209">
        <v>2</v>
      </c>
    </row>
    <row r="2268" spans="1:21" s="60" customFormat="1" ht="15.75" hidden="1" customHeight="1" thickBot="1">
      <c r="A2268" s="60" t="s">
        <v>53</v>
      </c>
      <c r="B2268" s="62"/>
      <c r="C2268" s="49" t="s">
        <v>848</v>
      </c>
      <c r="D2268" s="130">
        <f t="shared" si="1690"/>
        <v>0</v>
      </c>
      <c r="E2268" s="119">
        <f t="shared" ref="E2268:O2269" si="1698">E2290/$P2290</f>
        <v>0.21709094917717614</v>
      </c>
      <c r="F2268" s="119">
        <f t="shared" si="1698"/>
        <v>0</v>
      </c>
      <c r="G2268" s="119">
        <f t="shared" si="1698"/>
        <v>0</v>
      </c>
      <c r="H2268" s="119">
        <f t="shared" si="1698"/>
        <v>0.29979193342610699</v>
      </c>
      <c r="I2268" s="119">
        <f t="shared" si="1698"/>
        <v>0</v>
      </c>
      <c r="J2268" s="119">
        <f t="shared" si="1698"/>
        <v>0</v>
      </c>
      <c r="K2268" s="119">
        <f t="shared" si="1698"/>
        <v>0.28197042490577634</v>
      </c>
      <c r="L2268" s="119">
        <f t="shared" si="1698"/>
        <v>0</v>
      </c>
      <c r="M2268" s="119">
        <f t="shared" si="1698"/>
        <v>0.20114669249094047</v>
      </c>
      <c r="N2268" s="119">
        <f t="shared" si="1698"/>
        <v>0</v>
      </c>
      <c r="O2268" s="119">
        <f t="shared" si="1698"/>
        <v>0</v>
      </c>
      <c r="P2268" s="175">
        <f t="shared" si="1693"/>
        <v>1</v>
      </c>
      <c r="Q2268" s="176">
        <f t="shared" si="1694"/>
        <v>-1.9524973872741325E-2</v>
      </c>
      <c r="R2268" s="83"/>
      <c r="S2268" s="83"/>
      <c r="T2268" s="67"/>
      <c r="U2268" s="209">
        <v>2</v>
      </c>
    </row>
    <row r="2269" spans="1:21" s="60" customFormat="1" ht="15.6" hidden="1" customHeight="1" thickBot="1">
      <c r="A2269" s="60" t="s">
        <v>53</v>
      </c>
      <c r="B2269" s="62"/>
      <c r="C2269" s="49" t="s">
        <v>932</v>
      </c>
      <c r="D2269" s="130">
        <f t="shared" si="1690"/>
        <v>0</v>
      </c>
      <c r="E2269" s="119">
        <f t="shared" si="1698"/>
        <v>0</v>
      </c>
      <c r="F2269" s="119">
        <f t="shared" si="1698"/>
        <v>0</v>
      </c>
      <c r="G2269" s="119">
        <f t="shared" si="1698"/>
        <v>0.26312394966900238</v>
      </c>
      <c r="H2269" s="119">
        <f t="shared" si="1698"/>
        <v>0</v>
      </c>
      <c r="I2269" s="119">
        <f t="shared" si="1698"/>
        <v>0</v>
      </c>
      <c r="J2269" s="119">
        <f t="shared" si="1698"/>
        <v>0.3054818971446373</v>
      </c>
      <c r="K2269" s="119">
        <f t="shared" si="1698"/>
        <v>0</v>
      </c>
      <c r="L2269" s="119">
        <f t="shared" si="1698"/>
        <v>0.21559060202904787</v>
      </c>
      <c r="M2269" s="119">
        <f t="shared" si="1698"/>
        <v>0.21580355115731248</v>
      </c>
      <c r="N2269" s="119">
        <f t="shared" si="1698"/>
        <v>0</v>
      </c>
      <c r="O2269" s="119">
        <f t="shared" si="1698"/>
        <v>0</v>
      </c>
      <c r="P2269" s="175">
        <f t="shared" si="1693"/>
        <v>1</v>
      </c>
      <c r="Q2269" s="176">
        <f t="shared" si="1694"/>
        <v>-6.5087577956406406E-2</v>
      </c>
      <c r="R2269" s="83"/>
      <c r="S2269" s="83"/>
      <c r="T2269" s="67"/>
      <c r="U2269" s="209">
        <v>2</v>
      </c>
    </row>
    <row r="2270" spans="1:21" s="60" customFormat="1" ht="15.6" hidden="1" customHeight="1" thickBot="1">
      <c r="A2270" s="60" t="s">
        <v>53</v>
      </c>
      <c r="B2270" s="62"/>
      <c r="C2270" s="49" t="s">
        <v>1066</v>
      </c>
      <c r="D2270" s="130">
        <f t="shared" ref="D2270:O2270" si="1699">D2293/$P2293</f>
        <v>0.24374994068047612</v>
      </c>
      <c r="E2270" s="119">
        <f t="shared" si="1699"/>
        <v>0</v>
      </c>
      <c r="F2270" s="119">
        <f t="shared" si="1699"/>
        <v>0</v>
      </c>
      <c r="G2270" s="119">
        <f t="shared" si="1699"/>
        <v>0.28669897545644435</v>
      </c>
      <c r="H2270" s="119">
        <f t="shared" si="1699"/>
        <v>0</v>
      </c>
      <c r="I2270" s="119">
        <f t="shared" si="1699"/>
        <v>0</v>
      </c>
      <c r="J2270" s="119">
        <f t="shared" si="1699"/>
        <v>0.3316226007248364</v>
      </c>
      <c r="K2270" s="119">
        <f t="shared" si="1699"/>
        <v>0</v>
      </c>
      <c r="L2270" s="119">
        <f t="shared" si="1699"/>
        <v>0</v>
      </c>
      <c r="M2270" s="119">
        <f t="shared" si="1699"/>
        <v>0.13792848313824316</v>
      </c>
      <c r="N2270" s="119">
        <f t="shared" si="1699"/>
        <v>0</v>
      </c>
      <c r="O2270" s="119">
        <f t="shared" si="1699"/>
        <v>0</v>
      </c>
      <c r="P2270" s="175">
        <f>SUM(D2270:O2270)</f>
        <v>1</v>
      </c>
      <c r="Q2270" s="176">
        <f>(P2293/P2291-1)</f>
        <v>0.12618910273930428</v>
      </c>
      <c r="R2270" s="83"/>
      <c r="S2270" s="83"/>
      <c r="T2270" s="67"/>
      <c r="U2270" s="209">
        <v>2</v>
      </c>
    </row>
    <row r="2271" spans="1:21" s="60" customFormat="1" ht="15.6" hidden="1" customHeight="1" thickBot="1">
      <c r="A2271" s="60" t="s">
        <v>53</v>
      </c>
      <c r="B2271" s="62">
        <f>+B2250+1</f>
        <v>414</v>
      </c>
      <c r="C2271" s="49" t="s">
        <v>1599</v>
      </c>
      <c r="D2271" s="130">
        <f t="shared" ref="D2271:D2277" si="1700">D2294/$P2294</f>
        <v>0</v>
      </c>
      <c r="E2271" s="119">
        <f t="shared" ref="E2271:O2271" si="1701">E2294/$P2294</f>
        <v>0.13821082085400282</v>
      </c>
      <c r="F2271" s="119">
        <f t="shared" si="1701"/>
        <v>0</v>
      </c>
      <c r="G2271" s="119">
        <f t="shared" si="1701"/>
        <v>0.3293725083112522</v>
      </c>
      <c r="H2271" s="119">
        <f t="shared" si="1701"/>
        <v>0</v>
      </c>
      <c r="I2271" s="119">
        <f t="shared" si="1701"/>
        <v>0</v>
      </c>
      <c r="J2271" s="119">
        <f t="shared" si="1701"/>
        <v>0</v>
      </c>
      <c r="K2271" s="119">
        <f t="shared" si="1701"/>
        <v>0.31474419007363713</v>
      </c>
      <c r="L2271" s="119">
        <f t="shared" si="1701"/>
        <v>0</v>
      </c>
      <c r="M2271" s="119">
        <f t="shared" si="1701"/>
        <v>0.21767248076110787</v>
      </c>
      <c r="N2271" s="119">
        <f t="shared" si="1701"/>
        <v>0</v>
      </c>
      <c r="O2271" s="119">
        <f t="shared" si="1701"/>
        <v>0</v>
      </c>
      <c r="P2271" s="175">
        <f t="shared" ref="P2271:P2280" si="1702">SUM(D2271:O2271)</f>
        <v>1</v>
      </c>
      <c r="Q2271" s="176">
        <f>(P2294/P2293-1)</f>
        <v>-0.14732200567441345</v>
      </c>
      <c r="R2271" s="83"/>
      <c r="S2271" s="83"/>
      <c r="T2271" s="67"/>
      <c r="U2271" s="209">
        <v>2</v>
      </c>
    </row>
    <row r="2272" spans="1:21" s="60" customFormat="1" ht="15.6" hidden="1" customHeight="1">
      <c r="A2272" s="60" t="s">
        <v>53</v>
      </c>
      <c r="B2272" s="408">
        <f>+B2271+1</f>
        <v>415</v>
      </c>
      <c r="C2272" s="566" t="s">
        <v>1600</v>
      </c>
      <c r="D2272" s="460">
        <f t="shared" si="1700"/>
        <v>0</v>
      </c>
      <c r="E2272" s="346">
        <f t="shared" ref="E2272:O2272" si="1703">E2295/$P2295</f>
        <v>0.12427741465932607</v>
      </c>
      <c r="F2272" s="346">
        <f t="shared" si="1703"/>
        <v>0</v>
      </c>
      <c r="G2272" s="346">
        <f t="shared" si="1703"/>
        <v>0.32546846344714886</v>
      </c>
      <c r="H2272" s="346">
        <f t="shared" si="1703"/>
        <v>0</v>
      </c>
      <c r="I2272" s="346">
        <f t="shared" si="1703"/>
        <v>0</v>
      </c>
      <c r="J2272" s="346">
        <f t="shared" si="1703"/>
        <v>0.40653379843353599</v>
      </c>
      <c r="K2272" s="346">
        <f t="shared" si="1703"/>
        <v>0</v>
      </c>
      <c r="L2272" s="346">
        <f t="shared" si="1703"/>
        <v>0</v>
      </c>
      <c r="M2272" s="346">
        <f t="shared" si="1703"/>
        <v>0.14372032345998911</v>
      </c>
      <c r="N2272" s="346">
        <f t="shared" si="1703"/>
        <v>0</v>
      </c>
      <c r="O2272" s="346">
        <f t="shared" si="1703"/>
        <v>0</v>
      </c>
      <c r="P2272" s="545">
        <f t="shared" si="1702"/>
        <v>1</v>
      </c>
      <c r="Q2272" s="548">
        <f t="shared" ref="Q2272:Q2280" si="1704">(P2295/P2294-1)</f>
        <v>-0.11604495788043612</v>
      </c>
      <c r="R2272" s="83"/>
      <c r="S2272" s="83"/>
      <c r="T2272" s="67"/>
      <c r="U2272" s="209">
        <v>2</v>
      </c>
    </row>
    <row r="2273" spans="1:21" s="60" customFormat="1" ht="15.6" customHeight="1">
      <c r="A2273" s="60" t="s">
        <v>53</v>
      </c>
      <c r="B2273" s="513">
        <v>406</v>
      </c>
      <c r="C2273" s="567" t="s">
        <v>1601</v>
      </c>
      <c r="D2273" s="119">
        <f t="shared" si="1700"/>
        <v>0.10296213894445672</v>
      </c>
      <c r="E2273" s="119">
        <f t="shared" ref="E2273:O2273" si="1705">E2296/$P2296</f>
        <v>0</v>
      </c>
      <c r="F2273" s="119">
        <f t="shared" si="1705"/>
        <v>0</v>
      </c>
      <c r="G2273" s="119">
        <f t="shared" si="1705"/>
        <v>0</v>
      </c>
      <c r="H2273" s="119">
        <f t="shared" si="1705"/>
        <v>0.39562459508027686</v>
      </c>
      <c r="I2273" s="119">
        <f t="shared" si="1705"/>
        <v>0</v>
      </c>
      <c r="J2273" s="119">
        <f t="shared" si="1705"/>
        <v>0.30411938360720414</v>
      </c>
      <c r="K2273" s="119">
        <f t="shared" si="1705"/>
        <v>0</v>
      </c>
      <c r="L2273" s="119">
        <f t="shared" si="1705"/>
        <v>0</v>
      </c>
      <c r="M2273" s="119">
        <f t="shared" si="1705"/>
        <v>0.19729388236806228</v>
      </c>
      <c r="N2273" s="119">
        <f t="shared" si="1705"/>
        <v>0</v>
      </c>
      <c r="O2273" s="119">
        <f t="shared" si="1705"/>
        <v>0</v>
      </c>
      <c r="P2273" s="175">
        <f t="shared" si="1702"/>
        <v>1</v>
      </c>
      <c r="Q2273" s="556">
        <f t="shared" si="1704"/>
        <v>0.20702052165376972</v>
      </c>
      <c r="R2273" s="83"/>
      <c r="S2273" s="83"/>
      <c r="T2273" s="67"/>
      <c r="U2273" s="209">
        <v>1</v>
      </c>
    </row>
    <row r="2274" spans="1:21" s="60" customFormat="1" ht="15.6" customHeight="1">
      <c r="A2274" s="60" t="s">
        <v>53</v>
      </c>
      <c r="B2274" s="513">
        <f>+B2273+1</f>
        <v>407</v>
      </c>
      <c r="C2274" s="567" t="s">
        <v>1602</v>
      </c>
      <c r="D2274" s="119">
        <f t="shared" si="1700"/>
        <v>0</v>
      </c>
      <c r="E2274" s="119">
        <f t="shared" ref="E2274:O2274" si="1706">E2297/$P2297</f>
        <v>0.24513004242457975</v>
      </c>
      <c r="F2274" s="119">
        <f t="shared" si="1706"/>
        <v>0</v>
      </c>
      <c r="G2274" s="119">
        <f t="shared" si="1706"/>
        <v>0</v>
      </c>
      <c r="H2274" s="119">
        <f t="shared" si="1706"/>
        <v>0.23750308927537009</v>
      </c>
      <c r="I2274" s="119">
        <f t="shared" si="1706"/>
        <v>4.8633355872037959E-3</v>
      </c>
      <c r="J2274" s="119">
        <f t="shared" si="1706"/>
        <v>0.36741376329186459</v>
      </c>
      <c r="K2274" s="119">
        <f t="shared" si="1706"/>
        <v>0</v>
      </c>
      <c r="L2274" s="119">
        <f t="shared" si="1706"/>
        <v>0</v>
      </c>
      <c r="M2274" s="119">
        <f t="shared" si="1706"/>
        <v>0</v>
      </c>
      <c r="N2274" s="119">
        <f t="shared" si="1706"/>
        <v>0.14508976942098173</v>
      </c>
      <c r="O2274" s="119">
        <f t="shared" si="1706"/>
        <v>0</v>
      </c>
      <c r="P2274" s="175">
        <f t="shared" si="1702"/>
        <v>0.99999999999999989</v>
      </c>
      <c r="Q2274" s="556">
        <f t="shared" si="1704"/>
        <v>1.4521792472424133E-2</v>
      </c>
      <c r="R2274" s="83"/>
      <c r="S2274" s="83"/>
      <c r="T2274" s="67"/>
      <c r="U2274" s="209">
        <v>1</v>
      </c>
    </row>
    <row r="2275" spans="1:21" s="60" customFormat="1" ht="15.75" customHeight="1">
      <c r="A2275" s="60" t="s">
        <v>53</v>
      </c>
      <c r="B2275" s="513">
        <f>+B2274+1</f>
        <v>408</v>
      </c>
      <c r="C2275" s="567" t="s">
        <v>1603</v>
      </c>
      <c r="D2275" s="119">
        <f t="shared" si="1700"/>
        <v>0</v>
      </c>
      <c r="E2275" s="119">
        <f t="shared" ref="E2275:O2275" si="1707">E2298/$P2298</f>
        <v>0.33251608837401531</v>
      </c>
      <c r="F2275" s="119">
        <f t="shared" si="1707"/>
        <v>0</v>
      </c>
      <c r="G2275" s="119">
        <f t="shared" si="1707"/>
        <v>0.17391058273217314</v>
      </c>
      <c r="H2275" s="119">
        <f t="shared" si="1707"/>
        <v>0</v>
      </c>
      <c r="I2275" s="119">
        <f t="shared" si="1707"/>
        <v>0</v>
      </c>
      <c r="J2275" s="119">
        <f t="shared" si="1707"/>
        <v>0.30413463382121236</v>
      </c>
      <c r="K2275" s="119">
        <f t="shared" si="1707"/>
        <v>0</v>
      </c>
      <c r="L2275" s="119">
        <f t="shared" si="1707"/>
        <v>0</v>
      </c>
      <c r="M2275" s="119">
        <f t="shared" si="1707"/>
        <v>0</v>
      </c>
      <c r="N2275" s="119">
        <f t="shared" si="1707"/>
        <v>0.18943869507259919</v>
      </c>
      <c r="O2275" s="119">
        <f t="shared" si="1707"/>
        <v>0</v>
      </c>
      <c r="P2275" s="175">
        <f t="shared" si="1702"/>
        <v>1</v>
      </c>
      <c r="Q2275" s="556">
        <f t="shared" si="1704"/>
        <v>-6.4407053528229952E-2</v>
      </c>
      <c r="R2275" s="83"/>
      <c r="S2275" s="83"/>
      <c r="T2275" s="67"/>
      <c r="U2275" s="209">
        <v>1</v>
      </c>
    </row>
    <row r="2276" spans="1:21" s="60" customFormat="1" ht="15.75" customHeight="1">
      <c r="A2276" s="60" t="s">
        <v>53</v>
      </c>
      <c r="B2276" s="513">
        <f>+B2275+1</f>
        <v>409</v>
      </c>
      <c r="C2276" s="567" t="s">
        <v>1604</v>
      </c>
      <c r="D2276" s="119">
        <f t="shared" si="1700"/>
        <v>0</v>
      </c>
      <c r="E2276" s="119">
        <f t="shared" ref="E2276:O2276" si="1708">E2299/$P2299</f>
        <v>0.31588689944095416</v>
      </c>
      <c r="F2276" s="119">
        <f t="shared" si="1708"/>
        <v>0</v>
      </c>
      <c r="G2276" s="119">
        <f t="shared" si="1708"/>
        <v>0.18060601477303564</v>
      </c>
      <c r="H2276" s="119">
        <f t="shared" si="1708"/>
        <v>9.4030746065538564E-5</v>
      </c>
      <c r="I2276" s="119">
        <f t="shared" si="1708"/>
        <v>0</v>
      </c>
      <c r="J2276" s="119">
        <f t="shared" si="1708"/>
        <v>0.30337735186743581</v>
      </c>
      <c r="K2276" s="119">
        <f t="shared" si="1708"/>
        <v>0</v>
      </c>
      <c r="L2276" s="119">
        <f t="shared" si="1708"/>
        <v>0</v>
      </c>
      <c r="M2276" s="119">
        <f t="shared" si="1708"/>
        <v>0.20003570317250885</v>
      </c>
      <c r="N2276" s="119">
        <f t="shared" si="1708"/>
        <v>0</v>
      </c>
      <c r="O2276" s="119">
        <f t="shared" si="1708"/>
        <v>0</v>
      </c>
      <c r="P2276" s="175">
        <f t="shared" si="1702"/>
        <v>1</v>
      </c>
      <c r="Q2276" s="556">
        <f t="shared" si="1704"/>
        <v>-1.0214008070873248E-2</v>
      </c>
      <c r="R2276" s="83"/>
      <c r="S2276" s="83"/>
      <c r="T2276" s="67"/>
      <c r="U2276" s="209">
        <v>1</v>
      </c>
    </row>
    <row r="2277" spans="1:21" s="60" customFormat="1" ht="15.75" customHeight="1">
      <c r="A2277" s="60" t="s">
        <v>53</v>
      </c>
      <c r="B2277" s="513">
        <v>410</v>
      </c>
      <c r="C2277" s="567" t="s">
        <v>1605</v>
      </c>
      <c r="D2277" s="119">
        <f t="shared" si="1700"/>
        <v>0.3443412818181818</v>
      </c>
      <c r="E2277" s="119">
        <f t="shared" ref="E2277:O2277" si="1709">E2300/$P2300</f>
        <v>0</v>
      </c>
      <c r="F2277" s="119">
        <f t="shared" si="1709"/>
        <v>0</v>
      </c>
      <c r="G2277" s="119">
        <f t="shared" si="1709"/>
        <v>0.21886895000000001</v>
      </c>
      <c r="H2277" s="119">
        <f t="shared" si="1709"/>
        <v>0</v>
      </c>
      <c r="I2277" s="119">
        <f t="shared" si="1709"/>
        <v>0</v>
      </c>
      <c r="J2277" s="119">
        <f t="shared" si="1709"/>
        <v>0.31818181818181812</v>
      </c>
      <c r="K2277" s="119">
        <f t="shared" si="1709"/>
        <v>0</v>
      </c>
      <c r="L2277" s="119">
        <f t="shared" si="1709"/>
        <v>0</v>
      </c>
      <c r="M2277" s="119">
        <f t="shared" si="1709"/>
        <v>0.11860795000000003</v>
      </c>
      <c r="N2277" s="119">
        <f t="shared" si="1709"/>
        <v>0</v>
      </c>
      <c r="O2277" s="119">
        <f t="shared" si="1709"/>
        <v>0</v>
      </c>
      <c r="P2277" s="175">
        <f t="shared" si="1702"/>
        <v>0.99999999999999989</v>
      </c>
      <c r="Q2277" s="556">
        <f t="shared" si="1704"/>
        <v>-0.18540011283985736</v>
      </c>
      <c r="R2277" s="83"/>
      <c r="S2277" s="83"/>
      <c r="T2277" s="67"/>
      <c r="U2277" s="209">
        <v>1</v>
      </c>
    </row>
    <row r="2278" spans="1:21" s="60" customFormat="1" ht="15.75" customHeight="1">
      <c r="A2278" s="60" t="s">
        <v>53</v>
      </c>
      <c r="B2278" s="513">
        <v>411</v>
      </c>
      <c r="C2278" s="567" t="s">
        <v>1606</v>
      </c>
      <c r="D2278" s="119">
        <f t="shared" ref="D2278:O2280" si="1710">D2301/$P2301</f>
        <v>0.35</v>
      </c>
      <c r="E2278" s="119">
        <f t="shared" si="1710"/>
        <v>0</v>
      </c>
      <c r="F2278" s="119">
        <f t="shared" si="1710"/>
        <v>0</v>
      </c>
      <c r="G2278" s="119">
        <f t="shared" si="1710"/>
        <v>0.2</v>
      </c>
      <c r="H2278" s="119">
        <f t="shared" si="1710"/>
        <v>0</v>
      </c>
      <c r="I2278" s="119">
        <f t="shared" si="1710"/>
        <v>0</v>
      </c>
      <c r="J2278" s="119">
        <f t="shared" si="1710"/>
        <v>0.3</v>
      </c>
      <c r="K2278" s="119">
        <f t="shared" si="1710"/>
        <v>0</v>
      </c>
      <c r="L2278" s="119">
        <f t="shared" si="1710"/>
        <v>0</v>
      </c>
      <c r="M2278" s="119">
        <f t="shared" si="1710"/>
        <v>0.15</v>
      </c>
      <c r="N2278" s="119">
        <f t="shared" si="1710"/>
        <v>0</v>
      </c>
      <c r="O2278" s="119">
        <f t="shared" si="1710"/>
        <v>0</v>
      </c>
      <c r="P2278" s="175">
        <f t="shared" si="1702"/>
        <v>1</v>
      </c>
      <c r="Q2278" s="556">
        <f t="shared" si="1704"/>
        <v>-9.0909090909090939E-2</v>
      </c>
      <c r="R2278" s="83"/>
      <c r="S2278" s="83"/>
      <c r="T2278" s="67"/>
      <c r="U2278" s="209">
        <v>1</v>
      </c>
    </row>
    <row r="2279" spans="1:21" s="60" customFormat="1" ht="15.75" hidden="1" customHeight="1" thickBot="1">
      <c r="A2279" s="60" t="s">
        <v>53</v>
      </c>
      <c r="B2279" s="409"/>
      <c r="C2279" s="158" t="s">
        <v>1607</v>
      </c>
      <c r="D2279" s="102" t="e">
        <f t="shared" si="1710"/>
        <v>#DIV/0!</v>
      </c>
      <c r="E2279" s="103" t="e">
        <f t="shared" si="1710"/>
        <v>#DIV/0!</v>
      </c>
      <c r="F2279" s="103" t="e">
        <f t="shared" si="1710"/>
        <v>#DIV/0!</v>
      </c>
      <c r="G2279" s="103" t="e">
        <f t="shared" si="1710"/>
        <v>#DIV/0!</v>
      </c>
      <c r="H2279" s="103" t="e">
        <f t="shared" si="1710"/>
        <v>#DIV/0!</v>
      </c>
      <c r="I2279" s="103" t="e">
        <f t="shared" si="1710"/>
        <v>#DIV/0!</v>
      </c>
      <c r="J2279" s="103" t="e">
        <f t="shared" si="1710"/>
        <v>#DIV/0!</v>
      </c>
      <c r="K2279" s="103" t="e">
        <f t="shared" si="1710"/>
        <v>#DIV/0!</v>
      </c>
      <c r="L2279" s="103" t="e">
        <f t="shared" si="1710"/>
        <v>#DIV/0!</v>
      </c>
      <c r="M2279" s="103" t="e">
        <f t="shared" si="1710"/>
        <v>#DIV/0!</v>
      </c>
      <c r="N2279" s="103" t="e">
        <f t="shared" si="1710"/>
        <v>#DIV/0!</v>
      </c>
      <c r="O2279" s="103" t="e">
        <f t="shared" si="1710"/>
        <v>#DIV/0!</v>
      </c>
      <c r="P2279" s="105" t="e">
        <f t="shared" si="1702"/>
        <v>#DIV/0!</v>
      </c>
      <c r="Q2279" s="106">
        <f t="shared" si="1704"/>
        <v>-1</v>
      </c>
      <c r="R2279" s="83"/>
      <c r="S2279" s="83"/>
      <c r="T2279" s="67"/>
      <c r="U2279" s="209">
        <v>2</v>
      </c>
    </row>
    <row r="2280" spans="1:21" s="60" customFormat="1" ht="15.75" hidden="1" customHeight="1" thickBot="1">
      <c r="A2280" s="60" t="s">
        <v>53</v>
      </c>
      <c r="B2280" s="213"/>
      <c r="C2280" s="40" t="s">
        <v>1608</v>
      </c>
      <c r="D2280" s="102" t="e">
        <f t="shared" si="1710"/>
        <v>#DIV/0!</v>
      </c>
      <c r="E2280" s="103" t="e">
        <f t="shared" si="1710"/>
        <v>#DIV/0!</v>
      </c>
      <c r="F2280" s="103" t="e">
        <f t="shared" si="1710"/>
        <v>#DIV/0!</v>
      </c>
      <c r="G2280" s="103" t="e">
        <f t="shared" si="1710"/>
        <v>#DIV/0!</v>
      </c>
      <c r="H2280" s="103" t="e">
        <f t="shared" si="1710"/>
        <v>#DIV/0!</v>
      </c>
      <c r="I2280" s="103" t="e">
        <f t="shared" si="1710"/>
        <v>#DIV/0!</v>
      </c>
      <c r="J2280" s="103" t="e">
        <f t="shared" si="1710"/>
        <v>#DIV/0!</v>
      </c>
      <c r="K2280" s="103" t="e">
        <f t="shared" si="1710"/>
        <v>#DIV/0!</v>
      </c>
      <c r="L2280" s="103" t="e">
        <f t="shared" si="1710"/>
        <v>#DIV/0!</v>
      </c>
      <c r="M2280" s="103" t="e">
        <f t="shared" si="1710"/>
        <v>#DIV/0!</v>
      </c>
      <c r="N2280" s="103" t="e">
        <f t="shared" si="1710"/>
        <v>#DIV/0!</v>
      </c>
      <c r="O2280" s="103" t="e">
        <f t="shared" si="1710"/>
        <v>#DIV/0!</v>
      </c>
      <c r="P2280" s="107" t="e">
        <f t="shared" si="1702"/>
        <v>#DIV/0!</v>
      </c>
      <c r="Q2280" s="108" t="e">
        <f t="shared" si="1704"/>
        <v>#DIV/0!</v>
      </c>
      <c r="R2280" s="83"/>
      <c r="S2280" s="83"/>
      <c r="T2280" s="67"/>
      <c r="U2280" s="209">
        <v>2</v>
      </c>
    </row>
    <row r="2281" spans="1:21" s="60" customFormat="1" ht="15.75" hidden="1" customHeight="1" thickBot="1">
      <c r="A2281" s="60" t="s">
        <v>53</v>
      </c>
      <c r="B2281" s="213"/>
      <c r="C2281" s="40" t="s">
        <v>2550</v>
      </c>
      <c r="D2281" s="102" t="e">
        <f t="shared" ref="D2281:O2281" si="1711">D2304/$P2304</f>
        <v>#DIV/0!</v>
      </c>
      <c r="E2281" s="103" t="e">
        <f t="shared" si="1711"/>
        <v>#DIV/0!</v>
      </c>
      <c r="F2281" s="103" t="e">
        <f t="shared" si="1711"/>
        <v>#DIV/0!</v>
      </c>
      <c r="G2281" s="103" t="e">
        <f t="shared" si="1711"/>
        <v>#DIV/0!</v>
      </c>
      <c r="H2281" s="103" t="e">
        <f t="shared" si="1711"/>
        <v>#DIV/0!</v>
      </c>
      <c r="I2281" s="103" t="e">
        <f t="shared" si="1711"/>
        <v>#DIV/0!</v>
      </c>
      <c r="J2281" s="103" t="e">
        <f t="shared" si="1711"/>
        <v>#DIV/0!</v>
      </c>
      <c r="K2281" s="103" t="e">
        <f t="shared" si="1711"/>
        <v>#DIV/0!</v>
      </c>
      <c r="L2281" s="103" t="e">
        <f t="shared" si="1711"/>
        <v>#DIV/0!</v>
      </c>
      <c r="M2281" s="103" t="e">
        <f t="shared" si="1711"/>
        <v>#DIV/0!</v>
      </c>
      <c r="N2281" s="103" t="e">
        <f t="shared" si="1711"/>
        <v>#DIV/0!</v>
      </c>
      <c r="O2281" s="103" t="e">
        <f t="shared" si="1711"/>
        <v>#DIV/0!</v>
      </c>
      <c r="P2281" s="107" t="e">
        <f t="shared" ref="P2281:P2283" si="1712">SUM(D2281:O2281)</f>
        <v>#DIV/0!</v>
      </c>
      <c r="Q2281" s="108" t="e">
        <f t="shared" ref="Q2281:Q2283" si="1713">(P2304/P2303-1)</f>
        <v>#DIV/0!</v>
      </c>
      <c r="R2281" s="83"/>
      <c r="S2281" s="83"/>
      <c r="T2281" s="67"/>
      <c r="U2281" s="209">
        <v>2</v>
      </c>
    </row>
    <row r="2282" spans="1:21" s="60" customFormat="1" ht="15.75" hidden="1" customHeight="1" thickBot="1">
      <c r="A2282" s="60" t="s">
        <v>53</v>
      </c>
      <c r="B2282" s="213"/>
      <c r="C2282" s="40" t="s">
        <v>2646</v>
      </c>
      <c r="D2282" s="102" t="e">
        <f t="shared" ref="D2282:O2282" si="1714">D2305/$P2305</f>
        <v>#DIV/0!</v>
      </c>
      <c r="E2282" s="103" t="e">
        <f t="shared" si="1714"/>
        <v>#DIV/0!</v>
      </c>
      <c r="F2282" s="103" t="e">
        <f t="shared" si="1714"/>
        <v>#DIV/0!</v>
      </c>
      <c r="G2282" s="103" t="e">
        <f t="shared" si="1714"/>
        <v>#DIV/0!</v>
      </c>
      <c r="H2282" s="103" t="e">
        <f t="shared" si="1714"/>
        <v>#DIV/0!</v>
      </c>
      <c r="I2282" s="103" t="e">
        <f t="shared" si="1714"/>
        <v>#DIV/0!</v>
      </c>
      <c r="J2282" s="103" t="e">
        <f t="shared" si="1714"/>
        <v>#DIV/0!</v>
      </c>
      <c r="K2282" s="103" t="e">
        <f t="shared" si="1714"/>
        <v>#DIV/0!</v>
      </c>
      <c r="L2282" s="103" t="e">
        <f t="shared" si="1714"/>
        <v>#DIV/0!</v>
      </c>
      <c r="M2282" s="103" t="e">
        <f t="shared" si="1714"/>
        <v>#DIV/0!</v>
      </c>
      <c r="N2282" s="103" t="e">
        <f t="shared" si="1714"/>
        <v>#DIV/0!</v>
      </c>
      <c r="O2282" s="103" t="e">
        <f t="shared" si="1714"/>
        <v>#DIV/0!</v>
      </c>
      <c r="P2282" s="107" t="e">
        <f t="shared" si="1712"/>
        <v>#DIV/0!</v>
      </c>
      <c r="Q2282" s="108" t="e">
        <f t="shared" si="1713"/>
        <v>#DIV/0!</v>
      </c>
      <c r="R2282" s="83"/>
      <c r="S2282" s="83"/>
      <c r="T2282" s="67"/>
      <c r="U2282" s="209">
        <v>2</v>
      </c>
    </row>
    <row r="2283" spans="1:21" s="60" customFormat="1" ht="15.75" hidden="1" customHeight="1" thickBot="1">
      <c r="A2283" s="60" t="s">
        <v>53</v>
      </c>
      <c r="B2283" s="213"/>
      <c r="C2283" s="40" t="s">
        <v>2742</v>
      </c>
      <c r="D2283" s="102" t="e">
        <f t="shared" ref="D2283:O2283" si="1715">D2306/$P2306</f>
        <v>#DIV/0!</v>
      </c>
      <c r="E2283" s="103" t="e">
        <f t="shared" si="1715"/>
        <v>#DIV/0!</v>
      </c>
      <c r="F2283" s="103" t="e">
        <f t="shared" si="1715"/>
        <v>#DIV/0!</v>
      </c>
      <c r="G2283" s="103" t="e">
        <f>G2306/$P2306</f>
        <v>#DIV/0!</v>
      </c>
      <c r="H2283" s="103" t="e">
        <f t="shared" si="1715"/>
        <v>#DIV/0!</v>
      </c>
      <c r="I2283" s="103" t="e">
        <f t="shared" si="1715"/>
        <v>#DIV/0!</v>
      </c>
      <c r="J2283" s="103" t="e">
        <f t="shared" si="1715"/>
        <v>#DIV/0!</v>
      </c>
      <c r="K2283" s="103" t="e">
        <f t="shared" si="1715"/>
        <v>#DIV/0!</v>
      </c>
      <c r="L2283" s="103" t="e">
        <f t="shared" si="1715"/>
        <v>#DIV/0!</v>
      </c>
      <c r="M2283" s="103" t="e">
        <f t="shared" si="1715"/>
        <v>#DIV/0!</v>
      </c>
      <c r="N2283" s="103" t="e">
        <f t="shared" si="1715"/>
        <v>#DIV/0!</v>
      </c>
      <c r="O2283" s="103" t="e">
        <f t="shared" si="1715"/>
        <v>#DIV/0!</v>
      </c>
      <c r="P2283" s="107" t="e">
        <f t="shared" si="1712"/>
        <v>#DIV/0!</v>
      </c>
      <c r="Q2283" s="108" t="e">
        <f t="shared" si="1713"/>
        <v>#DIV/0!</v>
      </c>
      <c r="R2283" s="83"/>
      <c r="S2283" s="83"/>
      <c r="T2283" s="67"/>
      <c r="U2283" s="209">
        <v>2</v>
      </c>
    </row>
    <row r="2284" spans="1:21" s="60" customFormat="1" ht="15.75" hidden="1" customHeight="1" thickBot="1">
      <c r="A2284" s="60" t="s">
        <v>53</v>
      </c>
      <c r="B2284" s="213"/>
      <c r="C2284" s="41" t="s">
        <v>244</v>
      </c>
      <c r="D2284" s="351">
        <v>0</v>
      </c>
      <c r="E2284" s="352">
        <v>0.58511206999999998</v>
      </c>
      <c r="F2284" s="352">
        <v>0</v>
      </c>
      <c r="G2284" s="352">
        <v>1.0120699499999999</v>
      </c>
      <c r="H2284" s="352">
        <v>0</v>
      </c>
      <c r="I2284" s="352">
        <v>0</v>
      </c>
      <c r="J2284" s="352">
        <v>1.0307679600000004</v>
      </c>
      <c r="K2284" s="352">
        <v>0</v>
      </c>
      <c r="L2284" s="352">
        <v>0</v>
      </c>
      <c r="M2284" s="352">
        <v>0.42945783999999954</v>
      </c>
      <c r="N2284" s="352">
        <v>0</v>
      </c>
      <c r="O2284" s="83">
        <v>0</v>
      </c>
      <c r="P2284" s="304">
        <f>SUM(D2284:O2284)</f>
        <v>3.0574078199999999</v>
      </c>
      <c r="Q2284" s="84"/>
      <c r="R2284" s="83"/>
      <c r="S2284" s="83"/>
      <c r="T2284" s="67"/>
      <c r="U2284" s="209">
        <v>2</v>
      </c>
    </row>
    <row r="2285" spans="1:21" s="60" customFormat="1" ht="15.75" hidden="1" customHeight="1" thickBot="1">
      <c r="A2285" s="60" t="s">
        <v>53</v>
      </c>
      <c r="B2285" s="213"/>
      <c r="C2285" s="40" t="s">
        <v>245</v>
      </c>
      <c r="D2285" s="109">
        <v>0.89786878000000003</v>
      </c>
      <c r="E2285" s="110">
        <v>0</v>
      </c>
      <c r="F2285" s="110">
        <v>0</v>
      </c>
      <c r="G2285" s="110">
        <v>0.68600764000000003</v>
      </c>
      <c r="H2285" s="110">
        <v>0</v>
      </c>
      <c r="I2285" s="110">
        <v>0</v>
      </c>
      <c r="J2285" s="110">
        <v>0.88527913000000003</v>
      </c>
      <c r="K2285" s="110">
        <v>0</v>
      </c>
      <c r="L2285" s="110">
        <v>0</v>
      </c>
      <c r="M2285" s="110">
        <v>0.46703755000000002</v>
      </c>
      <c r="N2285" s="110">
        <v>0</v>
      </c>
      <c r="O2285" s="111">
        <v>0</v>
      </c>
      <c r="P2285" s="112">
        <f>SUM(D2285:O2285)</f>
        <v>2.9361931000000001</v>
      </c>
      <c r="Q2285" s="240"/>
      <c r="R2285" s="315"/>
      <c r="S2285" s="315"/>
      <c r="T2285" s="242"/>
      <c r="U2285" s="209">
        <v>2</v>
      </c>
    </row>
    <row r="2286" spans="1:21" s="60" customFormat="1" ht="15.75" hidden="1" customHeight="1" thickBot="1">
      <c r="A2286" s="60" t="s">
        <v>53</v>
      </c>
      <c r="B2286" s="213"/>
      <c r="C2286" s="40" t="s">
        <v>465</v>
      </c>
      <c r="D2286" s="109">
        <v>0.72401395999999996</v>
      </c>
      <c r="E2286" s="110">
        <v>0</v>
      </c>
      <c r="F2286" s="110">
        <v>0</v>
      </c>
      <c r="G2286" s="110">
        <v>0.83128818000000004</v>
      </c>
      <c r="H2286" s="110">
        <v>0</v>
      </c>
      <c r="I2286" s="110">
        <v>0</v>
      </c>
      <c r="J2286" s="110">
        <v>0.87788895</v>
      </c>
      <c r="K2286" s="110">
        <v>0</v>
      </c>
      <c r="L2286" s="110">
        <v>0</v>
      </c>
      <c r="M2286" s="110">
        <v>0.41788155999999999</v>
      </c>
      <c r="N2286" s="110">
        <v>0</v>
      </c>
      <c r="O2286" s="111">
        <v>0</v>
      </c>
      <c r="P2286" s="112">
        <f t="shared" ref="P2286:P2291" si="1716">SUM(D2286:O2286)</f>
        <v>2.8510726500000003</v>
      </c>
      <c r="Q2286" s="80"/>
      <c r="R2286" s="114"/>
      <c r="S2286" s="114"/>
      <c r="T2286" s="115">
        <f t="shared" ref="T2286:T2292" si="1717">R2286-S2286</f>
        <v>0</v>
      </c>
      <c r="U2286" s="209">
        <v>2</v>
      </c>
    </row>
    <row r="2287" spans="1:21" s="60" customFormat="1" ht="15.75" hidden="1" customHeight="1" thickBot="1">
      <c r="A2287" s="60" t="s">
        <v>53</v>
      </c>
      <c r="B2287" s="213"/>
      <c r="C2287" s="40" t="s">
        <v>584</v>
      </c>
      <c r="D2287" s="109">
        <v>0.85026524000000003</v>
      </c>
      <c r="E2287" s="110">
        <v>0</v>
      </c>
      <c r="F2287" s="110">
        <v>0</v>
      </c>
      <c r="G2287" s="110">
        <v>0.75453778000000005</v>
      </c>
      <c r="H2287" s="110">
        <v>0</v>
      </c>
      <c r="I2287" s="110">
        <v>0</v>
      </c>
      <c r="J2287" s="110">
        <v>0.91160448000000005</v>
      </c>
      <c r="K2287" s="110">
        <v>0</v>
      </c>
      <c r="L2287" s="110">
        <v>0</v>
      </c>
      <c r="M2287" s="110">
        <v>0</v>
      </c>
      <c r="N2287" s="110">
        <v>0.60492555000000003</v>
      </c>
      <c r="O2287" s="111">
        <v>0</v>
      </c>
      <c r="P2287" s="112">
        <f t="shared" si="1716"/>
        <v>3.1213330500000001</v>
      </c>
      <c r="Q2287" s="80"/>
      <c r="R2287" s="114"/>
      <c r="S2287" s="114"/>
      <c r="T2287" s="115">
        <f t="shared" si="1717"/>
        <v>0</v>
      </c>
      <c r="U2287" s="209">
        <v>2</v>
      </c>
    </row>
    <row r="2288" spans="1:21" s="60" customFormat="1" ht="15.75" hidden="1" customHeight="1" thickBot="1">
      <c r="A2288" s="60" t="s">
        <v>53</v>
      </c>
      <c r="B2288" s="213"/>
      <c r="C2288" s="40" t="s">
        <v>680</v>
      </c>
      <c r="D2288" s="109">
        <v>0.66593869999999999</v>
      </c>
      <c r="E2288" s="110">
        <v>0</v>
      </c>
      <c r="F2288" s="110">
        <v>0</v>
      </c>
      <c r="G2288" s="110">
        <v>0.91903365000000004</v>
      </c>
      <c r="H2288" s="110">
        <v>0</v>
      </c>
      <c r="I2288" s="110">
        <v>0</v>
      </c>
      <c r="J2288" s="110">
        <v>0.69889690000000004</v>
      </c>
      <c r="K2288" s="110">
        <v>0</v>
      </c>
      <c r="L2288" s="110">
        <v>0</v>
      </c>
      <c r="M2288" s="110">
        <v>0.55567520999999997</v>
      </c>
      <c r="N2288" s="110">
        <v>0</v>
      </c>
      <c r="O2288" s="111">
        <v>0</v>
      </c>
      <c r="P2288" s="112">
        <f t="shared" si="1716"/>
        <v>2.8395444600000004</v>
      </c>
      <c r="Q2288" s="80"/>
      <c r="R2288" s="114"/>
      <c r="S2288" s="114"/>
      <c r="T2288" s="115">
        <f t="shared" si="1717"/>
        <v>0</v>
      </c>
      <c r="U2288" s="209">
        <v>2</v>
      </c>
    </row>
    <row r="2289" spans="1:21" s="60" customFormat="1" ht="15.75" hidden="1" customHeight="1" thickBot="1">
      <c r="A2289" s="60" t="s">
        <v>53</v>
      </c>
      <c r="B2289" s="213"/>
      <c r="C2289" s="40" t="s">
        <v>769</v>
      </c>
      <c r="D2289" s="151">
        <v>0.68541763</v>
      </c>
      <c r="E2289" s="152">
        <v>0</v>
      </c>
      <c r="F2289" s="152">
        <v>0</v>
      </c>
      <c r="G2289" s="152">
        <v>0.91121191999999984</v>
      </c>
      <c r="H2289" s="152">
        <v>0</v>
      </c>
      <c r="I2289" s="152">
        <v>0</v>
      </c>
      <c r="J2289" s="152">
        <v>0.86015649999999999</v>
      </c>
      <c r="K2289" s="152">
        <v>0</v>
      </c>
      <c r="L2289" s="152">
        <v>0</v>
      </c>
      <c r="M2289" s="152">
        <v>0.6040498000000003</v>
      </c>
      <c r="N2289" s="152">
        <v>0</v>
      </c>
      <c r="O2289" s="111">
        <v>0</v>
      </c>
      <c r="P2289" s="112">
        <f t="shared" si="1716"/>
        <v>3.0608358500000001</v>
      </c>
      <c r="Q2289" s="80"/>
      <c r="R2289" s="114"/>
      <c r="S2289" s="114"/>
      <c r="T2289" s="115">
        <f t="shared" si="1717"/>
        <v>0</v>
      </c>
      <c r="U2289" s="209">
        <v>2</v>
      </c>
    </row>
    <row r="2290" spans="1:21" s="60" customFormat="1" ht="15.75" hidden="1" customHeight="1" thickBot="1">
      <c r="A2290" s="60" t="s">
        <v>53</v>
      </c>
      <c r="B2290" s="213"/>
      <c r="C2290" s="40" t="s">
        <v>848</v>
      </c>
      <c r="D2290" s="306">
        <v>0</v>
      </c>
      <c r="E2290" s="307">
        <v>0.65150580999999996</v>
      </c>
      <c r="F2290" s="307">
        <v>0</v>
      </c>
      <c r="G2290" s="307">
        <v>0</v>
      </c>
      <c r="H2290" s="307">
        <v>0.89969750999999998</v>
      </c>
      <c r="I2290" s="307">
        <v>0</v>
      </c>
      <c r="J2290" s="307">
        <v>0</v>
      </c>
      <c r="K2290" s="307">
        <v>0.84621385999999976</v>
      </c>
      <c r="L2290" s="307">
        <v>0</v>
      </c>
      <c r="M2290" s="307">
        <v>0.6036559300000004</v>
      </c>
      <c r="N2290" s="307">
        <v>0</v>
      </c>
      <c r="O2290" s="308">
        <v>0</v>
      </c>
      <c r="P2290" s="309">
        <f t="shared" si="1716"/>
        <v>3.0010731100000001</v>
      </c>
      <c r="Q2290" s="80"/>
      <c r="R2290" s="109"/>
      <c r="S2290" s="109"/>
      <c r="T2290" s="52">
        <f>S2290-R2290</f>
        <v>0</v>
      </c>
      <c r="U2290" s="209">
        <v>2</v>
      </c>
    </row>
    <row r="2291" spans="1:21" s="60" customFormat="1" ht="15.75" hidden="1" customHeight="1">
      <c r="A2291" s="60" t="s">
        <v>53</v>
      </c>
      <c r="B2291" s="512"/>
      <c r="C2291" s="41" t="s">
        <v>932</v>
      </c>
      <c r="D2291" s="306">
        <v>0</v>
      </c>
      <c r="E2291" s="307">
        <v>0</v>
      </c>
      <c r="F2291" s="307">
        <v>0</v>
      </c>
      <c r="G2291" s="307">
        <v>0.73825753000000005</v>
      </c>
      <c r="H2291" s="307">
        <v>0</v>
      </c>
      <c r="I2291" s="307">
        <v>0</v>
      </c>
      <c r="J2291" s="307">
        <v>0.85710294000000009</v>
      </c>
      <c r="K2291" s="307">
        <v>0</v>
      </c>
      <c r="L2291" s="307">
        <v>0.60489128999999986</v>
      </c>
      <c r="M2291" s="307">
        <v>0.60548877000000001</v>
      </c>
      <c r="N2291" s="307">
        <v>0</v>
      </c>
      <c r="O2291" s="590">
        <v>0</v>
      </c>
      <c r="P2291" s="309">
        <f t="shared" si="1716"/>
        <v>2.80574053</v>
      </c>
      <c r="Q2291" s="80"/>
      <c r="R2291" s="342">
        <v>3.2</v>
      </c>
      <c r="S2291" s="342">
        <v>3.2</v>
      </c>
      <c r="T2291" s="355">
        <f t="shared" si="1717"/>
        <v>0</v>
      </c>
      <c r="U2291" s="209">
        <v>2</v>
      </c>
    </row>
    <row r="2292" spans="1:21" s="60" customFormat="1" ht="15.6" customHeight="1">
      <c r="A2292" s="60" t="s">
        <v>53</v>
      </c>
      <c r="B2292" s="513">
        <v>412</v>
      </c>
      <c r="C2292" s="567" t="s">
        <v>2868</v>
      </c>
      <c r="D2292" s="551">
        <v>0.8</v>
      </c>
      <c r="E2292" s="551">
        <v>0</v>
      </c>
      <c r="F2292" s="551">
        <v>0</v>
      </c>
      <c r="G2292" s="551">
        <v>0.4</v>
      </c>
      <c r="H2292" s="551">
        <v>0</v>
      </c>
      <c r="I2292" s="551">
        <v>0</v>
      </c>
      <c r="J2292" s="551">
        <v>0.7</v>
      </c>
      <c r="K2292" s="551">
        <v>0</v>
      </c>
      <c r="L2292" s="551">
        <v>0</v>
      </c>
      <c r="M2292" s="551">
        <v>0.3</v>
      </c>
      <c r="N2292" s="551">
        <v>0</v>
      </c>
      <c r="O2292" s="551">
        <f>(R2292)-SUM(D2292:N2292)</f>
        <v>0</v>
      </c>
      <c r="P2292" s="552">
        <f t="shared" ref="P2292" si="1718">SUM(D2292:O2292)</f>
        <v>2.2000000000000002</v>
      </c>
      <c r="Q2292" s="627"/>
      <c r="R2292" s="551">
        <v>2.2000000000000002</v>
      </c>
      <c r="S2292" s="551">
        <v>2.2000000000000002</v>
      </c>
      <c r="T2292" s="521">
        <f t="shared" si="1717"/>
        <v>0</v>
      </c>
      <c r="U2292" s="209">
        <v>1</v>
      </c>
    </row>
    <row r="2293" spans="1:21" s="60" customFormat="1" ht="15.75" hidden="1" customHeight="1" thickBot="1">
      <c r="A2293" s="60" t="s">
        <v>53</v>
      </c>
      <c r="B2293" s="409"/>
      <c r="C2293" s="158" t="s">
        <v>1066</v>
      </c>
      <c r="D2293" s="312">
        <v>0.77019970000000004</v>
      </c>
      <c r="E2293" s="313">
        <v>0</v>
      </c>
      <c r="F2293" s="313">
        <v>0</v>
      </c>
      <c r="G2293" s="313">
        <v>0.90590981999999998</v>
      </c>
      <c r="H2293" s="313">
        <v>0</v>
      </c>
      <c r="I2293" s="313">
        <v>0</v>
      </c>
      <c r="J2293" s="313">
        <v>1.04785924</v>
      </c>
      <c r="K2293" s="313">
        <v>0</v>
      </c>
      <c r="L2293" s="313">
        <v>0</v>
      </c>
      <c r="M2293" s="313">
        <v>0.43582564999999995</v>
      </c>
      <c r="N2293" s="313">
        <v>0</v>
      </c>
      <c r="O2293" s="305">
        <v>0</v>
      </c>
      <c r="P2293" s="314">
        <f>SUM(D2293:O2293)</f>
        <v>3.1597944099999999</v>
      </c>
      <c r="Q2293" s="75"/>
      <c r="R2293" s="395">
        <v>3.2</v>
      </c>
      <c r="S2293" s="396">
        <v>3.2</v>
      </c>
      <c r="T2293" s="397">
        <f>R2293-S2293</f>
        <v>0</v>
      </c>
      <c r="U2293" s="209">
        <v>2</v>
      </c>
    </row>
    <row r="2294" spans="1:21" s="60" customFormat="1" ht="15.75" hidden="1" customHeight="1" thickBot="1">
      <c r="A2294" s="60" t="s">
        <v>53</v>
      </c>
      <c r="B2294" s="62"/>
      <c r="C2294" s="40" t="s">
        <v>1599</v>
      </c>
      <c r="D2294" s="109">
        <v>0</v>
      </c>
      <c r="E2294" s="110">
        <v>0.37237964000000001</v>
      </c>
      <c r="F2294" s="110">
        <v>0</v>
      </c>
      <c r="G2294" s="110">
        <v>0.88742412000000004</v>
      </c>
      <c r="H2294" s="110">
        <v>0</v>
      </c>
      <c r="I2294" s="110">
        <v>0</v>
      </c>
      <c r="J2294" s="110">
        <v>0</v>
      </c>
      <c r="K2294" s="110">
        <v>0.84801123</v>
      </c>
      <c r="L2294" s="110">
        <v>0</v>
      </c>
      <c r="M2294" s="110">
        <v>0.58647216999999996</v>
      </c>
      <c r="N2294" s="110">
        <v>0</v>
      </c>
      <c r="O2294" s="111">
        <v>0</v>
      </c>
      <c r="P2294" s="112">
        <f t="shared" ref="P2294:P2303" si="1719">SUM(D2294:O2294)</f>
        <v>2.69428716</v>
      </c>
      <c r="Q2294" s="75"/>
      <c r="R2294" s="109">
        <v>3.2</v>
      </c>
      <c r="S2294" s="114">
        <v>3.2</v>
      </c>
      <c r="T2294" s="310">
        <f t="shared" ref="T2294:T2303" si="1720">R2294-S2294</f>
        <v>0</v>
      </c>
      <c r="U2294" s="209">
        <v>2</v>
      </c>
    </row>
    <row r="2295" spans="1:21" s="60" customFormat="1" ht="15.75" hidden="1" customHeight="1" thickBot="1">
      <c r="A2295" s="60" t="s">
        <v>53</v>
      </c>
      <c r="B2295" s="62"/>
      <c r="C2295" s="40" t="s">
        <v>1600</v>
      </c>
      <c r="D2295" s="312">
        <v>0</v>
      </c>
      <c r="E2295" s="313">
        <v>0.29598266000000001</v>
      </c>
      <c r="F2295" s="313">
        <v>0</v>
      </c>
      <c r="G2295" s="313">
        <v>0.77514503999999995</v>
      </c>
      <c r="H2295" s="313">
        <v>0</v>
      </c>
      <c r="I2295" s="313">
        <v>0</v>
      </c>
      <c r="J2295" s="313">
        <v>0.96821257000000038</v>
      </c>
      <c r="K2295" s="313">
        <v>0</v>
      </c>
      <c r="L2295" s="313">
        <v>0</v>
      </c>
      <c r="M2295" s="313">
        <v>0.34228844999999986</v>
      </c>
      <c r="N2295" s="313">
        <v>0</v>
      </c>
      <c r="O2295" s="305">
        <v>0</v>
      </c>
      <c r="P2295" s="314">
        <f t="shared" si="1719"/>
        <v>2.3816287200000001</v>
      </c>
      <c r="Q2295" s="79"/>
      <c r="R2295" s="306">
        <v>2.7</v>
      </c>
      <c r="S2295" s="342">
        <v>2.7</v>
      </c>
      <c r="T2295" s="355">
        <f t="shared" si="1720"/>
        <v>0</v>
      </c>
      <c r="U2295" s="209">
        <v>2</v>
      </c>
    </row>
    <row r="2296" spans="1:21" s="60" customFormat="1" ht="15.6" hidden="1" customHeight="1" thickBot="1">
      <c r="A2296" s="60" t="s">
        <v>53</v>
      </c>
      <c r="B2296" s="62"/>
      <c r="C2296" s="40" t="s">
        <v>1601</v>
      </c>
      <c r="D2296" s="109">
        <v>0.29598266000000001</v>
      </c>
      <c r="E2296" s="110">
        <v>0</v>
      </c>
      <c r="F2296" s="110">
        <v>0</v>
      </c>
      <c r="G2296" s="110">
        <v>0</v>
      </c>
      <c r="H2296" s="110">
        <v>1.1372920300000002</v>
      </c>
      <c r="I2296" s="110">
        <v>0</v>
      </c>
      <c r="J2296" s="110">
        <v>0.87424430999999991</v>
      </c>
      <c r="K2296" s="110">
        <v>0</v>
      </c>
      <c r="L2296" s="110">
        <v>0</v>
      </c>
      <c r="M2296" s="110">
        <v>0.56715574000000002</v>
      </c>
      <c r="N2296" s="110">
        <v>0</v>
      </c>
      <c r="O2296" s="111">
        <v>0</v>
      </c>
      <c r="P2296" s="112">
        <f t="shared" si="1719"/>
        <v>2.8746747400000001</v>
      </c>
      <c r="Q2296" s="113"/>
      <c r="R2296" s="109">
        <v>2.6</v>
      </c>
      <c r="S2296" s="114">
        <v>2.6</v>
      </c>
      <c r="T2296" s="115">
        <f t="shared" si="1720"/>
        <v>0</v>
      </c>
      <c r="U2296" s="209">
        <v>2</v>
      </c>
    </row>
    <row r="2297" spans="1:21" s="60" customFormat="1" ht="15.6" hidden="1" customHeight="1" thickBot="1">
      <c r="A2297" s="60" t="s">
        <v>53</v>
      </c>
      <c r="B2297" s="62"/>
      <c r="C2297" s="40" t="s">
        <v>1602</v>
      </c>
      <c r="D2297" s="109">
        <v>0</v>
      </c>
      <c r="E2297" s="110">
        <v>0.71490220000000004</v>
      </c>
      <c r="F2297" s="110">
        <v>0</v>
      </c>
      <c r="G2297" s="110">
        <v>0</v>
      </c>
      <c r="H2297" s="110">
        <v>0.69265880000000002</v>
      </c>
      <c r="I2297" s="110">
        <v>1.4183529999999944E-2</v>
      </c>
      <c r="J2297" s="110">
        <v>1.0715329099999995</v>
      </c>
      <c r="K2297" s="110">
        <v>0</v>
      </c>
      <c r="L2297" s="110">
        <v>0</v>
      </c>
      <c r="M2297" s="110">
        <v>0</v>
      </c>
      <c r="N2297" s="110">
        <v>0.42314273000000036</v>
      </c>
      <c r="O2297" s="111">
        <v>0</v>
      </c>
      <c r="P2297" s="112">
        <f t="shared" si="1719"/>
        <v>2.9164201699999999</v>
      </c>
      <c r="Q2297" s="113"/>
      <c r="R2297" s="109">
        <v>2.9</v>
      </c>
      <c r="S2297" s="114">
        <v>2.9</v>
      </c>
      <c r="T2297" s="115">
        <f t="shared" si="1720"/>
        <v>0</v>
      </c>
      <c r="U2297" s="209">
        <v>2</v>
      </c>
    </row>
    <row r="2298" spans="1:21" s="60" customFormat="1" ht="15.75" hidden="1" customHeight="1" thickBot="1">
      <c r="A2298" s="60" t="s">
        <v>53</v>
      </c>
      <c r="B2298" s="62">
        <f>+B2292+1</f>
        <v>413</v>
      </c>
      <c r="C2298" s="40" t="s">
        <v>1603</v>
      </c>
      <c r="D2298" s="109">
        <v>0</v>
      </c>
      <c r="E2298" s="110">
        <v>0.90729745999999989</v>
      </c>
      <c r="F2298" s="110">
        <v>0</v>
      </c>
      <c r="G2298" s="110">
        <v>0.47452931000000009</v>
      </c>
      <c r="H2298" s="110">
        <v>0</v>
      </c>
      <c r="I2298" s="110">
        <v>0</v>
      </c>
      <c r="J2298" s="110">
        <v>0.82985633000000014</v>
      </c>
      <c r="K2298" s="110">
        <v>0</v>
      </c>
      <c r="L2298" s="110">
        <v>0</v>
      </c>
      <c r="M2298" s="110">
        <v>0</v>
      </c>
      <c r="N2298" s="110">
        <v>0.5168990400000002</v>
      </c>
      <c r="O2298" s="111">
        <v>0</v>
      </c>
      <c r="P2298" s="112">
        <f t="shared" si="1719"/>
        <v>2.7285821400000003</v>
      </c>
      <c r="Q2298" s="79"/>
      <c r="R2298" s="402">
        <v>2.6</v>
      </c>
      <c r="S2298" s="343">
        <v>2.6</v>
      </c>
      <c r="T2298" s="403">
        <f t="shared" si="1720"/>
        <v>0</v>
      </c>
      <c r="U2298" s="209">
        <v>2</v>
      </c>
    </row>
    <row r="2299" spans="1:21" s="60" customFormat="1" ht="15.75" hidden="1" customHeight="1">
      <c r="A2299" s="60" t="s">
        <v>53</v>
      </c>
      <c r="B2299" s="408">
        <v>422</v>
      </c>
      <c r="C2299" s="568" t="s">
        <v>1604</v>
      </c>
      <c r="D2299" s="591">
        <v>0</v>
      </c>
      <c r="E2299" s="592">
        <v>0.85311965999999995</v>
      </c>
      <c r="F2299" s="592">
        <v>0</v>
      </c>
      <c r="G2299" s="592">
        <v>0.48776490000000017</v>
      </c>
      <c r="H2299" s="592">
        <v>2.5394999999983625E-4</v>
      </c>
      <c r="I2299" s="592">
        <v>0</v>
      </c>
      <c r="J2299" s="592">
        <v>0.81933496999999988</v>
      </c>
      <c r="K2299" s="592">
        <v>0</v>
      </c>
      <c r="L2299" s="307">
        <v>0</v>
      </c>
      <c r="M2299" s="307">
        <v>0.54023889999999986</v>
      </c>
      <c r="N2299" s="308">
        <v>0</v>
      </c>
      <c r="O2299" s="308">
        <v>0</v>
      </c>
      <c r="P2299" s="309">
        <f t="shared" si="1719"/>
        <v>2.7007123799999997</v>
      </c>
      <c r="Q2299" s="113"/>
      <c r="R2299" s="342">
        <v>2.7</v>
      </c>
      <c r="S2299" s="342">
        <v>2.7</v>
      </c>
      <c r="T2299" s="355">
        <f t="shared" si="1720"/>
        <v>0</v>
      </c>
      <c r="U2299" s="209">
        <v>2</v>
      </c>
    </row>
    <row r="2300" spans="1:21" s="60" customFormat="1" ht="15.75" customHeight="1">
      <c r="A2300" s="60" t="s">
        <v>53</v>
      </c>
      <c r="B2300" s="513">
        <v>413</v>
      </c>
      <c r="C2300" s="567" t="s">
        <v>1605</v>
      </c>
      <c r="D2300" s="551">
        <v>0.75755082000000007</v>
      </c>
      <c r="E2300" s="551">
        <v>0</v>
      </c>
      <c r="F2300" s="551">
        <v>0</v>
      </c>
      <c r="G2300" s="551">
        <v>0.48151169000000005</v>
      </c>
      <c r="H2300" s="551">
        <v>0</v>
      </c>
      <c r="I2300" s="551">
        <v>0</v>
      </c>
      <c r="J2300" s="565">
        <v>0.7</v>
      </c>
      <c r="K2300" s="565">
        <v>0</v>
      </c>
      <c r="L2300" s="565">
        <v>0</v>
      </c>
      <c r="M2300" s="565">
        <v>0.26093749000000011</v>
      </c>
      <c r="N2300" s="565">
        <v>0</v>
      </c>
      <c r="O2300" s="554">
        <f>(R2300)-SUM(D2300:N2300)</f>
        <v>0</v>
      </c>
      <c r="P2300" s="555">
        <f t="shared" si="1719"/>
        <v>2.2000000000000002</v>
      </c>
      <c r="Q2300" s="240"/>
      <c r="R2300" s="553">
        <v>2.2000000000000002</v>
      </c>
      <c r="S2300" s="551">
        <f>2.6-0.4</f>
        <v>2.2000000000000002</v>
      </c>
      <c r="T2300" s="521">
        <f t="shared" si="1720"/>
        <v>0</v>
      </c>
      <c r="U2300" s="209">
        <v>1</v>
      </c>
    </row>
    <row r="2301" spans="1:21" s="60" customFormat="1" ht="15.75" customHeight="1">
      <c r="A2301" s="60" t="s">
        <v>53</v>
      </c>
      <c r="B2301" s="513">
        <v>414</v>
      </c>
      <c r="C2301" s="567" t="s">
        <v>1606</v>
      </c>
      <c r="D2301" s="565">
        <v>0.7</v>
      </c>
      <c r="E2301" s="565">
        <v>0</v>
      </c>
      <c r="F2301" s="565">
        <v>0</v>
      </c>
      <c r="G2301" s="565">
        <v>0.4</v>
      </c>
      <c r="H2301" s="565">
        <v>0</v>
      </c>
      <c r="I2301" s="565">
        <v>0</v>
      </c>
      <c r="J2301" s="565">
        <v>0.6</v>
      </c>
      <c r="K2301" s="565">
        <v>0</v>
      </c>
      <c r="L2301" s="565">
        <v>0</v>
      </c>
      <c r="M2301" s="565">
        <v>0.3</v>
      </c>
      <c r="N2301" s="565">
        <v>0</v>
      </c>
      <c r="O2301" s="554">
        <f>(R2301)-SUM(D2301:N2301)</f>
        <v>0</v>
      </c>
      <c r="P2301" s="555">
        <f t="shared" si="1719"/>
        <v>2</v>
      </c>
      <c r="Q2301" s="240"/>
      <c r="R2301" s="553">
        <f>2.2-0.2</f>
        <v>2</v>
      </c>
      <c r="S2301" s="551">
        <f>2.2-0.2</f>
        <v>2</v>
      </c>
      <c r="T2301" s="521">
        <f t="shared" si="1720"/>
        <v>0</v>
      </c>
      <c r="U2301" s="209">
        <v>1</v>
      </c>
    </row>
    <row r="2302" spans="1:21" s="60" customFormat="1" ht="15.75" hidden="1" customHeight="1" thickBot="1">
      <c r="A2302" s="60" t="s">
        <v>53</v>
      </c>
      <c r="B2302" s="409"/>
      <c r="C2302" s="158" t="s">
        <v>1607</v>
      </c>
      <c r="D2302" s="415"/>
      <c r="E2302" s="416"/>
      <c r="F2302" s="416"/>
      <c r="G2302" s="416"/>
      <c r="H2302" s="416"/>
      <c r="I2302" s="416"/>
      <c r="J2302" s="416"/>
      <c r="K2302" s="416"/>
      <c r="L2302" s="416"/>
      <c r="M2302" s="416"/>
      <c r="N2302" s="416"/>
      <c r="O2302" s="305">
        <f>(R2302)-SUM(D2302:N2302)</f>
        <v>0</v>
      </c>
      <c r="P2302" s="314">
        <f t="shared" si="1719"/>
        <v>0</v>
      </c>
      <c r="Q2302" s="80"/>
      <c r="R2302" s="420"/>
      <c r="S2302" s="343"/>
      <c r="T2302" s="403">
        <f t="shared" si="1720"/>
        <v>0</v>
      </c>
      <c r="U2302" s="209">
        <v>2</v>
      </c>
    </row>
    <row r="2303" spans="1:21" s="60" customFormat="1" ht="15.75" hidden="1" customHeight="1" thickBot="1">
      <c r="A2303" s="60" t="s">
        <v>53</v>
      </c>
      <c r="B2303" s="213"/>
      <c r="C2303" s="40" t="s">
        <v>1608</v>
      </c>
      <c r="D2303" s="134"/>
      <c r="E2303" s="133"/>
      <c r="F2303" s="133"/>
      <c r="G2303" s="133"/>
      <c r="H2303" s="133"/>
      <c r="I2303" s="133"/>
      <c r="J2303" s="133"/>
      <c r="K2303" s="133"/>
      <c r="L2303" s="435"/>
      <c r="M2303" s="133"/>
      <c r="N2303" s="133"/>
      <c r="O2303" s="111">
        <f>(R2303)-SUM(D2303:N2303)</f>
        <v>0</v>
      </c>
      <c r="P2303" s="112">
        <f t="shared" si="1719"/>
        <v>0</v>
      </c>
      <c r="Q2303" s="80"/>
      <c r="R2303" s="120"/>
      <c r="S2303" s="114"/>
      <c r="T2303" s="115">
        <f t="shared" si="1720"/>
        <v>0</v>
      </c>
      <c r="U2303" s="209">
        <v>2</v>
      </c>
    </row>
    <row r="2304" spans="1:21" s="60" customFormat="1" ht="15.75" hidden="1" customHeight="1" thickBot="1">
      <c r="A2304" s="60" t="s">
        <v>53</v>
      </c>
      <c r="B2304" s="213"/>
      <c r="C2304" s="40" t="s">
        <v>2550</v>
      </c>
      <c r="D2304" s="492"/>
      <c r="E2304" s="491"/>
      <c r="F2304" s="491"/>
      <c r="G2304" s="491"/>
      <c r="H2304" s="491"/>
      <c r="I2304" s="491"/>
      <c r="J2304" s="491"/>
      <c r="K2304" s="491"/>
      <c r="L2304" s="435"/>
      <c r="M2304" s="491"/>
      <c r="N2304" s="491"/>
      <c r="O2304" s="111">
        <f t="shared" ref="O2304:O2306" si="1721">(R2304)-SUM(D2304:N2304)</f>
        <v>0</v>
      </c>
      <c r="P2304" s="112">
        <f t="shared" ref="P2304:P2306" si="1722">SUM(D2304:O2304)</f>
        <v>0</v>
      </c>
      <c r="Q2304" s="80"/>
      <c r="R2304" s="487"/>
      <c r="S2304" s="488"/>
      <c r="T2304" s="115">
        <f t="shared" ref="T2304:T2306" si="1723">R2304-S2304</f>
        <v>0</v>
      </c>
      <c r="U2304" s="209">
        <v>2</v>
      </c>
    </row>
    <row r="2305" spans="1:21" s="60" customFormat="1" ht="15.75" hidden="1" customHeight="1" thickBot="1">
      <c r="A2305" s="60" t="s">
        <v>53</v>
      </c>
      <c r="B2305" s="213"/>
      <c r="C2305" s="40" t="s">
        <v>2646</v>
      </c>
      <c r="D2305" s="492"/>
      <c r="E2305" s="491"/>
      <c r="F2305" s="491"/>
      <c r="G2305" s="491"/>
      <c r="H2305" s="491"/>
      <c r="I2305" s="491"/>
      <c r="J2305" s="491"/>
      <c r="K2305" s="491"/>
      <c r="L2305" s="435"/>
      <c r="M2305" s="491"/>
      <c r="N2305" s="491"/>
      <c r="O2305" s="111">
        <f t="shared" si="1721"/>
        <v>0</v>
      </c>
      <c r="P2305" s="112">
        <f t="shared" si="1722"/>
        <v>0</v>
      </c>
      <c r="Q2305" s="80"/>
      <c r="R2305" s="487"/>
      <c r="S2305" s="488"/>
      <c r="T2305" s="115">
        <f t="shared" si="1723"/>
        <v>0</v>
      </c>
      <c r="U2305" s="209">
        <v>2</v>
      </c>
    </row>
    <row r="2306" spans="1:21" s="60" customFormat="1" ht="15.75" hidden="1" customHeight="1" thickBot="1">
      <c r="A2306" s="60" t="s">
        <v>53</v>
      </c>
      <c r="B2306" s="213"/>
      <c r="C2306" s="40" t="s">
        <v>2742</v>
      </c>
      <c r="D2306" s="492"/>
      <c r="E2306" s="491"/>
      <c r="F2306" s="491"/>
      <c r="G2306" s="491"/>
      <c r="H2306" s="491"/>
      <c r="I2306" s="491"/>
      <c r="J2306" s="491"/>
      <c r="K2306" s="491"/>
      <c r="L2306" s="435"/>
      <c r="M2306" s="491"/>
      <c r="N2306" s="491"/>
      <c r="O2306" s="111">
        <f t="shared" si="1721"/>
        <v>0</v>
      </c>
      <c r="P2306" s="112">
        <f t="shared" si="1722"/>
        <v>0</v>
      </c>
      <c r="Q2306" s="80"/>
      <c r="R2306" s="487"/>
      <c r="S2306" s="488"/>
      <c r="T2306" s="115">
        <f t="shared" si="1723"/>
        <v>0</v>
      </c>
      <c r="U2306" s="209">
        <v>2</v>
      </c>
    </row>
    <row r="2307" spans="1:21" s="118" customFormat="1" ht="15.6" customHeight="1">
      <c r="B2307" s="82"/>
      <c r="C2307" s="50"/>
      <c r="D2307" s="83"/>
      <c r="E2307" s="83"/>
      <c r="F2307" s="83"/>
      <c r="G2307" s="83"/>
      <c r="H2307" s="83"/>
      <c r="I2307" s="83"/>
      <c r="J2307" s="83"/>
      <c r="K2307" s="83"/>
      <c r="L2307" s="83"/>
      <c r="M2307" s="83"/>
      <c r="N2307" s="83"/>
      <c r="O2307" s="83"/>
      <c r="P2307" s="83"/>
      <c r="Q2307" s="84"/>
      <c r="R2307" s="83"/>
      <c r="S2307" s="83"/>
      <c r="T2307" s="67"/>
      <c r="U2307" s="209">
        <v>1</v>
      </c>
    </row>
    <row r="2308" spans="1:21" s="60" customFormat="1" ht="15.75" hidden="1" customHeight="1" thickBot="1">
      <c r="A2308" s="60" t="s">
        <v>54</v>
      </c>
      <c r="B2308" s="213"/>
      <c r="C2308" s="40" t="s">
        <v>246</v>
      </c>
      <c r="D2308" s="299">
        <v>0</v>
      </c>
      <c r="E2308" s="299">
        <v>0.27046788353004581</v>
      </c>
      <c r="F2308" s="299">
        <v>0</v>
      </c>
      <c r="G2308" s="299">
        <v>0.17751529750755779</v>
      </c>
      <c r="H2308" s="299">
        <v>9.7926254849378613E-2</v>
      </c>
      <c r="I2308" s="299">
        <v>0</v>
      </c>
      <c r="J2308" s="299">
        <v>0.24440680230206457</v>
      </c>
      <c r="K2308" s="299">
        <v>0</v>
      </c>
      <c r="L2308" s="129">
        <v>0</v>
      </c>
      <c r="M2308" s="299">
        <v>0.13623740062088394</v>
      </c>
      <c r="N2308" s="299">
        <v>6.2802239393399073E-2</v>
      </c>
      <c r="O2308" s="299">
        <v>1.0644121796670193E-2</v>
      </c>
      <c r="P2308" s="290">
        <f>SUM(D2308:O2308)</f>
        <v>1</v>
      </c>
      <c r="Q2308" s="291"/>
      <c r="R2308" s="83"/>
      <c r="S2308" s="83"/>
      <c r="T2308" s="67"/>
      <c r="U2308" s="209">
        <v>2</v>
      </c>
    </row>
    <row r="2309" spans="1:21" s="60" customFormat="1" ht="15.75" hidden="1" customHeight="1" thickBot="1">
      <c r="A2309" s="60" t="s">
        <v>54</v>
      </c>
      <c r="B2309" s="213"/>
      <c r="C2309" s="40" t="s">
        <v>247</v>
      </c>
      <c r="D2309" s="119">
        <v>0</v>
      </c>
      <c r="E2309" s="119">
        <v>0.30831749524701613</v>
      </c>
      <c r="F2309" s="119">
        <v>0</v>
      </c>
      <c r="G2309" s="119">
        <v>0.24669604917815025</v>
      </c>
      <c r="H2309" s="119">
        <v>2.6886273440394015E-6</v>
      </c>
      <c r="I2309" s="119">
        <v>0</v>
      </c>
      <c r="J2309" s="119">
        <v>0</v>
      </c>
      <c r="K2309" s="119">
        <v>0.22396031732704591</v>
      </c>
      <c r="L2309" s="119">
        <v>-2.4407025341308799E-5</v>
      </c>
      <c r="M2309" s="119">
        <v>0</v>
      </c>
      <c r="N2309" s="119">
        <v>0.22104785664578497</v>
      </c>
      <c r="O2309" s="119">
        <v>0</v>
      </c>
      <c r="P2309" s="107">
        <f>SUM(D2309:O2309)</f>
        <v>1</v>
      </c>
      <c r="Q2309" s="291"/>
      <c r="R2309" s="83"/>
      <c r="S2309" s="83"/>
      <c r="T2309" s="67"/>
      <c r="U2309" s="209">
        <v>2</v>
      </c>
    </row>
    <row r="2310" spans="1:21" s="60" customFormat="1" ht="15.75" hidden="1" customHeight="1" thickBot="1">
      <c r="A2310" s="60" t="s">
        <v>54</v>
      </c>
      <c r="B2310" s="213"/>
      <c r="C2310" s="40" t="s">
        <v>248</v>
      </c>
      <c r="D2310" s="346">
        <v>0</v>
      </c>
      <c r="E2310" s="346">
        <v>0.33413286035296852</v>
      </c>
      <c r="F2310" s="346">
        <v>0</v>
      </c>
      <c r="G2310" s="346">
        <v>0.25641894234598334</v>
      </c>
      <c r="H2310" s="346">
        <v>-3.1759886759818182E-5</v>
      </c>
      <c r="I2310" s="346">
        <v>0</v>
      </c>
      <c r="J2310" s="346">
        <v>0.18337153967662542</v>
      </c>
      <c r="K2310" s="346">
        <v>-8.4854739579312694E-3</v>
      </c>
      <c r="L2310" s="346">
        <v>0</v>
      </c>
      <c r="M2310" s="346">
        <v>0.23459389146911375</v>
      </c>
      <c r="N2310" s="346">
        <v>0</v>
      </c>
      <c r="O2310" s="346">
        <v>0</v>
      </c>
      <c r="P2310" s="295">
        <f>SUM(D2310:O2310)</f>
        <v>0.99999999999999978</v>
      </c>
      <c r="Q2310" s="291"/>
      <c r="R2310" s="83"/>
      <c r="S2310" s="83"/>
      <c r="T2310" s="67"/>
      <c r="U2310" s="209">
        <v>2</v>
      </c>
    </row>
    <row r="2311" spans="1:21" s="60" customFormat="1" ht="15.75" hidden="1" customHeight="1" thickBot="1">
      <c r="A2311" s="60" t="s">
        <v>54</v>
      </c>
      <c r="B2311" s="213"/>
      <c r="C2311" s="40" t="s">
        <v>249</v>
      </c>
      <c r="D2311" s="153">
        <f t="shared" ref="D2311:D2318" si="1724">D2333/$P2333</f>
        <v>0.29648333727073906</v>
      </c>
      <c r="E2311" s="296">
        <f t="shared" ref="E2311:O2311" si="1725">E2333/$P2333</f>
        <v>0</v>
      </c>
      <c r="F2311" s="296">
        <f t="shared" si="1725"/>
        <v>0</v>
      </c>
      <c r="G2311" s="296">
        <f t="shared" si="1725"/>
        <v>0.2295756370387996</v>
      </c>
      <c r="H2311" s="296">
        <f t="shared" si="1725"/>
        <v>0</v>
      </c>
      <c r="I2311" s="296">
        <f t="shared" si="1725"/>
        <v>0</v>
      </c>
      <c r="J2311" s="296">
        <f t="shared" si="1725"/>
        <v>0.2397171214891628</v>
      </c>
      <c r="K2311" s="296">
        <f t="shared" si="1725"/>
        <v>0</v>
      </c>
      <c r="L2311" s="296">
        <f t="shared" si="1725"/>
        <v>0</v>
      </c>
      <c r="M2311" s="296">
        <f t="shared" si="1725"/>
        <v>0</v>
      </c>
      <c r="N2311" s="296">
        <f t="shared" si="1725"/>
        <v>0.23422390420129854</v>
      </c>
      <c r="O2311" s="296">
        <f t="shared" si="1725"/>
        <v>0</v>
      </c>
      <c r="P2311" s="155">
        <f>SUM(D2311:O2311)</f>
        <v>1</v>
      </c>
      <c r="Q2311" s="291"/>
      <c r="R2311" s="83"/>
      <c r="S2311" s="83"/>
      <c r="T2311" s="67"/>
      <c r="U2311" s="209">
        <v>2</v>
      </c>
    </row>
    <row r="2312" spans="1:21" s="60" customFormat="1" ht="15.75" hidden="1" customHeight="1" thickBot="1">
      <c r="A2312" s="60" t="s">
        <v>54</v>
      </c>
      <c r="B2312" s="213"/>
      <c r="C2312" s="41" t="s">
        <v>250</v>
      </c>
      <c r="D2312" s="153">
        <f t="shared" si="1724"/>
        <v>0</v>
      </c>
      <c r="E2312" s="296">
        <f t="shared" ref="E2312:O2313" si="1726">E2334/$P2334</f>
        <v>0.29884657614666893</v>
      </c>
      <c r="F2312" s="296">
        <f t="shared" si="1726"/>
        <v>0</v>
      </c>
      <c r="G2312" s="296">
        <f t="shared" si="1726"/>
        <v>0</v>
      </c>
      <c r="H2312" s="296">
        <f t="shared" si="1726"/>
        <v>0.22103393593082454</v>
      </c>
      <c r="I2312" s="296">
        <f t="shared" si="1726"/>
        <v>0</v>
      </c>
      <c r="J2312" s="296">
        <f t="shared" si="1726"/>
        <v>0</v>
      </c>
      <c r="K2312" s="296">
        <f t="shared" si="1726"/>
        <v>0.21636241066508882</v>
      </c>
      <c r="L2312" s="296">
        <f t="shared" si="1726"/>
        <v>0</v>
      </c>
      <c r="M2312" s="296">
        <f t="shared" si="1726"/>
        <v>0</v>
      </c>
      <c r="N2312" s="296">
        <f t="shared" si="1726"/>
        <v>0.26375707725741776</v>
      </c>
      <c r="O2312" s="296">
        <f t="shared" si="1726"/>
        <v>0</v>
      </c>
      <c r="P2312" s="155">
        <f>SUM(D2312:O2312)</f>
        <v>1</v>
      </c>
      <c r="Q2312" s="157">
        <f>(P2334/P2333-1)</f>
        <v>-0.12149128921101315</v>
      </c>
      <c r="R2312" s="83"/>
      <c r="S2312" s="83"/>
      <c r="T2312" s="67"/>
      <c r="U2312" s="209">
        <v>2</v>
      </c>
    </row>
    <row r="2313" spans="1:21" s="60" customFormat="1" ht="15.75" hidden="1" customHeight="1" thickBot="1">
      <c r="A2313" s="60" t="s">
        <v>54</v>
      </c>
      <c r="B2313" s="213"/>
      <c r="C2313" s="40" t="s">
        <v>466</v>
      </c>
      <c r="D2313" s="153">
        <f t="shared" si="1724"/>
        <v>0.30369378816058717</v>
      </c>
      <c r="E2313" s="296">
        <f t="shared" si="1726"/>
        <v>0</v>
      </c>
      <c r="F2313" s="296">
        <f t="shared" si="1726"/>
        <v>0</v>
      </c>
      <c r="G2313" s="296">
        <f t="shared" si="1726"/>
        <v>1.1259267177421707E-4</v>
      </c>
      <c r="H2313" s="296">
        <f t="shared" si="1726"/>
        <v>0.21782560368559095</v>
      </c>
      <c r="I2313" s="296">
        <f t="shared" si="1726"/>
        <v>0</v>
      </c>
      <c r="J2313" s="296">
        <f t="shared" si="1726"/>
        <v>0</v>
      </c>
      <c r="K2313" s="296">
        <f t="shared" si="1726"/>
        <v>0.22094583618118446</v>
      </c>
      <c r="L2313" s="296">
        <f t="shared" si="1726"/>
        <v>0</v>
      </c>
      <c r="M2313" s="296">
        <f t="shared" si="1726"/>
        <v>0.25742217930086314</v>
      </c>
      <c r="N2313" s="296">
        <f t="shared" si="1726"/>
        <v>0</v>
      </c>
      <c r="O2313" s="296">
        <f t="shared" si="1726"/>
        <v>0</v>
      </c>
      <c r="P2313" s="155">
        <f t="shared" ref="P2313:P2318" si="1727">SUM(D2313:O2313)</f>
        <v>1</v>
      </c>
      <c r="Q2313" s="157">
        <f t="shared" ref="Q2313:Q2318" si="1728">(P2335/P2334-1)</f>
        <v>0.20058092554903562</v>
      </c>
      <c r="R2313" s="83"/>
      <c r="S2313" s="83"/>
      <c r="T2313" s="67"/>
      <c r="U2313" s="209">
        <v>2</v>
      </c>
    </row>
    <row r="2314" spans="1:21" s="60" customFormat="1" ht="15.75" hidden="1" customHeight="1" thickBot="1">
      <c r="A2314" s="60" t="s">
        <v>54</v>
      </c>
      <c r="B2314" s="213"/>
      <c r="C2314" s="40" t="s">
        <v>585</v>
      </c>
      <c r="D2314" s="153">
        <f t="shared" si="1724"/>
        <v>0.27871057330665167</v>
      </c>
      <c r="E2314" s="296">
        <f t="shared" ref="E2314:O2314" si="1729">E2336/$P2336</f>
        <v>0</v>
      </c>
      <c r="F2314" s="296">
        <f t="shared" si="1729"/>
        <v>0</v>
      </c>
      <c r="G2314" s="296">
        <f t="shared" si="1729"/>
        <v>0.21863866815475749</v>
      </c>
      <c r="H2314" s="296">
        <f t="shared" si="1729"/>
        <v>0</v>
      </c>
      <c r="I2314" s="296">
        <f t="shared" si="1729"/>
        <v>0</v>
      </c>
      <c r="J2314" s="296">
        <f t="shared" si="1729"/>
        <v>0.23692562792823302</v>
      </c>
      <c r="K2314" s="296">
        <f t="shared" si="1729"/>
        <v>0</v>
      </c>
      <c r="L2314" s="296">
        <f t="shared" si="1729"/>
        <v>0</v>
      </c>
      <c r="M2314" s="296">
        <f t="shared" si="1729"/>
        <v>0</v>
      </c>
      <c r="N2314" s="296">
        <f t="shared" si="1729"/>
        <v>0.26572513061035785</v>
      </c>
      <c r="O2314" s="296">
        <f t="shared" si="1729"/>
        <v>0</v>
      </c>
      <c r="P2314" s="155">
        <f t="shared" si="1727"/>
        <v>1</v>
      </c>
      <c r="Q2314" s="156">
        <f t="shared" si="1728"/>
        <v>2.9548763480584661E-3</v>
      </c>
      <c r="R2314" s="83"/>
      <c r="S2314" s="83"/>
      <c r="T2314" s="67"/>
      <c r="U2314" s="209">
        <v>2</v>
      </c>
    </row>
    <row r="2315" spans="1:21" s="60" customFormat="1" ht="15.75" hidden="1" customHeight="1" thickBot="1">
      <c r="A2315" s="60" t="s">
        <v>54</v>
      </c>
      <c r="B2315" s="213"/>
      <c r="C2315" s="40" t="s">
        <v>681</v>
      </c>
      <c r="D2315" s="153">
        <f t="shared" si="1724"/>
        <v>0.27000657838607478</v>
      </c>
      <c r="E2315" s="296">
        <f t="shared" ref="E2315:O2315" si="1730">E2337/$P2337</f>
        <v>0</v>
      </c>
      <c r="F2315" s="296">
        <f t="shared" si="1730"/>
        <v>0</v>
      </c>
      <c r="G2315" s="296">
        <f t="shared" si="1730"/>
        <v>0.22779310193401964</v>
      </c>
      <c r="H2315" s="296">
        <f t="shared" si="1730"/>
        <v>0</v>
      </c>
      <c r="I2315" s="296">
        <f t="shared" si="1730"/>
        <v>0</v>
      </c>
      <c r="J2315" s="296">
        <f t="shared" si="1730"/>
        <v>0.23445189779759579</v>
      </c>
      <c r="K2315" s="296">
        <f t="shared" si="1730"/>
        <v>0</v>
      </c>
      <c r="L2315" s="296">
        <f t="shared" si="1730"/>
        <v>0</v>
      </c>
      <c r="M2315" s="296">
        <f t="shared" si="1730"/>
        <v>0</v>
      </c>
      <c r="N2315" s="296">
        <f t="shared" si="1730"/>
        <v>0.26774842188230985</v>
      </c>
      <c r="O2315" s="296">
        <f t="shared" si="1730"/>
        <v>0</v>
      </c>
      <c r="P2315" s="155">
        <f t="shared" si="1727"/>
        <v>1</v>
      </c>
      <c r="Q2315" s="156">
        <f t="shared" si="1728"/>
        <v>5.8248891487987065E-2</v>
      </c>
      <c r="R2315" s="83"/>
      <c r="S2315" s="83"/>
      <c r="T2315" s="232"/>
      <c r="U2315" s="209">
        <v>2</v>
      </c>
    </row>
    <row r="2316" spans="1:21" s="60" customFormat="1" ht="15.75" hidden="1" customHeight="1" thickBot="1">
      <c r="A2316" s="60" t="s">
        <v>54</v>
      </c>
      <c r="B2316" s="62"/>
      <c r="C2316" s="49" t="s">
        <v>770</v>
      </c>
      <c r="D2316" s="298">
        <f t="shared" si="1724"/>
        <v>0.27134576186540266</v>
      </c>
      <c r="E2316" s="299">
        <f t="shared" ref="E2316:O2316" si="1731">E2338/$P2338</f>
        <v>0</v>
      </c>
      <c r="F2316" s="299">
        <f t="shared" si="1731"/>
        <v>0</v>
      </c>
      <c r="G2316" s="299">
        <f t="shared" si="1731"/>
        <v>0.22584312145540952</v>
      </c>
      <c r="H2316" s="299">
        <f t="shared" si="1731"/>
        <v>0</v>
      </c>
      <c r="I2316" s="299">
        <f t="shared" si="1731"/>
        <v>0</v>
      </c>
      <c r="J2316" s="299">
        <f t="shared" si="1731"/>
        <v>0.2353071627349852</v>
      </c>
      <c r="K2316" s="299">
        <f t="shared" si="1731"/>
        <v>0</v>
      </c>
      <c r="L2316" s="299">
        <f t="shared" si="1731"/>
        <v>0</v>
      </c>
      <c r="M2316" s="299">
        <f t="shared" si="1731"/>
        <v>0.26750395394420268</v>
      </c>
      <c r="N2316" s="299">
        <f t="shared" si="1731"/>
        <v>0</v>
      </c>
      <c r="O2316" s="299">
        <f t="shared" si="1731"/>
        <v>0</v>
      </c>
      <c r="P2316" s="300">
        <f t="shared" si="1727"/>
        <v>1</v>
      </c>
      <c r="Q2316" s="301">
        <f t="shared" si="1728"/>
        <v>6.3476890373943551E-3</v>
      </c>
      <c r="R2316" s="83"/>
      <c r="S2316" s="83"/>
      <c r="T2316" s="67"/>
      <c r="U2316" s="209">
        <v>2</v>
      </c>
    </row>
    <row r="2317" spans="1:21" s="60" customFormat="1" ht="15.75" hidden="1" customHeight="1" thickBot="1">
      <c r="A2317" s="60" t="s">
        <v>54</v>
      </c>
      <c r="B2317" s="62"/>
      <c r="C2317" s="49" t="s">
        <v>849</v>
      </c>
      <c r="D2317" s="130">
        <f t="shared" si="1724"/>
        <v>0.2759867495813767</v>
      </c>
      <c r="E2317" s="119">
        <f t="shared" ref="E2317:O2318" si="1732">E2339/$P2339</f>
        <v>0</v>
      </c>
      <c r="F2317" s="119">
        <f t="shared" si="1732"/>
        <v>0</v>
      </c>
      <c r="G2317" s="119">
        <f t="shared" si="1732"/>
        <v>0.21629618827384309</v>
      </c>
      <c r="H2317" s="119">
        <f t="shared" si="1732"/>
        <v>0</v>
      </c>
      <c r="I2317" s="119">
        <f t="shared" si="1732"/>
        <v>0</v>
      </c>
      <c r="J2317" s="119">
        <f t="shared" si="1732"/>
        <v>0.2347485047912565</v>
      </c>
      <c r="K2317" s="119">
        <f t="shared" si="1732"/>
        <v>0</v>
      </c>
      <c r="L2317" s="119">
        <f t="shared" si="1732"/>
        <v>0</v>
      </c>
      <c r="M2317" s="119">
        <f t="shared" si="1732"/>
        <v>0.27296417242684901</v>
      </c>
      <c r="N2317" s="119">
        <f t="shared" si="1732"/>
        <v>4.3849266747020261E-6</v>
      </c>
      <c r="O2317" s="119">
        <f t="shared" si="1732"/>
        <v>0</v>
      </c>
      <c r="P2317" s="175">
        <f t="shared" si="1727"/>
        <v>1</v>
      </c>
      <c r="Q2317" s="176">
        <f t="shared" si="1728"/>
        <v>1.6661081830528612E-2</v>
      </c>
      <c r="R2317" s="83"/>
      <c r="S2317" s="83"/>
      <c r="T2317" s="67"/>
      <c r="U2317" s="209">
        <v>2</v>
      </c>
    </row>
    <row r="2318" spans="1:21" s="60" customFormat="1" ht="15.6" hidden="1" customHeight="1" thickBot="1">
      <c r="A2318" s="60" t="s">
        <v>54</v>
      </c>
      <c r="B2318" s="62"/>
      <c r="C2318" s="49" t="s">
        <v>933</v>
      </c>
      <c r="D2318" s="130">
        <f t="shared" si="1724"/>
        <v>0.31430485805340302</v>
      </c>
      <c r="E2318" s="119">
        <f t="shared" si="1732"/>
        <v>0</v>
      </c>
      <c r="F2318" s="119">
        <f t="shared" si="1732"/>
        <v>0</v>
      </c>
      <c r="G2318" s="119">
        <f t="shared" si="1732"/>
        <v>0</v>
      </c>
      <c r="H2318" s="119">
        <f t="shared" si="1732"/>
        <v>0.21106943465937411</v>
      </c>
      <c r="I2318" s="119">
        <f t="shared" si="1732"/>
        <v>0</v>
      </c>
      <c r="J2318" s="119">
        <f t="shared" si="1732"/>
        <v>0.20570819475530747</v>
      </c>
      <c r="K2318" s="119">
        <f t="shared" si="1732"/>
        <v>0</v>
      </c>
      <c r="L2318" s="119">
        <f t="shared" si="1732"/>
        <v>0</v>
      </c>
      <c r="M2318" s="119">
        <f t="shared" si="1732"/>
        <v>0.26891751253191543</v>
      </c>
      <c r="N2318" s="119">
        <f t="shared" si="1732"/>
        <v>0</v>
      </c>
      <c r="O2318" s="119">
        <f t="shared" si="1732"/>
        <v>0</v>
      </c>
      <c r="P2318" s="175">
        <f t="shared" si="1727"/>
        <v>1</v>
      </c>
      <c r="Q2318" s="176">
        <f t="shared" si="1728"/>
        <v>0.10184908623131528</v>
      </c>
      <c r="R2318" s="83"/>
      <c r="S2318" s="83"/>
      <c r="T2318" s="67"/>
      <c r="U2318" s="209">
        <v>2</v>
      </c>
    </row>
    <row r="2319" spans="1:21" s="60" customFormat="1" ht="15.6" hidden="1" customHeight="1" thickBot="1">
      <c r="A2319" s="60" t="s">
        <v>54</v>
      </c>
      <c r="B2319" s="62"/>
      <c r="C2319" s="49" t="s">
        <v>1067</v>
      </c>
      <c r="D2319" s="130">
        <f t="shared" ref="D2319:O2319" si="1733">D2342/$P2342</f>
        <v>0.27527213655991717</v>
      </c>
      <c r="E2319" s="119">
        <f t="shared" si="1733"/>
        <v>0</v>
      </c>
      <c r="F2319" s="119">
        <f t="shared" si="1733"/>
        <v>0</v>
      </c>
      <c r="G2319" s="119">
        <f t="shared" si="1733"/>
        <v>0.2482876212407365</v>
      </c>
      <c r="H2319" s="119">
        <f t="shared" si="1733"/>
        <v>0</v>
      </c>
      <c r="I2319" s="119">
        <f t="shared" si="1733"/>
        <v>0</v>
      </c>
      <c r="J2319" s="119">
        <f t="shared" si="1733"/>
        <v>0.21330059757257475</v>
      </c>
      <c r="K2319" s="119">
        <f t="shared" si="1733"/>
        <v>0</v>
      </c>
      <c r="L2319" s="119">
        <f t="shared" si="1733"/>
        <v>0</v>
      </c>
      <c r="M2319" s="119">
        <f t="shared" si="1733"/>
        <v>0.26313964462677158</v>
      </c>
      <c r="N2319" s="119">
        <f t="shared" si="1733"/>
        <v>0</v>
      </c>
      <c r="O2319" s="119">
        <f t="shared" si="1733"/>
        <v>0</v>
      </c>
      <c r="P2319" s="175">
        <f>SUM(D2319:O2319)</f>
        <v>1</v>
      </c>
      <c r="Q2319" s="176">
        <f>(P2342/P2340-1)</f>
        <v>-6.8632129768167238E-2</v>
      </c>
      <c r="R2319" s="83"/>
      <c r="S2319" s="83"/>
      <c r="T2319" s="67"/>
      <c r="U2319" s="209">
        <v>2</v>
      </c>
    </row>
    <row r="2320" spans="1:21" s="60" customFormat="1" ht="15.6" hidden="1" customHeight="1" thickBot="1">
      <c r="A2320" s="60" t="s">
        <v>54</v>
      </c>
      <c r="B2320" s="62">
        <f>+B2299+1</f>
        <v>423</v>
      </c>
      <c r="C2320" s="49" t="s">
        <v>1609</v>
      </c>
      <c r="D2320" s="130">
        <f t="shared" ref="D2320:D2326" si="1734">D2343/$P2343</f>
        <v>0.27627560819358271</v>
      </c>
      <c r="E2320" s="119">
        <f t="shared" ref="E2320:O2320" si="1735">E2343/$P2343</f>
        <v>0</v>
      </c>
      <c r="F2320" s="119">
        <f t="shared" si="1735"/>
        <v>0</v>
      </c>
      <c r="G2320" s="119">
        <f t="shared" si="1735"/>
        <v>0.2264041106167472</v>
      </c>
      <c r="H2320" s="119">
        <f t="shared" si="1735"/>
        <v>0</v>
      </c>
      <c r="I2320" s="119">
        <f t="shared" si="1735"/>
        <v>0</v>
      </c>
      <c r="J2320" s="119">
        <f t="shared" si="1735"/>
        <v>0.23013904116015854</v>
      </c>
      <c r="K2320" s="119">
        <f t="shared" si="1735"/>
        <v>0</v>
      </c>
      <c r="L2320" s="119">
        <f t="shared" si="1735"/>
        <v>0</v>
      </c>
      <c r="M2320" s="119">
        <f t="shared" si="1735"/>
        <v>0.21051383364666487</v>
      </c>
      <c r="N2320" s="119">
        <f t="shared" si="1735"/>
        <v>5.6667406382846661E-2</v>
      </c>
      <c r="O2320" s="119">
        <f t="shared" si="1735"/>
        <v>0</v>
      </c>
      <c r="P2320" s="175">
        <f t="shared" ref="P2320:P2329" si="1736">SUM(D2320:O2320)</f>
        <v>1</v>
      </c>
      <c r="Q2320" s="176">
        <f>(P2343/P2342-1)</f>
        <v>-6.4771287524437282E-2</v>
      </c>
      <c r="R2320" s="83"/>
      <c r="S2320" s="83"/>
      <c r="T2320" s="67"/>
      <c r="U2320" s="209">
        <v>2</v>
      </c>
    </row>
    <row r="2321" spans="1:21" s="60" customFormat="1" ht="15.6" hidden="1" customHeight="1">
      <c r="A2321" s="60" t="s">
        <v>54</v>
      </c>
      <c r="B2321" s="408">
        <f>+B2320+1</f>
        <v>424</v>
      </c>
      <c r="C2321" s="566" t="s">
        <v>1610</v>
      </c>
      <c r="D2321" s="460">
        <f t="shared" si="1734"/>
        <v>0.25630376633066126</v>
      </c>
      <c r="E2321" s="346">
        <f t="shared" ref="E2321:O2321" si="1737">E2344/$P2344</f>
        <v>0</v>
      </c>
      <c r="F2321" s="346">
        <f t="shared" si="1737"/>
        <v>0</v>
      </c>
      <c r="G2321" s="346">
        <f t="shared" si="1737"/>
        <v>0</v>
      </c>
      <c r="H2321" s="346">
        <f t="shared" si="1737"/>
        <v>0.21577619338559703</v>
      </c>
      <c r="I2321" s="346">
        <f t="shared" si="1737"/>
        <v>0</v>
      </c>
      <c r="J2321" s="346">
        <f t="shared" si="1737"/>
        <v>0.25420337419817712</v>
      </c>
      <c r="K2321" s="346">
        <f t="shared" si="1737"/>
        <v>2.0712699260445327E-7</v>
      </c>
      <c r="L2321" s="346">
        <f t="shared" si="1737"/>
        <v>0</v>
      </c>
      <c r="M2321" s="346">
        <f t="shared" si="1737"/>
        <v>0</v>
      </c>
      <c r="N2321" s="346">
        <f t="shared" si="1737"/>
        <v>0.27371645895857194</v>
      </c>
      <c r="O2321" s="346">
        <f t="shared" si="1737"/>
        <v>0</v>
      </c>
      <c r="P2321" s="545">
        <f t="shared" si="1736"/>
        <v>1</v>
      </c>
      <c r="Q2321" s="548">
        <f t="shared" ref="Q2321:Q2329" si="1738">(P2344/P2343-1)</f>
        <v>-3.525079063093961E-2</v>
      </c>
      <c r="R2321" s="83"/>
      <c r="S2321" s="83"/>
      <c r="T2321" s="67"/>
      <c r="U2321" s="209">
        <v>2</v>
      </c>
    </row>
    <row r="2322" spans="1:21" s="60" customFormat="1" ht="15.6" customHeight="1">
      <c r="A2322" s="60" t="s">
        <v>54</v>
      </c>
      <c r="B2322" s="513">
        <v>415</v>
      </c>
      <c r="C2322" s="567" t="s">
        <v>1611</v>
      </c>
      <c r="D2322" s="119">
        <f t="shared" si="1734"/>
        <v>0.25453607239727882</v>
      </c>
      <c r="E2322" s="119">
        <f t="shared" ref="E2322:O2322" si="1739">E2345/$P2345</f>
        <v>0</v>
      </c>
      <c r="F2322" s="119">
        <f t="shared" si="1739"/>
        <v>0</v>
      </c>
      <c r="G2322" s="119">
        <f t="shared" si="1739"/>
        <v>0</v>
      </c>
      <c r="H2322" s="119">
        <f t="shared" si="1739"/>
        <v>0.23546590298219972</v>
      </c>
      <c r="I2322" s="119">
        <f t="shared" si="1739"/>
        <v>0</v>
      </c>
      <c r="J2322" s="119">
        <f t="shared" si="1739"/>
        <v>0</v>
      </c>
      <c r="K2322" s="119">
        <f t="shared" si="1739"/>
        <v>0.2413253541241453</v>
      </c>
      <c r="L2322" s="119">
        <f t="shared" si="1739"/>
        <v>0</v>
      </c>
      <c r="M2322" s="119">
        <f t="shared" si="1739"/>
        <v>0</v>
      </c>
      <c r="N2322" s="119">
        <f t="shared" si="1739"/>
        <v>0.26867267049637616</v>
      </c>
      <c r="O2322" s="119">
        <f t="shared" si="1739"/>
        <v>0</v>
      </c>
      <c r="P2322" s="175">
        <f t="shared" si="1736"/>
        <v>1</v>
      </c>
      <c r="Q2322" s="556">
        <f t="shared" si="1738"/>
        <v>0.11569901534951499</v>
      </c>
      <c r="R2322" s="83"/>
      <c r="S2322" s="83"/>
      <c r="T2322" s="67"/>
      <c r="U2322" s="209">
        <v>1</v>
      </c>
    </row>
    <row r="2323" spans="1:21" s="60" customFormat="1" ht="15.6" customHeight="1">
      <c r="A2323" s="60" t="s">
        <v>54</v>
      </c>
      <c r="B2323" s="513">
        <f>+B2322+1</f>
        <v>416</v>
      </c>
      <c r="C2323" s="567" t="s">
        <v>1612</v>
      </c>
      <c r="D2323" s="119">
        <f t="shared" si="1734"/>
        <v>0</v>
      </c>
      <c r="E2323" s="119">
        <f t="shared" ref="E2323:O2323" si="1740">E2346/$P2346</f>
        <v>0.25491015706857817</v>
      </c>
      <c r="F2323" s="119">
        <f t="shared" si="1740"/>
        <v>1.6299074654446041E-5</v>
      </c>
      <c r="G2323" s="119">
        <f t="shared" si="1740"/>
        <v>0</v>
      </c>
      <c r="H2323" s="119">
        <f t="shared" si="1740"/>
        <v>0.2460332261252447</v>
      </c>
      <c r="I2323" s="119">
        <f t="shared" si="1740"/>
        <v>0</v>
      </c>
      <c r="J2323" s="119">
        <f t="shared" si="1740"/>
        <v>0</v>
      </c>
      <c r="K2323" s="119">
        <f t="shared" si="1740"/>
        <v>0.23285881976667686</v>
      </c>
      <c r="L2323" s="119">
        <f t="shared" si="1740"/>
        <v>0</v>
      </c>
      <c r="M2323" s="119">
        <f t="shared" si="1740"/>
        <v>0</v>
      </c>
      <c r="N2323" s="119">
        <f t="shared" si="1740"/>
        <v>0.26618149796484586</v>
      </c>
      <c r="O2323" s="119">
        <f t="shared" si="1740"/>
        <v>0</v>
      </c>
      <c r="P2323" s="175">
        <f t="shared" si="1736"/>
        <v>1</v>
      </c>
      <c r="Q2323" s="556">
        <f t="shared" si="1738"/>
        <v>9.5328614832838054E-2</v>
      </c>
      <c r="R2323" s="83"/>
      <c r="S2323" s="83"/>
      <c r="T2323" s="67"/>
      <c r="U2323" s="209">
        <v>1</v>
      </c>
    </row>
    <row r="2324" spans="1:21" s="60" customFormat="1" ht="15.75" customHeight="1">
      <c r="A2324" s="60" t="s">
        <v>54</v>
      </c>
      <c r="B2324" s="513">
        <f>+B2323+1</f>
        <v>417</v>
      </c>
      <c r="C2324" s="567" t="s">
        <v>1613</v>
      </c>
      <c r="D2324" s="119">
        <f t="shared" si="1734"/>
        <v>0.26897268533742141</v>
      </c>
      <c r="E2324" s="119">
        <f t="shared" ref="E2324:O2324" si="1741">E2347/$P2347</f>
        <v>0</v>
      </c>
      <c r="F2324" s="119">
        <f t="shared" si="1741"/>
        <v>0</v>
      </c>
      <c r="G2324" s="119">
        <f t="shared" si="1741"/>
        <v>0</v>
      </c>
      <c r="H2324" s="119">
        <f t="shared" si="1741"/>
        <v>0.23640462970746587</v>
      </c>
      <c r="I2324" s="119">
        <f t="shared" si="1741"/>
        <v>0</v>
      </c>
      <c r="J2324" s="119">
        <f t="shared" si="1741"/>
        <v>0</v>
      </c>
      <c r="K2324" s="119">
        <f t="shared" si="1741"/>
        <v>0.230457570910408</v>
      </c>
      <c r="L2324" s="119">
        <f t="shared" si="1741"/>
        <v>0</v>
      </c>
      <c r="M2324" s="119">
        <f t="shared" si="1741"/>
        <v>0</v>
      </c>
      <c r="N2324" s="119">
        <f t="shared" si="1741"/>
        <v>0.1704286491211002</v>
      </c>
      <c r="O2324" s="119">
        <f t="shared" si="1741"/>
        <v>9.3736464923604476E-2</v>
      </c>
      <c r="P2324" s="175">
        <f t="shared" si="1736"/>
        <v>0.99999999999999989</v>
      </c>
      <c r="Q2324" s="556">
        <f t="shared" si="1738"/>
        <v>9.9202855375665422E-2</v>
      </c>
      <c r="R2324" s="83"/>
      <c r="S2324" s="83"/>
      <c r="T2324" s="67"/>
      <c r="U2324" s="209">
        <v>1</v>
      </c>
    </row>
    <row r="2325" spans="1:21" s="60" customFormat="1" ht="15.75" customHeight="1">
      <c r="A2325" s="60" t="s">
        <v>54</v>
      </c>
      <c r="B2325" s="513">
        <f>+B2324+1</f>
        <v>418</v>
      </c>
      <c r="C2325" s="567" t="s">
        <v>1614</v>
      </c>
      <c r="D2325" s="119">
        <f t="shared" si="1734"/>
        <v>0.27878369073569481</v>
      </c>
      <c r="E2325" s="119">
        <f t="shared" ref="E2325:O2325" si="1742">E2348/$P2348</f>
        <v>0</v>
      </c>
      <c r="F2325" s="119">
        <f t="shared" si="1742"/>
        <v>0</v>
      </c>
      <c r="G2325" s="119">
        <f t="shared" si="1742"/>
        <v>0</v>
      </c>
      <c r="H2325" s="119">
        <f t="shared" si="1742"/>
        <v>0.24420575558583107</v>
      </c>
      <c r="I2325" s="119">
        <f t="shared" si="1742"/>
        <v>0</v>
      </c>
      <c r="J2325" s="119">
        <f t="shared" si="1742"/>
        <v>0</v>
      </c>
      <c r="K2325" s="119">
        <f t="shared" si="1742"/>
        <v>0.19034441825613072</v>
      </c>
      <c r="L2325" s="119">
        <f t="shared" si="1742"/>
        <v>6.2972403269754743E-2</v>
      </c>
      <c r="M2325" s="119">
        <f t="shared" si="1742"/>
        <v>0</v>
      </c>
      <c r="N2325" s="119">
        <f t="shared" si="1742"/>
        <v>0.27095878010899183</v>
      </c>
      <c r="O2325" s="119">
        <f t="shared" si="1742"/>
        <v>0</v>
      </c>
      <c r="P2325" s="175">
        <f t="shared" si="1736"/>
        <v>1.0472650479564032</v>
      </c>
      <c r="Q2325" s="556">
        <f t="shared" si="1738"/>
        <v>2.7026935525650941E-2</v>
      </c>
      <c r="R2325" s="83"/>
      <c r="S2325" s="83"/>
      <c r="T2325" s="67"/>
      <c r="U2325" s="209">
        <v>1</v>
      </c>
    </row>
    <row r="2326" spans="1:21" s="60" customFormat="1" ht="15.75" customHeight="1">
      <c r="A2326" s="60" t="s">
        <v>54</v>
      </c>
      <c r="B2326" s="513">
        <v>419</v>
      </c>
      <c r="C2326" s="567" t="s">
        <v>1615</v>
      </c>
      <c r="D2326" s="119">
        <f t="shared" si="1734"/>
        <v>0.27764043542234329</v>
      </c>
      <c r="E2326" s="119">
        <f t="shared" ref="E2326:O2326" si="1743">E2349/$P2349</f>
        <v>0</v>
      </c>
      <c r="F2326" s="119">
        <f t="shared" si="1743"/>
        <v>0</v>
      </c>
      <c r="G2326" s="119">
        <f t="shared" si="1743"/>
        <v>0</v>
      </c>
      <c r="H2326" s="119">
        <f t="shared" si="1743"/>
        <v>0.26504037820163484</v>
      </c>
      <c r="I2326" s="119">
        <f t="shared" si="1743"/>
        <v>0</v>
      </c>
      <c r="J2326" s="119">
        <f t="shared" si="1743"/>
        <v>0</v>
      </c>
      <c r="K2326" s="119">
        <f t="shared" si="1743"/>
        <v>0.24250681198910082</v>
      </c>
      <c r="L2326" s="119">
        <f t="shared" si="1743"/>
        <v>0</v>
      </c>
      <c r="M2326" s="119">
        <f t="shared" si="1743"/>
        <v>0</v>
      </c>
      <c r="N2326" s="119">
        <f t="shared" si="1743"/>
        <v>0.27748267411444139</v>
      </c>
      <c r="O2326" s="119">
        <f t="shared" si="1743"/>
        <v>0</v>
      </c>
      <c r="P2326" s="175">
        <f t="shared" si="1736"/>
        <v>1.0626702997275204</v>
      </c>
      <c r="Q2326" s="556">
        <f t="shared" si="1738"/>
        <v>0</v>
      </c>
      <c r="R2326" s="83"/>
      <c r="S2326" s="83"/>
      <c r="T2326" s="67"/>
      <c r="U2326" s="209">
        <v>1</v>
      </c>
    </row>
    <row r="2327" spans="1:21" s="60" customFormat="1" ht="15.75" customHeight="1">
      <c r="A2327" s="60" t="s">
        <v>54</v>
      </c>
      <c r="B2327" s="513">
        <v>420</v>
      </c>
      <c r="C2327" s="567" t="s">
        <v>1616</v>
      </c>
      <c r="D2327" s="119">
        <f t="shared" ref="D2327:O2329" si="1744">D2350/$P2350</f>
        <v>0.25954198473282442</v>
      </c>
      <c r="E2327" s="119">
        <f t="shared" si="1744"/>
        <v>0</v>
      </c>
      <c r="F2327" s="119">
        <f t="shared" si="1744"/>
        <v>0</v>
      </c>
      <c r="G2327" s="119">
        <f t="shared" si="1744"/>
        <v>0</v>
      </c>
      <c r="H2327" s="119">
        <f t="shared" si="1744"/>
        <v>0.24173027989821885</v>
      </c>
      <c r="I2327" s="119">
        <f t="shared" si="1744"/>
        <v>0</v>
      </c>
      <c r="J2327" s="119">
        <f t="shared" si="1744"/>
        <v>0</v>
      </c>
      <c r="K2327" s="119">
        <f t="shared" si="1744"/>
        <v>0.22900763358778628</v>
      </c>
      <c r="L2327" s="119">
        <f t="shared" si="1744"/>
        <v>0</v>
      </c>
      <c r="M2327" s="119">
        <f t="shared" si="1744"/>
        <v>0</v>
      </c>
      <c r="N2327" s="119">
        <f t="shared" si="1744"/>
        <v>0.26972010178117051</v>
      </c>
      <c r="O2327" s="119">
        <f t="shared" si="1744"/>
        <v>0</v>
      </c>
      <c r="P2327" s="175">
        <f t="shared" si="1736"/>
        <v>1</v>
      </c>
      <c r="Q2327" s="556">
        <f t="shared" si="1738"/>
        <v>7.0844686648501298E-2</v>
      </c>
      <c r="R2327" s="83"/>
      <c r="S2327" s="83"/>
      <c r="T2327" s="67"/>
      <c r="U2327" s="209">
        <v>1</v>
      </c>
    </row>
    <row r="2328" spans="1:21" s="60" customFormat="1" ht="15.75" hidden="1" customHeight="1" thickBot="1">
      <c r="A2328" s="60" t="s">
        <v>54</v>
      </c>
      <c r="B2328" s="409"/>
      <c r="C2328" s="158" t="s">
        <v>1617</v>
      </c>
      <c r="D2328" s="102" t="e">
        <f t="shared" si="1744"/>
        <v>#DIV/0!</v>
      </c>
      <c r="E2328" s="103" t="e">
        <f t="shared" si="1744"/>
        <v>#DIV/0!</v>
      </c>
      <c r="F2328" s="103" t="e">
        <f t="shared" si="1744"/>
        <v>#DIV/0!</v>
      </c>
      <c r="G2328" s="103" t="e">
        <f t="shared" si="1744"/>
        <v>#DIV/0!</v>
      </c>
      <c r="H2328" s="103" t="e">
        <f t="shared" si="1744"/>
        <v>#DIV/0!</v>
      </c>
      <c r="I2328" s="103" t="e">
        <f t="shared" si="1744"/>
        <v>#DIV/0!</v>
      </c>
      <c r="J2328" s="103" t="e">
        <f t="shared" si="1744"/>
        <v>#DIV/0!</v>
      </c>
      <c r="K2328" s="103" t="e">
        <f t="shared" si="1744"/>
        <v>#DIV/0!</v>
      </c>
      <c r="L2328" s="103" t="e">
        <f t="shared" si="1744"/>
        <v>#DIV/0!</v>
      </c>
      <c r="M2328" s="103" t="e">
        <f t="shared" si="1744"/>
        <v>#DIV/0!</v>
      </c>
      <c r="N2328" s="103" t="e">
        <f t="shared" si="1744"/>
        <v>#DIV/0!</v>
      </c>
      <c r="O2328" s="103" t="e">
        <f t="shared" si="1744"/>
        <v>#DIV/0!</v>
      </c>
      <c r="P2328" s="105" t="e">
        <f t="shared" si="1736"/>
        <v>#DIV/0!</v>
      </c>
      <c r="Q2328" s="106">
        <f t="shared" si="1738"/>
        <v>-1</v>
      </c>
      <c r="R2328" s="83"/>
      <c r="S2328" s="83"/>
      <c r="T2328" s="67"/>
      <c r="U2328" s="209">
        <v>2</v>
      </c>
    </row>
    <row r="2329" spans="1:21" s="60" customFormat="1" ht="15.75" hidden="1" customHeight="1" thickBot="1">
      <c r="A2329" s="60" t="s">
        <v>54</v>
      </c>
      <c r="B2329" s="213"/>
      <c r="C2329" s="40" t="s">
        <v>1618</v>
      </c>
      <c r="D2329" s="102" t="e">
        <f t="shared" si="1744"/>
        <v>#DIV/0!</v>
      </c>
      <c r="E2329" s="103" t="e">
        <f t="shared" si="1744"/>
        <v>#DIV/0!</v>
      </c>
      <c r="F2329" s="103" t="e">
        <f t="shared" si="1744"/>
        <v>#DIV/0!</v>
      </c>
      <c r="G2329" s="103" t="e">
        <f t="shared" si="1744"/>
        <v>#DIV/0!</v>
      </c>
      <c r="H2329" s="103" t="e">
        <f t="shared" si="1744"/>
        <v>#DIV/0!</v>
      </c>
      <c r="I2329" s="103" t="e">
        <f t="shared" si="1744"/>
        <v>#DIV/0!</v>
      </c>
      <c r="J2329" s="103" t="e">
        <f t="shared" si="1744"/>
        <v>#DIV/0!</v>
      </c>
      <c r="K2329" s="103" t="e">
        <f t="shared" si="1744"/>
        <v>#DIV/0!</v>
      </c>
      <c r="L2329" s="103" t="e">
        <f t="shared" si="1744"/>
        <v>#DIV/0!</v>
      </c>
      <c r="M2329" s="103" t="e">
        <f t="shared" si="1744"/>
        <v>#DIV/0!</v>
      </c>
      <c r="N2329" s="103" t="e">
        <f t="shared" si="1744"/>
        <v>#DIV/0!</v>
      </c>
      <c r="O2329" s="103" t="e">
        <f t="shared" si="1744"/>
        <v>#DIV/0!</v>
      </c>
      <c r="P2329" s="107" t="e">
        <f t="shared" si="1736"/>
        <v>#DIV/0!</v>
      </c>
      <c r="Q2329" s="108" t="e">
        <f t="shared" si="1738"/>
        <v>#DIV/0!</v>
      </c>
      <c r="R2329" s="83"/>
      <c r="S2329" s="83"/>
      <c r="T2329" s="67"/>
      <c r="U2329" s="209">
        <v>2</v>
      </c>
    </row>
    <row r="2330" spans="1:21" s="60" customFormat="1" ht="15.75" hidden="1" customHeight="1" thickBot="1">
      <c r="A2330" s="60" t="s">
        <v>54</v>
      </c>
      <c r="B2330" s="213"/>
      <c r="C2330" s="40" t="s">
        <v>2551</v>
      </c>
      <c r="D2330" s="102" t="e">
        <f t="shared" ref="D2330:O2330" si="1745">D2353/$P2353</f>
        <v>#DIV/0!</v>
      </c>
      <c r="E2330" s="103" t="e">
        <f t="shared" si="1745"/>
        <v>#DIV/0!</v>
      </c>
      <c r="F2330" s="103" t="e">
        <f t="shared" si="1745"/>
        <v>#DIV/0!</v>
      </c>
      <c r="G2330" s="103" t="e">
        <f t="shared" si="1745"/>
        <v>#DIV/0!</v>
      </c>
      <c r="H2330" s="103" t="e">
        <f t="shared" si="1745"/>
        <v>#DIV/0!</v>
      </c>
      <c r="I2330" s="103" t="e">
        <f t="shared" si="1745"/>
        <v>#DIV/0!</v>
      </c>
      <c r="J2330" s="103" t="e">
        <f t="shared" si="1745"/>
        <v>#DIV/0!</v>
      </c>
      <c r="K2330" s="103" t="e">
        <f t="shared" si="1745"/>
        <v>#DIV/0!</v>
      </c>
      <c r="L2330" s="103" t="e">
        <f t="shared" si="1745"/>
        <v>#DIV/0!</v>
      </c>
      <c r="M2330" s="103" t="e">
        <f t="shared" si="1745"/>
        <v>#DIV/0!</v>
      </c>
      <c r="N2330" s="103" t="e">
        <f t="shared" si="1745"/>
        <v>#DIV/0!</v>
      </c>
      <c r="O2330" s="103" t="e">
        <f t="shared" si="1745"/>
        <v>#DIV/0!</v>
      </c>
      <c r="P2330" s="107" t="e">
        <f t="shared" ref="P2330:P2332" si="1746">SUM(D2330:O2330)</f>
        <v>#DIV/0!</v>
      </c>
      <c r="Q2330" s="108" t="e">
        <f t="shared" ref="Q2330:Q2332" si="1747">(P2353/P2352-1)</f>
        <v>#DIV/0!</v>
      </c>
      <c r="R2330" s="83"/>
      <c r="S2330" s="83"/>
      <c r="T2330" s="67"/>
      <c r="U2330" s="209">
        <v>2</v>
      </c>
    </row>
    <row r="2331" spans="1:21" s="60" customFormat="1" ht="15.75" hidden="1" customHeight="1" thickBot="1">
      <c r="A2331" s="60" t="s">
        <v>54</v>
      </c>
      <c r="B2331" s="213"/>
      <c r="C2331" s="40" t="s">
        <v>2647</v>
      </c>
      <c r="D2331" s="102" t="e">
        <f t="shared" ref="D2331:O2331" si="1748">D2354/$P2354</f>
        <v>#DIV/0!</v>
      </c>
      <c r="E2331" s="103" t="e">
        <f t="shared" si="1748"/>
        <v>#DIV/0!</v>
      </c>
      <c r="F2331" s="103" t="e">
        <f t="shared" si="1748"/>
        <v>#DIV/0!</v>
      </c>
      <c r="G2331" s="103" t="e">
        <f t="shared" si="1748"/>
        <v>#DIV/0!</v>
      </c>
      <c r="H2331" s="103" t="e">
        <f t="shared" si="1748"/>
        <v>#DIV/0!</v>
      </c>
      <c r="I2331" s="103" t="e">
        <f t="shared" si="1748"/>
        <v>#DIV/0!</v>
      </c>
      <c r="J2331" s="103" t="e">
        <f t="shared" si="1748"/>
        <v>#DIV/0!</v>
      </c>
      <c r="K2331" s="103" t="e">
        <f t="shared" si="1748"/>
        <v>#DIV/0!</v>
      </c>
      <c r="L2331" s="103" t="e">
        <f t="shared" si="1748"/>
        <v>#DIV/0!</v>
      </c>
      <c r="M2331" s="103" t="e">
        <f t="shared" si="1748"/>
        <v>#DIV/0!</v>
      </c>
      <c r="N2331" s="103" t="e">
        <f t="shared" si="1748"/>
        <v>#DIV/0!</v>
      </c>
      <c r="O2331" s="103" t="e">
        <f t="shared" si="1748"/>
        <v>#DIV/0!</v>
      </c>
      <c r="P2331" s="107" t="e">
        <f t="shared" si="1746"/>
        <v>#DIV/0!</v>
      </c>
      <c r="Q2331" s="108" t="e">
        <f t="shared" si="1747"/>
        <v>#DIV/0!</v>
      </c>
      <c r="R2331" s="83"/>
      <c r="S2331" s="83"/>
      <c r="T2331" s="67"/>
      <c r="U2331" s="209">
        <v>2</v>
      </c>
    </row>
    <row r="2332" spans="1:21" s="60" customFormat="1" ht="15.75" hidden="1" customHeight="1" thickBot="1">
      <c r="A2332" s="60" t="s">
        <v>54</v>
      </c>
      <c r="B2332" s="213"/>
      <c r="C2332" s="40" t="s">
        <v>2743</v>
      </c>
      <c r="D2332" s="102" t="e">
        <f t="shared" ref="D2332:O2332" si="1749">D2355/$P2355</f>
        <v>#DIV/0!</v>
      </c>
      <c r="E2332" s="103" t="e">
        <f t="shared" si="1749"/>
        <v>#DIV/0!</v>
      </c>
      <c r="F2332" s="103" t="e">
        <f t="shared" si="1749"/>
        <v>#DIV/0!</v>
      </c>
      <c r="G2332" s="103" t="e">
        <f t="shared" si="1749"/>
        <v>#DIV/0!</v>
      </c>
      <c r="H2332" s="103" t="e">
        <f t="shared" si="1749"/>
        <v>#DIV/0!</v>
      </c>
      <c r="I2332" s="103" t="e">
        <f t="shared" si="1749"/>
        <v>#DIV/0!</v>
      </c>
      <c r="J2332" s="103" t="e">
        <f t="shared" si="1749"/>
        <v>#DIV/0!</v>
      </c>
      <c r="K2332" s="103" t="e">
        <f t="shared" si="1749"/>
        <v>#DIV/0!</v>
      </c>
      <c r="L2332" s="103" t="e">
        <f t="shared" si="1749"/>
        <v>#DIV/0!</v>
      </c>
      <c r="M2332" s="103" t="e">
        <f t="shared" si="1749"/>
        <v>#DIV/0!</v>
      </c>
      <c r="N2332" s="103" t="e">
        <f t="shared" si="1749"/>
        <v>#DIV/0!</v>
      </c>
      <c r="O2332" s="103" t="e">
        <f t="shared" si="1749"/>
        <v>#DIV/0!</v>
      </c>
      <c r="P2332" s="107" t="e">
        <f t="shared" si="1746"/>
        <v>#DIV/0!</v>
      </c>
      <c r="Q2332" s="108" t="e">
        <f t="shared" si="1747"/>
        <v>#DIV/0!</v>
      </c>
      <c r="R2332" s="83"/>
      <c r="S2332" s="83"/>
      <c r="T2332" s="67"/>
      <c r="U2332" s="209">
        <v>2</v>
      </c>
    </row>
    <row r="2333" spans="1:21" s="60" customFormat="1" ht="15.75" hidden="1" customHeight="1" thickBot="1">
      <c r="A2333" s="60" t="s">
        <v>54</v>
      </c>
      <c r="B2333" s="213"/>
      <c r="C2333" s="41" t="s">
        <v>249</v>
      </c>
      <c r="D2333" s="351">
        <v>7.4371849000000001</v>
      </c>
      <c r="E2333" s="352">
        <v>0</v>
      </c>
      <c r="F2333" s="352">
        <v>0</v>
      </c>
      <c r="G2333" s="352">
        <v>5.7588277199999993</v>
      </c>
      <c r="H2333" s="352">
        <v>0</v>
      </c>
      <c r="I2333" s="352">
        <v>0</v>
      </c>
      <c r="J2333" s="352">
        <v>6.0132234499999999</v>
      </c>
      <c r="K2333" s="352">
        <v>0</v>
      </c>
      <c r="L2333" s="352">
        <v>0</v>
      </c>
      <c r="M2333" s="352">
        <v>0</v>
      </c>
      <c r="N2333" s="352">
        <v>5.8754279400000016</v>
      </c>
      <c r="O2333" s="83">
        <v>0</v>
      </c>
      <c r="P2333" s="304">
        <f>SUM(D2333:O2333)</f>
        <v>25.084664010000001</v>
      </c>
      <c r="Q2333" s="84"/>
      <c r="R2333" s="83"/>
      <c r="S2333" s="83"/>
      <c r="T2333" s="67"/>
      <c r="U2333" s="209">
        <v>2</v>
      </c>
    </row>
    <row r="2334" spans="1:21" s="60" customFormat="1" ht="15.75" hidden="1" customHeight="1" thickBot="1">
      <c r="A2334" s="60" t="s">
        <v>54</v>
      </c>
      <c r="B2334" s="213"/>
      <c r="C2334" s="40" t="s">
        <v>250</v>
      </c>
      <c r="D2334" s="109">
        <v>0</v>
      </c>
      <c r="E2334" s="110">
        <v>6.5857106400000003</v>
      </c>
      <c r="F2334" s="110">
        <v>0</v>
      </c>
      <c r="G2334" s="110">
        <v>0</v>
      </c>
      <c r="H2334" s="110">
        <v>4.8709460299999998</v>
      </c>
      <c r="I2334" s="110">
        <v>0</v>
      </c>
      <c r="J2334" s="110">
        <v>0</v>
      </c>
      <c r="K2334" s="110">
        <v>4.7679991800000003</v>
      </c>
      <c r="L2334" s="110">
        <v>0</v>
      </c>
      <c r="M2334" s="110">
        <v>0</v>
      </c>
      <c r="N2334" s="110">
        <v>5.8124399899999997</v>
      </c>
      <c r="O2334" s="111">
        <v>0</v>
      </c>
      <c r="P2334" s="112">
        <f>SUM(D2334:O2334)</f>
        <v>22.037095839999999</v>
      </c>
      <c r="Q2334" s="240"/>
      <c r="R2334" s="315"/>
      <c r="S2334" s="315"/>
      <c r="T2334" s="242"/>
      <c r="U2334" s="209">
        <v>2</v>
      </c>
    </row>
    <row r="2335" spans="1:21" s="60" customFormat="1" ht="15.75" hidden="1" customHeight="1" thickBot="1">
      <c r="A2335" s="60" t="s">
        <v>54</v>
      </c>
      <c r="B2335" s="213"/>
      <c r="C2335" s="40" t="s">
        <v>466</v>
      </c>
      <c r="D2335" s="109">
        <v>8.0349228000000004</v>
      </c>
      <c r="E2335" s="110">
        <v>0</v>
      </c>
      <c r="F2335" s="110">
        <v>0</v>
      </c>
      <c r="G2335" s="110">
        <v>2.9789E-3</v>
      </c>
      <c r="H2335" s="110">
        <v>5.7630810300000004</v>
      </c>
      <c r="I2335" s="110">
        <v>0</v>
      </c>
      <c r="J2335" s="110">
        <v>0</v>
      </c>
      <c r="K2335" s="110">
        <v>5.8456340100000004</v>
      </c>
      <c r="L2335" s="110">
        <v>0</v>
      </c>
      <c r="M2335" s="110">
        <v>6.8107001800000004</v>
      </c>
      <c r="N2335" s="110">
        <v>0</v>
      </c>
      <c r="O2335" s="111">
        <v>0</v>
      </c>
      <c r="P2335" s="112">
        <f t="shared" ref="P2335:P2340" si="1750">SUM(D2335:O2335)</f>
        <v>26.457316920000004</v>
      </c>
      <c r="Q2335" s="80"/>
      <c r="R2335" s="114"/>
      <c r="S2335" s="114"/>
      <c r="T2335" s="115">
        <f t="shared" ref="T2335:T2341" si="1751">R2335-S2335</f>
        <v>0</v>
      </c>
      <c r="U2335" s="209">
        <v>2</v>
      </c>
    </row>
    <row r="2336" spans="1:21" s="60" customFormat="1" ht="15.75" hidden="1" customHeight="1" thickBot="1">
      <c r="A2336" s="60" t="s">
        <v>54</v>
      </c>
      <c r="B2336" s="213"/>
      <c r="C2336" s="40" t="s">
        <v>585</v>
      </c>
      <c r="D2336" s="109">
        <v>7.3957230300000001</v>
      </c>
      <c r="E2336" s="110">
        <v>0</v>
      </c>
      <c r="F2336" s="110">
        <v>0</v>
      </c>
      <c r="G2336" s="110">
        <v>5.80168529</v>
      </c>
      <c r="H2336" s="110">
        <v>0</v>
      </c>
      <c r="I2336" s="110">
        <v>0</v>
      </c>
      <c r="J2336" s="110">
        <v>6.2869388199999996</v>
      </c>
      <c r="K2336" s="110">
        <v>0</v>
      </c>
      <c r="L2336" s="110">
        <v>0</v>
      </c>
      <c r="M2336" s="110">
        <v>0</v>
      </c>
      <c r="N2336" s="110">
        <v>7.0511478800000003</v>
      </c>
      <c r="O2336" s="111">
        <v>0</v>
      </c>
      <c r="P2336" s="112">
        <f t="shared" si="1750"/>
        <v>26.535495019999999</v>
      </c>
      <c r="Q2336" s="80"/>
      <c r="R2336" s="114"/>
      <c r="S2336" s="114"/>
      <c r="T2336" s="115">
        <f t="shared" si="1751"/>
        <v>0</v>
      </c>
      <c r="U2336" s="209">
        <v>2</v>
      </c>
    </row>
    <row r="2337" spans="1:21" s="60" customFormat="1" ht="15.75" hidden="1" customHeight="1" thickBot="1">
      <c r="A2337" s="60" t="s">
        <v>54</v>
      </c>
      <c r="B2337" s="213"/>
      <c r="C2337" s="40" t="s">
        <v>681</v>
      </c>
      <c r="D2337" s="109">
        <v>7.5820974400000001</v>
      </c>
      <c r="E2337" s="110">
        <v>0</v>
      </c>
      <c r="F2337" s="110">
        <v>0</v>
      </c>
      <c r="G2337" s="110">
        <v>6.3966941300000002</v>
      </c>
      <c r="H2337" s="110">
        <v>0</v>
      </c>
      <c r="I2337" s="110">
        <v>0</v>
      </c>
      <c r="J2337" s="110">
        <v>6.5836808299999996</v>
      </c>
      <c r="K2337" s="110">
        <v>0</v>
      </c>
      <c r="L2337" s="110">
        <v>0</v>
      </c>
      <c r="M2337" s="110">
        <v>0</v>
      </c>
      <c r="N2337" s="110">
        <v>7.5186857900000001</v>
      </c>
      <c r="O2337" s="111">
        <v>0</v>
      </c>
      <c r="P2337" s="112">
        <f t="shared" si="1750"/>
        <v>28.08115819</v>
      </c>
      <c r="Q2337" s="80"/>
      <c r="R2337" s="114"/>
      <c r="S2337" s="114"/>
      <c r="T2337" s="115">
        <f t="shared" si="1751"/>
        <v>0</v>
      </c>
      <c r="U2337" s="209">
        <v>2</v>
      </c>
    </row>
    <row r="2338" spans="1:21" s="60" customFormat="1" ht="15.75" hidden="1" customHeight="1" thickBot="1">
      <c r="A2338" s="60" t="s">
        <v>54</v>
      </c>
      <c r="B2338" s="213"/>
      <c r="C2338" s="40" t="s">
        <v>770</v>
      </c>
      <c r="D2338" s="151">
        <v>7.6680707699999999</v>
      </c>
      <c r="E2338" s="152">
        <v>0</v>
      </c>
      <c r="F2338" s="152">
        <v>0</v>
      </c>
      <c r="G2338" s="152">
        <v>6.3821930600000005</v>
      </c>
      <c r="H2338" s="152">
        <v>0</v>
      </c>
      <c r="I2338" s="152">
        <v>0</v>
      </c>
      <c r="J2338" s="152">
        <v>6.6496412699999983</v>
      </c>
      <c r="K2338" s="152">
        <v>0</v>
      </c>
      <c r="L2338" s="152">
        <v>0</v>
      </c>
      <c r="M2338" s="152">
        <v>7.5595035500000023</v>
      </c>
      <c r="N2338" s="152">
        <v>0</v>
      </c>
      <c r="O2338" s="111">
        <v>0</v>
      </c>
      <c r="P2338" s="112">
        <f t="shared" si="1750"/>
        <v>28.259408650000001</v>
      </c>
      <c r="Q2338" s="80"/>
      <c r="R2338" s="114"/>
      <c r="S2338" s="114"/>
      <c r="T2338" s="115">
        <f t="shared" si="1751"/>
        <v>0</v>
      </c>
      <c r="U2338" s="209">
        <v>2</v>
      </c>
    </row>
    <row r="2339" spans="1:21" s="60" customFormat="1" ht="15.75" hidden="1" customHeight="1" thickBot="1">
      <c r="A2339" s="60" t="s">
        <v>54</v>
      </c>
      <c r="B2339" s="213"/>
      <c r="C2339" s="40" t="s">
        <v>849</v>
      </c>
      <c r="D2339" s="306">
        <v>7.9291658199999997</v>
      </c>
      <c r="E2339" s="307">
        <v>0</v>
      </c>
      <c r="F2339" s="307">
        <v>0</v>
      </c>
      <c r="G2339" s="307">
        <v>6.2142416100000002</v>
      </c>
      <c r="H2339" s="307">
        <v>0</v>
      </c>
      <c r="I2339" s="307">
        <v>0</v>
      </c>
      <c r="J2339" s="307">
        <v>6.7443811099999991</v>
      </c>
      <c r="K2339" s="307">
        <v>0</v>
      </c>
      <c r="L2339" s="307">
        <v>0</v>
      </c>
      <c r="M2339" s="307">
        <v>7.8423264500000016</v>
      </c>
      <c r="N2339" s="307">
        <v>1.2597999999997E-4</v>
      </c>
      <c r="O2339" s="308">
        <v>0</v>
      </c>
      <c r="P2339" s="309">
        <f t="shared" si="1750"/>
        <v>28.730240970000001</v>
      </c>
      <c r="Q2339" s="80"/>
      <c r="R2339" s="109"/>
      <c r="S2339" s="109"/>
      <c r="T2339" s="52">
        <f>S2339-R2339</f>
        <v>0</v>
      </c>
      <c r="U2339" s="209">
        <v>2</v>
      </c>
    </row>
    <row r="2340" spans="1:21" s="60" customFormat="1" ht="15.75" hidden="1" customHeight="1">
      <c r="A2340" s="60" t="s">
        <v>54</v>
      </c>
      <c r="B2340" s="512"/>
      <c r="C2340" s="41" t="s">
        <v>933</v>
      </c>
      <c r="D2340" s="306">
        <v>9.9497570900000003</v>
      </c>
      <c r="E2340" s="307">
        <v>0</v>
      </c>
      <c r="F2340" s="307">
        <v>0</v>
      </c>
      <c r="G2340" s="307">
        <v>0</v>
      </c>
      <c r="H2340" s="307">
        <v>6.6816962899999996</v>
      </c>
      <c r="I2340" s="307">
        <v>0</v>
      </c>
      <c r="J2340" s="307">
        <v>6.5119787900000006</v>
      </c>
      <c r="K2340" s="307">
        <v>0</v>
      </c>
      <c r="L2340" s="307">
        <v>0</v>
      </c>
      <c r="M2340" s="307">
        <v>8.5129575899999992</v>
      </c>
      <c r="N2340" s="307">
        <v>0</v>
      </c>
      <c r="O2340" s="308">
        <v>0</v>
      </c>
      <c r="P2340" s="309">
        <f t="shared" si="1750"/>
        <v>31.65638976</v>
      </c>
      <c r="Q2340" s="80"/>
      <c r="R2340" s="342">
        <v>30.9</v>
      </c>
      <c r="S2340" s="342">
        <v>30.9</v>
      </c>
      <c r="T2340" s="355">
        <f t="shared" si="1751"/>
        <v>0</v>
      </c>
      <c r="U2340" s="209">
        <v>2</v>
      </c>
    </row>
    <row r="2341" spans="1:21" s="60" customFormat="1" ht="15.6" customHeight="1">
      <c r="A2341" s="60" t="s">
        <v>54</v>
      </c>
      <c r="B2341" s="513">
        <v>421</v>
      </c>
      <c r="C2341" s="567" t="s">
        <v>2827</v>
      </c>
      <c r="D2341" s="551">
        <v>10.199999999999999</v>
      </c>
      <c r="E2341" s="551">
        <v>0</v>
      </c>
      <c r="F2341" s="551">
        <v>0</v>
      </c>
      <c r="G2341" s="551">
        <v>0</v>
      </c>
      <c r="H2341" s="551">
        <v>9.5</v>
      </c>
      <c r="I2341" s="551">
        <v>0</v>
      </c>
      <c r="J2341" s="551">
        <v>0</v>
      </c>
      <c r="K2341" s="551">
        <v>9</v>
      </c>
      <c r="L2341" s="551">
        <v>0</v>
      </c>
      <c r="M2341" s="551">
        <v>0</v>
      </c>
      <c r="N2341" s="551">
        <v>10.6</v>
      </c>
      <c r="O2341" s="551">
        <f>(R2341)-SUM(D2341:N2341)</f>
        <v>0</v>
      </c>
      <c r="P2341" s="552">
        <f t="shared" ref="P2341" si="1752">SUM(D2341:O2341)</f>
        <v>39.299999999999997</v>
      </c>
      <c r="Q2341" s="627"/>
      <c r="R2341" s="551">
        <v>39.299999999999997</v>
      </c>
      <c r="S2341" s="551">
        <v>39.299999999999997</v>
      </c>
      <c r="T2341" s="521">
        <f t="shared" si="1751"/>
        <v>0</v>
      </c>
      <c r="U2341" s="209">
        <v>1</v>
      </c>
    </row>
    <row r="2342" spans="1:21" s="60" customFormat="1" ht="15.75" hidden="1" customHeight="1" thickBot="1">
      <c r="A2342" s="60" t="s">
        <v>54</v>
      </c>
      <c r="B2342" s="409"/>
      <c r="C2342" s="158" t="s">
        <v>1067</v>
      </c>
      <c r="D2342" s="312">
        <v>8.11605329</v>
      </c>
      <c r="E2342" s="313">
        <v>0</v>
      </c>
      <c r="F2342" s="313">
        <v>0</v>
      </c>
      <c r="G2342" s="313">
        <v>7.3204487399999998</v>
      </c>
      <c r="H2342" s="313">
        <v>0</v>
      </c>
      <c r="I2342" s="313">
        <v>0</v>
      </c>
      <c r="J2342" s="313">
        <v>6.28890028</v>
      </c>
      <c r="K2342" s="313">
        <v>0</v>
      </c>
      <c r="L2342" s="313">
        <v>0</v>
      </c>
      <c r="M2342" s="313">
        <v>7.758341999999999</v>
      </c>
      <c r="N2342" s="313">
        <v>0</v>
      </c>
      <c r="O2342" s="305">
        <v>0</v>
      </c>
      <c r="P2342" s="314">
        <f>SUM(D2342:O2342)</f>
        <v>29.483744309999999</v>
      </c>
      <c r="Q2342" s="75"/>
      <c r="R2342" s="395">
        <v>29.7</v>
      </c>
      <c r="S2342" s="396">
        <v>29.7</v>
      </c>
      <c r="T2342" s="397">
        <f>R2342-S2342</f>
        <v>0</v>
      </c>
      <c r="U2342" s="209">
        <v>2</v>
      </c>
    </row>
    <row r="2343" spans="1:21" s="60" customFormat="1" ht="15.75" hidden="1" customHeight="1" thickBot="1">
      <c r="A2343" s="60" t="s">
        <v>54</v>
      </c>
      <c r="B2343" s="62"/>
      <c r="C2343" s="40" t="s">
        <v>1609</v>
      </c>
      <c r="D2343" s="109">
        <v>7.6180358400000001</v>
      </c>
      <c r="E2343" s="110">
        <v>0</v>
      </c>
      <c r="F2343" s="110">
        <v>0</v>
      </c>
      <c r="G2343" s="110">
        <v>6.2428769599999994</v>
      </c>
      <c r="H2343" s="110">
        <v>0</v>
      </c>
      <c r="I2343" s="110">
        <v>0</v>
      </c>
      <c r="J2343" s="110">
        <v>6.3458641000000018</v>
      </c>
      <c r="K2343" s="110">
        <v>0</v>
      </c>
      <c r="L2343" s="110">
        <v>0</v>
      </c>
      <c r="M2343" s="110">
        <v>5.8047177599999991</v>
      </c>
      <c r="N2343" s="110">
        <v>1.5625495699999981</v>
      </c>
      <c r="O2343" s="111">
        <v>0</v>
      </c>
      <c r="P2343" s="112">
        <f t="shared" ref="P2343:P2351" si="1753">SUM(D2343:O2343)</f>
        <v>27.574044229999998</v>
      </c>
      <c r="Q2343" s="75"/>
      <c r="R2343" s="109">
        <v>29.7</v>
      </c>
      <c r="S2343" s="114">
        <v>29.7</v>
      </c>
      <c r="T2343" s="310">
        <f t="shared" ref="T2343:T2351" si="1754">R2343-S2343</f>
        <v>0</v>
      </c>
      <c r="U2343" s="209">
        <v>2</v>
      </c>
    </row>
    <row r="2344" spans="1:21" s="60" customFormat="1" ht="15.75" hidden="1" customHeight="1" thickBot="1">
      <c r="A2344" s="60" t="s">
        <v>54</v>
      </c>
      <c r="B2344" s="62"/>
      <c r="C2344" s="40" t="s">
        <v>1610</v>
      </c>
      <c r="D2344" s="312">
        <v>6.8182023699999998</v>
      </c>
      <c r="E2344" s="313">
        <v>0</v>
      </c>
      <c r="F2344" s="313">
        <v>0</v>
      </c>
      <c r="G2344" s="313">
        <v>0</v>
      </c>
      <c r="H2344" s="313">
        <v>5.7400863599999994</v>
      </c>
      <c r="I2344" s="313">
        <v>0</v>
      </c>
      <c r="J2344" s="313">
        <v>6.7623276600000022</v>
      </c>
      <c r="K2344" s="313">
        <v>5.5099999975993796E-6</v>
      </c>
      <c r="L2344" s="313">
        <v>0</v>
      </c>
      <c r="M2344" s="313">
        <v>0</v>
      </c>
      <c r="N2344" s="313">
        <v>7.2814154700000024</v>
      </c>
      <c r="O2344" s="305">
        <v>0</v>
      </c>
      <c r="P2344" s="314">
        <f t="shared" si="1753"/>
        <v>26.602037370000001</v>
      </c>
      <c r="Q2344" s="79"/>
      <c r="R2344" s="306">
        <v>26.5</v>
      </c>
      <c r="S2344" s="342">
        <v>26.5</v>
      </c>
      <c r="T2344" s="355">
        <f t="shared" si="1754"/>
        <v>0</v>
      </c>
      <c r="U2344" s="209">
        <v>2</v>
      </c>
    </row>
    <row r="2345" spans="1:21" s="60" customFormat="1" ht="15.6" hidden="1" customHeight="1" thickBot="1">
      <c r="A2345" s="60" t="s">
        <v>54</v>
      </c>
      <c r="B2345" s="62"/>
      <c r="C2345" s="40" t="s">
        <v>1611</v>
      </c>
      <c r="D2345" s="109">
        <v>7.55459675</v>
      </c>
      <c r="E2345" s="110">
        <v>0</v>
      </c>
      <c r="F2345" s="110">
        <v>0</v>
      </c>
      <c r="G2345" s="110">
        <v>0</v>
      </c>
      <c r="H2345" s="110">
        <v>6.9885966600000007</v>
      </c>
      <c r="I2345" s="110">
        <v>0</v>
      </c>
      <c r="J2345" s="110">
        <v>0</v>
      </c>
      <c r="K2345" s="110">
        <v>7.1625043899999987</v>
      </c>
      <c r="L2345" s="110">
        <v>0</v>
      </c>
      <c r="M2345" s="110">
        <v>0</v>
      </c>
      <c r="N2345" s="110">
        <v>7.974169100000001</v>
      </c>
      <c r="O2345" s="111">
        <v>0</v>
      </c>
      <c r="P2345" s="112">
        <f t="shared" si="1753"/>
        <v>29.6798669</v>
      </c>
      <c r="Q2345" s="113"/>
      <c r="R2345" s="109">
        <v>26.8</v>
      </c>
      <c r="S2345" s="114">
        <v>26.8</v>
      </c>
      <c r="T2345" s="115">
        <f t="shared" si="1754"/>
        <v>0</v>
      </c>
      <c r="U2345" s="209">
        <v>2</v>
      </c>
    </row>
    <row r="2346" spans="1:21" s="60" customFormat="1" ht="15.6" hidden="1" customHeight="1" thickBot="1">
      <c r="A2346" s="60" t="s">
        <v>54</v>
      </c>
      <c r="B2346" s="62"/>
      <c r="C2346" s="40" t="s">
        <v>1612</v>
      </c>
      <c r="D2346" s="109">
        <v>0</v>
      </c>
      <c r="E2346" s="110">
        <v>8.2869271900000001</v>
      </c>
      <c r="F2346" s="110">
        <v>5.2986999999937723E-4</v>
      </c>
      <c r="G2346" s="110">
        <v>0</v>
      </c>
      <c r="H2346" s="110">
        <v>7.998345200000001</v>
      </c>
      <c r="I2346" s="110">
        <v>0</v>
      </c>
      <c r="J2346" s="110">
        <v>0</v>
      </c>
      <c r="K2346" s="110">
        <v>7.5700556900000002</v>
      </c>
      <c r="L2346" s="110">
        <v>0</v>
      </c>
      <c r="M2346" s="110">
        <v>0</v>
      </c>
      <c r="N2346" s="110">
        <v>8.6533495500000015</v>
      </c>
      <c r="O2346" s="111">
        <v>0</v>
      </c>
      <c r="P2346" s="112">
        <f t="shared" si="1753"/>
        <v>32.509207500000002</v>
      </c>
      <c r="Q2346" s="113"/>
      <c r="R2346" s="109">
        <v>31.2</v>
      </c>
      <c r="S2346" s="114">
        <v>31.2</v>
      </c>
      <c r="T2346" s="115">
        <f t="shared" si="1754"/>
        <v>0</v>
      </c>
      <c r="U2346" s="209">
        <v>2</v>
      </c>
    </row>
    <row r="2347" spans="1:21" s="60" customFormat="1" ht="15.75" hidden="1" customHeight="1" thickBot="1">
      <c r="A2347" s="60" t="s">
        <v>54</v>
      </c>
      <c r="B2347" s="62">
        <f>+B2341+1</f>
        <v>422</v>
      </c>
      <c r="C2347" s="40" t="s">
        <v>1613</v>
      </c>
      <c r="D2347" s="109">
        <v>9.6115274199999998</v>
      </c>
      <c r="E2347" s="110">
        <v>0</v>
      </c>
      <c r="F2347" s="110">
        <v>0</v>
      </c>
      <c r="G2347" s="110">
        <v>0</v>
      </c>
      <c r="H2347" s="110">
        <v>8.4477335599999996</v>
      </c>
      <c r="I2347" s="110">
        <v>0</v>
      </c>
      <c r="J2347" s="110">
        <v>0</v>
      </c>
      <c r="K2347" s="110">
        <v>8.2352200899999985</v>
      </c>
      <c r="L2347" s="110">
        <v>0</v>
      </c>
      <c r="M2347" s="110">
        <v>0</v>
      </c>
      <c r="N2347" s="110">
        <v>6.0901337699999978</v>
      </c>
      <c r="O2347" s="111">
        <v>3.3495988700000012</v>
      </c>
      <c r="P2347" s="112">
        <f t="shared" si="1753"/>
        <v>35.734213709999999</v>
      </c>
      <c r="Q2347" s="79"/>
      <c r="R2347" s="402">
        <v>33.6</v>
      </c>
      <c r="S2347" s="343">
        <v>33.6</v>
      </c>
      <c r="T2347" s="403">
        <f t="shared" si="1754"/>
        <v>0</v>
      </c>
      <c r="U2347" s="209">
        <v>2</v>
      </c>
    </row>
    <row r="2348" spans="1:21" s="60" customFormat="1" ht="15.75" hidden="1" customHeight="1">
      <c r="A2348" s="60" t="s">
        <v>54</v>
      </c>
      <c r="B2348" s="408">
        <v>431</v>
      </c>
      <c r="C2348" s="568" t="s">
        <v>1614</v>
      </c>
      <c r="D2348" s="306">
        <v>10.23136145</v>
      </c>
      <c r="E2348" s="307">
        <v>0</v>
      </c>
      <c r="F2348" s="307">
        <v>0</v>
      </c>
      <c r="G2348" s="307">
        <v>0</v>
      </c>
      <c r="H2348" s="307">
        <v>8.9623512300000012</v>
      </c>
      <c r="I2348" s="307">
        <v>0</v>
      </c>
      <c r="J2348" s="307">
        <v>0</v>
      </c>
      <c r="K2348" s="307">
        <v>6.9856401499999983</v>
      </c>
      <c r="L2348" s="307">
        <v>2.3110871999999993</v>
      </c>
      <c r="M2348" s="307">
        <v>0</v>
      </c>
      <c r="N2348" s="307">
        <v>9.9441872300000007</v>
      </c>
      <c r="O2348" s="308">
        <v>0</v>
      </c>
      <c r="P2348" s="309">
        <v>36.700000000000003</v>
      </c>
      <c r="Q2348" s="79"/>
      <c r="R2348" s="342">
        <v>36.700000000000003</v>
      </c>
      <c r="S2348" s="342">
        <v>36.700000000000003</v>
      </c>
      <c r="T2348" s="355">
        <f t="shared" si="1754"/>
        <v>0</v>
      </c>
      <c r="U2348" s="209">
        <v>2</v>
      </c>
    </row>
    <row r="2349" spans="1:21" s="60" customFormat="1" ht="15.75" customHeight="1">
      <c r="A2349" s="60" t="s">
        <v>54</v>
      </c>
      <c r="B2349" s="513">
        <v>422</v>
      </c>
      <c r="C2349" s="567" t="s">
        <v>1615</v>
      </c>
      <c r="D2349" s="551">
        <v>10.18940398</v>
      </c>
      <c r="E2349" s="551">
        <v>0</v>
      </c>
      <c r="F2349" s="551">
        <v>0</v>
      </c>
      <c r="G2349" s="551">
        <v>0</v>
      </c>
      <c r="H2349" s="551">
        <v>9.7269818799999985</v>
      </c>
      <c r="I2349" s="551">
        <v>0</v>
      </c>
      <c r="J2349" s="565">
        <v>0</v>
      </c>
      <c r="K2349" s="565">
        <v>8.9</v>
      </c>
      <c r="L2349" s="565">
        <v>0</v>
      </c>
      <c r="M2349" s="565">
        <v>0</v>
      </c>
      <c r="N2349" s="565">
        <v>10.18361414</v>
      </c>
      <c r="O2349" s="554">
        <f>(R2349)-SUM(D2349:N2349)</f>
        <v>0</v>
      </c>
      <c r="P2349" s="555">
        <v>36.700000000000003</v>
      </c>
      <c r="Q2349" s="240"/>
      <c r="R2349" s="553">
        <v>39</v>
      </c>
      <c r="S2349" s="551">
        <v>39</v>
      </c>
      <c r="T2349" s="521">
        <f t="shared" si="1754"/>
        <v>0</v>
      </c>
      <c r="U2349" s="209">
        <v>1</v>
      </c>
    </row>
    <row r="2350" spans="1:21" s="60" customFormat="1" ht="15.75" customHeight="1">
      <c r="A2350" s="60" t="s">
        <v>54</v>
      </c>
      <c r="B2350" s="513">
        <v>423</v>
      </c>
      <c r="C2350" s="567" t="s">
        <v>1616</v>
      </c>
      <c r="D2350" s="565">
        <v>10.199999999999999</v>
      </c>
      <c r="E2350" s="565">
        <v>0</v>
      </c>
      <c r="F2350" s="565">
        <v>0</v>
      </c>
      <c r="G2350" s="565">
        <v>0</v>
      </c>
      <c r="H2350" s="565">
        <v>9.5</v>
      </c>
      <c r="I2350" s="565">
        <v>0</v>
      </c>
      <c r="J2350" s="565">
        <v>0</v>
      </c>
      <c r="K2350" s="565">
        <v>9</v>
      </c>
      <c r="L2350" s="565">
        <v>0</v>
      </c>
      <c r="M2350" s="565">
        <v>0</v>
      </c>
      <c r="N2350" s="565">
        <v>10.6</v>
      </c>
      <c r="O2350" s="554">
        <f>(R2350)-SUM(D2350:N2350)</f>
        <v>0</v>
      </c>
      <c r="P2350" s="555">
        <f t="shared" ref="P2350" si="1755">SUM(D2350:O2350)</f>
        <v>39.299999999999997</v>
      </c>
      <c r="Q2350" s="240"/>
      <c r="R2350" s="553">
        <v>39.299999999999997</v>
      </c>
      <c r="S2350" s="551">
        <v>39.299999999999997</v>
      </c>
      <c r="T2350" s="521">
        <f t="shared" si="1754"/>
        <v>0</v>
      </c>
      <c r="U2350" s="209">
        <v>1</v>
      </c>
    </row>
    <row r="2351" spans="1:21" s="60" customFormat="1" ht="15.75" hidden="1" customHeight="1" thickBot="1">
      <c r="A2351" s="60" t="s">
        <v>54</v>
      </c>
      <c r="B2351" s="409"/>
      <c r="C2351" s="158" t="s">
        <v>1617</v>
      </c>
      <c r="D2351" s="415"/>
      <c r="E2351" s="416"/>
      <c r="F2351" s="416"/>
      <c r="G2351" s="416"/>
      <c r="H2351" s="416"/>
      <c r="I2351" s="416"/>
      <c r="J2351" s="416"/>
      <c r="K2351" s="416"/>
      <c r="L2351" s="416"/>
      <c r="M2351" s="416"/>
      <c r="N2351" s="416"/>
      <c r="O2351" s="305">
        <f>(R2351)-SUM(D2351:N2351)</f>
        <v>0</v>
      </c>
      <c r="P2351" s="314">
        <f t="shared" si="1753"/>
        <v>0</v>
      </c>
      <c r="Q2351" s="80"/>
      <c r="R2351" s="420"/>
      <c r="S2351" s="343"/>
      <c r="T2351" s="403">
        <f t="shared" si="1754"/>
        <v>0</v>
      </c>
      <c r="U2351" s="209">
        <v>2</v>
      </c>
    </row>
    <row r="2352" spans="1:21" s="60" customFormat="1" ht="15.75" hidden="1" customHeight="1" thickBot="1">
      <c r="A2352" s="60" t="s">
        <v>54</v>
      </c>
      <c r="B2352" s="213"/>
      <c r="C2352" s="40" t="s">
        <v>1618</v>
      </c>
      <c r="D2352" s="134"/>
      <c r="E2352" s="133"/>
      <c r="F2352" s="133"/>
      <c r="G2352" s="133"/>
      <c r="H2352" s="133"/>
      <c r="I2352" s="133"/>
      <c r="J2352" s="133"/>
      <c r="K2352" s="133"/>
      <c r="L2352" s="133"/>
      <c r="M2352" s="133"/>
      <c r="N2352" s="133"/>
      <c r="O2352" s="111">
        <f>(R2352)-SUM(D2352:N2352)</f>
        <v>0</v>
      </c>
      <c r="P2352" s="112">
        <f>SUM(D2352:O2352)</f>
        <v>0</v>
      </c>
      <c r="Q2352" s="80"/>
      <c r="R2352" s="120"/>
      <c r="S2352" s="114"/>
      <c r="T2352" s="115">
        <f>R2352-S2352</f>
        <v>0</v>
      </c>
      <c r="U2352" s="209">
        <v>2</v>
      </c>
    </row>
    <row r="2353" spans="1:21" s="60" customFormat="1" ht="15.75" hidden="1" customHeight="1" thickBot="1">
      <c r="A2353" s="60" t="s">
        <v>54</v>
      </c>
      <c r="B2353" s="213"/>
      <c r="C2353" s="40" t="s">
        <v>2551</v>
      </c>
      <c r="D2353" s="492"/>
      <c r="E2353" s="491"/>
      <c r="F2353" s="491"/>
      <c r="G2353" s="491"/>
      <c r="H2353" s="491"/>
      <c r="I2353" s="491"/>
      <c r="J2353" s="491"/>
      <c r="K2353" s="491"/>
      <c r="L2353" s="491"/>
      <c r="M2353" s="491"/>
      <c r="N2353" s="491"/>
      <c r="O2353" s="111">
        <f t="shared" ref="O2353:O2355" si="1756">(R2353)-SUM(D2353:N2353)</f>
        <v>0</v>
      </c>
      <c r="P2353" s="112">
        <f t="shared" ref="P2353:P2355" si="1757">SUM(D2353:O2353)</f>
        <v>0</v>
      </c>
      <c r="Q2353" s="80"/>
      <c r="R2353" s="487"/>
      <c r="S2353" s="488"/>
      <c r="T2353" s="115">
        <f t="shared" ref="T2353:T2355" si="1758">R2353-S2353</f>
        <v>0</v>
      </c>
      <c r="U2353" s="209">
        <v>2</v>
      </c>
    </row>
    <row r="2354" spans="1:21" s="60" customFormat="1" ht="15.75" hidden="1" customHeight="1" thickBot="1">
      <c r="A2354" s="60" t="s">
        <v>54</v>
      </c>
      <c r="B2354" s="213"/>
      <c r="C2354" s="40" t="s">
        <v>2647</v>
      </c>
      <c r="D2354" s="492"/>
      <c r="E2354" s="491"/>
      <c r="F2354" s="491"/>
      <c r="G2354" s="491"/>
      <c r="H2354" s="491"/>
      <c r="I2354" s="491"/>
      <c r="J2354" s="491"/>
      <c r="K2354" s="491"/>
      <c r="L2354" s="491"/>
      <c r="M2354" s="491"/>
      <c r="N2354" s="491"/>
      <c r="O2354" s="111">
        <f t="shared" si="1756"/>
        <v>0</v>
      </c>
      <c r="P2354" s="112">
        <f t="shared" si="1757"/>
        <v>0</v>
      </c>
      <c r="Q2354" s="80"/>
      <c r="R2354" s="487"/>
      <c r="S2354" s="488"/>
      <c r="T2354" s="115">
        <f t="shared" si="1758"/>
        <v>0</v>
      </c>
      <c r="U2354" s="209">
        <v>2</v>
      </c>
    </row>
    <row r="2355" spans="1:21" s="60" customFormat="1" ht="15.75" hidden="1" customHeight="1" thickBot="1">
      <c r="A2355" s="60" t="s">
        <v>54</v>
      </c>
      <c r="B2355" s="213"/>
      <c r="C2355" s="40" t="s">
        <v>2743</v>
      </c>
      <c r="D2355" s="492"/>
      <c r="E2355" s="491"/>
      <c r="F2355" s="491"/>
      <c r="G2355" s="491"/>
      <c r="H2355" s="491"/>
      <c r="I2355" s="491"/>
      <c r="J2355" s="491"/>
      <c r="K2355" s="491"/>
      <c r="L2355" s="491"/>
      <c r="M2355" s="491"/>
      <c r="N2355" s="491"/>
      <c r="O2355" s="111">
        <f t="shared" si="1756"/>
        <v>0</v>
      </c>
      <c r="P2355" s="112">
        <f t="shared" si="1757"/>
        <v>0</v>
      </c>
      <c r="Q2355" s="80"/>
      <c r="R2355" s="487"/>
      <c r="S2355" s="488"/>
      <c r="T2355" s="115">
        <f t="shared" si="1758"/>
        <v>0</v>
      </c>
      <c r="U2355" s="209">
        <v>2</v>
      </c>
    </row>
    <row r="2356" spans="1:21" s="118" customFormat="1" ht="15.6" customHeight="1">
      <c r="B2356" s="82"/>
      <c r="C2356" s="50"/>
      <c r="D2356" s="83"/>
      <c r="E2356" s="83"/>
      <c r="F2356" s="83"/>
      <c r="G2356" s="83"/>
      <c r="H2356" s="83"/>
      <c r="I2356" s="83"/>
      <c r="J2356" s="83"/>
      <c r="K2356" s="83"/>
      <c r="L2356" s="83"/>
      <c r="M2356" s="83"/>
      <c r="N2356" s="83"/>
      <c r="O2356" s="83"/>
      <c r="P2356" s="128"/>
      <c r="Q2356" s="84"/>
      <c r="R2356" s="83"/>
      <c r="S2356" s="83"/>
      <c r="T2356" s="67"/>
      <c r="U2356" s="209">
        <v>1</v>
      </c>
    </row>
    <row r="2357" spans="1:21" s="60" customFormat="1" ht="15.75" hidden="1" customHeight="1" thickBot="1">
      <c r="A2357" s="60" t="s">
        <v>55</v>
      </c>
      <c r="B2357" s="213"/>
      <c r="C2357" s="40" t="s">
        <v>256</v>
      </c>
      <c r="D2357" s="299">
        <v>4.292538886319338E-2</v>
      </c>
      <c r="E2357" s="299">
        <v>0.17375588759574936</v>
      </c>
      <c r="F2357" s="299">
        <v>2.1565134487941524E-2</v>
      </c>
      <c r="G2357" s="299">
        <v>0.14769295627490073</v>
      </c>
      <c r="H2357" s="299">
        <v>6.5474263564706592E-2</v>
      </c>
      <c r="I2357" s="299">
        <v>1.9906787458428762E-2</v>
      </c>
      <c r="J2357" s="299">
        <v>0.14027581109791806</v>
      </c>
      <c r="K2357" s="299">
        <v>5.610092520705106E-2</v>
      </c>
      <c r="L2357" s="299">
        <v>2.0709810029273995E-2</v>
      </c>
      <c r="M2357" s="299">
        <v>0.18800850490295307</v>
      </c>
      <c r="N2357" s="299">
        <v>6.4919228407691723E-2</v>
      </c>
      <c r="O2357" s="299">
        <v>5.8665302110191803E-2</v>
      </c>
      <c r="P2357" s="290">
        <f t="shared" ref="P2357:P2391" si="1759">SUM(D2357:O2357)</f>
        <v>1</v>
      </c>
      <c r="Q2357" s="291"/>
      <c r="R2357" s="83"/>
      <c r="S2357" s="83"/>
      <c r="T2357" s="67"/>
      <c r="U2357" s="209">
        <v>2</v>
      </c>
    </row>
    <row r="2358" spans="1:21" s="60" customFormat="1" ht="15.75" hidden="1" customHeight="1" thickBot="1">
      <c r="A2358" s="60" t="s">
        <v>55</v>
      </c>
      <c r="B2358" s="213"/>
      <c r="C2358" s="40" t="s">
        <v>257</v>
      </c>
      <c r="D2358" s="119">
        <v>0.13425475078307028</v>
      </c>
      <c r="E2358" s="119">
        <v>7.835696819268223E-2</v>
      </c>
      <c r="F2358" s="119">
        <v>2.0060516923638774E-2</v>
      </c>
      <c r="G2358" s="119">
        <v>0.13372976397255854</v>
      </c>
      <c r="H2358" s="119">
        <v>7.4798273364314549E-2</v>
      </c>
      <c r="I2358" s="119">
        <v>1.9993235249627546E-2</v>
      </c>
      <c r="J2358" s="119">
        <v>8.6789680236017672E-2</v>
      </c>
      <c r="K2358" s="119">
        <v>9.9987981115539568E-2</v>
      </c>
      <c r="L2358" s="119">
        <v>2.2300510923422338E-2</v>
      </c>
      <c r="M2358" s="119">
        <v>0.16966836332799828</v>
      </c>
      <c r="N2358" s="119">
        <v>7.7940688626150154E-2</v>
      </c>
      <c r="O2358" s="119">
        <v>8.2119267284979966E-2</v>
      </c>
      <c r="P2358" s="107">
        <f t="shared" si="1759"/>
        <v>0.99999999999999978</v>
      </c>
      <c r="Q2358" s="291"/>
      <c r="R2358" s="83"/>
      <c r="S2358" s="83"/>
      <c r="T2358" s="67"/>
      <c r="U2358" s="209">
        <v>2</v>
      </c>
    </row>
    <row r="2359" spans="1:21" s="60" customFormat="1" ht="15.75" hidden="1" customHeight="1" thickBot="1">
      <c r="A2359" s="60" t="s">
        <v>55</v>
      </c>
      <c r="B2359" s="213"/>
      <c r="C2359" s="40" t="s">
        <v>258</v>
      </c>
      <c r="D2359" s="346">
        <v>6.5291310042877596E-2</v>
      </c>
      <c r="E2359" s="346">
        <v>4.7613346526977754E-2</v>
      </c>
      <c r="F2359" s="346">
        <v>1.4450783404560193E-2</v>
      </c>
      <c r="G2359" s="346">
        <v>0.15587426094852855</v>
      </c>
      <c r="H2359" s="346">
        <v>5.440238809436479E-2</v>
      </c>
      <c r="I2359" s="346">
        <v>1.3967196393048968E-2</v>
      </c>
      <c r="J2359" s="346">
        <v>0.16816893669754376</v>
      </c>
      <c r="K2359" s="346">
        <v>5.8322391285802605E-2</v>
      </c>
      <c r="L2359" s="346">
        <v>1.5537276394421901E-2</v>
      </c>
      <c r="M2359" s="346">
        <v>0.20912340051024281</v>
      </c>
      <c r="N2359" s="346">
        <v>4.3957655592673894E-2</v>
      </c>
      <c r="O2359" s="346">
        <v>0.15329105410895738</v>
      </c>
      <c r="P2359" s="295">
        <f t="shared" si="1759"/>
        <v>1.0000000000000002</v>
      </c>
      <c r="Q2359" s="291"/>
      <c r="R2359" s="83"/>
      <c r="S2359" s="83"/>
      <c r="T2359" s="67"/>
      <c r="U2359" s="209">
        <v>2</v>
      </c>
    </row>
    <row r="2360" spans="1:21" s="60" customFormat="1" ht="15.75" hidden="1" customHeight="1" thickBot="1">
      <c r="A2360" s="60" t="s">
        <v>55</v>
      </c>
      <c r="B2360" s="213"/>
      <c r="C2360" s="40" t="s">
        <v>259</v>
      </c>
      <c r="D2360" s="153">
        <f t="shared" ref="D2360:D2367" si="1760">D2382/$P2382</f>
        <v>0.15036153103819025</v>
      </c>
      <c r="E2360" s="296">
        <f t="shared" ref="E2360:O2360" si="1761">E2382/$P2382</f>
        <v>0.13821362911638502</v>
      </c>
      <c r="F2360" s="296">
        <f t="shared" si="1761"/>
        <v>1.2675017701474237E-2</v>
      </c>
      <c r="G2360" s="296">
        <f t="shared" si="1761"/>
        <v>0.16192246458217235</v>
      </c>
      <c r="H2360" s="296">
        <f t="shared" si="1761"/>
        <v>2.1786923716149743E-2</v>
      </c>
      <c r="I2360" s="296">
        <f t="shared" si="1761"/>
        <v>1.2874579266494888E-2</v>
      </c>
      <c r="J2360" s="296">
        <f t="shared" si="1761"/>
        <v>0.11422809601142379</v>
      </c>
      <c r="K2360" s="296">
        <f t="shared" si="1761"/>
        <v>6.3150233122323055E-2</v>
      </c>
      <c r="L2360" s="296">
        <f t="shared" si="1761"/>
        <v>3.1153683626071907E-5</v>
      </c>
      <c r="M2360" s="296">
        <f t="shared" si="1761"/>
        <v>9.2261690873856536E-2</v>
      </c>
      <c r="N2360" s="296">
        <f t="shared" si="1761"/>
        <v>8.6747114077503948E-2</v>
      </c>
      <c r="O2360" s="296">
        <f t="shared" si="1761"/>
        <v>0.1457475668104001</v>
      </c>
      <c r="P2360" s="155">
        <f t="shared" si="1759"/>
        <v>0.99999999999999989</v>
      </c>
      <c r="Q2360" s="291"/>
      <c r="R2360" s="83"/>
      <c r="S2360" s="83"/>
      <c r="T2360" s="67"/>
      <c r="U2360" s="209">
        <v>2</v>
      </c>
    </row>
    <row r="2361" spans="1:21" s="60" customFormat="1" ht="15.75" hidden="1" customHeight="1" thickBot="1">
      <c r="A2361" s="60" t="s">
        <v>55</v>
      </c>
      <c r="B2361" s="213"/>
      <c r="C2361" s="41" t="s">
        <v>260</v>
      </c>
      <c r="D2361" s="153">
        <f t="shared" si="1760"/>
        <v>0.14520286045388076</v>
      </c>
      <c r="E2361" s="296">
        <f t="shared" ref="E2361:O2362" si="1762">E2383/$P2383</f>
        <v>7.5884888469429021E-2</v>
      </c>
      <c r="F2361" s="296">
        <f t="shared" si="1762"/>
        <v>1.3558745719008265E-2</v>
      </c>
      <c r="G2361" s="296">
        <f t="shared" si="1762"/>
        <v>0.1505603332645018</v>
      </c>
      <c r="H2361" s="296">
        <f t="shared" si="1762"/>
        <v>1.9437320782284911E-2</v>
      </c>
      <c r="I2361" s="296">
        <f t="shared" si="1762"/>
        <v>1.339197779795733E-2</v>
      </c>
      <c r="J2361" s="296">
        <f t="shared" si="1762"/>
        <v>0.15712632254764936</v>
      </c>
      <c r="K2361" s="296">
        <f t="shared" si="1762"/>
        <v>2.3800687493290149E-2</v>
      </c>
      <c r="L2361" s="296">
        <f t="shared" si="1762"/>
        <v>1.4160395152893275E-2</v>
      </c>
      <c r="M2361" s="296">
        <f t="shared" si="1762"/>
        <v>9.2051717689049337E-2</v>
      </c>
      <c r="N2361" s="296">
        <f t="shared" si="1762"/>
        <v>0.27873292579029746</v>
      </c>
      <c r="O2361" s="296">
        <f t="shared" si="1762"/>
        <v>1.6091824839758309E-2</v>
      </c>
      <c r="P2361" s="155">
        <f t="shared" si="1759"/>
        <v>0.99999999999999978</v>
      </c>
      <c r="Q2361" s="157">
        <f>(P2383/P2382-1)</f>
        <v>-3.9312271847542379E-2</v>
      </c>
      <c r="R2361" s="83"/>
      <c r="S2361" s="83"/>
      <c r="T2361" s="67"/>
      <c r="U2361" s="209">
        <v>2</v>
      </c>
    </row>
    <row r="2362" spans="1:21" s="60" customFormat="1" ht="15.75" hidden="1" customHeight="1" thickBot="1">
      <c r="A2362" s="60" t="s">
        <v>55</v>
      </c>
      <c r="B2362" s="213"/>
      <c r="C2362" s="40" t="s">
        <v>467</v>
      </c>
      <c r="D2362" s="153">
        <f t="shared" si="1760"/>
        <v>0.20220087108797549</v>
      </c>
      <c r="E2362" s="296">
        <f t="shared" si="1762"/>
        <v>6.6918704045063809E-2</v>
      </c>
      <c r="F2362" s="296">
        <f t="shared" si="1762"/>
        <v>1.9982761875853263E-2</v>
      </c>
      <c r="G2362" s="296">
        <f t="shared" si="1762"/>
        <v>9.1441420806184198E-2</v>
      </c>
      <c r="H2362" s="296">
        <f t="shared" si="1762"/>
        <v>7.3769952344751338E-2</v>
      </c>
      <c r="I2362" s="296">
        <f t="shared" si="1762"/>
        <v>1.3735200896358548E-2</v>
      </c>
      <c r="J2362" s="296">
        <f t="shared" si="1762"/>
        <v>0.13600277073224587</v>
      </c>
      <c r="K2362" s="296">
        <f t="shared" si="1762"/>
        <v>4.8959017427914003E-2</v>
      </c>
      <c r="L2362" s="296">
        <f t="shared" si="1762"/>
        <v>1.4843887647342126E-2</v>
      </c>
      <c r="M2362" s="296">
        <f t="shared" si="1762"/>
        <v>0.14303972202001336</v>
      </c>
      <c r="N2362" s="296">
        <f t="shared" si="1762"/>
        <v>0.13078587836935218</v>
      </c>
      <c r="O2362" s="296">
        <f t="shared" si="1762"/>
        <v>5.8319812746945789E-2</v>
      </c>
      <c r="P2362" s="155">
        <f t="shared" si="1759"/>
        <v>0.99999999999999989</v>
      </c>
      <c r="Q2362" s="157">
        <f t="shared" ref="Q2362:Q2367" si="1763">(P2384/P2383-1)</f>
        <v>4.5740489109562521E-3</v>
      </c>
      <c r="R2362" s="83"/>
      <c r="S2362" s="83"/>
      <c r="T2362" s="67"/>
      <c r="U2362" s="209">
        <v>2</v>
      </c>
    </row>
    <row r="2363" spans="1:21" s="60" customFormat="1" ht="15.75" hidden="1" customHeight="1" thickBot="1">
      <c r="A2363" s="60" t="s">
        <v>55</v>
      </c>
      <c r="B2363" s="213"/>
      <c r="C2363" s="40" t="s">
        <v>586</v>
      </c>
      <c r="D2363" s="153">
        <f t="shared" si="1760"/>
        <v>0.16796290005834744</v>
      </c>
      <c r="E2363" s="296">
        <f t="shared" ref="E2363:O2363" si="1764">E2385/$P2385</f>
        <v>8.6475158985929487E-2</v>
      </c>
      <c r="F2363" s="296">
        <f t="shared" si="1764"/>
        <v>1.6694340877851328E-2</v>
      </c>
      <c r="G2363" s="296">
        <f t="shared" si="1764"/>
        <v>0.23988071665950778</v>
      </c>
      <c r="H2363" s="296">
        <f t="shared" si="1764"/>
        <v>2.0559517163549049E-2</v>
      </c>
      <c r="I2363" s="296">
        <f t="shared" si="1764"/>
        <v>1.6691374188412194E-2</v>
      </c>
      <c r="J2363" s="296">
        <f t="shared" si="1764"/>
        <v>0.16345646619931822</v>
      </c>
      <c r="K2363" s="296">
        <f t="shared" si="1764"/>
        <v>4.4752504766128576E-2</v>
      </c>
      <c r="L2363" s="296">
        <f t="shared" si="1764"/>
        <v>1.8315687591522689E-2</v>
      </c>
      <c r="M2363" s="296">
        <f t="shared" si="1764"/>
        <v>3.4218970242643559E-2</v>
      </c>
      <c r="N2363" s="296">
        <f t="shared" si="1764"/>
        <v>0.17227746992289297</v>
      </c>
      <c r="O2363" s="296">
        <f t="shared" si="1764"/>
        <v>1.8714893343896817E-2</v>
      </c>
      <c r="P2363" s="155">
        <f t="shared" si="1759"/>
        <v>1</v>
      </c>
      <c r="Q2363" s="156">
        <f t="shared" si="1763"/>
        <v>-0.15685748668734778</v>
      </c>
      <c r="R2363" s="83"/>
      <c r="S2363" s="83"/>
      <c r="T2363" s="67"/>
      <c r="U2363" s="209">
        <v>2</v>
      </c>
    </row>
    <row r="2364" spans="1:21" s="60" customFormat="1" ht="15.75" hidden="1" customHeight="1" thickBot="1">
      <c r="A2364" s="60" t="s">
        <v>55</v>
      </c>
      <c r="B2364" s="213"/>
      <c r="C2364" s="40" t="s">
        <v>682</v>
      </c>
      <c r="D2364" s="153">
        <f t="shared" si="1760"/>
        <v>0.22799108701116005</v>
      </c>
      <c r="E2364" s="296">
        <f t="shared" ref="E2364:O2364" si="1765">E2386/$P2386</f>
        <v>3.0892850549603015E-2</v>
      </c>
      <c r="F2364" s="296">
        <f t="shared" si="1765"/>
        <v>1.6768364533465519E-2</v>
      </c>
      <c r="G2364" s="296">
        <f t="shared" si="1765"/>
        <v>0.19950691965717612</v>
      </c>
      <c r="H2364" s="296">
        <f t="shared" si="1765"/>
        <v>2.307996466281231E-2</v>
      </c>
      <c r="I2364" s="296">
        <f t="shared" si="1765"/>
        <v>2.51596540689366E-2</v>
      </c>
      <c r="J2364" s="296">
        <f t="shared" si="1765"/>
        <v>0.17813283791664844</v>
      </c>
      <c r="K2364" s="296">
        <f t="shared" si="1765"/>
        <v>3.8018439953801414E-2</v>
      </c>
      <c r="L2364" s="296">
        <f t="shared" si="1765"/>
        <v>1.8747374568796944E-2</v>
      </c>
      <c r="M2364" s="296">
        <f t="shared" si="1765"/>
        <v>0.15293554326174319</v>
      </c>
      <c r="N2364" s="296">
        <f t="shared" si="1765"/>
        <v>7.0396926083314423E-2</v>
      </c>
      <c r="O2364" s="296">
        <f t="shared" si="1765"/>
        <v>1.8370037732541842E-2</v>
      </c>
      <c r="P2364" s="155">
        <f t="shared" si="1759"/>
        <v>0.99999999999999978</v>
      </c>
      <c r="Q2364" s="156">
        <f t="shared" si="1763"/>
        <v>2.1745902118715632E-2</v>
      </c>
      <c r="R2364" s="83"/>
      <c r="S2364" s="83"/>
      <c r="T2364" s="232"/>
      <c r="U2364" s="209">
        <v>2</v>
      </c>
    </row>
    <row r="2365" spans="1:21" s="60" customFormat="1" ht="15.75" hidden="1" customHeight="1" thickBot="1">
      <c r="A2365" s="60" t="s">
        <v>55</v>
      </c>
      <c r="B2365" s="62"/>
      <c r="C2365" s="49" t="s">
        <v>771</v>
      </c>
      <c r="D2365" s="298">
        <f t="shared" si="1760"/>
        <v>0.22244473039200643</v>
      </c>
      <c r="E2365" s="299">
        <f t="shared" ref="E2365:O2365" si="1766">E2387/$P2387</f>
        <v>4.6800740370622582E-2</v>
      </c>
      <c r="F2365" s="299">
        <f t="shared" si="1766"/>
        <v>1.8183314823581761E-2</v>
      </c>
      <c r="G2365" s="299">
        <f t="shared" si="1766"/>
        <v>0.1799109251796813</v>
      </c>
      <c r="H2365" s="299">
        <f t="shared" si="1766"/>
        <v>3.0837971547788119E-2</v>
      </c>
      <c r="I2365" s="299">
        <f t="shared" si="1766"/>
        <v>1.7679367011497443E-2</v>
      </c>
      <c r="J2365" s="299">
        <f t="shared" si="1766"/>
        <v>0.14253789020273314</v>
      </c>
      <c r="K2365" s="299">
        <f t="shared" si="1766"/>
        <v>8.1562748096113913E-2</v>
      </c>
      <c r="L2365" s="299">
        <f t="shared" si="1766"/>
        <v>1.9442287070478129E-2</v>
      </c>
      <c r="M2365" s="299">
        <f t="shared" si="1766"/>
        <v>0.19083575460377397</v>
      </c>
      <c r="N2365" s="299">
        <f t="shared" si="1766"/>
        <v>3.0624925056931228E-2</v>
      </c>
      <c r="O2365" s="299">
        <f t="shared" si="1766"/>
        <v>1.9139345644792003E-2</v>
      </c>
      <c r="P2365" s="300">
        <f t="shared" si="1759"/>
        <v>1</v>
      </c>
      <c r="Q2365" s="301">
        <f t="shared" si="1763"/>
        <v>-9.8402407783609869E-3</v>
      </c>
      <c r="R2365" s="83"/>
      <c r="S2365" s="83"/>
      <c r="T2365" s="67"/>
      <c r="U2365" s="209">
        <v>2</v>
      </c>
    </row>
    <row r="2366" spans="1:21" s="60" customFormat="1" ht="15.75" hidden="1" customHeight="1" thickBot="1">
      <c r="A2366" s="60" t="s">
        <v>55</v>
      </c>
      <c r="B2366" s="62"/>
      <c r="C2366" s="49" t="s">
        <v>850</v>
      </c>
      <c r="D2366" s="130">
        <f t="shared" si="1760"/>
        <v>0.21935643016345854</v>
      </c>
      <c r="E2366" s="119">
        <f t="shared" ref="E2366:O2367" si="1767">E2388/$P2388</f>
        <v>4.6026523152362692E-2</v>
      </c>
      <c r="F2366" s="119">
        <f t="shared" si="1767"/>
        <v>1.8705504917094322E-2</v>
      </c>
      <c r="G2366" s="119">
        <f t="shared" si="1767"/>
        <v>0.16146740230864698</v>
      </c>
      <c r="H2366" s="119">
        <f t="shared" si="1767"/>
        <v>5.3659406196418617E-2</v>
      </c>
      <c r="I2366" s="119">
        <f t="shared" si="1767"/>
        <v>1.8280136207549421E-2</v>
      </c>
      <c r="J2366" s="119">
        <f t="shared" si="1767"/>
        <v>0.16881955188115738</v>
      </c>
      <c r="K2366" s="119">
        <f t="shared" si="1767"/>
        <v>5.1526789026307432E-2</v>
      </c>
      <c r="L2366" s="119">
        <f t="shared" si="1767"/>
        <v>1.8616331509941478E-2</v>
      </c>
      <c r="M2366" s="119">
        <f t="shared" si="1767"/>
        <v>0.17094172263793173</v>
      </c>
      <c r="N2366" s="119">
        <f t="shared" si="1767"/>
        <v>5.1525050230234119E-2</v>
      </c>
      <c r="O2366" s="119">
        <f t="shared" si="1767"/>
        <v>2.1075151768897269E-2</v>
      </c>
      <c r="P2366" s="175">
        <f t="shared" si="1759"/>
        <v>1</v>
      </c>
      <c r="Q2366" s="176">
        <f t="shared" si="1763"/>
        <v>5.0637381519120783E-3</v>
      </c>
      <c r="R2366" s="83"/>
      <c r="S2366" s="83"/>
      <c r="T2366" s="67"/>
      <c r="U2366" s="209">
        <v>2</v>
      </c>
    </row>
    <row r="2367" spans="1:21" s="60" customFormat="1" ht="15.6" hidden="1" customHeight="1" thickBot="1">
      <c r="A2367" s="60" t="s">
        <v>55</v>
      </c>
      <c r="B2367" s="62"/>
      <c r="C2367" s="49" t="s">
        <v>934</v>
      </c>
      <c r="D2367" s="130">
        <f t="shared" si="1760"/>
        <v>0.1553110253780961</v>
      </c>
      <c r="E2367" s="119">
        <f t="shared" si="1767"/>
        <v>0.11946002360812584</v>
      </c>
      <c r="F2367" s="119">
        <f t="shared" si="1767"/>
        <v>8.0150704893738236E-3</v>
      </c>
      <c r="G2367" s="119">
        <f t="shared" si="1767"/>
        <v>0.19031893642555051</v>
      </c>
      <c r="H2367" s="119">
        <f t="shared" si="1767"/>
        <v>2.374411039120141E-2</v>
      </c>
      <c r="I2367" s="119">
        <f t="shared" si="1767"/>
        <v>1.8749891799923597E-2</v>
      </c>
      <c r="J2367" s="119">
        <f t="shared" si="1767"/>
        <v>0.19395505599987453</v>
      </c>
      <c r="K2367" s="119">
        <f t="shared" si="1767"/>
        <v>3.0229452268369747E-2</v>
      </c>
      <c r="L2367" s="119">
        <f t="shared" si="1767"/>
        <v>1.6491872170156817E-2</v>
      </c>
      <c r="M2367" s="119">
        <f t="shared" si="1767"/>
        <v>0.14936821426695487</v>
      </c>
      <c r="N2367" s="119">
        <f t="shared" si="1767"/>
        <v>7.3530164541946691E-2</v>
      </c>
      <c r="O2367" s="119">
        <f t="shared" si="1767"/>
        <v>2.0826182660426015E-2</v>
      </c>
      <c r="P2367" s="175">
        <f t="shared" si="1759"/>
        <v>0.99999999999999989</v>
      </c>
      <c r="Q2367" s="176">
        <f t="shared" si="1763"/>
        <v>9.7294864861663388E-3</v>
      </c>
      <c r="R2367" s="83"/>
      <c r="S2367" s="83"/>
      <c r="T2367" s="67"/>
      <c r="U2367" s="209">
        <v>2</v>
      </c>
    </row>
    <row r="2368" spans="1:21" s="60" customFormat="1" ht="15.6" hidden="1" customHeight="1" thickBot="1">
      <c r="A2368" s="60" t="s">
        <v>55</v>
      </c>
      <c r="B2368" s="62"/>
      <c r="C2368" s="49" t="s">
        <v>1068</v>
      </c>
      <c r="D2368" s="130">
        <f t="shared" ref="D2368:O2368" si="1768">D2391/$P2391</f>
        <v>0.21022373078521364</v>
      </c>
      <c r="E2368" s="119">
        <f t="shared" si="1768"/>
        <v>5.634423636065148E-2</v>
      </c>
      <c r="F2368" s="119">
        <f t="shared" si="1768"/>
        <v>2.4347766199117722E-2</v>
      </c>
      <c r="G2368" s="119">
        <f t="shared" si="1768"/>
        <v>0.18209331364263648</v>
      </c>
      <c r="H2368" s="119">
        <f t="shared" si="1768"/>
        <v>3.8938998980555611E-2</v>
      </c>
      <c r="I2368" s="119">
        <f t="shared" si="1768"/>
        <v>1.8786507581482519E-2</v>
      </c>
      <c r="J2368" s="119">
        <f t="shared" si="1768"/>
        <v>0.18522860878013039</v>
      </c>
      <c r="K2368" s="119">
        <f t="shared" si="1768"/>
        <v>2.8263247346451238E-2</v>
      </c>
      <c r="L2368" s="119">
        <f t="shared" si="1768"/>
        <v>1.9801268347759748E-2</v>
      </c>
      <c r="M2368" s="119">
        <f t="shared" si="1768"/>
        <v>0.18069347475398931</v>
      </c>
      <c r="N2368" s="119">
        <f t="shared" si="1768"/>
        <v>3.4504110871769487E-2</v>
      </c>
      <c r="O2368" s="119">
        <f t="shared" si="1768"/>
        <v>2.0774736350242382E-2</v>
      </c>
      <c r="P2368" s="175">
        <f t="shared" si="1759"/>
        <v>1</v>
      </c>
      <c r="Q2368" s="176">
        <f>(P2391/P2389-1)</f>
        <v>2.4509125928909858E-2</v>
      </c>
      <c r="R2368" s="83"/>
      <c r="S2368" s="83"/>
      <c r="T2368" s="67"/>
      <c r="U2368" s="209">
        <v>2</v>
      </c>
    </row>
    <row r="2369" spans="1:21" s="60" customFormat="1" ht="15.6" hidden="1" customHeight="1" thickBot="1">
      <c r="A2369" s="60" t="s">
        <v>55</v>
      </c>
      <c r="B2369" s="62">
        <f>+B2348+1</f>
        <v>432</v>
      </c>
      <c r="C2369" s="49" t="s">
        <v>1619</v>
      </c>
      <c r="D2369" s="130">
        <f t="shared" ref="D2369:D2375" si="1769">D2392/$P2392</f>
        <v>0.19069757502431733</v>
      </c>
      <c r="E2369" s="119">
        <f t="shared" ref="E2369:O2369" si="1770">E2392/$P2392</f>
        <v>7.3170606396966514E-2</v>
      </c>
      <c r="F2369" s="119">
        <f t="shared" si="1770"/>
        <v>1.8762000755109275E-2</v>
      </c>
      <c r="G2369" s="119">
        <f t="shared" si="1770"/>
        <v>0.2086675030672116</v>
      </c>
      <c r="H2369" s="119">
        <f t="shared" si="1770"/>
        <v>1.6548626092093465E-2</v>
      </c>
      <c r="I2369" s="119">
        <f t="shared" si="1770"/>
        <v>1.9169641642762889E-2</v>
      </c>
      <c r="J2369" s="119">
        <f t="shared" si="1770"/>
        <v>0.16985651721507031</v>
      </c>
      <c r="K2369" s="119">
        <f t="shared" si="1770"/>
        <v>5.205654611899161E-2</v>
      </c>
      <c r="L2369" s="119">
        <f t="shared" si="1770"/>
        <v>2.0723144914719827E-2</v>
      </c>
      <c r="M2369" s="119">
        <f t="shared" si="1770"/>
        <v>9.3392750172124464E-2</v>
      </c>
      <c r="N2369" s="119">
        <f t="shared" si="1770"/>
        <v>0.12712662681046261</v>
      </c>
      <c r="O2369" s="119">
        <f t="shared" si="1770"/>
        <v>9.8284617901701083E-3</v>
      </c>
      <c r="P2369" s="175">
        <f t="shared" ref="P2369:P2378" si="1771">SUM(D2369:O2369)</f>
        <v>1</v>
      </c>
      <c r="Q2369" s="176">
        <f>(P2392/P2391-1)</f>
        <v>-3.7710346604017397E-3</v>
      </c>
      <c r="R2369" s="83"/>
      <c r="S2369" s="83"/>
      <c r="T2369" s="67"/>
      <c r="U2369" s="209">
        <v>2</v>
      </c>
    </row>
    <row r="2370" spans="1:21" s="60" customFormat="1" ht="15.6" hidden="1" customHeight="1">
      <c r="A2370" s="60" t="s">
        <v>55</v>
      </c>
      <c r="B2370" s="408">
        <f>+B2369+1</f>
        <v>433</v>
      </c>
      <c r="C2370" s="566" t="s">
        <v>1620</v>
      </c>
      <c r="D2370" s="460">
        <f t="shared" si="1769"/>
        <v>0.18159773196972714</v>
      </c>
      <c r="E2370" s="346">
        <f t="shared" ref="E2370:O2370" si="1772">E2393/$P2393</f>
        <v>5.9550150731737868E-2</v>
      </c>
      <c r="F2370" s="346">
        <f t="shared" si="1772"/>
        <v>1.5021373891207421E-2</v>
      </c>
      <c r="G2370" s="346">
        <f t="shared" si="1772"/>
        <v>0.10194849249151071</v>
      </c>
      <c r="H2370" s="346">
        <f t="shared" si="1772"/>
        <v>0.13004404912772771</v>
      </c>
      <c r="I2370" s="346">
        <f t="shared" si="1772"/>
        <v>1.710908109305834E-2</v>
      </c>
      <c r="J2370" s="346">
        <f t="shared" si="1772"/>
        <v>0.14780168344778749</v>
      </c>
      <c r="K2370" s="346">
        <f t="shared" si="1772"/>
        <v>9.1185765736679469E-2</v>
      </c>
      <c r="L2370" s="346">
        <f t="shared" si="1772"/>
        <v>1.6947101441916364E-2</v>
      </c>
      <c r="M2370" s="346">
        <f t="shared" si="1772"/>
        <v>0.15425212639087038</v>
      </c>
      <c r="N2370" s="346">
        <f t="shared" si="1772"/>
        <v>9.1563544222144438E-2</v>
      </c>
      <c r="O2370" s="346">
        <f t="shared" si="1772"/>
        <v>-7.0211005443673348E-3</v>
      </c>
      <c r="P2370" s="545">
        <f t="shared" si="1771"/>
        <v>1</v>
      </c>
      <c r="Q2370" s="548">
        <f t="shared" ref="Q2370:Q2378" si="1773">(P2393/P2392-1)</f>
        <v>-4.4575331406939034E-2</v>
      </c>
      <c r="R2370" s="83"/>
      <c r="S2370" s="83"/>
      <c r="T2370" s="67"/>
      <c r="U2370" s="209">
        <v>2</v>
      </c>
    </row>
    <row r="2371" spans="1:21" s="60" customFormat="1" ht="15.6" customHeight="1">
      <c r="A2371" s="60" t="s">
        <v>55</v>
      </c>
      <c r="B2371" s="513">
        <v>424</v>
      </c>
      <c r="C2371" s="567" t="s">
        <v>1621</v>
      </c>
      <c r="D2371" s="119">
        <f t="shared" si="1769"/>
        <v>0.16222273829768175</v>
      </c>
      <c r="E2371" s="119">
        <f t="shared" ref="E2371:O2371" si="1774">E2394/$P2394</f>
        <v>0.11112762216747779</v>
      </c>
      <c r="F2371" s="119">
        <f t="shared" si="1774"/>
        <v>1.7314729219641715E-2</v>
      </c>
      <c r="G2371" s="119">
        <f t="shared" si="1774"/>
        <v>0.14299450881083409</v>
      </c>
      <c r="H2371" s="119">
        <f t="shared" si="1774"/>
        <v>8.0472155877618884E-2</v>
      </c>
      <c r="I2371" s="119">
        <f t="shared" si="1774"/>
        <v>1.6609856812014847E-2</v>
      </c>
      <c r="J2371" s="119">
        <f t="shared" si="1774"/>
        <v>0.15035211852811364</v>
      </c>
      <c r="K2371" s="119">
        <f t="shared" si="1774"/>
        <v>5.3971612418553291E-2</v>
      </c>
      <c r="L2371" s="119">
        <f t="shared" si="1774"/>
        <v>2.8353245490503592E-2</v>
      </c>
      <c r="M2371" s="119">
        <f t="shared" si="1774"/>
        <v>0.12369504350813322</v>
      </c>
      <c r="N2371" s="119">
        <f t="shared" si="1774"/>
        <v>8.8956244895103412E-2</v>
      </c>
      <c r="O2371" s="119">
        <f t="shared" si="1774"/>
        <v>2.3930123974323762E-2</v>
      </c>
      <c r="P2371" s="175">
        <f t="shared" si="1771"/>
        <v>1</v>
      </c>
      <c r="Q2371" s="556">
        <f t="shared" si="1773"/>
        <v>0.1261167543679933</v>
      </c>
      <c r="R2371" s="83"/>
      <c r="S2371" s="83"/>
      <c r="T2371" s="67"/>
      <c r="U2371" s="209">
        <v>1</v>
      </c>
    </row>
    <row r="2372" spans="1:21" s="60" customFormat="1" ht="15.6" customHeight="1">
      <c r="A2372" s="60" t="s">
        <v>55</v>
      </c>
      <c r="B2372" s="513">
        <f>+B2371+1</f>
        <v>425</v>
      </c>
      <c r="C2372" s="567" t="s">
        <v>1622</v>
      </c>
      <c r="D2372" s="119">
        <f t="shared" si="1769"/>
        <v>2.4972782864882401E-2</v>
      </c>
      <c r="E2372" s="119">
        <f t="shared" ref="E2372:O2372" si="1775">E2395/$P2395</f>
        <v>0.24231006826323703</v>
      </c>
      <c r="F2372" s="119">
        <f t="shared" si="1775"/>
        <v>1.8451138448940942E-2</v>
      </c>
      <c r="G2372" s="119">
        <f t="shared" si="1775"/>
        <v>2.9796011954260206E-2</v>
      </c>
      <c r="H2372" s="119">
        <f t="shared" si="1775"/>
        <v>0.1780848349229964</v>
      </c>
      <c r="I2372" s="119">
        <f t="shared" si="1775"/>
        <v>3.4500253083663376E-2</v>
      </c>
      <c r="J2372" s="119">
        <f t="shared" si="1775"/>
        <v>0.12927740949177677</v>
      </c>
      <c r="K2372" s="119">
        <f t="shared" si="1775"/>
        <v>8.046459920528326E-2</v>
      </c>
      <c r="L2372" s="119">
        <f t="shared" si="1775"/>
        <v>2.3613302231652988E-2</v>
      </c>
      <c r="M2372" s="119">
        <f t="shared" si="1775"/>
        <v>8.4294417482473988E-2</v>
      </c>
      <c r="N2372" s="119">
        <f t="shared" si="1775"/>
        <v>0.13513906022220928</v>
      </c>
      <c r="O2372" s="119">
        <f t="shared" si="1775"/>
        <v>1.9096121828623396E-2</v>
      </c>
      <c r="P2372" s="175">
        <f t="shared" si="1771"/>
        <v>1</v>
      </c>
      <c r="Q2372" s="556">
        <f t="shared" si="1773"/>
        <v>3.6688733907478177E-2</v>
      </c>
      <c r="R2372" s="83"/>
      <c r="S2372" s="83"/>
      <c r="T2372" s="67"/>
      <c r="U2372" s="209">
        <v>1</v>
      </c>
    </row>
    <row r="2373" spans="1:21" s="60" customFormat="1" ht="15.75" customHeight="1">
      <c r="A2373" s="60" t="s">
        <v>55</v>
      </c>
      <c r="B2373" s="513">
        <f>+B2372+1</f>
        <v>426</v>
      </c>
      <c r="C2373" s="567" t="s">
        <v>1623</v>
      </c>
      <c r="D2373" s="119">
        <f t="shared" si="1769"/>
        <v>0.13053924510462803</v>
      </c>
      <c r="E2373" s="119">
        <f t="shared" ref="E2373:O2373" si="1776">E2396/$P2396</f>
        <v>0.16748326810320971</v>
      </c>
      <c r="F2373" s="119">
        <f t="shared" si="1776"/>
        <v>1.4538540458796519E-2</v>
      </c>
      <c r="G2373" s="119">
        <f t="shared" si="1776"/>
        <v>0.14603865454152246</v>
      </c>
      <c r="H2373" s="119">
        <f t="shared" si="1776"/>
        <v>8.1094595665817837E-2</v>
      </c>
      <c r="I2373" s="119">
        <f t="shared" si="1776"/>
        <v>1.5445948296632797E-2</v>
      </c>
      <c r="J2373" s="119">
        <f t="shared" si="1776"/>
        <v>8.8035746300030165E-2</v>
      </c>
      <c r="K2373" s="119">
        <f t="shared" si="1776"/>
        <v>0.10503837336892374</v>
      </c>
      <c r="L2373" s="119">
        <f t="shared" si="1776"/>
        <v>1.9122304739287412E-2</v>
      </c>
      <c r="M2373" s="119">
        <f t="shared" si="1776"/>
        <v>8.6712879939498236E-2</v>
      </c>
      <c r="N2373" s="119">
        <f t="shared" si="1776"/>
        <v>0.12364202889044171</v>
      </c>
      <c r="O2373" s="119">
        <f t="shared" si="1776"/>
        <v>2.2308414591211533E-2</v>
      </c>
      <c r="P2373" s="175">
        <f t="shared" si="1771"/>
        <v>1.0000000000000002</v>
      </c>
      <c r="Q2373" s="556">
        <f t="shared" si="1773"/>
        <v>0.10807582264331872</v>
      </c>
      <c r="R2373" s="83"/>
      <c r="S2373" s="83"/>
      <c r="T2373" s="67"/>
      <c r="U2373" s="209">
        <v>1</v>
      </c>
    </row>
    <row r="2374" spans="1:21" s="60" customFormat="1" ht="15.75" customHeight="1">
      <c r="A2374" s="60" t="s">
        <v>55</v>
      </c>
      <c r="B2374" s="513">
        <f>+B2373+1</f>
        <v>427</v>
      </c>
      <c r="C2374" s="567" t="s">
        <v>1624</v>
      </c>
      <c r="D2374" s="119">
        <f t="shared" si="1769"/>
        <v>0.21868144219728861</v>
      </c>
      <c r="E2374" s="119">
        <f t="shared" ref="E2374:O2374" si="1777">E2397/$P2397</f>
        <v>6.4064444473423188E-2</v>
      </c>
      <c r="F2374" s="119">
        <f t="shared" si="1777"/>
        <v>1.9084251834860167E-2</v>
      </c>
      <c r="G2374" s="119">
        <f t="shared" si="1777"/>
        <v>0.13310903291588527</v>
      </c>
      <c r="H2374" s="119">
        <f t="shared" si="1777"/>
        <v>8.3408177961274366E-2</v>
      </c>
      <c r="I2374" s="119">
        <f t="shared" si="1777"/>
        <v>1.8548922102918849E-2</v>
      </c>
      <c r="J2374" s="119">
        <f t="shared" si="1777"/>
        <v>6.4625191204016594E-2</v>
      </c>
      <c r="K2374" s="119">
        <f t="shared" si="1777"/>
        <v>0.15202511657635703</v>
      </c>
      <c r="L2374" s="119">
        <f t="shared" si="1777"/>
        <v>1.51577850314231E-2</v>
      </c>
      <c r="M2374" s="119">
        <f t="shared" si="1777"/>
        <v>7.7748802180126808E-2</v>
      </c>
      <c r="N2374" s="119">
        <f t="shared" si="1777"/>
        <v>0.13317785711235491</v>
      </c>
      <c r="O2374" s="119">
        <f t="shared" si="1777"/>
        <v>2.0368976410071113E-2</v>
      </c>
      <c r="P2374" s="175">
        <f t="shared" si="1771"/>
        <v>0.99999999999999967</v>
      </c>
      <c r="Q2374" s="556">
        <f t="shared" si="1773"/>
        <v>2.4182347645985702E-2</v>
      </c>
      <c r="R2374" s="83"/>
      <c r="S2374" s="83"/>
      <c r="T2374" s="67"/>
      <c r="U2374" s="209">
        <v>1</v>
      </c>
    </row>
    <row r="2375" spans="1:21" s="60" customFormat="1" ht="15.75" customHeight="1">
      <c r="A2375" s="60" t="s">
        <v>55</v>
      </c>
      <c r="B2375" s="513">
        <v>428</v>
      </c>
      <c r="C2375" s="567" t="s">
        <v>1625</v>
      </c>
      <c r="D2375" s="119">
        <f t="shared" si="1769"/>
        <v>0.1513123530812325</v>
      </c>
      <c r="E2375" s="119">
        <f t="shared" ref="E2375:O2375" si="1778">E2398/$P2398</f>
        <v>0.13916486774042958</v>
      </c>
      <c r="F2375" s="119">
        <f t="shared" si="1778"/>
        <v>1.5534076657329617E-2</v>
      </c>
      <c r="G2375" s="119">
        <f t="shared" si="1778"/>
        <v>0.10229567119514474</v>
      </c>
      <c r="H2375" s="119">
        <f t="shared" si="1778"/>
        <v>0.1309388388888888</v>
      </c>
      <c r="I2375" s="119">
        <f t="shared" si="1778"/>
        <v>2.1261121195144724E-2</v>
      </c>
      <c r="J2375" s="119">
        <f t="shared" si="1778"/>
        <v>0.13492063492063491</v>
      </c>
      <c r="K2375" s="119">
        <f t="shared" si="1778"/>
        <v>8.1232492997198896E-2</v>
      </c>
      <c r="L2375" s="119">
        <f t="shared" si="1778"/>
        <v>1.6339869281045753E-2</v>
      </c>
      <c r="M2375" s="119">
        <f t="shared" si="1778"/>
        <v>3.8281979458450043E-2</v>
      </c>
      <c r="N2375" s="119">
        <f t="shared" si="1778"/>
        <v>0.15452847805788983</v>
      </c>
      <c r="O2375" s="119">
        <f t="shared" si="1778"/>
        <v>1.4189616526610736E-2</v>
      </c>
      <c r="P2375" s="175">
        <f t="shared" si="1771"/>
        <v>1</v>
      </c>
      <c r="Q2375" s="556">
        <f t="shared" si="1773"/>
        <v>-4.8291252556201814E-3</v>
      </c>
      <c r="R2375" s="83"/>
      <c r="S2375" s="83"/>
      <c r="T2375" s="67"/>
      <c r="U2375" s="209">
        <v>1</v>
      </c>
    </row>
    <row r="2376" spans="1:21" s="60" customFormat="1" ht="15.75" customHeight="1">
      <c r="A2376" s="60" t="s">
        <v>55</v>
      </c>
      <c r="B2376" s="513">
        <v>429</v>
      </c>
      <c r="C2376" s="567" t="s">
        <v>1626</v>
      </c>
      <c r="D2376" s="119">
        <f t="shared" ref="D2376:O2378" si="1779">D2399/$P2399</f>
        <v>0.12151667428049338</v>
      </c>
      <c r="E2376" s="119">
        <f t="shared" si="1779"/>
        <v>0.15669255367747828</v>
      </c>
      <c r="F2376" s="119">
        <f t="shared" si="1779"/>
        <v>1.4618547281863865E-2</v>
      </c>
      <c r="G2376" s="119">
        <f t="shared" si="1779"/>
        <v>0.13978985838282321</v>
      </c>
      <c r="H2376" s="119">
        <f t="shared" si="1779"/>
        <v>8.0858839652809503E-2</v>
      </c>
      <c r="I2376" s="119">
        <f t="shared" si="1779"/>
        <v>1.507537688442211E-2</v>
      </c>
      <c r="J2376" s="119">
        <f t="shared" si="1779"/>
        <v>0.13476473275468251</v>
      </c>
      <c r="K2376" s="119">
        <f t="shared" si="1779"/>
        <v>8.1772498857925979E-2</v>
      </c>
      <c r="L2376" s="119">
        <f t="shared" si="1779"/>
        <v>1.59890360895386E-2</v>
      </c>
      <c r="M2376" s="119">
        <f t="shared" si="1779"/>
        <v>3.8373686614892648E-2</v>
      </c>
      <c r="N2376" s="119">
        <f t="shared" si="1779"/>
        <v>0.18227501142074004</v>
      </c>
      <c r="O2376" s="119">
        <f t="shared" si="1779"/>
        <v>1.827318410232983E-2</v>
      </c>
      <c r="P2376" s="175">
        <f t="shared" si="1771"/>
        <v>0.99999999999999978</v>
      </c>
      <c r="Q2376" s="556">
        <f t="shared" si="1773"/>
        <v>2.1942110177404439E-2</v>
      </c>
      <c r="R2376" s="83"/>
      <c r="S2376" s="83"/>
      <c r="T2376" s="67"/>
      <c r="U2376" s="209">
        <v>1</v>
      </c>
    </row>
    <row r="2377" spans="1:21" s="60" customFormat="1" ht="15.75" hidden="1" customHeight="1" thickBot="1">
      <c r="A2377" s="60" t="s">
        <v>55</v>
      </c>
      <c r="B2377" s="409"/>
      <c r="C2377" s="158" t="s">
        <v>1627</v>
      </c>
      <c r="D2377" s="102" t="e">
        <f t="shared" si="1779"/>
        <v>#DIV/0!</v>
      </c>
      <c r="E2377" s="103" t="e">
        <f t="shared" si="1779"/>
        <v>#DIV/0!</v>
      </c>
      <c r="F2377" s="103" t="e">
        <f t="shared" si="1779"/>
        <v>#DIV/0!</v>
      </c>
      <c r="G2377" s="103" t="e">
        <f t="shared" si="1779"/>
        <v>#DIV/0!</v>
      </c>
      <c r="H2377" s="103" t="e">
        <f t="shared" si="1779"/>
        <v>#DIV/0!</v>
      </c>
      <c r="I2377" s="103" t="e">
        <f t="shared" si="1779"/>
        <v>#DIV/0!</v>
      </c>
      <c r="J2377" s="103" t="e">
        <f t="shared" si="1779"/>
        <v>#DIV/0!</v>
      </c>
      <c r="K2377" s="103" t="e">
        <f t="shared" si="1779"/>
        <v>#DIV/0!</v>
      </c>
      <c r="L2377" s="103" t="e">
        <f t="shared" si="1779"/>
        <v>#DIV/0!</v>
      </c>
      <c r="M2377" s="103" t="e">
        <f t="shared" si="1779"/>
        <v>#DIV/0!</v>
      </c>
      <c r="N2377" s="103" t="e">
        <f t="shared" si="1779"/>
        <v>#DIV/0!</v>
      </c>
      <c r="O2377" s="103" t="e">
        <f t="shared" si="1779"/>
        <v>#DIV/0!</v>
      </c>
      <c r="P2377" s="105" t="e">
        <f t="shared" si="1771"/>
        <v>#DIV/0!</v>
      </c>
      <c r="Q2377" s="106">
        <f t="shared" si="1773"/>
        <v>-1</v>
      </c>
      <c r="R2377" s="83"/>
      <c r="S2377" s="83"/>
      <c r="T2377" s="67"/>
      <c r="U2377" s="209">
        <v>2</v>
      </c>
    </row>
    <row r="2378" spans="1:21" s="60" customFormat="1" ht="15.75" hidden="1" customHeight="1" thickBot="1">
      <c r="A2378" s="60" t="s">
        <v>55</v>
      </c>
      <c r="B2378" s="213"/>
      <c r="C2378" s="40" t="s">
        <v>1628</v>
      </c>
      <c r="D2378" s="102" t="e">
        <f t="shared" si="1779"/>
        <v>#DIV/0!</v>
      </c>
      <c r="E2378" s="103" t="e">
        <f t="shared" si="1779"/>
        <v>#DIV/0!</v>
      </c>
      <c r="F2378" s="103" t="e">
        <f t="shared" si="1779"/>
        <v>#DIV/0!</v>
      </c>
      <c r="G2378" s="103" t="e">
        <f t="shared" si="1779"/>
        <v>#DIV/0!</v>
      </c>
      <c r="H2378" s="103" t="e">
        <f t="shared" si="1779"/>
        <v>#DIV/0!</v>
      </c>
      <c r="I2378" s="103" t="e">
        <f t="shared" si="1779"/>
        <v>#DIV/0!</v>
      </c>
      <c r="J2378" s="103" t="e">
        <f t="shared" si="1779"/>
        <v>#DIV/0!</v>
      </c>
      <c r="K2378" s="103" t="e">
        <f t="shared" si="1779"/>
        <v>#DIV/0!</v>
      </c>
      <c r="L2378" s="103" t="e">
        <f t="shared" si="1779"/>
        <v>#DIV/0!</v>
      </c>
      <c r="M2378" s="103" t="e">
        <f t="shared" si="1779"/>
        <v>#DIV/0!</v>
      </c>
      <c r="N2378" s="103" t="e">
        <f t="shared" si="1779"/>
        <v>#DIV/0!</v>
      </c>
      <c r="O2378" s="103" t="e">
        <f t="shared" si="1779"/>
        <v>#DIV/0!</v>
      </c>
      <c r="P2378" s="107" t="e">
        <f t="shared" si="1771"/>
        <v>#DIV/0!</v>
      </c>
      <c r="Q2378" s="108" t="e">
        <f t="shared" si="1773"/>
        <v>#DIV/0!</v>
      </c>
      <c r="R2378" s="83"/>
      <c r="S2378" s="83"/>
      <c r="T2378" s="67"/>
      <c r="U2378" s="209">
        <v>2</v>
      </c>
    </row>
    <row r="2379" spans="1:21" s="60" customFormat="1" ht="15.75" hidden="1" customHeight="1" thickBot="1">
      <c r="A2379" s="60" t="s">
        <v>55</v>
      </c>
      <c r="B2379" s="213"/>
      <c r="C2379" s="40" t="s">
        <v>1628</v>
      </c>
      <c r="D2379" s="102" t="e">
        <f t="shared" ref="D2379:O2379" si="1780">D2402/$P2402</f>
        <v>#DIV/0!</v>
      </c>
      <c r="E2379" s="103" t="e">
        <f t="shared" si="1780"/>
        <v>#DIV/0!</v>
      </c>
      <c r="F2379" s="103" t="e">
        <f t="shared" si="1780"/>
        <v>#DIV/0!</v>
      </c>
      <c r="G2379" s="103" t="e">
        <f t="shared" si="1780"/>
        <v>#DIV/0!</v>
      </c>
      <c r="H2379" s="103" t="e">
        <f t="shared" si="1780"/>
        <v>#DIV/0!</v>
      </c>
      <c r="I2379" s="103" t="e">
        <f t="shared" si="1780"/>
        <v>#DIV/0!</v>
      </c>
      <c r="J2379" s="103" t="e">
        <f t="shared" si="1780"/>
        <v>#DIV/0!</v>
      </c>
      <c r="K2379" s="103" t="e">
        <f t="shared" si="1780"/>
        <v>#DIV/0!</v>
      </c>
      <c r="L2379" s="103" t="e">
        <f t="shared" si="1780"/>
        <v>#DIV/0!</v>
      </c>
      <c r="M2379" s="103" t="e">
        <f>M2402/$P2402</f>
        <v>#DIV/0!</v>
      </c>
      <c r="N2379" s="103" t="e">
        <f t="shared" si="1780"/>
        <v>#DIV/0!</v>
      </c>
      <c r="O2379" s="103" t="e">
        <f t="shared" si="1780"/>
        <v>#DIV/0!</v>
      </c>
      <c r="P2379" s="107" t="e">
        <f t="shared" ref="P2379:P2381" si="1781">SUM(D2379:O2379)</f>
        <v>#DIV/0!</v>
      </c>
      <c r="Q2379" s="108" t="e">
        <f t="shared" ref="Q2379:Q2381" si="1782">(P2402/P2401-1)</f>
        <v>#DIV/0!</v>
      </c>
      <c r="R2379" s="83"/>
      <c r="S2379" s="83"/>
      <c r="T2379" s="67"/>
      <c r="U2379" s="209">
        <v>2</v>
      </c>
    </row>
    <row r="2380" spans="1:21" s="60" customFormat="1" ht="15.75" hidden="1" customHeight="1" thickBot="1">
      <c r="A2380" s="60" t="s">
        <v>55</v>
      </c>
      <c r="B2380" s="213"/>
      <c r="C2380" s="40" t="s">
        <v>1628</v>
      </c>
      <c r="D2380" s="102" t="e">
        <f t="shared" ref="D2380:O2380" si="1783">D2403/$P2403</f>
        <v>#DIV/0!</v>
      </c>
      <c r="E2380" s="103" t="e">
        <f t="shared" si="1783"/>
        <v>#DIV/0!</v>
      </c>
      <c r="F2380" s="103" t="e">
        <f t="shared" si="1783"/>
        <v>#DIV/0!</v>
      </c>
      <c r="G2380" s="103" t="e">
        <f t="shared" si="1783"/>
        <v>#DIV/0!</v>
      </c>
      <c r="H2380" s="103" t="e">
        <f t="shared" si="1783"/>
        <v>#DIV/0!</v>
      </c>
      <c r="I2380" s="103" t="e">
        <f t="shared" si="1783"/>
        <v>#DIV/0!</v>
      </c>
      <c r="J2380" s="103" t="e">
        <f t="shared" si="1783"/>
        <v>#DIV/0!</v>
      </c>
      <c r="K2380" s="103" t="e">
        <f t="shared" si="1783"/>
        <v>#DIV/0!</v>
      </c>
      <c r="L2380" s="103" t="e">
        <f t="shared" si="1783"/>
        <v>#DIV/0!</v>
      </c>
      <c r="M2380" s="103" t="e">
        <f t="shared" si="1783"/>
        <v>#DIV/0!</v>
      </c>
      <c r="N2380" s="103" t="e">
        <f t="shared" si="1783"/>
        <v>#DIV/0!</v>
      </c>
      <c r="O2380" s="103" t="e">
        <f t="shared" si="1783"/>
        <v>#DIV/0!</v>
      </c>
      <c r="P2380" s="107" t="e">
        <f t="shared" si="1781"/>
        <v>#DIV/0!</v>
      </c>
      <c r="Q2380" s="108" t="e">
        <f t="shared" si="1782"/>
        <v>#DIV/0!</v>
      </c>
      <c r="R2380" s="83"/>
      <c r="S2380" s="83"/>
      <c r="T2380" s="67"/>
      <c r="U2380" s="209">
        <v>2</v>
      </c>
    </row>
    <row r="2381" spans="1:21" s="60" customFormat="1" ht="15.75" hidden="1" customHeight="1" thickBot="1">
      <c r="A2381" s="60" t="s">
        <v>55</v>
      </c>
      <c r="B2381" s="213"/>
      <c r="C2381" s="40" t="s">
        <v>1628</v>
      </c>
      <c r="D2381" s="102" t="e">
        <f t="shared" ref="D2381:O2381" si="1784">D2404/$P2404</f>
        <v>#DIV/0!</v>
      </c>
      <c r="E2381" s="103" t="e">
        <f t="shared" si="1784"/>
        <v>#DIV/0!</v>
      </c>
      <c r="F2381" s="103" t="e">
        <f t="shared" si="1784"/>
        <v>#DIV/0!</v>
      </c>
      <c r="G2381" s="103" t="e">
        <f t="shared" si="1784"/>
        <v>#DIV/0!</v>
      </c>
      <c r="H2381" s="103" t="e">
        <f t="shared" si="1784"/>
        <v>#DIV/0!</v>
      </c>
      <c r="I2381" s="103" t="e">
        <f t="shared" si="1784"/>
        <v>#DIV/0!</v>
      </c>
      <c r="J2381" s="103" t="e">
        <f t="shared" si="1784"/>
        <v>#DIV/0!</v>
      </c>
      <c r="K2381" s="103" t="e">
        <f t="shared" si="1784"/>
        <v>#DIV/0!</v>
      </c>
      <c r="L2381" s="103" t="e">
        <f t="shared" si="1784"/>
        <v>#DIV/0!</v>
      </c>
      <c r="M2381" s="103" t="e">
        <f t="shared" si="1784"/>
        <v>#DIV/0!</v>
      </c>
      <c r="N2381" s="103" t="e">
        <f t="shared" si="1784"/>
        <v>#DIV/0!</v>
      </c>
      <c r="O2381" s="103" t="e">
        <f t="shared" si="1784"/>
        <v>#DIV/0!</v>
      </c>
      <c r="P2381" s="107" t="e">
        <f t="shared" si="1781"/>
        <v>#DIV/0!</v>
      </c>
      <c r="Q2381" s="108" t="e">
        <f t="shared" si="1782"/>
        <v>#DIV/0!</v>
      </c>
      <c r="R2381" s="83"/>
      <c r="S2381" s="83"/>
      <c r="T2381" s="67"/>
      <c r="U2381" s="209">
        <v>2</v>
      </c>
    </row>
    <row r="2382" spans="1:21" s="60" customFormat="1" ht="15.75" hidden="1" customHeight="1" thickBot="1">
      <c r="A2382" s="60" t="s">
        <v>55</v>
      </c>
      <c r="B2382" s="213"/>
      <c r="C2382" s="41" t="s">
        <v>259</v>
      </c>
      <c r="D2382" s="436">
        <v>29.984480720000001</v>
      </c>
      <c r="E2382" s="437">
        <v>27.561995870000004</v>
      </c>
      <c r="F2382" s="437">
        <v>2.5276001199999971</v>
      </c>
      <c r="G2382" s="437">
        <v>32.289914740000022</v>
      </c>
      <c r="H2382" s="437">
        <v>4.3446590999999799</v>
      </c>
      <c r="I2382" s="437">
        <v>2.5673958700000084</v>
      </c>
      <c r="J2382" s="437">
        <v>22.778899090000046</v>
      </c>
      <c r="K2382" s="437">
        <v>12.593160859999923</v>
      </c>
      <c r="L2382" s="437">
        <v>6.2125400000461184E-3</v>
      </c>
      <c r="M2382" s="437">
        <v>18.398448539999968</v>
      </c>
      <c r="N2382" s="437">
        <v>17.298754220000021</v>
      </c>
      <c r="O2382" s="437">
        <v>29.064382870000028</v>
      </c>
      <c r="P2382" s="304">
        <f t="shared" si="1759"/>
        <v>199.41590454000004</v>
      </c>
      <c r="Q2382" s="84"/>
      <c r="R2382" s="83"/>
      <c r="S2382" s="83"/>
      <c r="T2382" s="67"/>
      <c r="U2382" s="209">
        <v>2</v>
      </c>
    </row>
    <row r="2383" spans="1:21" s="60" customFormat="1" ht="15.75" hidden="1" customHeight="1" thickBot="1">
      <c r="A2383" s="60" t="s">
        <v>55</v>
      </c>
      <c r="B2383" s="213"/>
      <c r="C2383" s="40" t="s">
        <v>260</v>
      </c>
      <c r="D2383" s="245">
        <v>27.817443059999999</v>
      </c>
      <c r="E2383" s="438">
        <v>14.537754680000001</v>
      </c>
      <c r="F2383" s="438">
        <v>2.5975358599999998</v>
      </c>
      <c r="G2383" s="438">
        <v>28.84380848</v>
      </c>
      <c r="H2383" s="438">
        <v>3.7237321799999998</v>
      </c>
      <c r="I2383" s="438">
        <v>2.5655870599999999</v>
      </c>
      <c r="J2383" s="438">
        <v>30.10169715</v>
      </c>
      <c r="K2383" s="438">
        <v>4.5596503200000003</v>
      </c>
      <c r="L2383" s="438">
        <f>2.0488247+0.663973</f>
        <v>2.7127976999999999</v>
      </c>
      <c r="M2383" s="438">
        <v>17.634937820000001</v>
      </c>
      <c r="N2383" s="438">
        <v>53.39865391</v>
      </c>
      <c r="O2383" s="439">
        <f>12.08308335-9.00026928</f>
        <v>3.0828140700000013</v>
      </c>
      <c r="P2383" s="112">
        <f t="shared" si="1759"/>
        <v>191.57641229000001</v>
      </c>
      <c r="Q2383" s="240"/>
      <c r="R2383" s="315"/>
      <c r="S2383" s="315"/>
      <c r="T2383" s="242"/>
      <c r="U2383" s="209">
        <v>2</v>
      </c>
    </row>
    <row r="2384" spans="1:21" s="60" customFormat="1" ht="15.75" hidden="1" customHeight="1" thickBot="1">
      <c r="A2384" s="60" t="s">
        <v>55</v>
      </c>
      <c r="B2384" s="213"/>
      <c r="C2384" s="40" t="s">
        <v>467</v>
      </c>
      <c r="D2384" s="109">
        <v>38.914102</v>
      </c>
      <c r="E2384" s="110">
        <v>12.87868475</v>
      </c>
      <c r="F2384" s="110">
        <v>3.8457363199999999</v>
      </c>
      <c r="G2384" s="110">
        <v>17.598147610000002</v>
      </c>
      <c r="H2384" s="110">
        <v>14.19722593</v>
      </c>
      <c r="I2384" s="110">
        <v>2.6433763899999998</v>
      </c>
      <c r="J2384" s="110">
        <v>26.17409937</v>
      </c>
      <c r="K2384" s="110">
        <v>9.4222947099999992</v>
      </c>
      <c r="L2384" s="110">
        <v>2.8567461399999998</v>
      </c>
      <c r="M2384" s="110">
        <v>27.52837959</v>
      </c>
      <c r="N2384" s="110">
        <v>25.170094389999999</v>
      </c>
      <c r="O2384" s="110">
        <v>11.22380497</v>
      </c>
      <c r="P2384" s="112">
        <f t="shared" si="1759"/>
        <v>192.45269217000001</v>
      </c>
      <c r="Q2384" s="80"/>
      <c r="R2384" s="110"/>
      <c r="S2384" s="110"/>
      <c r="T2384" s="115">
        <f t="shared" ref="T2384:T2390" si="1785">R2384-S2384</f>
        <v>0</v>
      </c>
      <c r="U2384" s="209">
        <v>2</v>
      </c>
    </row>
    <row r="2385" spans="1:21" s="60" customFormat="1" ht="15.75" hidden="1" customHeight="1" thickBot="1">
      <c r="A2385" s="60" t="s">
        <v>55</v>
      </c>
      <c r="B2385" s="213"/>
      <c r="C2385" s="40" t="s">
        <v>586</v>
      </c>
      <c r="D2385" s="109">
        <v>27.254507799999999</v>
      </c>
      <c r="E2385" s="110">
        <v>14.0318957</v>
      </c>
      <c r="F2385" s="110">
        <v>2.7089080000000001</v>
      </c>
      <c r="G2385" s="110">
        <v>38.92425566</v>
      </c>
      <c r="H2385" s="110">
        <v>3.3360910100000001</v>
      </c>
      <c r="I2385" s="110">
        <v>2.7084266100000001</v>
      </c>
      <c r="J2385" s="110">
        <v>26.523271099999999</v>
      </c>
      <c r="K2385" s="110">
        <v>7.26176727</v>
      </c>
      <c r="L2385" s="110">
        <v>2.9719959</v>
      </c>
      <c r="M2385" s="110">
        <v>5.5525428000000003</v>
      </c>
      <c r="N2385" s="110">
        <v>27.954611679999999</v>
      </c>
      <c r="O2385" s="110">
        <v>3.0367730399999999</v>
      </c>
      <c r="P2385" s="112">
        <f t="shared" si="1759"/>
        <v>162.26504656999998</v>
      </c>
      <c r="Q2385" s="80"/>
      <c r="R2385" s="110"/>
      <c r="S2385" s="110"/>
      <c r="T2385" s="115">
        <f t="shared" si="1785"/>
        <v>0</v>
      </c>
      <c r="U2385" s="209">
        <v>2</v>
      </c>
    </row>
    <row r="2386" spans="1:21" s="60" customFormat="1" ht="15.75" hidden="1" customHeight="1" thickBot="1">
      <c r="A2386" s="60" t="s">
        <v>55</v>
      </c>
      <c r="B2386" s="213"/>
      <c r="C2386" s="40" t="s">
        <v>682</v>
      </c>
      <c r="D2386" s="109">
        <v>37.799473659999997</v>
      </c>
      <c r="E2386" s="110">
        <v>5.12183834</v>
      </c>
      <c r="F2386" s="110">
        <v>2.7800883000000001</v>
      </c>
      <c r="G2386" s="110">
        <v>33.076979690000002</v>
      </c>
      <c r="H2386" s="110">
        <v>3.8265115000000001</v>
      </c>
      <c r="I2386" s="110">
        <v>4.1713107899999997</v>
      </c>
      <c r="J2386" s="110">
        <v>29.53329274</v>
      </c>
      <c r="K2386" s="110">
        <v>6.3032157900000003</v>
      </c>
      <c r="L2386" s="110">
        <v>3.1081955899999998</v>
      </c>
      <c r="M2386" s="110">
        <v>25.355741380000001</v>
      </c>
      <c r="N2386" s="110">
        <v>11.67136307</v>
      </c>
      <c r="O2386" s="111">
        <v>3.0456355400000001</v>
      </c>
      <c r="P2386" s="112">
        <f t="shared" si="1759"/>
        <v>165.79364639000002</v>
      </c>
      <c r="Q2386" s="80"/>
      <c r="R2386" s="114"/>
      <c r="S2386" s="114"/>
      <c r="T2386" s="115">
        <f t="shared" si="1785"/>
        <v>0</v>
      </c>
      <c r="U2386" s="209">
        <v>2</v>
      </c>
    </row>
    <row r="2387" spans="1:21" s="60" customFormat="1" ht="15.75" hidden="1" customHeight="1" thickBot="1">
      <c r="A2387" s="60" t="s">
        <v>55</v>
      </c>
      <c r="B2387" s="213"/>
      <c r="C2387" s="40" t="s">
        <v>771</v>
      </c>
      <c r="D2387" s="151">
        <v>36.517015649999998</v>
      </c>
      <c r="E2387" s="152">
        <v>7.6829123599999889</v>
      </c>
      <c r="F2387" s="152">
        <v>2.985012910000016</v>
      </c>
      <c r="G2387" s="152">
        <v>29.534572739999987</v>
      </c>
      <c r="H2387" s="152">
        <v>5.0624291600000078</v>
      </c>
      <c r="I2387" s="152">
        <v>2.9022837299999509</v>
      </c>
      <c r="J2387" s="152">
        <v>23.399333210000066</v>
      </c>
      <c r="K2387" s="152">
        <v>13.389519919999998</v>
      </c>
      <c r="L2387" s="152">
        <v>3.1916885599999603</v>
      </c>
      <c r="M2387" s="152">
        <v>31.328016740000038</v>
      </c>
      <c r="N2387" s="152">
        <v>5.0274549799999306</v>
      </c>
      <c r="O2387" s="111">
        <v>3.141957030000043</v>
      </c>
      <c r="P2387" s="112">
        <f t="shared" si="1759"/>
        <v>164.16219698999998</v>
      </c>
      <c r="Q2387" s="80"/>
      <c r="R2387" s="114"/>
      <c r="S2387" s="114"/>
      <c r="T2387" s="115">
        <f t="shared" si="1785"/>
        <v>0</v>
      </c>
      <c r="U2387" s="209">
        <v>2</v>
      </c>
    </row>
    <row r="2388" spans="1:21" s="60" customFormat="1" ht="15.75" hidden="1" customHeight="1" thickBot="1">
      <c r="A2388" s="60" t="s">
        <v>55</v>
      </c>
      <c r="B2388" s="213"/>
      <c r="C2388" s="40" t="s">
        <v>850</v>
      </c>
      <c r="D2388" s="306">
        <v>36.192378879999993</v>
      </c>
      <c r="E2388" s="307">
        <v>7.5940758299999942</v>
      </c>
      <c r="F2388" s="307">
        <v>3.0862861899999956</v>
      </c>
      <c r="G2388" s="307">
        <v>26.641067220000011</v>
      </c>
      <c r="H2388" s="307">
        <v>8.8534516999999937</v>
      </c>
      <c r="I2388" s="307">
        <v>3.0161031300000047</v>
      </c>
      <c r="J2388" s="307">
        <v>27.854123899999962</v>
      </c>
      <c r="K2388" s="307">
        <v>8.5015837900000832</v>
      </c>
      <c r="L2388" s="307">
        <v>3.0715731599999572</v>
      </c>
      <c r="M2388" s="307">
        <v>28.20426822000006</v>
      </c>
      <c r="N2388" s="307">
        <v>8.501296899999943</v>
      </c>
      <c r="O2388" s="308">
        <v>3.4772624499999552</v>
      </c>
      <c r="P2388" s="309">
        <f t="shared" si="1759"/>
        <v>164.99347136999995</v>
      </c>
      <c r="Q2388" s="80"/>
      <c r="R2388" s="109"/>
      <c r="S2388" s="109"/>
      <c r="T2388" s="52">
        <f>S2388-R2388</f>
        <v>0</v>
      </c>
      <c r="U2388" s="209">
        <v>2</v>
      </c>
    </row>
    <row r="2389" spans="1:21" s="60" customFormat="1" ht="15.75" hidden="1" customHeight="1">
      <c r="A2389" s="60" t="s">
        <v>55</v>
      </c>
      <c r="B2389" s="512"/>
      <c r="C2389" s="41" t="s">
        <v>934</v>
      </c>
      <c r="D2389" s="306">
        <v>25.874626280000001</v>
      </c>
      <c r="E2389" s="307">
        <v>19.901893370000003</v>
      </c>
      <c r="F2389" s="307">
        <v>1.3353009099999973</v>
      </c>
      <c r="G2389" s="307">
        <v>31.706901309999999</v>
      </c>
      <c r="H2389" s="307">
        <v>3.955739659999999</v>
      </c>
      <c r="I2389" s="307">
        <v>3.1237089700000205</v>
      </c>
      <c r="J2389" s="307">
        <v>32.312674369999996</v>
      </c>
      <c r="K2389" s="307">
        <v>5.0361896600000016</v>
      </c>
      <c r="L2389" s="307">
        <v>2.7475256699999981</v>
      </c>
      <c r="M2389" s="307">
        <v>24.884561239999968</v>
      </c>
      <c r="N2389" s="307">
        <v>12.250035200000049</v>
      </c>
      <c r="O2389" s="308">
        <v>3.469616479999992</v>
      </c>
      <c r="P2389" s="309">
        <f t="shared" si="1759"/>
        <v>166.59877312000003</v>
      </c>
      <c r="Q2389" s="80"/>
      <c r="R2389" s="342">
        <v>166.4</v>
      </c>
      <c r="S2389" s="342">
        <v>166.4</v>
      </c>
      <c r="T2389" s="355">
        <f t="shared" si="1785"/>
        <v>0</v>
      </c>
      <c r="U2389" s="209">
        <v>2</v>
      </c>
    </row>
    <row r="2390" spans="1:21" s="60" customFormat="1" ht="15.6" customHeight="1">
      <c r="A2390" s="60" t="s">
        <v>55</v>
      </c>
      <c r="B2390" s="513">
        <v>430</v>
      </c>
      <c r="C2390" s="567" t="s">
        <v>2868</v>
      </c>
      <c r="D2390" s="551">
        <v>26.6</v>
      </c>
      <c r="E2390" s="551">
        <v>34</v>
      </c>
      <c r="F2390" s="551">
        <v>3.2</v>
      </c>
      <c r="G2390" s="551">
        <v>30.6</v>
      </c>
      <c r="H2390" s="551">
        <v>17.7</v>
      </c>
      <c r="I2390" s="551">
        <v>3.3</v>
      </c>
      <c r="J2390" s="551">
        <v>29.4</v>
      </c>
      <c r="K2390" s="551">
        <v>17.899999999999999</v>
      </c>
      <c r="L2390" s="551">
        <v>3.5</v>
      </c>
      <c r="M2390" s="551">
        <v>8.4</v>
      </c>
      <c r="N2390" s="551">
        <v>39.9</v>
      </c>
      <c r="O2390" s="551">
        <f>(R2390)-SUM(D2390:N2390)</f>
        <v>3.9999999999999716</v>
      </c>
      <c r="P2390" s="552">
        <f t="shared" ref="P2390" si="1786">SUM(D2390:O2390)</f>
        <v>218.5</v>
      </c>
      <c r="Q2390" s="627"/>
      <c r="R2390" s="551">
        <v>218.5</v>
      </c>
      <c r="S2390" s="551">
        <v>218.5</v>
      </c>
      <c r="T2390" s="521">
        <f t="shared" si="1785"/>
        <v>0</v>
      </c>
      <c r="U2390" s="209">
        <v>1</v>
      </c>
    </row>
    <row r="2391" spans="1:21" s="60" customFormat="1" ht="15.75" hidden="1" customHeight="1" thickBot="1">
      <c r="A2391" s="60" t="s">
        <v>55</v>
      </c>
      <c r="B2391" s="409"/>
      <c r="C2391" s="158" t="s">
        <v>1068</v>
      </c>
      <c r="D2391" s="312">
        <v>35.881399129999998</v>
      </c>
      <c r="E2391" s="313">
        <v>9.6169448899999921</v>
      </c>
      <c r="F2391" s="313">
        <v>4.1557245400000014</v>
      </c>
      <c r="G2391" s="313">
        <v>31.080044299999997</v>
      </c>
      <c r="H2391" s="313">
        <v>6.6461848000000003</v>
      </c>
      <c r="I2391" s="313">
        <v>3.2065180000000169</v>
      </c>
      <c r="J2391" s="313">
        <v>31.615182629999993</v>
      </c>
      <c r="K2391" s="313">
        <v>4.8240265500000348</v>
      </c>
      <c r="L2391" s="313">
        <v>3.379719359999946</v>
      </c>
      <c r="M2391" s="313">
        <v>30.84111705000003</v>
      </c>
      <c r="N2391" s="313">
        <v>5.8892293900000254</v>
      </c>
      <c r="O2391" s="305">
        <v>3.5458727899999616</v>
      </c>
      <c r="P2391" s="314">
        <f t="shared" si="1759"/>
        <v>170.68196343</v>
      </c>
      <c r="Q2391" s="75"/>
      <c r="R2391" s="395">
        <v>172.2</v>
      </c>
      <c r="S2391" s="396">
        <v>172.2</v>
      </c>
      <c r="T2391" s="397">
        <f>R2391-S2391</f>
        <v>0</v>
      </c>
      <c r="U2391" s="209">
        <v>2</v>
      </c>
    </row>
    <row r="2392" spans="1:21" s="60" customFormat="1" ht="15.75" hidden="1" customHeight="1" thickBot="1">
      <c r="A2392" s="60" t="s">
        <v>55</v>
      </c>
      <c r="B2392" s="62"/>
      <c r="C2392" s="40" t="s">
        <v>1619</v>
      </c>
      <c r="D2392" s="109">
        <v>32.425894489999997</v>
      </c>
      <c r="E2392" s="110">
        <v>12.441806680000013</v>
      </c>
      <c r="F2392" s="110">
        <v>3.1902590099999699</v>
      </c>
      <c r="G2392" s="110">
        <v>35.481470790000031</v>
      </c>
      <c r="H2392" s="110">
        <v>2.8139005099999679</v>
      </c>
      <c r="I2392" s="110">
        <v>3.2595735800000369</v>
      </c>
      <c r="J2392" s="110">
        <v>28.882116119999964</v>
      </c>
      <c r="K2392" s="110">
        <v>8.8516074300000582</v>
      </c>
      <c r="L2392" s="110">
        <v>3.5237286599999891</v>
      </c>
      <c r="M2392" s="110">
        <v>15.880345949999992</v>
      </c>
      <c r="N2392" s="110">
        <v>21.616397519999992</v>
      </c>
      <c r="O2392" s="111">
        <v>1.6712150900000324</v>
      </c>
      <c r="P2392" s="112">
        <f t="shared" ref="P2392:P2401" si="1787">SUM(D2392:O2392)</f>
        <v>170.03831583000004</v>
      </c>
      <c r="Q2392" s="75"/>
      <c r="R2392" s="109">
        <v>170.5</v>
      </c>
      <c r="S2392" s="114">
        <v>170.5</v>
      </c>
      <c r="T2392" s="310">
        <f t="shared" ref="T2392:T2401" si="1788">R2392-S2392</f>
        <v>0</v>
      </c>
      <c r="U2392" s="209">
        <v>2</v>
      </c>
    </row>
    <row r="2393" spans="1:21" s="60" customFormat="1" ht="15.75" hidden="1" customHeight="1" thickBot="1">
      <c r="A2393" s="60" t="s">
        <v>55</v>
      </c>
      <c r="B2393" s="62"/>
      <c r="C2393" s="40" t="s">
        <v>1620</v>
      </c>
      <c r="D2393" s="312">
        <v>29.502149899999999</v>
      </c>
      <c r="E2393" s="313">
        <v>9.6744461199999918</v>
      </c>
      <c r="F2393" s="313">
        <v>2.4403544000000181</v>
      </c>
      <c r="G2393" s="313">
        <v>16.562429910000006</v>
      </c>
      <c r="H2393" s="313">
        <v>21.12680036999997</v>
      </c>
      <c r="I2393" s="313">
        <v>2.7795208100000224</v>
      </c>
      <c r="J2393" s="313">
        <v>24.011684360000032</v>
      </c>
      <c r="K2393" s="313">
        <v>14.813930220000003</v>
      </c>
      <c r="L2393" s="313">
        <v>2.7532057900000098</v>
      </c>
      <c r="M2393" s="313">
        <v>25.059615589999936</v>
      </c>
      <c r="N2393" s="313">
        <v>14.875303660000014</v>
      </c>
      <c r="O2393" s="305">
        <v>-1.14063957999997</v>
      </c>
      <c r="P2393" s="314">
        <f t="shared" si="1787"/>
        <v>162.45880155000003</v>
      </c>
      <c r="Q2393" s="79"/>
      <c r="R2393" s="306">
        <v>164.1</v>
      </c>
      <c r="S2393" s="342">
        <v>164.1</v>
      </c>
      <c r="T2393" s="355">
        <f t="shared" si="1788"/>
        <v>0</v>
      </c>
      <c r="U2393" s="209">
        <v>2</v>
      </c>
    </row>
    <row r="2394" spans="1:21" s="60" customFormat="1" ht="15.6" hidden="1" customHeight="1" thickBot="1">
      <c r="A2394" s="60" t="s">
        <v>55</v>
      </c>
      <c r="B2394" s="62"/>
      <c r="C2394" s="40" t="s">
        <v>1621</v>
      </c>
      <c r="D2394" s="109">
        <v>29.678257119999991</v>
      </c>
      <c r="E2394" s="110">
        <v>20.330529360000007</v>
      </c>
      <c r="F2394" s="110">
        <v>3.1676877799999943</v>
      </c>
      <c r="G2394" s="110">
        <v>26.160499099999996</v>
      </c>
      <c r="H2394" s="110">
        <v>14.722186039999926</v>
      </c>
      <c r="I2394" s="388">
        <v>3.0387330800000711</v>
      </c>
      <c r="J2394" s="110">
        <v>27.506555979999987</v>
      </c>
      <c r="K2394" s="110">
        <v>9.8739757899999603</v>
      </c>
      <c r="L2394" s="110">
        <v>5.1871576000000914</v>
      </c>
      <c r="M2394" s="110">
        <v>22.629708660000006</v>
      </c>
      <c r="N2394" s="110">
        <v>16.274329580000028</v>
      </c>
      <c r="O2394" s="111">
        <v>4.3779582299999049</v>
      </c>
      <c r="P2394" s="112">
        <f t="shared" si="1787"/>
        <v>182.94757831999996</v>
      </c>
      <c r="Q2394" s="113"/>
      <c r="R2394" s="109">
        <v>177.3</v>
      </c>
      <c r="S2394" s="114">
        <v>177.3</v>
      </c>
      <c r="T2394" s="115">
        <f t="shared" si="1788"/>
        <v>0</v>
      </c>
      <c r="U2394" s="209">
        <v>2</v>
      </c>
    </row>
    <row r="2395" spans="1:21" s="60" customFormat="1" ht="15.6" hidden="1" customHeight="1" thickBot="1">
      <c r="A2395" s="60" t="s">
        <v>55</v>
      </c>
      <c r="B2395" s="62"/>
      <c r="C2395" s="40" t="s">
        <v>1622</v>
      </c>
      <c r="D2395" s="109">
        <v>4.7363303400000021</v>
      </c>
      <c r="E2395" s="110">
        <v>45.956453239999995</v>
      </c>
      <c r="F2395" s="110">
        <v>3.4994372600000219</v>
      </c>
      <c r="G2395" s="110">
        <v>5.651102489999964</v>
      </c>
      <c r="H2395" s="110">
        <v>33.775515180000014</v>
      </c>
      <c r="I2395" s="110">
        <v>6.5433074199999837</v>
      </c>
      <c r="J2395" s="110">
        <v>24.518713839999982</v>
      </c>
      <c r="K2395" s="110">
        <v>15.260891210000029</v>
      </c>
      <c r="L2395" s="110">
        <v>4.4784916600000422</v>
      </c>
      <c r="M2395" s="110">
        <v>15.987253369999948</v>
      </c>
      <c r="N2395" s="110">
        <v>25.630432720000002</v>
      </c>
      <c r="O2395" s="111">
        <v>3.6217646099999925</v>
      </c>
      <c r="P2395" s="112">
        <f t="shared" si="1787"/>
        <v>189.65969333999996</v>
      </c>
      <c r="Q2395" s="113"/>
      <c r="R2395" s="109">
        <v>187.6</v>
      </c>
      <c r="S2395" s="114">
        <v>187.6</v>
      </c>
      <c r="T2395" s="115">
        <f t="shared" si="1788"/>
        <v>0</v>
      </c>
      <c r="U2395" s="209">
        <v>2</v>
      </c>
    </row>
    <row r="2396" spans="1:21" s="60" customFormat="1" ht="15.75" hidden="1" customHeight="1" thickBot="1">
      <c r="A2396" s="60" t="s">
        <v>55</v>
      </c>
      <c r="B2396" s="62">
        <f>+B2390+1</f>
        <v>431</v>
      </c>
      <c r="C2396" s="40" t="s">
        <v>1623</v>
      </c>
      <c r="D2396" s="109">
        <v>27.433778</v>
      </c>
      <c r="E2396" s="110">
        <v>35.197834889999989</v>
      </c>
      <c r="F2396" s="110">
        <v>3.0553807099999961</v>
      </c>
      <c r="G2396" s="110">
        <v>30.691092360000017</v>
      </c>
      <c r="H2396" s="110">
        <v>17.042622950000002</v>
      </c>
      <c r="I2396" s="110">
        <v>3.2460791099999966</v>
      </c>
      <c r="J2396" s="110">
        <v>18.501356569999992</v>
      </c>
      <c r="K2396" s="110">
        <v>22.074583120000014</v>
      </c>
      <c r="L2396" s="110">
        <v>4.0186923300000004</v>
      </c>
      <c r="M2396" s="110">
        <v>18.223346519999986</v>
      </c>
      <c r="N2396" s="110">
        <v>25.984277520000063</v>
      </c>
      <c r="O2396" s="111">
        <v>4.6882766399999696</v>
      </c>
      <c r="P2396" s="112">
        <f t="shared" si="1787"/>
        <v>210.15732072</v>
      </c>
      <c r="Q2396" s="79"/>
      <c r="R2396" s="402">
        <v>200.2</v>
      </c>
      <c r="S2396" s="343">
        <v>200.2</v>
      </c>
      <c r="T2396" s="403">
        <f t="shared" si="1788"/>
        <v>0</v>
      </c>
      <c r="U2396" s="209">
        <v>2</v>
      </c>
    </row>
    <row r="2397" spans="1:21" s="60" customFormat="1" ht="15.75" hidden="1" customHeight="1">
      <c r="A2397" s="60" t="s">
        <v>55</v>
      </c>
      <c r="B2397" s="408">
        <v>440</v>
      </c>
      <c r="C2397" s="568" t="s">
        <v>1624</v>
      </c>
      <c r="D2397" s="306">
        <v>47.068866369999995</v>
      </c>
      <c r="E2397" s="307">
        <v>13.78919375000001</v>
      </c>
      <c r="F2397" s="307">
        <v>4.1076832600000017</v>
      </c>
      <c r="G2397" s="307">
        <v>28.650310789999978</v>
      </c>
      <c r="H2397" s="307">
        <v>17.952727690000017</v>
      </c>
      <c r="I2397" s="307">
        <v>3.9924591999999706</v>
      </c>
      <c r="J2397" s="307">
        <v>13.909888550000019</v>
      </c>
      <c r="K2397" s="307">
        <v>32.721797629999998</v>
      </c>
      <c r="L2397" s="307">
        <v>3.2625528299999758</v>
      </c>
      <c r="M2397" s="307">
        <v>16.734606939999992</v>
      </c>
      <c r="N2397" s="307">
        <v>28.665124469999995</v>
      </c>
      <c r="O2397" s="308">
        <v>4.3842066300000226</v>
      </c>
      <c r="P2397" s="547">
        <f t="shared" si="1787"/>
        <v>215.23941810999997</v>
      </c>
      <c r="Q2397" s="79"/>
      <c r="R2397" s="342">
        <v>210.9</v>
      </c>
      <c r="S2397" s="342">
        <v>210.9</v>
      </c>
      <c r="T2397" s="355">
        <f t="shared" si="1788"/>
        <v>0</v>
      </c>
      <c r="U2397" s="209">
        <v>2</v>
      </c>
    </row>
    <row r="2398" spans="1:21" s="60" customFormat="1" ht="15.75" customHeight="1">
      <c r="A2398" s="60" t="s">
        <v>55</v>
      </c>
      <c r="B2398" s="513">
        <v>431</v>
      </c>
      <c r="C2398" s="567" t="s">
        <v>1625</v>
      </c>
      <c r="D2398" s="551">
        <v>32.411106029999999</v>
      </c>
      <c r="E2398" s="551">
        <v>29.809114670000014</v>
      </c>
      <c r="F2398" s="551">
        <v>3.3273992200000038</v>
      </c>
      <c r="G2398" s="551">
        <v>21.91173277</v>
      </c>
      <c r="H2398" s="551">
        <v>28.047099289999977</v>
      </c>
      <c r="I2398" s="551">
        <v>4.55413216</v>
      </c>
      <c r="J2398" s="565">
        <v>28.9</v>
      </c>
      <c r="K2398" s="565">
        <v>17.400000000000002</v>
      </c>
      <c r="L2398" s="565">
        <v>3.5</v>
      </c>
      <c r="M2398" s="565">
        <v>8.1999999999999993</v>
      </c>
      <c r="N2398" s="565">
        <v>33.1</v>
      </c>
      <c r="O2398" s="554">
        <f>(R2398)-SUM(D2398:N2398)</f>
        <v>3.0394158600000196</v>
      </c>
      <c r="P2398" s="555">
        <f t="shared" si="1787"/>
        <v>214.2</v>
      </c>
      <c r="Q2398" s="240"/>
      <c r="R2398" s="553">
        <v>214.2</v>
      </c>
      <c r="S2398" s="551">
        <v>214.2</v>
      </c>
      <c r="T2398" s="521">
        <f t="shared" si="1788"/>
        <v>0</v>
      </c>
      <c r="U2398" s="209">
        <v>1</v>
      </c>
    </row>
    <row r="2399" spans="1:21" s="60" customFormat="1" ht="15.75" customHeight="1">
      <c r="A2399" s="60" t="s">
        <v>55</v>
      </c>
      <c r="B2399" s="513">
        <v>432</v>
      </c>
      <c r="C2399" s="567" t="s">
        <v>1626</v>
      </c>
      <c r="D2399" s="565">
        <v>26.6</v>
      </c>
      <c r="E2399" s="565">
        <v>34.299999999999997</v>
      </c>
      <c r="F2399" s="565">
        <v>3.2</v>
      </c>
      <c r="G2399" s="565">
        <v>30.6</v>
      </c>
      <c r="H2399" s="565">
        <v>17.7</v>
      </c>
      <c r="I2399" s="565">
        <v>3.3</v>
      </c>
      <c r="J2399" s="565">
        <v>29.5</v>
      </c>
      <c r="K2399" s="565">
        <v>17.899999999999999</v>
      </c>
      <c r="L2399" s="565">
        <v>3.5</v>
      </c>
      <c r="M2399" s="565">
        <v>8.4</v>
      </c>
      <c r="N2399" s="565">
        <v>39.9</v>
      </c>
      <c r="O2399" s="554">
        <f>(R2399)-SUM(D2399:N2399)</f>
        <v>4</v>
      </c>
      <c r="P2399" s="555">
        <f t="shared" si="1787"/>
        <v>218.9</v>
      </c>
      <c r="Q2399" s="240"/>
      <c r="R2399" s="553">
        <f>218.5+0.4</f>
        <v>218.9</v>
      </c>
      <c r="S2399" s="551">
        <f>218.5+0.4</f>
        <v>218.9</v>
      </c>
      <c r="T2399" s="521">
        <f t="shared" si="1788"/>
        <v>0</v>
      </c>
      <c r="U2399" s="209">
        <v>1</v>
      </c>
    </row>
    <row r="2400" spans="1:21" s="60" customFormat="1" ht="15.75" hidden="1" customHeight="1" thickBot="1">
      <c r="A2400" s="60" t="s">
        <v>55</v>
      </c>
      <c r="B2400" s="409"/>
      <c r="C2400" s="158" t="s">
        <v>1627</v>
      </c>
      <c r="D2400" s="415"/>
      <c r="E2400" s="416"/>
      <c r="F2400" s="416"/>
      <c r="G2400" s="416"/>
      <c r="H2400" s="416"/>
      <c r="I2400" s="416"/>
      <c r="J2400" s="416"/>
      <c r="K2400" s="416"/>
      <c r="L2400" s="416"/>
      <c r="M2400" s="416"/>
      <c r="N2400" s="416"/>
      <c r="O2400" s="305">
        <f>(R2400)-SUM(D2400:N2400)</f>
        <v>0</v>
      </c>
      <c r="P2400" s="314">
        <f t="shared" si="1787"/>
        <v>0</v>
      </c>
      <c r="Q2400" s="80"/>
      <c r="R2400" s="420"/>
      <c r="S2400" s="343"/>
      <c r="T2400" s="403">
        <f t="shared" si="1788"/>
        <v>0</v>
      </c>
      <c r="U2400" s="209">
        <v>2</v>
      </c>
    </row>
    <row r="2401" spans="1:21" s="60" customFormat="1" ht="15.75" hidden="1" customHeight="1" thickBot="1">
      <c r="A2401" s="60" t="s">
        <v>55</v>
      </c>
      <c r="B2401" s="213"/>
      <c r="C2401" s="40" t="s">
        <v>1628</v>
      </c>
      <c r="D2401" s="134"/>
      <c r="E2401" s="133"/>
      <c r="F2401" s="133"/>
      <c r="G2401" s="133"/>
      <c r="H2401" s="133"/>
      <c r="I2401" s="133"/>
      <c r="J2401" s="133"/>
      <c r="K2401" s="133"/>
      <c r="L2401" s="133"/>
      <c r="M2401" s="133"/>
      <c r="N2401" s="133"/>
      <c r="O2401" s="111">
        <f>(R2401)-SUM(D2401:N2401)</f>
        <v>0</v>
      </c>
      <c r="P2401" s="112">
        <f t="shared" si="1787"/>
        <v>0</v>
      </c>
      <c r="Q2401" s="80"/>
      <c r="R2401" s="120"/>
      <c r="S2401" s="114"/>
      <c r="T2401" s="115">
        <f t="shared" si="1788"/>
        <v>0</v>
      </c>
      <c r="U2401" s="209">
        <v>2</v>
      </c>
    </row>
    <row r="2402" spans="1:21" s="60" customFormat="1" ht="15.75" hidden="1" customHeight="1" thickBot="1">
      <c r="A2402" s="60" t="s">
        <v>55</v>
      </c>
      <c r="B2402" s="213"/>
      <c r="C2402" s="40" t="s">
        <v>2552</v>
      </c>
      <c r="D2402" s="492"/>
      <c r="E2402" s="491"/>
      <c r="F2402" s="491"/>
      <c r="G2402" s="491"/>
      <c r="H2402" s="491"/>
      <c r="I2402" s="491"/>
      <c r="J2402" s="491"/>
      <c r="K2402" s="491"/>
      <c r="L2402" s="491"/>
      <c r="M2402" s="491"/>
      <c r="N2402" s="491"/>
      <c r="O2402" s="111">
        <f t="shared" ref="O2402:O2404" si="1789">(R2402)-SUM(D2402:N2402)</f>
        <v>0</v>
      </c>
      <c r="P2402" s="112">
        <f t="shared" ref="P2402:P2404" si="1790">SUM(D2402:O2402)</f>
        <v>0</v>
      </c>
      <c r="Q2402" s="80"/>
      <c r="R2402" s="487"/>
      <c r="S2402" s="488"/>
      <c r="T2402" s="115">
        <f t="shared" ref="T2402:T2404" si="1791">R2402-S2402</f>
        <v>0</v>
      </c>
      <c r="U2402" s="209">
        <v>2</v>
      </c>
    </row>
    <row r="2403" spans="1:21" s="60" customFormat="1" ht="15.75" hidden="1" customHeight="1" thickBot="1">
      <c r="A2403" s="60" t="s">
        <v>55</v>
      </c>
      <c r="B2403" s="213"/>
      <c r="C2403" s="40" t="s">
        <v>2648</v>
      </c>
      <c r="D2403" s="492"/>
      <c r="E2403" s="491"/>
      <c r="F2403" s="491"/>
      <c r="G2403" s="491"/>
      <c r="H2403" s="491"/>
      <c r="I2403" s="491"/>
      <c r="J2403" s="491"/>
      <c r="K2403" s="491"/>
      <c r="L2403" s="491"/>
      <c r="M2403" s="491"/>
      <c r="N2403" s="491"/>
      <c r="O2403" s="111">
        <f t="shared" si="1789"/>
        <v>0</v>
      </c>
      <c r="P2403" s="112">
        <f t="shared" si="1790"/>
        <v>0</v>
      </c>
      <c r="Q2403" s="80"/>
      <c r="R2403" s="487"/>
      <c r="S2403" s="488"/>
      <c r="T2403" s="115">
        <f t="shared" si="1791"/>
        <v>0</v>
      </c>
      <c r="U2403" s="209">
        <v>2</v>
      </c>
    </row>
    <row r="2404" spans="1:21" s="60" customFormat="1" ht="15.75" hidden="1" customHeight="1" thickBot="1">
      <c r="A2404" s="60" t="s">
        <v>55</v>
      </c>
      <c r="B2404" s="213"/>
      <c r="C2404" s="40" t="s">
        <v>2744</v>
      </c>
      <c r="D2404" s="492"/>
      <c r="E2404" s="491"/>
      <c r="F2404" s="491"/>
      <c r="G2404" s="491"/>
      <c r="H2404" s="491"/>
      <c r="I2404" s="491"/>
      <c r="J2404" s="491"/>
      <c r="K2404" s="491"/>
      <c r="L2404" s="491"/>
      <c r="M2404" s="491"/>
      <c r="N2404" s="491"/>
      <c r="O2404" s="111">
        <f t="shared" si="1789"/>
        <v>0</v>
      </c>
      <c r="P2404" s="112">
        <f t="shared" si="1790"/>
        <v>0</v>
      </c>
      <c r="Q2404" s="80"/>
      <c r="R2404" s="487"/>
      <c r="S2404" s="488"/>
      <c r="T2404" s="115">
        <f t="shared" si="1791"/>
        <v>0</v>
      </c>
      <c r="U2404" s="209">
        <v>2</v>
      </c>
    </row>
    <row r="2405" spans="1:21" s="81" customFormat="1" ht="15.6" customHeight="1">
      <c r="B2405" s="82"/>
      <c r="C2405" s="505"/>
      <c r="D2405" s="83"/>
      <c r="E2405" s="83"/>
      <c r="F2405" s="83"/>
      <c r="G2405" s="83"/>
      <c r="H2405" s="83"/>
      <c r="I2405" s="83"/>
      <c r="J2405" s="83"/>
      <c r="K2405" s="83"/>
      <c r="L2405" s="83"/>
      <c r="M2405" s="83"/>
      <c r="N2405" s="83"/>
      <c r="O2405" s="83"/>
      <c r="P2405" s="83"/>
      <c r="Q2405" s="84"/>
      <c r="R2405" s="83"/>
      <c r="S2405" s="83"/>
      <c r="T2405" s="95"/>
      <c r="U2405" s="209">
        <v>1</v>
      </c>
    </row>
    <row r="2406" spans="1:21" s="61" customFormat="1" ht="15.75" hidden="1" customHeight="1" thickBot="1">
      <c r="A2406" s="61" t="s">
        <v>56</v>
      </c>
      <c r="B2406" s="213"/>
      <c r="C2406" s="38" t="s">
        <v>251</v>
      </c>
      <c r="D2406" s="233">
        <v>6.0779506861391767E-2</v>
      </c>
      <c r="E2406" s="233">
        <v>0.15520636911573951</v>
      </c>
      <c r="F2406" s="233">
        <v>4.5743351245650238E-2</v>
      </c>
      <c r="G2406" s="233">
        <v>0.1246505612446329</v>
      </c>
      <c r="H2406" s="233">
        <v>7.468251199580174E-2</v>
      </c>
      <c r="I2406" s="233">
        <v>4.4234660523125392E-2</v>
      </c>
      <c r="J2406" s="233">
        <v>0.12669455700835203</v>
      </c>
      <c r="K2406" s="233">
        <v>5.810988719026295E-2</v>
      </c>
      <c r="L2406" s="233">
        <v>4.2622648942255384E-2</v>
      </c>
      <c r="M2406" s="233">
        <v>0.1214448754368592</v>
      </c>
      <c r="N2406" s="233">
        <v>7.251080601487013E-2</v>
      </c>
      <c r="O2406" s="233">
        <v>7.3320264421058781E-2</v>
      </c>
      <c r="P2406" s="226">
        <f>SUM(D2406:O2406)</f>
        <v>1.0000000000000002</v>
      </c>
      <c r="Q2406" s="222"/>
      <c r="R2406" s="66"/>
      <c r="S2406" s="66"/>
      <c r="T2406" s="95"/>
      <c r="U2406" s="209">
        <v>2</v>
      </c>
    </row>
    <row r="2407" spans="1:21" s="61" customFormat="1" ht="15.75" hidden="1" customHeight="1" thickBot="1">
      <c r="A2407" s="61" t="s">
        <v>56</v>
      </c>
      <c r="B2407" s="213"/>
      <c r="C2407" s="38" t="s">
        <v>252</v>
      </c>
      <c r="D2407" s="236">
        <v>9.0138007663539174E-2</v>
      </c>
      <c r="E2407" s="236">
        <v>0.12286099297199229</v>
      </c>
      <c r="F2407" s="236">
        <v>3.9589105282124816E-2</v>
      </c>
      <c r="G2407" s="236">
        <v>0.12980760757514667</v>
      </c>
      <c r="H2407" s="236">
        <v>6.209972380194996E-2</v>
      </c>
      <c r="I2407" s="236">
        <v>4.1289148460300615E-2</v>
      </c>
      <c r="J2407" s="236">
        <v>7.5069972776906455E-2</v>
      </c>
      <c r="K2407" s="236">
        <v>0.10419160298901201</v>
      </c>
      <c r="L2407" s="236">
        <v>4.3594634761546867E-2</v>
      </c>
      <c r="M2407" s="236">
        <v>0.11477342843025211</v>
      </c>
      <c r="N2407" s="236">
        <v>9.1080236694834615E-2</v>
      </c>
      <c r="O2407" s="236">
        <v>8.5505538592394445E-2</v>
      </c>
      <c r="P2407" s="71">
        <f>SUM(D2407:O2407)</f>
        <v>1</v>
      </c>
      <c r="Q2407" s="222"/>
      <c r="R2407" s="66"/>
      <c r="S2407" s="66"/>
      <c r="T2407" s="95"/>
      <c r="U2407" s="209">
        <v>2</v>
      </c>
    </row>
    <row r="2408" spans="1:21" s="61" customFormat="1" ht="15.75" hidden="1" customHeight="1" thickBot="1">
      <c r="A2408" s="61" t="s">
        <v>56</v>
      </c>
      <c r="B2408" s="213"/>
      <c r="C2408" s="38" t="s">
        <v>253</v>
      </c>
      <c r="D2408" s="281">
        <v>4.8396541523065245E-2</v>
      </c>
      <c r="E2408" s="281">
        <v>7.3793944720679905E-2</v>
      </c>
      <c r="F2408" s="281">
        <v>5.9229917051378179E-2</v>
      </c>
      <c r="G2408" s="281">
        <v>0.12513793280396457</v>
      </c>
      <c r="H2408" s="281">
        <v>6.4590976702249114E-2</v>
      </c>
      <c r="I2408" s="281">
        <v>5.3125673503822503E-2</v>
      </c>
      <c r="J2408" s="281">
        <v>0.12847277398738322</v>
      </c>
      <c r="K2408" s="281">
        <v>6.137315621887194E-2</v>
      </c>
      <c r="L2408" s="281">
        <v>4.8863206433143881E-2</v>
      </c>
      <c r="M2408" s="281">
        <v>0.14759779291412398</v>
      </c>
      <c r="N2408" s="281">
        <v>6.1304109936647956E-2</v>
      </c>
      <c r="O2408" s="281">
        <v>0.12811397420466952</v>
      </c>
      <c r="P2408" s="221">
        <f>SUM(D2408:O2408)</f>
        <v>1</v>
      </c>
      <c r="Q2408" s="222"/>
      <c r="R2408" s="66"/>
      <c r="S2408" s="66"/>
      <c r="T2408" s="95"/>
      <c r="U2408" s="209">
        <v>2</v>
      </c>
    </row>
    <row r="2409" spans="1:21" s="61" customFormat="1" ht="15.75" hidden="1" customHeight="1" thickBot="1">
      <c r="A2409" s="61" t="s">
        <v>56</v>
      </c>
      <c r="B2409" s="213"/>
      <c r="C2409" s="38" t="s">
        <v>254</v>
      </c>
      <c r="D2409" s="196">
        <f t="shared" ref="D2409:D2416" si="1792">D2431/$P2431</f>
        <v>0.10375398630437414</v>
      </c>
      <c r="E2409" s="197">
        <f t="shared" ref="E2409:O2409" si="1793">E2431/$P2431</f>
        <v>0.10424260752435167</v>
      </c>
      <c r="F2409" s="197">
        <f t="shared" si="1793"/>
        <v>4.4752381376238048E-2</v>
      </c>
      <c r="G2409" s="197">
        <f t="shared" si="1793"/>
        <v>0.12903368048721578</v>
      </c>
      <c r="H2409" s="197">
        <f t="shared" si="1793"/>
        <v>4.5434738545430127E-2</v>
      </c>
      <c r="I2409" s="197">
        <f t="shared" si="1793"/>
        <v>4.7045099518725646E-2</v>
      </c>
      <c r="J2409" s="197">
        <f t="shared" si="1793"/>
        <v>0.1096939843751131</v>
      </c>
      <c r="K2409" s="197">
        <f t="shared" si="1793"/>
        <v>6.9323842649168119E-2</v>
      </c>
      <c r="L2409" s="197">
        <f t="shared" si="1793"/>
        <v>3.6746789616043531E-2</v>
      </c>
      <c r="M2409" s="197">
        <f t="shared" si="1793"/>
        <v>8.6006793823090816E-2</v>
      </c>
      <c r="N2409" s="197">
        <f t="shared" si="1793"/>
        <v>9.4457169176731151E-2</v>
      </c>
      <c r="O2409" s="197">
        <f t="shared" si="1793"/>
        <v>0.12950892660351787</v>
      </c>
      <c r="P2409" s="229">
        <f>SUM(D2409:O2409)</f>
        <v>1</v>
      </c>
      <c r="Q2409" s="222"/>
      <c r="R2409" s="66"/>
      <c r="S2409" s="66"/>
      <c r="T2409" s="95"/>
      <c r="U2409" s="209">
        <v>2</v>
      </c>
    </row>
    <row r="2410" spans="1:21" s="61" customFormat="1" ht="15.75" hidden="1" customHeight="1" thickBot="1">
      <c r="A2410" s="61" t="s">
        <v>56</v>
      </c>
      <c r="B2410" s="213"/>
      <c r="C2410" s="39" t="s">
        <v>255</v>
      </c>
      <c r="D2410" s="196">
        <f t="shared" si="1792"/>
        <v>8.7076012838892852E-2</v>
      </c>
      <c r="E2410" s="197">
        <f t="shared" ref="E2410:O2411" si="1794">E2432/$P2432</f>
        <v>8.982787074872968E-2</v>
      </c>
      <c r="F2410" s="197">
        <f t="shared" si="1794"/>
        <v>4.3683806637714491E-2</v>
      </c>
      <c r="G2410" s="197">
        <f t="shared" si="1794"/>
        <v>0.10865676768392989</v>
      </c>
      <c r="H2410" s="197">
        <f t="shared" si="1794"/>
        <v>5.8512178107245537E-2</v>
      </c>
      <c r="I2410" s="197">
        <f t="shared" si="1794"/>
        <v>4.5411350202720378E-2</v>
      </c>
      <c r="J2410" s="197">
        <f t="shared" si="1794"/>
        <v>0.11513280104028176</v>
      </c>
      <c r="K2410" s="197">
        <f t="shared" si="1794"/>
        <v>6.3755154234542963E-2</v>
      </c>
      <c r="L2410" s="197">
        <f t="shared" si="1794"/>
        <v>4.4708263645721578E-2</v>
      </c>
      <c r="M2410" s="197">
        <f t="shared" si="1794"/>
        <v>8.8992903844046192E-2</v>
      </c>
      <c r="N2410" s="197">
        <f t="shared" si="1794"/>
        <v>0.17922542483990264</v>
      </c>
      <c r="O2410" s="197">
        <f t="shared" si="1794"/>
        <v>7.5017466176272071E-2</v>
      </c>
      <c r="P2410" s="229">
        <f>SUM(D2410:O2410)</f>
        <v>1</v>
      </c>
      <c r="Q2410" s="227">
        <f>(P2432/P2431-1)</f>
        <v>-2.9099053805415331E-2</v>
      </c>
      <c r="R2410" s="66"/>
      <c r="S2410" s="66"/>
      <c r="T2410" s="95"/>
      <c r="U2410" s="209">
        <v>2</v>
      </c>
    </row>
    <row r="2411" spans="1:21" s="61" customFormat="1" ht="15.75" hidden="1" customHeight="1" thickBot="1">
      <c r="A2411" s="61" t="s">
        <v>56</v>
      </c>
      <c r="B2411" s="213"/>
      <c r="C2411" s="38" t="s">
        <v>468</v>
      </c>
      <c r="D2411" s="196">
        <f t="shared" si="1792"/>
        <v>0.13791621321637751</v>
      </c>
      <c r="E2411" s="197">
        <f t="shared" si="1794"/>
        <v>5.6828950151897512E-2</v>
      </c>
      <c r="F2411" s="197">
        <f t="shared" si="1794"/>
        <v>4.9265886086041343E-2</v>
      </c>
      <c r="G2411" s="197">
        <f t="shared" si="1794"/>
        <v>8.2520687773611781E-2</v>
      </c>
      <c r="H2411" s="197">
        <f t="shared" si="1794"/>
        <v>8.1541173520971982E-2</v>
      </c>
      <c r="I2411" s="197">
        <f t="shared" si="1794"/>
        <v>4.703493166614546E-2</v>
      </c>
      <c r="J2411" s="197">
        <f t="shared" si="1794"/>
        <v>0.11002870791705746</v>
      </c>
      <c r="K2411" s="197">
        <f t="shared" si="1794"/>
        <v>7.6676716884364129E-2</v>
      </c>
      <c r="L2411" s="197">
        <f t="shared" si="1794"/>
        <v>4.5069993781683644E-2</v>
      </c>
      <c r="M2411" s="197">
        <f t="shared" si="1794"/>
        <v>0.11967390836189382</v>
      </c>
      <c r="N2411" s="197">
        <f t="shared" si="1794"/>
        <v>0.10160923130163931</v>
      </c>
      <c r="O2411" s="197">
        <f t="shared" si="1794"/>
        <v>9.1833599338315974E-2</v>
      </c>
      <c r="P2411" s="229">
        <f t="shared" ref="P2411:P2416" si="1795">SUM(D2411:O2411)</f>
        <v>1</v>
      </c>
      <c r="Q2411" s="227">
        <f t="shared" ref="Q2411:Q2416" si="1796">(P2433/P2432-1)</f>
        <v>8.2722621899266935E-2</v>
      </c>
      <c r="R2411" s="66"/>
      <c r="S2411" s="66"/>
      <c r="T2411" s="95"/>
      <c r="U2411" s="209">
        <v>2</v>
      </c>
    </row>
    <row r="2412" spans="1:21" s="61" customFormat="1" ht="15.75" hidden="1" customHeight="1" thickBot="1">
      <c r="A2412" s="61" t="s">
        <v>56</v>
      </c>
      <c r="B2412" s="213"/>
      <c r="C2412" s="38" t="s">
        <v>587</v>
      </c>
      <c r="D2412" s="196">
        <f t="shared" si="1792"/>
        <v>0.12226336240888354</v>
      </c>
      <c r="E2412" s="197">
        <f t="shared" ref="E2412:O2412" si="1797">E2434/$P2434</f>
        <v>6.9568875198335461E-2</v>
      </c>
      <c r="F2412" s="197">
        <f t="shared" si="1797"/>
        <v>5.2349716186945922E-2</v>
      </c>
      <c r="G2412" s="197">
        <f t="shared" si="1797"/>
        <v>0.15088407368769599</v>
      </c>
      <c r="H2412" s="197">
        <f t="shared" si="1797"/>
        <v>4.8843768778367942E-2</v>
      </c>
      <c r="I2412" s="197">
        <f t="shared" si="1797"/>
        <v>5.5425171763975233E-2</v>
      </c>
      <c r="J2412" s="197">
        <f t="shared" si="1797"/>
        <v>0.12563966203797597</v>
      </c>
      <c r="K2412" s="197">
        <f t="shared" si="1797"/>
        <v>6.433713263227947E-2</v>
      </c>
      <c r="L2412" s="197">
        <f t="shared" si="1797"/>
        <v>4.578716429946824E-2</v>
      </c>
      <c r="M2412" s="197">
        <f t="shared" si="1797"/>
        <v>5.7525787756275863E-2</v>
      </c>
      <c r="N2412" s="197">
        <f t="shared" si="1797"/>
        <v>0.129963552912921</v>
      </c>
      <c r="O2412" s="197">
        <f t="shared" si="1797"/>
        <v>7.7411732336875483E-2</v>
      </c>
      <c r="P2412" s="229">
        <f t="shared" si="1795"/>
        <v>1</v>
      </c>
      <c r="Q2412" s="230">
        <f t="shared" si="1796"/>
        <v>-3.9819737179533909E-2</v>
      </c>
      <c r="R2412" s="66"/>
      <c r="S2412" s="66"/>
      <c r="T2412" s="95"/>
      <c r="U2412" s="209">
        <v>2</v>
      </c>
    </row>
    <row r="2413" spans="1:21" s="61" customFormat="1" ht="15.75" hidden="1" customHeight="1" thickBot="1">
      <c r="A2413" s="61" t="s">
        <v>56</v>
      </c>
      <c r="B2413" s="213"/>
      <c r="C2413" s="38" t="s">
        <v>683</v>
      </c>
      <c r="D2413" s="196">
        <f t="shared" si="1792"/>
        <v>0.1378233720043508</v>
      </c>
      <c r="E2413" s="197">
        <f t="shared" ref="E2413:O2413" si="1798">E2435/$P2435</f>
        <v>4.920299293464999E-2</v>
      </c>
      <c r="F2413" s="197">
        <f t="shared" si="1798"/>
        <v>5.2908604693861626E-2</v>
      </c>
      <c r="G2413" s="197">
        <f t="shared" si="1798"/>
        <v>0.13407005447593395</v>
      </c>
      <c r="H2413" s="197">
        <f t="shared" si="1798"/>
        <v>4.6133181363367436E-2</v>
      </c>
      <c r="I2413" s="197">
        <f t="shared" si="1798"/>
        <v>6.1948877933347891E-2</v>
      </c>
      <c r="J2413" s="197">
        <f t="shared" si="1798"/>
        <v>0.12750889513414204</v>
      </c>
      <c r="K2413" s="197">
        <f t="shared" si="1798"/>
        <v>5.8804548951450007E-2</v>
      </c>
      <c r="L2413" s="197">
        <f t="shared" si="1798"/>
        <v>4.6388878245693689E-2</v>
      </c>
      <c r="M2413" s="197">
        <f t="shared" si="1798"/>
        <v>0.10762232935488113</v>
      </c>
      <c r="N2413" s="197">
        <f t="shared" si="1798"/>
        <v>9.124789825143502E-2</v>
      </c>
      <c r="O2413" s="197">
        <f t="shared" si="1798"/>
        <v>8.6340366656886311E-2</v>
      </c>
      <c r="P2413" s="229">
        <f t="shared" si="1795"/>
        <v>0.99999999999999989</v>
      </c>
      <c r="Q2413" s="230">
        <f t="shared" si="1796"/>
        <v>7.1262473828071382E-2</v>
      </c>
      <c r="R2413" s="66"/>
      <c r="S2413" s="66"/>
      <c r="T2413" s="285"/>
      <c r="U2413" s="209">
        <v>2</v>
      </c>
    </row>
    <row r="2414" spans="1:21" s="61" customFormat="1" ht="15.75" hidden="1" customHeight="1" thickBot="1">
      <c r="A2414" s="61" t="s">
        <v>56</v>
      </c>
      <c r="B2414" s="62"/>
      <c r="C2414" s="42" t="s">
        <v>772</v>
      </c>
      <c r="D2414" s="223">
        <f t="shared" si="1792"/>
        <v>0.14211487542239659</v>
      </c>
      <c r="E2414" s="233">
        <f t="shared" ref="E2414:O2414" si="1799">E2436/$P2436</f>
        <v>5.068778676168495E-2</v>
      </c>
      <c r="F2414" s="233">
        <f t="shared" si="1799"/>
        <v>5.2909041874433092E-2</v>
      </c>
      <c r="G2414" s="233">
        <f t="shared" si="1799"/>
        <v>0.13195585645124333</v>
      </c>
      <c r="H2414" s="233">
        <f t="shared" si="1799"/>
        <v>5.085171407911368E-2</v>
      </c>
      <c r="I2414" s="233">
        <f t="shared" si="1799"/>
        <v>5.2853174232140872E-2</v>
      </c>
      <c r="J2414" s="233">
        <f t="shared" si="1799"/>
        <v>0.11985834174342885</v>
      </c>
      <c r="K2414" s="233">
        <f t="shared" si="1799"/>
        <v>7.580204244997471E-2</v>
      </c>
      <c r="L2414" s="233">
        <f t="shared" si="1799"/>
        <v>4.7343768961718533E-2</v>
      </c>
      <c r="M2414" s="233">
        <f t="shared" si="1799"/>
        <v>0.13897561586423621</v>
      </c>
      <c r="N2414" s="233">
        <f t="shared" si="1799"/>
        <v>5.8811024725708323E-2</v>
      </c>
      <c r="O2414" s="233">
        <f t="shared" si="1799"/>
        <v>7.7836757433920878E-2</v>
      </c>
      <c r="P2414" s="319">
        <f t="shared" si="1795"/>
        <v>1</v>
      </c>
      <c r="Q2414" s="320">
        <f t="shared" si="1796"/>
        <v>-8.9774451099028707E-2</v>
      </c>
      <c r="R2414" s="66"/>
      <c r="S2414" s="66"/>
      <c r="T2414" s="95"/>
      <c r="U2414" s="209">
        <v>2</v>
      </c>
    </row>
    <row r="2415" spans="1:21" s="61" customFormat="1" ht="15.75" hidden="1" customHeight="1" thickBot="1">
      <c r="A2415" s="61" t="s">
        <v>56</v>
      </c>
      <c r="B2415" s="62"/>
      <c r="C2415" s="42" t="s">
        <v>851</v>
      </c>
      <c r="D2415" s="235">
        <f t="shared" si="1792"/>
        <v>0.1248136975793966</v>
      </c>
      <c r="E2415" s="236">
        <f t="shared" ref="E2415:O2416" si="1800">E2437/$P2437</f>
        <v>6.6246547147698537E-2</v>
      </c>
      <c r="F2415" s="236">
        <f t="shared" si="1800"/>
        <v>5.4535056971892447E-2</v>
      </c>
      <c r="G2415" s="236">
        <f t="shared" si="1800"/>
        <v>0.11764401809550319</v>
      </c>
      <c r="H2415" s="236">
        <f t="shared" si="1800"/>
        <v>6.602205801466153E-2</v>
      </c>
      <c r="I2415" s="236">
        <f t="shared" si="1800"/>
        <v>5.422787587937572E-2</v>
      </c>
      <c r="J2415" s="236">
        <f t="shared" si="1800"/>
        <v>0.12423457234408967</v>
      </c>
      <c r="K2415" s="236">
        <f t="shared" si="1800"/>
        <v>6.6393559057042889E-2</v>
      </c>
      <c r="L2415" s="236">
        <f t="shared" si="1800"/>
        <v>5.0643339476300737E-2</v>
      </c>
      <c r="M2415" s="236">
        <f t="shared" si="1800"/>
        <v>0.12717037098855094</v>
      </c>
      <c r="N2415" s="236">
        <f t="shared" si="1800"/>
        <v>6.9452090822226503E-2</v>
      </c>
      <c r="O2415" s="236">
        <f t="shared" si="1800"/>
        <v>7.8616813623261159E-2</v>
      </c>
      <c r="P2415" s="321">
        <f t="shared" si="1795"/>
        <v>0.99999999999999989</v>
      </c>
      <c r="Q2415" s="322">
        <f t="shared" si="1796"/>
        <v>2.143066358914214E-2</v>
      </c>
      <c r="R2415" s="66"/>
      <c r="S2415" s="66"/>
      <c r="T2415" s="95"/>
      <c r="U2415" s="209">
        <v>2</v>
      </c>
    </row>
    <row r="2416" spans="1:21" s="61" customFormat="1" ht="15.6" hidden="1" customHeight="1" thickBot="1">
      <c r="A2416" s="61" t="s">
        <v>56</v>
      </c>
      <c r="B2416" s="62"/>
      <c r="C2416" s="42" t="s">
        <v>935</v>
      </c>
      <c r="D2416" s="235">
        <f t="shared" si="1792"/>
        <v>0.10775901798473683</v>
      </c>
      <c r="E2416" s="236">
        <f t="shared" si="1800"/>
        <v>9.0335866860599745E-2</v>
      </c>
      <c r="F2416" s="236">
        <f t="shared" si="1800"/>
        <v>4.4428481286767324E-2</v>
      </c>
      <c r="G2416" s="236">
        <f t="shared" si="1800"/>
        <v>0.11758914567330313</v>
      </c>
      <c r="H2416" s="236">
        <f t="shared" si="1800"/>
        <v>6.4214037826095832E-2</v>
      </c>
      <c r="I2416" s="236">
        <f t="shared" si="1800"/>
        <v>5.3484722097045148E-2</v>
      </c>
      <c r="J2416" s="236">
        <f t="shared" si="1800"/>
        <v>0.13486861811959083</v>
      </c>
      <c r="K2416" s="236">
        <f t="shared" si="1800"/>
        <v>5.4176819215788485E-2</v>
      </c>
      <c r="L2416" s="236">
        <f t="shared" si="1800"/>
        <v>5.5218409543258774E-2</v>
      </c>
      <c r="M2416" s="236">
        <f t="shared" si="1800"/>
        <v>0.12333214587294029</v>
      </c>
      <c r="N2416" s="236">
        <f t="shared" si="1800"/>
        <v>7.7594647702692046E-2</v>
      </c>
      <c r="O2416" s="236">
        <f t="shared" si="1800"/>
        <v>7.6998087817181565E-2</v>
      </c>
      <c r="P2416" s="321">
        <f t="shared" si="1795"/>
        <v>0.99999999999999989</v>
      </c>
      <c r="Q2416" s="322">
        <f t="shared" si="1796"/>
        <v>1.5152474046818076E-2</v>
      </c>
      <c r="R2416" s="66"/>
      <c r="S2416" s="66"/>
      <c r="T2416" s="95"/>
      <c r="U2416" s="209">
        <v>2</v>
      </c>
    </row>
    <row r="2417" spans="1:21" s="61" customFormat="1" ht="15.6" hidden="1" customHeight="1" thickBot="1">
      <c r="A2417" s="61" t="s">
        <v>56</v>
      </c>
      <c r="B2417" s="62"/>
      <c r="C2417" s="42" t="s">
        <v>1069</v>
      </c>
      <c r="D2417" s="235">
        <f t="shared" ref="D2417:O2417" si="1801">D2440/$P2440</f>
        <v>0.12910157895011684</v>
      </c>
      <c r="E2417" s="236">
        <f t="shared" si="1801"/>
        <v>7.079528143200374E-2</v>
      </c>
      <c r="F2417" s="236">
        <f t="shared" si="1801"/>
        <v>5.3374474774303134E-2</v>
      </c>
      <c r="G2417" s="236">
        <f t="shared" si="1801"/>
        <v>0.13285020327199185</v>
      </c>
      <c r="H2417" s="236">
        <f t="shared" si="1801"/>
        <v>5.6991343504804691E-2</v>
      </c>
      <c r="I2417" s="236">
        <f t="shared" si="1801"/>
        <v>4.9275704493565151E-2</v>
      </c>
      <c r="J2417" s="236">
        <f t="shared" si="1801"/>
        <v>0.13259024776225867</v>
      </c>
      <c r="K2417" s="236">
        <f t="shared" si="1801"/>
        <v>4.8963535122384917E-2</v>
      </c>
      <c r="L2417" s="236">
        <f t="shared" si="1801"/>
        <v>5.6015901811385216E-2</v>
      </c>
      <c r="M2417" s="236">
        <f t="shared" si="1801"/>
        <v>0.13195445130661909</v>
      </c>
      <c r="N2417" s="236">
        <f t="shared" si="1801"/>
        <v>6.2096075204725106E-2</v>
      </c>
      <c r="O2417" s="236">
        <f t="shared" si="1801"/>
        <v>7.5991202365841601E-2</v>
      </c>
      <c r="P2417" s="321">
        <f>SUM(D2417:O2417)</f>
        <v>1.0000000000000002</v>
      </c>
      <c r="Q2417" s="322">
        <f>(P2440/P2438-1)</f>
        <v>1.9996205927098831E-2</v>
      </c>
      <c r="R2417" s="66"/>
      <c r="S2417" s="66"/>
      <c r="T2417" s="95"/>
      <c r="U2417" s="209">
        <v>2</v>
      </c>
    </row>
    <row r="2418" spans="1:21" s="61" customFormat="1" ht="15.6" hidden="1" customHeight="1" thickBot="1">
      <c r="A2418" s="61" t="s">
        <v>56</v>
      </c>
      <c r="B2418" s="62">
        <f>+B2397+1</f>
        <v>441</v>
      </c>
      <c r="C2418" s="42" t="s">
        <v>1629</v>
      </c>
      <c r="D2418" s="235">
        <f t="shared" ref="D2418:D2424" si="1802">D2441/$P2441</f>
        <v>0.11955627824306336</v>
      </c>
      <c r="E2418" s="236">
        <f t="shared" ref="E2418:O2418" si="1803">E2441/$P2441</f>
        <v>7.933486271527096E-2</v>
      </c>
      <c r="F2418" s="236">
        <f t="shared" si="1803"/>
        <v>5.3770363527198377E-2</v>
      </c>
      <c r="G2418" s="236">
        <f t="shared" si="1803"/>
        <v>0.14179748188465421</v>
      </c>
      <c r="H2418" s="236">
        <f t="shared" si="1803"/>
        <v>4.6060592084211052E-2</v>
      </c>
      <c r="I2418" s="236">
        <f t="shared" si="1803"/>
        <v>5.4801813230719643E-2</v>
      </c>
      <c r="J2418" s="236">
        <f t="shared" si="1803"/>
        <v>0.12815367964457569</v>
      </c>
      <c r="K2418" s="236">
        <f t="shared" si="1803"/>
        <v>6.9823502401716628E-2</v>
      </c>
      <c r="L2418" s="236">
        <f t="shared" si="1803"/>
        <v>5.4818691309389593E-2</v>
      </c>
      <c r="M2418" s="236">
        <f t="shared" si="1803"/>
        <v>9.6081288865699985E-2</v>
      </c>
      <c r="N2418" s="236">
        <f t="shared" si="1803"/>
        <v>9.449700795571403E-2</v>
      </c>
      <c r="O2418" s="236">
        <f t="shared" si="1803"/>
        <v>6.1304438137786327E-2</v>
      </c>
      <c r="P2418" s="321">
        <f t="shared" ref="P2418:P2427" si="1804">SUM(D2418:O2418)</f>
        <v>0.99999999999999978</v>
      </c>
      <c r="Q2418" s="322">
        <f>(P2441/P2440-1)</f>
        <v>4.8181979088190996E-3</v>
      </c>
      <c r="R2418" s="66"/>
      <c r="S2418" s="66"/>
      <c r="T2418" s="95"/>
      <c r="U2418" s="209">
        <v>2</v>
      </c>
    </row>
    <row r="2419" spans="1:21" s="61" customFormat="1" ht="15.6" hidden="1" customHeight="1">
      <c r="A2419" s="61" t="s">
        <v>56</v>
      </c>
      <c r="B2419" s="408">
        <f>+B2418+1</f>
        <v>442</v>
      </c>
      <c r="C2419" s="508" t="s">
        <v>1630</v>
      </c>
      <c r="D2419" s="455">
        <f t="shared" si="1802"/>
        <v>9.7274421842706987E-2</v>
      </c>
      <c r="E2419" s="281">
        <f t="shared" ref="E2419:O2419" si="1805">E2442/$P2442</f>
        <v>6.7785195667934367E-2</v>
      </c>
      <c r="F2419" s="281">
        <f t="shared" si="1805"/>
        <v>5.0836221903445514E-2</v>
      </c>
      <c r="G2419" s="281">
        <f t="shared" si="1805"/>
        <v>8.4141958526960478E-2</v>
      </c>
      <c r="H2419" s="281">
        <f t="shared" si="1805"/>
        <v>9.3353407444007996E-2</v>
      </c>
      <c r="I2419" s="281">
        <f t="shared" si="1805"/>
        <v>6.0788366999010177E-2</v>
      </c>
      <c r="J2419" s="281">
        <f t="shared" si="1805"/>
        <v>0.11524219197130796</v>
      </c>
      <c r="K2419" s="281">
        <f t="shared" si="1805"/>
        <v>7.6130769204032889E-2</v>
      </c>
      <c r="L2419" s="281">
        <f t="shared" si="1805"/>
        <v>5.6670254560450897E-2</v>
      </c>
      <c r="M2419" s="281">
        <f t="shared" si="1805"/>
        <v>0.10742887197205125</v>
      </c>
      <c r="N2419" s="281">
        <f t="shared" si="1805"/>
        <v>0.10223427714429566</v>
      </c>
      <c r="O2419" s="281">
        <f t="shared" si="1805"/>
        <v>8.8114062763795992E-2</v>
      </c>
      <c r="P2419" s="560">
        <f t="shared" si="1804"/>
        <v>1.0000000000000002</v>
      </c>
      <c r="Q2419" s="401">
        <f t="shared" ref="Q2419:Q2427" si="1806">(P2442/P2441-1)</f>
        <v>0.11073467414816829</v>
      </c>
      <c r="R2419" s="66"/>
      <c r="S2419" s="66"/>
      <c r="T2419" s="95"/>
      <c r="U2419" s="209">
        <v>2</v>
      </c>
    </row>
    <row r="2420" spans="1:21" s="61" customFormat="1" ht="15.6" customHeight="1">
      <c r="A2420" s="61" t="s">
        <v>56</v>
      </c>
      <c r="B2420" s="513">
        <v>433</v>
      </c>
      <c r="C2420" s="510" t="s">
        <v>1631</v>
      </c>
      <c r="D2420" s="236">
        <f t="shared" si="1802"/>
        <v>0.10171662167242258</v>
      </c>
      <c r="E2420" s="236">
        <f t="shared" ref="E2420:O2420" si="1807">E2443/$P2443</f>
        <v>8.664075898274208E-2</v>
      </c>
      <c r="F2420" s="236">
        <f t="shared" si="1807"/>
        <v>5.4854512531297153E-2</v>
      </c>
      <c r="G2420" s="236">
        <f t="shared" si="1807"/>
        <v>9.1665259865497783E-2</v>
      </c>
      <c r="H2420" s="236">
        <f t="shared" si="1807"/>
        <v>8.7207320725027002E-2</v>
      </c>
      <c r="I2420" s="236">
        <f t="shared" si="1807"/>
        <v>6.0200049621524761E-2</v>
      </c>
      <c r="J2420" s="236">
        <f t="shared" si="1807"/>
        <v>0.11081243758205511</v>
      </c>
      <c r="K2420" s="236">
        <f t="shared" si="1807"/>
        <v>6.7968432222722933E-2</v>
      </c>
      <c r="L2420" s="236">
        <f t="shared" si="1807"/>
        <v>6.2219683104914457E-2</v>
      </c>
      <c r="M2420" s="236">
        <f t="shared" si="1807"/>
        <v>9.8737834715998035E-2</v>
      </c>
      <c r="N2420" s="236">
        <f t="shared" si="1807"/>
        <v>9.4879451704899434E-2</v>
      </c>
      <c r="O2420" s="236">
        <f t="shared" si="1807"/>
        <v>8.3097637270898847E-2</v>
      </c>
      <c r="P2420" s="321">
        <f t="shared" si="1804"/>
        <v>1.0000000000000002</v>
      </c>
      <c r="Q2420" s="520">
        <f t="shared" si="1806"/>
        <v>0.17929614337697686</v>
      </c>
      <c r="R2420" s="66"/>
      <c r="S2420" s="66"/>
      <c r="T2420" s="95"/>
      <c r="U2420" s="209">
        <v>1</v>
      </c>
    </row>
    <row r="2421" spans="1:21" s="61" customFormat="1" ht="15.6" customHeight="1">
      <c r="A2421" s="61" t="s">
        <v>56</v>
      </c>
      <c r="B2421" s="513">
        <f>+B2420+1</f>
        <v>434</v>
      </c>
      <c r="C2421" s="510" t="s">
        <v>1632</v>
      </c>
      <c r="D2421" s="236">
        <f t="shared" si="1802"/>
        <v>5.3550068549137464E-2</v>
      </c>
      <c r="E2421" s="236">
        <f t="shared" ref="E2421:O2421" si="1808">E2444/$P2444</f>
        <v>0.15474355553299518</v>
      </c>
      <c r="F2421" s="236">
        <f t="shared" si="1808"/>
        <v>6.1429238736648559E-2</v>
      </c>
      <c r="G2421" s="236">
        <f t="shared" si="1808"/>
        <v>5.5819723128596031E-2</v>
      </c>
      <c r="H2421" s="236">
        <f t="shared" si="1808"/>
        <v>0.12119804168722313</v>
      </c>
      <c r="I2421" s="236">
        <f t="shared" si="1808"/>
        <v>5.9263794092113208E-2</v>
      </c>
      <c r="J2421" s="236">
        <f t="shared" si="1808"/>
        <v>9.5904793809457323E-2</v>
      </c>
      <c r="K2421" s="236">
        <f t="shared" si="1808"/>
        <v>7.8015521488867659E-2</v>
      </c>
      <c r="L2421" s="236">
        <f t="shared" si="1808"/>
        <v>5.6459183959520515E-2</v>
      </c>
      <c r="M2421" s="236">
        <f t="shared" si="1808"/>
        <v>7.4136795678915096E-2</v>
      </c>
      <c r="N2421" s="236">
        <f t="shared" si="1808"/>
        <v>0.11790174337414686</v>
      </c>
      <c r="O2421" s="236">
        <f t="shared" si="1808"/>
        <v>7.1577539962378992E-2</v>
      </c>
      <c r="P2421" s="321">
        <f t="shared" si="1804"/>
        <v>1</v>
      </c>
      <c r="Q2421" s="520">
        <f t="shared" si="1806"/>
        <v>-0.11672284436032099</v>
      </c>
      <c r="R2421" s="66"/>
      <c r="S2421" s="66"/>
      <c r="T2421" s="95"/>
      <c r="U2421" s="209">
        <v>1</v>
      </c>
    </row>
    <row r="2422" spans="1:21" s="61" customFormat="1" ht="15.75" customHeight="1">
      <c r="A2422" s="61" t="s">
        <v>56</v>
      </c>
      <c r="B2422" s="513">
        <f>+B2421+1</f>
        <v>435</v>
      </c>
      <c r="C2422" s="510" t="s">
        <v>1633</v>
      </c>
      <c r="D2422" s="236">
        <f t="shared" si="1802"/>
        <v>0.11703906443631094</v>
      </c>
      <c r="E2422" s="236">
        <f t="shared" ref="E2422:O2422" si="1809">E2445/$P2445</f>
        <v>0.12651273215291428</v>
      </c>
      <c r="F2422" s="236">
        <f t="shared" si="1809"/>
        <v>2.2574068657939865E-2</v>
      </c>
      <c r="G2422" s="236">
        <f t="shared" si="1809"/>
        <v>0.11456929895102953</v>
      </c>
      <c r="H2422" s="236">
        <f t="shared" si="1809"/>
        <v>9.446466369054797E-2</v>
      </c>
      <c r="I2422" s="236">
        <f t="shared" si="1809"/>
        <v>3.4978137302566943E-2</v>
      </c>
      <c r="J2422" s="236">
        <f t="shared" si="1809"/>
        <v>9.4770984773983977E-2</v>
      </c>
      <c r="K2422" s="236">
        <f t="shared" si="1809"/>
        <v>0.11247920107173209</v>
      </c>
      <c r="L2422" s="236">
        <f t="shared" si="1809"/>
        <v>3.3543786129486816E-2</v>
      </c>
      <c r="M2422" s="236">
        <f t="shared" si="1809"/>
        <v>7.3836005210596162E-2</v>
      </c>
      <c r="N2422" s="236">
        <f t="shared" si="1809"/>
        <v>0.1222990500231787</v>
      </c>
      <c r="O2422" s="236">
        <f t="shared" si="1809"/>
        <v>5.2933007599712777E-2</v>
      </c>
      <c r="P2422" s="321">
        <f t="shared" si="1804"/>
        <v>1</v>
      </c>
      <c r="Q2422" s="520">
        <f t="shared" si="1806"/>
        <v>-0.34759355122102065</v>
      </c>
      <c r="R2422" s="66"/>
      <c r="S2422" s="66"/>
      <c r="T2422" s="95"/>
      <c r="U2422" s="209">
        <v>1</v>
      </c>
    </row>
    <row r="2423" spans="1:21" s="61" customFormat="1" ht="15.75" customHeight="1">
      <c r="A2423" s="61" t="s">
        <v>56</v>
      </c>
      <c r="B2423" s="513">
        <f>+B2422+1</f>
        <v>436</v>
      </c>
      <c r="C2423" s="510" t="s">
        <v>1634</v>
      </c>
      <c r="D2423" s="236">
        <f t="shared" si="1802"/>
        <v>0.17705288741357814</v>
      </c>
      <c r="E2423" s="236">
        <f t="shared" ref="E2423:O2423" si="1810">E2446/$P2446</f>
        <v>6.479574247545429E-2</v>
      </c>
      <c r="F2423" s="236">
        <f t="shared" si="1810"/>
        <v>3.4944461411985706E-2</v>
      </c>
      <c r="G2423" s="236">
        <f t="shared" si="1810"/>
        <v>0.10547450045775132</v>
      </c>
      <c r="H2423" s="236">
        <f t="shared" si="1810"/>
        <v>9.4723736106457665E-2</v>
      </c>
      <c r="I2423" s="236">
        <f t="shared" si="1810"/>
        <v>3.4118579695435289E-2</v>
      </c>
      <c r="J2423" s="236">
        <f t="shared" si="1810"/>
        <v>6.5454223380745982E-2</v>
      </c>
      <c r="K2423" s="236">
        <f t="shared" si="1810"/>
        <v>0.13475495665082679</v>
      </c>
      <c r="L2423" s="236">
        <f t="shared" si="1810"/>
        <v>3.7176282684502369E-2</v>
      </c>
      <c r="M2423" s="236">
        <f t="shared" si="1810"/>
        <v>6.9838261487352143E-2</v>
      </c>
      <c r="N2423" s="236">
        <f t="shared" si="1810"/>
        <v>0.13006467998870458</v>
      </c>
      <c r="O2423" s="236">
        <f t="shared" si="1810"/>
        <v>5.1601688247205672E-2</v>
      </c>
      <c r="P2423" s="321">
        <f t="shared" si="1804"/>
        <v>1</v>
      </c>
      <c r="Q2423" s="520">
        <f t="shared" si="1806"/>
        <v>4.1886073739056062E-2</v>
      </c>
      <c r="R2423" s="66"/>
      <c r="S2423" s="66"/>
      <c r="T2423" s="95"/>
      <c r="U2423" s="209">
        <v>1</v>
      </c>
    </row>
    <row r="2424" spans="1:21" s="61" customFormat="1" ht="15.75" customHeight="1">
      <c r="A2424" s="61" t="s">
        <v>56</v>
      </c>
      <c r="B2424" s="513">
        <v>437</v>
      </c>
      <c r="C2424" s="510" t="s">
        <v>1635</v>
      </c>
      <c r="D2424" s="236">
        <f t="shared" si="1802"/>
        <v>0.11698962393635422</v>
      </c>
      <c r="E2424" s="236">
        <f t="shared" ref="E2424:O2424" si="1811">E2447/$P2447</f>
        <v>9.6711452888273985E-2</v>
      </c>
      <c r="F2424" s="236">
        <f t="shared" si="1811"/>
        <v>4.9283263559322041E-2</v>
      </c>
      <c r="G2424" s="236">
        <f t="shared" si="1811"/>
        <v>8.6059044067796631E-2</v>
      </c>
      <c r="H2424" s="236">
        <f t="shared" si="1811"/>
        <v>0.10836320653753025</v>
      </c>
      <c r="I2424" s="236">
        <f t="shared" si="1811"/>
        <v>5.4302438291248714E-2</v>
      </c>
      <c r="J2424" s="236">
        <f t="shared" si="1811"/>
        <v>9.8185887236250435E-2</v>
      </c>
      <c r="K2424" s="236">
        <f t="shared" si="1811"/>
        <v>8.4445313040470427E-2</v>
      </c>
      <c r="L2424" s="236">
        <f t="shared" si="1811"/>
        <v>4.834887582151505E-2</v>
      </c>
      <c r="M2424" s="236">
        <f t="shared" si="1811"/>
        <v>6.4389653216879991E-2</v>
      </c>
      <c r="N2424" s="236">
        <f t="shared" si="1811"/>
        <v>0.12353949176755448</v>
      </c>
      <c r="O2424" s="236">
        <f t="shared" si="1811"/>
        <v>6.9381749636803866E-2</v>
      </c>
      <c r="P2424" s="321">
        <f t="shared" si="1804"/>
        <v>1</v>
      </c>
      <c r="Q2424" s="520">
        <f t="shared" si="1806"/>
        <v>0.51982380160849506</v>
      </c>
      <c r="R2424" s="66"/>
      <c r="S2424" s="66"/>
      <c r="T2424" s="95"/>
      <c r="U2424" s="209">
        <v>1</v>
      </c>
    </row>
    <row r="2425" spans="1:21" s="61" customFormat="1" ht="15.75" customHeight="1">
      <c r="A2425" s="61" t="s">
        <v>56</v>
      </c>
      <c r="B2425" s="513">
        <v>438</v>
      </c>
      <c r="C2425" s="510" t="s">
        <v>1636</v>
      </c>
      <c r="D2425" s="236">
        <f t="shared" ref="D2425:O2427" si="1812">D2448/$P2448</f>
        <v>0.11018250042640286</v>
      </c>
      <c r="E2425" s="236">
        <f t="shared" si="1812"/>
        <v>0.10233668770254137</v>
      </c>
      <c r="F2425" s="236">
        <f t="shared" si="1812"/>
        <v>5.0827221558928881E-2</v>
      </c>
      <c r="G2425" s="236">
        <f t="shared" si="1812"/>
        <v>9.619648644038889E-2</v>
      </c>
      <c r="H2425" s="236">
        <f t="shared" si="1812"/>
        <v>8.7156745693331053E-2</v>
      </c>
      <c r="I2425" s="236">
        <f t="shared" si="1812"/>
        <v>5.4067883336176022E-2</v>
      </c>
      <c r="J2425" s="236">
        <f t="shared" si="1812"/>
        <v>9.6367047586559784E-2</v>
      </c>
      <c r="K2425" s="236">
        <f t="shared" si="1812"/>
        <v>8.749786798567287E-2</v>
      </c>
      <c r="L2425" s="236">
        <f t="shared" si="1812"/>
        <v>5.3385638751492409E-2</v>
      </c>
      <c r="M2425" s="236">
        <f t="shared" si="1812"/>
        <v>6.0890329183012105E-2</v>
      </c>
      <c r="N2425" s="236">
        <f t="shared" si="1812"/>
        <v>0.13713116152140545</v>
      </c>
      <c r="O2425" s="236">
        <f t="shared" si="1812"/>
        <v>6.3960429814088296E-2</v>
      </c>
      <c r="P2425" s="321">
        <f t="shared" si="1804"/>
        <v>0.99999999999999989</v>
      </c>
      <c r="Q2425" s="520">
        <f t="shared" si="1806"/>
        <v>1.4008993427879757E-2</v>
      </c>
      <c r="R2425" s="66"/>
      <c r="S2425" s="66"/>
      <c r="T2425" s="95"/>
      <c r="U2425" s="209">
        <v>1</v>
      </c>
    </row>
    <row r="2426" spans="1:21" s="61" customFormat="1" ht="15.75" hidden="1" customHeight="1" thickBot="1">
      <c r="A2426" s="61" t="s">
        <v>56</v>
      </c>
      <c r="B2426" s="409"/>
      <c r="C2426" s="410" t="s">
        <v>1637</v>
      </c>
      <c r="D2426" s="68" t="e">
        <f t="shared" si="1812"/>
        <v>#DIV/0!</v>
      </c>
      <c r="E2426" s="87" t="e">
        <f t="shared" si="1812"/>
        <v>#DIV/0!</v>
      </c>
      <c r="F2426" s="87" t="e">
        <f t="shared" si="1812"/>
        <v>#DIV/0!</v>
      </c>
      <c r="G2426" s="87" t="e">
        <f t="shared" si="1812"/>
        <v>#DIV/0!</v>
      </c>
      <c r="H2426" s="87" t="e">
        <f t="shared" si="1812"/>
        <v>#DIV/0!</v>
      </c>
      <c r="I2426" s="87" t="e">
        <f t="shared" si="1812"/>
        <v>#DIV/0!</v>
      </c>
      <c r="J2426" s="87" t="e">
        <f t="shared" si="1812"/>
        <v>#DIV/0!</v>
      </c>
      <c r="K2426" s="87" t="e">
        <f t="shared" si="1812"/>
        <v>#DIV/0!</v>
      </c>
      <c r="L2426" s="87" t="e">
        <f t="shared" si="1812"/>
        <v>#DIV/0!</v>
      </c>
      <c r="M2426" s="87" t="e">
        <f t="shared" si="1812"/>
        <v>#DIV/0!</v>
      </c>
      <c r="N2426" s="87" t="e">
        <f t="shared" si="1812"/>
        <v>#DIV/0!</v>
      </c>
      <c r="O2426" s="87" t="e">
        <f t="shared" si="1812"/>
        <v>#DIV/0!</v>
      </c>
      <c r="P2426" s="69" t="e">
        <f t="shared" si="1804"/>
        <v>#DIV/0!</v>
      </c>
      <c r="Q2426" s="70">
        <f t="shared" si="1806"/>
        <v>-1</v>
      </c>
      <c r="R2426" s="66"/>
      <c r="S2426" s="66"/>
      <c r="T2426" s="95"/>
      <c r="U2426" s="209">
        <v>2</v>
      </c>
    </row>
    <row r="2427" spans="1:21" s="61" customFormat="1" ht="15.75" hidden="1" customHeight="1" thickBot="1">
      <c r="A2427" s="61" t="s">
        <v>56</v>
      </c>
      <c r="B2427" s="213"/>
      <c r="C2427" s="38" t="s">
        <v>1638</v>
      </c>
      <c r="D2427" s="68" t="e">
        <f t="shared" si="1812"/>
        <v>#DIV/0!</v>
      </c>
      <c r="E2427" s="87" t="e">
        <f t="shared" si="1812"/>
        <v>#DIV/0!</v>
      </c>
      <c r="F2427" s="87" t="e">
        <f t="shared" si="1812"/>
        <v>#DIV/0!</v>
      </c>
      <c r="G2427" s="87" t="e">
        <f t="shared" si="1812"/>
        <v>#DIV/0!</v>
      </c>
      <c r="H2427" s="87" t="e">
        <f t="shared" si="1812"/>
        <v>#DIV/0!</v>
      </c>
      <c r="I2427" s="87" t="e">
        <f t="shared" si="1812"/>
        <v>#DIV/0!</v>
      </c>
      <c r="J2427" s="87" t="e">
        <f t="shared" si="1812"/>
        <v>#DIV/0!</v>
      </c>
      <c r="K2427" s="87" t="e">
        <f t="shared" si="1812"/>
        <v>#DIV/0!</v>
      </c>
      <c r="L2427" s="87" t="e">
        <f t="shared" si="1812"/>
        <v>#DIV/0!</v>
      </c>
      <c r="M2427" s="87" t="e">
        <f t="shared" si="1812"/>
        <v>#DIV/0!</v>
      </c>
      <c r="N2427" s="87" t="e">
        <f t="shared" si="1812"/>
        <v>#DIV/0!</v>
      </c>
      <c r="O2427" s="87" t="e">
        <f t="shared" si="1812"/>
        <v>#DIV/0!</v>
      </c>
      <c r="P2427" s="71" t="e">
        <f t="shared" si="1804"/>
        <v>#DIV/0!</v>
      </c>
      <c r="Q2427" s="72" t="e">
        <f t="shared" si="1806"/>
        <v>#DIV/0!</v>
      </c>
      <c r="R2427" s="66"/>
      <c r="S2427" s="66"/>
      <c r="T2427" s="95"/>
      <c r="U2427" s="209">
        <v>2</v>
      </c>
    </row>
    <row r="2428" spans="1:21" s="61" customFormat="1" ht="15.75" hidden="1" customHeight="1" thickBot="1">
      <c r="A2428" s="61" t="s">
        <v>56</v>
      </c>
      <c r="B2428" s="213"/>
      <c r="C2428" s="38" t="s">
        <v>2553</v>
      </c>
      <c r="D2428" s="68" t="e">
        <f t="shared" ref="D2428:O2428" si="1813">D2451/$P2451</f>
        <v>#DIV/0!</v>
      </c>
      <c r="E2428" s="87" t="e">
        <f t="shared" si="1813"/>
        <v>#DIV/0!</v>
      </c>
      <c r="F2428" s="87" t="e">
        <f t="shared" si="1813"/>
        <v>#DIV/0!</v>
      </c>
      <c r="G2428" s="87" t="e">
        <f t="shared" si="1813"/>
        <v>#DIV/0!</v>
      </c>
      <c r="H2428" s="87" t="e">
        <f t="shared" si="1813"/>
        <v>#DIV/0!</v>
      </c>
      <c r="I2428" s="87" t="e">
        <f t="shared" si="1813"/>
        <v>#DIV/0!</v>
      </c>
      <c r="J2428" s="87" t="e">
        <f t="shared" si="1813"/>
        <v>#DIV/0!</v>
      </c>
      <c r="K2428" s="87" t="e">
        <f t="shared" si="1813"/>
        <v>#DIV/0!</v>
      </c>
      <c r="L2428" s="87" t="e">
        <f t="shared" si="1813"/>
        <v>#DIV/0!</v>
      </c>
      <c r="M2428" s="87" t="e">
        <f t="shared" si="1813"/>
        <v>#DIV/0!</v>
      </c>
      <c r="N2428" s="87" t="e">
        <f t="shared" si="1813"/>
        <v>#DIV/0!</v>
      </c>
      <c r="O2428" s="87" t="e">
        <f t="shared" si="1813"/>
        <v>#DIV/0!</v>
      </c>
      <c r="P2428" s="71" t="e">
        <f t="shared" ref="P2428:P2430" si="1814">SUM(D2428:O2428)</f>
        <v>#DIV/0!</v>
      </c>
      <c r="Q2428" s="72" t="e">
        <f t="shared" ref="Q2428:Q2430" si="1815">(P2451/P2450-1)</f>
        <v>#DIV/0!</v>
      </c>
      <c r="R2428" s="66"/>
      <c r="S2428" s="66"/>
      <c r="T2428" s="95"/>
      <c r="U2428" s="209">
        <v>2</v>
      </c>
    </row>
    <row r="2429" spans="1:21" s="61" customFormat="1" ht="15.75" hidden="1" customHeight="1" thickBot="1">
      <c r="A2429" s="61" t="s">
        <v>56</v>
      </c>
      <c r="B2429" s="213"/>
      <c r="C2429" s="38" t="s">
        <v>2649</v>
      </c>
      <c r="D2429" s="68" t="e">
        <f t="shared" ref="D2429:O2429" si="1816">D2452/$P2452</f>
        <v>#DIV/0!</v>
      </c>
      <c r="E2429" s="87" t="e">
        <f>E2452/$P2452</f>
        <v>#DIV/0!</v>
      </c>
      <c r="F2429" s="87" t="e">
        <f t="shared" si="1816"/>
        <v>#DIV/0!</v>
      </c>
      <c r="G2429" s="87" t="e">
        <f t="shared" si="1816"/>
        <v>#DIV/0!</v>
      </c>
      <c r="H2429" s="87" t="e">
        <f t="shared" si="1816"/>
        <v>#DIV/0!</v>
      </c>
      <c r="I2429" s="87" t="e">
        <f t="shared" si="1816"/>
        <v>#DIV/0!</v>
      </c>
      <c r="J2429" s="87" t="e">
        <f t="shared" si="1816"/>
        <v>#DIV/0!</v>
      </c>
      <c r="K2429" s="87" t="e">
        <f t="shared" si="1816"/>
        <v>#DIV/0!</v>
      </c>
      <c r="L2429" s="87" t="e">
        <f t="shared" si="1816"/>
        <v>#DIV/0!</v>
      </c>
      <c r="M2429" s="87" t="e">
        <f t="shared" si="1816"/>
        <v>#DIV/0!</v>
      </c>
      <c r="N2429" s="87" t="e">
        <f t="shared" si="1816"/>
        <v>#DIV/0!</v>
      </c>
      <c r="O2429" s="87" t="e">
        <f t="shared" si="1816"/>
        <v>#DIV/0!</v>
      </c>
      <c r="P2429" s="71" t="e">
        <f t="shared" si="1814"/>
        <v>#DIV/0!</v>
      </c>
      <c r="Q2429" s="72" t="e">
        <f t="shared" si="1815"/>
        <v>#DIV/0!</v>
      </c>
      <c r="R2429" s="66"/>
      <c r="S2429" s="66"/>
      <c r="T2429" s="95"/>
      <c r="U2429" s="209">
        <v>2</v>
      </c>
    </row>
    <row r="2430" spans="1:21" s="61" customFormat="1" ht="15.75" hidden="1" customHeight="1" thickBot="1">
      <c r="A2430" s="61" t="s">
        <v>56</v>
      </c>
      <c r="B2430" s="213"/>
      <c r="C2430" s="38" t="s">
        <v>2745</v>
      </c>
      <c r="D2430" s="68" t="e">
        <f t="shared" ref="D2430:O2430" si="1817">D2453/$P2453</f>
        <v>#DIV/0!</v>
      </c>
      <c r="E2430" s="87" t="e">
        <f t="shared" si="1817"/>
        <v>#DIV/0!</v>
      </c>
      <c r="F2430" s="87" t="e">
        <f t="shared" si="1817"/>
        <v>#DIV/0!</v>
      </c>
      <c r="G2430" s="87" t="e">
        <f t="shared" si="1817"/>
        <v>#DIV/0!</v>
      </c>
      <c r="H2430" s="87" t="e">
        <f t="shared" si="1817"/>
        <v>#DIV/0!</v>
      </c>
      <c r="I2430" s="87" t="e">
        <f t="shared" si="1817"/>
        <v>#DIV/0!</v>
      </c>
      <c r="J2430" s="87" t="e">
        <f t="shared" si="1817"/>
        <v>#DIV/0!</v>
      </c>
      <c r="K2430" s="87" t="e">
        <f t="shared" si="1817"/>
        <v>#DIV/0!</v>
      </c>
      <c r="L2430" s="87" t="e">
        <f t="shared" si="1817"/>
        <v>#DIV/0!</v>
      </c>
      <c r="M2430" s="87" t="e">
        <f t="shared" si="1817"/>
        <v>#DIV/0!</v>
      </c>
      <c r="N2430" s="87" t="e">
        <f t="shared" si="1817"/>
        <v>#DIV/0!</v>
      </c>
      <c r="O2430" s="87" t="e">
        <f t="shared" si="1817"/>
        <v>#DIV/0!</v>
      </c>
      <c r="P2430" s="71" t="e">
        <f t="shared" si="1814"/>
        <v>#DIV/0!</v>
      </c>
      <c r="Q2430" s="72" t="e">
        <f t="shared" si="1815"/>
        <v>#DIV/0!</v>
      </c>
      <c r="R2430" s="66"/>
      <c r="S2430" s="66"/>
      <c r="T2430" s="95"/>
      <c r="U2430" s="209">
        <v>2</v>
      </c>
    </row>
    <row r="2431" spans="1:21" s="61" customFormat="1" ht="15.75" hidden="1" customHeight="1" thickBot="1">
      <c r="A2431" s="61" t="s">
        <v>56</v>
      </c>
      <c r="B2431" s="213"/>
      <c r="C2431" s="39" t="s">
        <v>254</v>
      </c>
      <c r="D2431" s="286">
        <f t="shared" ref="D2431:O2431" si="1818">+D2137+D2186+D2235+D2284+D2333+D2382</f>
        <v>47.984935229999998</v>
      </c>
      <c r="E2431" s="430">
        <f t="shared" si="1818"/>
        <v>48.210916500000003</v>
      </c>
      <c r="F2431" s="430">
        <f t="shared" si="1818"/>
        <v>20.697422799999998</v>
      </c>
      <c r="G2431" s="430">
        <f t="shared" si="1818"/>
        <v>59.676481080000016</v>
      </c>
      <c r="H2431" s="430">
        <f t="shared" si="1818"/>
        <v>21.013004549999977</v>
      </c>
      <c r="I2431" s="430">
        <f t="shared" si="1818"/>
        <v>21.757776580000016</v>
      </c>
      <c r="J2431" s="430">
        <f t="shared" si="1818"/>
        <v>50.732110860000034</v>
      </c>
      <c r="K2431" s="430">
        <f t="shared" si="1818"/>
        <v>32.061419689999923</v>
      </c>
      <c r="L2431" s="430">
        <f t="shared" si="1818"/>
        <v>16.994935640000051</v>
      </c>
      <c r="M2431" s="430">
        <f t="shared" si="1818"/>
        <v>39.77707823999998</v>
      </c>
      <c r="N2431" s="430">
        <f t="shared" si="1818"/>
        <v>43.685272310000016</v>
      </c>
      <c r="O2431" s="66">
        <f t="shared" si="1818"/>
        <v>59.896276530000023</v>
      </c>
      <c r="P2431" s="239">
        <f>SUM(D2431:O2431)</f>
        <v>462.48763001000003</v>
      </c>
      <c r="Q2431" s="128"/>
      <c r="R2431" s="66"/>
      <c r="S2431" s="66"/>
      <c r="T2431" s="95"/>
      <c r="U2431" s="209">
        <v>2</v>
      </c>
    </row>
    <row r="2432" spans="1:21" s="61" customFormat="1" ht="15.75" hidden="1" customHeight="1" thickBot="1">
      <c r="A2432" s="61" t="s">
        <v>56</v>
      </c>
      <c r="B2432" s="213"/>
      <c r="C2432" s="38" t="s">
        <v>255</v>
      </c>
      <c r="D2432" s="73">
        <f t="shared" ref="D2432:O2432" si="1819">+D2138+D2187+D2236+D2285+D2334+D2383</f>
        <v>39.099713969999996</v>
      </c>
      <c r="E2432" s="97">
        <f t="shared" si="1819"/>
        <v>40.335379840000002</v>
      </c>
      <c r="F2432" s="97">
        <f t="shared" si="1819"/>
        <v>19.615325610000003</v>
      </c>
      <c r="G2432" s="97">
        <f t="shared" si="1819"/>
        <v>48.790113359999999</v>
      </c>
      <c r="H2432" s="97">
        <f t="shared" si="1819"/>
        <v>26.273704469999998</v>
      </c>
      <c r="I2432" s="97">
        <f t="shared" si="1819"/>
        <v>20.391043939999999</v>
      </c>
      <c r="J2432" s="97">
        <f t="shared" si="1819"/>
        <v>51.698044530000004</v>
      </c>
      <c r="K2432" s="97">
        <f t="shared" si="1819"/>
        <v>28.627956349999998</v>
      </c>
      <c r="L2432" s="97">
        <f t="shared" si="1819"/>
        <v>20.075337209999997</v>
      </c>
      <c r="M2432" s="97">
        <f t="shared" si="1819"/>
        <v>39.960454920000004</v>
      </c>
      <c r="N2432" s="97">
        <f t="shared" si="1819"/>
        <v>80.477534730000002</v>
      </c>
      <c r="O2432" s="160">
        <f t="shared" si="1819"/>
        <v>33.685068650000005</v>
      </c>
      <c r="P2432" s="74">
        <f>SUM(D2432:O2432)</f>
        <v>449.02967758</v>
      </c>
      <c r="Q2432" s="325"/>
      <c r="R2432" s="357"/>
      <c r="S2432" s="357"/>
      <c r="T2432" s="287"/>
      <c r="U2432" s="209">
        <v>2</v>
      </c>
    </row>
    <row r="2433" spans="1:21" s="61" customFormat="1" ht="15.75" hidden="1" customHeight="1" thickBot="1">
      <c r="A2433" s="61" t="s">
        <v>56</v>
      </c>
      <c r="B2433" s="213"/>
      <c r="C2433" s="38" t="s">
        <v>468</v>
      </c>
      <c r="D2433" s="73">
        <f t="shared" ref="D2433:O2433" si="1820">+D2139+D2188+D2237+D2286+D2335+D2384</f>
        <v>67.051358390000004</v>
      </c>
      <c r="E2433" s="97">
        <f t="shared" si="1820"/>
        <v>27.628791530000001</v>
      </c>
      <c r="F2433" s="97">
        <f t="shared" si="1820"/>
        <v>23.951821959999997</v>
      </c>
      <c r="G2433" s="97">
        <f t="shared" si="1820"/>
        <v>40.119461530000002</v>
      </c>
      <c r="H2433" s="97">
        <f t="shared" si="1820"/>
        <v>39.643246590000004</v>
      </c>
      <c r="I2433" s="97">
        <f t="shared" si="1820"/>
        <v>22.867188609999999</v>
      </c>
      <c r="J2433" s="97">
        <f t="shared" si="1820"/>
        <v>53.49316194</v>
      </c>
      <c r="K2433" s="97">
        <f t="shared" si="1820"/>
        <v>37.27827138</v>
      </c>
      <c r="L2433" s="97">
        <f t="shared" si="1820"/>
        <v>21.911885739999999</v>
      </c>
      <c r="M2433" s="97">
        <f t="shared" si="1820"/>
        <v>58.182413310000001</v>
      </c>
      <c r="N2433" s="97">
        <f t="shared" si="1820"/>
        <v>49.399826349999998</v>
      </c>
      <c r="O2433" s="160">
        <f t="shared" si="1820"/>
        <v>44.647162489999999</v>
      </c>
      <c r="P2433" s="74">
        <f t="shared" ref="P2433:P2438" si="1821">SUM(D2433:O2433)</f>
        <v>486.17458982000005</v>
      </c>
      <c r="Q2433" s="127"/>
      <c r="R2433" s="97">
        <f t="shared" ref="R2433:S2450" si="1822">+R2139+R2188+R2237+R2286+R2335+R2384</f>
        <v>0</v>
      </c>
      <c r="S2433" s="97">
        <f t="shared" si="1822"/>
        <v>0</v>
      </c>
      <c r="T2433" s="93">
        <f t="shared" ref="T2433:T2438" si="1823">R2433-S2433</f>
        <v>0</v>
      </c>
      <c r="U2433" s="209">
        <v>2</v>
      </c>
    </row>
    <row r="2434" spans="1:21" s="61" customFormat="1" ht="15.75" hidden="1" customHeight="1" thickBot="1">
      <c r="A2434" s="61" t="s">
        <v>56</v>
      </c>
      <c r="B2434" s="213"/>
      <c r="C2434" s="38" t="s">
        <v>587</v>
      </c>
      <c r="D2434" s="73">
        <f t="shared" ref="D2434:O2434" si="1824">+D2140+D2189+D2238+D2287+D2336+D2385</f>
        <v>57.074401529999996</v>
      </c>
      <c r="E2434" s="97">
        <f t="shared" si="1824"/>
        <v>32.475811550000003</v>
      </c>
      <c r="F2434" s="97">
        <f t="shared" si="1824"/>
        <v>24.437645610000001</v>
      </c>
      <c r="G2434" s="97">
        <f t="shared" si="1824"/>
        <v>70.434985890000007</v>
      </c>
      <c r="H2434" s="97">
        <f t="shared" si="1824"/>
        <v>22.80101591</v>
      </c>
      <c r="I2434" s="97">
        <f t="shared" si="1824"/>
        <v>25.873315160000001</v>
      </c>
      <c r="J2434" s="97">
        <f t="shared" si="1824"/>
        <v>58.650509670000005</v>
      </c>
      <c r="K2434" s="97">
        <f t="shared" si="1824"/>
        <v>30.03355436</v>
      </c>
      <c r="L2434" s="97">
        <f t="shared" si="1824"/>
        <v>21.374146339999999</v>
      </c>
      <c r="M2434" s="97">
        <f t="shared" si="1824"/>
        <v>26.853914730000003</v>
      </c>
      <c r="N2434" s="97">
        <f t="shared" si="1824"/>
        <v>60.668967850000001</v>
      </c>
      <c r="O2434" s="160">
        <f t="shared" si="1824"/>
        <v>36.136976829999995</v>
      </c>
      <c r="P2434" s="74">
        <f t="shared" si="1821"/>
        <v>466.81524542999995</v>
      </c>
      <c r="Q2434" s="127"/>
      <c r="R2434" s="97">
        <f t="shared" si="1822"/>
        <v>0</v>
      </c>
      <c r="S2434" s="97">
        <f t="shared" si="1822"/>
        <v>0</v>
      </c>
      <c r="T2434" s="93">
        <f t="shared" si="1823"/>
        <v>0</v>
      </c>
      <c r="U2434" s="209">
        <v>2</v>
      </c>
    </row>
    <row r="2435" spans="1:21" s="61" customFormat="1" ht="15.75" hidden="1" customHeight="1" thickBot="1">
      <c r="A2435" s="61" t="s">
        <v>56</v>
      </c>
      <c r="B2435" s="213"/>
      <c r="C2435" s="38" t="s">
        <v>683</v>
      </c>
      <c r="D2435" s="73">
        <f t="shared" ref="D2435:O2435" si="1825">+D2141+D2190+D2239+D2288+D2337+D2386</f>
        <v>68.922939920000005</v>
      </c>
      <c r="E2435" s="97">
        <f t="shared" si="1825"/>
        <v>24.605514119999999</v>
      </c>
      <c r="F2435" s="97">
        <f t="shared" si="1825"/>
        <v>26.458622579999997</v>
      </c>
      <c r="G2435" s="97">
        <f t="shared" si="1825"/>
        <v>67.04597468</v>
      </c>
      <c r="H2435" s="97">
        <f t="shared" si="1825"/>
        <v>23.07035767</v>
      </c>
      <c r="I2435" s="97">
        <f t="shared" si="1825"/>
        <v>30.979497380000002</v>
      </c>
      <c r="J2435" s="97">
        <f t="shared" si="1825"/>
        <v>63.764859260000001</v>
      </c>
      <c r="K2435" s="97">
        <f t="shared" si="1825"/>
        <v>29.407076140000001</v>
      </c>
      <c r="L2435" s="97">
        <f t="shared" si="1825"/>
        <v>23.198226990000002</v>
      </c>
      <c r="M2435" s="97">
        <f t="shared" si="1825"/>
        <v>53.819952540000003</v>
      </c>
      <c r="N2435" s="97">
        <f t="shared" si="1825"/>
        <v>45.631399939999994</v>
      </c>
      <c r="O2435" s="160">
        <f t="shared" si="1825"/>
        <v>43.17723342</v>
      </c>
      <c r="P2435" s="74">
        <f t="shared" si="1821"/>
        <v>500.08165464000007</v>
      </c>
      <c r="Q2435" s="127"/>
      <c r="R2435" s="97">
        <f t="shared" si="1822"/>
        <v>0</v>
      </c>
      <c r="S2435" s="97">
        <f t="shared" si="1822"/>
        <v>0</v>
      </c>
      <c r="T2435" s="93">
        <f t="shared" si="1823"/>
        <v>0</v>
      </c>
      <c r="U2435" s="209">
        <v>2</v>
      </c>
    </row>
    <row r="2436" spans="1:21" s="61" customFormat="1" ht="15.75" hidden="1" customHeight="1" thickBot="1">
      <c r="A2436" s="61" t="s">
        <v>56</v>
      </c>
      <c r="B2436" s="213"/>
      <c r="C2436" s="38" t="s">
        <v>772</v>
      </c>
      <c r="D2436" s="73">
        <f t="shared" ref="D2436:O2436" si="1826">+D2142+D2191+D2240+D2289+D2338+D2387</f>
        <v>64.688857810000002</v>
      </c>
      <c r="E2436" s="97">
        <f t="shared" si="1826"/>
        <v>23.072426589999985</v>
      </c>
      <c r="F2436" s="97">
        <f t="shared" si="1826"/>
        <v>24.083513260000014</v>
      </c>
      <c r="G2436" s="97">
        <f t="shared" si="1826"/>
        <v>60.064603439999992</v>
      </c>
      <c r="H2436" s="97">
        <f t="shared" si="1826"/>
        <v>23.14704419000001</v>
      </c>
      <c r="I2436" s="97">
        <f t="shared" si="1826"/>
        <v>24.058083029999956</v>
      </c>
      <c r="J2436" s="97">
        <f t="shared" si="1826"/>
        <v>54.557970820000065</v>
      </c>
      <c r="K2436" s="97">
        <f t="shared" si="1826"/>
        <v>34.504111770000002</v>
      </c>
      <c r="L2436" s="97">
        <f t="shared" si="1826"/>
        <v>21.550272829999955</v>
      </c>
      <c r="M2436" s="97">
        <f t="shared" si="1826"/>
        <v>63.259907360000049</v>
      </c>
      <c r="N2436" s="97">
        <f t="shared" si="1826"/>
        <v>26.770019709999922</v>
      </c>
      <c r="O2436" s="160">
        <f t="shared" si="1826"/>
        <v>35.430287780000057</v>
      </c>
      <c r="P2436" s="74">
        <f t="shared" si="1821"/>
        <v>455.18709859000001</v>
      </c>
      <c r="Q2436" s="127"/>
      <c r="R2436" s="97">
        <f t="shared" si="1822"/>
        <v>0</v>
      </c>
      <c r="S2436" s="97">
        <f t="shared" si="1822"/>
        <v>0</v>
      </c>
      <c r="T2436" s="93">
        <f t="shared" si="1823"/>
        <v>0</v>
      </c>
      <c r="U2436" s="209">
        <v>2</v>
      </c>
    </row>
    <row r="2437" spans="1:21" s="61" customFormat="1" ht="15.75" hidden="1" customHeight="1" thickBot="1">
      <c r="A2437" s="61" t="s">
        <v>56</v>
      </c>
      <c r="B2437" s="213"/>
      <c r="C2437" s="38" t="s">
        <v>851</v>
      </c>
      <c r="D2437" s="243">
        <f t="shared" ref="D2437:O2437" si="1827">+D2143+D2192+D2241+D2290+D2339+D2388</f>
        <v>58.031137689999994</v>
      </c>
      <c r="E2437" s="284">
        <f t="shared" si="1827"/>
        <v>30.800806109999996</v>
      </c>
      <c r="F2437" s="284">
        <f t="shared" si="1827"/>
        <v>25.355641739999996</v>
      </c>
      <c r="G2437" s="284">
        <f t="shared" si="1827"/>
        <v>54.69765214000001</v>
      </c>
      <c r="H2437" s="284">
        <f t="shared" si="1827"/>
        <v>30.696431669999992</v>
      </c>
      <c r="I2437" s="284">
        <f t="shared" si="1827"/>
        <v>25.212820329999996</v>
      </c>
      <c r="J2437" s="284">
        <f t="shared" si="1827"/>
        <v>57.761878009999961</v>
      </c>
      <c r="K2437" s="284">
        <f t="shared" si="1827"/>
        <v>30.869158130000081</v>
      </c>
      <c r="L2437" s="284">
        <f t="shared" si="1827"/>
        <v>23.546218589999953</v>
      </c>
      <c r="M2437" s="284">
        <f t="shared" si="1827"/>
        <v>59.126854280000067</v>
      </c>
      <c r="N2437" s="284">
        <f t="shared" si="1827"/>
        <v>32.291198189999939</v>
      </c>
      <c r="O2437" s="440">
        <f t="shared" si="1827"/>
        <v>36.552263289999964</v>
      </c>
      <c r="P2437" s="244">
        <f t="shared" si="1821"/>
        <v>464.94206016999999</v>
      </c>
      <c r="Q2437" s="127"/>
      <c r="R2437" s="73">
        <f t="shared" si="1822"/>
        <v>0</v>
      </c>
      <c r="S2437" s="97">
        <f t="shared" si="1822"/>
        <v>0</v>
      </c>
      <c r="T2437" s="76">
        <f>S2437-R2437</f>
        <v>0</v>
      </c>
      <c r="U2437" s="209">
        <v>2</v>
      </c>
    </row>
    <row r="2438" spans="1:21" s="61" customFormat="1" ht="15.75" hidden="1" customHeight="1">
      <c r="A2438" s="61" t="s">
        <v>56</v>
      </c>
      <c r="B2438" s="512"/>
      <c r="C2438" s="39" t="s">
        <v>935</v>
      </c>
      <c r="D2438" s="243">
        <f t="shared" ref="D2438:O2438" si="1828">+D2144+D2193+D2242+D2291+D2340+D2389</f>
        <v>50.860864530000001</v>
      </c>
      <c r="E2438" s="284">
        <f t="shared" si="1828"/>
        <v>42.637362260000003</v>
      </c>
      <c r="F2438" s="284">
        <f t="shared" si="1828"/>
        <v>20.969669269999997</v>
      </c>
      <c r="G2438" s="284">
        <f t="shared" si="1828"/>
        <v>55.500557819999997</v>
      </c>
      <c r="H2438" s="284">
        <f t="shared" si="1828"/>
        <v>30.308196379999998</v>
      </c>
      <c r="I2438" s="284">
        <f t="shared" si="1828"/>
        <v>25.244097950000025</v>
      </c>
      <c r="J2438" s="284">
        <f t="shared" si="1828"/>
        <v>63.656245609999985</v>
      </c>
      <c r="K2438" s="284">
        <f t="shared" si="1828"/>
        <v>25.570758850000004</v>
      </c>
      <c r="L2438" s="284">
        <f t="shared" si="1828"/>
        <v>26.062376029999996</v>
      </c>
      <c r="M2438" s="284">
        <f t="shared" si="1828"/>
        <v>58.211179729999969</v>
      </c>
      <c r="N2438" s="284">
        <f t="shared" si="1828"/>
        <v>36.623671400000035</v>
      </c>
      <c r="O2438" s="440">
        <f t="shared" si="1828"/>
        <v>36.342102839999995</v>
      </c>
      <c r="P2438" s="244">
        <f t="shared" si="1821"/>
        <v>471.98708267000001</v>
      </c>
      <c r="Q2438" s="127"/>
      <c r="R2438" s="284">
        <f t="shared" si="1822"/>
        <v>473.29999999999995</v>
      </c>
      <c r="S2438" s="284">
        <f t="shared" si="1822"/>
        <v>473.29999999999995</v>
      </c>
      <c r="T2438" s="358">
        <f t="shared" si="1823"/>
        <v>0</v>
      </c>
      <c r="U2438" s="209">
        <v>2</v>
      </c>
    </row>
    <row r="2439" spans="1:21" s="61" customFormat="1" ht="15.6" customHeight="1">
      <c r="A2439" s="61" t="s">
        <v>56</v>
      </c>
      <c r="B2439" s="513">
        <v>439</v>
      </c>
      <c r="C2439" s="510" t="s">
        <v>2868</v>
      </c>
      <c r="D2439" s="279">
        <f t="shared" ref="D2439:O2439" si="1829">+D2145+D2194+D2243+D2292+D2341+D2390</f>
        <v>64.5</v>
      </c>
      <c r="E2439" s="279">
        <f t="shared" si="1829"/>
        <v>59.5</v>
      </c>
      <c r="F2439" s="279">
        <f t="shared" si="1829"/>
        <v>29.7</v>
      </c>
      <c r="G2439" s="279">
        <f t="shared" si="1829"/>
        <v>56.3</v>
      </c>
      <c r="H2439" s="279">
        <f t="shared" si="1829"/>
        <v>51</v>
      </c>
      <c r="I2439" s="279">
        <f t="shared" si="1829"/>
        <v>31.6</v>
      </c>
      <c r="J2439" s="279">
        <f t="shared" si="1829"/>
        <v>56.4</v>
      </c>
      <c r="K2439" s="279">
        <f t="shared" si="1829"/>
        <v>51.199999999999996</v>
      </c>
      <c r="L2439" s="279">
        <f t="shared" si="1829"/>
        <v>31.099999999999998</v>
      </c>
      <c r="M2439" s="279">
        <f t="shared" si="1829"/>
        <v>35.6</v>
      </c>
      <c r="N2439" s="279">
        <f t="shared" si="1829"/>
        <v>80.2</v>
      </c>
      <c r="O2439" s="279">
        <f t="shared" si="1829"/>
        <v>37.299999999999933</v>
      </c>
      <c r="P2439" s="511">
        <f>SUM(D2439:O2439)</f>
        <v>584.4</v>
      </c>
      <c r="Q2439" s="81"/>
      <c r="R2439" s="279">
        <f t="shared" si="1822"/>
        <v>584.4</v>
      </c>
      <c r="S2439" s="279">
        <f t="shared" si="1822"/>
        <v>584.4</v>
      </c>
      <c r="T2439" s="527">
        <f>R2439-S2439</f>
        <v>0</v>
      </c>
      <c r="U2439" s="209">
        <v>1</v>
      </c>
    </row>
    <row r="2440" spans="1:21" s="61" customFormat="1" ht="15.75" hidden="1" customHeight="1" thickBot="1">
      <c r="A2440" s="61" t="s">
        <v>56</v>
      </c>
      <c r="B2440" s="409"/>
      <c r="C2440" s="410" t="s">
        <v>1069</v>
      </c>
      <c r="D2440" s="77">
        <f t="shared" ref="D2440:O2440" si="1830">+D2146+D2195+D2244+D2293+D2342+D2391</f>
        <v>62.152731979999999</v>
      </c>
      <c r="E2440" s="171">
        <f t="shared" si="1830"/>
        <v>34.082620739999996</v>
      </c>
      <c r="F2440" s="171">
        <f t="shared" si="1830"/>
        <v>25.695808310000004</v>
      </c>
      <c r="G2440" s="171">
        <f t="shared" si="1830"/>
        <v>63.95741357</v>
      </c>
      <c r="H2440" s="171">
        <f t="shared" si="1830"/>
        <v>27.43705946</v>
      </c>
      <c r="I2440" s="171">
        <f t="shared" si="1830"/>
        <v>23.722557690000002</v>
      </c>
      <c r="J2440" s="171">
        <f t="shared" si="1830"/>
        <v>63.832264479999992</v>
      </c>
      <c r="K2440" s="171">
        <f t="shared" si="1830"/>
        <v>23.572271540000031</v>
      </c>
      <c r="L2440" s="171">
        <f t="shared" si="1830"/>
        <v>26.967457409999952</v>
      </c>
      <c r="M2440" s="171">
        <f t="shared" si="1830"/>
        <v>63.526176150000026</v>
      </c>
      <c r="N2440" s="171">
        <f t="shared" si="1830"/>
        <v>29.894605090000027</v>
      </c>
      <c r="O2440" s="241">
        <f t="shared" si="1830"/>
        <v>36.584067149999953</v>
      </c>
      <c r="P2440" s="78">
        <f>SUM(D2440:O2440)</f>
        <v>481.42503356999998</v>
      </c>
      <c r="Q2440" s="75"/>
      <c r="R2440" s="200">
        <f t="shared" si="1822"/>
        <v>482.49999999999994</v>
      </c>
      <c r="S2440" s="200">
        <f t="shared" si="1822"/>
        <v>482.49999999999994</v>
      </c>
      <c r="T2440" s="392">
        <f>R2440-S2440</f>
        <v>0</v>
      </c>
      <c r="U2440" s="209">
        <v>2</v>
      </c>
    </row>
    <row r="2441" spans="1:21" s="61" customFormat="1" ht="15.75" hidden="1" customHeight="1" thickBot="1">
      <c r="A2441" s="61" t="s">
        <v>56</v>
      </c>
      <c r="B2441" s="62"/>
      <c r="C2441" s="38" t="s">
        <v>1629</v>
      </c>
      <c r="D2441" s="73">
        <f t="shared" ref="D2441:O2441" si="1831">+D2147+D2196+D2245+D2294+D2343+D2392</f>
        <v>57.834708140000004</v>
      </c>
      <c r="E2441" s="97">
        <f t="shared" si="1831"/>
        <v>38.377814180000016</v>
      </c>
      <c r="F2441" s="97">
        <f t="shared" si="1831"/>
        <v>26.011124859999974</v>
      </c>
      <c r="G2441" s="97">
        <f t="shared" si="1831"/>
        <v>68.593771070000031</v>
      </c>
      <c r="H2441" s="97">
        <f t="shared" si="1831"/>
        <v>22.281564289999967</v>
      </c>
      <c r="I2441" s="97">
        <f t="shared" si="1831"/>
        <v>26.510083120000033</v>
      </c>
      <c r="J2441" s="97">
        <f t="shared" si="1831"/>
        <v>61.993654939999963</v>
      </c>
      <c r="K2441" s="97">
        <f t="shared" si="1831"/>
        <v>33.776744660000048</v>
      </c>
      <c r="L2441" s="97">
        <f t="shared" si="1831"/>
        <v>26.51824779999999</v>
      </c>
      <c r="M2441" s="97">
        <f t="shared" si="1831"/>
        <v>46.478807979999971</v>
      </c>
      <c r="N2441" s="97">
        <f t="shared" si="1831"/>
        <v>45.712420590000008</v>
      </c>
      <c r="O2441" s="160">
        <f t="shared" si="1831"/>
        <v>29.655693030000023</v>
      </c>
      <c r="P2441" s="74">
        <f t="shared" ref="P2441:P2450" si="1832">SUM(D2441:O2441)</f>
        <v>483.74463466000009</v>
      </c>
      <c r="Q2441" s="75"/>
      <c r="R2441" s="73">
        <f t="shared" si="1822"/>
        <v>490.2</v>
      </c>
      <c r="S2441" s="97">
        <f t="shared" si="1822"/>
        <v>490.2</v>
      </c>
      <c r="T2441" s="273">
        <f t="shared" ref="T2441:T2450" si="1833">R2441-S2441</f>
        <v>0</v>
      </c>
      <c r="U2441" s="209">
        <v>2</v>
      </c>
    </row>
    <row r="2442" spans="1:21" s="61" customFormat="1" ht="15.75" hidden="1" customHeight="1" thickBot="1">
      <c r="A2442" s="61" t="s">
        <v>56</v>
      </c>
      <c r="B2442" s="62"/>
      <c r="C2442" s="38" t="s">
        <v>1630</v>
      </c>
      <c r="D2442" s="77">
        <f t="shared" ref="D2442:O2442" si="1834">+D2148+D2197+D2246+D2295+D2344+D2393</f>
        <v>52.266708229999999</v>
      </c>
      <c r="E2442" s="171">
        <f t="shared" si="1834"/>
        <v>36.42179492999999</v>
      </c>
      <c r="F2442" s="171">
        <f t="shared" si="1834"/>
        <v>27.314908970000012</v>
      </c>
      <c r="G2442" s="171">
        <f t="shared" si="1834"/>
        <v>45.210478900000005</v>
      </c>
      <c r="H2442" s="171">
        <f t="shared" si="1834"/>
        <v>50.159900379999975</v>
      </c>
      <c r="I2442" s="171">
        <f t="shared" si="1834"/>
        <v>32.662315350000021</v>
      </c>
      <c r="J2442" s="171">
        <f t="shared" si="1834"/>
        <v>61.921005640000033</v>
      </c>
      <c r="K2442" s="171">
        <f t="shared" si="1834"/>
        <v>40.905971230000006</v>
      </c>
      <c r="L2442" s="171">
        <f t="shared" si="1834"/>
        <v>30.449604369999999</v>
      </c>
      <c r="M2442" s="171">
        <f t="shared" si="1834"/>
        <v>57.722815519999941</v>
      </c>
      <c r="N2442" s="171">
        <f t="shared" si="1834"/>
        <v>54.931697700000015</v>
      </c>
      <c r="O2442" s="241">
        <f t="shared" si="1834"/>
        <v>47.344737930000029</v>
      </c>
      <c r="P2442" s="78">
        <f t="shared" si="1832"/>
        <v>537.31193914999994</v>
      </c>
      <c r="Q2442" s="180"/>
      <c r="R2442" s="243">
        <f t="shared" si="1822"/>
        <v>518.59999999999991</v>
      </c>
      <c r="S2442" s="284">
        <f t="shared" si="1822"/>
        <v>518.59999999999991</v>
      </c>
      <c r="T2442" s="358">
        <f t="shared" si="1833"/>
        <v>0</v>
      </c>
      <c r="U2442" s="209">
        <v>2</v>
      </c>
    </row>
    <row r="2443" spans="1:21" s="61" customFormat="1" ht="15.6" hidden="1" customHeight="1" thickBot="1">
      <c r="A2443" s="61" t="s">
        <v>56</v>
      </c>
      <c r="B2443" s="62"/>
      <c r="C2443" s="38" t="s">
        <v>1631</v>
      </c>
      <c r="D2443" s="73">
        <f t="shared" ref="D2443:O2443" si="1835">+D2149+D2198+D2247+D2296+D2345+D2394</f>
        <v>64.452726909999996</v>
      </c>
      <c r="E2443" s="97">
        <f t="shared" si="1835"/>
        <v>54.899908060000008</v>
      </c>
      <c r="F2443" s="97">
        <f t="shared" si="1835"/>
        <v>34.758556249999984</v>
      </c>
      <c r="G2443" s="97">
        <f t="shared" si="1835"/>
        <v>58.083682530000004</v>
      </c>
      <c r="H2443" s="97">
        <f t="shared" si="1835"/>
        <v>55.258909849999924</v>
      </c>
      <c r="I2443" s="97">
        <f t="shared" si="1835"/>
        <v>38.145755280000074</v>
      </c>
      <c r="J2443" s="97">
        <f t="shared" si="1835"/>
        <v>70.216289729999971</v>
      </c>
      <c r="K2443" s="97">
        <f t="shared" si="1835"/>
        <v>43.068190119999969</v>
      </c>
      <c r="L2443" s="97">
        <f t="shared" si="1835"/>
        <v>39.425495830000074</v>
      </c>
      <c r="M2443" s="97">
        <f t="shared" si="1835"/>
        <v>62.565218860000002</v>
      </c>
      <c r="N2443" s="97">
        <f t="shared" si="1835"/>
        <v>60.120354860000035</v>
      </c>
      <c r="O2443" s="160">
        <f t="shared" si="1835"/>
        <v>52.654809349999908</v>
      </c>
      <c r="P2443" s="74">
        <f t="shared" si="1832"/>
        <v>633.64989762999983</v>
      </c>
      <c r="Q2443" s="180"/>
      <c r="R2443" s="73">
        <f t="shared" si="1822"/>
        <v>575.30000000000007</v>
      </c>
      <c r="S2443" s="97">
        <f t="shared" si="1822"/>
        <v>575.30000000000007</v>
      </c>
      <c r="T2443" s="93">
        <f t="shared" si="1833"/>
        <v>0</v>
      </c>
      <c r="U2443" s="209">
        <v>2</v>
      </c>
    </row>
    <row r="2444" spans="1:21" s="61" customFormat="1" ht="15.6" hidden="1" customHeight="1" thickBot="1">
      <c r="A2444" s="61" t="s">
        <v>56</v>
      </c>
      <c r="B2444" s="62"/>
      <c r="C2444" s="38" t="s">
        <v>1632</v>
      </c>
      <c r="D2444" s="73">
        <f t="shared" ref="D2444:O2444" si="1836">+D2150+D2199+D2248+D2297+D2346+D2395</f>
        <v>29.97135643</v>
      </c>
      <c r="E2444" s="97">
        <f t="shared" si="1836"/>
        <v>86.608185269999993</v>
      </c>
      <c r="F2444" s="97">
        <f t="shared" si="1836"/>
        <v>34.381237210000023</v>
      </c>
      <c r="G2444" s="97">
        <f t="shared" si="1836"/>
        <v>31.241655949999966</v>
      </c>
      <c r="H2444" s="97">
        <f t="shared" si="1836"/>
        <v>67.833147640000021</v>
      </c>
      <c r="I2444" s="97">
        <f t="shared" si="1836"/>
        <v>33.169262789999976</v>
      </c>
      <c r="J2444" s="97">
        <f t="shared" si="1836"/>
        <v>53.676808199999982</v>
      </c>
      <c r="K2444" s="97">
        <f t="shared" si="1836"/>
        <v>43.664388580000036</v>
      </c>
      <c r="L2444" s="97">
        <f t="shared" si="1836"/>
        <v>31.599554810000029</v>
      </c>
      <c r="M2444" s="97">
        <f t="shared" si="1836"/>
        <v>41.493510429999958</v>
      </c>
      <c r="N2444" s="97">
        <f t="shared" si="1836"/>
        <v>65.988247450000017</v>
      </c>
      <c r="O2444" s="160">
        <f t="shared" si="1836"/>
        <v>40.061124489999997</v>
      </c>
      <c r="P2444" s="74">
        <f t="shared" si="1832"/>
        <v>559.68847925</v>
      </c>
      <c r="Q2444" s="79"/>
      <c r="R2444" s="77">
        <f t="shared" si="1822"/>
        <v>544.79999999999995</v>
      </c>
      <c r="S2444" s="171">
        <f t="shared" si="1822"/>
        <v>544.79999999999995</v>
      </c>
      <c r="T2444" s="393">
        <f t="shared" si="1833"/>
        <v>0</v>
      </c>
      <c r="U2444" s="209">
        <v>2</v>
      </c>
    </row>
    <row r="2445" spans="1:21" s="61" customFormat="1" ht="15.75" hidden="1" customHeight="1" thickBot="1">
      <c r="A2445" s="61" t="s">
        <v>56</v>
      </c>
      <c r="B2445" s="62">
        <f>+B2439+1</f>
        <v>440</v>
      </c>
      <c r="C2445" s="38" t="s">
        <v>1633</v>
      </c>
      <c r="D2445" s="73">
        <f t="shared" ref="D2445:O2445" si="1837">+D2151+D2200+D2249+D2298+D2347+D2396</f>
        <v>42.73615582</v>
      </c>
      <c r="E2445" s="97">
        <f t="shared" si="1837"/>
        <v>46.195412279999992</v>
      </c>
      <c r="F2445" s="97">
        <f t="shared" si="1837"/>
        <v>8.2427941499999946</v>
      </c>
      <c r="G2445" s="97">
        <f t="shared" si="1837"/>
        <v>41.834334850000019</v>
      </c>
      <c r="H2445" s="97">
        <f t="shared" si="1837"/>
        <v>34.493240409999999</v>
      </c>
      <c r="I2445" s="97">
        <f t="shared" si="1837"/>
        <v>12.772070020000001</v>
      </c>
      <c r="J2445" s="97">
        <f t="shared" si="1837"/>
        <v>34.605091829999992</v>
      </c>
      <c r="K2445" s="97">
        <f t="shared" si="1837"/>
        <v>41.071147370000006</v>
      </c>
      <c r="L2445" s="97">
        <f t="shared" si="1837"/>
        <v>12.248324760000003</v>
      </c>
      <c r="M2445" s="97">
        <f t="shared" si="1837"/>
        <v>26.960801839999988</v>
      </c>
      <c r="N2445" s="97">
        <f t="shared" si="1837"/>
        <v>44.656809960000061</v>
      </c>
      <c r="O2445" s="160">
        <f t="shared" si="1837"/>
        <v>19.328189879999968</v>
      </c>
      <c r="P2445" s="74">
        <f t="shared" si="1832"/>
        <v>365.14437316999999</v>
      </c>
      <c r="Q2445" s="180"/>
      <c r="R2445" s="171">
        <f t="shared" si="1822"/>
        <v>360.9</v>
      </c>
      <c r="S2445" s="171">
        <f t="shared" si="1822"/>
        <v>360.9</v>
      </c>
      <c r="T2445" s="393">
        <f t="shared" si="1833"/>
        <v>0</v>
      </c>
      <c r="U2445" s="209">
        <v>2</v>
      </c>
    </row>
    <row r="2446" spans="1:21" s="61" customFormat="1" ht="15.75" hidden="1" customHeight="1">
      <c r="A2446" s="61" t="s">
        <v>56</v>
      </c>
      <c r="B2446" s="408">
        <v>449</v>
      </c>
      <c r="C2446" s="542" t="s">
        <v>1634</v>
      </c>
      <c r="D2446" s="243">
        <f t="shared" ref="D2446:O2446" si="1838">+D2152+D2201+D2250+D2299+D2348+D2397</f>
        <v>67.357794630000001</v>
      </c>
      <c r="E2446" s="284">
        <f t="shared" si="1838"/>
        <v>24.650816930000012</v>
      </c>
      <c r="F2446" s="284">
        <f t="shared" si="1838"/>
        <v>13.294230270000002</v>
      </c>
      <c r="G2446" s="284">
        <f t="shared" si="1838"/>
        <v>40.126596319999976</v>
      </c>
      <c r="H2446" s="284">
        <f t="shared" si="1838"/>
        <v>36.036588030000019</v>
      </c>
      <c r="I2446" s="284">
        <f t="shared" si="1838"/>
        <v>12.980032789999974</v>
      </c>
      <c r="J2446" s="284">
        <f t="shared" si="1838"/>
        <v>24.901328640000017</v>
      </c>
      <c r="K2446" s="284">
        <f t="shared" si="1838"/>
        <v>51.266019029999995</v>
      </c>
      <c r="L2446" s="284">
        <f t="shared" si="1838"/>
        <v>14.143301759999968</v>
      </c>
      <c r="M2446" s="284">
        <f t="shared" si="1838"/>
        <v>26.569186999999999</v>
      </c>
      <c r="N2446" s="284">
        <f t="shared" si="1838"/>
        <v>49.481655629999992</v>
      </c>
      <c r="O2446" s="440">
        <f t="shared" si="1838"/>
        <v>19.631286280000019</v>
      </c>
      <c r="P2446" s="244">
        <f t="shared" si="1832"/>
        <v>380.43883731</v>
      </c>
      <c r="Q2446" s="79"/>
      <c r="R2446" s="284">
        <f t="shared" si="1822"/>
        <v>374.6</v>
      </c>
      <c r="S2446" s="284">
        <f t="shared" si="1822"/>
        <v>374.6</v>
      </c>
      <c r="T2446" s="358">
        <f t="shared" si="1833"/>
        <v>0</v>
      </c>
      <c r="U2446" s="209">
        <v>2</v>
      </c>
    </row>
    <row r="2447" spans="1:21" s="61" customFormat="1" ht="15.75" customHeight="1">
      <c r="A2447" s="61" t="s">
        <v>56</v>
      </c>
      <c r="B2447" s="513">
        <v>440</v>
      </c>
      <c r="C2447" s="510" t="s">
        <v>1635</v>
      </c>
      <c r="D2447" s="279">
        <f t="shared" ref="D2447:O2447" si="1839">+D2153+D2202+D2251+D2300+D2349+D2398</f>
        <v>67.643400560000003</v>
      </c>
      <c r="E2447" s="279">
        <f t="shared" si="1839"/>
        <v>55.918562060000014</v>
      </c>
      <c r="F2447" s="279">
        <f t="shared" si="1839"/>
        <v>28.495582989999999</v>
      </c>
      <c r="G2447" s="279">
        <f t="shared" si="1839"/>
        <v>49.759339280000006</v>
      </c>
      <c r="H2447" s="279">
        <f t="shared" si="1839"/>
        <v>62.655606019999979</v>
      </c>
      <c r="I2447" s="279">
        <f t="shared" si="1839"/>
        <v>31.397669820000004</v>
      </c>
      <c r="J2447" s="279">
        <f t="shared" si="1839"/>
        <v>56.771079999999998</v>
      </c>
      <c r="K2447" s="279">
        <f t="shared" si="1839"/>
        <v>48.826279999999997</v>
      </c>
      <c r="L2447" s="279">
        <f t="shared" si="1839"/>
        <v>27.95532</v>
      </c>
      <c r="M2447" s="279">
        <f t="shared" si="1839"/>
        <v>37.230097490000006</v>
      </c>
      <c r="N2447" s="279">
        <f t="shared" si="1839"/>
        <v>71.430534139999992</v>
      </c>
      <c r="O2447" s="279">
        <f t="shared" si="1839"/>
        <v>40.116527639999987</v>
      </c>
      <c r="P2447" s="511">
        <f t="shared" si="1832"/>
        <v>578.19999999999993</v>
      </c>
      <c r="Q2447" s="558"/>
      <c r="R2447" s="279">
        <f t="shared" si="1822"/>
        <v>578.19999999999993</v>
      </c>
      <c r="S2447" s="279">
        <f t="shared" si="1822"/>
        <v>578.19999999999993</v>
      </c>
      <c r="T2447" s="527">
        <f t="shared" si="1833"/>
        <v>0</v>
      </c>
      <c r="U2447" s="209">
        <v>1</v>
      </c>
    </row>
    <row r="2448" spans="1:21" s="61" customFormat="1" ht="15.75" customHeight="1">
      <c r="A2448" s="61" t="s">
        <v>56</v>
      </c>
      <c r="B2448" s="513">
        <v>441</v>
      </c>
      <c r="C2448" s="510" t="s">
        <v>1636</v>
      </c>
      <c r="D2448" s="279">
        <f t="shared" ref="D2448:O2448" si="1840">+D2154+D2203+D2252+D2301+D2350+D2399</f>
        <v>64.599999999999994</v>
      </c>
      <c r="E2448" s="279">
        <f t="shared" si="1840"/>
        <v>60</v>
      </c>
      <c r="F2448" s="279">
        <f t="shared" si="1840"/>
        <v>29.8</v>
      </c>
      <c r="G2448" s="279">
        <f t="shared" si="1840"/>
        <v>56.400000000000006</v>
      </c>
      <c r="H2448" s="279">
        <f t="shared" si="1840"/>
        <v>51.099999999999994</v>
      </c>
      <c r="I2448" s="279">
        <f t="shared" si="1840"/>
        <v>31.7</v>
      </c>
      <c r="J2448" s="279">
        <f t="shared" si="1840"/>
        <v>56.5</v>
      </c>
      <c r="K2448" s="279">
        <f t="shared" si="1840"/>
        <v>51.3</v>
      </c>
      <c r="L2448" s="279">
        <f t="shared" si="1840"/>
        <v>31.299999999999997</v>
      </c>
      <c r="M2448" s="279">
        <f t="shared" si="1840"/>
        <v>35.699999999999996</v>
      </c>
      <c r="N2448" s="279">
        <f t="shared" si="1840"/>
        <v>80.400000000000006</v>
      </c>
      <c r="O2448" s="279">
        <f t="shared" si="1840"/>
        <v>37.499999999999964</v>
      </c>
      <c r="P2448" s="511">
        <f t="shared" si="1832"/>
        <v>586.29999999999995</v>
      </c>
      <c r="Q2448" s="558"/>
      <c r="R2448" s="279">
        <f t="shared" si="1822"/>
        <v>586.30000000000007</v>
      </c>
      <c r="S2448" s="279">
        <f t="shared" si="1822"/>
        <v>586.30000000000007</v>
      </c>
      <c r="T2448" s="527">
        <f t="shared" si="1833"/>
        <v>0</v>
      </c>
      <c r="U2448" s="209">
        <v>1</v>
      </c>
    </row>
    <row r="2449" spans="1:246" s="61" customFormat="1" ht="15.75" hidden="1" customHeight="1" thickBot="1">
      <c r="A2449" s="61" t="s">
        <v>56</v>
      </c>
      <c r="B2449" s="409"/>
      <c r="C2449" s="410" t="s">
        <v>1637</v>
      </c>
      <c r="D2449" s="77">
        <f t="shared" ref="D2449:O2449" si="1841">+D2155+D2204+D2253+D2302+D2351+D2400</f>
        <v>0</v>
      </c>
      <c r="E2449" s="171">
        <f t="shared" si="1841"/>
        <v>0</v>
      </c>
      <c r="F2449" s="171">
        <f t="shared" si="1841"/>
        <v>0</v>
      </c>
      <c r="G2449" s="171">
        <f t="shared" si="1841"/>
        <v>0</v>
      </c>
      <c r="H2449" s="171">
        <f t="shared" si="1841"/>
        <v>0</v>
      </c>
      <c r="I2449" s="171">
        <f t="shared" si="1841"/>
        <v>0</v>
      </c>
      <c r="J2449" s="171">
        <f t="shared" si="1841"/>
        <v>0</v>
      </c>
      <c r="K2449" s="171">
        <f t="shared" si="1841"/>
        <v>0</v>
      </c>
      <c r="L2449" s="171">
        <f t="shared" si="1841"/>
        <v>0</v>
      </c>
      <c r="M2449" s="171">
        <f t="shared" si="1841"/>
        <v>0</v>
      </c>
      <c r="N2449" s="171">
        <f t="shared" si="1841"/>
        <v>0</v>
      </c>
      <c r="O2449" s="241">
        <f t="shared" si="1841"/>
        <v>0</v>
      </c>
      <c r="P2449" s="78">
        <f t="shared" si="1832"/>
        <v>0</v>
      </c>
      <c r="Q2449" s="127"/>
      <c r="R2449" s="171">
        <f t="shared" si="1822"/>
        <v>0</v>
      </c>
      <c r="S2449" s="171">
        <f t="shared" si="1822"/>
        <v>0</v>
      </c>
      <c r="T2449" s="393">
        <f t="shared" si="1833"/>
        <v>0</v>
      </c>
      <c r="U2449" s="209">
        <v>2</v>
      </c>
    </row>
    <row r="2450" spans="1:246" s="61" customFormat="1" ht="15.75" hidden="1" customHeight="1" thickBot="1">
      <c r="A2450" s="61" t="s">
        <v>56</v>
      </c>
      <c r="B2450" s="213"/>
      <c r="C2450" s="38" t="s">
        <v>1638</v>
      </c>
      <c r="D2450" s="73">
        <f t="shared" ref="D2450:O2450" si="1842">+D2156+D2205+D2254+D2303+D2352+D2401</f>
        <v>0</v>
      </c>
      <c r="E2450" s="97">
        <f t="shared" si="1842"/>
        <v>0</v>
      </c>
      <c r="F2450" s="97">
        <f t="shared" si="1842"/>
        <v>0</v>
      </c>
      <c r="G2450" s="97">
        <f t="shared" si="1842"/>
        <v>0</v>
      </c>
      <c r="H2450" s="97">
        <f t="shared" si="1842"/>
        <v>0</v>
      </c>
      <c r="I2450" s="97">
        <f t="shared" si="1842"/>
        <v>0</v>
      </c>
      <c r="J2450" s="97">
        <f t="shared" si="1842"/>
        <v>0</v>
      </c>
      <c r="K2450" s="97">
        <f t="shared" si="1842"/>
        <v>0</v>
      </c>
      <c r="L2450" s="97">
        <f t="shared" si="1842"/>
        <v>0</v>
      </c>
      <c r="M2450" s="97">
        <f t="shared" si="1842"/>
        <v>0</v>
      </c>
      <c r="N2450" s="97">
        <f t="shared" si="1842"/>
        <v>0</v>
      </c>
      <c r="O2450" s="160">
        <f t="shared" si="1842"/>
        <v>0</v>
      </c>
      <c r="P2450" s="74">
        <f t="shared" si="1832"/>
        <v>0</v>
      </c>
      <c r="Q2450" s="127"/>
      <c r="R2450" s="97">
        <f t="shared" si="1822"/>
        <v>0</v>
      </c>
      <c r="S2450" s="97">
        <f t="shared" si="1822"/>
        <v>0</v>
      </c>
      <c r="T2450" s="93">
        <f t="shared" si="1833"/>
        <v>0</v>
      </c>
      <c r="U2450" s="209">
        <v>2</v>
      </c>
    </row>
    <row r="2451" spans="1:246" s="61" customFormat="1" ht="15.75" hidden="1" customHeight="1" thickBot="1">
      <c r="A2451" s="61" t="s">
        <v>56</v>
      </c>
      <c r="B2451" s="213"/>
      <c r="C2451" s="38" t="s">
        <v>2553</v>
      </c>
      <c r="D2451" s="73">
        <f t="shared" ref="D2451:O2451" si="1843">+D2157+D2206+D2255+D2304+D2353+D2402</f>
        <v>0</v>
      </c>
      <c r="E2451" s="97">
        <f t="shared" si="1843"/>
        <v>0</v>
      </c>
      <c r="F2451" s="97">
        <f t="shared" si="1843"/>
        <v>0</v>
      </c>
      <c r="G2451" s="97">
        <f t="shared" si="1843"/>
        <v>0</v>
      </c>
      <c r="H2451" s="97">
        <f t="shared" si="1843"/>
        <v>0</v>
      </c>
      <c r="I2451" s="97">
        <f t="shared" si="1843"/>
        <v>0</v>
      </c>
      <c r="J2451" s="97">
        <f t="shared" si="1843"/>
        <v>0</v>
      </c>
      <c r="K2451" s="97">
        <f t="shared" si="1843"/>
        <v>0</v>
      </c>
      <c r="L2451" s="97">
        <f t="shared" si="1843"/>
        <v>0</v>
      </c>
      <c r="M2451" s="97">
        <f t="shared" si="1843"/>
        <v>0</v>
      </c>
      <c r="N2451" s="97">
        <f t="shared" si="1843"/>
        <v>0</v>
      </c>
      <c r="O2451" s="160">
        <f t="shared" si="1843"/>
        <v>0</v>
      </c>
      <c r="P2451" s="74">
        <f t="shared" ref="P2451:P2453" si="1844">SUM(D2451:O2451)</f>
        <v>0</v>
      </c>
      <c r="Q2451" s="127"/>
      <c r="R2451" s="97">
        <f t="shared" ref="R2451:S2451" si="1845">+R2157+R2206+R2255+R2304+R2353+R2402</f>
        <v>0</v>
      </c>
      <c r="S2451" s="97">
        <f t="shared" si="1845"/>
        <v>0</v>
      </c>
      <c r="T2451" s="93">
        <f t="shared" ref="T2451:T2453" si="1846">R2451-S2451</f>
        <v>0</v>
      </c>
      <c r="U2451" s="209">
        <v>2</v>
      </c>
    </row>
    <row r="2452" spans="1:246" s="61" customFormat="1" ht="15.75" hidden="1" customHeight="1" thickBot="1">
      <c r="A2452" s="61" t="s">
        <v>56</v>
      </c>
      <c r="B2452" s="213"/>
      <c r="C2452" s="38" t="s">
        <v>2649</v>
      </c>
      <c r="D2452" s="73">
        <f t="shared" ref="D2452:O2452" si="1847">+D2158+D2207+D2256+D2305+D2354+D2403</f>
        <v>0</v>
      </c>
      <c r="E2452" s="97">
        <f t="shared" si="1847"/>
        <v>0</v>
      </c>
      <c r="F2452" s="97">
        <f t="shared" si="1847"/>
        <v>0</v>
      </c>
      <c r="G2452" s="97">
        <f t="shared" si="1847"/>
        <v>0</v>
      </c>
      <c r="H2452" s="97">
        <f t="shared" si="1847"/>
        <v>0</v>
      </c>
      <c r="I2452" s="97">
        <f t="shared" si="1847"/>
        <v>0</v>
      </c>
      <c r="J2452" s="97">
        <f t="shared" si="1847"/>
        <v>0</v>
      </c>
      <c r="K2452" s="97">
        <f t="shared" si="1847"/>
        <v>0</v>
      </c>
      <c r="L2452" s="97">
        <f t="shared" si="1847"/>
        <v>0</v>
      </c>
      <c r="M2452" s="97">
        <f t="shared" si="1847"/>
        <v>0</v>
      </c>
      <c r="N2452" s="97">
        <f t="shared" si="1847"/>
        <v>0</v>
      </c>
      <c r="O2452" s="160">
        <f t="shared" si="1847"/>
        <v>0</v>
      </c>
      <c r="P2452" s="74">
        <f t="shared" si="1844"/>
        <v>0</v>
      </c>
      <c r="Q2452" s="127"/>
      <c r="R2452" s="97">
        <f t="shared" ref="R2452:S2452" si="1848">+R2158+R2207+R2256+R2305+R2354+R2403</f>
        <v>0</v>
      </c>
      <c r="S2452" s="97">
        <f t="shared" si="1848"/>
        <v>0</v>
      </c>
      <c r="T2452" s="93">
        <f t="shared" si="1846"/>
        <v>0</v>
      </c>
      <c r="U2452" s="209">
        <v>2</v>
      </c>
    </row>
    <row r="2453" spans="1:246" s="61" customFormat="1" ht="15.75" hidden="1" customHeight="1" thickBot="1">
      <c r="A2453" s="61" t="s">
        <v>56</v>
      </c>
      <c r="B2453" s="213"/>
      <c r="C2453" s="38" t="s">
        <v>2745</v>
      </c>
      <c r="D2453" s="73">
        <f t="shared" ref="D2453:O2453" si="1849">+D2159+D2208+D2257+D2306+D2355+D2404</f>
        <v>0</v>
      </c>
      <c r="E2453" s="97">
        <f t="shared" si="1849"/>
        <v>0</v>
      </c>
      <c r="F2453" s="97">
        <f t="shared" si="1849"/>
        <v>0</v>
      </c>
      <c r="G2453" s="97">
        <f t="shared" si="1849"/>
        <v>0</v>
      </c>
      <c r="H2453" s="97">
        <f t="shared" si="1849"/>
        <v>0</v>
      </c>
      <c r="I2453" s="97">
        <f t="shared" si="1849"/>
        <v>0</v>
      </c>
      <c r="J2453" s="97">
        <f t="shared" si="1849"/>
        <v>0</v>
      </c>
      <c r="K2453" s="97">
        <f t="shared" si="1849"/>
        <v>0</v>
      </c>
      <c r="L2453" s="97">
        <f t="shared" si="1849"/>
        <v>0</v>
      </c>
      <c r="M2453" s="97">
        <f t="shared" si="1849"/>
        <v>0</v>
      </c>
      <c r="N2453" s="97">
        <f t="shared" si="1849"/>
        <v>0</v>
      </c>
      <c r="O2453" s="160">
        <f t="shared" si="1849"/>
        <v>0</v>
      </c>
      <c r="P2453" s="74">
        <f t="shared" si="1844"/>
        <v>0</v>
      </c>
      <c r="Q2453" s="127"/>
      <c r="R2453" s="97">
        <f t="shared" ref="R2453:S2453" si="1850">+R2159+R2208+R2257+R2306+R2355+R2404</f>
        <v>0</v>
      </c>
      <c r="S2453" s="97">
        <f t="shared" si="1850"/>
        <v>0</v>
      </c>
      <c r="T2453" s="93">
        <f t="shared" si="1846"/>
        <v>0</v>
      </c>
      <c r="U2453" s="209">
        <v>2</v>
      </c>
    </row>
    <row r="2454" spans="1:246" s="81" customFormat="1" ht="15.6" customHeight="1">
      <c r="A2454" s="118"/>
      <c r="B2454" s="82"/>
      <c r="C2454" s="50"/>
      <c r="D2454" s="83"/>
      <c r="E2454" s="83"/>
      <c r="F2454" s="83"/>
      <c r="G2454" s="83"/>
      <c r="H2454" s="83"/>
      <c r="I2454" s="83"/>
      <c r="J2454" s="83"/>
      <c r="K2454" s="83"/>
      <c r="L2454" s="83"/>
      <c r="M2454" s="83"/>
      <c r="N2454" s="83"/>
      <c r="O2454" s="83"/>
      <c r="P2454" s="83"/>
      <c r="Q2454" s="84"/>
      <c r="R2454" s="83"/>
      <c r="S2454" s="83"/>
      <c r="T2454" s="67"/>
      <c r="U2454" s="209">
        <v>1</v>
      </c>
      <c r="V2454" s="118"/>
      <c r="W2454" s="118"/>
      <c r="X2454" s="118"/>
      <c r="Y2454" s="118"/>
      <c r="Z2454" s="118"/>
      <c r="AA2454" s="118"/>
      <c r="AB2454" s="118"/>
      <c r="AC2454" s="118"/>
      <c r="AD2454" s="118"/>
      <c r="AE2454" s="118"/>
      <c r="AF2454" s="118"/>
      <c r="AG2454" s="118"/>
      <c r="AH2454" s="118"/>
      <c r="AI2454" s="118"/>
      <c r="AJ2454" s="118"/>
      <c r="AK2454" s="118"/>
      <c r="AL2454" s="118"/>
      <c r="AM2454" s="118"/>
      <c r="AN2454" s="118"/>
      <c r="AO2454" s="118"/>
      <c r="AP2454" s="118"/>
      <c r="AQ2454" s="118"/>
      <c r="AR2454" s="118"/>
      <c r="AS2454" s="118"/>
      <c r="AT2454" s="118"/>
      <c r="AU2454" s="118"/>
      <c r="AV2454" s="118"/>
      <c r="AW2454" s="118"/>
      <c r="AX2454" s="118"/>
      <c r="AY2454" s="118"/>
      <c r="AZ2454" s="118"/>
      <c r="BA2454" s="118"/>
      <c r="BB2454" s="118"/>
      <c r="BC2454" s="118"/>
      <c r="BD2454" s="118"/>
      <c r="BE2454" s="118"/>
      <c r="BF2454" s="118"/>
      <c r="BG2454" s="118"/>
      <c r="BH2454" s="118"/>
      <c r="BI2454" s="118"/>
      <c r="BJ2454" s="118"/>
      <c r="BK2454" s="118"/>
      <c r="BL2454" s="118"/>
      <c r="BM2454" s="118"/>
      <c r="BN2454" s="118"/>
      <c r="BO2454" s="118"/>
      <c r="BP2454" s="118"/>
      <c r="BQ2454" s="118"/>
      <c r="BR2454" s="118"/>
      <c r="BS2454" s="118"/>
      <c r="BT2454" s="118"/>
      <c r="BU2454" s="118"/>
      <c r="BV2454" s="118"/>
      <c r="BW2454" s="118"/>
      <c r="BX2454" s="118"/>
      <c r="BY2454" s="118"/>
      <c r="BZ2454" s="118"/>
      <c r="CA2454" s="118"/>
      <c r="CB2454" s="118"/>
      <c r="CC2454" s="118"/>
      <c r="CD2454" s="118"/>
      <c r="CE2454" s="118"/>
      <c r="CF2454" s="118"/>
      <c r="CG2454" s="118"/>
      <c r="CH2454" s="118"/>
      <c r="CI2454" s="118"/>
      <c r="CJ2454" s="118"/>
      <c r="CK2454" s="118"/>
      <c r="CL2454" s="118"/>
      <c r="CM2454" s="118"/>
      <c r="CN2454" s="118"/>
      <c r="CO2454" s="118"/>
      <c r="CP2454" s="118"/>
      <c r="CQ2454" s="118"/>
      <c r="CR2454" s="118"/>
      <c r="CS2454" s="118"/>
      <c r="CT2454" s="118"/>
      <c r="CU2454" s="118"/>
      <c r="CV2454" s="118"/>
      <c r="CW2454" s="118"/>
      <c r="CX2454" s="118"/>
      <c r="CY2454" s="118"/>
      <c r="CZ2454" s="118"/>
      <c r="DA2454" s="118"/>
      <c r="DB2454" s="118"/>
      <c r="DC2454" s="118"/>
      <c r="DD2454" s="118"/>
      <c r="DE2454" s="118"/>
      <c r="DF2454" s="118"/>
      <c r="DG2454" s="118"/>
      <c r="DH2454" s="118"/>
      <c r="DI2454" s="118"/>
      <c r="DJ2454" s="118"/>
      <c r="DK2454" s="118"/>
      <c r="DL2454" s="118"/>
      <c r="DM2454" s="118"/>
      <c r="DN2454" s="118"/>
      <c r="DO2454" s="118"/>
      <c r="DP2454" s="118"/>
      <c r="DQ2454" s="118"/>
      <c r="DR2454" s="118"/>
      <c r="DS2454" s="118"/>
      <c r="DT2454" s="118"/>
      <c r="DU2454" s="118"/>
      <c r="DV2454" s="118"/>
      <c r="DW2454" s="118"/>
      <c r="DX2454" s="118"/>
      <c r="DY2454" s="118"/>
      <c r="DZ2454" s="118"/>
      <c r="EA2454" s="118"/>
      <c r="EB2454" s="118"/>
      <c r="EC2454" s="118"/>
      <c r="ED2454" s="118"/>
      <c r="EE2454" s="118"/>
      <c r="EF2454" s="118"/>
      <c r="EG2454" s="118"/>
      <c r="EH2454" s="118"/>
      <c r="EI2454" s="118"/>
      <c r="EJ2454" s="118"/>
      <c r="EK2454" s="118"/>
      <c r="EL2454" s="118"/>
      <c r="EM2454" s="118"/>
      <c r="EN2454" s="118"/>
      <c r="EO2454" s="118"/>
      <c r="EP2454" s="118"/>
      <c r="EQ2454" s="118"/>
      <c r="ER2454" s="118"/>
      <c r="ES2454" s="118"/>
      <c r="ET2454" s="118"/>
      <c r="EU2454" s="118"/>
      <c r="EV2454" s="118"/>
      <c r="EW2454" s="118"/>
      <c r="EX2454" s="118"/>
      <c r="EY2454" s="118"/>
      <c r="EZ2454" s="118"/>
      <c r="FA2454" s="118"/>
      <c r="FB2454" s="118"/>
      <c r="FC2454" s="118"/>
      <c r="FD2454" s="118"/>
      <c r="FE2454" s="118"/>
      <c r="FF2454" s="118"/>
      <c r="FG2454" s="118"/>
      <c r="FH2454" s="118"/>
      <c r="FI2454" s="118"/>
      <c r="FJ2454" s="118"/>
      <c r="FK2454" s="118"/>
      <c r="FL2454" s="118"/>
      <c r="FM2454" s="118"/>
      <c r="FN2454" s="118"/>
      <c r="FO2454" s="118"/>
      <c r="FP2454" s="118"/>
      <c r="FQ2454" s="118"/>
      <c r="FR2454" s="118"/>
      <c r="FS2454" s="118"/>
      <c r="FT2454" s="118"/>
      <c r="FU2454" s="118"/>
      <c r="FV2454" s="118"/>
      <c r="FW2454" s="118"/>
      <c r="FX2454" s="118"/>
      <c r="FY2454" s="118"/>
      <c r="FZ2454" s="118"/>
      <c r="GA2454" s="118"/>
      <c r="GB2454" s="118"/>
      <c r="GC2454" s="118"/>
      <c r="GD2454" s="118"/>
      <c r="GE2454" s="118"/>
      <c r="GF2454" s="118"/>
      <c r="GG2454" s="118"/>
      <c r="GH2454" s="118"/>
      <c r="GI2454" s="118"/>
      <c r="GJ2454" s="118"/>
      <c r="GK2454" s="118"/>
      <c r="GL2454" s="118"/>
      <c r="GM2454" s="118"/>
      <c r="GN2454" s="118"/>
      <c r="GO2454" s="118"/>
      <c r="GP2454" s="118"/>
      <c r="GQ2454" s="118"/>
      <c r="GR2454" s="118"/>
      <c r="GS2454" s="118"/>
      <c r="GT2454" s="118"/>
      <c r="GU2454" s="118"/>
      <c r="GV2454" s="118"/>
      <c r="GW2454" s="118"/>
      <c r="GX2454" s="118"/>
      <c r="GY2454" s="118"/>
      <c r="GZ2454" s="118"/>
      <c r="HA2454" s="118"/>
      <c r="HB2454" s="118"/>
      <c r="HC2454" s="118"/>
      <c r="HD2454" s="118"/>
      <c r="HE2454" s="118"/>
      <c r="HF2454" s="118"/>
      <c r="HG2454" s="118"/>
      <c r="HH2454" s="118"/>
      <c r="HI2454" s="118"/>
      <c r="HJ2454" s="118"/>
      <c r="HK2454" s="118"/>
      <c r="HL2454" s="118"/>
      <c r="HM2454" s="118"/>
      <c r="HN2454" s="118"/>
      <c r="HO2454" s="118"/>
      <c r="HP2454" s="118"/>
      <c r="HQ2454" s="118"/>
      <c r="HR2454" s="118"/>
      <c r="HS2454" s="118"/>
      <c r="HT2454" s="118"/>
      <c r="HU2454" s="118"/>
      <c r="HV2454" s="118"/>
      <c r="HW2454" s="118"/>
      <c r="HX2454" s="118"/>
      <c r="HY2454" s="118"/>
      <c r="HZ2454" s="118"/>
      <c r="IA2454" s="118"/>
      <c r="IB2454" s="118"/>
      <c r="IC2454" s="118"/>
      <c r="ID2454" s="118"/>
      <c r="IE2454" s="118"/>
      <c r="IF2454" s="118"/>
      <c r="IG2454" s="118"/>
      <c r="IH2454" s="118"/>
      <c r="II2454" s="118"/>
      <c r="IJ2454" s="118"/>
      <c r="IK2454" s="118"/>
      <c r="IL2454" s="118"/>
    </row>
    <row r="2455" spans="1:246" s="60" customFormat="1" ht="15.75" hidden="1" customHeight="1" thickBot="1">
      <c r="A2455" s="60" t="s">
        <v>57</v>
      </c>
      <c r="B2455" s="213"/>
      <c r="C2455" s="40" t="s">
        <v>261</v>
      </c>
      <c r="D2455" s="299">
        <v>0.16604727927537785</v>
      </c>
      <c r="E2455" s="299">
        <v>0</v>
      </c>
      <c r="F2455" s="299">
        <v>5.8840652307990847E-3</v>
      </c>
      <c r="G2455" s="299">
        <v>0.1873695545239612</v>
      </c>
      <c r="H2455" s="299">
        <v>0</v>
      </c>
      <c r="I2455" s="299">
        <v>3.4185820520906206E-2</v>
      </c>
      <c r="J2455" s="299">
        <v>0.14941224530837771</v>
      </c>
      <c r="K2455" s="299">
        <v>0</v>
      </c>
      <c r="L2455" s="299">
        <v>1.9202860826169267E-2</v>
      </c>
      <c r="M2455" s="299">
        <v>0.19594717396866723</v>
      </c>
      <c r="N2455" s="299">
        <v>0.23509773274175516</v>
      </c>
      <c r="O2455" s="299">
        <v>6.8532676039863285E-3</v>
      </c>
      <c r="P2455" s="290">
        <f>SUM(D2455:O2455)</f>
        <v>1</v>
      </c>
      <c r="Q2455" s="291"/>
      <c r="R2455" s="83"/>
      <c r="S2455" s="83"/>
      <c r="T2455" s="67"/>
      <c r="U2455" s="209">
        <v>2</v>
      </c>
    </row>
    <row r="2456" spans="1:246" s="60" customFormat="1" ht="15.75" hidden="1" customHeight="1" thickBot="1">
      <c r="A2456" s="60" t="s">
        <v>57</v>
      </c>
      <c r="B2456" s="213"/>
      <c r="C2456" s="40" t="s">
        <v>262</v>
      </c>
      <c r="D2456" s="119">
        <v>0.11536001752555756</v>
      </c>
      <c r="E2456" s="119">
        <v>0</v>
      </c>
      <c r="F2456" s="119">
        <v>0.20221914393800433</v>
      </c>
      <c r="G2456" s="119">
        <v>2.8032586173632912E-2</v>
      </c>
      <c r="H2456" s="119">
        <v>1.1034677467296836E-2</v>
      </c>
      <c r="I2456" s="119">
        <v>0.11284921556241777</v>
      </c>
      <c r="J2456" s="119">
        <v>6.3144665802848249E-2</v>
      </c>
      <c r="K2456" s="119">
        <v>1.0625562346002761E-3</v>
      </c>
      <c r="L2456" s="119">
        <v>0.11912120398941643</v>
      </c>
      <c r="M2456" s="119">
        <v>0.19076446358884952</v>
      </c>
      <c r="N2456" s="119">
        <v>2.9054920167025617E-2</v>
      </c>
      <c r="O2456" s="119">
        <v>0.1273565495503505</v>
      </c>
      <c r="P2456" s="107">
        <f>SUM(D2456:O2456)</f>
        <v>0.99999999999999989</v>
      </c>
      <c r="Q2456" s="291"/>
      <c r="R2456" s="83"/>
      <c r="S2456" s="83"/>
      <c r="T2456" s="67"/>
      <c r="U2456" s="209">
        <v>2</v>
      </c>
    </row>
    <row r="2457" spans="1:246" s="60" customFormat="1" ht="15.75" hidden="1" customHeight="1" thickBot="1">
      <c r="A2457" s="60" t="s">
        <v>57</v>
      </c>
      <c r="B2457" s="213"/>
      <c r="C2457" s="40" t="s">
        <v>263</v>
      </c>
      <c r="D2457" s="346">
        <v>8.305292066609854E-2</v>
      </c>
      <c r="E2457" s="346">
        <v>4.3922429593178311E-3</v>
      </c>
      <c r="F2457" s="346">
        <v>0.19617990707018779</v>
      </c>
      <c r="G2457" s="346">
        <v>3.5347843993266292E-2</v>
      </c>
      <c r="H2457" s="346">
        <v>0</v>
      </c>
      <c r="I2457" s="346">
        <v>0.19439064594602845</v>
      </c>
      <c r="J2457" s="346">
        <v>2.7022077244915413E-2</v>
      </c>
      <c r="K2457" s="346">
        <v>3.6191207583707546E-3</v>
      </c>
      <c r="L2457" s="346">
        <v>0.15910920759068203</v>
      </c>
      <c r="M2457" s="346">
        <v>0.22108118702272839</v>
      </c>
      <c r="N2457" s="346">
        <v>2.6099016949489278E-2</v>
      </c>
      <c r="O2457" s="346">
        <v>4.9705829798915274E-2</v>
      </c>
      <c r="P2457" s="295">
        <f>SUM(D2457:O2457)</f>
        <v>1.0000000000000002</v>
      </c>
      <c r="Q2457" s="291"/>
      <c r="R2457" s="83"/>
      <c r="S2457" s="83"/>
      <c r="T2457" s="67"/>
      <c r="U2457" s="209">
        <v>2</v>
      </c>
    </row>
    <row r="2458" spans="1:246" s="60" customFormat="1" ht="15.75" hidden="1" customHeight="1" thickBot="1">
      <c r="A2458" s="60" t="s">
        <v>57</v>
      </c>
      <c r="B2458" s="213"/>
      <c r="C2458" s="40" t="s">
        <v>264</v>
      </c>
      <c r="D2458" s="153">
        <f t="shared" ref="D2458:D2465" si="1851">D2480/$P2480</f>
        <v>2.898882962230399E-2</v>
      </c>
      <c r="E2458" s="296">
        <f t="shared" ref="E2458:O2458" si="1852">E2480/$P2480</f>
        <v>0</v>
      </c>
      <c r="F2458" s="296">
        <f t="shared" si="1852"/>
        <v>0.176416803989728</v>
      </c>
      <c r="G2458" s="296">
        <f t="shared" si="1852"/>
        <v>2.6928213389834869E-2</v>
      </c>
      <c r="H2458" s="296">
        <f t="shared" si="1852"/>
        <v>1.1315806949870356E-4</v>
      </c>
      <c r="I2458" s="296">
        <f t="shared" si="1852"/>
        <v>0.20358352263906196</v>
      </c>
      <c r="J2458" s="296">
        <f t="shared" si="1852"/>
        <v>2.2737940708394282E-2</v>
      </c>
      <c r="K2458" s="296">
        <f t="shared" si="1852"/>
        <v>4.4229006823341303E-4</v>
      </c>
      <c r="L2458" s="296">
        <f t="shared" si="1852"/>
        <v>0.24190686941946393</v>
      </c>
      <c r="M2458" s="296">
        <f t="shared" si="1852"/>
        <v>0.14209380723109286</v>
      </c>
      <c r="N2458" s="296">
        <f t="shared" si="1852"/>
        <v>1.8381258079585801E-2</v>
      </c>
      <c r="O2458" s="296">
        <f t="shared" si="1852"/>
        <v>0.13840730678280219</v>
      </c>
      <c r="P2458" s="155">
        <f>SUM(D2458:O2458)</f>
        <v>1</v>
      </c>
      <c r="Q2458" s="291"/>
      <c r="R2458" s="83"/>
      <c r="S2458" s="83"/>
      <c r="T2458" s="67"/>
      <c r="U2458" s="209">
        <v>2</v>
      </c>
    </row>
    <row r="2459" spans="1:246" s="60" customFormat="1" ht="15.75" hidden="1" customHeight="1" thickBot="1">
      <c r="A2459" s="60" t="s">
        <v>57</v>
      </c>
      <c r="B2459" s="213"/>
      <c r="C2459" s="41" t="s">
        <v>265</v>
      </c>
      <c r="D2459" s="153">
        <f t="shared" si="1851"/>
        <v>2.7449706929997313E-2</v>
      </c>
      <c r="E2459" s="296">
        <f t="shared" ref="E2459:O2460" si="1853">E2481/$P2481</f>
        <v>0</v>
      </c>
      <c r="F2459" s="296">
        <f t="shared" si="1853"/>
        <v>0.17947158332357141</v>
      </c>
      <c r="G2459" s="296">
        <f t="shared" si="1853"/>
        <v>2.8997579960017675E-2</v>
      </c>
      <c r="H2459" s="296">
        <f t="shared" si="1853"/>
        <v>0</v>
      </c>
      <c r="I2459" s="296">
        <f t="shared" si="1853"/>
        <v>0.15964120068238019</v>
      </c>
      <c r="J2459" s="296">
        <f t="shared" si="1853"/>
        <v>3.0811731294107567E-2</v>
      </c>
      <c r="K2459" s="296">
        <f t="shared" si="1853"/>
        <v>1.4501611703614129E-6</v>
      </c>
      <c r="L2459" s="296">
        <f t="shared" si="1853"/>
        <v>0.11758800010564831</v>
      </c>
      <c r="M2459" s="296">
        <f t="shared" si="1853"/>
        <v>0.23192412109868774</v>
      </c>
      <c r="N2459" s="296">
        <f t="shared" si="1853"/>
        <v>3.0150554671188948E-2</v>
      </c>
      <c r="O2459" s="296">
        <f t="shared" si="1853"/>
        <v>0.19396407177323052</v>
      </c>
      <c r="P2459" s="155">
        <f>SUM(D2459:O2459)</f>
        <v>1.0000000000000002</v>
      </c>
      <c r="Q2459" s="157">
        <f>(P2481/P2480-1)</f>
        <v>-0.29550283049869641</v>
      </c>
      <c r="R2459" s="83"/>
      <c r="S2459" s="83"/>
      <c r="T2459" s="67"/>
      <c r="U2459" s="209">
        <v>2</v>
      </c>
    </row>
    <row r="2460" spans="1:246" s="60" customFormat="1" ht="15.75" hidden="1" customHeight="1" thickBot="1">
      <c r="A2460" s="60" t="s">
        <v>57</v>
      </c>
      <c r="B2460" s="213"/>
      <c r="C2460" s="40" t="s">
        <v>469</v>
      </c>
      <c r="D2460" s="153">
        <f t="shared" si="1851"/>
        <v>2.898972964212445E-2</v>
      </c>
      <c r="E2460" s="296">
        <f t="shared" si="1853"/>
        <v>0</v>
      </c>
      <c r="F2460" s="296">
        <f t="shared" si="1853"/>
        <v>0.1966836423340268</v>
      </c>
      <c r="G2460" s="296">
        <f t="shared" si="1853"/>
        <v>2.6419854270723089E-2</v>
      </c>
      <c r="H2460" s="296">
        <f t="shared" si="1853"/>
        <v>4.8984840405715848E-5</v>
      </c>
      <c r="I2460" s="296">
        <f t="shared" si="1853"/>
        <v>0.18370249090463814</v>
      </c>
      <c r="J2460" s="296">
        <f t="shared" si="1853"/>
        <v>2.4523713508978459E-2</v>
      </c>
      <c r="K2460" s="296">
        <f t="shared" si="1853"/>
        <v>-7.6767894909749663E-5</v>
      </c>
      <c r="L2460" s="296">
        <f t="shared" si="1853"/>
        <v>1.0455792139204776E-4</v>
      </c>
      <c r="M2460" s="296">
        <f t="shared" si="1853"/>
        <v>0.31624660459046089</v>
      </c>
      <c r="N2460" s="296">
        <f t="shared" si="1853"/>
        <v>7.102150759722653E-2</v>
      </c>
      <c r="O2460" s="296">
        <f t="shared" si="1853"/>
        <v>0.15233568228493363</v>
      </c>
      <c r="P2460" s="155">
        <f t="shared" ref="P2460:P2465" si="1854">SUM(D2460:O2460)</f>
        <v>1</v>
      </c>
      <c r="Q2460" s="157">
        <f t="shared" ref="Q2460:Q2465" si="1855">(P2482/P2481-1)</f>
        <v>3.999260711315733E-2</v>
      </c>
      <c r="R2460" s="83"/>
      <c r="S2460" s="83"/>
      <c r="T2460" s="67"/>
      <c r="U2460" s="209">
        <v>2</v>
      </c>
    </row>
    <row r="2461" spans="1:246" s="60" customFormat="1" ht="15.75" hidden="1" customHeight="1" thickBot="1">
      <c r="A2461" s="60" t="s">
        <v>57</v>
      </c>
      <c r="B2461" s="213"/>
      <c r="C2461" s="40" t="s">
        <v>588</v>
      </c>
      <c r="D2461" s="153">
        <f t="shared" si="1851"/>
        <v>0.10736887813447445</v>
      </c>
      <c r="E2461" s="296">
        <f t="shared" ref="E2461:O2461" si="1856">E2483/$P2483</f>
        <v>-3.8758273078050388E-2</v>
      </c>
      <c r="F2461" s="296">
        <f t="shared" si="1856"/>
        <v>0.14230807060671807</v>
      </c>
      <c r="G2461" s="296">
        <f t="shared" si="1856"/>
        <v>6.3342133602219783E-2</v>
      </c>
      <c r="H2461" s="296">
        <f t="shared" si="1856"/>
        <v>4.0952931100016341E-6</v>
      </c>
      <c r="I2461" s="296">
        <f t="shared" si="1856"/>
        <v>0.18239098426048819</v>
      </c>
      <c r="J2461" s="296">
        <f t="shared" si="1856"/>
        <v>2.6411534962235458E-2</v>
      </c>
      <c r="K2461" s="296">
        <f t="shared" si="1856"/>
        <v>0</v>
      </c>
      <c r="L2461" s="296">
        <f t="shared" si="1856"/>
        <v>3.5822237045872785E-2</v>
      </c>
      <c r="M2461" s="296">
        <f t="shared" si="1856"/>
        <v>0.29955813264378794</v>
      </c>
      <c r="N2461" s="296">
        <f t="shared" si="1856"/>
        <v>2.5507901712025081E-2</v>
      </c>
      <c r="O2461" s="296">
        <f t="shared" si="1856"/>
        <v>0.15604430481711859</v>
      </c>
      <c r="P2461" s="155">
        <f t="shared" si="1854"/>
        <v>1</v>
      </c>
      <c r="Q2461" s="156">
        <f t="shared" si="1855"/>
        <v>2.1462163075214757E-2</v>
      </c>
      <c r="R2461" s="83"/>
      <c r="S2461" s="83"/>
      <c r="T2461" s="67"/>
      <c r="U2461" s="209">
        <v>2</v>
      </c>
    </row>
    <row r="2462" spans="1:246" s="60" customFormat="1" ht="15.75" hidden="1" customHeight="1" thickBot="1">
      <c r="A2462" s="60" t="s">
        <v>57</v>
      </c>
      <c r="B2462" s="213"/>
      <c r="C2462" s="40" t="s">
        <v>684</v>
      </c>
      <c r="D2462" s="153">
        <f t="shared" si="1851"/>
        <v>3.0594765095580383E-2</v>
      </c>
      <c r="E2462" s="296">
        <f t="shared" ref="E2462:O2462" si="1857">E2484/$P2484</f>
        <v>0</v>
      </c>
      <c r="F2462" s="296">
        <f t="shared" si="1857"/>
        <v>0.18209895012297947</v>
      </c>
      <c r="G2462" s="296">
        <f t="shared" si="1857"/>
        <v>2.1143630584803643E-2</v>
      </c>
      <c r="H2462" s="296">
        <f t="shared" si="1857"/>
        <v>0</v>
      </c>
      <c r="I2462" s="296">
        <f t="shared" si="1857"/>
        <v>0.16617186183148763</v>
      </c>
      <c r="J2462" s="296">
        <f t="shared" si="1857"/>
        <v>1.7786145891418897E-2</v>
      </c>
      <c r="K2462" s="296">
        <f t="shared" si="1857"/>
        <v>0</v>
      </c>
      <c r="L2462" s="296">
        <f t="shared" si="1857"/>
        <v>0.12790997039097896</v>
      </c>
      <c r="M2462" s="296">
        <f t="shared" si="1857"/>
        <v>0.24023840881553246</v>
      </c>
      <c r="N2462" s="296">
        <f t="shared" si="1857"/>
        <v>8.7858011864076924E-3</v>
      </c>
      <c r="O2462" s="296">
        <f t="shared" si="1857"/>
        <v>0.20527046608081098</v>
      </c>
      <c r="P2462" s="155">
        <f t="shared" si="1854"/>
        <v>1.0000000000000002</v>
      </c>
      <c r="Q2462" s="156">
        <f t="shared" si="1855"/>
        <v>-0.14307960198707925</v>
      </c>
      <c r="R2462" s="83"/>
      <c r="S2462" s="83"/>
      <c r="T2462" s="232"/>
      <c r="U2462" s="209">
        <v>2</v>
      </c>
    </row>
    <row r="2463" spans="1:246" s="60" customFormat="1" ht="15.75" hidden="1" customHeight="1" thickBot="1">
      <c r="A2463" s="60" t="s">
        <v>57</v>
      </c>
      <c r="B2463" s="62"/>
      <c r="C2463" s="49" t="s">
        <v>775</v>
      </c>
      <c r="D2463" s="298">
        <f t="shared" si="1851"/>
        <v>2.380504571918508E-2</v>
      </c>
      <c r="E2463" s="299">
        <f t="shared" ref="E2463:O2463" si="1858">E2485/$P2485</f>
        <v>6.4868862655961587E-5</v>
      </c>
      <c r="F2463" s="299">
        <f t="shared" si="1858"/>
        <v>0.19860729023185034</v>
      </c>
      <c r="G2463" s="299">
        <f t="shared" si="1858"/>
        <v>2.3455633598973E-2</v>
      </c>
      <c r="H2463" s="299">
        <f t="shared" si="1858"/>
        <v>0</v>
      </c>
      <c r="I2463" s="299">
        <f t="shared" si="1858"/>
        <v>2.9197467691174463E-2</v>
      </c>
      <c r="J2463" s="299">
        <f t="shared" si="1858"/>
        <v>0.19214710502357932</v>
      </c>
      <c r="K2463" s="299">
        <f t="shared" si="1858"/>
        <v>0</v>
      </c>
      <c r="L2463" s="299">
        <f t="shared" si="1858"/>
        <v>0.12331499400858273</v>
      </c>
      <c r="M2463" s="299">
        <f t="shared" si="1858"/>
        <v>0.19802200275967535</v>
      </c>
      <c r="N2463" s="299">
        <f t="shared" si="1858"/>
        <v>1.5972804546397773E-4</v>
      </c>
      <c r="O2463" s="299">
        <f t="shared" si="1858"/>
        <v>0.21122586405885979</v>
      </c>
      <c r="P2463" s="300">
        <f t="shared" si="1854"/>
        <v>1</v>
      </c>
      <c r="Q2463" s="301">
        <f t="shared" si="1855"/>
        <v>7.7786555656307987E-2</v>
      </c>
      <c r="R2463" s="83"/>
      <c r="S2463" s="83"/>
      <c r="T2463" s="67"/>
      <c r="U2463" s="209">
        <v>2</v>
      </c>
    </row>
    <row r="2464" spans="1:246" s="60" customFormat="1" ht="15.75" hidden="1" customHeight="1" thickBot="1">
      <c r="A2464" s="60" t="s">
        <v>57</v>
      </c>
      <c r="B2464" s="62"/>
      <c r="C2464" s="49" t="s">
        <v>852</v>
      </c>
      <c r="D2464" s="130">
        <f t="shared" si="1851"/>
        <v>6.201009845421275E-3</v>
      </c>
      <c r="E2464" s="119">
        <f t="shared" ref="E2464:O2465" si="1859">E2486/$P2486</f>
        <v>0</v>
      </c>
      <c r="F2464" s="119">
        <f t="shared" si="1859"/>
        <v>0.20303783794999578</v>
      </c>
      <c r="G2464" s="119">
        <f t="shared" si="1859"/>
        <v>2.6579324145243707E-2</v>
      </c>
      <c r="H2464" s="119">
        <f t="shared" si="1859"/>
        <v>0</v>
      </c>
      <c r="I2464" s="119">
        <f t="shared" si="1859"/>
        <v>0.23650996870944216</v>
      </c>
      <c r="J2464" s="119">
        <f t="shared" si="1859"/>
        <v>6.2010098454212022E-3</v>
      </c>
      <c r="K2464" s="119">
        <f t="shared" si="1859"/>
        <v>0</v>
      </c>
      <c r="L2464" s="119">
        <f t="shared" si="1859"/>
        <v>0.1029900302545964</v>
      </c>
      <c r="M2464" s="119">
        <f t="shared" si="1859"/>
        <v>0.20924040962493973</v>
      </c>
      <c r="N2464" s="119">
        <f>N2486/$P2486</f>
        <v>0</v>
      </c>
      <c r="O2464" s="119">
        <f t="shared" si="1859"/>
        <v>0.20924040962493973</v>
      </c>
      <c r="P2464" s="175">
        <f t="shared" si="1854"/>
        <v>0.99999999999999989</v>
      </c>
      <c r="Q2464" s="176">
        <f t="shared" si="1855"/>
        <v>-5.363893270523612E-2</v>
      </c>
      <c r="R2464" s="83"/>
      <c r="S2464" s="83"/>
      <c r="T2464" s="67"/>
      <c r="U2464" s="209">
        <v>2</v>
      </c>
    </row>
    <row r="2465" spans="1:21" s="60" customFormat="1" ht="15" hidden="1" customHeight="1" thickBot="1">
      <c r="A2465" s="60" t="s">
        <v>57</v>
      </c>
      <c r="B2465" s="62"/>
      <c r="C2465" s="49" t="s">
        <v>936</v>
      </c>
      <c r="D2465" s="130">
        <f t="shared" si="1851"/>
        <v>1.701354700926027E-2</v>
      </c>
      <c r="E2465" s="119">
        <f t="shared" si="1859"/>
        <v>0</v>
      </c>
      <c r="F2465" s="119">
        <f t="shared" si="1859"/>
        <v>0.2098940307075845</v>
      </c>
      <c r="G2465" s="119">
        <f t="shared" si="1859"/>
        <v>5.8019459887152635E-3</v>
      </c>
      <c r="H2465" s="119">
        <f t="shared" si="1859"/>
        <v>2.9226370236649774E-10</v>
      </c>
      <c r="I2465" s="119">
        <f t="shared" si="1859"/>
        <v>0.21822366318113373</v>
      </c>
      <c r="J2465" s="119">
        <f t="shared" si="1859"/>
        <v>0</v>
      </c>
      <c r="K2465" s="119">
        <f t="shared" si="1859"/>
        <v>0</v>
      </c>
      <c r="L2465" s="119">
        <f t="shared" si="1859"/>
        <v>0.13597169603020279</v>
      </c>
      <c r="M2465" s="119">
        <f t="shared" si="1859"/>
        <v>0.19592690493994927</v>
      </c>
      <c r="N2465" s="119">
        <f>N2487/$P2487</f>
        <v>0</v>
      </c>
      <c r="O2465" s="119">
        <f t="shared" si="1859"/>
        <v>0.21716821185089047</v>
      </c>
      <c r="P2465" s="175">
        <f t="shared" si="1854"/>
        <v>1</v>
      </c>
      <c r="Q2465" s="176">
        <f t="shared" si="1855"/>
        <v>6.8781036135491469E-2</v>
      </c>
      <c r="R2465" s="83"/>
      <c r="S2465" s="83"/>
      <c r="T2465" s="67"/>
      <c r="U2465" s="209">
        <v>2</v>
      </c>
    </row>
    <row r="2466" spans="1:21" s="60" customFormat="1" ht="15.6" hidden="1" customHeight="1" thickBot="1">
      <c r="A2466" s="60" t="s">
        <v>57</v>
      </c>
      <c r="B2466" s="62"/>
      <c r="C2466" s="49" t="s">
        <v>1070</v>
      </c>
      <c r="D2466" s="130">
        <f t="shared" ref="D2466:O2466" si="1860">D2489/$P2489</f>
        <v>9.7464003746969272E-2</v>
      </c>
      <c r="E2466" s="119">
        <f t="shared" si="1860"/>
        <v>-6.4957390971615014E-2</v>
      </c>
      <c r="F2466" s="119">
        <f t="shared" si="1860"/>
        <v>0.21476415120016798</v>
      </c>
      <c r="G2466" s="119">
        <f t="shared" si="1860"/>
        <v>2.9507509541043114E-2</v>
      </c>
      <c r="H2466" s="119">
        <f t="shared" si="1860"/>
        <v>8.4068264588348354E-6</v>
      </c>
      <c r="I2466" s="119">
        <f t="shared" si="1860"/>
        <v>0.20782902126244579</v>
      </c>
      <c r="J2466" s="119">
        <f t="shared" si="1860"/>
        <v>4.1166576775630959E-2</v>
      </c>
      <c r="K2466" s="119">
        <f t="shared" si="1860"/>
        <v>0</v>
      </c>
      <c r="L2466" s="119">
        <f t="shared" si="1860"/>
        <v>6.6621561694560669E-2</v>
      </c>
      <c r="M2466" s="119">
        <f t="shared" si="1860"/>
        <v>0.18611526364508033</v>
      </c>
      <c r="N2466" s="119">
        <f t="shared" si="1860"/>
        <v>5.274671593902003E-3</v>
      </c>
      <c r="O2466" s="119">
        <f t="shared" si="1860"/>
        <v>0.21620622468535605</v>
      </c>
      <c r="P2466" s="175">
        <f>SUM(D2466:O2466)</f>
        <v>1.0000000000000002</v>
      </c>
      <c r="Q2466" s="176">
        <f>(P2489/P2487-1)</f>
        <v>-5.7797737535169369E-2</v>
      </c>
      <c r="R2466" s="83"/>
      <c r="S2466" s="83"/>
      <c r="T2466" s="67"/>
      <c r="U2466" s="209">
        <v>2</v>
      </c>
    </row>
    <row r="2467" spans="1:21" s="60" customFormat="1" ht="15.6" hidden="1" customHeight="1" thickBot="1">
      <c r="A2467" s="60" t="s">
        <v>57</v>
      </c>
      <c r="B2467" s="62">
        <f>+B2446+1</f>
        <v>450</v>
      </c>
      <c r="C2467" s="49" t="s">
        <v>1639</v>
      </c>
      <c r="D2467" s="130">
        <f t="shared" ref="D2467:D2473" si="1861">D2490/$P2490</f>
        <v>0</v>
      </c>
      <c r="E2467" s="119">
        <f t="shared" ref="E2467:M2467" si="1862">E2490/$P2490</f>
        <v>0</v>
      </c>
      <c r="F2467" s="119">
        <f t="shared" si="1862"/>
        <v>0.25736518336269332</v>
      </c>
      <c r="G2467" s="119">
        <f t="shared" si="1862"/>
        <v>1.4755605635587528E-6</v>
      </c>
      <c r="H2467" s="119">
        <f t="shared" si="1862"/>
        <v>5.0097346917281533E-4</v>
      </c>
      <c r="I2467" s="119">
        <f t="shared" si="1862"/>
        <v>5.902242254196343E-2</v>
      </c>
      <c r="J2467" s="119">
        <f t="shared" si="1862"/>
        <v>3.1521214706186344E-2</v>
      </c>
      <c r="K2467" s="119">
        <f t="shared" si="1862"/>
        <v>2.988747921468366E-4</v>
      </c>
      <c r="L2467" s="119">
        <f t="shared" si="1862"/>
        <v>0.20599302995432622</v>
      </c>
      <c r="M2467" s="119">
        <f t="shared" si="1862"/>
        <v>0.21163208716861628</v>
      </c>
      <c r="N2467" s="119">
        <f t="shared" ref="N2467:N2473" si="1863">N2490/$P2490</f>
        <v>0</v>
      </c>
      <c r="O2467" s="119">
        <f t="shared" ref="O2467:O2473" si="1864">O2490/$P2490</f>
        <v>0.23366473844433122</v>
      </c>
      <c r="P2467" s="175">
        <f t="shared" ref="P2467:P2476" si="1865">SUM(D2467:O2467)</f>
        <v>1</v>
      </c>
      <c r="Q2467" s="176">
        <f>(P2490/P2489-1)</f>
        <v>-0.15912063865668635</v>
      </c>
      <c r="R2467" s="83"/>
      <c r="S2467" s="83"/>
      <c r="T2467" s="67"/>
      <c r="U2467" s="209">
        <v>2</v>
      </c>
    </row>
    <row r="2468" spans="1:21" s="60" customFormat="1" ht="15.6" hidden="1" customHeight="1">
      <c r="A2468" s="60" t="s">
        <v>57</v>
      </c>
      <c r="B2468" s="408">
        <f>+B2467+1</f>
        <v>451</v>
      </c>
      <c r="C2468" s="566" t="s">
        <v>1640</v>
      </c>
      <c r="D2468" s="460">
        <f t="shared" si="1861"/>
        <v>0</v>
      </c>
      <c r="E2468" s="346">
        <f t="shared" ref="E2468:M2468" si="1866">E2491/$P2491</f>
        <v>0</v>
      </c>
      <c r="F2468" s="346">
        <f t="shared" si="1866"/>
        <v>0.21283007418902361</v>
      </c>
      <c r="G2468" s="346">
        <f t="shared" si="1866"/>
        <v>1.7678291843692975E-6</v>
      </c>
      <c r="H2468" s="346">
        <f t="shared" si="1866"/>
        <v>0</v>
      </c>
      <c r="I2468" s="346">
        <f t="shared" si="1866"/>
        <v>0.21928153202967871</v>
      </c>
      <c r="J2468" s="346">
        <f t="shared" si="1866"/>
        <v>0</v>
      </c>
      <c r="K2468" s="346">
        <f t="shared" si="1866"/>
        <v>1.0850935533369965E-6</v>
      </c>
      <c r="L2468" s="346">
        <f t="shared" si="1866"/>
        <v>0.19708640904173524</v>
      </c>
      <c r="M2468" s="346">
        <f t="shared" si="1866"/>
        <v>0.1728932713669793</v>
      </c>
      <c r="N2468" s="346">
        <f t="shared" si="1863"/>
        <v>0</v>
      </c>
      <c r="O2468" s="346">
        <f t="shared" si="1864"/>
        <v>0.19790586044984543</v>
      </c>
      <c r="P2468" s="545">
        <f t="shared" si="1865"/>
        <v>1</v>
      </c>
      <c r="Q2468" s="548">
        <f t="shared" ref="Q2468:Q2476" si="1867">(P2491/P2490-1)</f>
        <v>4.3342151345972635E-2</v>
      </c>
      <c r="R2468" s="83"/>
      <c r="S2468" s="83"/>
      <c r="T2468" s="67"/>
      <c r="U2468" s="209">
        <v>2</v>
      </c>
    </row>
    <row r="2469" spans="1:21" s="60" customFormat="1" ht="15.6" customHeight="1">
      <c r="A2469" s="60" t="s">
        <v>57</v>
      </c>
      <c r="B2469" s="513">
        <v>442</v>
      </c>
      <c r="C2469" s="567" t="s">
        <v>1641</v>
      </c>
      <c r="D2469" s="119">
        <f t="shared" si="1861"/>
        <v>0</v>
      </c>
      <c r="E2469" s="119">
        <f t="shared" ref="E2469:M2469" si="1868">E2492/$P2492</f>
        <v>3.1790321683900985E-5</v>
      </c>
      <c r="F2469" s="119">
        <f t="shared" si="1868"/>
        <v>0.24491114813741316</v>
      </c>
      <c r="G2469" s="119">
        <f t="shared" si="1868"/>
        <v>0</v>
      </c>
      <c r="H2469" s="119">
        <f t="shared" si="1868"/>
        <v>0</v>
      </c>
      <c r="I2469" s="119">
        <f t="shared" si="1868"/>
        <v>0.20523635922385067</v>
      </c>
      <c r="J2469" s="119">
        <f t="shared" si="1868"/>
        <v>3.4518159189643599E-2</v>
      </c>
      <c r="K2469" s="119">
        <f t="shared" si="1868"/>
        <v>0</v>
      </c>
      <c r="L2469" s="119">
        <f t="shared" si="1868"/>
        <v>0.23233400048174069</v>
      </c>
      <c r="M2469" s="119">
        <f t="shared" si="1868"/>
        <v>0.20659231584439322</v>
      </c>
      <c r="N2469" s="119">
        <f t="shared" si="1863"/>
        <v>0</v>
      </c>
      <c r="O2469" s="119">
        <f t="shared" si="1864"/>
        <v>7.6376226801274802E-2</v>
      </c>
      <c r="P2469" s="175">
        <f t="shared" si="1865"/>
        <v>1</v>
      </c>
      <c r="Q2469" s="556">
        <f t="shared" si="1867"/>
        <v>-0.21035167030678126</v>
      </c>
      <c r="R2469" s="83"/>
      <c r="S2469" s="83"/>
      <c r="T2469" s="67"/>
      <c r="U2469" s="209">
        <v>1</v>
      </c>
    </row>
    <row r="2470" spans="1:21" s="60" customFormat="1" ht="15.6" customHeight="1">
      <c r="A2470" s="60" t="s">
        <v>57</v>
      </c>
      <c r="B2470" s="513">
        <f>+B2469+1</f>
        <v>443</v>
      </c>
      <c r="C2470" s="567" t="s">
        <v>1642</v>
      </c>
      <c r="D2470" s="119">
        <f t="shared" si="1861"/>
        <v>0.16507529685045519</v>
      </c>
      <c r="E2470" s="119">
        <f t="shared" ref="E2470:M2470" si="1869">E2493/$P2493</f>
        <v>0</v>
      </c>
      <c r="F2470" s="119">
        <f t="shared" si="1869"/>
        <v>2.9675046475800205E-2</v>
      </c>
      <c r="G2470" s="119">
        <f t="shared" si="1869"/>
        <v>0.1572263595216371</v>
      </c>
      <c r="H2470" s="119">
        <f t="shared" si="1869"/>
        <v>0.15721456842900494</v>
      </c>
      <c r="I2470" s="119">
        <f t="shared" si="1869"/>
        <v>-1.7764255387660015E-2</v>
      </c>
      <c r="J2470" s="119">
        <f t="shared" si="1869"/>
        <v>5.0485787690802272E-3</v>
      </c>
      <c r="K2470" s="119">
        <f t="shared" si="1869"/>
        <v>6.4422599777794949E-6</v>
      </c>
      <c r="L2470" s="119">
        <f t="shared" si="1869"/>
        <v>0.12868273402097646</v>
      </c>
      <c r="M2470" s="119">
        <f t="shared" si="1869"/>
        <v>0.19139996566850448</v>
      </c>
      <c r="N2470" s="119">
        <f t="shared" si="1863"/>
        <v>4.4913804678003988E-4</v>
      </c>
      <c r="O2470" s="119">
        <f t="shared" si="1864"/>
        <v>0.18298612534544353</v>
      </c>
      <c r="P2470" s="175">
        <f t="shared" si="1865"/>
        <v>0.99999999999999989</v>
      </c>
      <c r="Q2470" s="556">
        <f t="shared" si="1867"/>
        <v>0.13920997044139449</v>
      </c>
      <c r="R2470" s="83"/>
      <c r="S2470" s="83"/>
      <c r="T2470" s="67"/>
      <c r="U2470" s="209">
        <v>1</v>
      </c>
    </row>
    <row r="2471" spans="1:21" s="60" customFormat="1" ht="15.75" customHeight="1">
      <c r="A2471" s="60" t="s">
        <v>57</v>
      </c>
      <c r="B2471" s="513">
        <f>+B2470+1</f>
        <v>444</v>
      </c>
      <c r="C2471" s="567" t="s">
        <v>1643</v>
      </c>
      <c r="D2471" s="119">
        <f t="shared" si="1861"/>
        <v>8.5421651522513322E-3</v>
      </c>
      <c r="E2471" s="119">
        <f t="shared" ref="E2471:M2471" si="1870">E2494/$P2494</f>
        <v>7.5372045461032853E-6</v>
      </c>
      <c r="F2471" s="119">
        <f t="shared" si="1870"/>
        <v>0.18815174659942432</v>
      </c>
      <c r="G2471" s="119">
        <f t="shared" si="1870"/>
        <v>0</v>
      </c>
      <c r="H2471" s="119">
        <f t="shared" si="1870"/>
        <v>0</v>
      </c>
      <c r="I2471" s="119">
        <f t="shared" si="1870"/>
        <v>0.15836769796126052</v>
      </c>
      <c r="J2471" s="119">
        <f t="shared" si="1870"/>
        <v>1.5656507399303871E-2</v>
      </c>
      <c r="K2471" s="119">
        <f t="shared" si="1870"/>
        <v>0</v>
      </c>
      <c r="L2471" s="119">
        <f t="shared" si="1870"/>
        <v>0.10887616330722401</v>
      </c>
      <c r="M2471" s="119">
        <f t="shared" si="1870"/>
        <v>0.24074749402018294</v>
      </c>
      <c r="N2471" s="119">
        <f t="shared" si="1863"/>
        <v>0</v>
      </c>
      <c r="O2471" s="119">
        <f t="shared" si="1864"/>
        <v>0.27965068835580686</v>
      </c>
      <c r="P2471" s="175">
        <f t="shared" si="1865"/>
        <v>0.99999999999999989</v>
      </c>
      <c r="Q2471" s="556">
        <f t="shared" si="1867"/>
        <v>-0.2178073077325442</v>
      </c>
      <c r="R2471" s="83"/>
      <c r="S2471" s="83"/>
      <c r="T2471" s="67"/>
      <c r="U2471" s="209">
        <v>1</v>
      </c>
    </row>
    <row r="2472" spans="1:21" s="60" customFormat="1" ht="15.75" customHeight="1">
      <c r="A2472" s="60" t="s">
        <v>57</v>
      </c>
      <c r="B2472" s="513">
        <f>+B2471+1</f>
        <v>445</v>
      </c>
      <c r="C2472" s="567" t="s">
        <v>1644</v>
      </c>
      <c r="D2472" s="119">
        <f t="shared" si="1861"/>
        <v>0</v>
      </c>
      <c r="E2472" s="119">
        <f t="shared" ref="E2472:M2472" si="1871">E2495/$P2495</f>
        <v>-4.2237342058069519E-2</v>
      </c>
      <c r="F2472" s="119">
        <f t="shared" si="1871"/>
        <v>0.25397435976199839</v>
      </c>
      <c r="G2472" s="119">
        <f t="shared" si="1871"/>
        <v>0</v>
      </c>
      <c r="H2472" s="119">
        <f t="shared" si="1871"/>
        <v>0</v>
      </c>
      <c r="I2472" s="119">
        <f t="shared" si="1871"/>
        <v>0.14045575686218975</v>
      </c>
      <c r="J2472" s="119">
        <f t="shared" si="1871"/>
        <v>8.0144149995474995E-3</v>
      </c>
      <c r="K2472" s="119">
        <f t="shared" si="1871"/>
        <v>0</v>
      </c>
      <c r="L2472" s="119">
        <f t="shared" si="1871"/>
        <v>0.13645506914882724</v>
      </c>
      <c r="M2472" s="119">
        <f t="shared" si="1871"/>
        <v>0.28461598267845201</v>
      </c>
      <c r="N2472" s="119">
        <f t="shared" si="1863"/>
        <v>0</v>
      </c>
      <c r="O2472" s="119">
        <f t="shared" si="1864"/>
        <v>0.21872175860705467</v>
      </c>
      <c r="P2472" s="175">
        <f t="shared" si="1865"/>
        <v>1</v>
      </c>
      <c r="Q2472" s="556">
        <f t="shared" si="1867"/>
        <v>-0.15985932079054055</v>
      </c>
      <c r="R2472" s="83"/>
      <c r="S2472" s="83"/>
      <c r="T2472" s="67"/>
      <c r="U2472" s="209">
        <v>1</v>
      </c>
    </row>
    <row r="2473" spans="1:21" s="60" customFormat="1" ht="15.75" customHeight="1">
      <c r="A2473" s="60" t="s">
        <v>57</v>
      </c>
      <c r="B2473" s="513">
        <v>446</v>
      </c>
      <c r="C2473" s="567" t="s">
        <v>1645</v>
      </c>
      <c r="D2473" s="119">
        <f t="shared" si="1861"/>
        <v>4.0277413017751486E-2</v>
      </c>
      <c r="E2473" s="119">
        <f t="shared" ref="E2473:M2473" si="1872">E2496/$P2496</f>
        <v>0</v>
      </c>
      <c r="F2473" s="119">
        <f t="shared" si="1872"/>
        <v>0.21552725798816572</v>
      </c>
      <c r="G2473" s="119">
        <f t="shared" si="1872"/>
        <v>3.3339688165680476E-2</v>
      </c>
      <c r="H2473" s="119">
        <f t="shared" si="1872"/>
        <v>0</v>
      </c>
      <c r="I2473" s="119">
        <f t="shared" si="1872"/>
        <v>0.30968143668639048</v>
      </c>
      <c r="J2473" s="119">
        <f t="shared" si="1872"/>
        <v>1.183431952662722E-2</v>
      </c>
      <c r="K2473" s="119">
        <f t="shared" si="1872"/>
        <v>0</v>
      </c>
      <c r="L2473" s="119">
        <f t="shared" si="1872"/>
        <v>0.1183431952662722</v>
      </c>
      <c r="M2473" s="119">
        <f t="shared" si="1872"/>
        <v>0.15976331360946747</v>
      </c>
      <c r="N2473" s="119">
        <f t="shared" si="1863"/>
        <v>0</v>
      </c>
      <c r="O2473" s="119">
        <f t="shared" si="1864"/>
        <v>0.11123337573964492</v>
      </c>
      <c r="P2473" s="175">
        <f t="shared" si="1865"/>
        <v>1</v>
      </c>
      <c r="Q2473" s="556">
        <f t="shared" si="1867"/>
        <v>1.0773235017561777E-2</v>
      </c>
      <c r="R2473" s="83"/>
      <c r="S2473" s="83"/>
      <c r="T2473" s="67"/>
      <c r="U2473" s="209">
        <v>1</v>
      </c>
    </row>
    <row r="2474" spans="1:21" s="60" customFormat="1" ht="15.75" customHeight="1">
      <c r="A2474" s="60" t="s">
        <v>57</v>
      </c>
      <c r="B2474" s="513">
        <v>447</v>
      </c>
      <c r="C2474" s="567" t="s">
        <v>1646</v>
      </c>
      <c r="D2474" s="119">
        <f t="shared" ref="D2474:O2476" si="1873">D2497/$P2497</f>
        <v>4.1916167664670656E-2</v>
      </c>
      <c r="E2474" s="119">
        <f t="shared" si="1873"/>
        <v>0</v>
      </c>
      <c r="F2474" s="119">
        <f t="shared" si="1873"/>
        <v>0.21556886227544911</v>
      </c>
      <c r="G2474" s="119">
        <f t="shared" si="1873"/>
        <v>3.5928143712574849E-2</v>
      </c>
      <c r="H2474" s="119">
        <f t="shared" si="1873"/>
        <v>0</v>
      </c>
      <c r="I2474" s="119">
        <f t="shared" si="1873"/>
        <v>0.31137724550898205</v>
      </c>
      <c r="J2474" s="119">
        <f t="shared" si="1873"/>
        <v>1.1976047904191617E-2</v>
      </c>
      <c r="K2474" s="119">
        <f t="shared" si="1873"/>
        <v>0</v>
      </c>
      <c r="L2474" s="119">
        <f t="shared" si="1873"/>
        <v>0.11976047904191617</v>
      </c>
      <c r="M2474" s="119">
        <f t="shared" si="1873"/>
        <v>0.16167664670658685</v>
      </c>
      <c r="N2474" s="119">
        <f t="shared" si="1873"/>
        <v>0</v>
      </c>
      <c r="O2474" s="119">
        <f t="shared" si="1873"/>
        <v>0.1017964071856287</v>
      </c>
      <c r="P2474" s="175">
        <f t="shared" si="1865"/>
        <v>0.99999999999999989</v>
      </c>
      <c r="Q2474" s="556">
        <f t="shared" si="1867"/>
        <v>-1.1834319526627168E-2</v>
      </c>
      <c r="R2474" s="83"/>
      <c r="S2474" s="83"/>
      <c r="T2474" s="67"/>
      <c r="U2474" s="209">
        <v>1</v>
      </c>
    </row>
    <row r="2475" spans="1:21" s="60" customFormat="1" ht="15.75" hidden="1" customHeight="1" thickBot="1">
      <c r="A2475" s="60" t="s">
        <v>57</v>
      </c>
      <c r="B2475" s="409"/>
      <c r="C2475" s="158" t="s">
        <v>1647</v>
      </c>
      <c r="D2475" s="102" t="e">
        <f t="shared" si="1873"/>
        <v>#DIV/0!</v>
      </c>
      <c r="E2475" s="103" t="e">
        <f t="shared" si="1873"/>
        <v>#DIV/0!</v>
      </c>
      <c r="F2475" s="103" t="e">
        <f t="shared" si="1873"/>
        <v>#DIV/0!</v>
      </c>
      <c r="G2475" s="103" t="e">
        <f t="shared" si="1873"/>
        <v>#DIV/0!</v>
      </c>
      <c r="H2475" s="103" t="e">
        <f t="shared" si="1873"/>
        <v>#DIV/0!</v>
      </c>
      <c r="I2475" s="103" t="e">
        <f t="shared" si="1873"/>
        <v>#DIV/0!</v>
      </c>
      <c r="J2475" s="103" t="e">
        <f t="shared" si="1873"/>
        <v>#DIV/0!</v>
      </c>
      <c r="K2475" s="103" t="e">
        <f t="shared" si="1873"/>
        <v>#DIV/0!</v>
      </c>
      <c r="L2475" s="103" t="e">
        <f t="shared" si="1873"/>
        <v>#DIV/0!</v>
      </c>
      <c r="M2475" s="103" t="e">
        <f t="shared" si="1873"/>
        <v>#DIV/0!</v>
      </c>
      <c r="N2475" s="103" t="e">
        <f t="shared" si="1873"/>
        <v>#DIV/0!</v>
      </c>
      <c r="O2475" s="103" t="e">
        <f t="shared" si="1873"/>
        <v>#DIV/0!</v>
      </c>
      <c r="P2475" s="105" t="e">
        <f t="shared" si="1865"/>
        <v>#DIV/0!</v>
      </c>
      <c r="Q2475" s="106">
        <f t="shared" si="1867"/>
        <v>-1</v>
      </c>
      <c r="R2475" s="83"/>
      <c r="S2475" s="83"/>
      <c r="T2475" s="67"/>
      <c r="U2475" s="209">
        <v>2</v>
      </c>
    </row>
    <row r="2476" spans="1:21" s="60" customFormat="1" ht="15.75" hidden="1" customHeight="1" thickBot="1">
      <c r="A2476" s="60" t="s">
        <v>57</v>
      </c>
      <c r="B2476" s="213"/>
      <c r="C2476" s="40" t="s">
        <v>1648</v>
      </c>
      <c r="D2476" s="102" t="e">
        <f t="shared" si="1873"/>
        <v>#DIV/0!</v>
      </c>
      <c r="E2476" s="103" t="e">
        <f t="shared" si="1873"/>
        <v>#DIV/0!</v>
      </c>
      <c r="F2476" s="103" t="e">
        <f t="shared" si="1873"/>
        <v>#DIV/0!</v>
      </c>
      <c r="G2476" s="103" t="e">
        <f t="shared" si="1873"/>
        <v>#DIV/0!</v>
      </c>
      <c r="H2476" s="103" t="e">
        <f t="shared" si="1873"/>
        <v>#DIV/0!</v>
      </c>
      <c r="I2476" s="103" t="e">
        <f t="shared" si="1873"/>
        <v>#DIV/0!</v>
      </c>
      <c r="J2476" s="103" t="e">
        <f t="shared" si="1873"/>
        <v>#DIV/0!</v>
      </c>
      <c r="K2476" s="103" t="e">
        <f t="shared" si="1873"/>
        <v>#DIV/0!</v>
      </c>
      <c r="L2476" s="103" t="e">
        <f t="shared" si="1873"/>
        <v>#DIV/0!</v>
      </c>
      <c r="M2476" s="103" t="e">
        <f t="shared" si="1873"/>
        <v>#DIV/0!</v>
      </c>
      <c r="N2476" s="103" t="e">
        <f t="shared" si="1873"/>
        <v>#DIV/0!</v>
      </c>
      <c r="O2476" s="103" t="e">
        <f t="shared" si="1873"/>
        <v>#DIV/0!</v>
      </c>
      <c r="P2476" s="107" t="e">
        <f t="shared" si="1865"/>
        <v>#DIV/0!</v>
      </c>
      <c r="Q2476" s="108" t="e">
        <f t="shared" si="1867"/>
        <v>#DIV/0!</v>
      </c>
      <c r="R2476" s="83"/>
      <c r="S2476" s="83"/>
      <c r="T2476" s="67"/>
      <c r="U2476" s="209">
        <v>2</v>
      </c>
    </row>
    <row r="2477" spans="1:21" s="60" customFormat="1" ht="15.75" hidden="1" customHeight="1" thickBot="1">
      <c r="A2477" s="60" t="s">
        <v>57</v>
      </c>
      <c r="B2477" s="213"/>
      <c r="C2477" s="40" t="s">
        <v>2554</v>
      </c>
      <c r="D2477" s="102" t="e">
        <f t="shared" ref="D2477:O2477" si="1874">D2500/$P2500</f>
        <v>#DIV/0!</v>
      </c>
      <c r="E2477" s="103" t="e">
        <f t="shared" si="1874"/>
        <v>#DIV/0!</v>
      </c>
      <c r="F2477" s="103" t="e">
        <f t="shared" si="1874"/>
        <v>#DIV/0!</v>
      </c>
      <c r="G2477" s="103" t="e">
        <f t="shared" si="1874"/>
        <v>#DIV/0!</v>
      </c>
      <c r="H2477" s="103" t="e">
        <f t="shared" si="1874"/>
        <v>#DIV/0!</v>
      </c>
      <c r="I2477" s="103" t="e">
        <f t="shared" si="1874"/>
        <v>#DIV/0!</v>
      </c>
      <c r="J2477" s="103" t="e">
        <f t="shared" si="1874"/>
        <v>#DIV/0!</v>
      </c>
      <c r="K2477" s="103" t="e">
        <f t="shared" si="1874"/>
        <v>#DIV/0!</v>
      </c>
      <c r="L2477" s="103" t="e">
        <f t="shared" si="1874"/>
        <v>#DIV/0!</v>
      </c>
      <c r="M2477" s="103" t="e">
        <f t="shared" si="1874"/>
        <v>#DIV/0!</v>
      </c>
      <c r="N2477" s="103" t="e">
        <f>N2500/$P2500</f>
        <v>#DIV/0!</v>
      </c>
      <c r="O2477" s="103" t="e">
        <f t="shared" si="1874"/>
        <v>#DIV/0!</v>
      </c>
      <c r="P2477" s="107" t="e">
        <f t="shared" ref="P2477:P2479" si="1875">SUM(D2477:O2477)</f>
        <v>#DIV/0!</v>
      </c>
      <c r="Q2477" s="108" t="e">
        <f t="shared" ref="Q2477:Q2479" si="1876">(P2500/P2499-1)</f>
        <v>#DIV/0!</v>
      </c>
      <c r="R2477" s="83"/>
      <c r="S2477" s="83"/>
      <c r="T2477" s="67"/>
      <c r="U2477" s="209">
        <v>2</v>
      </c>
    </row>
    <row r="2478" spans="1:21" s="60" customFormat="1" ht="15.75" hidden="1" customHeight="1" thickBot="1">
      <c r="A2478" s="60" t="s">
        <v>57</v>
      </c>
      <c r="B2478" s="213"/>
      <c r="C2478" s="40" t="s">
        <v>2650</v>
      </c>
      <c r="D2478" s="102" t="e">
        <f t="shared" ref="D2478:O2478" si="1877">D2501/$P2501</f>
        <v>#DIV/0!</v>
      </c>
      <c r="E2478" s="103" t="e">
        <f t="shared" si="1877"/>
        <v>#DIV/0!</v>
      </c>
      <c r="F2478" s="103" t="e">
        <f t="shared" si="1877"/>
        <v>#DIV/0!</v>
      </c>
      <c r="G2478" s="103" t="e">
        <f t="shared" si="1877"/>
        <v>#DIV/0!</v>
      </c>
      <c r="H2478" s="103" t="e">
        <f t="shared" si="1877"/>
        <v>#DIV/0!</v>
      </c>
      <c r="I2478" s="103" t="e">
        <f t="shared" si="1877"/>
        <v>#DIV/0!</v>
      </c>
      <c r="J2478" s="103" t="e">
        <f t="shared" si="1877"/>
        <v>#DIV/0!</v>
      </c>
      <c r="K2478" s="103" t="e">
        <f t="shared" si="1877"/>
        <v>#DIV/0!</v>
      </c>
      <c r="L2478" s="103" t="e">
        <f t="shared" si="1877"/>
        <v>#DIV/0!</v>
      </c>
      <c r="M2478" s="103" t="e">
        <f t="shared" si="1877"/>
        <v>#DIV/0!</v>
      </c>
      <c r="N2478" s="103" t="e">
        <f t="shared" si="1877"/>
        <v>#DIV/0!</v>
      </c>
      <c r="O2478" s="103" t="e">
        <f t="shared" si="1877"/>
        <v>#DIV/0!</v>
      </c>
      <c r="P2478" s="107" t="e">
        <f t="shared" si="1875"/>
        <v>#DIV/0!</v>
      </c>
      <c r="Q2478" s="108" t="e">
        <f t="shared" si="1876"/>
        <v>#DIV/0!</v>
      </c>
      <c r="R2478" s="83"/>
      <c r="S2478" s="83"/>
      <c r="T2478" s="67"/>
      <c r="U2478" s="209">
        <v>2</v>
      </c>
    </row>
    <row r="2479" spans="1:21" s="60" customFormat="1" ht="15.75" hidden="1" customHeight="1" thickBot="1">
      <c r="A2479" s="60" t="s">
        <v>57</v>
      </c>
      <c r="B2479" s="213"/>
      <c r="C2479" s="40" t="s">
        <v>2746</v>
      </c>
      <c r="D2479" s="102" t="e">
        <f t="shared" ref="D2479:O2479" si="1878">D2502/$P2502</f>
        <v>#DIV/0!</v>
      </c>
      <c r="E2479" s="103" t="e">
        <f t="shared" si="1878"/>
        <v>#DIV/0!</v>
      </c>
      <c r="F2479" s="103" t="e">
        <f t="shared" si="1878"/>
        <v>#DIV/0!</v>
      </c>
      <c r="G2479" s="103" t="e">
        <f t="shared" si="1878"/>
        <v>#DIV/0!</v>
      </c>
      <c r="H2479" s="103" t="e">
        <f t="shared" si="1878"/>
        <v>#DIV/0!</v>
      </c>
      <c r="I2479" s="103" t="e">
        <f t="shared" si="1878"/>
        <v>#DIV/0!</v>
      </c>
      <c r="J2479" s="103" t="e">
        <f t="shared" si="1878"/>
        <v>#DIV/0!</v>
      </c>
      <c r="K2479" s="103" t="e">
        <f t="shared" si="1878"/>
        <v>#DIV/0!</v>
      </c>
      <c r="L2479" s="103" t="e">
        <f t="shared" si="1878"/>
        <v>#DIV/0!</v>
      </c>
      <c r="M2479" s="103" t="e">
        <f t="shared" si="1878"/>
        <v>#DIV/0!</v>
      </c>
      <c r="N2479" s="103" t="e">
        <f t="shared" si="1878"/>
        <v>#DIV/0!</v>
      </c>
      <c r="O2479" s="103" t="e">
        <f t="shared" si="1878"/>
        <v>#DIV/0!</v>
      </c>
      <c r="P2479" s="107" t="e">
        <f t="shared" si="1875"/>
        <v>#DIV/0!</v>
      </c>
      <c r="Q2479" s="108" t="e">
        <f t="shared" si="1876"/>
        <v>#DIV/0!</v>
      </c>
      <c r="R2479" s="83"/>
      <c r="S2479" s="83"/>
      <c r="T2479" s="67"/>
      <c r="U2479" s="209">
        <v>2</v>
      </c>
    </row>
    <row r="2480" spans="1:21" s="60" customFormat="1" ht="15.75" hidden="1" customHeight="1" thickBot="1">
      <c r="A2480" s="60" t="s">
        <v>57</v>
      </c>
      <c r="B2480" s="213"/>
      <c r="C2480" s="41" t="s">
        <v>264</v>
      </c>
      <c r="D2480" s="351">
        <v>1.4187476700000001</v>
      </c>
      <c r="E2480" s="352">
        <v>0</v>
      </c>
      <c r="F2480" s="352">
        <v>8.6340474199999999</v>
      </c>
      <c r="G2480" s="352">
        <v>1.3178986699999999</v>
      </c>
      <c r="H2480" s="352">
        <v>5.53808999999994E-3</v>
      </c>
      <c r="I2480" s="352">
        <v>9.9636188199999971</v>
      </c>
      <c r="J2480" s="352">
        <v>1.1128217600000028</v>
      </c>
      <c r="K2480" s="352">
        <v>2.1646199999999283E-2</v>
      </c>
      <c r="L2480" s="352">
        <v>11.839208820000003</v>
      </c>
      <c r="M2480" s="352">
        <v>6.9542392899999967</v>
      </c>
      <c r="N2480" s="352">
        <v>0.89960055000000239</v>
      </c>
      <c r="O2480" s="83">
        <v>6.7738175900000002</v>
      </c>
      <c r="P2480" s="304">
        <f>SUM(D2480:O2480)</f>
        <v>48.941184880000002</v>
      </c>
      <c r="Q2480" s="84"/>
      <c r="R2480" s="83"/>
      <c r="S2480" s="83"/>
      <c r="T2480" s="67"/>
      <c r="U2480" s="209">
        <v>2</v>
      </c>
    </row>
    <row r="2481" spans="1:21" s="60" customFormat="1" ht="15.75" hidden="1" customHeight="1" thickBot="1">
      <c r="A2481" s="60" t="s">
        <v>57</v>
      </c>
      <c r="B2481" s="213"/>
      <c r="C2481" s="40" t="s">
        <v>265</v>
      </c>
      <c r="D2481" s="109">
        <v>0.94643641999999994</v>
      </c>
      <c r="E2481" s="110">
        <v>0</v>
      </c>
      <c r="F2481" s="110">
        <v>6.1879874800000003</v>
      </c>
      <c r="G2481" s="110">
        <v>0.99980541999999994</v>
      </c>
      <c r="H2481" s="110">
        <v>0</v>
      </c>
      <c r="I2481" s="110">
        <v>5.5042571799999997</v>
      </c>
      <c r="J2481" s="110">
        <v>1.0623554099999999</v>
      </c>
      <c r="K2481" s="110">
        <v>5.0000000000000002E-5</v>
      </c>
      <c r="L2481" s="110">
        <v>4.0543079799999999</v>
      </c>
      <c r="M2481" s="110">
        <v>7.9964946599999998</v>
      </c>
      <c r="N2481" s="110">
        <v>1.0395587500000001</v>
      </c>
      <c r="O2481" s="111">
        <v>6.6876729199999998</v>
      </c>
      <c r="P2481" s="112">
        <f>SUM(D2481:O2481)</f>
        <v>34.478926219999998</v>
      </c>
      <c r="Q2481" s="240"/>
      <c r="R2481" s="315"/>
      <c r="S2481" s="315"/>
      <c r="T2481" s="242"/>
      <c r="U2481" s="209">
        <v>2</v>
      </c>
    </row>
    <row r="2482" spans="1:21" s="60" customFormat="1" ht="15.75" hidden="1" customHeight="1" thickBot="1">
      <c r="A2482" s="60" t="s">
        <v>57</v>
      </c>
      <c r="B2482" s="213"/>
      <c r="C2482" s="40" t="s">
        <v>469</v>
      </c>
      <c r="D2482" s="109">
        <v>1.03950875</v>
      </c>
      <c r="E2482" s="110">
        <v>0</v>
      </c>
      <c r="F2482" s="110">
        <v>7.0526482899999996</v>
      </c>
      <c r="G2482" s="110">
        <v>0.94735860000000005</v>
      </c>
      <c r="H2482" s="110">
        <v>1.7564900000000001E-3</v>
      </c>
      <c r="I2482" s="110">
        <v>6.5871723900000001</v>
      </c>
      <c r="J2482" s="110">
        <v>0.87936711000000001</v>
      </c>
      <c r="K2482" s="110">
        <v>-2.7527300000000001E-3</v>
      </c>
      <c r="L2482" s="110">
        <v>3.7492200000000002E-3</v>
      </c>
      <c r="M2482" s="110">
        <v>11.33991647</v>
      </c>
      <c r="N2482" s="110">
        <v>2.5466770300000001</v>
      </c>
      <c r="O2482" s="111">
        <v>5.4624267499999997</v>
      </c>
      <c r="P2482" s="112">
        <f t="shared" ref="P2482:P2487" si="1879">SUM(D2482:O2482)</f>
        <v>35.85782837</v>
      </c>
      <c r="Q2482" s="80"/>
      <c r="R2482" s="114"/>
      <c r="S2482" s="114"/>
      <c r="T2482" s="115">
        <f t="shared" ref="T2482:T2488" si="1880">R2482-S2482</f>
        <v>0</v>
      </c>
      <c r="U2482" s="209">
        <v>2</v>
      </c>
    </row>
    <row r="2483" spans="1:21" s="60" customFormat="1" ht="15.75" hidden="1" customHeight="1" thickBot="1">
      <c r="A2483" s="60" t="s">
        <v>57</v>
      </c>
      <c r="B2483" s="213"/>
      <c r="C2483" s="40" t="s">
        <v>588</v>
      </c>
      <c r="D2483" s="109">
        <v>3.9326444500000002</v>
      </c>
      <c r="E2483" s="110">
        <v>-1.4196153499999999</v>
      </c>
      <c r="F2483" s="110">
        <v>5.2123767499999998</v>
      </c>
      <c r="G2483" s="110">
        <v>2.3200586099999998</v>
      </c>
      <c r="H2483" s="110">
        <v>1.4999999999999999E-4</v>
      </c>
      <c r="I2483" s="110">
        <v>6.6805102600000001</v>
      </c>
      <c r="J2483" s="110">
        <v>0.96738625</v>
      </c>
      <c r="K2483" s="110">
        <v>0</v>
      </c>
      <c r="L2483" s="110">
        <v>1.3120759399999999</v>
      </c>
      <c r="M2483" s="110">
        <v>10.97204002</v>
      </c>
      <c r="N2483" s="110">
        <v>0.93428849999999997</v>
      </c>
      <c r="O2483" s="111">
        <v>5.7154995</v>
      </c>
      <c r="P2483" s="112">
        <f t="shared" si="1879"/>
        <v>36.62741493</v>
      </c>
      <c r="Q2483" s="80"/>
      <c r="R2483" s="114"/>
      <c r="S2483" s="114"/>
      <c r="T2483" s="115">
        <f t="shared" si="1880"/>
        <v>0</v>
      </c>
      <c r="U2483" s="209">
        <v>2</v>
      </c>
    </row>
    <row r="2484" spans="1:21" s="60" customFormat="1" ht="15.75" hidden="1" customHeight="1" thickBot="1">
      <c r="A2484" s="60" t="s">
        <v>57</v>
      </c>
      <c r="B2484" s="213"/>
      <c r="C2484" s="40" t="s">
        <v>684</v>
      </c>
      <c r="D2484" s="109">
        <v>0.96027112999999997</v>
      </c>
      <c r="E2484" s="110">
        <v>0</v>
      </c>
      <c r="F2484" s="110">
        <v>5.7154995</v>
      </c>
      <c r="G2484" s="110">
        <v>0.66363046000000003</v>
      </c>
      <c r="H2484" s="110">
        <v>0</v>
      </c>
      <c r="I2484" s="110">
        <v>5.2155994999999997</v>
      </c>
      <c r="J2484" s="110">
        <v>0.55824982999999995</v>
      </c>
      <c r="K2484" s="110">
        <v>0</v>
      </c>
      <c r="L2484" s="110">
        <v>4.0146819699999998</v>
      </c>
      <c r="M2484" s="110">
        <v>7.5403098399999999</v>
      </c>
      <c r="N2484" s="110">
        <v>0.275758</v>
      </c>
      <c r="O2484" s="111">
        <v>6.4427787500000004</v>
      </c>
      <c r="P2484" s="112">
        <f t="shared" si="1879"/>
        <v>31.386778979999995</v>
      </c>
      <c r="Q2484" s="80"/>
      <c r="R2484" s="114"/>
      <c r="S2484" s="114"/>
      <c r="T2484" s="115">
        <f t="shared" si="1880"/>
        <v>0</v>
      </c>
      <c r="U2484" s="209">
        <v>2</v>
      </c>
    </row>
    <row r="2485" spans="1:21" s="60" customFormat="1" ht="15.75" hidden="1" customHeight="1" thickBot="1">
      <c r="A2485" s="60" t="s">
        <v>57</v>
      </c>
      <c r="B2485" s="213"/>
      <c r="C2485" s="40" t="s">
        <v>775</v>
      </c>
      <c r="D2485" s="151">
        <v>0.80528299999999997</v>
      </c>
      <c r="E2485" s="152">
        <v>2.1944000000000408E-3</v>
      </c>
      <c r="F2485" s="152">
        <v>6.7185367500000002</v>
      </c>
      <c r="G2485" s="152">
        <v>0.79346300000000092</v>
      </c>
      <c r="H2485" s="152">
        <v>0</v>
      </c>
      <c r="I2485" s="152">
        <v>0.98769918999999895</v>
      </c>
      <c r="J2485" s="152">
        <v>6.5</v>
      </c>
      <c r="K2485" s="152">
        <v>0</v>
      </c>
      <c r="L2485" s="152">
        <v>4.1715302499999982</v>
      </c>
      <c r="M2485" s="152">
        <v>6.6987375000000036</v>
      </c>
      <c r="N2485" s="152">
        <v>5.4033199999992121E-3</v>
      </c>
      <c r="O2485" s="111">
        <v>7.1454009999999997</v>
      </c>
      <c r="P2485" s="112">
        <f t="shared" si="1879"/>
        <v>33.82824841</v>
      </c>
      <c r="Q2485" s="80"/>
      <c r="R2485" s="114"/>
      <c r="S2485" s="114"/>
      <c r="T2485" s="115">
        <f t="shared" si="1880"/>
        <v>0</v>
      </c>
      <c r="U2485" s="209">
        <v>2</v>
      </c>
    </row>
    <row r="2486" spans="1:21" s="60" customFormat="1" ht="15.75" hidden="1" customHeight="1" thickBot="1">
      <c r="A2486" s="60" t="s">
        <v>57</v>
      </c>
      <c r="B2486" s="213"/>
      <c r="C2486" s="40" t="s">
        <v>852</v>
      </c>
      <c r="D2486" s="306">
        <v>0.19851750000000001</v>
      </c>
      <c r="E2486" s="307">
        <v>0</v>
      </c>
      <c r="F2486" s="307">
        <v>6.5</v>
      </c>
      <c r="G2486" s="307">
        <v>0.85090349999999937</v>
      </c>
      <c r="H2486" s="307">
        <v>0</v>
      </c>
      <c r="I2486" s="307">
        <v>7.5715680000000019</v>
      </c>
      <c r="J2486" s="307">
        <v>0.19851749999999768</v>
      </c>
      <c r="K2486" s="307">
        <v>0</v>
      </c>
      <c r="L2486" s="307">
        <v>3.2970957700000003</v>
      </c>
      <c r="M2486" s="307">
        <v>6.6985674999999993</v>
      </c>
      <c r="N2486" s="307">
        <v>0</v>
      </c>
      <c r="O2486" s="308">
        <v>6.6985674999999993</v>
      </c>
      <c r="P2486" s="309">
        <f t="shared" si="1879"/>
        <v>32.01373727</v>
      </c>
      <c r="Q2486" s="80"/>
      <c r="R2486" s="109"/>
      <c r="S2486" s="109"/>
      <c r="T2486" s="52">
        <f>S2486-R2486</f>
        <v>0</v>
      </c>
      <c r="U2486" s="209">
        <v>2</v>
      </c>
    </row>
    <row r="2487" spans="1:21" s="60" customFormat="1" ht="15.75" hidden="1" customHeight="1">
      <c r="A2487" s="60" t="s">
        <v>57</v>
      </c>
      <c r="B2487" s="512"/>
      <c r="C2487" s="41" t="s">
        <v>936</v>
      </c>
      <c r="D2487" s="306">
        <v>0.58213000000000004</v>
      </c>
      <c r="E2487" s="307">
        <v>0</v>
      </c>
      <c r="F2487" s="307">
        <v>7.1816659999999999</v>
      </c>
      <c r="G2487" s="307">
        <v>0.19851749999999946</v>
      </c>
      <c r="H2487" s="307">
        <v>9.9999999392252903E-9</v>
      </c>
      <c r="I2487" s="307">
        <v>7.4666700000000006</v>
      </c>
      <c r="J2487" s="307">
        <v>0</v>
      </c>
      <c r="K2487" s="307">
        <v>0</v>
      </c>
      <c r="L2487" s="307">
        <v>4.6523634000000005</v>
      </c>
      <c r="M2487" s="307">
        <v>6.7037713600000011</v>
      </c>
      <c r="N2487" s="307">
        <v>0</v>
      </c>
      <c r="O2487" s="308">
        <v>7.4305570199999984</v>
      </c>
      <c r="P2487" s="309">
        <f t="shared" si="1879"/>
        <v>34.21567529</v>
      </c>
      <c r="Q2487" s="80"/>
      <c r="R2487" s="342">
        <v>32.299999999999997</v>
      </c>
      <c r="S2487" s="342">
        <v>32.299999999999997</v>
      </c>
      <c r="T2487" s="355">
        <f t="shared" si="1880"/>
        <v>0</v>
      </c>
      <c r="U2487" s="209">
        <v>2</v>
      </c>
    </row>
    <row r="2488" spans="1:21" s="60" customFormat="1" ht="15.6" customHeight="1">
      <c r="A2488" s="60" t="s">
        <v>57</v>
      </c>
      <c r="B2488" s="513">
        <v>448</v>
      </c>
      <c r="C2488" s="567" t="s">
        <v>2827</v>
      </c>
      <c r="D2488" s="551">
        <v>0.7</v>
      </c>
      <c r="E2488" s="551">
        <v>0</v>
      </c>
      <c r="F2488" s="551">
        <v>3.6</v>
      </c>
      <c r="G2488" s="551">
        <v>0.6</v>
      </c>
      <c r="H2488" s="551">
        <v>0</v>
      </c>
      <c r="I2488" s="551">
        <v>5.2</v>
      </c>
      <c r="J2488" s="551">
        <v>0.2</v>
      </c>
      <c r="K2488" s="551">
        <v>0</v>
      </c>
      <c r="L2488" s="551">
        <v>2</v>
      </c>
      <c r="M2488" s="551">
        <v>2.7</v>
      </c>
      <c r="N2488" s="551">
        <v>0</v>
      </c>
      <c r="O2488" s="551">
        <f>(R2488)-SUM(D2488:N2488)</f>
        <v>1.6999999999999993</v>
      </c>
      <c r="P2488" s="552">
        <f t="shared" ref="P2488" si="1881">SUM(D2488:O2488)</f>
        <v>16.7</v>
      </c>
      <c r="Q2488" s="173"/>
      <c r="R2488" s="551">
        <v>16.7</v>
      </c>
      <c r="S2488" s="551">
        <v>16.7</v>
      </c>
      <c r="T2488" s="521">
        <f t="shared" si="1880"/>
        <v>0</v>
      </c>
      <c r="U2488" s="209">
        <v>1</v>
      </c>
    </row>
    <row r="2489" spans="1:21" s="60" customFormat="1" ht="15.75" hidden="1" customHeight="1" thickBot="1">
      <c r="A2489" s="60" t="s">
        <v>57</v>
      </c>
      <c r="B2489" s="409"/>
      <c r="C2489" s="158" t="s">
        <v>1070</v>
      </c>
      <c r="D2489" s="312">
        <v>3.1420530000000002</v>
      </c>
      <c r="E2489" s="313">
        <v>-2.0941020000000004</v>
      </c>
      <c r="F2489" s="313">
        <v>6.9235853199999999</v>
      </c>
      <c r="G2489" s="313">
        <v>0.95126564999999985</v>
      </c>
      <c r="H2489" s="313">
        <v>2.7101999999956661E-4</v>
      </c>
      <c r="I2489" s="313">
        <v>6.7000100000000007</v>
      </c>
      <c r="J2489" s="313">
        <v>1.32713167</v>
      </c>
      <c r="K2489" s="313">
        <v>0</v>
      </c>
      <c r="L2489" s="313">
        <v>2.1477516799999989</v>
      </c>
      <c r="M2489" s="313">
        <v>6</v>
      </c>
      <c r="N2489" s="313">
        <v>0.17004531999999983</v>
      </c>
      <c r="O2489" s="305">
        <v>6.9700750100000022</v>
      </c>
      <c r="P2489" s="314">
        <f>SUM(D2489:O2489)</f>
        <v>32.238086670000001</v>
      </c>
      <c r="Q2489" s="75"/>
      <c r="R2489" s="395">
        <v>34.299999999999997</v>
      </c>
      <c r="S2489" s="396">
        <v>34.299999999999997</v>
      </c>
      <c r="T2489" s="397">
        <f>R2489-S2489</f>
        <v>0</v>
      </c>
      <c r="U2489" s="209">
        <v>2</v>
      </c>
    </row>
    <row r="2490" spans="1:21" s="60" customFormat="1" ht="15.75" hidden="1" customHeight="1" thickBot="1">
      <c r="A2490" s="60" t="s">
        <v>57</v>
      </c>
      <c r="B2490" s="62"/>
      <c r="C2490" s="40" t="s">
        <v>1639</v>
      </c>
      <c r="D2490" s="109">
        <v>0</v>
      </c>
      <c r="E2490" s="110">
        <v>0</v>
      </c>
      <c r="F2490" s="110">
        <v>6.9767433399999996</v>
      </c>
      <c r="G2490" s="110">
        <v>4.0000000000262048E-5</v>
      </c>
      <c r="H2490" s="110">
        <v>1.3580560000000297E-2</v>
      </c>
      <c r="I2490" s="110">
        <v>1.5999999999999996</v>
      </c>
      <c r="J2490" s="110">
        <v>0.85448786000000077</v>
      </c>
      <c r="K2490" s="110">
        <v>8.1019999999991654E-3</v>
      </c>
      <c r="L2490" s="110">
        <v>5.5841294500000007</v>
      </c>
      <c r="M2490" s="110">
        <v>5.7369949399999971</v>
      </c>
      <c r="N2490" s="110">
        <v>0</v>
      </c>
      <c r="O2490" s="111">
        <v>6.3342635799999982</v>
      </c>
      <c r="P2490" s="112">
        <f t="shared" ref="P2490:P2499" si="1882">SUM(D2490:O2490)</f>
        <v>27.108341729999996</v>
      </c>
      <c r="Q2490" s="75"/>
      <c r="R2490" s="109">
        <v>26.3</v>
      </c>
      <c r="S2490" s="114">
        <v>26.3</v>
      </c>
      <c r="T2490" s="310">
        <f t="shared" ref="T2490:T2499" si="1883">R2490-S2490</f>
        <v>0</v>
      </c>
      <c r="U2490" s="209">
        <v>2</v>
      </c>
    </row>
    <row r="2491" spans="1:21" s="60" customFormat="1" ht="15.75" hidden="1" customHeight="1" thickBot="1">
      <c r="A2491" s="60" t="s">
        <v>57</v>
      </c>
      <c r="B2491" s="62"/>
      <c r="C2491" s="40" t="s">
        <v>1640</v>
      </c>
      <c r="D2491" s="312">
        <v>0</v>
      </c>
      <c r="E2491" s="313">
        <v>0</v>
      </c>
      <c r="F2491" s="313">
        <v>6.0195316400000003</v>
      </c>
      <c r="G2491" s="313">
        <v>4.9999999999883471E-5</v>
      </c>
      <c r="H2491" s="313">
        <v>0</v>
      </c>
      <c r="I2491" s="313">
        <v>6.202</v>
      </c>
      <c r="J2491" s="313">
        <v>0</v>
      </c>
      <c r="K2491" s="313">
        <v>3.0689999999111706E-5</v>
      </c>
      <c r="L2491" s="313">
        <v>5.5742492200000022</v>
      </c>
      <c r="M2491" s="313">
        <v>4.8899880399999986</v>
      </c>
      <c r="N2491" s="313">
        <v>0</v>
      </c>
      <c r="O2491" s="305">
        <v>5.5974259900000014</v>
      </c>
      <c r="P2491" s="314">
        <f t="shared" si="1882"/>
        <v>28.283275580000002</v>
      </c>
      <c r="Q2491" s="79"/>
      <c r="R2491" s="306">
        <v>31.3</v>
      </c>
      <c r="S2491" s="342">
        <v>31.3</v>
      </c>
      <c r="T2491" s="355">
        <f t="shared" si="1883"/>
        <v>0</v>
      </c>
      <c r="U2491" s="209">
        <v>2</v>
      </c>
    </row>
    <row r="2492" spans="1:21" s="60" customFormat="1" ht="15.6" hidden="1" customHeight="1" thickBot="1">
      <c r="A2492" s="60" t="s">
        <v>57</v>
      </c>
      <c r="B2492" s="62"/>
      <c r="C2492" s="40" t="s">
        <v>1641</v>
      </c>
      <c r="D2492" s="109">
        <v>0</v>
      </c>
      <c r="E2492" s="110">
        <v>7.1000000000000002E-4</v>
      </c>
      <c r="F2492" s="110">
        <v>5.4698067200000002</v>
      </c>
      <c r="G2492" s="110">
        <v>0</v>
      </c>
      <c r="H2492" s="110">
        <v>0</v>
      </c>
      <c r="I2492" s="110">
        <v>4.58371628</v>
      </c>
      <c r="J2492" s="110">
        <v>0.77092309000000014</v>
      </c>
      <c r="K2492" s="110">
        <v>0</v>
      </c>
      <c r="L2492" s="110">
        <v>5.188910700000001</v>
      </c>
      <c r="M2492" s="110">
        <v>4.6140000000000008</v>
      </c>
      <c r="N2492" s="110">
        <v>0</v>
      </c>
      <c r="O2492" s="111">
        <v>1.7057745300000029</v>
      </c>
      <c r="P2492" s="112">
        <f t="shared" si="1882"/>
        <v>22.333841320000005</v>
      </c>
      <c r="Q2492" s="113"/>
      <c r="R2492" s="109">
        <v>25.4</v>
      </c>
      <c r="S2492" s="114">
        <v>25.4</v>
      </c>
      <c r="T2492" s="115">
        <f t="shared" si="1883"/>
        <v>0</v>
      </c>
      <c r="U2492" s="209">
        <v>2</v>
      </c>
    </row>
    <row r="2493" spans="1:21" s="60" customFormat="1" ht="15.6" hidden="1" customHeight="1" thickBot="1">
      <c r="A2493" s="60" t="s">
        <v>57</v>
      </c>
      <c r="B2493" s="62"/>
      <c r="C2493" s="40" t="s">
        <v>1642</v>
      </c>
      <c r="D2493" s="109">
        <v>4.2</v>
      </c>
      <c r="E2493" s="110">
        <v>0</v>
      </c>
      <c r="F2493" s="110">
        <v>0.75502027000000016</v>
      </c>
      <c r="G2493" s="110">
        <v>4.0002999999999993</v>
      </c>
      <c r="H2493" s="110">
        <v>4</v>
      </c>
      <c r="I2493" s="110">
        <v>-0.45197478999999952</v>
      </c>
      <c r="J2493" s="110">
        <v>0.12845066000000038</v>
      </c>
      <c r="K2493" s="110">
        <v>1.6390999999948974E-4</v>
      </c>
      <c r="L2493" s="110">
        <v>3.2740664000000002</v>
      </c>
      <c r="M2493" s="110">
        <v>4.8697768300000011</v>
      </c>
      <c r="N2493" s="110">
        <v>1.1427390000001481E-2</v>
      </c>
      <c r="O2493" s="111">
        <v>4.6557040399999963</v>
      </c>
      <c r="P2493" s="112">
        <f t="shared" si="1882"/>
        <v>25.442934709999999</v>
      </c>
      <c r="Q2493" s="113"/>
      <c r="R2493" s="109">
        <v>22.4</v>
      </c>
      <c r="S2493" s="114">
        <v>22.4</v>
      </c>
      <c r="T2493" s="115">
        <f t="shared" si="1883"/>
        <v>0</v>
      </c>
      <c r="U2493" s="209">
        <v>2</v>
      </c>
    </row>
    <row r="2494" spans="1:21" s="60" customFormat="1" ht="15.75" hidden="1" customHeight="1" thickBot="1">
      <c r="A2494" s="60" t="s">
        <v>57</v>
      </c>
      <c r="B2494" s="62">
        <f>+B2488+1</f>
        <v>449</v>
      </c>
      <c r="C2494" s="40" t="s">
        <v>1643</v>
      </c>
      <c r="D2494" s="109">
        <v>0.17</v>
      </c>
      <c r="E2494" s="110">
        <v>1.4999999999998348E-4</v>
      </c>
      <c r="F2494" s="110">
        <v>3.7444601399999997</v>
      </c>
      <c r="G2494" s="110">
        <v>0</v>
      </c>
      <c r="H2494" s="110">
        <v>0</v>
      </c>
      <c r="I2494" s="110">
        <v>3.1517195199999999</v>
      </c>
      <c r="J2494" s="110">
        <v>0.31158450000000038</v>
      </c>
      <c r="K2494" s="110">
        <v>0</v>
      </c>
      <c r="L2494" s="110">
        <v>2.1667747499999992</v>
      </c>
      <c r="M2494" s="110">
        <v>4.7911827100000011</v>
      </c>
      <c r="N2494" s="110">
        <v>0</v>
      </c>
      <c r="O2494" s="111">
        <v>5.5654059799999995</v>
      </c>
      <c r="P2494" s="112">
        <f t="shared" si="1882"/>
        <v>19.9012776</v>
      </c>
      <c r="Q2494" s="79"/>
      <c r="R2494" s="402">
        <v>19.600000000000001</v>
      </c>
      <c r="S2494" s="343">
        <v>19.600000000000001</v>
      </c>
      <c r="T2494" s="403">
        <f t="shared" si="1883"/>
        <v>0</v>
      </c>
      <c r="U2494" s="209">
        <v>2</v>
      </c>
    </row>
    <row r="2495" spans="1:21" s="60" customFormat="1" ht="15.75" hidden="1" customHeight="1">
      <c r="A2495" s="60" t="s">
        <v>57</v>
      </c>
      <c r="B2495" s="408">
        <v>458</v>
      </c>
      <c r="C2495" s="568" t="s">
        <v>1644</v>
      </c>
      <c r="D2495" s="306">
        <v>0</v>
      </c>
      <c r="E2495" s="307">
        <v>-0.70620298999999997</v>
      </c>
      <c r="F2495" s="307">
        <v>4.2464190100000003</v>
      </c>
      <c r="G2495" s="307">
        <v>0</v>
      </c>
      <c r="H2495" s="307">
        <v>0</v>
      </c>
      <c r="I2495" s="307">
        <v>2.3484024000000003</v>
      </c>
      <c r="J2495" s="307">
        <v>0.13399999999999945</v>
      </c>
      <c r="K2495" s="307">
        <v>0</v>
      </c>
      <c r="L2495" s="307">
        <v>2.2815114100000011</v>
      </c>
      <c r="M2495" s="307">
        <v>4.7587430499999996</v>
      </c>
      <c r="N2495" s="307">
        <v>0</v>
      </c>
      <c r="O2495" s="308">
        <v>3.657</v>
      </c>
      <c r="P2495" s="309">
        <f t="shared" si="1882"/>
        <v>16.71987288</v>
      </c>
      <c r="Q2495" s="79"/>
      <c r="R2495" s="342">
        <v>17.7</v>
      </c>
      <c r="S2495" s="342">
        <v>17.7</v>
      </c>
      <c r="T2495" s="355">
        <f t="shared" si="1883"/>
        <v>0</v>
      </c>
      <c r="U2495" s="209">
        <v>2</v>
      </c>
    </row>
    <row r="2496" spans="1:21" s="60" customFormat="1" ht="15.75" customHeight="1">
      <c r="A2496" s="60" t="s">
        <v>57</v>
      </c>
      <c r="B2496" s="513">
        <v>449</v>
      </c>
      <c r="C2496" s="567" t="s">
        <v>1645</v>
      </c>
      <c r="D2496" s="551">
        <v>0.68068828000000003</v>
      </c>
      <c r="E2496" s="551">
        <v>0</v>
      </c>
      <c r="F2496" s="551">
        <v>3.6424106600000004</v>
      </c>
      <c r="G2496" s="551">
        <v>0.56344072999999995</v>
      </c>
      <c r="H2496" s="551">
        <v>0</v>
      </c>
      <c r="I2496" s="551">
        <v>5.2336162799999988</v>
      </c>
      <c r="J2496" s="565">
        <v>0.2</v>
      </c>
      <c r="K2496" s="565">
        <v>0</v>
      </c>
      <c r="L2496" s="565">
        <v>2</v>
      </c>
      <c r="M2496" s="565">
        <v>2.7</v>
      </c>
      <c r="N2496" s="565">
        <v>0</v>
      </c>
      <c r="O2496" s="551">
        <f>(R2496)-SUM(D2496:N2496)</f>
        <v>1.8798440499999991</v>
      </c>
      <c r="P2496" s="552">
        <f t="shared" si="1882"/>
        <v>16.899999999999999</v>
      </c>
      <c r="Q2496" s="523"/>
      <c r="R2496" s="553">
        <v>16.899999999999999</v>
      </c>
      <c r="S2496" s="551">
        <v>16.899999999999999</v>
      </c>
      <c r="T2496" s="521">
        <f t="shared" si="1883"/>
        <v>0</v>
      </c>
      <c r="U2496" s="209">
        <v>1</v>
      </c>
    </row>
    <row r="2497" spans="1:21" s="60" customFormat="1" ht="15.75" customHeight="1">
      <c r="A2497" s="60" t="s">
        <v>57</v>
      </c>
      <c r="B2497" s="513">
        <v>450</v>
      </c>
      <c r="C2497" s="567" t="s">
        <v>1646</v>
      </c>
      <c r="D2497" s="565">
        <v>0.7</v>
      </c>
      <c r="E2497" s="565">
        <v>0</v>
      </c>
      <c r="F2497" s="565">
        <v>3.6</v>
      </c>
      <c r="G2497" s="565">
        <v>0.6</v>
      </c>
      <c r="H2497" s="565">
        <v>0</v>
      </c>
      <c r="I2497" s="565">
        <v>5.2</v>
      </c>
      <c r="J2497" s="565">
        <v>0.2</v>
      </c>
      <c r="K2497" s="565">
        <v>0</v>
      </c>
      <c r="L2497" s="565">
        <v>2</v>
      </c>
      <c r="M2497" s="565">
        <v>2.7</v>
      </c>
      <c r="N2497" s="565">
        <v>0</v>
      </c>
      <c r="O2497" s="551">
        <f>(R2497)-SUM(D2497:N2497)</f>
        <v>1.6999999999999993</v>
      </c>
      <c r="P2497" s="552">
        <f t="shared" si="1882"/>
        <v>16.7</v>
      </c>
      <c r="Q2497" s="523"/>
      <c r="R2497" s="553">
        <v>16.7</v>
      </c>
      <c r="S2497" s="551">
        <v>16.7</v>
      </c>
      <c r="T2497" s="521">
        <f t="shared" si="1883"/>
        <v>0</v>
      </c>
      <c r="U2497" s="209">
        <v>1</v>
      </c>
    </row>
    <row r="2498" spans="1:21" s="60" customFormat="1" ht="15.75" hidden="1" customHeight="1" thickBot="1">
      <c r="A2498" s="60" t="s">
        <v>57</v>
      </c>
      <c r="B2498" s="409"/>
      <c r="C2498" s="158" t="s">
        <v>1647</v>
      </c>
      <c r="D2498" s="415"/>
      <c r="E2498" s="416"/>
      <c r="F2498" s="416"/>
      <c r="G2498" s="416"/>
      <c r="H2498" s="416"/>
      <c r="I2498" s="416"/>
      <c r="J2498" s="416"/>
      <c r="K2498" s="416"/>
      <c r="L2498" s="416"/>
      <c r="M2498" s="416"/>
      <c r="N2498" s="416"/>
      <c r="O2498" s="305">
        <f>(R2498)-SUM(D2498:N2498)</f>
        <v>0</v>
      </c>
      <c r="P2498" s="314">
        <f t="shared" si="1882"/>
        <v>0</v>
      </c>
      <c r="Q2498" s="80"/>
      <c r="R2498" s="420"/>
      <c r="S2498" s="343"/>
      <c r="T2498" s="403">
        <f t="shared" si="1883"/>
        <v>0</v>
      </c>
      <c r="U2498" s="209">
        <v>2</v>
      </c>
    </row>
    <row r="2499" spans="1:21" s="60" customFormat="1" ht="15.75" hidden="1" customHeight="1" thickBot="1">
      <c r="A2499" s="60" t="s">
        <v>57</v>
      </c>
      <c r="B2499" s="213"/>
      <c r="C2499" s="40" t="s">
        <v>1648</v>
      </c>
      <c r="D2499" s="134"/>
      <c r="E2499" s="133"/>
      <c r="F2499" s="133"/>
      <c r="G2499" s="133"/>
      <c r="H2499" s="133"/>
      <c r="I2499" s="133"/>
      <c r="J2499" s="133"/>
      <c r="K2499" s="133"/>
      <c r="L2499" s="133"/>
      <c r="M2499" s="133"/>
      <c r="N2499" s="133"/>
      <c r="O2499" s="111">
        <f>(R2499)-SUM(D2499:N2499)</f>
        <v>0</v>
      </c>
      <c r="P2499" s="112">
        <f t="shared" si="1882"/>
        <v>0</v>
      </c>
      <c r="Q2499" s="80"/>
      <c r="R2499" s="120"/>
      <c r="S2499" s="114"/>
      <c r="T2499" s="115">
        <f t="shared" si="1883"/>
        <v>0</v>
      </c>
      <c r="U2499" s="209">
        <v>2</v>
      </c>
    </row>
    <row r="2500" spans="1:21" s="60" customFormat="1" ht="15.75" hidden="1" customHeight="1" thickBot="1">
      <c r="A2500" s="60" t="s">
        <v>57</v>
      </c>
      <c r="B2500" s="213"/>
      <c r="C2500" s="40" t="s">
        <v>2554</v>
      </c>
      <c r="D2500" s="492"/>
      <c r="E2500" s="491"/>
      <c r="F2500" s="491"/>
      <c r="G2500" s="491"/>
      <c r="H2500" s="491"/>
      <c r="I2500" s="491"/>
      <c r="J2500" s="491"/>
      <c r="K2500" s="491"/>
      <c r="L2500" s="491"/>
      <c r="M2500" s="491"/>
      <c r="N2500" s="491"/>
      <c r="O2500" s="111">
        <f t="shared" ref="O2500:O2502" si="1884">(R2500)-SUM(D2500:N2500)</f>
        <v>0</v>
      </c>
      <c r="P2500" s="112">
        <f t="shared" ref="P2500:P2502" si="1885">SUM(D2500:O2500)</f>
        <v>0</v>
      </c>
      <c r="Q2500" s="80"/>
      <c r="R2500" s="487"/>
      <c r="S2500" s="488"/>
      <c r="T2500" s="115">
        <f t="shared" ref="T2500:T2502" si="1886">R2500-S2500</f>
        <v>0</v>
      </c>
      <c r="U2500" s="209">
        <v>2</v>
      </c>
    </row>
    <row r="2501" spans="1:21" s="60" customFormat="1" ht="15.75" hidden="1" customHeight="1" thickBot="1">
      <c r="A2501" s="60" t="s">
        <v>57</v>
      </c>
      <c r="B2501" s="213"/>
      <c r="C2501" s="40" t="s">
        <v>2650</v>
      </c>
      <c r="D2501" s="492"/>
      <c r="E2501" s="491"/>
      <c r="F2501" s="491"/>
      <c r="G2501" s="491"/>
      <c r="H2501" s="491"/>
      <c r="I2501" s="491"/>
      <c r="J2501" s="491"/>
      <c r="K2501" s="491"/>
      <c r="L2501" s="491"/>
      <c r="M2501" s="491"/>
      <c r="N2501" s="491"/>
      <c r="O2501" s="111">
        <f t="shared" si="1884"/>
        <v>0</v>
      </c>
      <c r="P2501" s="112">
        <f t="shared" si="1885"/>
        <v>0</v>
      </c>
      <c r="Q2501" s="80"/>
      <c r="R2501" s="487"/>
      <c r="S2501" s="488"/>
      <c r="T2501" s="115">
        <f t="shared" si="1886"/>
        <v>0</v>
      </c>
      <c r="U2501" s="209">
        <v>2</v>
      </c>
    </row>
    <row r="2502" spans="1:21" s="60" customFormat="1" ht="15.75" hidden="1" customHeight="1" thickBot="1">
      <c r="A2502" s="60" t="s">
        <v>57</v>
      </c>
      <c r="B2502" s="213"/>
      <c r="C2502" s="40" t="s">
        <v>2746</v>
      </c>
      <c r="D2502" s="492"/>
      <c r="E2502" s="491"/>
      <c r="F2502" s="491"/>
      <c r="G2502" s="491"/>
      <c r="H2502" s="491"/>
      <c r="I2502" s="491"/>
      <c r="J2502" s="491"/>
      <c r="K2502" s="491"/>
      <c r="L2502" s="491"/>
      <c r="M2502" s="491"/>
      <c r="N2502" s="491"/>
      <c r="O2502" s="111">
        <f t="shared" si="1884"/>
        <v>0</v>
      </c>
      <c r="P2502" s="112">
        <f t="shared" si="1885"/>
        <v>0</v>
      </c>
      <c r="Q2502" s="80"/>
      <c r="R2502" s="487"/>
      <c r="S2502" s="488"/>
      <c r="T2502" s="115">
        <f t="shared" si="1886"/>
        <v>0</v>
      </c>
      <c r="U2502" s="209">
        <v>2</v>
      </c>
    </row>
    <row r="2503" spans="1:21" s="118" customFormat="1" ht="15.6" customHeight="1">
      <c r="B2503" s="82"/>
      <c r="C2503" s="50"/>
      <c r="D2503" s="83"/>
      <c r="E2503" s="83"/>
      <c r="F2503" s="83"/>
      <c r="G2503" s="83"/>
      <c r="H2503" s="83"/>
      <c r="I2503" s="83"/>
      <c r="J2503" s="83"/>
      <c r="K2503" s="83"/>
      <c r="L2503" s="83"/>
      <c r="M2503" s="83"/>
      <c r="N2503" s="83"/>
      <c r="O2503" s="83"/>
      <c r="P2503" s="84"/>
      <c r="Q2503" s="84"/>
      <c r="R2503" s="83"/>
      <c r="S2503" s="83"/>
      <c r="T2503" s="67"/>
      <c r="U2503" s="209">
        <v>1</v>
      </c>
    </row>
    <row r="2504" spans="1:21" s="60" customFormat="1" ht="15.75" hidden="1" customHeight="1" thickBot="1">
      <c r="A2504" s="60" t="s">
        <v>58</v>
      </c>
      <c r="B2504" s="213"/>
      <c r="C2504" s="40" t="s">
        <v>266</v>
      </c>
      <c r="D2504" s="299">
        <v>5.96774752279354E-2</v>
      </c>
      <c r="E2504" s="299">
        <v>6.0329673393088992E-2</v>
      </c>
      <c r="F2504" s="299">
        <v>6.2406164491492652E-2</v>
      </c>
      <c r="G2504" s="299">
        <v>6.9510442696316163E-2</v>
      </c>
      <c r="H2504" s="299">
        <v>5.6008679135879223E-2</v>
      </c>
      <c r="I2504" s="299">
        <v>0.12494883303338844</v>
      </c>
      <c r="J2504" s="299">
        <v>0.10651413887720552</v>
      </c>
      <c r="K2504" s="299">
        <v>7.1285074513623981E-2</v>
      </c>
      <c r="L2504" s="299">
        <v>8.2461366446603193E-2</v>
      </c>
      <c r="M2504" s="299">
        <v>6.653556468588874E-2</v>
      </c>
      <c r="N2504" s="299">
        <v>0.14057441680650282</v>
      </c>
      <c r="O2504" s="299">
        <v>9.9748170692074895E-2</v>
      </c>
      <c r="P2504" s="290">
        <f>SUM(D2504:O2504)</f>
        <v>1</v>
      </c>
      <c r="Q2504" s="291"/>
      <c r="R2504" s="83"/>
      <c r="S2504" s="83"/>
      <c r="T2504" s="67"/>
      <c r="U2504" s="209">
        <v>2</v>
      </c>
    </row>
    <row r="2505" spans="1:21" s="60" customFormat="1" ht="15.75" hidden="1" customHeight="1" thickBot="1">
      <c r="A2505" s="60" t="s">
        <v>58</v>
      </c>
      <c r="B2505" s="213"/>
      <c r="C2505" s="40" t="s">
        <v>267</v>
      </c>
      <c r="D2505" s="119">
        <v>0.22419754290693455</v>
      </c>
      <c r="E2505" s="119">
        <v>0.20355486837017975</v>
      </c>
      <c r="F2505" s="119">
        <v>0.12190083909717657</v>
      </c>
      <c r="G2505" s="119">
        <v>5.9293830483740227E-2</v>
      </c>
      <c r="H2505" s="119">
        <v>3.4760744832560808E-2</v>
      </c>
      <c r="I2505" s="119">
        <v>0.31534173595790382</v>
      </c>
      <c r="J2505" s="119">
        <v>2.6995316060028873E-2</v>
      </c>
      <c r="K2505" s="119">
        <v>-3.3804297231922456E-3</v>
      </c>
      <c r="L2505" s="119">
        <v>1.7410164479093604E-3</v>
      </c>
      <c r="M2505" s="119">
        <v>1.1031523280881324E-3</v>
      </c>
      <c r="N2505" s="119">
        <v>1.4491383238670179E-2</v>
      </c>
      <c r="O2505" s="119">
        <v>0</v>
      </c>
      <c r="P2505" s="107">
        <f>SUM(D2505:O2505)</f>
        <v>1.0000000000000002</v>
      </c>
      <c r="Q2505" s="291"/>
      <c r="R2505" s="83"/>
      <c r="S2505" s="83"/>
      <c r="T2505" s="67"/>
      <c r="U2505" s="209">
        <v>2</v>
      </c>
    </row>
    <row r="2506" spans="1:21" s="60" customFormat="1" ht="15.75" hidden="1" customHeight="1" thickBot="1">
      <c r="A2506" s="60" t="s">
        <v>58</v>
      </c>
      <c r="B2506" s="213"/>
      <c r="C2506" s="40" t="s">
        <v>268</v>
      </c>
      <c r="D2506" s="346">
        <v>4.1485667699497325E-2</v>
      </c>
      <c r="E2506" s="346">
        <v>-3.0768387359307644E-3</v>
      </c>
      <c r="F2506" s="346">
        <v>5.9261806263651143E-2</v>
      </c>
      <c r="G2506" s="346">
        <v>0.12155535792760072</v>
      </c>
      <c r="H2506" s="346">
        <v>5.4337431256812112E-2</v>
      </c>
      <c r="I2506" s="346">
        <v>5.3185522558059473E-2</v>
      </c>
      <c r="J2506" s="346">
        <v>6.2831678365578111E-2</v>
      </c>
      <c r="K2506" s="346">
        <v>0.10826384780613342</v>
      </c>
      <c r="L2506" s="346">
        <v>0.10113215198381449</v>
      </c>
      <c r="M2506" s="346">
        <v>0.11737463352087935</v>
      </c>
      <c r="N2506" s="346">
        <v>0.13358152858664857</v>
      </c>
      <c r="O2506" s="346">
        <v>0.15006721276725601</v>
      </c>
      <c r="P2506" s="295">
        <f>SUM(D2506:O2506)</f>
        <v>1</v>
      </c>
      <c r="Q2506" s="291"/>
      <c r="R2506" s="83"/>
      <c r="S2506" s="83"/>
      <c r="T2506" s="67"/>
      <c r="U2506" s="209">
        <v>2</v>
      </c>
    </row>
    <row r="2507" spans="1:21" s="60" customFormat="1" ht="15.75" hidden="1" customHeight="1" thickBot="1">
      <c r="A2507" s="60" t="s">
        <v>58</v>
      </c>
      <c r="B2507" s="213"/>
      <c r="C2507" s="40" t="s">
        <v>269</v>
      </c>
      <c r="D2507" s="153">
        <f t="shared" ref="D2507:D2514" si="1887">D2529/$P2529</f>
        <v>0</v>
      </c>
      <c r="E2507" s="296">
        <f t="shared" ref="E2507:O2507" si="1888">E2529/$P2529</f>
        <v>0</v>
      </c>
      <c r="F2507" s="296">
        <f t="shared" si="1888"/>
        <v>0</v>
      </c>
      <c r="G2507" s="296">
        <f t="shared" si="1888"/>
        <v>0</v>
      </c>
      <c r="H2507" s="296">
        <f t="shared" si="1888"/>
        <v>0</v>
      </c>
      <c r="I2507" s="296">
        <f t="shared" si="1888"/>
        <v>0</v>
      </c>
      <c r="J2507" s="296">
        <f t="shared" si="1888"/>
        <v>0</v>
      </c>
      <c r="K2507" s="296">
        <f t="shared" si="1888"/>
        <v>0</v>
      </c>
      <c r="L2507" s="296">
        <f t="shared" si="1888"/>
        <v>0</v>
      </c>
      <c r="M2507" s="296">
        <f t="shared" si="1888"/>
        <v>0</v>
      </c>
      <c r="N2507" s="296">
        <f t="shared" si="1888"/>
        <v>0</v>
      </c>
      <c r="O2507" s="296">
        <f t="shared" si="1888"/>
        <v>1</v>
      </c>
      <c r="P2507" s="155">
        <f>SUM(D2507:O2507)</f>
        <v>1</v>
      </c>
      <c r="Q2507" s="291"/>
      <c r="R2507" s="83"/>
      <c r="S2507" s="83"/>
      <c r="T2507" s="67"/>
      <c r="U2507" s="209">
        <v>2</v>
      </c>
    </row>
    <row r="2508" spans="1:21" s="60" customFormat="1" ht="15.75" hidden="1" customHeight="1" thickBot="1">
      <c r="A2508" s="60" t="s">
        <v>58</v>
      </c>
      <c r="B2508" s="213"/>
      <c r="C2508" s="41" t="s">
        <v>270</v>
      </c>
      <c r="D2508" s="153">
        <f t="shared" si="1887"/>
        <v>8.2528309002036462E-2</v>
      </c>
      <c r="E2508" s="296">
        <f t="shared" ref="E2508:O2509" si="1889">E2530/$P2530</f>
        <v>9.0571245937712153E-2</v>
      </c>
      <c r="F2508" s="296">
        <f t="shared" si="1889"/>
        <v>6.0893642296833257E-2</v>
      </c>
      <c r="G2508" s="296">
        <f t="shared" si="1889"/>
        <v>0.10561237537587205</v>
      </c>
      <c r="H2508" s="296">
        <f t="shared" si="1889"/>
        <v>5.1488500538059964E-2</v>
      </c>
      <c r="I2508" s="296">
        <f t="shared" si="1889"/>
        <v>8.9458979056618315E-2</v>
      </c>
      <c r="J2508" s="296">
        <f t="shared" si="1889"/>
        <v>8.6977945178752236E-2</v>
      </c>
      <c r="K2508" s="296">
        <f t="shared" si="1889"/>
        <v>8.4154941623440435E-2</v>
      </c>
      <c r="L2508" s="296">
        <f t="shared" si="1889"/>
        <v>0.12452403585398945</v>
      </c>
      <c r="M2508" s="296">
        <f t="shared" si="1889"/>
        <v>0.13465559641248701</v>
      </c>
      <c r="N2508" s="296">
        <f t="shared" si="1889"/>
        <v>9.5126356345195239E-3</v>
      </c>
      <c r="O2508" s="296">
        <f t="shared" si="1889"/>
        <v>7.9621793089679246E-2</v>
      </c>
      <c r="P2508" s="155">
        <f>SUM(D2508:O2508)</f>
        <v>1</v>
      </c>
      <c r="Q2508" s="157">
        <f>(P2530/P2529-1)</f>
        <v>9.4728026072342875</v>
      </c>
      <c r="R2508" s="83"/>
      <c r="S2508" s="83"/>
      <c r="T2508" s="67"/>
      <c r="U2508" s="209">
        <v>2</v>
      </c>
    </row>
    <row r="2509" spans="1:21" s="60" customFormat="1" ht="15.75" hidden="1" customHeight="1" thickBot="1">
      <c r="A2509" s="60" t="s">
        <v>58</v>
      </c>
      <c r="B2509" s="213"/>
      <c r="C2509" s="40" t="s">
        <v>470</v>
      </c>
      <c r="D2509" s="153">
        <f t="shared" si="1887"/>
        <v>7.6456634735455928E-2</v>
      </c>
      <c r="E2509" s="154">
        <f t="shared" si="1889"/>
        <v>8.6807390129298584E-2</v>
      </c>
      <c r="F2509" s="154">
        <f t="shared" si="1889"/>
        <v>8.8490354908128691E-2</v>
      </c>
      <c r="G2509" s="154">
        <f t="shared" si="1889"/>
        <v>9.8930233770461229E-2</v>
      </c>
      <c r="H2509" s="154">
        <f t="shared" si="1889"/>
        <v>9.7359085141843049E-2</v>
      </c>
      <c r="I2509" s="154">
        <f t="shared" si="1889"/>
        <v>9.206321549559611E-2</v>
      </c>
      <c r="J2509" s="154">
        <f t="shared" si="1889"/>
        <v>8.2274167175856214E-2</v>
      </c>
      <c r="K2509" s="154">
        <f t="shared" si="1889"/>
        <v>9.0396458881831759E-2</v>
      </c>
      <c r="L2509" s="154">
        <f t="shared" si="1889"/>
        <v>7.5004661321413202E-2</v>
      </c>
      <c r="M2509" s="154">
        <f t="shared" si="1889"/>
        <v>8.4768148550148276E-2</v>
      </c>
      <c r="N2509" s="154">
        <f t="shared" si="1889"/>
        <v>5.4199621594016111E-2</v>
      </c>
      <c r="O2509" s="154">
        <f t="shared" si="1889"/>
        <v>7.3250028295950856E-2</v>
      </c>
      <c r="P2509" s="155">
        <f t="shared" ref="P2509:P2514" si="1890">SUM(D2509:O2509)</f>
        <v>1</v>
      </c>
      <c r="Q2509" s="157">
        <f t="shared" ref="Q2509:Q2514" si="1891">(P2531/P2530-1)</f>
        <v>-0.16788264099181172</v>
      </c>
      <c r="R2509" s="83"/>
      <c r="S2509" s="83"/>
      <c r="T2509" s="67"/>
      <c r="U2509" s="209">
        <v>2</v>
      </c>
    </row>
    <row r="2510" spans="1:21" s="60" customFormat="1" ht="15.75" hidden="1" customHeight="1" thickBot="1">
      <c r="A2510" s="60" t="s">
        <v>58</v>
      </c>
      <c r="B2510" s="213"/>
      <c r="C2510" s="40" t="s">
        <v>589</v>
      </c>
      <c r="D2510" s="153">
        <f t="shared" si="1887"/>
        <v>8.8349259033207242E-2</v>
      </c>
      <c r="E2510" s="154">
        <f t="shared" ref="E2510:O2510" si="1892">E2532/$P2532</f>
        <v>9.6728280508417072E-2</v>
      </c>
      <c r="F2510" s="154">
        <f t="shared" si="1892"/>
        <v>0.10551960573846865</v>
      </c>
      <c r="G2510" s="154">
        <f t="shared" si="1892"/>
        <v>0.10472314843898192</v>
      </c>
      <c r="H2510" s="154">
        <f t="shared" si="1892"/>
        <v>8.7413097360151681E-2</v>
      </c>
      <c r="I2510" s="154">
        <f t="shared" si="1892"/>
        <v>6.9113312337418589E-2</v>
      </c>
      <c r="J2510" s="154">
        <f t="shared" si="1892"/>
        <v>7.5850857417865306E-2</v>
      </c>
      <c r="K2510" s="154">
        <f t="shared" si="1892"/>
        <v>4.9163865553950303E-2</v>
      </c>
      <c r="L2510" s="154">
        <f t="shared" si="1892"/>
        <v>7.610774012591176E-2</v>
      </c>
      <c r="M2510" s="154">
        <f t="shared" si="1892"/>
        <v>8.3999543813767064E-2</v>
      </c>
      <c r="N2510" s="154">
        <f t="shared" si="1892"/>
        <v>8.0439674671964376E-2</v>
      </c>
      <c r="O2510" s="154">
        <f t="shared" si="1892"/>
        <v>8.2591614999896062E-2</v>
      </c>
      <c r="P2510" s="155">
        <f t="shared" si="1890"/>
        <v>1</v>
      </c>
      <c r="Q2510" s="156">
        <f t="shared" si="1891"/>
        <v>-2.6191401388699243E-2</v>
      </c>
      <c r="R2510" s="83"/>
      <c r="S2510" s="83"/>
      <c r="T2510" s="67"/>
      <c r="U2510" s="209">
        <v>2</v>
      </c>
    </row>
    <row r="2511" spans="1:21" s="60" customFormat="1" ht="15.75" hidden="1" customHeight="1" thickBot="1">
      <c r="A2511" s="60" t="s">
        <v>58</v>
      </c>
      <c r="B2511" s="213"/>
      <c r="C2511" s="49" t="s">
        <v>685</v>
      </c>
      <c r="D2511" s="153">
        <f t="shared" si="1887"/>
        <v>0.16497824195634908</v>
      </c>
      <c r="E2511" s="154">
        <f t="shared" ref="E2511:O2511" si="1893">E2533/$P2533</f>
        <v>0.15401106969595535</v>
      </c>
      <c r="F2511" s="154">
        <f t="shared" si="1893"/>
        <v>0.11033504997575093</v>
      </c>
      <c r="G2511" s="154">
        <f t="shared" si="1893"/>
        <v>0.10048424643132975</v>
      </c>
      <c r="H2511" s="154">
        <f t="shared" si="1893"/>
        <v>9.4329609696364156E-2</v>
      </c>
      <c r="I2511" s="154">
        <f t="shared" si="1893"/>
        <v>7.257861199479719E-2</v>
      </c>
      <c r="J2511" s="154">
        <f t="shared" si="1893"/>
        <v>5.4544117941331891E-2</v>
      </c>
      <c r="K2511" s="154">
        <f t="shared" si="1893"/>
        <v>3.9242213135835535E-2</v>
      </c>
      <c r="L2511" s="154">
        <f t="shared" si="1893"/>
        <v>4.1245123211887121E-2</v>
      </c>
      <c r="M2511" s="154">
        <f t="shared" si="1893"/>
        <v>4.3810255686081552E-2</v>
      </c>
      <c r="N2511" s="154">
        <f t="shared" si="1893"/>
        <v>5.731388355355678E-2</v>
      </c>
      <c r="O2511" s="154">
        <f t="shared" si="1893"/>
        <v>6.7127576720760432E-2</v>
      </c>
      <c r="P2511" s="155">
        <f t="shared" si="1890"/>
        <v>0.99999999999999978</v>
      </c>
      <c r="Q2511" s="156">
        <f t="shared" si="1891"/>
        <v>-0.49953804007061642</v>
      </c>
      <c r="R2511" s="83"/>
      <c r="S2511" s="83"/>
      <c r="T2511" s="232"/>
      <c r="U2511" s="209">
        <v>2</v>
      </c>
    </row>
    <row r="2512" spans="1:21" s="60" customFormat="1" ht="15.75" hidden="1" customHeight="1" thickBot="1">
      <c r="A2512" s="60" t="s">
        <v>58</v>
      </c>
      <c r="B2512" s="62"/>
      <c r="C2512" s="49" t="s">
        <v>774</v>
      </c>
      <c r="D2512" s="298">
        <f t="shared" si="1887"/>
        <v>0.14735200916376387</v>
      </c>
      <c r="E2512" s="299">
        <f t="shared" ref="E2512:O2512" si="1894">E2534/$P2534</f>
        <v>0.12454135531101512</v>
      </c>
      <c r="F2512" s="299">
        <f t="shared" si="1894"/>
        <v>8.7010264809389601E-2</v>
      </c>
      <c r="G2512" s="299">
        <f t="shared" si="1894"/>
        <v>8.8386511087798769E-2</v>
      </c>
      <c r="H2512" s="299">
        <f t="shared" si="1894"/>
        <v>8.0366229249729595E-2</v>
      </c>
      <c r="I2512" s="299">
        <f t="shared" si="1894"/>
        <v>1.2720028142922351E-2</v>
      </c>
      <c r="J2512" s="299">
        <f t="shared" si="1894"/>
        <v>6.805401595229571E-2</v>
      </c>
      <c r="K2512" s="299">
        <f t="shared" si="1894"/>
        <v>7.4483747144659537E-2</v>
      </c>
      <c r="L2512" s="299">
        <f t="shared" si="1894"/>
        <v>7.5100592105689201E-2</v>
      </c>
      <c r="M2512" s="299">
        <f t="shared" si="1894"/>
        <v>6.3754500482648579E-2</v>
      </c>
      <c r="N2512" s="299">
        <f t="shared" si="1894"/>
        <v>8.7868652313734197E-2</v>
      </c>
      <c r="O2512" s="299">
        <f t="shared" si="1894"/>
        <v>9.0362094236353482E-2</v>
      </c>
      <c r="P2512" s="300">
        <f t="shared" si="1890"/>
        <v>1</v>
      </c>
      <c r="Q2512" s="301">
        <f t="shared" si="1891"/>
        <v>-0.69764682540839784</v>
      </c>
      <c r="R2512" s="83"/>
      <c r="S2512" s="83"/>
      <c r="T2512" s="67"/>
      <c r="U2512" s="209">
        <v>2</v>
      </c>
    </row>
    <row r="2513" spans="1:21" s="60" customFormat="1" ht="15.75" hidden="1" customHeight="1" thickBot="1">
      <c r="A2513" s="60" t="s">
        <v>58</v>
      </c>
      <c r="B2513" s="62"/>
      <c r="C2513" s="49" t="s">
        <v>853</v>
      </c>
      <c r="D2513" s="130">
        <f t="shared" si="1887"/>
        <v>0.10770139258766252</v>
      </c>
      <c r="E2513" s="119">
        <f t="shared" ref="E2513:O2513" si="1895">E2535/$P2535</f>
        <v>7.6386515590356044E-2</v>
      </c>
      <c r="F2513" s="119">
        <f t="shared" si="1895"/>
        <v>7.0172429007399284E-2</v>
      </c>
      <c r="G2513" s="119">
        <f t="shared" si="1895"/>
        <v>6.1385791075872394E-2</v>
      </c>
      <c r="H2513" s="119">
        <f t="shared" si="1895"/>
        <v>8.7263148523554337E-2</v>
      </c>
      <c r="I2513" s="119">
        <f t="shared" si="1895"/>
        <v>7.1774423060124881E-2</v>
      </c>
      <c r="J2513" s="119">
        <f t="shared" si="1895"/>
        <v>8.4451684729809878E-2</v>
      </c>
      <c r="K2513" s="119">
        <f t="shared" si="1895"/>
        <v>9.5242898498768241E-2</v>
      </c>
      <c r="L2513" s="119">
        <f t="shared" si="1895"/>
        <v>7.6625775632763848E-2</v>
      </c>
      <c r="M2513" s="119">
        <f t="shared" si="1895"/>
        <v>8.8176295702957208E-2</v>
      </c>
      <c r="N2513" s="119">
        <f t="shared" si="1895"/>
        <v>9.3868192238829515E-2</v>
      </c>
      <c r="O2513" s="119">
        <f t="shared" si="1895"/>
        <v>8.6951453351901825E-2</v>
      </c>
      <c r="P2513" s="175">
        <f t="shared" si="1890"/>
        <v>0.99999999999999989</v>
      </c>
      <c r="Q2513" s="176">
        <f t="shared" si="1891"/>
        <v>0.11446427290971872</v>
      </c>
      <c r="R2513" s="83"/>
      <c r="S2513" s="83"/>
      <c r="T2513" s="67"/>
      <c r="U2513" s="209">
        <v>2</v>
      </c>
    </row>
    <row r="2514" spans="1:21" s="60" customFormat="1" ht="15.6" hidden="1" customHeight="1" thickBot="1">
      <c r="A2514" s="60" t="s">
        <v>58</v>
      </c>
      <c r="B2514" s="62"/>
      <c r="C2514" s="49" t="s">
        <v>937</v>
      </c>
      <c r="D2514" s="130">
        <f t="shared" si="1887"/>
        <v>5.9237164603561966E-2</v>
      </c>
      <c r="E2514" s="119">
        <f t="shared" ref="E2514:N2514" si="1896">E2536/$P2536</f>
        <v>7.1780136416661811E-2</v>
      </c>
      <c r="F2514" s="119">
        <f t="shared" si="1896"/>
        <v>6.9628650273036913E-2</v>
      </c>
      <c r="G2514" s="119">
        <f t="shared" si="1896"/>
        <v>4.4205519214287212E-2</v>
      </c>
      <c r="H2514" s="119">
        <f t="shared" si="1896"/>
        <v>6.618067785944648E-2</v>
      </c>
      <c r="I2514" s="119">
        <f t="shared" si="1896"/>
        <v>8.3712968936110757E-2</v>
      </c>
      <c r="J2514" s="119">
        <f t="shared" si="1896"/>
        <v>9.426560685031668E-2</v>
      </c>
      <c r="K2514" s="119">
        <f t="shared" si="1896"/>
        <v>0.11552783087561805</v>
      </c>
      <c r="L2514" s="119">
        <f t="shared" si="1896"/>
        <v>9.2943050223194962E-2</v>
      </c>
      <c r="M2514" s="119">
        <f t="shared" si="1896"/>
        <v>9.9679968940371816E-2</v>
      </c>
      <c r="N2514" s="119">
        <f t="shared" si="1896"/>
        <v>9.1654314481471016E-2</v>
      </c>
      <c r="O2514" s="119">
        <f>O2536/$P2536</f>
        <v>0.11118411132592232</v>
      </c>
      <c r="P2514" s="175">
        <f t="shared" si="1890"/>
        <v>0.99999999999999989</v>
      </c>
      <c r="Q2514" s="176">
        <f t="shared" si="1891"/>
        <v>0.24087035866714457</v>
      </c>
      <c r="R2514" s="83"/>
      <c r="S2514" s="83"/>
      <c r="T2514" s="67"/>
      <c r="U2514" s="209">
        <v>2</v>
      </c>
    </row>
    <row r="2515" spans="1:21" s="60" customFormat="1" ht="15.6" hidden="1" customHeight="1" thickBot="1">
      <c r="A2515" s="60" t="s">
        <v>58</v>
      </c>
      <c r="B2515" s="62"/>
      <c r="C2515" s="49" t="s">
        <v>1071</v>
      </c>
      <c r="D2515" s="130">
        <f t="shared" ref="D2515:O2515" si="1897">D2538/$P2538</f>
        <v>9.358961922747315E-2</v>
      </c>
      <c r="E2515" s="119">
        <f t="shared" si="1897"/>
        <v>0.12431262439103305</v>
      </c>
      <c r="F2515" s="119">
        <f t="shared" si="1897"/>
        <v>7.5865940551905667E-2</v>
      </c>
      <c r="G2515" s="119">
        <f t="shared" si="1897"/>
        <v>0.10791657128379137</v>
      </c>
      <c r="H2515" s="119">
        <f t="shared" si="1897"/>
        <v>0.13081328512177265</v>
      </c>
      <c r="I2515" s="119">
        <f t="shared" si="1897"/>
        <v>7.1831022258766683E-2</v>
      </c>
      <c r="J2515" s="119">
        <f t="shared" si="1897"/>
        <v>5.2853122013429669E-2</v>
      </c>
      <c r="K2515" s="119">
        <f t="shared" si="1897"/>
        <v>5.7064063122670025E-2</v>
      </c>
      <c r="L2515" s="119">
        <f t="shared" si="1897"/>
        <v>5.9588490168955094E-2</v>
      </c>
      <c r="M2515" s="119">
        <f t="shared" si="1897"/>
        <v>6.7962368983949389E-2</v>
      </c>
      <c r="N2515" s="119">
        <f t="shared" si="1897"/>
        <v>8.1237911438344579E-2</v>
      </c>
      <c r="O2515" s="119">
        <f t="shared" si="1897"/>
        <v>7.6964981437908656E-2</v>
      </c>
      <c r="P2515" s="175">
        <f>SUM(D2515:O2515)</f>
        <v>0.99999999999999978</v>
      </c>
      <c r="Q2515" s="176">
        <f>(P2538/P2536-1)</f>
        <v>0.27230278504711269</v>
      </c>
      <c r="R2515" s="83"/>
      <c r="S2515" s="83"/>
      <c r="T2515" s="67"/>
      <c r="U2515" s="209">
        <v>2</v>
      </c>
    </row>
    <row r="2516" spans="1:21" s="60" customFormat="1" ht="15.6" hidden="1" customHeight="1" thickBot="1">
      <c r="A2516" s="60" t="s">
        <v>58</v>
      </c>
      <c r="B2516" s="62">
        <f>+B2495+1</f>
        <v>459</v>
      </c>
      <c r="C2516" s="49" t="s">
        <v>1649</v>
      </c>
      <c r="D2516" s="130">
        <f t="shared" ref="D2516:D2522" si="1898">D2539/$P2539</f>
        <v>0.12008562230261888</v>
      </c>
      <c r="E2516" s="119">
        <f t="shared" ref="E2516:N2516" si="1899">E2539/$P2539</f>
        <v>0.12079099409815432</v>
      </c>
      <c r="F2516" s="119">
        <f t="shared" si="1899"/>
        <v>0.11332991026088207</v>
      </c>
      <c r="G2516" s="119">
        <f t="shared" si="1899"/>
        <v>0.10030047216166312</v>
      </c>
      <c r="H2516" s="119">
        <f t="shared" si="1899"/>
        <v>0.10349898009402295</v>
      </c>
      <c r="I2516" s="119">
        <f t="shared" si="1899"/>
        <v>9.8543775993186825E-2</v>
      </c>
      <c r="J2516" s="119">
        <f t="shared" si="1899"/>
        <v>0.11487835364261662</v>
      </c>
      <c r="K2516" s="119">
        <f t="shared" si="1899"/>
        <v>9.2737140143285574E-2</v>
      </c>
      <c r="L2516" s="119">
        <f t="shared" si="1899"/>
        <v>6.8331209362406248E-2</v>
      </c>
      <c r="M2516" s="119">
        <f t="shared" si="1899"/>
        <v>3.6707582810068196E-2</v>
      </c>
      <c r="N2516" s="119">
        <f t="shared" si="1899"/>
        <v>1.9453726170909177E-2</v>
      </c>
      <c r="O2516" s="119">
        <f t="shared" ref="O2516:O2522" si="1900">O2539/$P2539</f>
        <v>1.1342232960186055E-2</v>
      </c>
      <c r="P2516" s="175">
        <f t="shared" ref="P2516:P2525" si="1901">SUM(D2516:O2516)</f>
        <v>0.99999999999999989</v>
      </c>
      <c r="Q2516" s="176">
        <f>(P2539/P2538-1)</f>
        <v>-0.39003412062762588</v>
      </c>
      <c r="R2516" s="83"/>
      <c r="S2516" s="83"/>
      <c r="T2516" s="67"/>
      <c r="U2516" s="209">
        <v>2</v>
      </c>
    </row>
    <row r="2517" spans="1:21" s="60" customFormat="1" ht="15.6" hidden="1" customHeight="1">
      <c r="A2517" s="60" t="s">
        <v>58</v>
      </c>
      <c r="B2517" s="408">
        <f>+B2516+1</f>
        <v>460</v>
      </c>
      <c r="C2517" s="566" t="s">
        <v>1650</v>
      </c>
      <c r="D2517" s="460">
        <f t="shared" si="1898"/>
        <v>5.2663062095339559E-2</v>
      </c>
      <c r="E2517" s="346">
        <f t="shared" ref="E2517:N2517" si="1902">E2540/$P2540</f>
        <v>8.799183561181563E-2</v>
      </c>
      <c r="F2517" s="346">
        <f t="shared" si="1902"/>
        <v>8.4421634570211318E-2</v>
      </c>
      <c r="G2517" s="346">
        <f t="shared" si="1902"/>
        <v>6.6836328595998959E-2</v>
      </c>
      <c r="H2517" s="346">
        <f t="shared" si="1902"/>
        <v>6.4592241325172689E-2</v>
      </c>
      <c r="I2517" s="346">
        <f t="shared" si="1902"/>
        <v>5.9969366480071874E-2</v>
      </c>
      <c r="J2517" s="346">
        <f t="shared" si="1902"/>
        <v>8.7029025211494665E-2</v>
      </c>
      <c r="K2517" s="346">
        <f t="shared" si="1902"/>
        <v>8.8783467811334643E-2</v>
      </c>
      <c r="L2517" s="346">
        <f t="shared" si="1902"/>
        <v>0.10041009070474417</v>
      </c>
      <c r="M2517" s="346">
        <f t="shared" si="1902"/>
        <v>0.11537758613659864</v>
      </c>
      <c r="N2517" s="346">
        <f t="shared" si="1902"/>
        <v>8.4631096015151119E-2</v>
      </c>
      <c r="O2517" s="346">
        <f t="shared" si="1900"/>
        <v>0.10729426544206674</v>
      </c>
      <c r="P2517" s="545">
        <f t="shared" si="1901"/>
        <v>1</v>
      </c>
      <c r="Q2517" s="548">
        <f t="shared" ref="Q2517:Q2525" si="1903">(P2540/P2539-1)</f>
        <v>-0.31476979127904414</v>
      </c>
      <c r="R2517" s="83"/>
      <c r="S2517" s="83"/>
      <c r="T2517" s="67"/>
      <c r="U2517" s="209">
        <v>2</v>
      </c>
    </row>
    <row r="2518" spans="1:21" s="60" customFormat="1" ht="15.6" customHeight="1">
      <c r="A2518" s="60" t="s">
        <v>58</v>
      </c>
      <c r="B2518" s="513">
        <v>451</v>
      </c>
      <c r="C2518" s="567" t="s">
        <v>1651</v>
      </c>
      <c r="D2518" s="119">
        <f t="shared" si="1898"/>
        <v>3.6209990669052311E-2</v>
      </c>
      <c r="E2518" s="119">
        <f t="shared" ref="E2518:N2518" si="1904">E2541/$P2541</f>
        <v>4.9700397555187757E-2</v>
      </c>
      <c r="F2518" s="119">
        <f t="shared" si="1904"/>
        <v>2.9879290384543213E-2</v>
      </c>
      <c r="G2518" s="119">
        <f t="shared" si="1904"/>
        <v>4.4499671289950665E-2</v>
      </c>
      <c r="H2518" s="119">
        <f t="shared" si="1904"/>
        <v>7.1427606181126105E-2</v>
      </c>
      <c r="I2518" s="119">
        <f t="shared" si="1904"/>
        <v>7.4920998151765478E-2</v>
      </c>
      <c r="J2518" s="119">
        <f t="shared" si="1904"/>
        <v>4.9687264157134911E-2</v>
      </c>
      <c r="K2518" s="119">
        <f t="shared" si="1904"/>
        <v>5.1350331919993872E-2</v>
      </c>
      <c r="L2518" s="119">
        <f t="shared" si="1904"/>
        <v>7.8097243524559073E-2</v>
      </c>
      <c r="M2518" s="119">
        <f t="shared" si="1904"/>
        <v>0.13853410828678717</v>
      </c>
      <c r="N2518" s="119">
        <f t="shared" si="1904"/>
        <v>0.14118179586924598</v>
      </c>
      <c r="O2518" s="119">
        <f t="shared" si="1900"/>
        <v>0.23451130201065346</v>
      </c>
      <c r="P2518" s="175">
        <f t="shared" si="1901"/>
        <v>1</v>
      </c>
      <c r="Q2518" s="556">
        <f t="shared" si="1903"/>
        <v>2.3185527476248691</v>
      </c>
      <c r="R2518" s="83"/>
      <c r="S2518" s="83"/>
      <c r="T2518" s="67"/>
      <c r="U2518" s="209">
        <v>1</v>
      </c>
    </row>
    <row r="2519" spans="1:21" s="60" customFormat="1" ht="15.6" customHeight="1">
      <c r="A2519" s="60" t="s">
        <v>58</v>
      </c>
      <c r="B2519" s="513">
        <f>+B2518+1</f>
        <v>452</v>
      </c>
      <c r="C2519" s="567" t="s">
        <v>1652</v>
      </c>
      <c r="D2519" s="119">
        <f t="shared" si="1898"/>
        <v>0.1297569860096616</v>
      </c>
      <c r="E2519" s="119">
        <f t="shared" ref="E2519:N2519" si="1905">E2542/$P2542</f>
        <v>0.15405900419255231</v>
      </c>
      <c r="F2519" s="119">
        <f t="shared" si="1905"/>
        <v>0.13655438739156209</v>
      </c>
      <c r="G2519" s="119">
        <f t="shared" si="1905"/>
        <v>8.0020166148957392E-2</v>
      </c>
      <c r="H2519" s="119">
        <f t="shared" si="1905"/>
        <v>9.5538367049172346E-2</v>
      </c>
      <c r="I2519" s="119">
        <f t="shared" si="1905"/>
        <v>8.2775154985003457E-2</v>
      </c>
      <c r="J2519" s="119">
        <f t="shared" si="1905"/>
        <v>6.3603997901146639E-2</v>
      </c>
      <c r="K2519" s="119">
        <f t="shared" si="1905"/>
        <v>7.6348956677351587E-2</v>
      </c>
      <c r="L2519" s="119">
        <f t="shared" si="1905"/>
        <v>2.8390089101585116E-2</v>
      </c>
      <c r="M2519" s="119">
        <f t="shared" si="1905"/>
        <v>2.7096183675147743E-2</v>
      </c>
      <c r="N2519" s="119">
        <f t="shared" si="1905"/>
        <v>8.1568743058855309E-2</v>
      </c>
      <c r="O2519" s="119">
        <f t="shared" si="1900"/>
        <v>4.4287963809004433E-2</v>
      </c>
      <c r="P2519" s="175">
        <f t="shared" si="1901"/>
        <v>1</v>
      </c>
      <c r="Q2519" s="556">
        <f t="shared" si="1903"/>
        <v>-0.3580627642186559</v>
      </c>
      <c r="R2519" s="83"/>
      <c r="S2519" s="83"/>
      <c r="T2519" s="67"/>
      <c r="U2519" s="209">
        <v>1</v>
      </c>
    </row>
    <row r="2520" spans="1:21" s="60" customFormat="1" ht="15.75" customHeight="1">
      <c r="A2520" s="60" t="s">
        <v>58</v>
      </c>
      <c r="B2520" s="513">
        <f>+B2519+1</f>
        <v>453</v>
      </c>
      <c r="C2520" s="567" t="s">
        <v>1653</v>
      </c>
      <c r="D2520" s="119">
        <f t="shared" si="1898"/>
        <v>6.0214581710556166E-2</v>
      </c>
      <c r="E2520" s="119">
        <f t="shared" ref="E2520:N2520" si="1906">E2543/$P2543</f>
        <v>8.3204561440352348E-2</v>
      </c>
      <c r="F2520" s="119">
        <f t="shared" si="1906"/>
        <v>0.11233317486516936</v>
      </c>
      <c r="G2520" s="119">
        <f t="shared" si="1906"/>
        <v>0.11718138912142195</v>
      </c>
      <c r="H2520" s="119">
        <f t="shared" si="1906"/>
        <v>0.1102764973890496</v>
      </c>
      <c r="I2520" s="119">
        <f t="shared" si="1906"/>
        <v>0.11426662585652154</v>
      </c>
      <c r="J2520" s="119">
        <f t="shared" si="1906"/>
        <v>7.0781162115698723E-2</v>
      </c>
      <c r="K2520" s="119">
        <f t="shared" si="1906"/>
        <v>5.5665235220814749E-2</v>
      </c>
      <c r="L2520" s="119">
        <f t="shared" si="1906"/>
        <v>9.5792735837450863E-2</v>
      </c>
      <c r="M2520" s="119">
        <f t="shared" si="1906"/>
        <v>1.756338495609552E-2</v>
      </c>
      <c r="N2520" s="119">
        <f t="shared" si="1906"/>
        <v>7.4811697480130598E-2</v>
      </c>
      <c r="O2520" s="119">
        <f t="shared" si="1900"/>
        <v>8.7908954006738566E-2</v>
      </c>
      <c r="P2520" s="175">
        <f t="shared" si="1901"/>
        <v>1</v>
      </c>
      <c r="Q2520" s="556">
        <f t="shared" si="1903"/>
        <v>-0.13569517103520445</v>
      </c>
      <c r="R2520" s="83"/>
      <c r="S2520" s="83"/>
      <c r="T2520" s="67"/>
      <c r="U2520" s="209">
        <v>1</v>
      </c>
    </row>
    <row r="2521" spans="1:21" s="60" customFormat="1" ht="15.75" customHeight="1">
      <c r="A2521" s="60" t="s">
        <v>58</v>
      </c>
      <c r="B2521" s="513">
        <f>+B2520+1</f>
        <v>454</v>
      </c>
      <c r="C2521" s="567" t="s">
        <v>1654</v>
      </c>
      <c r="D2521" s="119">
        <f t="shared" si="1898"/>
        <v>0.1378442580872265</v>
      </c>
      <c r="E2521" s="119">
        <f t="shared" ref="E2521:N2521" si="1907">E2544/$P2544</f>
        <v>0.11980095718826701</v>
      </c>
      <c r="F2521" s="119">
        <f t="shared" si="1907"/>
        <v>9.0222900373910384E-2</v>
      </c>
      <c r="G2521" s="119">
        <f t="shared" si="1907"/>
        <v>6.2007963174869264E-2</v>
      </c>
      <c r="H2521" s="119">
        <f t="shared" si="1907"/>
        <v>7.8742059853264476E-2</v>
      </c>
      <c r="I2521" s="119">
        <f t="shared" si="1907"/>
        <v>7.2949514026430129E-2</v>
      </c>
      <c r="J2521" s="119">
        <f t="shared" si="1907"/>
        <v>0.10537632423856569</v>
      </c>
      <c r="K2521" s="119">
        <f t="shared" si="1907"/>
        <v>9.2313962644350586E-2</v>
      </c>
      <c r="L2521" s="119">
        <f t="shared" si="1907"/>
        <v>7.0902459475934682E-2</v>
      </c>
      <c r="M2521" s="119">
        <f t="shared" si="1907"/>
        <v>6.8154615067451116E-2</v>
      </c>
      <c r="N2521" s="119">
        <f t="shared" si="1907"/>
        <v>4.5820154309150929E-2</v>
      </c>
      <c r="O2521" s="119">
        <f t="shared" si="1900"/>
        <v>5.5864831560579239E-2</v>
      </c>
      <c r="P2521" s="175">
        <f t="shared" si="1901"/>
        <v>1</v>
      </c>
      <c r="Q2521" s="556">
        <f t="shared" si="1903"/>
        <v>-0.47218784327813623</v>
      </c>
      <c r="R2521" s="83"/>
      <c r="S2521" s="83"/>
      <c r="T2521" s="67"/>
      <c r="U2521" s="209">
        <v>1</v>
      </c>
    </row>
    <row r="2522" spans="1:21" s="60" customFormat="1" ht="15.75" customHeight="1">
      <c r="A2522" s="60" t="s">
        <v>58</v>
      </c>
      <c r="B2522" s="513">
        <v>455</v>
      </c>
      <c r="C2522" s="567" t="s">
        <v>1655</v>
      </c>
      <c r="D2522" s="119">
        <f t="shared" si="1898"/>
        <v>0.21413683636363637</v>
      </c>
      <c r="E2522" s="119">
        <f t="shared" ref="E2522:N2522" si="1908">E2545/$P2545</f>
        <v>8.7069963636363629E-2</v>
      </c>
      <c r="F2522" s="119">
        <f t="shared" si="1908"/>
        <v>8.5589245454545423E-2</v>
      </c>
      <c r="G2522" s="119">
        <f t="shared" si="1908"/>
        <v>-0.11408351818181818</v>
      </c>
      <c r="H2522" s="119">
        <f t="shared" si="1908"/>
        <v>4.4910500000000013E-2</v>
      </c>
      <c r="I2522" s="119">
        <f t="shared" si="1908"/>
        <v>6.4954209090909071E-2</v>
      </c>
      <c r="J2522" s="119">
        <f t="shared" si="1908"/>
        <v>9.0909090909090912E-2</v>
      </c>
      <c r="K2522" s="119">
        <f t="shared" si="1908"/>
        <v>9.0909090909090912E-2</v>
      </c>
      <c r="L2522" s="119">
        <f t="shared" si="1908"/>
        <v>9.0909090909090912E-2</v>
      </c>
      <c r="M2522" s="119">
        <f t="shared" si="1908"/>
        <v>9.0909090909090912E-2</v>
      </c>
      <c r="N2522" s="119">
        <f t="shared" si="1908"/>
        <v>9.0909090909090912E-2</v>
      </c>
      <c r="O2522" s="119">
        <f t="shared" si="1900"/>
        <v>0.16287730909090928</v>
      </c>
      <c r="P2522" s="175">
        <f t="shared" si="1901"/>
        <v>1.0000000000000004</v>
      </c>
      <c r="Q2522" s="556">
        <f t="shared" si="1903"/>
        <v>-6.6914187753847609E-2</v>
      </c>
      <c r="R2522" s="83"/>
      <c r="S2522" s="83"/>
      <c r="T2522" s="67"/>
      <c r="U2522" s="209">
        <v>1</v>
      </c>
    </row>
    <row r="2523" spans="1:21" s="60" customFormat="1" ht="15.75" customHeight="1">
      <c r="A2523" s="60" t="s">
        <v>58</v>
      </c>
      <c r="B2523" s="513">
        <v>456</v>
      </c>
      <c r="C2523" s="567" t="s">
        <v>1656</v>
      </c>
      <c r="D2523" s="119">
        <f t="shared" ref="D2523:O2525" si="1909">D2546/$P2546</f>
        <v>0.10000000000000002</v>
      </c>
      <c r="E2523" s="119">
        <f t="shared" si="1909"/>
        <v>0.10000000000000002</v>
      </c>
      <c r="F2523" s="119">
        <f t="shared" si="1909"/>
        <v>0.10000000000000002</v>
      </c>
      <c r="G2523" s="119">
        <f t="shared" si="1909"/>
        <v>0.10000000000000002</v>
      </c>
      <c r="H2523" s="119">
        <f t="shared" si="1909"/>
        <v>0</v>
      </c>
      <c r="I2523" s="119">
        <f t="shared" si="1909"/>
        <v>0.10000000000000002</v>
      </c>
      <c r="J2523" s="119">
        <f t="shared" si="1909"/>
        <v>0.10000000000000002</v>
      </c>
      <c r="K2523" s="119">
        <f t="shared" si="1909"/>
        <v>0.10000000000000002</v>
      </c>
      <c r="L2523" s="119">
        <f t="shared" si="1909"/>
        <v>0.10000000000000002</v>
      </c>
      <c r="M2523" s="119">
        <f t="shared" si="1909"/>
        <v>0.10000000000000002</v>
      </c>
      <c r="N2523" s="119">
        <f t="shared" si="1909"/>
        <v>0.10000000000000002</v>
      </c>
      <c r="O2523" s="119">
        <f t="shared" si="1909"/>
        <v>0</v>
      </c>
      <c r="P2523" s="175">
        <f t="shared" si="1901"/>
        <v>1</v>
      </c>
      <c r="Q2523" s="556">
        <f t="shared" si="1903"/>
        <v>-9.090909090909105E-2</v>
      </c>
      <c r="R2523" s="83"/>
      <c r="S2523" s="83"/>
      <c r="T2523" s="67"/>
      <c r="U2523" s="209">
        <v>1</v>
      </c>
    </row>
    <row r="2524" spans="1:21" s="60" customFormat="1" ht="15.75" hidden="1" customHeight="1" thickBot="1">
      <c r="A2524" s="60" t="s">
        <v>58</v>
      </c>
      <c r="B2524" s="409"/>
      <c r="C2524" s="158" t="s">
        <v>1657</v>
      </c>
      <c r="D2524" s="135" t="e">
        <f t="shared" si="1909"/>
        <v>#DIV/0!</v>
      </c>
      <c r="E2524" s="148" t="e">
        <f t="shared" si="1909"/>
        <v>#DIV/0!</v>
      </c>
      <c r="F2524" s="148" t="e">
        <f t="shared" si="1909"/>
        <v>#DIV/0!</v>
      </c>
      <c r="G2524" s="148" t="e">
        <f t="shared" si="1909"/>
        <v>#DIV/0!</v>
      </c>
      <c r="H2524" s="148" t="e">
        <f t="shared" si="1909"/>
        <v>#DIV/0!</v>
      </c>
      <c r="I2524" s="148" t="e">
        <f t="shared" si="1909"/>
        <v>#DIV/0!</v>
      </c>
      <c r="J2524" s="148" t="e">
        <f t="shared" si="1909"/>
        <v>#DIV/0!</v>
      </c>
      <c r="K2524" s="148" t="e">
        <f t="shared" si="1909"/>
        <v>#DIV/0!</v>
      </c>
      <c r="L2524" s="148" t="e">
        <f t="shared" si="1909"/>
        <v>#DIV/0!</v>
      </c>
      <c r="M2524" s="148" t="e">
        <f t="shared" si="1909"/>
        <v>#DIV/0!</v>
      </c>
      <c r="N2524" s="148" t="e">
        <f t="shared" si="1909"/>
        <v>#DIV/0!</v>
      </c>
      <c r="O2524" s="148" t="e">
        <f t="shared" si="1909"/>
        <v>#DIV/0!</v>
      </c>
      <c r="P2524" s="137" t="e">
        <f t="shared" si="1901"/>
        <v>#DIV/0!</v>
      </c>
      <c r="Q2524" s="106">
        <f t="shared" si="1903"/>
        <v>-1</v>
      </c>
      <c r="R2524" s="83"/>
      <c r="S2524" s="83"/>
      <c r="T2524" s="67"/>
      <c r="U2524" s="209">
        <v>2</v>
      </c>
    </row>
    <row r="2525" spans="1:21" s="60" customFormat="1" ht="15.75" hidden="1" customHeight="1" thickBot="1">
      <c r="A2525" s="60" t="s">
        <v>58</v>
      </c>
      <c r="B2525" s="213"/>
      <c r="C2525" s="40" t="s">
        <v>1658</v>
      </c>
      <c r="D2525" s="98" t="e">
        <f t="shared" si="1909"/>
        <v>#DIV/0!</v>
      </c>
      <c r="E2525" s="99" t="e">
        <f t="shared" si="1909"/>
        <v>#DIV/0!</v>
      </c>
      <c r="F2525" s="99" t="e">
        <f t="shared" si="1909"/>
        <v>#DIV/0!</v>
      </c>
      <c r="G2525" s="99" t="e">
        <f t="shared" si="1909"/>
        <v>#DIV/0!</v>
      </c>
      <c r="H2525" s="99" t="e">
        <f t="shared" si="1909"/>
        <v>#DIV/0!</v>
      </c>
      <c r="I2525" s="99" t="e">
        <f t="shared" si="1909"/>
        <v>#DIV/0!</v>
      </c>
      <c r="J2525" s="99" t="e">
        <f t="shared" si="1909"/>
        <v>#DIV/0!</v>
      </c>
      <c r="K2525" s="99" t="e">
        <f t="shared" si="1909"/>
        <v>#DIV/0!</v>
      </c>
      <c r="L2525" s="99" t="e">
        <f t="shared" si="1909"/>
        <v>#DIV/0!</v>
      </c>
      <c r="M2525" s="99" t="e">
        <f t="shared" si="1909"/>
        <v>#DIV/0!</v>
      </c>
      <c r="N2525" s="99" t="e">
        <f t="shared" si="1909"/>
        <v>#DIV/0!</v>
      </c>
      <c r="O2525" s="99" t="e">
        <f t="shared" si="1909"/>
        <v>#DIV/0!</v>
      </c>
      <c r="P2525" s="138" t="e">
        <f t="shared" si="1901"/>
        <v>#DIV/0!</v>
      </c>
      <c r="Q2525" s="108" t="e">
        <f t="shared" si="1903"/>
        <v>#DIV/0!</v>
      </c>
      <c r="R2525" s="83"/>
      <c r="S2525" s="83"/>
      <c r="T2525" s="67"/>
      <c r="U2525" s="209">
        <v>2</v>
      </c>
    </row>
    <row r="2526" spans="1:21" s="60" customFormat="1" ht="15.75" hidden="1" customHeight="1" thickBot="1">
      <c r="A2526" s="60" t="s">
        <v>58</v>
      </c>
      <c r="B2526" s="213"/>
      <c r="C2526" s="40" t="s">
        <v>2555</v>
      </c>
      <c r="D2526" s="98" t="e">
        <f t="shared" ref="D2526:O2526" si="1910">D2549/$P2549</f>
        <v>#DIV/0!</v>
      </c>
      <c r="E2526" s="99" t="e">
        <f t="shared" si="1910"/>
        <v>#DIV/0!</v>
      </c>
      <c r="F2526" s="99" t="e">
        <f t="shared" si="1910"/>
        <v>#DIV/0!</v>
      </c>
      <c r="G2526" s="99" t="e">
        <f t="shared" si="1910"/>
        <v>#DIV/0!</v>
      </c>
      <c r="H2526" s="99" t="e">
        <f t="shared" si="1910"/>
        <v>#DIV/0!</v>
      </c>
      <c r="I2526" s="99" t="e">
        <f t="shared" si="1910"/>
        <v>#DIV/0!</v>
      </c>
      <c r="J2526" s="99" t="e">
        <f t="shared" si="1910"/>
        <v>#DIV/0!</v>
      </c>
      <c r="K2526" s="99" t="e">
        <f t="shared" si="1910"/>
        <v>#DIV/0!</v>
      </c>
      <c r="L2526" s="99" t="e">
        <f t="shared" si="1910"/>
        <v>#DIV/0!</v>
      </c>
      <c r="M2526" s="99" t="e">
        <f t="shared" si="1910"/>
        <v>#DIV/0!</v>
      </c>
      <c r="N2526" s="99" t="e">
        <f t="shared" si="1910"/>
        <v>#DIV/0!</v>
      </c>
      <c r="O2526" s="99" t="e">
        <f t="shared" si="1910"/>
        <v>#DIV/0!</v>
      </c>
      <c r="P2526" s="138" t="e">
        <f t="shared" ref="P2526:P2528" si="1911">SUM(D2526:O2526)</f>
        <v>#DIV/0!</v>
      </c>
      <c r="Q2526" s="108" t="e">
        <f t="shared" ref="Q2526:Q2528" si="1912">(P2549/P2548-1)</f>
        <v>#DIV/0!</v>
      </c>
      <c r="R2526" s="83"/>
      <c r="S2526" s="83"/>
      <c r="T2526" s="67"/>
      <c r="U2526" s="209">
        <v>2</v>
      </c>
    </row>
    <row r="2527" spans="1:21" s="60" customFormat="1" ht="15.75" hidden="1" customHeight="1" thickBot="1">
      <c r="A2527" s="60" t="s">
        <v>58</v>
      </c>
      <c r="B2527" s="213"/>
      <c r="C2527" s="40" t="s">
        <v>2651</v>
      </c>
      <c r="D2527" s="98" t="e">
        <f t="shared" ref="D2527:O2527" si="1913">D2550/$P2550</f>
        <v>#DIV/0!</v>
      </c>
      <c r="E2527" s="99" t="e">
        <f t="shared" si="1913"/>
        <v>#DIV/0!</v>
      </c>
      <c r="F2527" s="99" t="e">
        <f t="shared" si="1913"/>
        <v>#DIV/0!</v>
      </c>
      <c r="G2527" s="99" t="e">
        <f t="shared" si="1913"/>
        <v>#DIV/0!</v>
      </c>
      <c r="H2527" s="99" t="e">
        <f t="shared" si="1913"/>
        <v>#DIV/0!</v>
      </c>
      <c r="I2527" s="99" t="e">
        <f t="shared" si="1913"/>
        <v>#DIV/0!</v>
      </c>
      <c r="J2527" s="99" t="e">
        <f t="shared" si="1913"/>
        <v>#DIV/0!</v>
      </c>
      <c r="K2527" s="99" t="e">
        <f t="shared" si="1913"/>
        <v>#DIV/0!</v>
      </c>
      <c r="L2527" s="99" t="e">
        <f t="shared" si="1913"/>
        <v>#DIV/0!</v>
      </c>
      <c r="M2527" s="99" t="e">
        <f t="shared" si="1913"/>
        <v>#DIV/0!</v>
      </c>
      <c r="N2527" s="99" t="e">
        <f t="shared" si="1913"/>
        <v>#DIV/0!</v>
      </c>
      <c r="O2527" s="99" t="e">
        <f t="shared" si="1913"/>
        <v>#DIV/0!</v>
      </c>
      <c r="P2527" s="138" t="e">
        <f t="shared" si="1911"/>
        <v>#DIV/0!</v>
      </c>
      <c r="Q2527" s="108" t="e">
        <f t="shared" si="1912"/>
        <v>#DIV/0!</v>
      </c>
      <c r="R2527" s="83"/>
      <c r="S2527" s="83"/>
      <c r="T2527" s="67"/>
      <c r="U2527" s="209">
        <v>2</v>
      </c>
    </row>
    <row r="2528" spans="1:21" s="60" customFormat="1" ht="15.75" hidden="1" customHeight="1" thickBot="1">
      <c r="A2528" s="60" t="s">
        <v>58</v>
      </c>
      <c r="B2528" s="213"/>
      <c r="C2528" s="40" t="s">
        <v>2747</v>
      </c>
      <c r="D2528" s="98" t="e">
        <f t="shared" ref="D2528:O2528" si="1914">D2551/$P2551</f>
        <v>#DIV/0!</v>
      </c>
      <c r="E2528" s="99" t="e">
        <f t="shared" si="1914"/>
        <v>#DIV/0!</v>
      </c>
      <c r="F2528" s="99" t="e">
        <f t="shared" si="1914"/>
        <v>#DIV/0!</v>
      </c>
      <c r="G2528" s="99" t="e">
        <f>G2551/$P2551</f>
        <v>#DIV/0!</v>
      </c>
      <c r="H2528" s="99" t="e">
        <f t="shared" si="1914"/>
        <v>#DIV/0!</v>
      </c>
      <c r="I2528" s="99" t="e">
        <f t="shared" si="1914"/>
        <v>#DIV/0!</v>
      </c>
      <c r="J2528" s="99" t="e">
        <f t="shared" si="1914"/>
        <v>#DIV/0!</v>
      </c>
      <c r="K2528" s="99" t="e">
        <f t="shared" si="1914"/>
        <v>#DIV/0!</v>
      </c>
      <c r="L2528" s="99" t="e">
        <f t="shared" si="1914"/>
        <v>#DIV/0!</v>
      </c>
      <c r="M2528" s="99" t="e">
        <f t="shared" si="1914"/>
        <v>#DIV/0!</v>
      </c>
      <c r="N2528" s="99" t="e">
        <f t="shared" si="1914"/>
        <v>#DIV/0!</v>
      </c>
      <c r="O2528" s="99" t="e">
        <f t="shared" si="1914"/>
        <v>#DIV/0!</v>
      </c>
      <c r="P2528" s="138" t="e">
        <f t="shared" si="1911"/>
        <v>#DIV/0!</v>
      </c>
      <c r="Q2528" s="108" t="e">
        <f t="shared" si="1912"/>
        <v>#DIV/0!</v>
      </c>
      <c r="R2528" s="83"/>
      <c r="S2528" s="83"/>
      <c r="T2528" s="67"/>
      <c r="U2528" s="209">
        <v>2</v>
      </c>
    </row>
    <row r="2529" spans="1:21" s="60" customFormat="1" ht="15.75" hidden="1" customHeight="1" thickBot="1">
      <c r="A2529" s="60" t="s">
        <v>58</v>
      </c>
      <c r="B2529" s="213"/>
      <c r="C2529" s="41" t="s">
        <v>269</v>
      </c>
      <c r="D2529" s="312"/>
      <c r="E2529" s="313"/>
      <c r="F2529" s="313"/>
      <c r="G2529" s="313"/>
      <c r="H2529" s="313"/>
      <c r="I2529" s="313"/>
      <c r="J2529" s="313"/>
      <c r="K2529" s="313"/>
      <c r="L2529" s="313"/>
      <c r="M2529" s="313"/>
      <c r="N2529" s="313"/>
      <c r="O2529" s="83">
        <v>1.2845519900000006</v>
      </c>
      <c r="P2529" s="349">
        <f>SUM(D2529:O2529)</f>
        <v>1.2845519900000006</v>
      </c>
      <c r="Q2529" s="84"/>
      <c r="R2529" s="83"/>
      <c r="S2529" s="83"/>
      <c r="T2529" s="67"/>
      <c r="U2529" s="209">
        <v>2</v>
      </c>
    </row>
    <row r="2530" spans="1:21" s="60" customFormat="1" ht="15.75" hidden="1" customHeight="1" thickBot="1">
      <c r="A2530" s="60" t="s">
        <v>58</v>
      </c>
      <c r="B2530" s="213"/>
      <c r="C2530" s="40" t="s">
        <v>270</v>
      </c>
      <c r="D2530" s="109">
        <v>1.11024174</v>
      </c>
      <c r="E2530" s="110">
        <v>1.2184422399999999</v>
      </c>
      <c r="F2530" s="110">
        <v>0.81919361000000002</v>
      </c>
      <c r="G2530" s="110">
        <v>1.4207884399999999</v>
      </c>
      <c r="H2530" s="110">
        <v>0.69266755999999996</v>
      </c>
      <c r="I2530" s="110">
        <v>1.20347907</v>
      </c>
      <c r="J2530" s="110">
        <v>1.17010207</v>
      </c>
      <c r="K2530" s="110">
        <v>1.1321246</v>
      </c>
      <c r="L2530" s="110">
        <v>1.67520435</v>
      </c>
      <c r="M2530" s="110">
        <v>1.8115028099999999</v>
      </c>
      <c r="N2530" s="110">
        <v>0.12797215000000001</v>
      </c>
      <c r="O2530" s="111">
        <v>1.0711407900000001</v>
      </c>
      <c r="P2530" s="112">
        <f>SUM(D2530:O2530)</f>
        <v>13.452859429999998</v>
      </c>
      <c r="Q2530" s="240"/>
      <c r="R2530" s="315"/>
      <c r="S2530" s="315"/>
      <c r="T2530" s="242"/>
      <c r="U2530" s="209">
        <v>2</v>
      </c>
    </row>
    <row r="2531" spans="1:21" s="60" customFormat="1" ht="15.75" hidden="1" customHeight="1" thickBot="1">
      <c r="A2531" s="60" t="s">
        <v>58</v>
      </c>
      <c r="B2531" s="213"/>
      <c r="C2531" s="40" t="s">
        <v>470</v>
      </c>
      <c r="D2531" s="109">
        <v>0.85588293000000004</v>
      </c>
      <c r="E2531" s="110">
        <v>0.97175299000000004</v>
      </c>
      <c r="F2531" s="110">
        <v>0.99059269999999999</v>
      </c>
      <c r="G2531" s="110">
        <v>1.1074604400000001</v>
      </c>
      <c r="H2531" s="110">
        <v>1.0898724399999999</v>
      </c>
      <c r="I2531" s="110">
        <v>1.0305885800000001</v>
      </c>
      <c r="J2531" s="110">
        <v>0.92100647000000002</v>
      </c>
      <c r="K2531" s="110">
        <v>1.0119303100000001</v>
      </c>
      <c r="L2531" s="110">
        <v>0.83962901999999995</v>
      </c>
      <c r="M2531" s="110">
        <v>0.94892498999999997</v>
      </c>
      <c r="N2531" s="110">
        <v>0.60672996000000001</v>
      </c>
      <c r="O2531" s="111">
        <v>0.81998702999999995</v>
      </c>
      <c r="P2531" s="112">
        <f t="shared" ref="P2531:P2536" si="1915">SUM(D2531:O2531)</f>
        <v>11.19435786</v>
      </c>
      <c r="Q2531" s="80"/>
      <c r="R2531" s="114"/>
      <c r="S2531" s="114"/>
      <c r="T2531" s="115">
        <f t="shared" ref="T2531:T2537" si="1916">R2531-S2531</f>
        <v>0</v>
      </c>
      <c r="U2531" s="209">
        <v>2</v>
      </c>
    </row>
    <row r="2532" spans="1:21" s="60" customFormat="1" ht="15.75" hidden="1" customHeight="1" thickBot="1">
      <c r="A2532" s="60" t="s">
        <v>58</v>
      </c>
      <c r="B2532" s="213"/>
      <c r="C2532" s="40" t="s">
        <v>589</v>
      </c>
      <c r="D2532" s="109">
        <v>0.96310958000000002</v>
      </c>
      <c r="E2532" s="110">
        <v>1.0544506499999999</v>
      </c>
      <c r="F2532" s="110">
        <v>1.15028631</v>
      </c>
      <c r="G2532" s="110">
        <v>1.1416040000000001</v>
      </c>
      <c r="H2532" s="110">
        <v>0.95290432999999997</v>
      </c>
      <c r="I2532" s="110">
        <v>0.75341541000000001</v>
      </c>
      <c r="J2532" s="110">
        <v>0.82686247999999996</v>
      </c>
      <c r="K2532" s="110">
        <v>0.53594326000000003</v>
      </c>
      <c r="L2532" s="110">
        <v>0.82966280000000003</v>
      </c>
      <c r="M2532" s="110">
        <v>0.91569263000000001</v>
      </c>
      <c r="N2532" s="110">
        <v>0.87688591999999999</v>
      </c>
      <c r="O2532" s="111">
        <v>0.90034457000000001</v>
      </c>
      <c r="P2532" s="112">
        <f t="shared" si="1915"/>
        <v>10.90116194</v>
      </c>
      <c r="Q2532" s="80"/>
      <c r="R2532" s="114"/>
      <c r="S2532" s="114"/>
      <c r="T2532" s="115">
        <f t="shared" si="1916"/>
        <v>0</v>
      </c>
      <c r="U2532" s="209">
        <v>2</v>
      </c>
    </row>
    <row r="2533" spans="1:21" s="60" customFormat="1" ht="15.75" hidden="1" customHeight="1" thickBot="1">
      <c r="A2533" s="60" t="s">
        <v>58</v>
      </c>
      <c r="B2533" s="213"/>
      <c r="C2533" s="40" t="s">
        <v>685</v>
      </c>
      <c r="D2533" s="109">
        <v>0.90005807999999998</v>
      </c>
      <c r="E2533" s="110">
        <v>0.84022538999999996</v>
      </c>
      <c r="F2533" s="110">
        <v>0.60194576</v>
      </c>
      <c r="G2533" s="110">
        <v>0.54820354999999998</v>
      </c>
      <c r="H2533" s="110">
        <v>0.51462620999999997</v>
      </c>
      <c r="I2533" s="110">
        <v>0.39596110000000001</v>
      </c>
      <c r="J2533" s="110">
        <v>0.29757180999999999</v>
      </c>
      <c r="K2533" s="110">
        <v>0.21409048</v>
      </c>
      <c r="L2533" s="110">
        <v>0.22501758999999999</v>
      </c>
      <c r="M2533" s="110">
        <v>0.23901196999999999</v>
      </c>
      <c r="N2533" s="110">
        <v>0.31268258999999998</v>
      </c>
      <c r="O2533" s="111">
        <v>0.36622233999999998</v>
      </c>
      <c r="P2533" s="112">
        <f t="shared" si="1915"/>
        <v>5.455616870000001</v>
      </c>
      <c r="Q2533" s="80"/>
      <c r="R2533" s="114"/>
      <c r="S2533" s="114"/>
      <c r="T2533" s="115">
        <f t="shared" si="1916"/>
        <v>0</v>
      </c>
      <c r="U2533" s="209">
        <v>2</v>
      </c>
    </row>
    <row r="2534" spans="1:21" s="60" customFormat="1" ht="15.75" hidden="1" customHeight="1" thickBot="1">
      <c r="A2534" s="60" t="s">
        <v>58</v>
      </c>
      <c r="B2534" s="213"/>
      <c r="C2534" s="40" t="s">
        <v>774</v>
      </c>
      <c r="D2534" s="151">
        <v>0.24306053999999999</v>
      </c>
      <c r="E2534" s="152">
        <v>0.20543384000000003</v>
      </c>
      <c r="F2534" s="152">
        <v>0.14352543999999995</v>
      </c>
      <c r="G2534" s="152">
        <v>0.14579558999999997</v>
      </c>
      <c r="H2534" s="152">
        <v>0.13256595000000004</v>
      </c>
      <c r="I2534" s="152">
        <v>2.0981979999999956E-2</v>
      </c>
      <c r="J2534" s="152">
        <v>0.11225666999999995</v>
      </c>
      <c r="K2534" s="152">
        <v>0.12286266000000001</v>
      </c>
      <c r="L2534" s="152">
        <v>0.12388016000000013</v>
      </c>
      <c r="M2534" s="152">
        <v>0.10516451999999998</v>
      </c>
      <c r="N2534" s="152">
        <v>0.14494136999999996</v>
      </c>
      <c r="O2534" s="111">
        <v>0.14905436000000005</v>
      </c>
      <c r="P2534" s="112">
        <f t="shared" si="1915"/>
        <v>1.64952308</v>
      </c>
      <c r="Q2534" s="80"/>
      <c r="R2534" s="114"/>
      <c r="S2534" s="114"/>
      <c r="T2534" s="115">
        <f t="shared" si="1916"/>
        <v>0</v>
      </c>
      <c r="U2534" s="209">
        <v>2</v>
      </c>
    </row>
    <row r="2535" spans="1:21" s="60" customFormat="1" ht="15.75" hidden="1" customHeight="1" thickBot="1">
      <c r="A2535" s="60" t="s">
        <v>58</v>
      </c>
      <c r="B2535" s="213"/>
      <c r="C2535" s="40" t="s">
        <v>853</v>
      </c>
      <c r="D2535" s="306">
        <v>0.19799118999999998</v>
      </c>
      <c r="E2535" s="307">
        <v>0.14042397000000001</v>
      </c>
      <c r="F2535" s="307">
        <v>0.12900040000000002</v>
      </c>
      <c r="G2535" s="307">
        <v>0.11284761999999998</v>
      </c>
      <c r="H2535" s="307">
        <v>0.16041885999999994</v>
      </c>
      <c r="I2535" s="307">
        <v>0.13194540100000007</v>
      </c>
      <c r="J2535" s="307">
        <v>0.15525044900000007</v>
      </c>
      <c r="K2535" s="307">
        <v>0.1750883099999998</v>
      </c>
      <c r="L2535" s="307">
        <v>0.14086381000000014</v>
      </c>
      <c r="M2535" s="307">
        <v>0.16209752999999982</v>
      </c>
      <c r="N2535" s="307">
        <v>0.17256114000000022</v>
      </c>
      <c r="O2535" s="308">
        <v>0.1598458599999999</v>
      </c>
      <c r="P2535" s="309">
        <f t="shared" si="1915"/>
        <v>1.83833454</v>
      </c>
      <c r="Q2535" s="80"/>
      <c r="R2535" s="109"/>
      <c r="S2535" s="109"/>
      <c r="T2535" s="52">
        <f>S2535-R2535</f>
        <v>0</v>
      </c>
      <c r="U2535" s="209">
        <v>2</v>
      </c>
    </row>
    <row r="2536" spans="1:21" s="60" customFormat="1" ht="15.75" hidden="1" customHeight="1">
      <c r="A2536" s="60" t="s">
        <v>58</v>
      </c>
      <c r="B2536" s="512"/>
      <c r="C2536" s="413" t="s">
        <v>937</v>
      </c>
      <c r="D2536" s="306">
        <v>0.13512795999999999</v>
      </c>
      <c r="E2536" s="307">
        <v>0.16374017000000002</v>
      </c>
      <c r="F2536" s="307">
        <v>0.15883234000000002</v>
      </c>
      <c r="G2536" s="307">
        <v>0.10083874999999998</v>
      </c>
      <c r="H2536" s="307">
        <v>0.15096704999999999</v>
      </c>
      <c r="I2536" s="307">
        <v>0.19096057</v>
      </c>
      <c r="J2536" s="307">
        <v>0.21503256000000004</v>
      </c>
      <c r="K2536" s="307">
        <v>0.26353456000000003</v>
      </c>
      <c r="L2536" s="307">
        <v>0.21201562999999979</v>
      </c>
      <c r="M2536" s="307">
        <v>0.22738345000000004</v>
      </c>
      <c r="N2536" s="307">
        <v>0.20907585000000006</v>
      </c>
      <c r="O2536" s="308">
        <v>0.25362594999999999</v>
      </c>
      <c r="P2536" s="309">
        <f t="shared" si="1915"/>
        <v>2.28113484</v>
      </c>
      <c r="Q2536" s="80"/>
      <c r="R2536" s="342">
        <v>1.6</v>
      </c>
      <c r="S2536" s="342">
        <v>1.6</v>
      </c>
      <c r="T2536" s="355">
        <f t="shared" si="1916"/>
        <v>0</v>
      </c>
      <c r="U2536" s="209">
        <v>2</v>
      </c>
    </row>
    <row r="2537" spans="1:21" s="60" customFormat="1" ht="15.6" customHeight="1">
      <c r="A2537" s="60" t="s">
        <v>58</v>
      </c>
      <c r="B2537" s="513">
        <v>457</v>
      </c>
      <c r="C2537" s="567" t="s">
        <v>2827</v>
      </c>
      <c r="D2537" s="551">
        <v>0.1</v>
      </c>
      <c r="E2537" s="551">
        <v>0.1</v>
      </c>
      <c r="F2537" s="551">
        <v>0.1</v>
      </c>
      <c r="G2537" s="551">
        <v>0.1</v>
      </c>
      <c r="H2537" s="551">
        <v>0</v>
      </c>
      <c r="I2537" s="551">
        <v>0.1</v>
      </c>
      <c r="J2537" s="551">
        <v>0.1</v>
      </c>
      <c r="K2537" s="551">
        <v>0.1</v>
      </c>
      <c r="L2537" s="551">
        <v>0.1</v>
      </c>
      <c r="M2537" s="551">
        <v>0.1</v>
      </c>
      <c r="N2537" s="551">
        <v>0.1</v>
      </c>
      <c r="O2537" s="551">
        <f>(R2537)-SUM(D2537:N2537)</f>
        <v>0</v>
      </c>
      <c r="P2537" s="552">
        <f t="shared" ref="P2537" si="1917">SUM(D2537:O2537)</f>
        <v>0.99999999999999989</v>
      </c>
      <c r="Q2537" s="173"/>
      <c r="R2537" s="551">
        <v>1</v>
      </c>
      <c r="S2537" s="551">
        <v>1</v>
      </c>
      <c r="T2537" s="521">
        <f t="shared" si="1916"/>
        <v>0</v>
      </c>
      <c r="U2537" s="209">
        <v>1</v>
      </c>
    </row>
    <row r="2538" spans="1:21" s="60" customFormat="1" ht="15.75" hidden="1" customHeight="1" thickBot="1">
      <c r="A2538" s="60" t="s">
        <v>58</v>
      </c>
      <c r="B2538" s="409"/>
      <c r="C2538" s="165" t="s">
        <v>1071</v>
      </c>
      <c r="D2538" s="312">
        <v>0.27162460999999999</v>
      </c>
      <c r="E2538" s="313">
        <v>0.36079180999999999</v>
      </c>
      <c r="F2538" s="313">
        <v>0.22018528000000004</v>
      </c>
      <c r="G2538" s="313">
        <v>0.31320563999999995</v>
      </c>
      <c r="H2538" s="313">
        <v>0.37965863999999994</v>
      </c>
      <c r="I2538" s="313">
        <v>0.20847475999999965</v>
      </c>
      <c r="J2538" s="313">
        <v>0.15339531000000048</v>
      </c>
      <c r="K2538" s="313">
        <v>0.16561669999999973</v>
      </c>
      <c r="L2538" s="313">
        <v>0.17294333000000028</v>
      </c>
      <c r="M2538" s="313">
        <v>0.19724678999999989</v>
      </c>
      <c r="N2538" s="313">
        <v>0.23577632000000026</v>
      </c>
      <c r="O2538" s="305">
        <v>0.22337501999999976</v>
      </c>
      <c r="P2538" s="314">
        <f>SUM(D2538:O2538)</f>
        <v>2.90229421</v>
      </c>
      <c r="Q2538" s="75"/>
      <c r="R2538" s="395">
        <v>2.7</v>
      </c>
      <c r="S2538" s="396">
        <v>2.7</v>
      </c>
      <c r="T2538" s="397">
        <f>R2538-S2538</f>
        <v>0</v>
      </c>
      <c r="U2538" s="209">
        <v>2</v>
      </c>
    </row>
    <row r="2539" spans="1:21" s="60" customFormat="1" ht="15.75" hidden="1" customHeight="1" thickBot="1">
      <c r="A2539" s="60" t="s">
        <v>58</v>
      </c>
      <c r="B2539" s="62"/>
      <c r="C2539" s="49" t="s">
        <v>1649</v>
      </c>
      <c r="D2539" s="109">
        <v>0.21258763</v>
      </c>
      <c r="E2539" s="110">
        <v>0.21383634999999998</v>
      </c>
      <c r="F2539" s="110">
        <v>0.20062799000000003</v>
      </c>
      <c r="G2539" s="110">
        <v>0.17756196999999996</v>
      </c>
      <c r="H2539" s="110">
        <v>0.18322429000000007</v>
      </c>
      <c r="I2539" s="110">
        <v>0.17445209000000006</v>
      </c>
      <c r="J2539" s="110">
        <v>0.20336919999999981</v>
      </c>
      <c r="K2539" s="110">
        <v>0.16417260000000011</v>
      </c>
      <c r="L2539" s="110">
        <v>0.12096676999999989</v>
      </c>
      <c r="M2539" s="110">
        <v>6.4983450000000165E-2</v>
      </c>
      <c r="N2539" s="110">
        <v>3.4438940000000029E-2</v>
      </c>
      <c r="O2539" s="111">
        <v>2.0079159999999874E-2</v>
      </c>
      <c r="P2539" s="112">
        <f t="shared" ref="P2539:P2548" si="1918">SUM(D2539:O2539)</f>
        <v>1.77030044</v>
      </c>
      <c r="Q2539" s="75"/>
      <c r="R2539" s="109">
        <v>2.2999999999999998</v>
      </c>
      <c r="S2539" s="114">
        <v>2.2999999999999998</v>
      </c>
      <c r="T2539" s="310">
        <f t="shared" ref="T2539:T2548" si="1919">R2539-S2539</f>
        <v>0</v>
      </c>
      <c r="U2539" s="209">
        <v>2</v>
      </c>
    </row>
    <row r="2540" spans="1:21" s="60" customFormat="1" ht="15.75" hidden="1" customHeight="1" thickBot="1">
      <c r="A2540" s="60" t="s">
        <v>58</v>
      </c>
      <c r="B2540" s="62"/>
      <c r="C2540" s="40" t="s">
        <v>1650</v>
      </c>
      <c r="D2540" s="312">
        <v>6.3883629999999997E-2</v>
      </c>
      <c r="E2540" s="313">
        <v>0.10673967000000001</v>
      </c>
      <c r="F2540" s="313">
        <v>0.10240879</v>
      </c>
      <c r="G2540" s="313">
        <v>8.1076700000000002E-2</v>
      </c>
      <c r="H2540" s="313">
        <v>7.8354480000000004E-2</v>
      </c>
      <c r="I2540" s="313">
        <v>7.2746640000000029E-2</v>
      </c>
      <c r="J2540" s="313">
        <v>0.10557171999999992</v>
      </c>
      <c r="K2540" s="313">
        <v>0.10769997000000009</v>
      </c>
      <c r="L2540" s="313">
        <v>0.12180379999999991</v>
      </c>
      <c r="M2540" s="313">
        <v>0.13996032000000003</v>
      </c>
      <c r="N2540" s="313">
        <v>0.1026628799999999</v>
      </c>
      <c r="O2540" s="305">
        <v>0.13015474000000005</v>
      </c>
      <c r="P2540" s="314">
        <f t="shared" si="1918"/>
        <v>1.2130633399999999</v>
      </c>
      <c r="Q2540" s="79"/>
      <c r="R2540" s="306">
        <v>1.5</v>
      </c>
      <c r="S2540" s="342">
        <v>1.5</v>
      </c>
      <c r="T2540" s="355">
        <f t="shared" si="1919"/>
        <v>0</v>
      </c>
      <c r="U2540" s="209">
        <v>2</v>
      </c>
    </row>
    <row r="2541" spans="1:21" s="60" customFormat="1" ht="15.75" hidden="1" customHeight="1" thickBot="1">
      <c r="A2541" s="60" t="s">
        <v>58</v>
      </c>
      <c r="B2541" s="62"/>
      <c r="C2541" s="40" t="s">
        <v>1651</v>
      </c>
      <c r="D2541" s="109">
        <v>0.14576747000000001</v>
      </c>
      <c r="E2541" s="110">
        <v>0.20007464999999997</v>
      </c>
      <c r="F2541" s="110">
        <v>0.12028251000000001</v>
      </c>
      <c r="G2541" s="110">
        <v>0.17913852999999996</v>
      </c>
      <c r="H2541" s="110">
        <v>0.28754002000000001</v>
      </c>
      <c r="I2541" s="110">
        <v>0.30160306999999997</v>
      </c>
      <c r="J2541" s="110">
        <v>0.20002178000000015</v>
      </c>
      <c r="K2541" s="110">
        <v>0.20671664999999995</v>
      </c>
      <c r="L2541" s="110">
        <v>0.31438940999999998</v>
      </c>
      <c r="M2541" s="110">
        <v>0.55768494000000013</v>
      </c>
      <c r="N2541" s="110">
        <v>0.56834351000000005</v>
      </c>
      <c r="O2541" s="111">
        <v>0.94405214000000015</v>
      </c>
      <c r="P2541" s="112">
        <f t="shared" si="1918"/>
        <v>4.0256146800000003</v>
      </c>
      <c r="Q2541" s="113"/>
      <c r="R2541" s="109">
        <v>2.2000000000000002</v>
      </c>
      <c r="S2541" s="114">
        <v>2.2000000000000002</v>
      </c>
      <c r="T2541" s="115">
        <f t="shared" si="1919"/>
        <v>0</v>
      </c>
      <c r="U2541" s="209">
        <v>2</v>
      </c>
    </row>
    <row r="2542" spans="1:21" s="60" customFormat="1" ht="15.6" hidden="1" customHeight="1" thickBot="1">
      <c r="A2542" s="60" t="s">
        <v>58</v>
      </c>
      <c r="B2542" s="62"/>
      <c r="C2542" s="40" t="s">
        <v>1652</v>
      </c>
      <c r="D2542" s="109">
        <v>0.33531696</v>
      </c>
      <c r="E2542" s="109">
        <v>0.39811804000000001</v>
      </c>
      <c r="F2542" s="109">
        <v>0.35288275000000013</v>
      </c>
      <c r="G2542" s="109">
        <v>0.20678746999999986</v>
      </c>
      <c r="H2542" s="109">
        <v>0.24688948000000011</v>
      </c>
      <c r="I2542" s="109">
        <v>0.21390688999999985</v>
      </c>
      <c r="J2542" s="109">
        <v>0.16436494000000001</v>
      </c>
      <c r="K2542" s="109">
        <v>0.19730036000000029</v>
      </c>
      <c r="L2542" s="109">
        <v>7.3365439999999879E-2</v>
      </c>
      <c r="M2542" s="109">
        <v>7.0021740000000054E-2</v>
      </c>
      <c r="N2542" s="109">
        <v>0.21078928999999968</v>
      </c>
      <c r="O2542" s="111">
        <v>0.11444860000000023</v>
      </c>
      <c r="P2542" s="112">
        <f t="shared" si="1918"/>
        <v>2.5841919600000001</v>
      </c>
      <c r="Q2542" s="113"/>
      <c r="R2542" s="109">
        <v>2.9</v>
      </c>
      <c r="S2542" s="114">
        <v>2.9</v>
      </c>
      <c r="T2542" s="115">
        <f t="shared" si="1919"/>
        <v>0</v>
      </c>
      <c r="U2542" s="209">
        <v>2</v>
      </c>
    </row>
    <row r="2543" spans="1:21" s="60" customFormat="1" ht="15.75" hidden="1" customHeight="1" thickBot="1">
      <c r="A2543" s="60" t="s">
        <v>58</v>
      </c>
      <c r="B2543" s="62">
        <f>+B2537+1</f>
        <v>458</v>
      </c>
      <c r="C2543" s="40" t="s">
        <v>1653</v>
      </c>
      <c r="D2543" s="109">
        <v>0.13449105</v>
      </c>
      <c r="E2543" s="109">
        <v>0.18583984999999997</v>
      </c>
      <c r="F2543" s="109">
        <v>0.25089947000000001</v>
      </c>
      <c r="G2543" s="109">
        <v>0.26172810000000002</v>
      </c>
      <c r="H2543" s="109">
        <v>0.24630582000000001</v>
      </c>
      <c r="I2543" s="109">
        <v>0.25521788999999995</v>
      </c>
      <c r="J2543" s="109">
        <v>0.15809182000000011</v>
      </c>
      <c r="K2543" s="109">
        <v>0.12432994999999991</v>
      </c>
      <c r="L2543" s="109">
        <v>0.21395590999999992</v>
      </c>
      <c r="M2543" s="109">
        <v>3.9228340000000195E-2</v>
      </c>
      <c r="N2543" s="109">
        <v>0.16709414000000011</v>
      </c>
      <c r="O2543" s="111">
        <v>0.19634724999999964</v>
      </c>
      <c r="P2543" s="112">
        <f t="shared" si="1918"/>
        <v>2.2335295899999998</v>
      </c>
      <c r="Q2543" s="79"/>
      <c r="R2543" s="402">
        <v>2.8</v>
      </c>
      <c r="S2543" s="343">
        <v>2.8</v>
      </c>
      <c r="T2543" s="403">
        <f t="shared" si="1919"/>
        <v>0</v>
      </c>
      <c r="U2543" s="209">
        <v>2</v>
      </c>
    </row>
    <row r="2544" spans="1:21" s="60" customFormat="1" ht="15.75" hidden="1" customHeight="1">
      <c r="A2544" s="60" t="s">
        <v>58</v>
      </c>
      <c r="B2544" s="408">
        <v>467</v>
      </c>
      <c r="C2544" s="568" t="s">
        <v>1654</v>
      </c>
      <c r="D2544" s="306">
        <v>0.16250239999999999</v>
      </c>
      <c r="E2544" s="307">
        <v>0.14123143999999999</v>
      </c>
      <c r="F2544" s="307">
        <v>0.10636234</v>
      </c>
      <c r="G2544" s="307">
        <v>7.3100200000000004E-2</v>
      </c>
      <c r="H2544" s="307">
        <v>9.2827760000000037E-2</v>
      </c>
      <c r="I2544" s="307">
        <v>8.5999020000000037E-2</v>
      </c>
      <c r="J2544" s="307">
        <v>0.12422646999999998</v>
      </c>
      <c r="K2544" s="307">
        <v>0.10882745999999999</v>
      </c>
      <c r="L2544" s="307">
        <v>8.3585779999999943E-2</v>
      </c>
      <c r="M2544" s="307">
        <v>8.0346390000000101E-2</v>
      </c>
      <c r="N2544" s="307">
        <v>5.4016649999999888E-2</v>
      </c>
      <c r="O2544" s="308">
        <v>6.585816000000011E-2</v>
      </c>
      <c r="P2544" s="309">
        <f t="shared" si="1918"/>
        <v>1.1788840700000001</v>
      </c>
      <c r="Q2544" s="79"/>
      <c r="R2544" s="342">
        <v>1.6</v>
      </c>
      <c r="S2544" s="342">
        <v>1.6</v>
      </c>
      <c r="T2544" s="355">
        <f t="shared" si="1919"/>
        <v>0</v>
      </c>
      <c r="U2544" s="209">
        <v>2</v>
      </c>
    </row>
    <row r="2545" spans="1:21" s="60" customFormat="1" ht="14.25" customHeight="1">
      <c r="A2545" s="60" t="s">
        <v>58</v>
      </c>
      <c r="B2545" s="513">
        <v>458</v>
      </c>
      <c r="C2545" s="567" t="s">
        <v>1655</v>
      </c>
      <c r="D2545" s="551">
        <v>0.23555052000000001</v>
      </c>
      <c r="E2545" s="551">
        <v>9.5776959999999994E-2</v>
      </c>
      <c r="F2545" s="551">
        <v>9.4148169999999975E-2</v>
      </c>
      <c r="G2545" s="551">
        <v>-0.12549187000000001</v>
      </c>
      <c r="H2545" s="551">
        <v>4.9401550000000016E-2</v>
      </c>
      <c r="I2545" s="551">
        <v>7.1449629999999986E-2</v>
      </c>
      <c r="J2545" s="565">
        <v>0.1</v>
      </c>
      <c r="K2545" s="565">
        <v>0.1</v>
      </c>
      <c r="L2545" s="565">
        <v>0.1</v>
      </c>
      <c r="M2545" s="565">
        <v>0.1</v>
      </c>
      <c r="N2545" s="565">
        <v>0.1</v>
      </c>
      <c r="O2545" s="551">
        <f>(R2545)-SUM(D2545:N2545)</f>
        <v>0.17916504000000022</v>
      </c>
      <c r="P2545" s="552">
        <f t="shared" si="1918"/>
        <v>1.1000000000000001</v>
      </c>
      <c r="Q2545" s="523"/>
      <c r="R2545" s="553">
        <v>1.1000000000000001</v>
      </c>
      <c r="S2545" s="551">
        <v>1.1000000000000001</v>
      </c>
      <c r="T2545" s="521">
        <f t="shared" si="1919"/>
        <v>0</v>
      </c>
      <c r="U2545" s="209">
        <v>1</v>
      </c>
    </row>
    <row r="2546" spans="1:21" s="60" customFormat="1" ht="15.75" customHeight="1">
      <c r="A2546" s="60" t="s">
        <v>58</v>
      </c>
      <c r="B2546" s="513">
        <v>459</v>
      </c>
      <c r="C2546" s="567" t="s">
        <v>1656</v>
      </c>
      <c r="D2546" s="565">
        <v>0.1</v>
      </c>
      <c r="E2546" s="565">
        <v>0.1</v>
      </c>
      <c r="F2546" s="565">
        <v>0.1</v>
      </c>
      <c r="G2546" s="565">
        <v>0.1</v>
      </c>
      <c r="H2546" s="565">
        <v>0</v>
      </c>
      <c r="I2546" s="565">
        <v>0.1</v>
      </c>
      <c r="J2546" s="565">
        <v>0.1</v>
      </c>
      <c r="K2546" s="565">
        <v>0.1</v>
      </c>
      <c r="L2546" s="565">
        <v>0.1</v>
      </c>
      <c r="M2546" s="565">
        <v>0.1</v>
      </c>
      <c r="N2546" s="565">
        <v>0.1</v>
      </c>
      <c r="O2546" s="551">
        <f>(R2546)-SUM(D2546:N2546)</f>
        <v>0</v>
      </c>
      <c r="P2546" s="552">
        <f t="shared" si="1918"/>
        <v>0.99999999999999989</v>
      </c>
      <c r="Q2546" s="523"/>
      <c r="R2546" s="553">
        <v>1</v>
      </c>
      <c r="S2546" s="551">
        <v>1</v>
      </c>
      <c r="T2546" s="521">
        <f t="shared" si="1919"/>
        <v>0</v>
      </c>
      <c r="U2546" s="209">
        <v>1</v>
      </c>
    </row>
    <row r="2547" spans="1:21" s="60" customFormat="1" ht="15.75" hidden="1" customHeight="1" thickBot="1">
      <c r="A2547" s="60" t="s">
        <v>58</v>
      </c>
      <c r="B2547" s="409"/>
      <c r="C2547" s="158" t="s">
        <v>1657</v>
      </c>
      <c r="D2547" s="415"/>
      <c r="E2547" s="416"/>
      <c r="F2547" s="416"/>
      <c r="G2547" s="416"/>
      <c r="H2547" s="416"/>
      <c r="I2547" s="416"/>
      <c r="J2547" s="416"/>
      <c r="K2547" s="416"/>
      <c r="L2547" s="416"/>
      <c r="M2547" s="416"/>
      <c r="N2547" s="416"/>
      <c r="O2547" s="305">
        <f>(R2547)-SUM(D2547:N2547)</f>
        <v>0</v>
      </c>
      <c r="P2547" s="314">
        <f t="shared" si="1918"/>
        <v>0</v>
      </c>
      <c r="Q2547" s="80"/>
      <c r="R2547" s="420"/>
      <c r="S2547" s="343"/>
      <c r="T2547" s="403">
        <f t="shared" si="1919"/>
        <v>0</v>
      </c>
      <c r="U2547" s="209">
        <v>2</v>
      </c>
    </row>
    <row r="2548" spans="1:21" s="60" customFormat="1" ht="15.75" hidden="1" customHeight="1" thickBot="1">
      <c r="A2548" s="60" t="s">
        <v>58</v>
      </c>
      <c r="B2548" s="213"/>
      <c r="C2548" s="40" t="s">
        <v>1658</v>
      </c>
      <c r="D2548" s="134"/>
      <c r="E2548" s="133"/>
      <c r="F2548" s="133"/>
      <c r="G2548" s="133"/>
      <c r="H2548" s="133"/>
      <c r="I2548" s="133"/>
      <c r="J2548" s="133"/>
      <c r="K2548" s="133"/>
      <c r="L2548" s="133"/>
      <c r="M2548" s="133"/>
      <c r="N2548" s="133"/>
      <c r="O2548" s="111">
        <f>(R2548)-SUM(D2548:N2548)</f>
        <v>0</v>
      </c>
      <c r="P2548" s="112">
        <f t="shared" si="1918"/>
        <v>0</v>
      </c>
      <c r="Q2548" s="80"/>
      <c r="R2548" s="120"/>
      <c r="S2548" s="114"/>
      <c r="T2548" s="115">
        <f t="shared" si="1919"/>
        <v>0</v>
      </c>
      <c r="U2548" s="209">
        <v>2</v>
      </c>
    </row>
    <row r="2549" spans="1:21" s="60" customFormat="1" ht="15.75" hidden="1" customHeight="1" thickBot="1">
      <c r="A2549" s="60" t="s">
        <v>58</v>
      </c>
      <c r="B2549" s="213"/>
      <c r="C2549" s="40" t="s">
        <v>2555</v>
      </c>
      <c r="D2549" s="492"/>
      <c r="E2549" s="491"/>
      <c r="F2549" s="491"/>
      <c r="G2549" s="491"/>
      <c r="H2549" s="491"/>
      <c r="I2549" s="491"/>
      <c r="J2549" s="491"/>
      <c r="K2549" s="491"/>
      <c r="L2549" s="491"/>
      <c r="M2549" s="491"/>
      <c r="N2549" s="491"/>
      <c r="O2549" s="111">
        <f t="shared" ref="O2549:O2551" si="1920">(R2549)-SUM(D2549:N2549)</f>
        <v>0</v>
      </c>
      <c r="P2549" s="112">
        <f t="shared" ref="P2549:P2551" si="1921">SUM(D2549:O2549)</f>
        <v>0</v>
      </c>
      <c r="Q2549" s="80"/>
      <c r="R2549" s="487"/>
      <c r="S2549" s="488"/>
      <c r="T2549" s="115">
        <f t="shared" ref="T2549:T2551" si="1922">R2549-S2549</f>
        <v>0</v>
      </c>
      <c r="U2549" s="209">
        <v>2</v>
      </c>
    </row>
    <row r="2550" spans="1:21" s="60" customFormat="1" ht="15.75" hidden="1" customHeight="1" thickBot="1">
      <c r="A2550" s="60" t="s">
        <v>58</v>
      </c>
      <c r="B2550" s="213"/>
      <c r="C2550" s="40" t="s">
        <v>2651</v>
      </c>
      <c r="D2550" s="492"/>
      <c r="E2550" s="491"/>
      <c r="F2550" s="491"/>
      <c r="G2550" s="491"/>
      <c r="H2550" s="491"/>
      <c r="I2550" s="491"/>
      <c r="J2550" s="491"/>
      <c r="K2550" s="491"/>
      <c r="L2550" s="491"/>
      <c r="M2550" s="491"/>
      <c r="N2550" s="491"/>
      <c r="O2550" s="111">
        <f t="shared" si="1920"/>
        <v>0</v>
      </c>
      <c r="P2550" s="112">
        <f t="shared" si="1921"/>
        <v>0</v>
      </c>
      <c r="Q2550" s="80"/>
      <c r="R2550" s="487"/>
      <c r="S2550" s="488"/>
      <c r="T2550" s="115">
        <f t="shared" si="1922"/>
        <v>0</v>
      </c>
      <c r="U2550" s="209">
        <v>2</v>
      </c>
    </row>
    <row r="2551" spans="1:21" s="60" customFormat="1" ht="15.75" hidden="1" customHeight="1" thickBot="1">
      <c r="A2551" s="60" t="s">
        <v>58</v>
      </c>
      <c r="B2551" s="213"/>
      <c r="C2551" s="40" t="s">
        <v>2747</v>
      </c>
      <c r="D2551" s="492"/>
      <c r="E2551" s="491"/>
      <c r="F2551" s="491"/>
      <c r="G2551" s="491"/>
      <c r="H2551" s="491"/>
      <c r="I2551" s="491"/>
      <c r="J2551" s="491"/>
      <c r="K2551" s="491"/>
      <c r="L2551" s="491"/>
      <c r="M2551" s="491"/>
      <c r="N2551" s="491"/>
      <c r="O2551" s="111">
        <f t="shared" si="1920"/>
        <v>0</v>
      </c>
      <c r="P2551" s="112">
        <f t="shared" si="1921"/>
        <v>0</v>
      </c>
      <c r="Q2551" s="80"/>
      <c r="R2551" s="487"/>
      <c r="S2551" s="488"/>
      <c r="T2551" s="115">
        <f t="shared" si="1922"/>
        <v>0</v>
      </c>
      <c r="U2551" s="209">
        <v>2</v>
      </c>
    </row>
    <row r="2552" spans="1:21" s="118" customFormat="1" ht="15.6" customHeight="1">
      <c r="B2552" s="82"/>
      <c r="C2552" s="50"/>
      <c r="D2552" s="83"/>
      <c r="E2552" s="83"/>
      <c r="F2552" s="83"/>
      <c r="G2552" s="83"/>
      <c r="H2552" s="83"/>
      <c r="I2552" s="83"/>
      <c r="J2552" s="83"/>
      <c r="K2552" s="83"/>
      <c r="L2552" s="83"/>
      <c r="M2552" s="83"/>
      <c r="N2552" s="83"/>
      <c r="O2552" s="83"/>
      <c r="P2552" s="84"/>
      <c r="Q2552" s="84"/>
      <c r="R2552" s="83"/>
      <c r="S2552" s="83"/>
      <c r="T2552" s="67"/>
      <c r="U2552" s="209">
        <v>1</v>
      </c>
    </row>
    <row r="2553" spans="1:21" s="61" customFormat="1" ht="15.75" hidden="1" customHeight="1" thickBot="1">
      <c r="A2553" s="61" t="s">
        <v>59</v>
      </c>
      <c r="B2553" s="213"/>
      <c r="C2553" s="38" t="s">
        <v>271</v>
      </c>
      <c r="D2553" s="233">
        <v>0.14107312369047093</v>
      </c>
      <c r="E2553" s="233">
        <v>1.4164571075392998E-2</v>
      </c>
      <c r="F2553" s="233">
        <v>1.915467067717674E-2</v>
      </c>
      <c r="G2553" s="233">
        <v>0.15969786872702454</v>
      </c>
      <c r="H2553" s="233">
        <v>1.315006151765314E-2</v>
      </c>
      <c r="I2553" s="233">
        <v>5.5495717781134227E-2</v>
      </c>
      <c r="J2553" s="233">
        <v>0.13934036453446791</v>
      </c>
      <c r="K2553" s="233">
        <v>1.6736747404281167E-2</v>
      </c>
      <c r="L2553" s="233">
        <v>3.4055081111625474E-2</v>
      </c>
      <c r="M2553" s="233">
        <v>0.16556312189990718</v>
      </c>
      <c r="N2553" s="233">
        <v>0.21290496835990647</v>
      </c>
      <c r="O2553" s="233">
        <v>2.8663703220959302E-2</v>
      </c>
      <c r="P2553" s="226">
        <f>SUM(D2553:O2553)</f>
        <v>1</v>
      </c>
      <c r="Q2553" s="222"/>
      <c r="R2553" s="66"/>
      <c r="S2553" s="66"/>
      <c r="T2553" s="95"/>
      <c r="U2553" s="209">
        <v>2</v>
      </c>
    </row>
    <row r="2554" spans="1:21" s="61" customFormat="1" ht="15.75" hidden="1" customHeight="1" thickBot="1">
      <c r="A2554" s="61" t="s">
        <v>59</v>
      </c>
      <c r="B2554" s="213"/>
      <c r="C2554" s="38" t="s">
        <v>272</v>
      </c>
      <c r="D2554" s="236">
        <v>0.12588084639620556</v>
      </c>
      <c r="E2554" s="236">
        <v>1.9676723891008042E-2</v>
      </c>
      <c r="F2554" s="236">
        <v>0.19445513848630125</v>
      </c>
      <c r="G2554" s="236">
        <v>3.105446856683949E-2</v>
      </c>
      <c r="H2554" s="236">
        <v>1.3328168555492046E-2</v>
      </c>
      <c r="I2554" s="236">
        <v>0.13242324710348802</v>
      </c>
      <c r="J2554" s="236">
        <v>5.965027247576072E-2</v>
      </c>
      <c r="K2554" s="236">
        <v>6.3307297712237914E-4</v>
      </c>
      <c r="L2554" s="236">
        <v>0.10777459479739904</v>
      </c>
      <c r="M2554" s="236">
        <v>0.17243076671210489</v>
      </c>
      <c r="N2554" s="236">
        <v>2.764712924897883E-2</v>
      </c>
      <c r="O2554" s="236">
        <v>0.11504557078929993</v>
      </c>
      <c r="P2554" s="71">
        <f>SUM(D2554:O2554)</f>
        <v>1.0000000000000002</v>
      </c>
      <c r="Q2554" s="222"/>
      <c r="R2554" s="66"/>
      <c r="S2554" s="66"/>
      <c r="T2554" s="95"/>
      <c r="U2554" s="209">
        <v>2</v>
      </c>
    </row>
    <row r="2555" spans="1:21" s="61" customFormat="1" ht="15.75" hidden="1" customHeight="1" thickBot="1">
      <c r="A2555" s="61" t="s">
        <v>59</v>
      </c>
      <c r="B2555" s="213"/>
      <c r="C2555" s="38" t="s">
        <v>273</v>
      </c>
      <c r="D2555" s="281">
        <v>8.0439303188555439E-2</v>
      </c>
      <c r="E2555" s="281">
        <v>3.9226107111732592E-3</v>
      </c>
      <c r="F2555" s="281">
        <v>0.18757092967282396</v>
      </c>
      <c r="G2555" s="281">
        <v>4.0768299978061688E-2</v>
      </c>
      <c r="H2555" s="281">
        <v>3.4165659234616868E-3</v>
      </c>
      <c r="I2555" s="281">
        <v>0.18551211411949761</v>
      </c>
      <c r="J2555" s="281">
        <v>2.9273671773618375E-2</v>
      </c>
      <c r="K2555" s="281">
        <v>1.0198850425965477E-2</v>
      </c>
      <c r="L2555" s="281">
        <v>0.15546379359249576</v>
      </c>
      <c r="M2555" s="281">
        <v>0.21456044674224903</v>
      </c>
      <c r="N2555" s="281">
        <v>3.285717754217566E-2</v>
      </c>
      <c r="O2555" s="281">
        <v>5.6016236329922094E-2</v>
      </c>
      <c r="P2555" s="221">
        <f>SUM(D2555:O2555)</f>
        <v>1</v>
      </c>
      <c r="Q2555" s="222"/>
      <c r="R2555" s="66"/>
      <c r="S2555" s="66"/>
      <c r="T2555" s="95"/>
      <c r="U2555" s="209">
        <v>2</v>
      </c>
    </row>
    <row r="2556" spans="1:21" s="61" customFormat="1" ht="15.75" hidden="1" customHeight="1" thickBot="1">
      <c r="A2556" s="61" t="s">
        <v>59</v>
      </c>
      <c r="B2556" s="213"/>
      <c r="C2556" s="38" t="s">
        <v>274</v>
      </c>
      <c r="D2556" s="196">
        <f t="shared" ref="D2556:D2563" si="1923">D2578/$P2578</f>
        <v>2.8247423699769007E-2</v>
      </c>
      <c r="E2556" s="197">
        <f t="shared" ref="E2556:O2556" si="1924">E2578/$P2578</f>
        <v>0</v>
      </c>
      <c r="F2556" s="197">
        <f t="shared" si="1924"/>
        <v>0.17190484317527543</v>
      </c>
      <c r="G2556" s="197">
        <f t="shared" si="1924"/>
        <v>2.6239508907776425E-2</v>
      </c>
      <c r="H2556" s="197">
        <f t="shared" si="1924"/>
        <v>1.10263987053774E-4</v>
      </c>
      <c r="I2556" s="197">
        <f t="shared" si="1924"/>
        <v>0.19837675743392227</v>
      </c>
      <c r="J2556" s="197">
        <f t="shared" si="1924"/>
        <v>2.2156404850372534E-2</v>
      </c>
      <c r="K2556" s="197">
        <f t="shared" si="1924"/>
        <v>4.3097824639241135E-4</v>
      </c>
      <c r="L2556" s="197">
        <f t="shared" si="1924"/>
        <v>0.23571996266861345</v>
      </c>
      <c r="M2556" s="197">
        <f t="shared" si="1924"/>
        <v>0.13845967671912418</v>
      </c>
      <c r="N2556" s="197">
        <f t="shared" si="1924"/>
        <v>1.7911146875325121E-2</v>
      </c>
      <c r="O2556" s="197">
        <f t="shared" si="1924"/>
        <v>0.16044303343637534</v>
      </c>
      <c r="P2556" s="229">
        <f>SUM(D2556:O2556)</f>
        <v>1</v>
      </c>
      <c r="Q2556" s="222"/>
      <c r="R2556" s="66"/>
      <c r="S2556" s="66"/>
      <c r="T2556" s="95"/>
      <c r="U2556" s="209">
        <v>2</v>
      </c>
    </row>
    <row r="2557" spans="1:21" s="61" customFormat="1" ht="15.75" hidden="1" customHeight="1" thickBot="1">
      <c r="A2557" s="61" t="s">
        <v>59</v>
      </c>
      <c r="B2557" s="213"/>
      <c r="C2557" s="39" t="s">
        <v>275</v>
      </c>
      <c r="D2557" s="196">
        <f t="shared" si="1923"/>
        <v>4.2908440236672049E-2</v>
      </c>
      <c r="E2557" s="197">
        <f t="shared" ref="E2557:O2558" si="1925">E2579/$P2579</f>
        <v>2.5420338997948433E-2</v>
      </c>
      <c r="F2557" s="197">
        <f t="shared" si="1925"/>
        <v>0.14619069569339113</v>
      </c>
      <c r="G2557" s="197">
        <f t="shared" si="1925"/>
        <v>5.050080707769334E-2</v>
      </c>
      <c r="H2557" s="197">
        <f t="shared" si="1925"/>
        <v>1.4451111107311732E-2</v>
      </c>
      <c r="I2557" s="197">
        <f t="shared" si="1925"/>
        <v>0.13994338326930245</v>
      </c>
      <c r="J2557" s="197">
        <f t="shared" si="1925"/>
        <v>4.6575721094588518E-2</v>
      </c>
      <c r="K2557" s="197">
        <f t="shared" si="1925"/>
        <v>2.3620538743688559E-2</v>
      </c>
      <c r="L2557" s="197">
        <f t="shared" si="1925"/>
        <v>0.11953471485158411</v>
      </c>
      <c r="M2557" s="197">
        <f t="shared" si="1925"/>
        <v>0.204624078510624</v>
      </c>
      <c r="N2557" s="197">
        <f t="shared" si="1925"/>
        <v>2.4358176608010432E-2</v>
      </c>
      <c r="O2557" s="197">
        <f t="shared" si="1925"/>
        <v>0.16187199380918538</v>
      </c>
      <c r="P2557" s="229">
        <f>SUM(D2557:O2557)</f>
        <v>1</v>
      </c>
      <c r="Q2557" s="227">
        <f>(P2579/P2578-1)</f>
        <v>-4.5672823595151568E-2</v>
      </c>
      <c r="R2557" s="66"/>
      <c r="S2557" s="66"/>
      <c r="T2557" s="95"/>
      <c r="U2557" s="209">
        <v>2</v>
      </c>
    </row>
    <row r="2558" spans="1:21" s="61" customFormat="1" ht="15.75" hidden="1" customHeight="1" thickBot="1">
      <c r="A2558" s="61" t="s">
        <v>59</v>
      </c>
      <c r="B2558" s="213"/>
      <c r="C2558" s="38" t="s">
        <v>471</v>
      </c>
      <c r="D2558" s="196">
        <f t="shared" si="1923"/>
        <v>4.0282754784973569E-2</v>
      </c>
      <c r="E2558" s="197">
        <f t="shared" si="1925"/>
        <v>2.0652663943177631E-2</v>
      </c>
      <c r="F2558" s="197">
        <f t="shared" si="1925"/>
        <v>0.17094298128216856</v>
      </c>
      <c r="G2558" s="197">
        <f t="shared" si="1925"/>
        <v>4.3671064080968637E-2</v>
      </c>
      <c r="H2558" s="197">
        <f t="shared" si="1925"/>
        <v>2.3200387005694295E-2</v>
      </c>
      <c r="I2558" s="197">
        <f t="shared" si="1925"/>
        <v>0.16190025544749273</v>
      </c>
      <c r="J2558" s="197">
        <f t="shared" si="1925"/>
        <v>3.8263335335778727E-2</v>
      </c>
      <c r="K2558" s="197">
        <f t="shared" si="1925"/>
        <v>2.1448048663816575E-2</v>
      </c>
      <c r="L2558" s="197">
        <f t="shared" si="1925"/>
        <v>1.792431569231252E-2</v>
      </c>
      <c r="M2558" s="197">
        <f t="shared" si="1925"/>
        <v>0.26117471778951601</v>
      </c>
      <c r="N2558" s="197">
        <f t="shared" si="1925"/>
        <v>6.7019351121870296E-2</v>
      </c>
      <c r="O2558" s="197">
        <f t="shared" si="1925"/>
        <v>0.1335201248522305</v>
      </c>
      <c r="P2558" s="229">
        <f t="shared" ref="P2558:P2563" si="1926">SUM(D2558:O2558)</f>
        <v>1.0000000000000002</v>
      </c>
      <c r="Q2558" s="227">
        <f t="shared" ref="Q2558:Q2563" si="1927">(P2580/P2579-1)</f>
        <v>-1.8351067210866545E-2</v>
      </c>
      <c r="R2558" s="66"/>
      <c r="S2558" s="66"/>
      <c r="T2558" s="95"/>
      <c r="U2558" s="209">
        <v>2</v>
      </c>
    </row>
    <row r="2559" spans="1:21" s="61" customFormat="1" ht="15.75" hidden="1" customHeight="1" thickBot="1">
      <c r="A2559" s="61" t="s">
        <v>59</v>
      </c>
      <c r="B2559" s="213"/>
      <c r="C2559" s="38" t="s">
        <v>590</v>
      </c>
      <c r="D2559" s="196">
        <f t="shared" si="1923"/>
        <v>0.1030065352764685</v>
      </c>
      <c r="E2559" s="197">
        <f t="shared" ref="E2559:O2559" si="1928">E2581/$P2581</f>
        <v>-7.6830556277499582E-3</v>
      </c>
      <c r="F2559" s="197">
        <f t="shared" si="1928"/>
        <v>0.13387026246132161</v>
      </c>
      <c r="G2559" s="197">
        <f t="shared" si="1928"/>
        <v>7.283328973784188E-2</v>
      </c>
      <c r="H2559" s="197">
        <f t="shared" si="1928"/>
        <v>2.0052237890622958E-2</v>
      </c>
      <c r="I2559" s="197">
        <f t="shared" si="1928"/>
        <v>0.15640959943600347</v>
      </c>
      <c r="J2559" s="197">
        <f t="shared" si="1928"/>
        <v>3.7750945813244584E-2</v>
      </c>
      <c r="K2559" s="197">
        <f t="shared" si="1928"/>
        <v>1.1276232012288317E-2</v>
      </c>
      <c r="L2559" s="197">
        <f t="shared" si="1928"/>
        <v>4.5062126430969657E-2</v>
      </c>
      <c r="M2559" s="197">
        <f t="shared" si="1928"/>
        <v>0.25011758047196081</v>
      </c>
      <c r="N2559" s="197">
        <f t="shared" si="1928"/>
        <v>3.8107061883083895E-2</v>
      </c>
      <c r="O2559" s="197">
        <f t="shared" si="1928"/>
        <v>0.13919718421394425</v>
      </c>
      <c r="P2559" s="229">
        <f t="shared" si="1926"/>
        <v>0.99999999999999989</v>
      </c>
      <c r="Q2559" s="230">
        <f t="shared" si="1927"/>
        <v>1.0124729118245801E-2</v>
      </c>
      <c r="R2559" s="66"/>
      <c r="S2559" s="66"/>
      <c r="T2559" s="95"/>
      <c r="U2559" s="209">
        <v>2</v>
      </c>
    </row>
    <row r="2560" spans="1:21" s="61" customFormat="1" ht="15.75" hidden="1" customHeight="1" thickBot="1">
      <c r="A2560" s="61" t="s">
        <v>59</v>
      </c>
      <c r="B2560" s="213"/>
      <c r="C2560" s="38" t="s">
        <v>686</v>
      </c>
      <c r="D2560" s="196">
        <f t="shared" si="1923"/>
        <v>5.0494251719517318E-2</v>
      </c>
      <c r="E2560" s="197">
        <f t="shared" ref="E2560:O2560" si="1929">E2582/$P2582</f>
        <v>2.2805937849994629E-2</v>
      </c>
      <c r="F2560" s="197">
        <f t="shared" si="1929"/>
        <v>0.17147216173782032</v>
      </c>
      <c r="G2560" s="197">
        <f t="shared" si="1929"/>
        <v>3.2892377980353313E-2</v>
      </c>
      <c r="H2560" s="197">
        <f t="shared" si="1929"/>
        <v>1.3968315526906756E-2</v>
      </c>
      <c r="I2560" s="197">
        <f t="shared" si="1929"/>
        <v>0.15231258637051967</v>
      </c>
      <c r="J2560" s="197">
        <f t="shared" si="1929"/>
        <v>2.3229261296805703E-2</v>
      </c>
      <c r="K2560" s="197">
        <f t="shared" si="1929"/>
        <v>5.8109814809994241E-3</v>
      </c>
      <c r="L2560" s="197">
        <f t="shared" si="1929"/>
        <v>0.11507665183506248</v>
      </c>
      <c r="M2560" s="197">
        <f t="shared" si="1929"/>
        <v>0.21115135513099376</v>
      </c>
      <c r="N2560" s="197">
        <f t="shared" si="1929"/>
        <v>1.5971832895878297E-2</v>
      </c>
      <c r="O2560" s="197">
        <f t="shared" si="1929"/>
        <v>0.18481428617514845</v>
      </c>
      <c r="P2560" s="229">
        <f t="shared" si="1926"/>
        <v>1</v>
      </c>
      <c r="Q2560" s="230">
        <f t="shared" si="1927"/>
        <v>-0.22483696596321012</v>
      </c>
      <c r="R2560" s="66"/>
      <c r="S2560" s="66"/>
      <c r="T2560" s="285"/>
      <c r="U2560" s="209">
        <v>2</v>
      </c>
    </row>
    <row r="2561" spans="1:21" s="61" customFormat="1" ht="15.75" hidden="1" customHeight="1" thickBot="1">
      <c r="A2561" s="61" t="s">
        <v>59</v>
      </c>
      <c r="B2561" s="62"/>
      <c r="C2561" s="42" t="s">
        <v>773</v>
      </c>
      <c r="D2561" s="223">
        <f t="shared" si="1923"/>
        <v>2.9549306395851072E-2</v>
      </c>
      <c r="E2561" s="233">
        <f t="shared" ref="E2561:O2561" si="1930">E2583/$P2583</f>
        <v>5.8523472946581086E-3</v>
      </c>
      <c r="F2561" s="233">
        <f t="shared" si="1930"/>
        <v>0.19341863656611538</v>
      </c>
      <c r="G2561" s="233">
        <f t="shared" si="1930"/>
        <v>2.6474565637944494E-2</v>
      </c>
      <c r="H2561" s="233">
        <f t="shared" si="1930"/>
        <v>3.7365917991034458E-3</v>
      </c>
      <c r="I2561" s="233">
        <f t="shared" si="1930"/>
        <v>2.8431356526559523E-2</v>
      </c>
      <c r="J2561" s="233">
        <f t="shared" si="1930"/>
        <v>0.18637745248073923</v>
      </c>
      <c r="K2561" s="233">
        <f t="shared" si="1930"/>
        <v>3.4630884308680687E-3</v>
      </c>
      <c r="L2561" s="233">
        <f t="shared" si="1930"/>
        <v>0.12107328700763326</v>
      </c>
      <c r="M2561" s="233">
        <f t="shared" si="1930"/>
        <v>0.19177929543623662</v>
      </c>
      <c r="N2561" s="233">
        <f t="shared" si="1930"/>
        <v>4.2377151575706019E-3</v>
      </c>
      <c r="O2561" s="233">
        <f t="shared" si="1930"/>
        <v>0.20560635726672016</v>
      </c>
      <c r="P2561" s="319">
        <f t="shared" si="1926"/>
        <v>1</v>
      </c>
      <c r="Q2561" s="320">
        <f t="shared" si="1927"/>
        <v>-3.7039511913283807E-2</v>
      </c>
      <c r="R2561" s="66"/>
      <c r="S2561" s="66"/>
      <c r="T2561" s="95"/>
      <c r="U2561" s="209">
        <v>2</v>
      </c>
    </row>
    <row r="2562" spans="1:21" s="61" customFormat="1" ht="15.75" hidden="1" customHeight="1" thickBot="1">
      <c r="A2562" s="61" t="s">
        <v>59</v>
      </c>
      <c r="B2562" s="62"/>
      <c r="C2562" s="42" t="s">
        <v>854</v>
      </c>
      <c r="D2562" s="235">
        <f t="shared" si="1923"/>
        <v>1.1712981474973422E-2</v>
      </c>
      <c r="E2562" s="236">
        <f t="shared" ref="E2562:O2563" si="1931">E2584/$P2584</f>
        <v>4.1481647205568782E-3</v>
      </c>
      <c r="F2562" s="236">
        <f t="shared" si="1931"/>
        <v>0.19582259062920263</v>
      </c>
      <c r="G2562" s="236">
        <f t="shared" si="1931"/>
        <v>2.846948704969084E-2</v>
      </c>
      <c r="H2562" s="236">
        <f t="shared" si="1931"/>
        <v>4.7388195588256949E-3</v>
      </c>
      <c r="I2562" s="236">
        <f t="shared" si="1931"/>
        <v>0.22756401570447934</v>
      </c>
      <c r="J2562" s="236">
        <f t="shared" si="1931"/>
        <v>1.0450407614209707E-2</v>
      </c>
      <c r="K2562" s="236">
        <f t="shared" si="1931"/>
        <v>5.1721593580065081E-3</v>
      </c>
      <c r="L2562" s="236">
        <f t="shared" si="1931"/>
        <v>0.10155832113603212</v>
      </c>
      <c r="M2562" s="236">
        <f t="shared" si="1931"/>
        <v>0.20266603085644344</v>
      </c>
      <c r="N2562" s="236">
        <f t="shared" si="1931"/>
        <v>5.0975060246984697E-3</v>
      </c>
      <c r="O2562" s="236">
        <f t="shared" si="1931"/>
        <v>0.20259951587288091</v>
      </c>
      <c r="P2562" s="321">
        <f t="shared" si="1926"/>
        <v>1</v>
      </c>
      <c r="Q2562" s="322">
        <f t="shared" si="1927"/>
        <v>-4.5823049524354564E-2</v>
      </c>
      <c r="R2562" s="66"/>
      <c r="S2562" s="66"/>
      <c r="T2562" s="95"/>
      <c r="U2562" s="209">
        <v>2</v>
      </c>
    </row>
    <row r="2563" spans="1:21" s="61" customFormat="1" ht="15.6" hidden="1" customHeight="1" thickBot="1">
      <c r="A2563" s="61" t="s">
        <v>59</v>
      </c>
      <c r="B2563" s="62"/>
      <c r="C2563" s="42" t="s">
        <v>938</v>
      </c>
      <c r="D2563" s="235">
        <f t="shared" si="1923"/>
        <v>1.9652620528894424E-2</v>
      </c>
      <c r="E2563" s="236">
        <f t="shared" si="1931"/>
        <v>4.486424139993739E-3</v>
      </c>
      <c r="F2563" s="236">
        <f t="shared" si="1931"/>
        <v>0.20112712080462578</v>
      </c>
      <c r="G2563" s="236">
        <f t="shared" si="1931"/>
        <v>8.202257921547277E-3</v>
      </c>
      <c r="H2563" s="236">
        <f t="shared" si="1931"/>
        <v>4.1364453348734327E-3</v>
      </c>
      <c r="I2563" s="236">
        <f t="shared" si="1931"/>
        <v>0.20981643444245851</v>
      </c>
      <c r="J2563" s="236">
        <f t="shared" si="1931"/>
        <v>5.8918179214584431E-3</v>
      </c>
      <c r="K2563" s="236">
        <f t="shared" si="1931"/>
        <v>7.2207559800788546E-3</v>
      </c>
      <c r="L2563" s="236">
        <f t="shared" si="1931"/>
        <v>0.13328230638988176</v>
      </c>
      <c r="M2563" s="236">
        <f t="shared" si="1931"/>
        <v>0.18991124937526152</v>
      </c>
      <c r="N2563" s="236">
        <f t="shared" si="1931"/>
        <v>5.7286061235291867E-3</v>
      </c>
      <c r="O2563" s="236">
        <f t="shared" si="1931"/>
        <v>0.21054396103739706</v>
      </c>
      <c r="P2563" s="321">
        <f t="shared" si="1926"/>
        <v>1</v>
      </c>
      <c r="Q2563" s="322">
        <f t="shared" si="1927"/>
        <v>7.8126335511870648E-2</v>
      </c>
      <c r="R2563" s="66"/>
      <c r="S2563" s="66"/>
      <c r="T2563" s="95"/>
      <c r="U2563" s="209">
        <v>2</v>
      </c>
    </row>
    <row r="2564" spans="1:21" s="61" customFormat="1" ht="15.6" hidden="1" customHeight="1" thickBot="1">
      <c r="A2564" s="61" t="s">
        <v>59</v>
      </c>
      <c r="B2564" s="62"/>
      <c r="C2564" s="42" t="s">
        <v>1072</v>
      </c>
      <c r="D2564" s="235">
        <f t="shared" ref="D2564:O2564" si="1932">D2587/$P2587</f>
        <v>9.7144012799897705E-2</v>
      </c>
      <c r="E2564" s="236">
        <f t="shared" si="1932"/>
        <v>-4.9325310272504953E-2</v>
      </c>
      <c r="F2564" s="236">
        <f t="shared" si="1932"/>
        <v>0.20329234974416135</v>
      </c>
      <c r="G2564" s="236">
        <f t="shared" si="1932"/>
        <v>3.5983425857505962E-2</v>
      </c>
      <c r="H2564" s="236">
        <f t="shared" si="1932"/>
        <v>1.0811768412454372E-2</v>
      </c>
      <c r="I2564" s="236">
        <f t="shared" si="1932"/>
        <v>0.19659675242541086</v>
      </c>
      <c r="J2564" s="236">
        <f t="shared" si="1932"/>
        <v>4.2131785226113938E-2</v>
      </c>
      <c r="K2564" s="236">
        <f t="shared" si="1932"/>
        <v>4.7130024163813148E-3</v>
      </c>
      <c r="L2564" s="236">
        <f t="shared" si="1932"/>
        <v>6.6040690279507278E-2</v>
      </c>
      <c r="M2564" s="236">
        <f t="shared" si="1932"/>
        <v>0.17635684744461996</v>
      </c>
      <c r="N2564" s="236">
        <f t="shared" si="1932"/>
        <v>1.1548583989053228E-2</v>
      </c>
      <c r="O2564" s="236">
        <f t="shared" si="1932"/>
        <v>0.20470609167739912</v>
      </c>
      <c r="P2564" s="321">
        <f>SUM(D2564:O2564)</f>
        <v>1.0000000000000002</v>
      </c>
      <c r="Q2564" s="322">
        <f>(P2587/P2585-1)</f>
        <v>-3.7165693252875109E-2</v>
      </c>
      <c r="R2564" s="66"/>
      <c r="S2564" s="66"/>
      <c r="T2564" s="95"/>
      <c r="U2564" s="209">
        <v>2</v>
      </c>
    </row>
    <row r="2565" spans="1:21" s="61" customFormat="1" ht="15.6" hidden="1" customHeight="1" thickBot="1">
      <c r="A2565" s="61" t="s">
        <v>59</v>
      </c>
      <c r="B2565" s="62">
        <f>+B2544+1</f>
        <v>468</v>
      </c>
      <c r="C2565" s="42" t="s">
        <v>1659</v>
      </c>
      <c r="D2565" s="235">
        <f t="shared" ref="D2565:D2571" si="1933">D2588/$P2588</f>
        <v>7.3614136270174924E-3</v>
      </c>
      <c r="E2565" s="236">
        <f t="shared" ref="E2565:O2565" si="1934">E2588/$P2588</f>
        <v>7.4046538871602348E-3</v>
      </c>
      <c r="F2565" s="236">
        <f t="shared" si="1934"/>
        <v>0.24853562323841072</v>
      </c>
      <c r="G2565" s="236">
        <f t="shared" si="1934"/>
        <v>6.1499418481835164E-3</v>
      </c>
      <c r="H2565" s="236">
        <f t="shared" si="1934"/>
        <v>6.8148927792888803E-3</v>
      </c>
      <c r="I2565" s="236">
        <f t="shared" si="1934"/>
        <v>6.144513580501211E-2</v>
      </c>
      <c r="J2565" s="236">
        <f t="shared" si="1934"/>
        <v>3.6631121843357796E-2</v>
      </c>
      <c r="K2565" s="236">
        <f t="shared" si="1934"/>
        <v>5.9654674546632015E-3</v>
      </c>
      <c r="L2565" s="236">
        <f t="shared" si="1934"/>
        <v>0.19755417122508018</v>
      </c>
      <c r="M2565" s="236">
        <f t="shared" si="1934"/>
        <v>0.20090897473106495</v>
      </c>
      <c r="N2565" s="236">
        <f t="shared" si="1934"/>
        <v>1.1925401408164624E-3</v>
      </c>
      <c r="O2565" s="236">
        <f t="shared" si="1934"/>
        <v>0.22003606341994431</v>
      </c>
      <c r="P2565" s="321">
        <f t="shared" ref="P2565:P2574" si="1935">SUM(D2565:O2565)</f>
        <v>0.99999999999999989</v>
      </c>
      <c r="Q2565" s="322">
        <f>(P2588/P2587-1)</f>
        <v>-0.17819211269744206</v>
      </c>
      <c r="R2565" s="66"/>
      <c r="S2565" s="66"/>
      <c r="T2565" s="95"/>
      <c r="U2565" s="209">
        <v>2</v>
      </c>
    </row>
    <row r="2566" spans="1:21" s="61" customFormat="1" ht="15.6" hidden="1" customHeight="1">
      <c r="A2566" s="61" t="s">
        <v>59</v>
      </c>
      <c r="B2566" s="408">
        <f>+B2565+1</f>
        <v>469</v>
      </c>
      <c r="C2566" s="508" t="s">
        <v>1660</v>
      </c>
      <c r="D2566" s="455">
        <f t="shared" si="1933"/>
        <v>2.1658155669171428E-3</v>
      </c>
      <c r="E2566" s="281">
        <f t="shared" ref="E2566:O2566" si="1936">E2589/$P2589</f>
        <v>3.6187430002584194E-3</v>
      </c>
      <c r="F2566" s="281">
        <f t="shared" si="1936"/>
        <v>0.20754916217242866</v>
      </c>
      <c r="G2566" s="281">
        <f t="shared" si="1936"/>
        <v>2.750398963750443E-3</v>
      </c>
      <c r="H2566" s="281">
        <f t="shared" si="1936"/>
        <v>2.6564137404480295E-3</v>
      </c>
      <c r="I2566" s="281">
        <f t="shared" si="1936"/>
        <v>0.21272967662252501</v>
      </c>
      <c r="J2566" s="281">
        <f t="shared" si="1936"/>
        <v>3.5791465607420509E-3</v>
      </c>
      <c r="K2566" s="281">
        <f t="shared" si="1936"/>
        <v>3.6523400511563955E-3</v>
      </c>
      <c r="L2566" s="281">
        <f t="shared" si="1936"/>
        <v>0.19311050891599943</v>
      </c>
      <c r="M2566" s="281">
        <f t="shared" si="1936"/>
        <v>0.17052788733009303</v>
      </c>
      <c r="N2566" s="281">
        <f t="shared" si="1936"/>
        <v>3.4805295761769703E-3</v>
      </c>
      <c r="O2566" s="281">
        <f t="shared" si="1936"/>
        <v>0.19417937749950429</v>
      </c>
      <c r="P2566" s="560">
        <f t="shared" si="1935"/>
        <v>0.99999999999999989</v>
      </c>
      <c r="Q2566" s="401">
        <f t="shared" ref="Q2566:Q2574" si="1937">(P2589/P2588-1)</f>
        <v>2.1389397270266786E-2</v>
      </c>
      <c r="R2566" s="66"/>
      <c r="S2566" s="66"/>
      <c r="T2566" s="95"/>
      <c r="U2566" s="209">
        <v>2</v>
      </c>
    </row>
    <row r="2567" spans="1:21" s="61" customFormat="1" ht="15.6" customHeight="1">
      <c r="A2567" s="61" t="s">
        <v>59</v>
      </c>
      <c r="B2567" s="513">
        <v>460</v>
      </c>
      <c r="C2567" s="510" t="s">
        <v>1661</v>
      </c>
      <c r="D2567" s="236">
        <f t="shared" si="1933"/>
        <v>5.5299877964097594E-3</v>
      </c>
      <c r="E2567" s="236">
        <f t="shared" ref="E2567:O2567" si="1938">E2590/$P2590</f>
        <v>7.6171773044178132E-3</v>
      </c>
      <c r="F2567" s="236">
        <f t="shared" si="1938"/>
        <v>0.2120714945710564</v>
      </c>
      <c r="G2567" s="236">
        <f t="shared" si="1938"/>
        <v>6.7959873678728406E-3</v>
      </c>
      <c r="H2567" s="236">
        <f t="shared" si="1938"/>
        <v>1.0908420113070619E-2</v>
      </c>
      <c r="I2567" s="236">
        <f t="shared" si="1938"/>
        <v>0.18533460440154756</v>
      </c>
      <c r="J2567" s="236">
        <f t="shared" si="1938"/>
        <v>3.6834784071416354E-2</v>
      </c>
      <c r="K2567" s="236">
        <f t="shared" si="1938"/>
        <v>7.8422198849627221E-3</v>
      </c>
      <c r="L2567" s="236">
        <f t="shared" si="1938"/>
        <v>0.20877897138696644</v>
      </c>
      <c r="M2567" s="236">
        <f t="shared" si="1938"/>
        <v>0.19619847010499761</v>
      </c>
      <c r="N2567" s="236">
        <f t="shared" si="1938"/>
        <v>2.1561276150767299E-2</v>
      </c>
      <c r="O2567" s="236">
        <f t="shared" si="1938"/>
        <v>0.1005266068465147</v>
      </c>
      <c r="P2567" s="321">
        <f t="shared" si="1935"/>
        <v>1</v>
      </c>
      <c r="Q2567" s="520">
        <f t="shared" si="1937"/>
        <v>-0.10634821251911508</v>
      </c>
      <c r="R2567" s="66"/>
      <c r="S2567" s="66"/>
      <c r="T2567" s="95"/>
      <c r="U2567" s="209">
        <v>1</v>
      </c>
    </row>
    <row r="2568" spans="1:21" s="61" customFormat="1" ht="15.6" customHeight="1">
      <c r="A2568" s="61" t="s">
        <v>59</v>
      </c>
      <c r="B2568" s="513">
        <f>+B2567+1</f>
        <v>461</v>
      </c>
      <c r="C2568" s="510" t="s">
        <v>1662</v>
      </c>
      <c r="D2568" s="236">
        <f t="shared" si="1933"/>
        <v>0.16181883406744529</v>
      </c>
      <c r="E2568" s="236">
        <f t="shared" ref="E2568:O2568" si="1939">E2591/$P2591</f>
        <v>1.4204739739737297E-2</v>
      </c>
      <c r="F2568" s="236">
        <f t="shared" si="1939"/>
        <v>3.9529668276195085E-2</v>
      </c>
      <c r="G2568" s="236">
        <f t="shared" si="1939"/>
        <v>0.15010769814314326</v>
      </c>
      <c r="H2568" s="236">
        <f t="shared" si="1939"/>
        <v>0.15152782266995052</v>
      </c>
      <c r="I2568" s="236">
        <f t="shared" si="1939"/>
        <v>-8.4941957412575427E-3</v>
      </c>
      <c r="J2568" s="236">
        <f t="shared" si="1939"/>
        <v>1.0447578285412602E-2</v>
      </c>
      <c r="K2568" s="236">
        <f t="shared" si="1939"/>
        <v>7.0454696382188861E-3</v>
      </c>
      <c r="L2568" s="236">
        <f t="shared" si="1939"/>
        <v>0.11943542694952969</v>
      </c>
      <c r="M2568" s="236">
        <f t="shared" si="1939"/>
        <v>0.17625062419571963</v>
      </c>
      <c r="N2568" s="236">
        <f t="shared" si="1939"/>
        <v>7.9286286680917608E-3</v>
      </c>
      <c r="O2568" s="236">
        <f t="shared" si="1939"/>
        <v>0.17019770510781357</v>
      </c>
      <c r="P2568" s="321">
        <f t="shared" si="1935"/>
        <v>1.0000000000000002</v>
      </c>
      <c r="Q2568" s="520">
        <f t="shared" si="1937"/>
        <v>6.3266505575835685E-2</v>
      </c>
      <c r="R2568" s="66"/>
      <c r="S2568" s="66"/>
      <c r="T2568" s="95"/>
      <c r="U2568" s="209">
        <v>1</v>
      </c>
    </row>
    <row r="2569" spans="1:21" s="61" customFormat="1" ht="15.75" customHeight="1">
      <c r="A2569" s="61" t="s">
        <v>59</v>
      </c>
      <c r="B2569" s="513">
        <f>+B2568+1</f>
        <v>462</v>
      </c>
      <c r="C2569" s="510" t="s">
        <v>1663</v>
      </c>
      <c r="D2569" s="236">
        <f t="shared" si="1933"/>
        <v>1.3756209728249274E-2</v>
      </c>
      <c r="E2569" s="236">
        <f t="shared" ref="E2569:O2569" si="1940">E2592/$P2592</f>
        <v>8.4025963453626066E-3</v>
      </c>
      <c r="F2569" s="236">
        <f t="shared" si="1940"/>
        <v>0.18050121583191434</v>
      </c>
      <c r="G2569" s="236">
        <f t="shared" si="1940"/>
        <v>1.1824277381473772E-2</v>
      </c>
      <c r="H2569" s="236">
        <f t="shared" si="1940"/>
        <v>1.1127534018515208E-2</v>
      </c>
      <c r="I2569" s="236">
        <f t="shared" si="1940"/>
        <v>0.15391764566800367</v>
      </c>
      <c r="J2569" s="236">
        <f t="shared" si="1940"/>
        <v>2.1218902697837345E-2</v>
      </c>
      <c r="K2569" s="236">
        <f t="shared" si="1940"/>
        <v>5.6169429863463793E-3</v>
      </c>
      <c r="L2569" s="236">
        <f t="shared" si="1940"/>
        <v>0.10755597008658647</v>
      </c>
      <c r="M2569" s="236">
        <f t="shared" si="1940"/>
        <v>0.21822693139076768</v>
      </c>
      <c r="N2569" s="236">
        <f t="shared" si="1940"/>
        <v>7.5489313534878866E-3</v>
      </c>
      <c r="O2569" s="236">
        <f t="shared" si="1940"/>
        <v>0.26030284251145536</v>
      </c>
      <c r="P2569" s="321">
        <f t="shared" si="1935"/>
        <v>1</v>
      </c>
      <c r="Q2569" s="520">
        <f t="shared" si="1937"/>
        <v>-0.21023630247145841</v>
      </c>
      <c r="R2569" s="66"/>
      <c r="S2569" s="66"/>
      <c r="T2569" s="95"/>
      <c r="U2569" s="209">
        <v>1</v>
      </c>
    </row>
    <row r="2570" spans="1:21" s="61" customFormat="1" ht="15.75" customHeight="1">
      <c r="A2570" s="61" t="s">
        <v>59</v>
      </c>
      <c r="B2570" s="513">
        <f>+B2569+1</f>
        <v>463</v>
      </c>
      <c r="C2570" s="510" t="s">
        <v>1664</v>
      </c>
      <c r="D2570" s="236">
        <f t="shared" si="1933"/>
        <v>9.0789768504007766E-3</v>
      </c>
      <c r="E2570" s="236">
        <f t="shared" ref="E2570:O2570" si="1941">E2593/$P2593</f>
        <v>-3.1564848418146711E-2</v>
      </c>
      <c r="F2570" s="236">
        <f t="shared" si="1941"/>
        <v>0.24318903050974169</v>
      </c>
      <c r="G2570" s="236">
        <f t="shared" si="1941"/>
        <v>4.0840936722144833E-3</v>
      </c>
      <c r="H2570" s="236">
        <f t="shared" si="1941"/>
        <v>5.186268535815837E-3</v>
      </c>
      <c r="I2570" s="236">
        <f t="shared" si="1941"/>
        <v>0.13600952439325684</v>
      </c>
      <c r="J2570" s="236">
        <f t="shared" si="1941"/>
        <v>1.4427061651339952E-2</v>
      </c>
      <c r="K2570" s="236">
        <f t="shared" si="1941"/>
        <v>6.0801686007586125E-3</v>
      </c>
      <c r="L2570" s="236">
        <f t="shared" si="1941"/>
        <v>0.13213751081188915</v>
      </c>
      <c r="M2570" s="236">
        <f t="shared" si="1941"/>
        <v>0.27035896702312612</v>
      </c>
      <c r="N2570" s="236">
        <f t="shared" si="1941"/>
        <v>3.0178995195529424E-3</v>
      </c>
      <c r="O2570" s="236">
        <f t="shared" si="1941"/>
        <v>0.20799534685005042</v>
      </c>
      <c r="P2570" s="321">
        <f t="shared" si="1935"/>
        <v>1</v>
      </c>
      <c r="Q2570" s="520">
        <f t="shared" si="1937"/>
        <v>-0.19137506839968099</v>
      </c>
      <c r="R2570" s="66"/>
      <c r="S2570" s="66"/>
      <c r="T2570" s="95"/>
      <c r="U2570" s="209">
        <v>1</v>
      </c>
    </row>
    <row r="2571" spans="1:21" s="61" customFormat="1" ht="15.75" customHeight="1">
      <c r="A2571" s="61" t="s">
        <v>59</v>
      </c>
      <c r="B2571" s="513">
        <v>464</v>
      </c>
      <c r="C2571" s="510" t="s">
        <v>1665</v>
      </c>
      <c r="D2571" s="236">
        <f t="shared" si="1933"/>
        <v>5.0902155555555564E-2</v>
      </c>
      <c r="E2571" s="236">
        <f t="shared" ref="E2571:O2571" si="1942">E2594/$P2594</f>
        <v>5.3209422222222228E-3</v>
      </c>
      <c r="F2571" s="236">
        <f t="shared" si="1942"/>
        <v>0.20758660166666673</v>
      </c>
      <c r="G2571" s="236">
        <f t="shared" si="1942"/>
        <v>2.4330492222222222E-2</v>
      </c>
      <c r="H2571" s="236">
        <f t="shared" si="1942"/>
        <v>2.7445305555555571E-3</v>
      </c>
      <c r="I2571" s="236">
        <f t="shared" si="1942"/>
        <v>0.29472588388888887</v>
      </c>
      <c r="J2571" s="236">
        <f t="shared" si="1942"/>
        <v>1.6666666666666673E-2</v>
      </c>
      <c r="K2571" s="236">
        <f t="shared" si="1942"/>
        <v>5.5555555555555566E-3</v>
      </c>
      <c r="L2571" s="236">
        <f t="shared" si="1942"/>
        <v>0.1166666666666667</v>
      </c>
      <c r="M2571" s="236">
        <f t="shared" si="1942"/>
        <v>0.15555555555555561</v>
      </c>
      <c r="N2571" s="236">
        <f t="shared" si="1942"/>
        <v>5.5555555555555566E-3</v>
      </c>
      <c r="O2571" s="236">
        <f t="shared" si="1942"/>
        <v>0.11438939388888886</v>
      </c>
      <c r="P2571" s="321">
        <f t="shared" si="1935"/>
        <v>1.0000000000000002</v>
      </c>
      <c r="Q2571" s="520">
        <f t="shared" si="1937"/>
        <v>5.6564291186711468E-3</v>
      </c>
      <c r="R2571" s="66"/>
      <c r="S2571" s="66"/>
      <c r="T2571" s="95"/>
      <c r="U2571" s="209">
        <v>1</v>
      </c>
    </row>
    <row r="2572" spans="1:21" s="61" customFormat="1" ht="15.75" customHeight="1">
      <c r="A2572" s="61" t="s">
        <v>59</v>
      </c>
      <c r="B2572" s="513">
        <v>465</v>
      </c>
      <c r="C2572" s="510" t="s">
        <v>1666</v>
      </c>
      <c r="D2572" s="236">
        <f t="shared" ref="D2572:O2574" si="1943">D2595/$P2595</f>
        <v>4.519774011299435E-2</v>
      </c>
      <c r="E2572" s="236">
        <f t="shared" si="1943"/>
        <v>5.6497175141242946E-3</v>
      </c>
      <c r="F2572" s="236">
        <f t="shared" si="1943"/>
        <v>0.20903954802259889</v>
      </c>
      <c r="G2572" s="236">
        <f t="shared" si="1943"/>
        <v>3.9548022598870053E-2</v>
      </c>
      <c r="H2572" s="236">
        <f t="shared" si="1943"/>
        <v>0</v>
      </c>
      <c r="I2572" s="236">
        <f t="shared" si="1943"/>
        <v>0.29943502824858759</v>
      </c>
      <c r="J2572" s="236">
        <f t="shared" si="1943"/>
        <v>1.6949152542372885E-2</v>
      </c>
      <c r="K2572" s="236">
        <f t="shared" si="1943"/>
        <v>5.6497175141242946E-3</v>
      </c>
      <c r="L2572" s="236">
        <f t="shared" si="1943"/>
        <v>0.11864406779661017</v>
      </c>
      <c r="M2572" s="236">
        <f t="shared" si="1943"/>
        <v>0.15819209039548024</v>
      </c>
      <c r="N2572" s="236">
        <f t="shared" si="1943"/>
        <v>5.6497175141242946E-3</v>
      </c>
      <c r="O2572" s="236">
        <f t="shared" si="1943"/>
        <v>9.6045197740112956E-2</v>
      </c>
      <c r="P2572" s="321">
        <f t="shared" si="1935"/>
        <v>0.99999999999999989</v>
      </c>
      <c r="Q2572" s="520">
        <f t="shared" si="1937"/>
        <v>-1.6666666666666496E-2</v>
      </c>
      <c r="R2572" s="66"/>
      <c r="S2572" s="66"/>
      <c r="T2572" s="95"/>
      <c r="U2572" s="209">
        <v>1</v>
      </c>
    </row>
    <row r="2573" spans="1:21" s="61" customFormat="1" ht="15.75" hidden="1" customHeight="1" thickBot="1">
      <c r="A2573" s="61" t="s">
        <v>59</v>
      </c>
      <c r="B2573" s="409"/>
      <c r="C2573" s="410" t="s">
        <v>1667</v>
      </c>
      <c r="D2573" s="68" t="e">
        <f t="shared" si="1943"/>
        <v>#DIV/0!</v>
      </c>
      <c r="E2573" s="87" t="e">
        <f t="shared" si="1943"/>
        <v>#DIV/0!</v>
      </c>
      <c r="F2573" s="87" t="e">
        <f t="shared" si="1943"/>
        <v>#DIV/0!</v>
      </c>
      <c r="G2573" s="87" t="e">
        <f t="shared" si="1943"/>
        <v>#DIV/0!</v>
      </c>
      <c r="H2573" s="87" t="e">
        <f t="shared" si="1943"/>
        <v>#DIV/0!</v>
      </c>
      <c r="I2573" s="87" t="e">
        <f t="shared" si="1943"/>
        <v>#DIV/0!</v>
      </c>
      <c r="J2573" s="87" t="e">
        <f t="shared" si="1943"/>
        <v>#DIV/0!</v>
      </c>
      <c r="K2573" s="87" t="e">
        <f t="shared" si="1943"/>
        <v>#DIV/0!</v>
      </c>
      <c r="L2573" s="87" t="e">
        <f t="shared" si="1943"/>
        <v>#DIV/0!</v>
      </c>
      <c r="M2573" s="87" t="e">
        <f t="shared" si="1943"/>
        <v>#DIV/0!</v>
      </c>
      <c r="N2573" s="87" t="e">
        <f t="shared" si="1943"/>
        <v>#DIV/0!</v>
      </c>
      <c r="O2573" s="87" t="e">
        <f t="shared" si="1943"/>
        <v>#DIV/0!</v>
      </c>
      <c r="P2573" s="69" t="e">
        <f t="shared" si="1935"/>
        <v>#DIV/0!</v>
      </c>
      <c r="Q2573" s="70">
        <f t="shared" si="1937"/>
        <v>-1</v>
      </c>
      <c r="R2573" s="66"/>
      <c r="S2573" s="66"/>
      <c r="T2573" s="95"/>
      <c r="U2573" s="209">
        <v>2</v>
      </c>
    </row>
    <row r="2574" spans="1:21" s="61" customFormat="1" ht="15.75" hidden="1" customHeight="1" thickBot="1">
      <c r="A2574" s="61" t="s">
        <v>59</v>
      </c>
      <c r="B2574" s="213"/>
      <c r="C2574" s="38" t="s">
        <v>1668</v>
      </c>
      <c r="D2574" s="68" t="e">
        <f t="shared" si="1943"/>
        <v>#DIV/0!</v>
      </c>
      <c r="E2574" s="87" t="e">
        <f t="shared" si="1943"/>
        <v>#DIV/0!</v>
      </c>
      <c r="F2574" s="87" t="e">
        <f t="shared" si="1943"/>
        <v>#DIV/0!</v>
      </c>
      <c r="G2574" s="87" t="e">
        <f t="shared" si="1943"/>
        <v>#DIV/0!</v>
      </c>
      <c r="H2574" s="87" t="e">
        <f t="shared" si="1943"/>
        <v>#DIV/0!</v>
      </c>
      <c r="I2574" s="87" t="e">
        <f t="shared" si="1943"/>
        <v>#DIV/0!</v>
      </c>
      <c r="J2574" s="87" t="e">
        <f t="shared" si="1943"/>
        <v>#DIV/0!</v>
      </c>
      <c r="K2574" s="87" t="e">
        <f t="shared" si="1943"/>
        <v>#DIV/0!</v>
      </c>
      <c r="L2574" s="87" t="e">
        <f t="shared" si="1943"/>
        <v>#DIV/0!</v>
      </c>
      <c r="M2574" s="87" t="e">
        <f t="shared" si="1943"/>
        <v>#DIV/0!</v>
      </c>
      <c r="N2574" s="87" t="e">
        <f t="shared" si="1943"/>
        <v>#DIV/0!</v>
      </c>
      <c r="O2574" s="87" t="e">
        <f t="shared" si="1943"/>
        <v>#DIV/0!</v>
      </c>
      <c r="P2574" s="71" t="e">
        <f t="shared" si="1935"/>
        <v>#DIV/0!</v>
      </c>
      <c r="Q2574" s="72" t="e">
        <f t="shared" si="1937"/>
        <v>#DIV/0!</v>
      </c>
      <c r="R2574" s="66"/>
      <c r="S2574" s="66"/>
      <c r="T2574" s="95"/>
      <c r="U2574" s="209">
        <v>2</v>
      </c>
    </row>
    <row r="2575" spans="1:21" s="61" customFormat="1" ht="15.75" hidden="1" customHeight="1" thickBot="1">
      <c r="A2575" s="61" t="s">
        <v>59</v>
      </c>
      <c r="B2575" s="213"/>
      <c r="C2575" s="38" t="s">
        <v>2556</v>
      </c>
      <c r="D2575" s="68" t="e">
        <f t="shared" ref="D2575:O2575" si="1944">D2598/$P2598</f>
        <v>#DIV/0!</v>
      </c>
      <c r="E2575" s="87" t="e">
        <f t="shared" si="1944"/>
        <v>#DIV/0!</v>
      </c>
      <c r="F2575" s="87" t="e">
        <f>F2598/$P2598</f>
        <v>#DIV/0!</v>
      </c>
      <c r="G2575" s="87" t="e">
        <f t="shared" si="1944"/>
        <v>#DIV/0!</v>
      </c>
      <c r="H2575" s="87" t="e">
        <f t="shared" si="1944"/>
        <v>#DIV/0!</v>
      </c>
      <c r="I2575" s="87" t="e">
        <f t="shared" si="1944"/>
        <v>#DIV/0!</v>
      </c>
      <c r="J2575" s="87" t="e">
        <f t="shared" si="1944"/>
        <v>#DIV/0!</v>
      </c>
      <c r="K2575" s="87" t="e">
        <f t="shared" si="1944"/>
        <v>#DIV/0!</v>
      </c>
      <c r="L2575" s="87" t="e">
        <f t="shared" si="1944"/>
        <v>#DIV/0!</v>
      </c>
      <c r="M2575" s="87" t="e">
        <f t="shared" si="1944"/>
        <v>#DIV/0!</v>
      </c>
      <c r="N2575" s="87" t="e">
        <f t="shared" si="1944"/>
        <v>#DIV/0!</v>
      </c>
      <c r="O2575" s="87" t="e">
        <f t="shared" si="1944"/>
        <v>#DIV/0!</v>
      </c>
      <c r="P2575" s="71" t="e">
        <f t="shared" ref="P2575:P2577" si="1945">SUM(D2575:O2575)</f>
        <v>#DIV/0!</v>
      </c>
      <c r="Q2575" s="72" t="e">
        <f t="shared" ref="Q2575:Q2577" si="1946">(P2598/P2597-1)</f>
        <v>#DIV/0!</v>
      </c>
      <c r="R2575" s="66"/>
      <c r="S2575" s="66"/>
      <c r="T2575" s="95"/>
      <c r="U2575" s="209">
        <v>2</v>
      </c>
    </row>
    <row r="2576" spans="1:21" s="61" customFormat="1" ht="15.75" hidden="1" customHeight="1" thickBot="1">
      <c r="A2576" s="61" t="s">
        <v>59</v>
      </c>
      <c r="B2576" s="213"/>
      <c r="C2576" s="38" t="s">
        <v>2652</v>
      </c>
      <c r="D2576" s="68" t="e">
        <f t="shared" ref="D2576:O2576" si="1947">D2599/$P2599</f>
        <v>#DIV/0!</v>
      </c>
      <c r="E2576" s="87" t="e">
        <f t="shared" si="1947"/>
        <v>#DIV/0!</v>
      </c>
      <c r="F2576" s="87" t="e">
        <f t="shared" si="1947"/>
        <v>#DIV/0!</v>
      </c>
      <c r="G2576" s="87" t="e">
        <f t="shared" si="1947"/>
        <v>#DIV/0!</v>
      </c>
      <c r="H2576" s="87" t="e">
        <f t="shared" si="1947"/>
        <v>#DIV/0!</v>
      </c>
      <c r="I2576" s="87" t="e">
        <f t="shared" si="1947"/>
        <v>#DIV/0!</v>
      </c>
      <c r="J2576" s="87" t="e">
        <f t="shared" si="1947"/>
        <v>#DIV/0!</v>
      </c>
      <c r="K2576" s="87" t="e">
        <f t="shared" si="1947"/>
        <v>#DIV/0!</v>
      </c>
      <c r="L2576" s="87" t="e">
        <f t="shared" si="1947"/>
        <v>#DIV/0!</v>
      </c>
      <c r="M2576" s="87" t="e">
        <f t="shared" si="1947"/>
        <v>#DIV/0!</v>
      </c>
      <c r="N2576" s="87" t="e">
        <f t="shared" si="1947"/>
        <v>#DIV/0!</v>
      </c>
      <c r="O2576" s="87" t="e">
        <f t="shared" si="1947"/>
        <v>#DIV/0!</v>
      </c>
      <c r="P2576" s="71" t="e">
        <f t="shared" si="1945"/>
        <v>#DIV/0!</v>
      </c>
      <c r="Q2576" s="72" t="e">
        <f t="shared" si="1946"/>
        <v>#DIV/0!</v>
      </c>
      <c r="R2576" s="66"/>
      <c r="S2576" s="66"/>
      <c r="T2576" s="95"/>
      <c r="U2576" s="209">
        <v>2</v>
      </c>
    </row>
    <row r="2577" spans="1:21" s="61" customFormat="1" ht="15.75" hidden="1" customHeight="1" thickBot="1">
      <c r="A2577" s="61" t="s">
        <v>59</v>
      </c>
      <c r="B2577" s="213"/>
      <c r="C2577" s="38" t="s">
        <v>2748</v>
      </c>
      <c r="D2577" s="68" t="e">
        <f t="shared" ref="D2577:O2577" si="1948">D2600/$P2600</f>
        <v>#DIV/0!</v>
      </c>
      <c r="E2577" s="87" t="e">
        <f t="shared" si="1948"/>
        <v>#DIV/0!</v>
      </c>
      <c r="F2577" s="87" t="e">
        <f t="shared" si="1948"/>
        <v>#DIV/0!</v>
      </c>
      <c r="G2577" s="87" t="e">
        <f t="shared" si="1948"/>
        <v>#DIV/0!</v>
      </c>
      <c r="H2577" s="87" t="e">
        <f t="shared" si="1948"/>
        <v>#DIV/0!</v>
      </c>
      <c r="I2577" s="87" t="e">
        <f t="shared" si="1948"/>
        <v>#DIV/0!</v>
      </c>
      <c r="J2577" s="87" t="e">
        <f t="shared" si="1948"/>
        <v>#DIV/0!</v>
      </c>
      <c r="K2577" s="87" t="e">
        <f t="shared" si="1948"/>
        <v>#DIV/0!</v>
      </c>
      <c r="L2577" s="87" t="e">
        <f t="shared" si="1948"/>
        <v>#DIV/0!</v>
      </c>
      <c r="M2577" s="87" t="e">
        <f t="shared" si="1948"/>
        <v>#DIV/0!</v>
      </c>
      <c r="N2577" s="87" t="e">
        <f t="shared" si="1948"/>
        <v>#DIV/0!</v>
      </c>
      <c r="O2577" s="87" t="e">
        <f t="shared" si="1948"/>
        <v>#DIV/0!</v>
      </c>
      <c r="P2577" s="71" t="e">
        <f t="shared" si="1945"/>
        <v>#DIV/0!</v>
      </c>
      <c r="Q2577" s="72" t="e">
        <f t="shared" si="1946"/>
        <v>#DIV/0!</v>
      </c>
      <c r="R2577" s="66"/>
      <c r="S2577" s="66"/>
      <c r="T2577" s="95"/>
      <c r="U2577" s="209">
        <v>2</v>
      </c>
    </row>
    <row r="2578" spans="1:21" s="61" customFormat="1" ht="15.75" hidden="1" customHeight="1" thickBot="1">
      <c r="A2578" s="61" t="s">
        <v>59</v>
      </c>
      <c r="B2578" s="213"/>
      <c r="C2578" s="39" t="s">
        <v>274</v>
      </c>
      <c r="D2578" s="286">
        <f t="shared" ref="D2578:P2578" si="1949">D2480+D2529</f>
        <v>1.4187476700000001</v>
      </c>
      <c r="E2578" s="430">
        <f t="shared" si="1949"/>
        <v>0</v>
      </c>
      <c r="F2578" s="430">
        <f t="shared" si="1949"/>
        <v>8.6340474199999999</v>
      </c>
      <c r="G2578" s="430">
        <f t="shared" si="1949"/>
        <v>1.3178986699999999</v>
      </c>
      <c r="H2578" s="430">
        <f t="shared" si="1949"/>
        <v>5.53808999999994E-3</v>
      </c>
      <c r="I2578" s="430">
        <f t="shared" si="1949"/>
        <v>9.9636188199999971</v>
      </c>
      <c r="J2578" s="430">
        <f t="shared" si="1949"/>
        <v>1.1128217600000028</v>
      </c>
      <c r="K2578" s="430">
        <f t="shared" si="1949"/>
        <v>2.1646199999999283E-2</v>
      </c>
      <c r="L2578" s="430">
        <f t="shared" si="1949"/>
        <v>11.839208820000003</v>
      </c>
      <c r="M2578" s="430">
        <f t="shared" si="1949"/>
        <v>6.9542392899999967</v>
      </c>
      <c r="N2578" s="430">
        <f t="shared" si="1949"/>
        <v>0.89960055000000239</v>
      </c>
      <c r="O2578" s="430">
        <f t="shared" si="1949"/>
        <v>8.0583695800000008</v>
      </c>
      <c r="P2578" s="441">
        <f t="shared" si="1949"/>
        <v>50.225736870000006</v>
      </c>
      <c r="Q2578" s="128"/>
      <c r="R2578" s="66"/>
      <c r="S2578" s="66"/>
      <c r="T2578" s="95"/>
      <c r="U2578" s="209">
        <v>2</v>
      </c>
    </row>
    <row r="2579" spans="1:21" s="61" customFormat="1" ht="15.75" hidden="1" customHeight="1" thickBot="1">
      <c r="A2579" s="61" t="s">
        <v>59</v>
      </c>
      <c r="B2579" s="213"/>
      <c r="C2579" s="38" t="s">
        <v>275</v>
      </c>
      <c r="D2579" s="73">
        <f t="shared" ref="D2579:O2579" si="1950">D2481+D2530</f>
        <v>2.0566781599999997</v>
      </c>
      <c r="E2579" s="97">
        <f t="shared" si="1950"/>
        <v>1.2184422399999999</v>
      </c>
      <c r="F2579" s="97">
        <f t="shared" si="1950"/>
        <v>7.0071810900000004</v>
      </c>
      <c r="G2579" s="97">
        <f t="shared" si="1950"/>
        <v>2.4205938599999999</v>
      </c>
      <c r="H2579" s="97">
        <f t="shared" si="1950"/>
        <v>0.69266755999999996</v>
      </c>
      <c r="I2579" s="97">
        <f t="shared" si="1950"/>
        <v>6.70773625</v>
      </c>
      <c r="J2579" s="97">
        <f t="shared" si="1950"/>
        <v>2.2324574799999999</v>
      </c>
      <c r="K2579" s="97">
        <f t="shared" si="1950"/>
        <v>1.1321746000000001</v>
      </c>
      <c r="L2579" s="97">
        <f t="shared" si="1950"/>
        <v>5.7295123300000004</v>
      </c>
      <c r="M2579" s="97">
        <f t="shared" si="1950"/>
        <v>9.8079974700000001</v>
      </c>
      <c r="N2579" s="97">
        <f t="shared" si="1950"/>
        <v>1.1675309</v>
      </c>
      <c r="O2579" s="97">
        <f t="shared" si="1950"/>
        <v>7.7588137100000001</v>
      </c>
      <c r="P2579" s="74">
        <f t="shared" ref="P2579:P2584" si="1951">SUM(D2579:O2579)</f>
        <v>47.931785649999995</v>
      </c>
      <c r="Q2579" s="325"/>
      <c r="R2579" s="357"/>
      <c r="S2579" s="357"/>
      <c r="T2579" s="287"/>
      <c r="U2579" s="209">
        <v>2</v>
      </c>
    </row>
    <row r="2580" spans="1:21" s="61" customFormat="1" ht="15.75" hidden="1" customHeight="1" thickBot="1">
      <c r="A2580" s="61" t="s">
        <v>59</v>
      </c>
      <c r="B2580" s="213"/>
      <c r="C2580" s="38" t="s">
        <v>590</v>
      </c>
      <c r="D2580" s="73">
        <f t="shared" ref="D2580:O2580" si="1952">D2482+D2531</f>
        <v>1.8953916799999999</v>
      </c>
      <c r="E2580" s="97">
        <f t="shared" si="1952"/>
        <v>0.97175299000000004</v>
      </c>
      <c r="F2580" s="97">
        <f t="shared" si="1952"/>
        <v>8.0432409899999993</v>
      </c>
      <c r="G2580" s="97">
        <f t="shared" si="1952"/>
        <v>2.0548190399999999</v>
      </c>
      <c r="H2580" s="97">
        <f t="shared" si="1952"/>
        <v>1.0916289299999999</v>
      </c>
      <c r="I2580" s="97">
        <f t="shared" si="1952"/>
        <v>7.61776097</v>
      </c>
      <c r="J2580" s="97">
        <f t="shared" si="1952"/>
        <v>1.80037358</v>
      </c>
      <c r="K2580" s="97">
        <f t="shared" si="1952"/>
        <v>1.00917758</v>
      </c>
      <c r="L2580" s="97">
        <f t="shared" si="1952"/>
        <v>0.84337823999999995</v>
      </c>
      <c r="M2580" s="97">
        <f t="shared" si="1952"/>
        <v>12.28884146</v>
      </c>
      <c r="N2580" s="97">
        <f t="shared" si="1952"/>
        <v>3.1534069900000001</v>
      </c>
      <c r="O2580" s="97">
        <f t="shared" si="1952"/>
        <v>6.2824137799999997</v>
      </c>
      <c r="P2580" s="74">
        <f t="shared" si="1951"/>
        <v>47.052186229999997</v>
      </c>
      <c r="Q2580" s="127"/>
      <c r="R2580" s="97">
        <f t="shared" ref="R2580:S2597" si="1953">R2482+R2531</f>
        <v>0</v>
      </c>
      <c r="S2580" s="97">
        <f t="shared" si="1953"/>
        <v>0</v>
      </c>
      <c r="T2580" s="93">
        <f t="shared" ref="T2580:T2585" si="1954">R2580-S2580</f>
        <v>0</v>
      </c>
      <c r="U2580" s="209">
        <v>2</v>
      </c>
    </row>
    <row r="2581" spans="1:21" s="61" customFormat="1" ht="15.75" hidden="1" customHeight="1" thickBot="1">
      <c r="A2581" s="61" t="s">
        <v>59</v>
      </c>
      <c r="B2581" s="213"/>
      <c r="C2581" s="38" t="s">
        <v>590</v>
      </c>
      <c r="D2581" s="73">
        <f t="shared" ref="D2581:O2581" si="1955">D2483+D2532</f>
        <v>4.89575403</v>
      </c>
      <c r="E2581" s="97">
        <f t="shared" si="1955"/>
        <v>-0.36516470000000001</v>
      </c>
      <c r="F2581" s="97">
        <f t="shared" si="1955"/>
        <v>6.36266306</v>
      </c>
      <c r="G2581" s="97">
        <f t="shared" si="1955"/>
        <v>3.4616626099999999</v>
      </c>
      <c r="H2581" s="97">
        <f t="shared" si="1955"/>
        <v>0.95305432999999995</v>
      </c>
      <c r="I2581" s="97">
        <f t="shared" si="1955"/>
        <v>7.4339256699999998</v>
      </c>
      <c r="J2581" s="97">
        <f t="shared" si="1955"/>
        <v>1.7942487300000001</v>
      </c>
      <c r="K2581" s="97">
        <f t="shared" si="1955"/>
        <v>0.53594326000000003</v>
      </c>
      <c r="L2581" s="97">
        <f t="shared" si="1955"/>
        <v>2.1417387400000001</v>
      </c>
      <c r="M2581" s="97">
        <f t="shared" si="1955"/>
        <v>11.88773265</v>
      </c>
      <c r="N2581" s="97">
        <f t="shared" si="1955"/>
        <v>1.81117442</v>
      </c>
      <c r="O2581" s="97">
        <f t="shared" si="1955"/>
        <v>6.6158440699999996</v>
      </c>
      <c r="P2581" s="74">
        <f t="shared" si="1951"/>
        <v>47.528576870000002</v>
      </c>
      <c r="Q2581" s="127"/>
      <c r="R2581" s="97">
        <f t="shared" si="1953"/>
        <v>0</v>
      </c>
      <c r="S2581" s="97">
        <f t="shared" si="1953"/>
        <v>0</v>
      </c>
      <c r="T2581" s="93">
        <f t="shared" si="1954"/>
        <v>0</v>
      </c>
      <c r="U2581" s="209">
        <v>2</v>
      </c>
    </row>
    <row r="2582" spans="1:21" s="61" customFormat="1" ht="15.75" hidden="1" customHeight="1" thickBot="1">
      <c r="A2582" s="61" t="s">
        <v>59</v>
      </c>
      <c r="B2582" s="213"/>
      <c r="C2582" s="38" t="s">
        <v>686</v>
      </c>
      <c r="D2582" s="73">
        <f t="shared" ref="D2582:O2582" si="1956">D2484+D2533</f>
        <v>1.86032921</v>
      </c>
      <c r="E2582" s="97">
        <f t="shared" si="1956"/>
        <v>0.84022538999999996</v>
      </c>
      <c r="F2582" s="97">
        <f t="shared" si="1956"/>
        <v>6.3174452599999995</v>
      </c>
      <c r="G2582" s="97">
        <f t="shared" si="1956"/>
        <v>1.21183401</v>
      </c>
      <c r="H2582" s="97">
        <f t="shared" si="1956"/>
        <v>0.51462620999999997</v>
      </c>
      <c r="I2582" s="97">
        <f t="shared" si="1956"/>
        <v>5.6115605999999998</v>
      </c>
      <c r="J2582" s="97">
        <f t="shared" si="1956"/>
        <v>0.85582163999999994</v>
      </c>
      <c r="K2582" s="97">
        <f t="shared" si="1956"/>
        <v>0.21409048</v>
      </c>
      <c r="L2582" s="97">
        <f t="shared" si="1956"/>
        <v>4.23969956</v>
      </c>
      <c r="M2582" s="97">
        <f t="shared" si="1956"/>
        <v>7.7793218099999999</v>
      </c>
      <c r="N2582" s="97">
        <f t="shared" si="1956"/>
        <v>0.58844059000000004</v>
      </c>
      <c r="O2582" s="97">
        <f t="shared" si="1956"/>
        <v>6.8090010900000006</v>
      </c>
      <c r="P2582" s="74">
        <f t="shared" si="1951"/>
        <v>36.842395849999996</v>
      </c>
      <c r="Q2582" s="127"/>
      <c r="R2582" s="97">
        <f t="shared" si="1953"/>
        <v>0</v>
      </c>
      <c r="S2582" s="97">
        <f t="shared" si="1953"/>
        <v>0</v>
      </c>
      <c r="T2582" s="93">
        <f t="shared" si="1954"/>
        <v>0</v>
      </c>
      <c r="U2582" s="209">
        <v>2</v>
      </c>
    </row>
    <row r="2583" spans="1:21" s="61" customFormat="1" ht="15.75" hidden="1" customHeight="1" thickBot="1">
      <c r="A2583" s="61" t="s">
        <v>59</v>
      </c>
      <c r="B2583" s="213"/>
      <c r="C2583" s="38" t="s">
        <v>773</v>
      </c>
      <c r="D2583" s="73">
        <f t="shared" ref="D2583:O2583" si="1957">D2485+D2534</f>
        <v>1.0483435399999999</v>
      </c>
      <c r="E2583" s="97">
        <f t="shared" si="1957"/>
        <v>0.20762824000000007</v>
      </c>
      <c r="F2583" s="97">
        <f t="shared" si="1957"/>
        <v>6.8620621900000005</v>
      </c>
      <c r="G2583" s="97">
        <f t="shared" si="1957"/>
        <v>0.93925859000000089</v>
      </c>
      <c r="H2583" s="97">
        <f t="shared" si="1957"/>
        <v>0.13256595000000004</v>
      </c>
      <c r="I2583" s="97">
        <f t="shared" si="1957"/>
        <v>1.0086811699999989</v>
      </c>
      <c r="J2583" s="97">
        <f t="shared" si="1957"/>
        <v>6.6122566699999998</v>
      </c>
      <c r="K2583" s="97">
        <f t="shared" si="1957"/>
        <v>0.12286266000000001</v>
      </c>
      <c r="L2583" s="97">
        <f t="shared" si="1957"/>
        <v>4.2954104099999988</v>
      </c>
      <c r="M2583" s="97">
        <f t="shared" si="1957"/>
        <v>6.8039020200000033</v>
      </c>
      <c r="N2583" s="97">
        <f t="shared" si="1957"/>
        <v>0.15034468999999917</v>
      </c>
      <c r="O2583" s="97">
        <f t="shared" si="1957"/>
        <v>7.2944553599999997</v>
      </c>
      <c r="P2583" s="74">
        <f t="shared" si="1951"/>
        <v>35.477771490000002</v>
      </c>
      <c r="Q2583" s="127"/>
      <c r="R2583" s="97">
        <f t="shared" si="1953"/>
        <v>0</v>
      </c>
      <c r="S2583" s="97">
        <f t="shared" si="1953"/>
        <v>0</v>
      </c>
      <c r="T2583" s="93">
        <f t="shared" si="1954"/>
        <v>0</v>
      </c>
      <c r="U2583" s="209">
        <v>2</v>
      </c>
    </row>
    <row r="2584" spans="1:21" s="61" customFormat="1" ht="15.75" hidden="1" customHeight="1" thickBot="1">
      <c r="A2584" s="61" t="s">
        <v>59</v>
      </c>
      <c r="B2584" s="213"/>
      <c r="C2584" s="38" t="s">
        <v>854</v>
      </c>
      <c r="D2584" s="243">
        <f t="shared" ref="D2584:O2584" si="1958">D2486+D2535</f>
        <v>0.39650869</v>
      </c>
      <c r="E2584" s="284">
        <f t="shared" si="1958"/>
        <v>0.14042397000000001</v>
      </c>
      <c r="F2584" s="284">
        <f t="shared" si="1958"/>
        <v>6.6290003999999998</v>
      </c>
      <c r="G2584" s="284">
        <f t="shared" si="1958"/>
        <v>0.9637511199999993</v>
      </c>
      <c r="H2584" s="284">
        <f t="shared" si="1958"/>
        <v>0.16041885999999994</v>
      </c>
      <c r="I2584" s="284">
        <f t="shared" si="1958"/>
        <v>7.7035134010000021</v>
      </c>
      <c r="J2584" s="284">
        <f t="shared" si="1958"/>
        <v>0.35376794899999775</v>
      </c>
      <c r="K2584" s="284">
        <f t="shared" si="1958"/>
        <v>0.1750883099999998</v>
      </c>
      <c r="L2584" s="284">
        <f t="shared" si="1958"/>
        <v>3.4379595800000002</v>
      </c>
      <c r="M2584" s="284">
        <f t="shared" si="1958"/>
        <v>6.8606650299999989</v>
      </c>
      <c r="N2584" s="284">
        <f t="shared" si="1958"/>
        <v>0.17256114000000022</v>
      </c>
      <c r="O2584" s="284">
        <f t="shared" si="1958"/>
        <v>6.8584133599999992</v>
      </c>
      <c r="P2584" s="244">
        <f t="shared" si="1951"/>
        <v>33.852071809999998</v>
      </c>
      <c r="Q2584" s="127"/>
      <c r="R2584" s="73">
        <f t="shared" si="1953"/>
        <v>0</v>
      </c>
      <c r="S2584" s="97">
        <f t="shared" si="1953"/>
        <v>0</v>
      </c>
      <c r="T2584" s="76">
        <f>S2584-R2584</f>
        <v>0</v>
      </c>
      <c r="U2584" s="209">
        <v>2</v>
      </c>
    </row>
    <row r="2585" spans="1:21" s="61" customFormat="1" ht="15.75" hidden="1" customHeight="1">
      <c r="A2585" s="61" t="s">
        <v>59</v>
      </c>
      <c r="B2585" s="512"/>
      <c r="C2585" s="39" t="s">
        <v>938</v>
      </c>
      <c r="D2585" s="243">
        <f t="shared" ref="D2585:O2585" si="1959">D2487+D2536</f>
        <v>0.71725795999999997</v>
      </c>
      <c r="E2585" s="284">
        <f t="shared" si="1959"/>
        <v>0.16374017000000002</v>
      </c>
      <c r="F2585" s="284">
        <f t="shared" si="1959"/>
        <v>7.3404983399999999</v>
      </c>
      <c r="G2585" s="284">
        <f t="shared" si="1959"/>
        <v>0.29935624999999944</v>
      </c>
      <c r="H2585" s="284">
        <f t="shared" si="1959"/>
        <v>0.15096705999999993</v>
      </c>
      <c r="I2585" s="284">
        <f t="shared" si="1959"/>
        <v>7.6576305700000002</v>
      </c>
      <c r="J2585" s="284">
        <f t="shared" si="1959"/>
        <v>0.21503256000000004</v>
      </c>
      <c r="K2585" s="284">
        <f t="shared" si="1959"/>
        <v>0.26353456000000003</v>
      </c>
      <c r="L2585" s="284">
        <f t="shared" si="1959"/>
        <v>4.8643790300000003</v>
      </c>
      <c r="M2585" s="284">
        <f t="shared" si="1959"/>
        <v>6.9311548100000007</v>
      </c>
      <c r="N2585" s="284">
        <f t="shared" si="1959"/>
        <v>0.20907585000000006</v>
      </c>
      <c r="O2585" s="284">
        <f t="shared" si="1959"/>
        <v>7.6841829699999984</v>
      </c>
      <c r="P2585" s="244">
        <f>SUM(D2585:O2585)</f>
        <v>36.49681013</v>
      </c>
      <c r="Q2585" s="127"/>
      <c r="R2585" s="284">
        <f t="shared" si="1953"/>
        <v>33.9</v>
      </c>
      <c r="S2585" s="284">
        <f t="shared" si="1953"/>
        <v>33.9</v>
      </c>
      <c r="T2585" s="358">
        <f t="shared" si="1954"/>
        <v>0</v>
      </c>
      <c r="U2585" s="209">
        <v>2</v>
      </c>
    </row>
    <row r="2586" spans="1:21" s="61" customFormat="1" ht="15.6" customHeight="1">
      <c r="A2586" s="61" t="s">
        <v>59</v>
      </c>
      <c r="B2586" s="513">
        <v>466</v>
      </c>
      <c r="C2586" s="510" t="s">
        <v>2827</v>
      </c>
      <c r="D2586" s="279">
        <f t="shared" ref="D2586:O2586" si="1960">D2488+D2537</f>
        <v>0.79999999999999993</v>
      </c>
      <c r="E2586" s="279">
        <f t="shared" si="1960"/>
        <v>0.1</v>
      </c>
      <c r="F2586" s="279">
        <f t="shared" si="1960"/>
        <v>3.7</v>
      </c>
      <c r="G2586" s="279">
        <f t="shared" si="1960"/>
        <v>0.7</v>
      </c>
      <c r="H2586" s="279">
        <f t="shared" si="1960"/>
        <v>0</v>
      </c>
      <c r="I2586" s="279">
        <f t="shared" si="1960"/>
        <v>5.3</v>
      </c>
      <c r="J2586" s="279">
        <f t="shared" si="1960"/>
        <v>0.30000000000000004</v>
      </c>
      <c r="K2586" s="279">
        <f t="shared" si="1960"/>
        <v>0.1</v>
      </c>
      <c r="L2586" s="279">
        <f t="shared" si="1960"/>
        <v>2.1</v>
      </c>
      <c r="M2586" s="279">
        <f t="shared" si="1960"/>
        <v>2.8000000000000003</v>
      </c>
      <c r="N2586" s="279">
        <f t="shared" si="1960"/>
        <v>0.1</v>
      </c>
      <c r="O2586" s="279">
        <f t="shared" si="1960"/>
        <v>1.6999999999999993</v>
      </c>
      <c r="P2586" s="511">
        <f>SUM(D2586:O2586)</f>
        <v>17.7</v>
      </c>
      <c r="Q2586" s="81"/>
      <c r="R2586" s="279">
        <f t="shared" si="1953"/>
        <v>17.7</v>
      </c>
      <c r="S2586" s="279">
        <f t="shared" si="1953"/>
        <v>17.7</v>
      </c>
      <c r="T2586" s="527">
        <f>R2586-S2586</f>
        <v>0</v>
      </c>
      <c r="U2586" s="209">
        <v>1</v>
      </c>
    </row>
    <row r="2587" spans="1:21" s="61" customFormat="1" ht="15.75" hidden="1" customHeight="1" thickBot="1">
      <c r="A2587" s="61" t="s">
        <v>59</v>
      </c>
      <c r="B2587" s="409"/>
      <c r="C2587" s="410" t="s">
        <v>1072</v>
      </c>
      <c r="D2587" s="77">
        <f t="shared" ref="D2587:O2587" si="1961">D2489+D2538</f>
        <v>3.4136776100000001</v>
      </c>
      <c r="E2587" s="171">
        <f t="shared" si="1961"/>
        <v>-1.7333101900000003</v>
      </c>
      <c r="F2587" s="171">
        <f t="shared" si="1961"/>
        <v>7.1437705999999999</v>
      </c>
      <c r="G2587" s="171">
        <f t="shared" si="1961"/>
        <v>1.2644712899999999</v>
      </c>
      <c r="H2587" s="171">
        <f t="shared" si="1961"/>
        <v>0.3799296599999995</v>
      </c>
      <c r="I2587" s="171">
        <f t="shared" si="1961"/>
        <v>6.9084847600000003</v>
      </c>
      <c r="J2587" s="171">
        <f t="shared" si="1961"/>
        <v>1.4805269800000005</v>
      </c>
      <c r="K2587" s="171">
        <f t="shared" si="1961"/>
        <v>0.16561669999999973</v>
      </c>
      <c r="L2587" s="171">
        <f t="shared" si="1961"/>
        <v>2.3206950099999992</v>
      </c>
      <c r="M2587" s="171">
        <f t="shared" si="1961"/>
        <v>6.1972467899999995</v>
      </c>
      <c r="N2587" s="171">
        <f t="shared" si="1961"/>
        <v>0.40582164000000009</v>
      </c>
      <c r="O2587" s="171">
        <f t="shared" si="1961"/>
        <v>7.1934500300000019</v>
      </c>
      <c r="P2587" s="78">
        <f>SUM(D2587:O2587)</f>
        <v>35.140380879999995</v>
      </c>
      <c r="Q2587" s="75"/>
      <c r="R2587" s="200">
        <f t="shared" si="1953"/>
        <v>37</v>
      </c>
      <c r="S2587" s="200">
        <f t="shared" si="1953"/>
        <v>37</v>
      </c>
      <c r="T2587" s="392">
        <f>R2587-S2587</f>
        <v>0</v>
      </c>
      <c r="U2587" s="209">
        <v>2</v>
      </c>
    </row>
    <row r="2588" spans="1:21" s="61" customFormat="1" ht="15.75" hidden="1" customHeight="1" thickBot="1">
      <c r="A2588" s="61" t="s">
        <v>59</v>
      </c>
      <c r="B2588" s="62"/>
      <c r="C2588" s="38" t="s">
        <v>1659</v>
      </c>
      <c r="D2588" s="73">
        <f t="shared" ref="D2588:O2588" si="1962">D2490+D2539</f>
        <v>0.21258763</v>
      </c>
      <c r="E2588" s="97">
        <f t="shared" si="1962"/>
        <v>0.21383634999999998</v>
      </c>
      <c r="F2588" s="97">
        <f t="shared" si="1962"/>
        <v>7.1773713299999997</v>
      </c>
      <c r="G2588" s="97">
        <f t="shared" si="1962"/>
        <v>0.17760197000000022</v>
      </c>
      <c r="H2588" s="97">
        <f t="shared" si="1962"/>
        <v>0.19680485000000036</v>
      </c>
      <c r="I2588" s="97">
        <f t="shared" si="1962"/>
        <v>1.7744520899999996</v>
      </c>
      <c r="J2588" s="97">
        <f t="shared" si="1962"/>
        <v>1.0578570600000006</v>
      </c>
      <c r="K2588" s="97">
        <f t="shared" si="1962"/>
        <v>0.17227459999999928</v>
      </c>
      <c r="L2588" s="97">
        <f t="shared" si="1962"/>
        <v>5.7050962200000006</v>
      </c>
      <c r="M2588" s="97">
        <f t="shared" si="1962"/>
        <v>5.8019783899999968</v>
      </c>
      <c r="N2588" s="97">
        <f t="shared" si="1962"/>
        <v>3.4438940000000029E-2</v>
      </c>
      <c r="O2588" s="97">
        <f t="shared" si="1962"/>
        <v>6.3543427399999981</v>
      </c>
      <c r="P2588" s="74">
        <f t="shared" ref="P2588:P2597" si="1963">SUM(D2588:O2588)</f>
        <v>28.878642169999999</v>
      </c>
      <c r="Q2588" s="75"/>
      <c r="R2588" s="73">
        <f t="shared" si="1953"/>
        <v>28.6</v>
      </c>
      <c r="S2588" s="97">
        <f t="shared" si="1953"/>
        <v>28.6</v>
      </c>
      <c r="T2588" s="273">
        <f t="shared" ref="T2588:T2597" si="1964">R2588-S2588</f>
        <v>0</v>
      </c>
      <c r="U2588" s="209">
        <v>2</v>
      </c>
    </row>
    <row r="2589" spans="1:21" s="61" customFormat="1" ht="15.75" hidden="1" customHeight="1" thickBot="1">
      <c r="A2589" s="61" t="s">
        <v>59</v>
      </c>
      <c r="B2589" s="62"/>
      <c r="C2589" s="38" t="s">
        <v>1660</v>
      </c>
      <c r="D2589" s="77">
        <f t="shared" ref="D2589:O2589" si="1965">D2491+D2540</f>
        <v>6.3883629999999997E-2</v>
      </c>
      <c r="E2589" s="171">
        <f t="shared" si="1965"/>
        <v>0.10673967000000001</v>
      </c>
      <c r="F2589" s="171">
        <f t="shared" si="1965"/>
        <v>6.1219404300000004</v>
      </c>
      <c r="G2589" s="171">
        <f t="shared" si="1965"/>
        <v>8.1126699999999885E-2</v>
      </c>
      <c r="H2589" s="171">
        <f t="shared" si="1965"/>
        <v>7.8354480000000004E-2</v>
      </c>
      <c r="I2589" s="171">
        <f t="shared" si="1965"/>
        <v>6.27474664</v>
      </c>
      <c r="J2589" s="171">
        <f t="shared" si="1965"/>
        <v>0.10557171999999992</v>
      </c>
      <c r="K2589" s="171">
        <f t="shared" si="1965"/>
        <v>0.1077306599999992</v>
      </c>
      <c r="L2589" s="171">
        <f t="shared" si="1965"/>
        <v>5.6960530200000026</v>
      </c>
      <c r="M2589" s="171">
        <f t="shared" si="1965"/>
        <v>5.0299483599999988</v>
      </c>
      <c r="N2589" s="171">
        <f t="shared" si="1965"/>
        <v>0.1026628799999999</v>
      </c>
      <c r="O2589" s="171">
        <f t="shared" si="1965"/>
        <v>5.7275807300000015</v>
      </c>
      <c r="P2589" s="78">
        <f t="shared" si="1963"/>
        <v>29.496338920000007</v>
      </c>
      <c r="Q2589" s="180"/>
      <c r="R2589" s="243">
        <f t="shared" si="1953"/>
        <v>32.799999999999997</v>
      </c>
      <c r="S2589" s="284">
        <f t="shared" si="1953"/>
        <v>32.799999999999997</v>
      </c>
      <c r="T2589" s="358">
        <f t="shared" si="1964"/>
        <v>0</v>
      </c>
      <c r="U2589" s="209">
        <v>2</v>
      </c>
    </row>
    <row r="2590" spans="1:21" s="61" customFormat="1" ht="15.6" hidden="1" customHeight="1" thickBot="1">
      <c r="A2590" s="61" t="s">
        <v>59</v>
      </c>
      <c r="B2590" s="62"/>
      <c r="C2590" s="38" t="s">
        <v>1661</v>
      </c>
      <c r="D2590" s="73">
        <f t="shared" ref="D2590:O2590" si="1966">D2492+D2541</f>
        <v>0.14576747000000001</v>
      </c>
      <c r="E2590" s="97">
        <f t="shared" si="1966"/>
        <v>0.20078464999999995</v>
      </c>
      <c r="F2590" s="97">
        <f t="shared" si="1966"/>
        <v>5.5900892300000002</v>
      </c>
      <c r="G2590" s="97">
        <f t="shared" si="1966"/>
        <v>0.17913852999999996</v>
      </c>
      <c r="H2590" s="97">
        <f t="shared" si="1966"/>
        <v>0.28754002000000001</v>
      </c>
      <c r="I2590" s="97">
        <f t="shared" si="1966"/>
        <v>4.8853193499999996</v>
      </c>
      <c r="J2590" s="97">
        <f t="shared" si="1966"/>
        <v>0.97094487000000029</v>
      </c>
      <c r="K2590" s="97">
        <f t="shared" si="1966"/>
        <v>0.20671664999999995</v>
      </c>
      <c r="L2590" s="97">
        <f t="shared" si="1966"/>
        <v>5.5033001100000014</v>
      </c>
      <c r="M2590" s="97">
        <f t="shared" si="1966"/>
        <v>5.1716849400000005</v>
      </c>
      <c r="N2590" s="97">
        <f t="shared" si="1966"/>
        <v>0.56834351000000005</v>
      </c>
      <c r="O2590" s="97">
        <f t="shared" si="1966"/>
        <v>2.649826670000003</v>
      </c>
      <c r="P2590" s="74">
        <f t="shared" si="1963"/>
        <v>26.359456000000002</v>
      </c>
      <c r="Q2590" s="180"/>
      <c r="R2590" s="73">
        <f t="shared" si="1953"/>
        <v>27.599999999999998</v>
      </c>
      <c r="S2590" s="97">
        <f t="shared" si="1953"/>
        <v>27.599999999999998</v>
      </c>
      <c r="T2590" s="93">
        <f t="shared" si="1964"/>
        <v>0</v>
      </c>
      <c r="U2590" s="209">
        <v>2</v>
      </c>
    </row>
    <row r="2591" spans="1:21" s="61" customFormat="1" ht="15.6" hidden="1" customHeight="1" thickBot="1">
      <c r="A2591" s="61" t="s">
        <v>59</v>
      </c>
      <c r="B2591" s="62"/>
      <c r="C2591" s="38" t="s">
        <v>1662</v>
      </c>
      <c r="D2591" s="73">
        <f t="shared" ref="D2591:O2591" si="1967">D2493+D2542</f>
        <v>4.5353169600000003</v>
      </c>
      <c r="E2591" s="97">
        <f t="shared" si="1967"/>
        <v>0.39811804000000001</v>
      </c>
      <c r="F2591" s="97">
        <f t="shared" si="1967"/>
        <v>1.1079030200000002</v>
      </c>
      <c r="G2591" s="97">
        <f t="shared" si="1967"/>
        <v>4.2070874699999994</v>
      </c>
      <c r="H2591" s="97">
        <f t="shared" si="1967"/>
        <v>4.2468894800000001</v>
      </c>
      <c r="I2591" s="97">
        <f t="shared" si="1967"/>
        <v>-0.23806789999999967</v>
      </c>
      <c r="J2591" s="97">
        <f t="shared" si="1967"/>
        <v>0.2928156000000004</v>
      </c>
      <c r="K2591" s="97">
        <f t="shared" si="1967"/>
        <v>0.19746426999999978</v>
      </c>
      <c r="L2591" s="97">
        <f t="shared" si="1967"/>
        <v>3.34743184</v>
      </c>
      <c r="M2591" s="97">
        <f t="shared" si="1967"/>
        <v>4.9397985700000007</v>
      </c>
      <c r="N2591" s="97">
        <f t="shared" si="1967"/>
        <v>0.22221668000000117</v>
      </c>
      <c r="O2591" s="97">
        <f t="shared" si="1967"/>
        <v>4.7701526399999965</v>
      </c>
      <c r="P2591" s="74">
        <f t="shared" si="1963"/>
        <v>28.027126669999998</v>
      </c>
      <c r="Q2591" s="79"/>
      <c r="R2591" s="77">
        <f t="shared" si="1953"/>
        <v>25.299999999999997</v>
      </c>
      <c r="S2591" s="171">
        <f t="shared" si="1953"/>
        <v>25.299999999999997</v>
      </c>
      <c r="T2591" s="393">
        <f t="shared" si="1964"/>
        <v>0</v>
      </c>
      <c r="U2591" s="209">
        <v>2</v>
      </c>
    </row>
    <row r="2592" spans="1:21" s="61" customFormat="1" ht="15.75" hidden="1" customHeight="1" thickBot="1">
      <c r="A2592" s="61" t="s">
        <v>59</v>
      </c>
      <c r="B2592" s="62">
        <f>+B2586+1</f>
        <v>467</v>
      </c>
      <c r="C2592" s="38" t="s">
        <v>1663</v>
      </c>
      <c r="D2592" s="73">
        <f t="shared" ref="D2592:O2592" si="1968">D2494+D2543</f>
        <v>0.30449104999999999</v>
      </c>
      <c r="E2592" s="97">
        <f t="shared" si="1968"/>
        <v>0.18598984999999996</v>
      </c>
      <c r="F2592" s="97">
        <f t="shared" si="1968"/>
        <v>3.9953596099999995</v>
      </c>
      <c r="G2592" s="97">
        <f t="shared" si="1968"/>
        <v>0.26172810000000002</v>
      </c>
      <c r="H2592" s="97">
        <f t="shared" si="1968"/>
        <v>0.24630582000000001</v>
      </c>
      <c r="I2592" s="97">
        <f t="shared" si="1968"/>
        <v>3.4069374099999998</v>
      </c>
      <c r="J2592" s="97">
        <f t="shared" si="1968"/>
        <v>0.46967632000000048</v>
      </c>
      <c r="K2592" s="97">
        <f t="shared" si="1968"/>
        <v>0.12432994999999991</v>
      </c>
      <c r="L2592" s="97">
        <f t="shared" si="1968"/>
        <v>2.3807306599999993</v>
      </c>
      <c r="M2592" s="97">
        <f t="shared" si="1968"/>
        <v>4.8304110500000013</v>
      </c>
      <c r="N2592" s="97">
        <f t="shared" si="1968"/>
        <v>0.16709414000000011</v>
      </c>
      <c r="O2592" s="97">
        <f t="shared" si="1968"/>
        <v>5.7617532299999992</v>
      </c>
      <c r="P2592" s="74">
        <f t="shared" si="1963"/>
        <v>22.13480719</v>
      </c>
      <c r="Q2592" s="180"/>
      <c r="R2592" s="171">
        <f t="shared" si="1953"/>
        <v>22.400000000000002</v>
      </c>
      <c r="S2592" s="171">
        <f t="shared" si="1953"/>
        <v>22.400000000000002</v>
      </c>
      <c r="T2592" s="393">
        <f t="shared" si="1964"/>
        <v>0</v>
      </c>
      <c r="U2592" s="209">
        <v>2</v>
      </c>
    </row>
    <row r="2593" spans="1:21" s="61" customFormat="1" ht="15.75" hidden="1" customHeight="1">
      <c r="A2593" s="61" t="s">
        <v>59</v>
      </c>
      <c r="B2593" s="408">
        <v>476</v>
      </c>
      <c r="C2593" s="542" t="s">
        <v>1664</v>
      </c>
      <c r="D2593" s="243">
        <f t="shared" ref="D2593:O2593" si="1969">D2495+D2544</f>
        <v>0.16250239999999999</v>
      </c>
      <c r="E2593" s="284">
        <f t="shared" si="1969"/>
        <v>-0.56497154999999999</v>
      </c>
      <c r="F2593" s="284">
        <f t="shared" si="1969"/>
        <v>4.3527813500000008</v>
      </c>
      <c r="G2593" s="284">
        <f t="shared" si="1969"/>
        <v>7.3100200000000004E-2</v>
      </c>
      <c r="H2593" s="284">
        <f t="shared" si="1969"/>
        <v>9.2827760000000037E-2</v>
      </c>
      <c r="I2593" s="284">
        <f t="shared" si="1969"/>
        <v>2.4344014200000004</v>
      </c>
      <c r="J2593" s="284">
        <f t="shared" si="1969"/>
        <v>0.25822646999999943</v>
      </c>
      <c r="K2593" s="284">
        <f t="shared" si="1969"/>
        <v>0.10882745999999999</v>
      </c>
      <c r="L2593" s="284">
        <f t="shared" si="1969"/>
        <v>2.3650971900000011</v>
      </c>
      <c r="M2593" s="284">
        <f t="shared" si="1969"/>
        <v>4.8390894399999995</v>
      </c>
      <c r="N2593" s="284">
        <f t="shared" si="1969"/>
        <v>5.4016649999999888E-2</v>
      </c>
      <c r="O2593" s="284">
        <f t="shared" si="1969"/>
        <v>3.7228581600000004</v>
      </c>
      <c r="P2593" s="244">
        <f t="shared" si="1963"/>
        <v>17.898756949999999</v>
      </c>
      <c r="Q2593" s="79"/>
      <c r="R2593" s="284">
        <f t="shared" si="1953"/>
        <v>19.3</v>
      </c>
      <c r="S2593" s="284">
        <f t="shared" si="1953"/>
        <v>19.3</v>
      </c>
      <c r="T2593" s="358">
        <f t="shared" si="1964"/>
        <v>0</v>
      </c>
      <c r="U2593" s="209">
        <v>2</v>
      </c>
    </row>
    <row r="2594" spans="1:21" s="61" customFormat="1" ht="15.75" customHeight="1">
      <c r="A2594" s="61" t="s">
        <v>59</v>
      </c>
      <c r="B2594" s="513">
        <v>467</v>
      </c>
      <c r="C2594" s="510" t="s">
        <v>1665</v>
      </c>
      <c r="D2594" s="279">
        <f t="shared" ref="D2594:O2594" si="1970">D2496+D2545</f>
        <v>0.91623880000000002</v>
      </c>
      <c r="E2594" s="279">
        <f t="shared" si="1970"/>
        <v>9.5776959999999994E-2</v>
      </c>
      <c r="F2594" s="279">
        <f t="shared" si="1970"/>
        <v>3.7365588300000003</v>
      </c>
      <c r="G2594" s="279">
        <f t="shared" si="1970"/>
        <v>0.43794885999999994</v>
      </c>
      <c r="H2594" s="279">
        <f t="shared" si="1970"/>
        <v>4.9401550000000016E-2</v>
      </c>
      <c r="I2594" s="279">
        <f t="shared" si="1970"/>
        <v>5.3050659099999988</v>
      </c>
      <c r="J2594" s="279">
        <f t="shared" si="1970"/>
        <v>0.30000000000000004</v>
      </c>
      <c r="K2594" s="279">
        <f t="shared" si="1970"/>
        <v>0.1</v>
      </c>
      <c r="L2594" s="279">
        <f t="shared" si="1970"/>
        <v>2.1</v>
      </c>
      <c r="M2594" s="279">
        <f t="shared" si="1970"/>
        <v>2.8000000000000003</v>
      </c>
      <c r="N2594" s="279">
        <f t="shared" si="1970"/>
        <v>0.1</v>
      </c>
      <c r="O2594" s="279">
        <f t="shared" si="1970"/>
        <v>2.0590090899999991</v>
      </c>
      <c r="P2594" s="511">
        <f t="shared" si="1963"/>
        <v>17.999999999999996</v>
      </c>
      <c r="Q2594" s="558"/>
      <c r="R2594" s="279">
        <f t="shared" si="1953"/>
        <v>18</v>
      </c>
      <c r="S2594" s="279">
        <f t="shared" si="1953"/>
        <v>18</v>
      </c>
      <c r="T2594" s="527">
        <f t="shared" si="1964"/>
        <v>0</v>
      </c>
      <c r="U2594" s="209">
        <v>1</v>
      </c>
    </row>
    <row r="2595" spans="1:21" s="61" customFormat="1" ht="15.75" customHeight="1">
      <c r="A2595" s="61" t="s">
        <v>59</v>
      </c>
      <c r="B2595" s="513">
        <v>468</v>
      </c>
      <c r="C2595" s="510" t="s">
        <v>1666</v>
      </c>
      <c r="D2595" s="279">
        <f t="shared" ref="D2595:O2595" si="1971">D2497+D2546</f>
        <v>0.79999999999999993</v>
      </c>
      <c r="E2595" s="279">
        <f t="shared" si="1971"/>
        <v>0.1</v>
      </c>
      <c r="F2595" s="279">
        <f t="shared" si="1971"/>
        <v>3.7</v>
      </c>
      <c r="G2595" s="279">
        <f t="shared" si="1971"/>
        <v>0.7</v>
      </c>
      <c r="H2595" s="279">
        <f t="shared" si="1971"/>
        <v>0</v>
      </c>
      <c r="I2595" s="279">
        <f t="shared" si="1971"/>
        <v>5.3</v>
      </c>
      <c r="J2595" s="279">
        <f t="shared" si="1971"/>
        <v>0.30000000000000004</v>
      </c>
      <c r="K2595" s="279">
        <f t="shared" si="1971"/>
        <v>0.1</v>
      </c>
      <c r="L2595" s="279">
        <f t="shared" si="1971"/>
        <v>2.1</v>
      </c>
      <c r="M2595" s="279">
        <f t="shared" si="1971"/>
        <v>2.8000000000000003</v>
      </c>
      <c r="N2595" s="279">
        <f t="shared" si="1971"/>
        <v>0.1</v>
      </c>
      <c r="O2595" s="279">
        <f t="shared" si="1971"/>
        <v>1.6999999999999993</v>
      </c>
      <c r="P2595" s="511">
        <f t="shared" si="1963"/>
        <v>17.7</v>
      </c>
      <c r="Q2595" s="558"/>
      <c r="R2595" s="279">
        <f t="shared" si="1953"/>
        <v>17.7</v>
      </c>
      <c r="S2595" s="279">
        <f t="shared" si="1953"/>
        <v>17.7</v>
      </c>
      <c r="T2595" s="527">
        <f t="shared" si="1964"/>
        <v>0</v>
      </c>
      <c r="U2595" s="209">
        <v>1</v>
      </c>
    </row>
    <row r="2596" spans="1:21" s="61" customFormat="1" ht="15.75" hidden="1" customHeight="1" thickBot="1">
      <c r="A2596" s="61" t="s">
        <v>59</v>
      </c>
      <c r="B2596" s="409"/>
      <c r="C2596" s="410" t="s">
        <v>1667</v>
      </c>
      <c r="D2596" s="77">
        <f t="shared" ref="D2596:O2596" si="1972">D2498+D2547</f>
        <v>0</v>
      </c>
      <c r="E2596" s="171">
        <f t="shared" si="1972"/>
        <v>0</v>
      </c>
      <c r="F2596" s="171">
        <f t="shared" si="1972"/>
        <v>0</v>
      </c>
      <c r="G2596" s="171">
        <f t="shared" si="1972"/>
        <v>0</v>
      </c>
      <c r="H2596" s="171">
        <f t="shared" si="1972"/>
        <v>0</v>
      </c>
      <c r="I2596" s="171">
        <f t="shared" si="1972"/>
        <v>0</v>
      </c>
      <c r="J2596" s="171">
        <f t="shared" si="1972"/>
        <v>0</v>
      </c>
      <c r="K2596" s="171">
        <f t="shared" si="1972"/>
        <v>0</v>
      </c>
      <c r="L2596" s="171">
        <f t="shared" si="1972"/>
        <v>0</v>
      </c>
      <c r="M2596" s="171">
        <f t="shared" si="1972"/>
        <v>0</v>
      </c>
      <c r="N2596" s="171">
        <f t="shared" si="1972"/>
        <v>0</v>
      </c>
      <c r="O2596" s="171">
        <f t="shared" si="1972"/>
        <v>0</v>
      </c>
      <c r="P2596" s="78">
        <f t="shared" si="1963"/>
        <v>0</v>
      </c>
      <c r="Q2596" s="127"/>
      <c r="R2596" s="171">
        <f t="shared" si="1953"/>
        <v>0</v>
      </c>
      <c r="S2596" s="171">
        <f t="shared" si="1953"/>
        <v>0</v>
      </c>
      <c r="T2596" s="393">
        <f t="shared" si="1964"/>
        <v>0</v>
      </c>
      <c r="U2596" s="209">
        <v>2</v>
      </c>
    </row>
    <row r="2597" spans="1:21" s="61" customFormat="1" ht="15.75" hidden="1" customHeight="1" thickBot="1">
      <c r="A2597" s="61" t="s">
        <v>59</v>
      </c>
      <c r="B2597" s="213"/>
      <c r="C2597" s="38" t="s">
        <v>1668</v>
      </c>
      <c r="D2597" s="73">
        <f t="shared" ref="D2597:O2597" si="1973">D2499+D2548</f>
        <v>0</v>
      </c>
      <c r="E2597" s="97">
        <f t="shared" si="1973"/>
        <v>0</v>
      </c>
      <c r="F2597" s="97">
        <f t="shared" si="1973"/>
        <v>0</v>
      </c>
      <c r="G2597" s="97">
        <f t="shared" si="1973"/>
        <v>0</v>
      </c>
      <c r="H2597" s="97">
        <f t="shared" si="1973"/>
        <v>0</v>
      </c>
      <c r="I2597" s="97">
        <f t="shared" si="1973"/>
        <v>0</v>
      </c>
      <c r="J2597" s="97">
        <f t="shared" si="1973"/>
        <v>0</v>
      </c>
      <c r="K2597" s="97">
        <f t="shared" si="1973"/>
        <v>0</v>
      </c>
      <c r="L2597" s="97">
        <f t="shared" si="1973"/>
        <v>0</v>
      </c>
      <c r="M2597" s="97">
        <f t="shared" si="1973"/>
        <v>0</v>
      </c>
      <c r="N2597" s="97">
        <f t="shared" si="1973"/>
        <v>0</v>
      </c>
      <c r="O2597" s="97">
        <f t="shared" si="1973"/>
        <v>0</v>
      </c>
      <c r="P2597" s="74">
        <f t="shared" si="1963"/>
        <v>0</v>
      </c>
      <c r="Q2597" s="127"/>
      <c r="R2597" s="97">
        <f t="shared" si="1953"/>
        <v>0</v>
      </c>
      <c r="S2597" s="97">
        <f t="shared" si="1953"/>
        <v>0</v>
      </c>
      <c r="T2597" s="93">
        <f t="shared" si="1964"/>
        <v>0</v>
      </c>
      <c r="U2597" s="209">
        <v>2</v>
      </c>
    </row>
    <row r="2598" spans="1:21" s="61" customFormat="1" ht="15.75" hidden="1" customHeight="1" thickBot="1">
      <c r="A2598" s="61" t="s">
        <v>59</v>
      </c>
      <c r="B2598" s="213"/>
      <c r="C2598" s="38" t="s">
        <v>2556</v>
      </c>
      <c r="D2598" s="73">
        <f t="shared" ref="D2598:O2598" si="1974">D2500+D2549</f>
        <v>0</v>
      </c>
      <c r="E2598" s="97">
        <f t="shared" si="1974"/>
        <v>0</v>
      </c>
      <c r="F2598" s="97">
        <f t="shared" si="1974"/>
        <v>0</v>
      </c>
      <c r="G2598" s="97">
        <f t="shared" si="1974"/>
        <v>0</v>
      </c>
      <c r="H2598" s="97">
        <f t="shared" si="1974"/>
        <v>0</v>
      </c>
      <c r="I2598" s="97">
        <f t="shared" si="1974"/>
        <v>0</v>
      </c>
      <c r="J2598" s="97">
        <f t="shared" si="1974"/>
        <v>0</v>
      </c>
      <c r="K2598" s="97">
        <f t="shared" si="1974"/>
        <v>0</v>
      </c>
      <c r="L2598" s="97">
        <f t="shared" si="1974"/>
        <v>0</v>
      </c>
      <c r="M2598" s="97">
        <f t="shared" si="1974"/>
        <v>0</v>
      </c>
      <c r="N2598" s="97">
        <f t="shared" si="1974"/>
        <v>0</v>
      </c>
      <c r="O2598" s="97">
        <f t="shared" si="1974"/>
        <v>0</v>
      </c>
      <c r="P2598" s="74">
        <f t="shared" ref="P2598:P2600" si="1975">SUM(D2598:O2598)</f>
        <v>0</v>
      </c>
      <c r="Q2598" s="127"/>
      <c r="R2598" s="97">
        <f t="shared" ref="R2598:S2598" si="1976">R2500+R2549</f>
        <v>0</v>
      </c>
      <c r="S2598" s="97">
        <f t="shared" si="1976"/>
        <v>0</v>
      </c>
      <c r="T2598" s="93">
        <f t="shared" ref="T2598:T2600" si="1977">R2598-S2598</f>
        <v>0</v>
      </c>
      <c r="U2598" s="209">
        <v>2</v>
      </c>
    </row>
    <row r="2599" spans="1:21" s="61" customFormat="1" ht="15.75" hidden="1" customHeight="1" thickBot="1">
      <c r="A2599" s="61" t="s">
        <v>59</v>
      </c>
      <c r="B2599" s="213"/>
      <c r="C2599" s="38" t="s">
        <v>2652</v>
      </c>
      <c r="D2599" s="73">
        <f t="shared" ref="D2599:O2599" si="1978">D2501+D2550</f>
        <v>0</v>
      </c>
      <c r="E2599" s="97">
        <f t="shared" si="1978"/>
        <v>0</v>
      </c>
      <c r="F2599" s="97">
        <f t="shared" si="1978"/>
        <v>0</v>
      </c>
      <c r="G2599" s="97">
        <f t="shared" si="1978"/>
        <v>0</v>
      </c>
      <c r="H2599" s="97">
        <f t="shared" si="1978"/>
        <v>0</v>
      </c>
      <c r="I2599" s="97">
        <f t="shared" si="1978"/>
        <v>0</v>
      </c>
      <c r="J2599" s="97">
        <f t="shared" si="1978"/>
        <v>0</v>
      </c>
      <c r="K2599" s="97">
        <f t="shared" si="1978"/>
        <v>0</v>
      </c>
      <c r="L2599" s="97">
        <f t="shared" si="1978"/>
        <v>0</v>
      </c>
      <c r="M2599" s="97">
        <f t="shared" si="1978"/>
        <v>0</v>
      </c>
      <c r="N2599" s="97">
        <f t="shared" si="1978"/>
        <v>0</v>
      </c>
      <c r="O2599" s="97">
        <f t="shared" si="1978"/>
        <v>0</v>
      </c>
      <c r="P2599" s="74">
        <f t="shared" si="1975"/>
        <v>0</v>
      </c>
      <c r="Q2599" s="127"/>
      <c r="R2599" s="97">
        <f t="shared" ref="R2599:S2599" si="1979">R2501+R2550</f>
        <v>0</v>
      </c>
      <c r="S2599" s="97">
        <f t="shared" si="1979"/>
        <v>0</v>
      </c>
      <c r="T2599" s="93">
        <f t="shared" si="1977"/>
        <v>0</v>
      </c>
      <c r="U2599" s="209">
        <v>2</v>
      </c>
    </row>
    <row r="2600" spans="1:21" s="61" customFormat="1" ht="15.75" hidden="1" customHeight="1" thickBot="1">
      <c r="A2600" s="61" t="s">
        <v>59</v>
      </c>
      <c r="B2600" s="213"/>
      <c r="C2600" s="38" t="s">
        <v>2748</v>
      </c>
      <c r="D2600" s="73">
        <f t="shared" ref="D2600:O2600" si="1980">D2502+D2551</f>
        <v>0</v>
      </c>
      <c r="E2600" s="97">
        <f t="shared" si="1980"/>
        <v>0</v>
      </c>
      <c r="F2600" s="97">
        <f t="shared" si="1980"/>
        <v>0</v>
      </c>
      <c r="G2600" s="97">
        <f t="shared" si="1980"/>
        <v>0</v>
      </c>
      <c r="H2600" s="97">
        <f t="shared" si="1980"/>
        <v>0</v>
      </c>
      <c r="I2600" s="97">
        <f t="shared" si="1980"/>
        <v>0</v>
      </c>
      <c r="J2600" s="97">
        <f t="shared" si="1980"/>
        <v>0</v>
      </c>
      <c r="K2600" s="97">
        <f t="shared" si="1980"/>
        <v>0</v>
      </c>
      <c r="L2600" s="97">
        <f t="shared" si="1980"/>
        <v>0</v>
      </c>
      <c r="M2600" s="97">
        <f t="shared" si="1980"/>
        <v>0</v>
      </c>
      <c r="N2600" s="97">
        <f t="shared" si="1980"/>
        <v>0</v>
      </c>
      <c r="O2600" s="97">
        <f t="shared" si="1980"/>
        <v>0</v>
      </c>
      <c r="P2600" s="74">
        <f t="shared" si="1975"/>
        <v>0</v>
      </c>
      <c r="Q2600" s="127"/>
      <c r="R2600" s="97">
        <f t="shared" ref="R2600:S2600" si="1981">R2502+R2551</f>
        <v>0</v>
      </c>
      <c r="S2600" s="97">
        <f t="shared" si="1981"/>
        <v>0</v>
      </c>
      <c r="T2600" s="93">
        <f t="shared" si="1977"/>
        <v>0</v>
      </c>
      <c r="U2600" s="209">
        <v>2</v>
      </c>
    </row>
    <row r="2601" spans="1:21" s="81" customFormat="1" ht="15.6" customHeight="1">
      <c r="B2601" s="82"/>
      <c r="C2601" s="505"/>
      <c r="D2601" s="66"/>
      <c r="E2601" s="66"/>
      <c r="F2601" s="66"/>
      <c r="G2601" s="66"/>
      <c r="H2601" s="66"/>
      <c r="I2601" s="66"/>
      <c r="J2601" s="66"/>
      <c r="K2601" s="66"/>
      <c r="L2601" s="66"/>
      <c r="M2601" s="66"/>
      <c r="N2601" s="66"/>
      <c r="O2601" s="66"/>
      <c r="P2601" s="66"/>
      <c r="Q2601" s="66"/>
      <c r="R2601" s="66"/>
      <c r="S2601" s="66"/>
      <c r="T2601" s="95"/>
      <c r="U2601" s="209">
        <v>1</v>
      </c>
    </row>
    <row r="2602" spans="1:21" s="60" customFormat="1" ht="15.75" hidden="1" customHeight="1" thickBot="1">
      <c r="A2602" s="60" t="s">
        <v>60</v>
      </c>
      <c r="B2602" s="213"/>
      <c r="C2602" s="40" t="s">
        <v>276</v>
      </c>
      <c r="D2602" s="299">
        <v>1.7096191818466756E-2</v>
      </c>
      <c r="E2602" s="299">
        <v>4.0407599949672142E-2</v>
      </c>
      <c r="F2602" s="299">
        <v>2.7264662432702626E-2</v>
      </c>
      <c r="G2602" s="299">
        <v>0.12844425039447935</v>
      </c>
      <c r="H2602" s="299">
        <v>2.8559876571520919E-2</v>
      </c>
      <c r="I2602" s="299">
        <v>1.6962766532272727E-2</v>
      </c>
      <c r="J2602" s="299">
        <v>0.18688941848251781</v>
      </c>
      <c r="K2602" s="299">
        <v>4.3245269117182565E-2</v>
      </c>
      <c r="L2602" s="299">
        <v>6.7034528770140683E-2</v>
      </c>
      <c r="M2602" s="299">
        <v>0.1755028015414864</v>
      </c>
      <c r="N2602" s="299">
        <v>0.22263178016004703</v>
      </c>
      <c r="O2602" s="299">
        <v>4.5960854229511024E-2</v>
      </c>
      <c r="P2602" s="290">
        <f>SUM(D2602:O2602)</f>
        <v>1.0000000000000002</v>
      </c>
      <c r="Q2602" s="291"/>
      <c r="R2602" s="83"/>
      <c r="S2602" s="83"/>
      <c r="T2602" s="67"/>
      <c r="U2602" s="209">
        <v>2</v>
      </c>
    </row>
    <row r="2603" spans="1:21" s="60" customFormat="1" ht="15.75" hidden="1" customHeight="1" thickBot="1">
      <c r="A2603" s="60" t="s">
        <v>60</v>
      </c>
      <c r="B2603" s="213"/>
      <c r="C2603" s="40" t="s">
        <v>277</v>
      </c>
      <c r="D2603" s="119">
        <v>6.2029254701282392E-2</v>
      </c>
      <c r="E2603" s="119">
        <v>5.4049699011371355E-2</v>
      </c>
      <c r="F2603" s="119">
        <v>7.2151021945574031E-2</v>
      </c>
      <c r="G2603" s="119">
        <v>0.27424424251684976</v>
      </c>
      <c r="H2603" s="119">
        <v>3.88623016000594E-2</v>
      </c>
      <c r="I2603" s="119">
        <v>3.6494876359776107E-2</v>
      </c>
      <c r="J2603" s="119">
        <v>0.20944046564243132</v>
      </c>
      <c r="K2603" s="119">
        <v>6.3390270301082005E-2</v>
      </c>
      <c r="L2603" s="119">
        <v>0</v>
      </c>
      <c r="M2603" s="119">
        <v>0</v>
      </c>
      <c r="N2603" s="119">
        <v>0.17853648172682884</v>
      </c>
      <c r="O2603" s="119">
        <v>1.0801386194744755E-2</v>
      </c>
      <c r="P2603" s="107">
        <f>SUM(D2603:O2603)</f>
        <v>1</v>
      </c>
      <c r="Q2603" s="291"/>
      <c r="R2603" s="83"/>
      <c r="S2603" s="83"/>
      <c r="T2603" s="67"/>
      <c r="U2603" s="209">
        <v>2</v>
      </c>
    </row>
    <row r="2604" spans="1:21" s="60" customFormat="1" ht="15.75" hidden="1" customHeight="1" thickBot="1">
      <c r="A2604" s="60" t="s">
        <v>60</v>
      </c>
      <c r="B2604" s="213"/>
      <c r="C2604" s="40" t="s">
        <v>278</v>
      </c>
      <c r="D2604" s="346">
        <v>1.0011689357937652E-2</v>
      </c>
      <c r="E2604" s="346">
        <v>7.5317333596159617E-3</v>
      </c>
      <c r="F2604" s="346">
        <v>9.0455003017638549E-3</v>
      </c>
      <c r="G2604" s="346">
        <v>0.17202353424997741</v>
      </c>
      <c r="H2604" s="346">
        <v>1.3068242943535825E-2</v>
      </c>
      <c r="I2604" s="346">
        <v>1.2408367320925802E-2</v>
      </c>
      <c r="J2604" s="346">
        <v>0.2467973269425241</v>
      </c>
      <c r="K2604" s="346">
        <v>1.1601630998665879E-2</v>
      </c>
      <c r="L2604" s="346">
        <v>1.367381335301244E-2</v>
      </c>
      <c r="M2604" s="346">
        <v>0.2210513824025524</v>
      </c>
      <c r="N2604" s="346">
        <v>0.25765551455502445</v>
      </c>
      <c r="O2604" s="346">
        <v>2.5131264214464256E-2</v>
      </c>
      <c r="P2604" s="295">
        <f>SUM(D2604:O2604)</f>
        <v>1</v>
      </c>
      <c r="Q2604" s="291"/>
      <c r="R2604" s="83"/>
      <c r="S2604" s="83"/>
      <c r="T2604" s="67"/>
      <c r="U2604" s="209">
        <v>2</v>
      </c>
    </row>
    <row r="2605" spans="1:21" s="60" customFormat="1" ht="15.75" hidden="1" customHeight="1" thickBot="1">
      <c r="A2605" s="60" t="s">
        <v>60</v>
      </c>
      <c r="B2605" s="213"/>
      <c r="C2605" s="40" t="s">
        <v>279</v>
      </c>
      <c r="D2605" s="153">
        <f t="shared" ref="D2605:D2612" si="1982">D2627/$P2627</f>
        <v>0.16872730013788093</v>
      </c>
      <c r="E2605" s="296">
        <f t="shared" ref="E2605:O2605" si="1983">E2627/$P2627</f>
        <v>2.3091044908057579E-2</v>
      </c>
      <c r="F2605" s="296">
        <f t="shared" si="1983"/>
        <v>2.2326880681852339E-2</v>
      </c>
      <c r="G2605" s="296">
        <f t="shared" si="1983"/>
        <v>0.13533276879709027</v>
      </c>
      <c r="H2605" s="296">
        <f t="shared" si="1983"/>
        <v>2.3733777519595774E-2</v>
      </c>
      <c r="I2605" s="296">
        <f t="shared" si="1983"/>
        <v>2.0543201450954139E-2</v>
      </c>
      <c r="J2605" s="296">
        <f t="shared" si="1983"/>
        <v>0.14654292303684846</v>
      </c>
      <c r="K2605" s="296">
        <f t="shared" si="1983"/>
        <v>2.4709886984372938E-2</v>
      </c>
      <c r="L2605" s="296">
        <f t="shared" si="1983"/>
        <v>3.6269694213741571E-2</v>
      </c>
      <c r="M2605" s="296">
        <f t="shared" si="1983"/>
        <v>3.3228655753004349E-2</v>
      </c>
      <c r="N2605" s="296">
        <f t="shared" si="1983"/>
        <v>0.3130323399290173</v>
      </c>
      <c r="O2605" s="296">
        <f t="shared" si="1983"/>
        <v>5.2461526587584323E-2</v>
      </c>
      <c r="P2605" s="155">
        <f>SUM(D2605:O2605)</f>
        <v>1</v>
      </c>
      <c r="Q2605" s="291"/>
      <c r="R2605" s="83"/>
      <c r="S2605" s="83"/>
      <c r="T2605" s="67"/>
      <c r="U2605" s="209">
        <v>2</v>
      </c>
    </row>
    <row r="2606" spans="1:21" s="60" customFormat="1" ht="15.75" hidden="1" customHeight="1" thickBot="1">
      <c r="A2606" s="60" t="s">
        <v>60</v>
      </c>
      <c r="B2606" s="213"/>
      <c r="C2606" s="41" t="s">
        <v>280</v>
      </c>
      <c r="D2606" s="153">
        <f t="shared" si="1982"/>
        <v>0.17490620205053764</v>
      </c>
      <c r="E2606" s="296">
        <f t="shared" ref="E2606:O2607" si="1984">E2628/$P2628</f>
        <v>4.2280191417763166E-2</v>
      </c>
      <c r="F2606" s="296">
        <f t="shared" si="1984"/>
        <v>3.5921338748383914E-2</v>
      </c>
      <c r="G2606" s="296">
        <f t="shared" si="1984"/>
        <v>0.13784502356386125</v>
      </c>
      <c r="H2606" s="296">
        <f t="shared" si="1984"/>
        <v>4.8528897558941651E-2</v>
      </c>
      <c r="I2606" s="296">
        <f t="shared" si="1984"/>
        <v>3.7251231530443268E-2</v>
      </c>
      <c r="J2606" s="296">
        <f t="shared" si="1984"/>
        <v>0.12611646647905098</v>
      </c>
      <c r="K2606" s="296">
        <f t="shared" si="1984"/>
        <v>1.9606810841842712E-2</v>
      </c>
      <c r="L2606" s="296">
        <f t="shared" si="1984"/>
        <v>2.0342784516217155E-2</v>
      </c>
      <c r="M2606" s="296">
        <f t="shared" si="1984"/>
        <v>0.13808888312067516</v>
      </c>
      <c r="N2606" s="296">
        <f t="shared" si="1984"/>
        <v>0.17411253825562356</v>
      </c>
      <c r="O2606" s="296">
        <f t="shared" si="1984"/>
        <v>4.4999631916659628E-2</v>
      </c>
      <c r="P2606" s="155">
        <f>SUM(D2606:O2606)</f>
        <v>1</v>
      </c>
      <c r="Q2606" s="157">
        <f>(P2628/P2627-1)</f>
        <v>0.14516079533163451</v>
      </c>
      <c r="R2606" s="83"/>
      <c r="S2606" s="83"/>
      <c r="T2606" s="67"/>
      <c r="U2606" s="209">
        <v>2</v>
      </c>
    </row>
    <row r="2607" spans="1:21" s="60" customFormat="1" ht="15.75" hidden="1" customHeight="1" thickBot="1">
      <c r="A2607" s="60" t="s">
        <v>60</v>
      </c>
      <c r="B2607" s="213"/>
      <c r="C2607" s="40" t="s">
        <v>472</v>
      </c>
      <c r="D2607" s="153">
        <f t="shared" si="1982"/>
        <v>0.16772116190559094</v>
      </c>
      <c r="E2607" s="296">
        <f t="shared" si="1984"/>
        <v>3.4951803488542689E-2</v>
      </c>
      <c r="F2607" s="296">
        <f t="shared" si="1984"/>
        <v>2.8043866204554284E-2</v>
      </c>
      <c r="G2607" s="296">
        <f t="shared" si="1984"/>
        <v>0.1662137373854756</v>
      </c>
      <c r="H2607" s="296">
        <f t="shared" si="1984"/>
        <v>3.1884648227005402E-2</v>
      </c>
      <c r="I2607" s="296">
        <f t="shared" si="1984"/>
        <v>3.5504001695471854E-2</v>
      </c>
      <c r="J2607" s="296">
        <f t="shared" si="1984"/>
        <v>0.1608483027999176</v>
      </c>
      <c r="K2607" s="296">
        <f t="shared" si="1984"/>
        <v>3.1492784767969545E-2</v>
      </c>
      <c r="L2607" s="296">
        <f t="shared" si="1984"/>
        <v>2.8454931045715354E-2</v>
      </c>
      <c r="M2607" s="296">
        <f t="shared" si="1984"/>
        <v>0.1293351427394252</v>
      </c>
      <c r="N2607" s="296">
        <f t="shared" si="1984"/>
        <v>0.15807234428979172</v>
      </c>
      <c r="O2607" s="296">
        <f t="shared" si="1984"/>
        <v>2.7477275450539903E-2</v>
      </c>
      <c r="P2607" s="155">
        <f t="shared" ref="P2607:P2612" si="1985">SUM(D2607:O2607)</f>
        <v>1.0000000000000002</v>
      </c>
      <c r="Q2607" s="157">
        <f t="shared" ref="Q2607:Q2612" si="1986">(P2629/P2628-1)</f>
        <v>-4.3200357504524778E-3</v>
      </c>
      <c r="R2607" s="83"/>
      <c r="S2607" s="83"/>
      <c r="T2607" s="67"/>
      <c r="U2607" s="209">
        <v>2</v>
      </c>
    </row>
    <row r="2608" spans="1:21" s="60" customFormat="1" ht="15.75" hidden="1" customHeight="1" thickBot="1">
      <c r="A2608" s="60" t="s">
        <v>60</v>
      </c>
      <c r="B2608" s="213"/>
      <c r="C2608" s="40" t="s">
        <v>591</v>
      </c>
      <c r="D2608" s="153">
        <f t="shared" si="1982"/>
        <v>0.16162023203471601</v>
      </c>
      <c r="E2608" s="296">
        <f t="shared" ref="E2608:O2608" si="1987">E2630/$P2630</f>
        <v>2.5131036683523667E-2</v>
      </c>
      <c r="F2608" s="296">
        <f t="shared" si="1987"/>
        <v>3.2817931021983139E-2</v>
      </c>
      <c r="G2608" s="296">
        <f t="shared" si="1987"/>
        <v>0.16983945923650301</v>
      </c>
      <c r="H2608" s="296">
        <f t="shared" si="1987"/>
        <v>3.9128677541993326E-2</v>
      </c>
      <c r="I2608" s="296">
        <f t="shared" si="1987"/>
        <v>3.8672188751806578E-2</v>
      </c>
      <c r="J2608" s="296">
        <f t="shared" si="1987"/>
        <v>0.16794957645630074</v>
      </c>
      <c r="K2608" s="296">
        <f t="shared" si="1987"/>
        <v>2.532125109860691E-2</v>
      </c>
      <c r="L2608" s="296">
        <f t="shared" si="1987"/>
        <v>2.603703559500194E-2</v>
      </c>
      <c r="M2608" s="296">
        <f t="shared" si="1987"/>
        <v>0.11478647645425984</v>
      </c>
      <c r="N2608" s="296">
        <f t="shared" si="1987"/>
        <v>0.16767301381623315</v>
      </c>
      <c r="O2608" s="296">
        <f t="shared" si="1987"/>
        <v>3.1023121309071765E-2</v>
      </c>
      <c r="P2608" s="155">
        <f t="shared" si="1985"/>
        <v>1</v>
      </c>
      <c r="Q2608" s="156">
        <f t="shared" si="1986"/>
        <v>-6.0596315221755459E-2</v>
      </c>
      <c r="R2608" s="83"/>
      <c r="S2608" s="83"/>
      <c r="T2608" s="67"/>
      <c r="U2608" s="209">
        <v>2</v>
      </c>
    </row>
    <row r="2609" spans="1:21" s="60" customFormat="1" ht="15.75" hidden="1" customHeight="1" thickBot="1">
      <c r="A2609" s="60" t="s">
        <v>60</v>
      </c>
      <c r="B2609" s="213"/>
      <c r="C2609" s="40" t="s">
        <v>687</v>
      </c>
      <c r="D2609" s="153">
        <f t="shared" si="1982"/>
        <v>0.17553326402130012</v>
      </c>
      <c r="E2609" s="296">
        <f t="shared" ref="E2609:O2609" si="1988">E2631/$P2631</f>
        <v>6.1442805503757102E-2</v>
      </c>
      <c r="F2609" s="296">
        <f t="shared" si="1988"/>
        <v>3.9154076028007287E-2</v>
      </c>
      <c r="G2609" s="296">
        <f t="shared" si="1988"/>
        <v>0.19718031327707122</v>
      </c>
      <c r="H2609" s="296">
        <f t="shared" si="1988"/>
        <v>2.353624211650808E-2</v>
      </c>
      <c r="I2609" s="296">
        <f t="shared" si="1988"/>
        <v>1.8129335690561601E-2</v>
      </c>
      <c r="J2609" s="296">
        <f t="shared" si="1988"/>
        <v>0.16108942449772301</v>
      </c>
      <c r="K2609" s="296">
        <f t="shared" si="1988"/>
        <v>1.5322260569193256E-2</v>
      </c>
      <c r="L2609" s="296">
        <f t="shared" si="1988"/>
        <v>1.3019471044822685E-2</v>
      </c>
      <c r="M2609" s="296">
        <f t="shared" si="1988"/>
        <v>0.10613343867434552</v>
      </c>
      <c r="N2609" s="296">
        <f t="shared" si="1988"/>
        <v>0.17537004687710467</v>
      </c>
      <c r="O2609" s="296">
        <f t="shared" si="1988"/>
        <v>1.4089321699605559E-2</v>
      </c>
      <c r="P2609" s="155">
        <f t="shared" si="1985"/>
        <v>1.0000000000000002</v>
      </c>
      <c r="Q2609" s="156">
        <f t="shared" si="1986"/>
        <v>-0.26012310673168682</v>
      </c>
      <c r="R2609" s="83"/>
      <c r="S2609" s="83"/>
      <c r="T2609" s="232"/>
      <c r="U2609" s="209">
        <v>2</v>
      </c>
    </row>
    <row r="2610" spans="1:21" s="60" customFormat="1" ht="15.75" hidden="1" customHeight="1" thickBot="1">
      <c r="A2610" s="60" t="s">
        <v>60</v>
      </c>
      <c r="B2610" s="62"/>
      <c r="C2610" s="49" t="s">
        <v>776</v>
      </c>
      <c r="D2610" s="298">
        <f t="shared" si="1982"/>
        <v>0.21659956281222553</v>
      </c>
      <c r="E2610" s="299">
        <f t="shared" ref="E2610:O2610" si="1989">E2632/$P2632</f>
        <v>2.4840484346082676E-2</v>
      </c>
      <c r="F2610" s="299">
        <f t="shared" si="1989"/>
        <v>9.5251788270157862E-3</v>
      </c>
      <c r="G2610" s="299">
        <f t="shared" si="1989"/>
        <v>0.21060759271296683</v>
      </c>
      <c r="H2610" s="299">
        <f t="shared" si="1989"/>
        <v>9.6939632009071432E-3</v>
      </c>
      <c r="I2610" s="299">
        <f t="shared" si="1989"/>
        <v>5.3058453666068942E-3</v>
      </c>
      <c r="J2610" s="299">
        <f t="shared" si="1989"/>
        <v>0.20768806217869323</v>
      </c>
      <c r="K2610" s="299">
        <f t="shared" si="1989"/>
        <v>1.2645190259699978E-3</v>
      </c>
      <c r="L2610" s="299">
        <f t="shared" si="1989"/>
        <v>4.9867821963771276E-3</v>
      </c>
      <c r="M2610" s="299">
        <f t="shared" si="1989"/>
        <v>9.943603078195784E-2</v>
      </c>
      <c r="N2610" s="299">
        <f t="shared" si="1989"/>
        <v>0.20525283328055383</v>
      </c>
      <c r="O2610" s="299">
        <f t="shared" si="1989"/>
        <v>4.7991452706431402E-3</v>
      </c>
      <c r="P2610" s="300">
        <f t="shared" si="1985"/>
        <v>1</v>
      </c>
      <c r="Q2610" s="301">
        <f t="shared" si="1986"/>
        <v>-0.19816521982070567</v>
      </c>
      <c r="R2610" s="83"/>
      <c r="S2610" s="83"/>
      <c r="T2610" s="67"/>
      <c r="U2610" s="209">
        <v>2</v>
      </c>
    </row>
    <row r="2611" spans="1:21" s="60" customFormat="1" ht="15.75" hidden="1" customHeight="1" thickBot="1">
      <c r="A2611" s="60" t="s">
        <v>60</v>
      </c>
      <c r="B2611" s="62"/>
      <c r="C2611" s="49" t="s">
        <v>855</v>
      </c>
      <c r="D2611" s="130">
        <f t="shared" si="1982"/>
        <v>0.21106696036442332</v>
      </c>
      <c r="E2611" s="119">
        <f t="shared" ref="E2611:O2612" si="1990">E2633/$P2633</f>
        <v>8.0957031417659836E-3</v>
      </c>
      <c r="F2611" s="119">
        <f t="shared" si="1990"/>
        <v>1.1981675910801773E-2</v>
      </c>
      <c r="G2611" s="119">
        <f t="shared" si="1990"/>
        <v>0.21192349283901429</v>
      </c>
      <c r="H2611" s="119">
        <f t="shared" si="1990"/>
        <v>6.7990439553319831E-3</v>
      </c>
      <c r="I2611" s="119">
        <f t="shared" si="1990"/>
        <v>5.7903808946953728E-3</v>
      </c>
      <c r="J2611" s="119">
        <f t="shared" si="1990"/>
        <v>0.22339173510637145</v>
      </c>
      <c r="K2611" s="119">
        <f t="shared" si="1990"/>
        <v>7.0459118529409446E-3</v>
      </c>
      <c r="L2611" s="119">
        <f t="shared" si="1990"/>
        <v>8.4707783877685846E-3</v>
      </c>
      <c r="M2611" s="119">
        <f t="shared" si="1990"/>
        <v>8.2215842589487206E-2</v>
      </c>
      <c r="N2611" s="119">
        <f t="shared" si="1990"/>
        <v>0.21432012569924944</v>
      </c>
      <c r="O2611" s="119">
        <f t="shared" si="1990"/>
        <v>8.898349258149682E-3</v>
      </c>
      <c r="P2611" s="175">
        <f t="shared" si="1985"/>
        <v>0.99999999999999989</v>
      </c>
      <c r="Q2611" s="176">
        <f t="shared" si="1986"/>
        <v>-2.9422749528585368E-2</v>
      </c>
      <c r="R2611" s="83"/>
      <c r="S2611" s="83"/>
      <c r="T2611" s="67"/>
      <c r="U2611" s="209">
        <v>2</v>
      </c>
    </row>
    <row r="2612" spans="1:21" s="60" customFormat="1" ht="15.6" hidden="1" customHeight="1" thickBot="1">
      <c r="A2612" s="60" t="s">
        <v>60</v>
      </c>
      <c r="B2612" s="62"/>
      <c r="C2612" s="49" t="s">
        <v>939</v>
      </c>
      <c r="D2612" s="130">
        <f t="shared" si="1982"/>
        <v>0.20044414277347922</v>
      </c>
      <c r="E2612" s="119">
        <f t="shared" si="1990"/>
        <v>8.2164318601784039E-3</v>
      </c>
      <c r="F2612" s="119">
        <f t="shared" si="1990"/>
        <v>6.7886167516791936E-3</v>
      </c>
      <c r="G2612" s="119">
        <f t="shared" si="1990"/>
        <v>0.20255798313164691</v>
      </c>
      <c r="H2612" s="119">
        <f t="shared" si="1990"/>
        <v>8.1708461516682134E-3</v>
      </c>
      <c r="I2612" s="119">
        <f t="shared" si="1990"/>
        <v>4.6611605471434574E-3</v>
      </c>
      <c r="J2612" s="119">
        <f t="shared" si="1990"/>
        <v>0.20409895357578142</v>
      </c>
      <c r="K2612" s="119">
        <f t="shared" si="1990"/>
        <v>9.9799692775149641E-3</v>
      </c>
      <c r="L2612" s="119">
        <f t="shared" si="1990"/>
        <v>1.1393837049200365E-2</v>
      </c>
      <c r="M2612" s="119">
        <f t="shared" si="1990"/>
        <v>0.12379422545869959</v>
      </c>
      <c r="N2612" s="119">
        <f t="shared" si="1990"/>
        <v>0.20772097980808013</v>
      </c>
      <c r="O2612" s="119">
        <f t="shared" si="1990"/>
        <v>1.2172853614928154E-2</v>
      </c>
      <c r="P2612" s="175">
        <f t="shared" si="1985"/>
        <v>1</v>
      </c>
      <c r="Q2612" s="176">
        <f t="shared" si="1986"/>
        <v>5.7397717854964503E-2</v>
      </c>
      <c r="R2612" s="83"/>
      <c r="S2612" s="83"/>
      <c r="T2612" s="67"/>
      <c r="U2612" s="209">
        <v>2</v>
      </c>
    </row>
    <row r="2613" spans="1:21" s="60" customFormat="1" ht="15.6" hidden="1" customHeight="1" thickBot="1">
      <c r="A2613" s="60" t="s">
        <v>60</v>
      </c>
      <c r="B2613" s="62"/>
      <c r="C2613" s="49" t="s">
        <v>1073</v>
      </c>
      <c r="D2613" s="130">
        <f t="shared" ref="D2613:O2613" si="1991">D2636/$P2636</f>
        <v>0.2296663179366131</v>
      </c>
      <c r="E2613" s="119">
        <f t="shared" si="1991"/>
        <v>1.3464090148782521E-2</v>
      </c>
      <c r="F2613" s="119">
        <f t="shared" si="1991"/>
        <v>1.4565189585224618E-2</v>
      </c>
      <c r="G2613" s="119">
        <f t="shared" si="1991"/>
        <v>0.22968045824251762</v>
      </c>
      <c r="H2613" s="119">
        <f t="shared" si="1991"/>
        <v>1.1895196554904957E-2</v>
      </c>
      <c r="I2613" s="119">
        <f t="shared" si="1991"/>
        <v>1.7080653516485113E-2</v>
      </c>
      <c r="J2613" s="119">
        <f t="shared" si="1991"/>
        <v>0.2235738645813039</v>
      </c>
      <c r="K2613" s="119">
        <f t="shared" si="1991"/>
        <v>1.1042303547400347E-2</v>
      </c>
      <c r="L2613" s="119">
        <f t="shared" si="1991"/>
        <v>7.882677005724939E-3</v>
      </c>
      <c r="M2613" s="119">
        <f t="shared" si="1991"/>
        <v>5.7474817761273979E-2</v>
      </c>
      <c r="N2613" s="119">
        <f t="shared" si="1991"/>
        <v>0.17375850666559972</v>
      </c>
      <c r="O2613" s="119">
        <f t="shared" si="1991"/>
        <v>9.9159244541692261E-3</v>
      </c>
      <c r="P2613" s="175">
        <f>SUM(D2613:O2613)</f>
        <v>0.99999999999999989</v>
      </c>
      <c r="Q2613" s="176">
        <f>(P2636/P2634-1)</f>
        <v>-1.4638109303507396E-2</v>
      </c>
      <c r="R2613" s="83"/>
      <c r="S2613" s="83"/>
      <c r="T2613" s="67"/>
      <c r="U2613" s="209">
        <v>2</v>
      </c>
    </row>
    <row r="2614" spans="1:21" s="60" customFormat="1" ht="15.6" hidden="1" customHeight="1" thickBot="1">
      <c r="A2614" s="60" t="s">
        <v>60</v>
      </c>
      <c r="B2614" s="62">
        <f>+B2593+1</f>
        <v>477</v>
      </c>
      <c r="C2614" s="49" t="s">
        <v>1669</v>
      </c>
      <c r="D2614" s="130">
        <f t="shared" ref="D2614:D2620" si="1992">D2637/$P2637</f>
        <v>0.22816753957721811</v>
      </c>
      <c r="E2614" s="119">
        <f t="shared" ref="E2614:O2614" si="1993">E2637/$P2637</f>
        <v>1.3677196643642402E-2</v>
      </c>
      <c r="F2614" s="119">
        <f t="shared" si="1993"/>
        <v>1.2873908378860965E-2</v>
      </c>
      <c r="G2614" s="119">
        <f t="shared" si="1993"/>
        <v>0.2493389797194657</v>
      </c>
      <c r="H2614" s="119">
        <f t="shared" si="1993"/>
        <v>1.2065821145496402E-2</v>
      </c>
      <c r="I2614" s="119">
        <f t="shared" si="1993"/>
        <v>1.047775766340117E-2</v>
      </c>
      <c r="J2614" s="119">
        <f t="shared" si="1993"/>
        <v>8.6360095197534834E-2</v>
      </c>
      <c r="K2614" s="119">
        <f t="shared" si="1993"/>
        <v>1.0327536712184027E-2</v>
      </c>
      <c r="L2614" s="119">
        <f t="shared" si="1993"/>
        <v>1.2318305969000352E-2</v>
      </c>
      <c r="M2614" s="119">
        <f t="shared" si="1993"/>
        <v>0.15962353372724852</v>
      </c>
      <c r="N2614" s="119">
        <f t="shared" si="1993"/>
        <v>0.20360386064516808</v>
      </c>
      <c r="O2614" s="119">
        <f t="shared" si="1993"/>
        <v>1.1654646207794475E-3</v>
      </c>
      <c r="P2614" s="175">
        <f t="shared" ref="P2614:P2623" si="1994">SUM(D2614:O2614)</f>
        <v>1</v>
      </c>
      <c r="Q2614" s="442">
        <f>(P2637/P2636-1)</f>
        <v>-0.1273931959355199</v>
      </c>
      <c r="R2614" s="443"/>
      <c r="S2614" s="83"/>
      <c r="T2614" s="67"/>
      <c r="U2614" s="209">
        <v>2</v>
      </c>
    </row>
    <row r="2615" spans="1:21" s="60" customFormat="1" ht="15.6" hidden="1" customHeight="1">
      <c r="A2615" s="60" t="s">
        <v>60</v>
      </c>
      <c r="B2615" s="408">
        <f>+B2614+1</f>
        <v>478</v>
      </c>
      <c r="C2615" s="566" t="s">
        <v>1670</v>
      </c>
      <c r="D2615" s="460">
        <f t="shared" si="1992"/>
        <v>0.20561694152094695</v>
      </c>
      <c r="E2615" s="346">
        <f t="shared" ref="E2615:O2615" si="1995">E2638/$P2638</f>
        <v>1.3710624937110648E-3</v>
      </c>
      <c r="F2615" s="346">
        <f t="shared" si="1995"/>
        <v>4.3519132304875776E-3</v>
      </c>
      <c r="G2615" s="346">
        <f t="shared" si="1995"/>
        <v>0.20106674646262634</v>
      </c>
      <c r="H2615" s="346">
        <f t="shared" si="1995"/>
        <v>6.2716481352285683E-3</v>
      </c>
      <c r="I2615" s="346">
        <f t="shared" si="1995"/>
        <v>5.9069842382914548E-3</v>
      </c>
      <c r="J2615" s="346">
        <f t="shared" si="1995"/>
        <v>0.20451444106993563</v>
      </c>
      <c r="K2615" s="346">
        <f t="shared" si="1995"/>
        <v>3.6061040126120435E-3</v>
      </c>
      <c r="L2615" s="346">
        <f t="shared" si="1995"/>
        <v>6.6264003178051877E-3</v>
      </c>
      <c r="M2615" s="346">
        <f t="shared" si="1995"/>
        <v>0.15745934841445802</v>
      </c>
      <c r="N2615" s="346">
        <f t="shared" si="1995"/>
        <v>0.19432408504298673</v>
      </c>
      <c r="O2615" s="346">
        <f t="shared" si="1995"/>
        <v>8.8843250609104071E-3</v>
      </c>
      <c r="P2615" s="545">
        <f t="shared" si="1994"/>
        <v>1</v>
      </c>
      <c r="Q2615" s="548">
        <f t="shared" ref="Q2615:Q2623" si="1996">(P2638/P2637-1)</f>
        <v>-5.1879393721747769E-2</v>
      </c>
      <c r="R2615" s="83"/>
      <c r="S2615" s="83"/>
      <c r="T2615" s="67"/>
      <c r="U2615" s="209">
        <v>2</v>
      </c>
    </row>
    <row r="2616" spans="1:21" s="60" customFormat="1" ht="15.6" customHeight="1">
      <c r="A2616" s="60" t="s">
        <v>60</v>
      </c>
      <c r="B2616" s="513">
        <v>469</v>
      </c>
      <c r="C2616" s="567" t="s">
        <v>1671</v>
      </c>
      <c r="D2616" s="119">
        <f t="shared" si="1992"/>
        <v>0.18788413988527278</v>
      </c>
      <c r="E2616" s="119">
        <f t="shared" ref="E2616:O2616" si="1997">E2639/$P2639</f>
        <v>7.2332151056022599E-3</v>
      </c>
      <c r="F2616" s="119">
        <f t="shared" si="1997"/>
        <v>8.4018799605258265E-3</v>
      </c>
      <c r="G2616" s="119">
        <f t="shared" si="1997"/>
        <v>0.18950396128340632</v>
      </c>
      <c r="H2616" s="119">
        <f t="shared" si="1997"/>
        <v>1.0765973297222144E-2</v>
      </c>
      <c r="I2616" s="119">
        <f t="shared" si="1997"/>
        <v>1.0882240315592382E-2</v>
      </c>
      <c r="J2616" s="119">
        <f t="shared" si="1997"/>
        <v>0.1670291095780177</v>
      </c>
      <c r="K2616" s="119">
        <f t="shared" si="1997"/>
        <v>1.7594177547075998E-2</v>
      </c>
      <c r="L2616" s="119">
        <f t="shared" si="1997"/>
        <v>1.3790266172627874E-2</v>
      </c>
      <c r="M2616" s="119">
        <f t="shared" si="1997"/>
        <v>0.15199353029695992</v>
      </c>
      <c r="N2616" s="119">
        <f t="shared" si="1997"/>
        <v>0.19882359874458835</v>
      </c>
      <c r="O2616" s="119">
        <f t="shared" si="1997"/>
        <v>3.609790781310844E-2</v>
      </c>
      <c r="P2616" s="175">
        <f t="shared" si="1994"/>
        <v>1</v>
      </c>
      <c r="Q2616" s="556">
        <f t="shared" si="1996"/>
        <v>-2.2780425190942477E-3</v>
      </c>
      <c r="R2616" s="83"/>
      <c r="S2616" s="83"/>
      <c r="T2616" s="67"/>
      <c r="U2616" s="209">
        <v>1</v>
      </c>
    </row>
    <row r="2617" spans="1:21" s="60" customFormat="1" ht="15.6" customHeight="1">
      <c r="A2617" s="60" t="s">
        <v>60</v>
      </c>
      <c r="B2617" s="513">
        <f>+B2616+1</f>
        <v>470</v>
      </c>
      <c r="C2617" s="567" t="s">
        <v>1672</v>
      </c>
      <c r="D2617" s="119">
        <f t="shared" si="1992"/>
        <v>0.21640497764071182</v>
      </c>
      <c r="E2617" s="119">
        <f t="shared" ref="E2617:O2617" si="1998">E2640/$P2640</f>
        <v>3.0064901488816236E-2</v>
      </c>
      <c r="F2617" s="119">
        <f t="shared" si="1998"/>
        <v>2.1822471614080432E-2</v>
      </c>
      <c r="G2617" s="119">
        <f t="shared" si="1998"/>
        <v>0.19140128554960234</v>
      </c>
      <c r="H2617" s="119">
        <f t="shared" si="1998"/>
        <v>2.3319973561820945E-2</v>
      </c>
      <c r="I2617" s="119">
        <f t="shared" si="1998"/>
        <v>1.3300410895607935E-2</v>
      </c>
      <c r="J2617" s="119">
        <f t="shared" si="1998"/>
        <v>0.13886944042317281</v>
      </c>
      <c r="K2617" s="119">
        <f t="shared" si="1998"/>
        <v>1.4057038200771052E-2</v>
      </c>
      <c r="L2617" s="119">
        <f t="shared" si="1998"/>
        <v>1.0641671747197691E-2</v>
      </c>
      <c r="M2617" s="119">
        <f t="shared" si="1998"/>
        <v>0.14401219498698939</v>
      </c>
      <c r="N2617" s="119">
        <f t="shared" si="1998"/>
        <v>0.19186896339751969</v>
      </c>
      <c r="O2617" s="119">
        <f t="shared" si="1998"/>
        <v>4.2366704937096787E-3</v>
      </c>
      <c r="P2617" s="175">
        <f t="shared" si="1994"/>
        <v>1</v>
      </c>
      <c r="Q2617" s="556">
        <f t="shared" si="1996"/>
        <v>-6.2301824183622845E-2</v>
      </c>
      <c r="R2617" s="83"/>
      <c r="S2617" s="83"/>
      <c r="T2617" s="67"/>
      <c r="U2617" s="209">
        <v>1</v>
      </c>
    </row>
    <row r="2618" spans="1:21" s="60" customFormat="1" ht="15.75" customHeight="1">
      <c r="A2618" s="60" t="s">
        <v>60</v>
      </c>
      <c r="B2618" s="513">
        <f>+B2617+1</f>
        <v>471</v>
      </c>
      <c r="C2618" s="567" t="s">
        <v>1673</v>
      </c>
      <c r="D2618" s="119">
        <f t="shared" si="1992"/>
        <v>0.2273380635822464</v>
      </c>
      <c r="E2618" s="119">
        <f t="shared" ref="E2618:O2618" si="1999">E2641/$P2641</f>
        <v>9.5842760064214633E-3</v>
      </c>
      <c r="F2618" s="119">
        <f t="shared" si="1999"/>
        <v>9.8861670172730922E-3</v>
      </c>
      <c r="G2618" s="119">
        <f t="shared" si="1999"/>
        <v>0.17848217416434406</v>
      </c>
      <c r="H2618" s="119">
        <f t="shared" si="1999"/>
        <v>1.8916225880966742E-2</v>
      </c>
      <c r="I2618" s="119">
        <f t="shared" si="1999"/>
        <v>2.0183456805088738E-2</v>
      </c>
      <c r="J2618" s="119">
        <f t="shared" si="1999"/>
        <v>0.16447107011231837</v>
      </c>
      <c r="K2618" s="119">
        <f t="shared" si="1999"/>
        <v>1.9318085390545719E-2</v>
      </c>
      <c r="L2618" s="119">
        <f t="shared" si="1999"/>
        <v>1.1502534304739E-2</v>
      </c>
      <c r="M2618" s="119">
        <f t="shared" si="1999"/>
        <v>0.11133322470609382</v>
      </c>
      <c r="N2618" s="119">
        <f t="shared" si="1999"/>
        <v>0.21907129346329643</v>
      </c>
      <c r="O2618" s="119">
        <f t="shared" si="1999"/>
        <v>9.913428566666143E-3</v>
      </c>
      <c r="P2618" s="175">
        <f t="shared" si="1994"/>
        <v>1</v>
      </c>
      <c r="Q2618" s="556">
        <f t="shared" si="1996"/>
        <v>-0.12603034144018344</v>
      </c>
      <c r="R2618" s="83"/>
      <c r="S2618" s="83"/>
      <c r="T2618" s="67"/>
      <c r="U2618" s="209">
        <v>1</v>
      </c>
    </row>
    <row r="2619" spans="1:21" s="60" customFormat="1" ht="15.75" customHeight="1">
      <c r="A2619" s="60" t="s">
        <v>60</v>
      </c>
      <c r="B2619" s="513">
        <f>+B2618+1</f>
        <v>472</v>
      </c>
      <c r="C2619" s="567" t="s">
        <v>1674</v>
      </c>
      <c r="D2619" s="119">
        <f t="shared" si="1992"/>
        <v>0.24752178452656456</v>
      </c>
      <c r="E2619" s="119">
        <f t="shared" ref="E2619:O2619" si="2000">E2642/$P2642</f>
        <v>1.539744605301374E-2</v>
      </c>
      <c r="F2619" s="119">
        <f t="shared" si="2000"/>
        <v>1.3197522790887201E-2</v>
      </c>
      <c r="G2619" s="119">
        <f t="shared" si="2000"/>
        <v>0.2155670668832681</v>
      </c>
      <c r="H2619" s="119">
        <f t="shared" si="2000"/>
        <v>7.8092122183359503E-3</v>
      </c>
      <c r="I2619" s="119">
        <f t="shared" si="2000"/>
        <v>4.9967503417734649E-3</v>
      </c>
      <c r="J2619" s="119">
        <f t="shared" si="2000"/>
        <v>0.12625145206602859</v>
      </c>
      <c r="K2619" s="119">
        <f t="shared" si="2000"/>
        <v>6.3417286368015399E-3</v>
      </c>
      <c r="L2619" s="119">
        <f t="shared" si="2000"/>
        <v>9.1703856778599848E-3</v>
      </c>
      <c r="M2619" s="119">
        <f t="shared" si="2000"/>
        <v>0.11207643300101053</v>
      </c>
      <c r="N2619" s="119">
        <f t="shared" si="2000"/>
        <v>0.23560030805057228</v>
      </c>
      <c r="O2619" s="119">
        <f t="shared" si="2000"/>
        <v>6.0699097538840681E-3</v>
      </c>
      <c r="P2619" s="175">
        <f t="shared" si="1994"/>
        <v>1</v>
      </c>
      <c r="Q2619" s="556">
        <f t="shared" si="1996"/>
        <v>-8.6043758996561692E-2</v>
      </c>
      <c r="R2619" s="83"/>
      <c r="S2619" s="83"/>
      <c r="T2619" s="67"/>
      <c r="U2619" s="209">
        <v>1</v>
      </c>
    </row>
    <row r="2620" spans="1:21" s="60" customFormat="1" ht="15.75" customHeight="1">
      <c r="A2620" s="60" t="s">
        <v>60</v>
      </c>
      <c r="B2620" s="513">
        <v>473</v>
      </c>
      <c r="C2620" s="567" t="s">
        <v>1675</v>
      </c>
      <c r="D2620" s="119">
        <f t="shared" si="1992"/>
        <v>0.23416741044776121</v>
      </c>
      <c r="E2620" s="119">
        <f t="shared" ref="E2620:O2620" si="2001">E2643/$P2643</f>
        <v>4.3845014925373111E-3</v>
      </c>
      <c r="F2620" s="119">
        <f t="shared" si="2001"/>
        <v>7.6540686567164217E-3</v>
      </c>
      <c r="G2620" s="119">
        <f t="shared" si="2001"/>
        <v>0.20186419253731339</v>
      </c>
      <c r="H2620" s="119">
        <f t="shared" si="2001"/>
        <v>2.0359552238806566E-4</v>
      </c>
      <c r="I2620" s="119">
        <f t="shared" si="2001"/>
        <v>1.1350405970149259E-2</v>
      </c>
      <c r="J2620" s="119">
        <f t="shared" si="2001"/>
        <v>0.22388059701492538</v>
      </c>
      <c r="K2620" s="119">
        <f t="shared" si="2001"/>
        <v>1.4925373134328358E-2</v>
      </c>
      <c r="L2620" s="119">
        <f t="shared" si="2001"/>
        <v>1.4925373134328358E-2</v>
      </c>
      <c r="M2620" s="119">
        <f t="shared" si="2001"/>
        <v>0.11940298507462686</v>
      </c>
      <c r="N2620" s="119">
        <f t="shared" si="2001"/>
        <v>0.13432835820895522</v>
      </c>
      <c r="O2620" s="119">
        <f t="shared" si="2001"/>
        <v>3.2913138805970285E-2</v>
      </c>
      <c r="P2620" s="175">
        <f t="shared" si="1994"/>
        <v>1.0000000000000002</v>
      </c>
      <c r="Q2620" s="556">
        <f t="shared" si="1996"/>
        <v>-9.3124930013270046E-2</v>
      </c>
      <c r="R2620" s="83"/>
      <c r="S2620" s="83"/>
      <c r="T2620" s="67"/>
      <c r="U2620" s="209">
        <v>1</v>
      </c>
    </row>
    <row r="2621" spans="1:21" s="60" customFormat="1" ht="15.75" customHeight="1">
      <c r="A2621" s="60" t="s">
        <v>60</v>
      </c>
      <c r="B2621" s="513">
        <v>474</v>
      </c>
      <c r="C2621" s="567" t="s">
        <v>1676</v>
      </c>
      <c r="D2621" s="119">
        <f t="shared" ref="D2621:O2623" si="2002">D2644/$P2644</f>
        <v>0.16923076923076924</v>
      </c>
      <c r="E2621" s="119">
        <f t="shared" si="2002"/>
        <v>1.5384615384615385E-2</v>
      </c>
      <c r="F2621" s="119">
        <f t="shared" si="2002"/>
        <v>1.5384615384615385E-2</v>
      </c>
      <c r="G2621" s="119">
        <f t="shared" si="2002"/>
        <v>0.21538461538461537</v>
      </c>
      <c r="H2621" s="119">
        <f t="shared" si="2002"/>
        <v>1.5384615384615385E-2</v>
      </c>
      <c r="I2621" s="119">
        <f t="shared" si="2002"/>
        <v>1.5384615384615385E-2</v>
      </c>
      <c r="J2621" s="119">
        <f t="shared" si="2002"/>
        <v>0.1846153846153846</v>
      </c>
      <c r="K2621" s="119">
        <f t="shared" si="2002"/>
        <v>1.5384615384615385E-2</v>
      </c>
      <c r="L2621" s="119">
        <f t="shared" si="2002"/>
        <v>1.5384615384615385E-2</v>
      </c>
      <c r="M2621" s="119">
        <f t="shared" si="2002"/>
        <v>0.13846153846153847</v>
      </c>
      <c r="N2621" s="119">
        <f t="shared" si="2002"/>
        <v>0.1846153846153846</v>
      </c>
      <c r="O2621" s="119">
        <f t="shared" si="2002"/>
        <v>1.538461538461533E-2</v>
      </c>
      <c r="P2621" s="175">
        <f t="shared" si="1994"/>
        <v>0.99999999999999978</v>
      </c>
      <c r="Q2621" s="556">
        <f t="shared" si="1996"/>
        <v>-2.9850746268656692E-2</v>
      </c>
      <c r="R2621" s="83"/>
      <c r="S2621" s="83"/>
      <c r="T2621" s="67"/>
      <c r="U2621" s="209">
        <v>1</v>
      </c>
    </row>
    <row r="2622" spans="1:21" s="60" customFormat="1" ht="15.75" hidden="1" customHeight="1" thickBot="1">
      <c r="A2622" s="60" t="s">
        <v>60</v>
      </c>
      <c r="B2622" s="409"/>
      <c r="C2622" s="158" t="s">
        <v>1677</v>
      </c>
      <c r="D2622" s="102" t="e">
        <f t="shared" si="2002"/>
        <v>#DIV/0!</v>
      </c>
      <c r="E2622" s="103" t="e">
        <f t="shared" si="2002"/>
        <v>#DIV/0!</v>
      </c>
      <c r="F2622" s="103" t="e">
        <f t="shared" si="2002"/>
        <v>#DIV/0!</v>
      </c>
      <c r="G2622" s="103" t="e">
        <f t="shared" si="2002"/>
        <v>#DIV/0!</v>
      </c>
      <c r="H2622" s="103" t="e">
        <f t="shared" si="2002"/>
        <v>#DIV/0!</v>
      </c>
      <c r="I2622" s="103" t="e">
        <f t="shared" si="2002"/>
        <v>#DIV/0!</v>
      </c>
      <c r="J2622" s="103" t="e">
        <f t="shared" si="2002"/>
        <v>#DIV/0!</v>
      </c>
      <c r="K2622" s="103" t="e">
        <f t="shared" si="2002"/>
        <v>#DIV/0!</v>
      </c>
      <c r="L2622" s="103" t="e">
        <f t="shared" si="2002"/>
        <v>#DIV/0!</v>
      </c>
      <c r="M2622" s="103" t="e">
        <f t="shared" si="2002"/>
        <v>#DIV/0!</v>
      </c>
      <c r="N2622" s="103" t="e">
        <f t="shared" si="2002"/>
        <v>#DIV/0!</v>
      </c>
      <c r="O2622" s="103" t="e">
        <f t="shared" si="2002"/>
        <v>#DIV/0!</v>
      </c>
      <c r="P2622" s="105" t="e">
        <f t="shared" si="1994"/>
        <v>#DIV/0!</v>
      </c>
      <c r="Q2622" s="106">
        <f t="shared" si="1996"/>
        <v>-1</v>
      </c>
      <c r="R2622" s="83"/>
      <c r="S2622" s="83"/>
      <c r="T2622" s="67"/>
      <c r="U2622" s="209">
        <v>2</v>
      </c>
    </row>
    <row r="2623" spans="1:21" s="60" customFormat="1" ht="15.75" hidden="1" customHeight="1" thickBot="1">
      <c r="A2623" s="60" t="s">
        <v>60</v>
      </c>
      <c r="B2623" s="213"/>
      <c r="C2623" s="40" t="s">
        <v>1678</v>
      </c>
      <c r="D2623" s="102" t="e">
        <f t="shared" si="2002"/>
        <v>#DIV/0!</v>
      </c>
      <c r="E2623" s="103" t="e">
        <f t="shared" si="2002"/>
        <v>#DIV/0!</v>
      </c>
      <c r="F2623" s="103" t="e">
        <f t="shared" si="2002"/>
        <v>#DIV/0!</v>
      </c>
      <c r="G2623" s="103" t="e">
        <f t="shared" si="2002"/>
        <v>#DIV/0!</v>
      </c>
      <c r="H2623" s="103" t="e">
        <f t="shared" si="2002"/>
        <v>#DIV/0!</v>
      </c>
      <c r="I2623" s="103" t="e">
        <f t="shared" si="2002"/>
        <v>#DIV/0!</v>
      </c>
      <c r="J2623" s="103" t="e">
        <f t="shared" si="2002"/>
        <v>#DIV/0!</v>
      </c>
      <c r="K2623" s="103" t="e">
        <f t="shared" si="2002"/>
        <v>#DIV/0!</v>
      </c>
      <c r="L2623" s="103" t="e">
        <f t="shared" si="2002"/>
        <v>#DIV/0!</v>
      </c>
      <c r="M2623" s="103" t="e">
        <f t="shared" si="2002"/>
        <v>#DIV/0!</v>
      </c>
      <c r="N2623" s="103" t="e">
        <f t="shared" si="2002"/>
        <v>#DIV/0!</v>
      </c>
      <c r="O2623" s="103" t="e">
        <f t="shared" si="2002"/>
        <v>#DIV/0!</v>
      </c>
      <c r="P2623" s="107" t="e">
        <f t="shared" si="1994"/>
        <v>#DIV/0!</v>
      </c>
      <c r="Q2623" s="108" t="e">
        <f t="shared" si="1996"/>
        <v>#DIV/0!</v>
      </c>
      <c r="R2623" s="83"/>
      <c r="S2623" s="83"/>
      <c r="T2623" s="67"/>
      <c r="U2623" s="209">
        <v>2</v>
      </c>
    </row>
    <row r="2624" spans="1:21" s="60" customFormat="1" ht="15.75" hidden="1" customHeight="1" thickBot="1">
      <c r="A2624" s="60" t="s">
        <v>60</v>
      </c>
      <c r="B2624" s="213"/>
      <c r="C2624" s="40" t="s">
        <v>2557</v>
      </c>
      <c r="D2624" s="102" t="e">
        <f t="shared" ref="D2624:O2624" si="2003">D2647/$P2647</f>
        <v>#DIV/0!</v>
      </c>
      <c r="E2624" s="103" t="e">
        <f t="shared" si="2003"/>
        <v>#DIV/0!</v>
      </c>
      <c r="F2624" s="103" t="e">
        <f t="shared" si="2003"/>
        <v>#DIV/0!</v>
      </c>
      <c r="G2624" s="103" t="e">
        <f t="shared" si="2003"/>
        <v>#DIV/0!</v>
      </c>
      <c r="H2624" s="103" t="e">
        <f t="shared" si="2003"/>
        <v>#DIV/0!</v>
      </c>
      <c r="I2624" s="103" t="e">
        <f t="shared" si="2003"/>
        <v>#DIV/0!</v>
      </c>
      <c r="J2624" s="103" t="e">
        <f t="shared" si="2003"/>
        <v>#DIV/0!</v>
      </c>
      <c r="K2624" s="103" t="e">
        <f t="shared" si="2003"/>
        <v>#DIV/0!</v>
      </c>
      <c r="L2624" s="103" t="e">
        <f t="shared" si="2003"/>
        <v>#DIV/0!</v>
      </c>
      <c r="M2624" s="103" t="e">
        <f t="shared" si="2003"/>
        <v>#DIV/0!</v>
      </c>
      <c r="N2624" s="103" t="e">
        <f t="shared" si="2003"/>
        <v>#DIV/0!</v>
      </c>
      <c r="O2624" s="103" t="e">
        <f t="shared" si="2003"/>
        <v>#DIV/0!</v>
      </c>
      <c r="P2624" s="107" t="e">
        <f t="shared" ref="P2624:P2626" si="2004">SUM(D2624:O2624)</f>
        <v>#DIV/0!</v>
      </c>
      <c r="Q2624" s="108" t="e">
        <f t="shared" ref="Q2624:Q2626" si="2005">(P2647/P2646-1)</f>
        <v>#DIV/0!</v>
      </c>
      <c r="R2624" s="83"/>
      <c r="S2624" s="83"/>
      <c r="T2624" s="67"/>
      <c r="U2624" s="209">
        <v>2</v>
      </c>
    </row>
    <row r="2625" spans="1:21" s="60" customFormat="1" ht="15.75" hidden="1" customHeight="1" thickBot="1">
      <c r="A2625" s="60" t="s">
        <v>60</v>
      </c>
      <c r="B2625" s="213"/>
      <c r="C2625" s="40" t="s">
        <v>2653</v>
      </c>
      <c r="D2625" s="102" t="e">
        <f t="shared" ref="D2625:O2625" si="2006">D2648/$P2648</f>
        <v>#DIV/0!</v>
      </c>
      <c r="E2625" s="103" t="e">
        <f t="shared" si="2006"/>
        <v>#DIV/0!</v>
      </c>
      <c r="F2625" s="103" t="e">
        <f t="shared" si="2006"/>
        <v>#DIV/0!</v>
      </c>
      <c r="G2625" s="103" t="e">
        <f t="shared" si="2006"/>
        <v>#DIV/0!</v>
      </c>
      <c r="H2625" s="103" t="e">
        <f t="shared" si="2006"/>
        <v>#DIV/0!</v>
      </c>
      <c r="I2625" s="103" t="e">
        <f t="shared" si="2006"/>
        <v>#DIV/0!</v>
      </c>
      <c r="J2625" s="103" t="e">
        <f t="shared" si="2006"/>
        <v>#DIV/0!</v>
      </c>
      <c r="K2625" s="103" t="e">
        <f t="shared" si="2006"/>
        <v>#DIV/0!</v>
      </c>
      <c r="L2625" s="103" t="e">
        <f t="shared" si="2006"/>
        <v>#DIV/0!</v>
      </c>
      <c r="M2625" s="103" t="e">
        <f t="shared" si="2006"/>
        <v>#DIV/0!</v>
      </c>
      <c r="N2625" s="103" t="e">
        <f t="shared" si="2006"/>
        <v>#DIV/0!</v>
      </c>
      <c r="O2625" s="103" t="e">
        <f t="shared" si="2006"/>
        <v>#DIV/0!</v>
      </c>
      <c r="P2625" s="107" t="e">
        <f t="shared" si="2004"/>
        <v>#DIV/0!</v>
      </c>
      <c r="Q2625" s="108" t="e">
        <f t="shared" si="2005"/>
        <v>#DIV/0!</v>
      </c>
      <c r="R2625" s="83"/>
      <c r="S2625" s="83"/>
      <c r="T2625" s="67"/>
      <c r="U2625" s="209">
        <v>2</v>
      </c>
    </row>
    <row r="2626" spans="1:21" s="60" customFormat="1" ht="15.75" hidden="1" customHeight="1" thickBot="1">
      <c r="A2626" s="60" t="s">
        <v>60</v>
      </c>
      <c r="B2626" s="213"/>
      <c r="C2626" s="40" t="s">
        <v>2749</v>
      </c>
      <c r="D2626" s="102" t="e">
        <f t="shared" ref="D2626:O2626" si="2007">D2649/$P2649</f>
        <v>#DIV/0!</v>
      </c>
      <c r="E2626" s="103" t="e">
        <f t="shared" si="2007"/>
        <v>#DIV/0!</v>
      </c>
      <c r="F2626" s="103" t="e">
        <f t="shared" si="2007"/>
        <v>#DIV/0!</v>
      </c>
      <c r="G2626" s="103" t="e">
        <f t="shared" si="2007"/>
        <v>#DIV/0!</v>
      </c>
      <c r="H2626" s="103" t="e">
        <f t="shared" si="2007"/>
        <v>#DIV/0!</v>
      </c>
      <c r="I2626" s="103" t="e">
        <f t="shared" si="2007"/>
        <v>#DIV/0!</v>
      </c>
      <c r="J2626" s="103" t="e">
        <f t="shared" si="2007"/>
        <v>#DIV/0!</v>
      </c>
      <c r="K2626" s="103" t="e">
        <f t="shared" si="2007"/>
        <v>#DIV/0!</v>
      </c>
      <c r="L2626" s="103" t="e">
        <f t="shared" si="2007"/>
        <v>#DIV/0!</v>
      </c>
      <c r="M2626" s="103" t="e">
        <f t="shared" si="2007"/>
        <v>#DIV/0!</v>
      </c>
      <c r="N2626" s="103" t="e">
        <f t="shared" si="2007"/>
        <v>#DIV/0!</v>
      </c>
      <c r="O2626" s="103" t="e">
        <f t="shared" si="2007"/>
        <v>#DIV/0!</v>
      </c>
      <c r="P2626" s="107" t="e">
        <f t="shared" si="2004"/>
        <v>#DIV/0!</v>
      </c>
      <c r="Q2626" s="108" t="e">
        <f t="shared" si="2005"/>
        <v>#DIV/0!</v>
      </c>
      <c r="R2626" s="83"/>
      <c r="S2626" s="83"/>
      <c r="T2626" s="67"/>
      <c r="U2626" s="209">
        <v>2</v>
      </c>
    </row>
    <row r="2627" spans="1:21" s="60" customFormat="1" ht="15.75" hidden="1" customHeight="1" thickBot="1">
      <c r="A2627" s="60" t="s">
        <v>60</v>
      </c>
      <c r="B2627" s="213"/>
      <c r="C2627" s="41" t="s">
        <v>279</v>
      </c>
      <c r="D2627" s="351">
        <v>3.1375385100000002</v>
      </c>
      <c r="E2627" s="352">
        <v>0.42938542000000002</v>
      </c>
      <c r="F2627" s="352">
        <v>0.4151755399999999</v>
      </c>
      <c r="G2627" s="352">
        <v>2.51655644</v>
      </c>
      <c r="H2627" s="352">
        <v>0.44133724000000019</v>
      </c>
      <c r="I2627" s="352">
        <v>0.38200744999999969</v>
      </c>
      <c r="J2627" s="352">
        <v>2.7250128699999996</v>
      </c>
      <c r="K2627" s="352">
        <v>0.45948831000000112</v>
      </c>
      <c r="L2627" s="352">
        <v>0.67444665000000015</v>
      </c>
      <c r="M2627" s="352">
        <v>0.6178975599999994</v>
      </c>
      <c r="N2627" s="352">
        <v>5.8209372200000011</v>
      </c>
      <c r="O2627" s="83">
        <v>0.97553898999999689</v>
      </c>
      <c r="P2627" s="304">
        <f>SUM(D2627:O2627)</f>
        <v>18.595322199999998</v>
      </c>
      <c r="Q2627" s="84"/>
      <c r="R2627" s="83"/>
      <c r="S2627" s="83"/>
      <c r="T2627" s="67"/>
      <c r="U2627" s="209">
        <v>2</v>
      </c>
    </row>
    <row r="2628" spans="1:21" s="60" customFormat="1" ht="15.75" hidden="1" customHeight="1" thickBot="1">
      <c r="A2628" s="60" t="s">
        <v>60</v>
      </c>
      <c r="B2628" s="213"/>
      <c r="C2628" s="40" t="s">
        <v>280</v>
      </c>
      <c r="D2628" s="109">
        <v>3.7245635500000001</v>
      </c>
      <c r="E2628" s="110">
        <v>0.90034119999999995</v>
      </c>
      <c r="F2628" s="110">
        <v>0.76493175999999996</v>
      </c>
      <c r="G2628" s="110">
        <v>2.9353593199999999</v>
      </c>
      <c r="H2628" s="110">
        <v>1.0334051099999999</v>
      </c>
      <c r="I2628" s="110">
        <v>0.79325133999999997</v>
      </c>
      <c r="J2628" s="110">
        <v>2.6856039900000002</v>
      </c>
      <c r="K2628" s="110">
        <v>0.41751986000000002</v>
      </c>
      <c r="L2628" s="110">
        <v>0.43319215</v>
      </c>
      <c r="M2628" s="110">
        <v>2.9405522199999998</v>
      </c>
      <c r="N2628" s="110">
        <v>3.7076627700000002</v>
      </c>
      <c r="O2628" s="111">
        <v>0.95825068999999996</v>
      </c>
      <c r="P2628" s="112">
        <f>SUM(D2628:O2628)</f>
        <v>21.294633959999999</v>
      </c>
      <c r="Q2628" s="240"/>
      <c r="R2628" s="315"/>
      <c r="S2628" s="315"/>
      <c r="T2628" s="242"/>
      <c r="U2628" s="209">
        <v>2</v>
      </c>
    </row>
    <row r="2629" spans="1:21" s="60" customFormat="1" ht="15.75" hidden="1" customHeight="1" thickBot="1">
      <c r="A2629" s="60" t="s">
        <v>60</v>
      </c>
      <c r="B2629" s="213"/>
      <c r="C2629" s="40" t="s">
        <v>472</v>
      </c>
      <c r="D2629" s="109">
        <v>3.5561314799999999</v>
      </c>
      <c r="E2629" s="110">
        <v>0.74107051999999995</v>
      </c>
      <c r="F2629" s="110">
        <v>0.59460400999999996</v>
      </c>
      <c r="G2629" s="110">
        <v>3.5241701000000001</v>
      </c>
      <c r="H2629" s="110">
        <v>0.67603873000000003</v>
      </c>
      <c r="I2629" s="110">
        <v>0.75277857999999997</v>
      </c>
      <c r="J2629" s="110">
        <v>3.4104087199999999</v>
      </c>
      <c r="K2629" s="110">
        <v>0.66773019</v>
      </c>
      <c r="L2629" s="110">
        <v>0.60331966999999997</v>
      </c>
      <c r="M2629" s="110">
        <v>2.7422465200000001</v>
      </c>
      <c r="N2629" s="110">
        <v>3.3515510700000002</v>
      </c>
      <c r="O2629" s="111">
        <v>0.58259079000000003</v>
      </c>
      <c r="P2629" s="112">
        <f t="shared" ref="P2629:P2634" si="2008">SUM(D2629:O2629)</f>
        <v>21.202640379999998</v>
      </c>
      <c r="Q2629" s="80"/>
      <c r="R2629" s="114"/>
      <c r="S2629" s="114"/>
      <c r="T2629" s="115">
        <f t="shared" ref="T2629:T2635" si="2009">R2629-S2629</f>
        <v>0</v>
      </c>
      <c r="U2629" s="209">
        <v>2</v>
      </c>
    </row>
    <row r="2630" spans="1:21" s="60" customFormat="1" ht="15.75" hidden="1" customHeight="1" thickBot="1">
      <c r="A2630" s="60" t="s">
        <v>60</v>
      </c>
      <c r="B2630" s="213"/>
      <c r="C2630" s="40" t="s">
        <v>591</v>
      </c>
      <c r="D2630" s="109">
        <v>3.2191256799999999</v>
      </c>
      <c r="E2630" s="110">
        <v>0.50055592999999998</v>
      </c>
      <c r="F2630" s="110">
        <v>0.65366225</v>
      </c>
      <c r="G2630" s="110">
        <v>3.3828349200000001</v>
      </c>
      <c r="H2630" s="110">
        <v>0.77935867999999997</v>
      </c>
      <c r="I2630" s="110">
        <v>0.77026640999999996</v>
      </c>
      <c r="J2630" s="110">
        <v>3.3451925400000002</v>
      </c>
      <c r="K2630" s="110">
        <v>0.50434458999999998</v>
      </c>
      <c r="L2630" s="110">
        <v>0.51860147000000001</v>
      </c>
      <c r="M2630" s="110">
        <v>2.2862985</v>
      </c>
      <c r="N2630" s="110">
        <v>3.33968401</v>
      </c>
      <c r="O2630" s="111">
        <v>0.61791351999999999</v>
      </c>
      <c r="P2630" s="112">
        <f t="shared" si="2008"/>
        <v>19.917838499999998</v>
      </c>
      <c r="Q2630" s="80"/>
      <c r="R2630" s="114"/>
      <c r="S2630" s="114"/>
      <c r="T2630" s="115">
        <f t="shared" si="2009"/>
        <v>0</v>
      </c>
      <c r="U2630" s="209">
        <v>2</v>
      </c>
    </row>
    <row r="2631" spans="1:21" s="60" customFormat="1" ht="15.75" hidden="1" customHeight="1" thickBot="1">
      <c r="A2631" s="60" t="s">
        <v>60</v>
      </c>
      <c r="B2631" s="213"/>
      <c r="C2631" s="40" t="s">
        <v>687</v>
      </c>
      <c r="D2631" s="109">
        <v>2.5867895600000002</v>
      </c>
      <c r="E2631" s="110">
        <v>0.90546716999999999</v>
      </c>
      <c r="F2631" s="110">
        <v>0.57700377000000003</v>
      </c>
      <c r="G2631" s="110">
        <v>2.9057966799999999</v>
      </c>
      <c r="H2631" s="110">
        <v>0.34684767999999999</v>
      </c>
      <c r="I2631" s="110">
        <v>0.26716746000000002</v>
      </c>
      <c r="J2631" s="110">
        <v>2.37393433</v>
      </c>
      <c r="K2631" s="110">
        <v>0.22580030000000001</v>
      </c>
      <c r="L2631" s="110">
        <v>0.19186466999999999</v>
      </c>
      <c r="M2631" s="110">
        <v>1.56406179</v>
      </c>
      <c r="N2631" s="110">
        <v>2.5843842700000001</v>
      </c>
      <c r="O2631" s="111">
        <v>0.20763079000000001</v>
      </c>
      <c r="P2631" s="112">
        <f t="shared" si="2008"/>
        <v>14.736748469999998</v>
      </c>
      <c r="Q2631" s="80"/>
      <c r="R2631" s="114"/>
      <c r="S2631" s="114"/>
      <c r="T2631" s="115">
        <f t="shared" si="2009"/>
        <v>0</v>
      </c>
      <c r="U2631" s="209">
        <v>2</v>
      </c>
    </row>
    <row r="2632" spans="1:21" s="60" customFormat="1" ht="15.75" hidden="1" customHeight="1" thickBot="1">
      <c r="A2632" s="60" t="s">
        <v>60</v>
      </c>
      <c r="B2632" s="213"/>
      <c r="C2632" s="40" t="s">
        <v>776</v>
      </c>
      <c r="D2632" s="151">
        <v>2.5594351900000003</v>
      </c>
      <c r="E2632" s="152">
        <v>0.29352602999999977</v>
      </c>
      <c r="F2632" s="152">
        <v>0.11255367999999999</v>
      </c>
      <c r="G2632" s="152">
        <v>2.4886314500000002</v>
      </c>
      <c r="H2632" s="152">
        <v>0.11454811000000031</v>
      </c>
      <c r="I2632" s="152">
        <v>6.2696189999999596E-2</v>
      </c>
      <c r="J2632" s="152">
        <v>2.4541330000000006</v>
      </c>
      <c r="K2632" s="152">
        <v>1.4942109999999786E-2</v>
      </c>
      <c r="L2632" s="152">
        <v>5.892599999999959E-2</v>
      </c>
      <c r="M2632" s="152">
        <v>1.1749796400000001</v>
      </c>
      <c r="N2632" s="152">
        <v>2.4253572699999992</v>
      </c>
      <c r="O2632" s="111">
        <v>5.6708800000000892E-2</v>
      </c>
      <c r="P2632" s="112">
        <f t="shared" si="2008"/>
        <v>11.81643747</v>
      </c>
      <c r="Q2632" s="80"/>
      <c r="R2632" s="114"/>
      <c r="S2632" s="114"/>
      <c r="T2632" s="115">
        <f t="shared" si="2009"/>
        <v>0</v>
      </c>
      <c r="U2632" s="209">
        <v>2</v>
      </c>
    </row>
    <row r="2633" spans="1:21" s="60" customFormat="1" ht="15.75" hidden="1" customHeight="1" thickBot="1">
      <c r="A2633" s="60" t="s">
        <v>60</v>
      </c>
      <c r="B2633" s="213"/>
      <c r="C2633" s="40" t="s">
        <v>855</v>
      </c>
      <c r="D2633" s="306">
        <v>2.4206774499999999</v>
      </c>
      <c r="E2633" s="307">
        <v>9.2847719999999967E-2</v>
      </c>
      <c r="F2633" s="307">
        <v>0.1374150300000001</v>
      </c>
      <c r="G2633" s="307">
        <v>2.4305008199999998</v>
      </c>
      <c r="H2633" s="307">
        <v>7.7976640000000152E-2</v>
      </c>
      <c r="I2633" s="307">
        <v>6.6408519999999527E-2</v>
      </c>
      <c r="J2633" s="307">
        <v>2.5620274000000007</v>
      </c>
      <c r="K2633" s="307">
        <v>8.0807909999999872E-2</v>
      </c>
      <c r="L2633" s="307">
        <v>9.7149370000000346E-2</v>
      </c>
      <c r="M2633" s="307">
        <v>0.94291420999999875</v>
      </c>
      <c r="N2633" s="307">
        <v>2.4579872400000013</v>
      </c>
      <c r="O2633" s="308">
        <v>0.10205307999999924</v>
      </c>
      <c r="P2633" s="309">
        <f t="shared" si="2008"/>
        <v>11.46876539</v>
      </c>
      <c r="Q2633" s="80"/>
      <c r="R2633" s="109"/>
      <c r="S2633" s="109"/>
      <c r="T2633" s="52">
        <f>S2633-R2633</f>
        <v>0</v>
      </c>
      <c r="U2633" s="209">
        <v>2</v>
      </c>
    </row>
    <row r="2634" spans="1:21" s="60" customFormat="1" ht="15.75" hidden="1" customHeight="1">
      <c r="A2634" s="60" t="s">
        <v>60</v>
      </c>
      <c r="B2634" s="512"/>
      <c r="C2634" s="41" t="s">
        <v>939</v>
      </c>
      <c r="D2634" s="306">
        <v>2.43079541</v>
      </c>
      <c r="E2634" s="307">
        <v>9.9641050000000231E-2</v>
      </c>
      <c r="F2634" s="307">
        <v>8.2325870000000023E-2</v>
      </c>
      <c r="G2634" s="307">
        <v>2.4564300500000003</v>
      </c>
      <c r="H2634" s="307">
        <v>9.9088229999999555E-2</v>
      </c>
      <c r="I2634" s="307">
        <v>5.6526110000000074E-2</v>
      </c>
      <c r="J2634" s="307">
        <v>2.4751174699999998</v>
      </c>
      <c r="K2634" s="307">
        <v>0.12102754999999998</v>
      </c>
      <c r="L2634" s="307">
        <v>0.13817359000000007</v>
      </c>
      <c r="M2634" s="307">
        <v>1.5012583099999999</v>
      </c>
      <c r="N2634" s="307">
        <v>2.5190419500000019</v>
      </c>
      <c r="O2634" s="308">
        <v>0.1476207599999988</v>
      </c>
      <c r="P2634" s="309">
        <f t="shared" si="2008"/>
        <v>12.127046350000001</v>
      </c>
      <c r="Q2634" s="80"/>
      <c r="R2634" s="342">
        <v>11.1</v>
      </c>
      <c r="S2634" s="342">
        <v>11.1</v>
      </c>
      <c r="T2634" s="355">
        <f t="shared" si="2009"/>
        <v>0</v>
      </c>
      <c r="U2634" s="209">
        <v>2</v>
      </c>
    </row>
    <row r="2635" spans="1:21" s="60" customFormat="1" ht="15.6" customHeight="1">
      <c r="A2635" s="60" t="s">
        <v>60</v>
      </c>
      <c r="B2635" s="513">
        <v>475</v>
      </c>
      <c r="C2635" s="567" t="s">
        <v>2827</v>
      </c>
      <c r="D2635" s="551">
        <v>1.1000000000000001</v>
      </c>
      <c r="E2635" s="551">
        <v>0.1</v>
      </c>
      <c r="F2635" s="551">
        <v>0.1</v>
      </c>
      <c r="G2635" s="551">
        <v>1.4</v>
      </c>
      <c r="H2635" s="551">
        <v>0.1</v>
      </c>
      <c r="I2635" s="551">
        <v>0.1</v>
      </c>
      <c r="J2635" s="551">
        <v>1.2</v>
      </c>
      <c r="K2635" s="551">
        <v>0.1</v>
      </c>
      <c r="L2635" s="551">
        <v>0.1</v>
      </c>
      <c r="M2635" s="551">
        <v>0.9</v>
      </c>
      <c r="N2635" s="551">
        <v>1.2</v>
      </c>
      <c r="O2635" s="551">
        <f>(R2635)-SUM(D2635:N2635)</f>
        <v>9.9999999999999645E-2</v>
      </c>
      <c r="P2635" s="552">
        <f t="shared" ref="P2635" si="2010">SUM(D2635:O2635)</f>
        <v>6.5</v>
      </c>
      <c r="Q2635" s="173"/>
      <c r="R2635" s="551">
        <v>6.5</v>
      </c>
      <c r="S2635" s="551">
        <v>6.5</v>
      </c>
      <c r="T2635" s="521">
        <f t="shared" si="2009"/>
        <v>0</v>
      </c>
      <c r="U2635" s="209">
        <v>1</v>
      </c>
    </row>
    <row r="2636" spans="1:21" s="60" customFormat="1" ht="15.75" hidden="1" customHeight="1" thickBot="1">
      <c r="A2636" s="60" t="s">
        <v>60</v>
      </c>
      <c r="B2636" s="409"/>
      <c r="C2636" s="158" t="s">
        <v>1073</v>
      </c>
      <c r="D2636" s="312">
        <v>2.7444044000000001</v>
      </c>
      <c r="E2636" s="313">
        <v>0.16088953999999989</v>
      </c>
      <c r="F2636" s="313">
        <v>0.1740471600000002</v>
      </c>
      <c r="G2636" s="313">
        <v>2.7445733699999999</v>
      </c>
      <c r="H2636" s="313">
        <v>0.14214199999999977</v>
      </c>
      <c r="I2636" s="313">
        <v>0.20410576999999996</v>
      </c>
      <c r="J2636" s="313">
        <v>2.6716024500000004</v>
      </c>
      <c r="K2636" s="313">
        <v>0.13195033000000045</v>
      </c>
      <c r="L2636" s="313">
        <v>9.4194279999999964E-2</v>
      </c>
      <c r="M2636" s="313">
        <v>0.6867970200000002</v>
      </c>
      <c r="N2636" s="313">
        <v>2.0763323699999994</v>
      </c>
      <c r="O2636" s="305">
        <v>0.11849063000000015</v>
      </c>
      <c r="P2636" s="314">
        <f>SUM(D2636:O2636)</f>
        <v>11.94952932</v>
      </c>
      <c r="Q2636" s="75"/>
      <c r="R2636" s="395">
        <v>12.7</v>
      </c>
      <c r="S2636" s="396">
        <v>12.7</v>
      </c>
      <c r="T2636" s="397">
        <f>R2636-S2636</f>
        <v>0</v>
      </c>
      <c r="U2636" s="209">
        <v>2</v>
      </c>
    </row>
    <row r="2637" spans="1:21" s="60" customFormat="1" ht="15.75" hidden="1" customHeight="1" thickBot="1">
      <c r="A2637" s="60" t="s">
        <v>60</v>
      </c>
      <c r="B2637" s="62"/>
      <c r="C2637" s="40" t="s">
        <v>1669</v>
      </c>
      <c r="D2637" s="109">
        <v>2.37915783</v>
      </c>
      <c r="E2637" s="110">
        <v>0.14261541999999983</v>
      </c>
      <c r="F2637" s="110">
        <v>0.13423934000000015</v>
      </c>
      <c r="G2637" s="110">
        <v>2.5999175299999995</v>
      </c>
      <c r="H2637" s="110">
        <v>0.12581322000000039</v>
      </c>
      <c r="I2637" s="110">
        <v>0.10925410000000024</v>
      </c>
      <c r="J2637" s="110">
        <v>0.90049748999999935</v>
      </c>
      <c r="K2637" s="110">
        <v>0.10768771000000044</v>
      </c>
      <c r="L2637" s="110">
        <v>0.12844593999999976</v>
      </c>
      <c r="M2637" s="110">
        <v>1.6644329899999999</v>
      </c>
      <c r="N2637" s="110">
        <v>2.1230264400000003</v>
      </c>
      <c r="O2637" s="111">
        <v>1.2152580000000412E-2</v>
      </c>
      <c r="P2637" s="112">
        <f t="shared" ref="P2637:P2646" si="2011">SUM(D2637:O2637)</f>
        <v>10.42724059</v>
      </c>
      <c r="Q2637" s="75"/>
      <c r="R2637" s="109">
        <v>9.8000000000000007</v>
      </c>
      <c r="S2637" s="114">
        <v>9.8000000000000007</v>
      </c>
      <c r="T2637" s="310">
        <f t="shared" ref="T2637:T2646" si="2012">R2637-S2637</f>
        <v>0</v>
      </c>
      <c r="U2637" s="209">
        <v>2</v>
      </c>
    </row>
    <row r="2638" spans="1:21" s="60" customFormat="1" ht="15.75" hidden="1" customHeight="1" thickBot="1">
      <c r="A2638" s="60" t="s">
        <v>60</v>
      </c>
      <c r="B2638" s="62"/>
      <c r="C2638" s="40" t="s">
        <v>1670</v>
      </c>
      <c r="D2638" s="312">
        <v>2.0327869999999999</v>
      </c>
      <c r="E2638" s="313">
        <v>1.3554710000000192E-2</v>
      </c>
      <c r="F2638" s="313">
        <v>4.3024239999999825E-2</v>
      </c>
      <c r="G2638" s="313">
        <v>1.9878024900000004</v>
      </c>
      <c r="H2638" s="313">
        <v>6.2003279999999883E-2</v>
      </c>
      <c r="I2638" s="313">
        <v>5.8398109999999726E-2</v>
      </c>
      <c r="J2638" s="313">
        <v>2.02188737</v>
      </c>
      <c r="K2638" s="313">
        <v>3.5650959999999898E-2</v>
      </c>
      <c r="L2638" s="313">
        <v>6.5510459999999604E-2</v>
      </c>
      <c r="M2638" s="313">
        <v>1.55668747</v>
      </c>
      <c r="N2638" s="313">
        <v>1.9211426400000011</v>
      </c>
      <c r="O2638" s="305">
        <v>8.7832940000000193E-2</v>
      </c>
      <c r="P2638" s="314">
        <f t="shared" si="2011"/>
        <v>9.8862816700000007</v>
      </c>
      <c r="Q2638" s="79"/>
      <c r="R2638" s="306">
        <v>10.9</v>
      </c>
      <c r="S2638" s="342">
        <v>10.9</v>
      </c>
      <c r="T2638" s="355">
        <f t="shared" si="2012"/>
        <v>0</v>
      </c>
      <c r="U2638" s="209">
        <v>2</v>
      </c>
    </row>
    <row r="2639" spans="1:21" s="60" customFormat="1" ht="15.6" hidden="1" customHeight="1" thickBot="1">
      <c r="A2639" s="60" t="s">
        <v>60</v>
      </c>
      <c r="B2639" s="62"/>
      <c r="C2639" s="40" t="s">
        <v>1671</v>
      </c>
      <c r="D2639" s="109">
        <v>1.8532441200000001</v>
      </c>
      <c r="E2639" s="110">
        <v>7.1346699999999874E-2</v>
      </c>
      <c r="F2639" s="110">
        <v>8.2874130000000212E-2</v>
      </c>
      <c r="G2639" s="110">
        <v>1.8692216500000001</v>
      </c>
      <c r="H2639" s="110">
        <v>0.10619297999999988</v>
      </c>
      <c r="I2639" s="110">
        <v>0.10733980999999959</v>
      </c>
      <c r="J2639" s="110">
        <v>1.6475351000000007</v>
      </c>
      <c r="K2639" s="110">
        <v>0.17354474999999958</v>
      </c>
      <c r="L2639" s="110">
        <v>0.13602387999999976</v>
      </c>
      <c r="M2639" s="110">
        <v>1.4992277500000002</v>
      </c>
      <c r="N2639" s="110">
        <v>1.9611483200000004</v>
      </c>
      <c r="O2639" s="111">
        <v>0.35606110999999885</v>
      </c>
      <c r="P2639" s="112">
        <f t="shared" si="2011"/>
        <v>9.8637602999999991</v>
      </c>
      <c r="Q2639" s="113"/>
      <c r="R2639" s="109">
        <v>9.4</v>
      </c>
      <c r="S2639" s="114">
        <v>9.4</v>
      </c>
      <c r="T2639" s="115">
        <f t="shared" si="2012"/>
        <v>0</v>
      </c>
      <c r="U2639" s="209">
        <v>2</v>
      </c>
    </row>
    <row r="2640" spans="1:21" s="60" customFormat="1" ht="15.6" hidden="1" customHeight="1" thickBot="1">
      <c r="A2640" s="60" t="s">
        <v>60</v>
      </c>
      <c r="B2640" s="62"/>
      <c r="C2640" s="40" t="s">
        <v>1672</v>
      </c>
      <c r="D2640" s="109">
        <v>2.0015794200000001</v>
      </c>
      <c r="E2640" s="110">
        <v>0.27807718999999986</v>
      </c>
      <c r="F2640" s="110">
        <v>0.20184106000000002</v>
      </c>
      <c r="G2640" s="110">
        <v>1.7703145199999999</v>
      </c>
      <c r="H2640" s="110">
        <v>0.2156918000000001</v>
      </c>
      <c r="I2640" s="110">
        <v>0.12301856000000022</v>
      </c>
      <c r="J2640" s="110">
        <v>1.2844354000000004</v>
      </c>
      <c r="K2640" s="110">
        <v>0.13001677999999917</v>
      </c>
      <c r="L2640" s="110">
        <v>9.8427270000000178E-2</v>
      </c>
      <c r="M2640" s="110">
        <v>1.3320019199999997</v>
      </c>
      <c r="N2640" s="110">
        <v>1.7746401799999996</v>
      </c>
      <c r="O2640" s="111">
        <v>3.9185940000001196E-2</v>
      </c>
      <c r="P2640" s="112">
        <f t="shared" si="2011"/>
        <v>9.2492300400000005</v>
      </c>
      <c r="Q2640" s="113"/>
      <c r="R2640" s="109">
        <v>9.3000000000000007</v>
      </c>
      <c r="S2640" s="114">
        <v>9.3000000000000007</v>
      </c>
      <c r="T2640" s="115">
        <f t="shared" si="2012"/>
        <v>0</v>
      </c>
      <c r="U2640" s="209">
        <v>2</v>
      </c>
    </row>
    <row r="2641" spans="1:21" s="60" customFormat="1" ht="15.75" hidden="1" customHeight="1" thickBot="1">
      <c r="A2641" s="60" t="s">
        <v>60</v>
      </c>
      <c r="B2641" s="62">
        <f>+B2635+1</f>
        <v>476</v>
      </c>
      <c r="C2641" s="40" t="s">
        <v>1673</v>
      </c>
      <c r="D2641" s="109">
        <v>1.83769779</v>
      </c>
      <c r="E2641" s="110">
        <v>7.7474940000000103E-2</v>
      </c>
      <c r="F2641" s="110">
        <v>7.9915289999999972E-2</v>
      </c>
      <c r="G2641" s="110">
        <v>1.4427689399999999</v>
      </c>
      <c r="H2641" s="110">
        <v>0.15291019000000006</v>
      </c>
      <c r="I2641" s="110">
        <v>0.16315390999999968</v>
      </c>
      <c r="J2641" s="110">
        <v>1.3295095300000002</v>
      </c>
      <c r="K2641" s="110">
        <v>0.15615864000000013</v>
      </c>
      <c r="L2641" s="110">
        <v>9.2981270000000116E-2</v>
      </c>
      <c r="M2641" s="110">
        <v>0.8999672900000002</v>
      </c>
      <c r="N2641" s="110">
        <v>1.7708729699999992</v>
      </c>
      <c r="O2641" s="111">
        <v>8.0135659999999831E-2</v>
      </c>
      <c r="P2641" s="112">
        <f t="shared" si="2011"/>
        <v>8.0835464199999993</v>
      </c>
      <c r="Q2641" s="79"/>
      <c r="R2641" s="402">
        <v>8.6999999999999993</v>
      </c>
      <c r="S2641" s="343">
        <v>8.6999999999999993</v>
      </c>
      <c r="T2641" s="403">
        <f t="shared" si="2012"/>
        <v>0</v>
      </c>
      <c r="U2641" s="209">
        <v>2</v>
      </c>
    </row>
    <row r="2642" spans="1:21" s="60" customFormat="1" ht="15.75" hidden="1" customHeight="1">
      <c r="A2642" s="60" t="s">
        <v>60</v>
      </c>
      <c r="B2642" s="408">
        <v>485</v>
      </c>
      <c r="C2642" s="568" t="s">
        <v>1674</v>
      </c>
      <c r="D2642" s="306">
        <v>1.8286928499999999</v>
      </c>
      <c r="E2642" s="307">
        <v>0.11375645000000012</v>
      </c>
      <c r="F2642" s="307">
        <v>9.7503400000000129E-2</v>
      </c>
      <c r="G2642" s="307">
        <v>1.5926111499999998</v>
      </c>
      <c r="H2642" s="307">
        <v>5.7694520000000082E-2</v>
      </c>
      <c r="I2642" s="307">
        <v>3.6916029999999989E-2</v>
      </c>
      <c r="J2642" s="307">
        <v>0.93274670000000004</v>
      </c>
      <c r="K2642" s="307">
        <v>4.6852740000000281E-2</v>
      </c>
      <c r="L2642" s="307">
        <v>6.7750879999999292E-2</v>
      </c>
      <c r="M2642" s="307">
        <v>0.82802154999999988</v>
      </c>
      <c r="N2642" s="307">
        <v>1.7406168900000001</v>
      </c>
      <c r="O2642" s="308">
        <v>4.4844540000000599E-2</v>
      </c>
      <c r="P2642" s="309">
        <f t="shared" si="2011"/>
        <v>7.3880077000000002</v>
      </c>
      <c r="Q2642" s="79"/>
      <c r="R2642" s="342">
        <v>7.2</v>
      </c>
      <c r="S2642" s="342">
        <v>7.2</v>
      </c>
      <c r="T2642" s="355">
        <f t="shared" si="2012"/>
        <v>0</v>
      </c>
      <c r="U2642" s="209">
        <v>2</v>
      </c>
    </row>
    <row r="2643" spans="1:21" s="60" customFormat="1" ht="15.75" customHeight="1">
      <c r="A2643" s="60" t="s">
        <v>60</v>
      </c>
      <c r="B2643" s="513">
        <v>476</v>
      </c>
      <c r="C2643" s="567" t="s">
        <v>1675</v>
      </c>
      <c r="D2643" s="551">
        <v>1.5689216500000001</v>
      </c>
      <c r="E2643" s="551">
        <v>2.9376159999999985E-2</v>
      </c>
      <c r="F2643" s="551">
        <v>5.1282260000000024E-2</v>
      </c>
      <c r="G2643" s="551">
        <v>1.3524900899999996</v>
      </c>
      <c r="H2643" s="551">
        <v>1.36409000000004E-3</v>
      </c>
      <c r="I2643" s="551">
        <v>7.6047720000000041E-2</v>
      </c>
      <c r="J2643" s="565">
        <v>1.5</v>
      </c>
      <c r="K2643" s="565">
        <v>0.1</v>
      </c>
      <c r="L2643" s="565">
        <v>0.1</v>
      </c>
      <c r="M2643" s="565">
        <v>0.8</v>
      </c>
      <c r="N2643" s="565">
        <v>0.9</v>
      </c>
      <c r="O2643" s="551">
        <f>(R2643)-SUM(D2643:N2643)</f>
        <v>0.22051803000000092</v>
      </c>
      <c r="P2643" s="552">
        <f t="shared" si="2011"/>
        <v>6.7</v>
      </c>
      <c r="Q2643" s="523"/>
      <c r="R2643" s="553">
        <v>6.7</v>
      </c>
      <c r="S2643" s="551">
        <v>6.7</v>
      </c>
      <c r="T2643" s="521">
        <f t="shared" si="2012"/>
        <v>0</v>
      </c>
      <c r="U2643" s="209">
        <v>1</v>
      </c>
    </row>
    <row r="2644" spans="1:21" s="60" customFormat="1" ht="15.75" customHeight="1">
      <c r="A2644" s="60" t="s">
        <v>60</v>
      </c>
      <c r="B2644" s="513">
        <v>477</v>
      </c>
      <c r="C2644" s="567" t="s">
        <v>1676</v>
      </c>
      <c r="D2644" s="565">
        <v>1.1000000000000001</v>
      </c>
      <c r="E2644" s="565">
        <v>0.1</v>
      </c>
      <c r="F2644" s="565">
        <v>0.1</v>
      </c>
      <c r="G2644" s="565">
        <v>1.4</v>
      </c>
      <c r="H2644" s="565">
        <v>0.1</v>
      </c>
      <c r="I2644" s="565">
        <v>0.1</v>
      </c>
      <c r="J2644" s="565">
        <v>1.2</v>
      </c>
      <c r="K2644" s="565">
        <v>0.1</v>
      </c>
      <c r="L2644" s="565">
        <v>0.1</v>
      </c>
      <c r="M2644" s="565">
        <v>0.9</v>
      </c>
      <c r="N2644" s="565">
        <v>1.2</v>
      </c>
      <c r="O2644" s="551">
        <f>(R2644)-SUM(D2644:N2644)</f>
        <v>9.9999999999999645E-2</v>
      </c>
      <c r="P2644" s="552">
        <f t="shared" si="2011"/>
        <v>6.5</v>
      </c>
      <c r="Q2644" s="523"/>
      <c r="R2644" s="553">
        <v>6.5</v>
      </c>
      <c r="S2644" s="551">
        <v>6.5</v>
      </c>
      <c r="T2644" s="521">
        <f t="shared" si="2012"/>
        <v>0</v>
      </c>
      <c r="U2644" s="209">
        <v>1</v>
      </c>
    </row>
    <row r="2645" spans="1:21" s="60" customFormat="1" ht="15.75" hidden="1" customHeight="1" thickBot="1">
      <c r="A2645" s="60" t="s">
        <v>60</v>
      </c>
      <c r="B2645" s="409"/>
      <c r="C2645" s="158" t="s">
        <v>1677</v>
      </c>
      <c r="D2645" s="415"/>
      <c r="E2645" s="416"/>
      <c r="F2645" s="416"/>
      <c r="G2645" s="416"/>
      <c r="H2645" s="416"/>
      <c r="I2645" s="416"/>
      <c r="J2645" s="416"/>
      <c r="K2645" s="416"/>
      <c r="L2645" s="416"/>
      <c r="M2645" s="416"/>
      <c r="N2645" s="416"/>
      <c r="O2645" s="305">
        <f>(R2645)-SUM(D2645:N2645)</f>
        <v>0</v>
      </c>
      <c r="P2645" s="314">
        <f t="shared" si="2011"/>
        <v>0</v>
      </c>
      <c r="Q2645" s="80"/>
      <c r="R2645" s="420"/>
      <c r="S2645" s="343"/>
      <c r="T2645" s="403">
        <f t="shared" si="2012"/>
        <v>0</v>
      </c>
      <c r="U2645" s="209">
        <v>2</v>
      </c>
    </row>
    <row r="2646" spans="1:21" s="60" customFormat="1" ht="15.75" hidden="1" customHeight="1" thickBot="1">
      <c r="A2646" s="60" t="s">
        <v>60</v>
      </c>
      <c r="B2646" s="213"/>
      <c r="C2646" s="40" t="s">
        <v>1678</v>
      </c>
      <c r="D2646" s="134"/>
      <c r="E2646" s="133"/>
      <c r="F2646" s="133"/>
      <c r="G2646" s="133"/>
      <c r="H2646" s="133"/>
      <c r="I2646" s="133"/>
      <c r="J2646" s="133"/>
      <c r="K2646" s="133"/>
      <c r="L2646" s="133"/>
      <c r="M2646" s="133"/>
      <c r="N2646" s="133"/>
      <c r="O2646" s="111">
        <f>(R2646)-SUM(D2646:N2646)</f>
        <v>0</v>
      </c>
      <c r="P2646" s="112">
        <f t="shared" si="2011"/>
        <v>0</v>
      </c>
      <c r="Q2646" s="80"/>
      <c r="R2646" s="120"/>
      <c r="S2646" s="114"/>
      <c r="T2646" s="115">
        <f t="shared" si="2012"/>
        <v>0</v>
      </c>
      <c r="U2646" s="209">
        <v>2</v>
      </c>
    </row>
    <row r="2647" spans="1:21" s="60" customFormat="1" ht="15.75" hidden="1" customHeight="1" thickBot="1">
      <c r="A2647" s="60" t="s">
        <v>60</v>
      </c>
      <c r="B2647" s="213"/>
      <c r="C2647" s="40" t="s">
        <v>2557</v>
      </c>
      <c r="D2647" s="492"/>
      <c r="E2647" s="491"/>
      <c r="F2647" s="491"/>
      <c r="G2647" s="491"/>
      <c r="H2647" s="491"/>
      <c r="I2647" s="491"/>
      <c r="J2647" s="491"/>
      <c r="K2647" s="491"/>
      <c r="L2647" s="491"/>
      <c r="M2647" s="491"/>
      <c r="N2647" s="491"/>
      <c r="O2647" s="111">
        <f t="shared" ref="O2647:O2649" si="2013">(R2647)-SUM(D2647:N2647)</f>
        <v>0</v>
      </c>
      <c r="P2647" s="112">
        <f t="shared" ref="P2647:P2649" si="2014">SUM(D2647:O2647)</f>
        <v>0</v>
      </c>
      <c r="Q2647" s="80"/>
      <c r="R2647" s="487"/>
      <c r="S2647" s="488"/>
      <c r="T2647" s="115">
        <f t="shared" ref="T2647:T2649" si="2015">R2647-S2647</f>
        <v>0</v>
      </c>
      <c r="U2647" s="209">
        <v>2</v>
      </c>
    </row>
    <row r="2648" spans="1:21" s="60" customFormat="1" ht="15.75" hidden="1" customHeight="1" thickBot="1">
      <c r="A2648" s="60" t="s">
        <v>60</v>
      </c>
      <c r="B2648" s="213"/>
      <c r="C2648" s="40" t="s">
        <v>2653</v>
      </c>
      <c r="D2648" s="492"/>
      <c r="E2648" s="491"/>
      <c r="F2648" s="491"/>
      <c r="G2648" s="491"/>
      <c r="H2648" s="491"/>
      <c r="I2648" s="491"/>
      <c r="J2648" s="491"/>
      <c r="K2648" s="491"/>
      <c r="L2648" s="491"/>
      <c r="M2648" s="491"/>
      <c r="N2648" s="491"/>
      <c r="O2648" s="111">
        <f t="shared" si="2013"/>
        <v>0</v>
      </c>
      <c r="P2648" s="112">
        <f t="shared" si="2014"/>
        <v>0</v>
      </c>
      <c r="Q2648" s="80"/>
      <c r="R2648" s="487"/>
      <c r="S2648" s="488"/>
      <c r="T2648" s="115">
        <f t="shared" si="2015"/>
        <v>0</v>
      </c>
      <c r="U2648" s="209">
        <v>2</v>
      </c>
    </row>
    <row r="2649" spans="1:21" s="60" customFormat="1" ht="15.75" hidden="1" customHeight="1" thickBot="1">
      <c r="A2649" s="60" t="s">
        <v>60</v>
      </c>
      <c r="B2649" s="213"/>
      <c r="C2649" s="40" t="s">
        <v>2749</v>
      </c>
      <c r="D2649" s="492"/>
      <c r="E2649" s="491"/>
      <c r="F2649" s="491"/>
      <c r="G2649" s="491"/>
      <c r="H2649" s="491"/>
      <c r="I2649" s="491"/>
      <c r="J2649" s="491"/>
      <c r="K2649" s="491"/>
      <c r="L2649" s="491"/>
      <c r="M2649" s="491"/>
      <c r="N2649" s="491"/>
      <c r="O2649" s="111">
        <f t="shared" si="2013"/>
        <v>0</v>
      </c>
      <c r="P2649" s="112">
        <f t="shared" si="2014"/>
        <v>0</v>
      </c>
      <c r="Q2649" s="80"/>
      <c r="R2649" s="487"/>
      <c r="S2649" s="488"/>
      <c r="T2649" s="115">
        <f t="shared" si="2015"/>
        <v>0</v>
      </c>
      <c r="U2649" s="209">
        <v>2</v>
      </c>
    </row>
    <row r="2650" spans="1:21" s="118" customFormat="1" ht="15.6" customHeight="1">
      <c r="B2650" s="82"/>
      <c r="C2650" s="50"/>
      <c r="D2650" s="83"/>
      <c r="E2650" s="83"/>
      <c r="F2650" s="83"/>
      <c r="G2650" s="83"/>
      <c r="H2650" s="83"/>
      <c r="I2650" s="83"/>
      <c r="J2650" s="83"/>
      <c r="K2650" s="83"/>
      <c r="L2650" s="83"/>
      <c r="M2650" s="83"/>
      <c r="N2650" s="83"/>
      <c r="O2650" s="83"/>
      <c r="P2650" s="128"/>
      <c r="Q2650" s="84"/>
      <c r="R2650" s="83"/>
      <c r="S2650" s="83"/>
      <c r="T2650" s="67"/>
      <c r="U2650" s="209">
        <v>1</v>
      </c>
    </row>
    <row r="2651" spans="1:21" s="60" customFormat="1" ht="15.75" hidden="1" customHeight="1" thickBot="1">
      <c r="A2651" s="174" t="s">
        <v>61</v>
      </c>
      <c r="B2651" s="213"/>
      <c r="C2651" s="40" t="s">
        <v>281</v>
      </c>
      <c r="D2651" s="299">
        <v>8.5337668174902959E-2</v>
      </c>
      <c r="E2651" s="299">
        <v>7.8976815020717808E-2</v>
      </c>
      <c r="F2651" s="299">
        <v>7.337155509758464E-2</v>
      </c>
      <c r="G2651" s="299">
        <v>7.7812602647554976E-2</v>
      </c>
      <c r="H2651" s="299">
        <v>7.5775144940982891E-2</v>
      </c>
      <c r="I2651" s="299">
        <v>8.5210256888433228E-2</v>
      </c>
      <c r="J2651" s="299">
        <v>0.11629106449810094</v>
      </c>
      <c r="K2651" s="299">
        <v>7.8115776381342678E-2</v>
      </c>
      <c r="L2651" s="299">
        <v>8.0436578614448917E-2</v>
      </c>
      <c r="M2651" s="299">
        <v>9.0733898915103306E-2</v>
      </c>
      <c r="N2651" s="299">
        <v>7.8091107143793387E-2</v>
      </c>
      <c r="O2651" s="299">
        <v>7.9847531677034206E-2</v>
      </c>
      <c r="P2651" s="290">
        <f>SUM(D2651:O2651)</f>
        <v>0.99999999999999978</v>
      </c>
      <c r="Q2651" s="291"/>
      <c r="R2651" s="83"/>
      <c r="S2651" s="83"/>
      <c r="T2651" s="67"/>
      <c r="U2651" s="209">
        <v>2</v>
      </c>
    </row>
    <row r="2652" spans="1:21" s="60" customFormat="1" ht="15.75" hidden="1" customHeight="1" thickBot="1">
      <c r="A2652" s="150" t="s">
        <v>61</v>
      </c>
      <c r="B2652" s="213"/>
      <c r="C2652" s="40" t="s">
        <v>282</v>
      </c>
      <c r="D2652" s="119">
        <v>8.6680851135549061E-2</v>
      </c>
      <c r="E2652" s="119">
        <v>8.0766296494580184E-2</v>
      </c>
      <c r="F2652" s="119">
        <v>7.8284529848295148E-2</v>
      </c>
      <c r="G2652" s="119">
        <v>7.9910463549962882E-2</v>
      </c>
      <c r="H2652" s="119">
        <v>7.5598597193550415E-2</v>
      </c>
      <c r="I2652" s="119">
        <v>8.2022695317235994E-2</v>
      </c>
      <c r="J2652" s="119">
        <v>0.11356113844989353</v>
      </c>
      <c r="K2652" s="119">
        <v>7.8148092996203691E-2</v>
      </c>
      <c r="L2652" s="119">
        <v>7.8172646411916902E-2</v>
      </c>
      <c r="M2652" s="119">
        <v>8.7618282937695816E-2</v>
      </c>
      <c r="N2652" s="119">
        <v>8.2170726525167867E-2</v>
      </c>
      <c r="O2652" s="119">
        <v>7.7065679139948703E-2</v>
      </c>
      <c r="P2652" s="107">
        <f>SUM(D2652:O2652)</f>
        <v>1.0000000000000002</v>
      </c>
      <c r="Q2652" s="291"/>
      <c r="R2652" s="83"/>
      <c r="S2652" s="83"/>
      <c r="T2652" s="67"/>
      <c r="U2652" s="209">
        <v>2</v>
      </c>
    </row>
    <row r="2653" spans="1:21" s="60" customFormat="1" ht="15.75" hidden="1" customHeight="1" thickBot="1">
      <c r="A2653" s="150" t="s">
        <v>61</v>
      </c>
      <c r="B2653" s="213"/>
      <c r="C2653" s="40" t="s">
        <v>283</v>
      </c>
      <c r="D2653" s="346">
        <v>8.46672758401152E-2</v>
      </c>
      <c r="E2653" s="346">
        <v>7.8672403590944059E-2</v>
      </c>
      <c r="F2653" s="346">
        <v>7.8187901742039975E-2</v>
      </c>
      <c r="G2653" s="346">
        <v>7.6201227275191144E-2</v>
      </c>
      <c r="H2653" s="346">
        <v>7.5750900325696285E-2</v>
      </c>
      <c r="I2653" s="346">
        <v>8.2091506495293218E-2</v>
      </c>
      <c r="J2653" s="346">
        <v>0.11518950927150576</v>
      </c>
      <c r="K2653" s="346">
        <v>7.7597059607596053E-2</v>
      </c>
      <c r="L2653" s="346">
        <v>8.0211520578041304E-2</v>
      </c>
      <c r="M2653" s="346">
        <v>9.1962899821222702E-2</v>
      </c>
      <c r="N2653" s="346">
        <v>8.1809228719654112E-2</v>
      </c>
      <c r="O2653" s="346">
        <v>7.7658566732699941E-2</v>
      </c>
      <c r="P2653" s="295">
        <f>SUM(D2653:O2653)</f>
        <v>0.99999999999999978</v>
      </c>
      <c r="Q2653" s="291"/>
      <c r="R2653" s="83"/>
      <c r="S2653" s="83"/>
      <c r="T2653" s="67"/>
      <c r="U2653" s="209">
        <v>2</v>
      </c>
    </row>
    <row r="2654" spans="1:21" s="60" customFormat="1" ht="15.75" hidden="1" customHeight="1" thickBot="1">
      <c r="A2654" s="150" t="s">
        <v>61</v>
      </c>
      <c r="B2654" s="213"/>
      <c r="C2654" s="40" t="s">
        <v>284</v>
      </c>
      <c r="D2654" s="153">
        <f t="shared" ref="D2654:D2661" si="2016">D2676/$P2676</f>
        <v>8.3129169743276374E-2</v>
      </c>
      <c r="E2654" s="296">
        <f t="shared" ref="E2654:O2654" si="2017">E2676/$P2676</f>
        <v>7.5165681093863762E-2</v>
      </c>
      <c r="F2654" s="296">
        <f t="shared" si="2017"/>
        <v>7.3967431071005049E-2</v>
      </c>
      <c r="G2654" s="296">
        <f t="shared" si="2017"/>
        <v>7.8325007428141441E-2</v>
      </c>
      <c r="H2654" s="296">
        <f t="shared" si="2017"/>
        <v>7.4226099210370725E-2</v>
      </c>
      <c r="I2654" s="296">
        <f t="shared" si="2017"/>
        <v>8.2831256536769274E-2</v>
      </c>
      <c r="J2654" s="296">
        <f t="shared" si="2017"/>
        <v>0.1134228852518552</v>
      </c>
      <c r="K2654" s="296">
        <f t="shared" si="2017"/>
        <v>7.8776406698574344E-2</v>
      </c>
      <c r="L2654" s="296">
        <f t="shared" si="2017"/>
        <v>8.1488420012613416E-2</v>
      </c>
      <c r="M2654" s="296">
        <f t="shared" si="2017"/>
        <v>9.3674541106382125E-2</v>
      </c>
      <c r="N2654" s="296">
        <f t="shared" si="2017"/>
        <v>8.4507051359545754E-2</v>
      </c>
      <c r="O2654" s="296">
        <f t="shared" si="2017"/>
        <v>8.0486050487602448E-2</v>
      </c>
      <c r="P2654" s="155">
        <f>SUM(D2654:O2654)</f>
        <v>1</v>
      </c>
      <c r="Q2654" s="291"/>
      <c r="R2654" s="83"/>
      <c r="S2654" s="83"/>
      <c r="T2654" s="67"/>
      <c r="U2654" s="209">
        <v>2</v>
      </c>
    </row>
    <row r="2655" spans="1:21" s="60" customFormat="1" ht="15.75" hidden="1" customHeight="1" thickBot="1">
      <c r="A2655" s="150" t="s">
        <v>61</v>
      </c>
      <c r="B2655" s="213"/>
      <c r="C2655" s="41" t="s">
        <v>285</v>
      </c>
      <c r="D2655" s="153">
        <f t="shared" si="2016"/>
        <v>8.2112344808767335E-2</v>
      </c>
      <c r="E2655" s="296">
        <f t="shared" ref="E2655:O2656" si="2018">E2677/$P2677</f>
        <v>7.6065716069136646E-2</v>
      </c>
      <c r="F2655" s="296">
        <f t="shared" si="2018"/>
        <v>7.3875589091814881E-2</v>
      </c>
      <c r="G2655" s="296">
        <f t="shared" si="2018"/>
        <v>7.6601996634360389E-2</v>
      </c>
      <c r="H2655" s="296">
        <f t="shared" si="2018"/>
        <v>7.497893685221009E-2</v>
      </c>
      <c r="I2655" s="296">
        <f t="shared" si="2018"/>
        <v>8.2435833726379165E-2</v>
      </c>
      <c r="J2655" s="296">
        <f t="shared" si="2018"/>
        <v>0.11485379493415203</v>
      </c>
      <c r="K2655" s="296">
        <f t="shared" si="2018"/>
        <v>7.8277255446375454E-2</v>
      </c>
      <c r="L2655" s="296">
        <f t="shared" si="2018"/>
        <v>8.3162531580451449E-2</v>
      </c>
      <c r="M2655" s="296">
        <f t="shared" si="2018"/>
        <v>9.4428028253711188E-2</v>
      </c>
      <c r="N2655" s="296">
        <f t="shared" si="2018"/>
        <v>8.2074939585471171E-2</v>
      </c>
      <c r="O2655" s="296">
        <f t="shared" si="2018"/>
        <v>8.1133033017170078E-2</v>
      </c>
      <c r="P2655" s="155">
        <f>SUM(D2655:O2655)</f>
        <v>1</v>
      </c>
      <c r="Q2655" s="157">
        <f>(P2677/P2676-1)</f>
        <v>4.3692344987803944E-2</v>
      </c>
      <c r="R2655" s="83"/>
      <c r="S2655" s="83"/>
      <c r="T2655" s="67"/>
      <c r="U2655" s="209">
        <v>2</v>
      </c>
    </row>
    <row r="2656" spans="1:21" s="60" customFormat="1" ht="15.75" hidden="1" customHeight="1" thickBot="1">
      <c r="A2656" s="150" t="s">
        <v>61</v>
      </c>
      <c r="B2656" s="213"/>
      <c r="C2656" s="40" t="s">
        <v>473</v>
      </c>
      <c r="D2656" s="153">
        <f t="shared" si="2016"/>
        <v>8.0990856489854574E-2</v>
      </c>
      <c r="E2656" s="296">
        <f t="shared" si="2018"/>
        <v>7.6543893881142078E-2</v>
      </c>
      <c r="F2656" s="296">
        <f t="shared" si="2018"/>
        <v>7.5786716000464494E-2</v>
      </c>
      <c r="G2656" s="296">
        <f t="shared" si="2018"/>
        <v>7.613906246859739E-2</v>
      </c>
      <c r="H2656" s="296">
        <f t="shared" si="2018"/>
        <v>7.4365389076292435E-2</v>
      </c>
      <c r="I2656" s="296">
        <f t="shared" si="2018"/>
        <v>8.3524406991082448E-2</v>
      </c>
      <c r="J2656" s="296">
        <f t="shared" si="2018"/>
        <v>0.11210219922240967</v>
      </c>
      <c r="K2656" s="296">
        <f t="shared" si="2018"/>
        <v>8.216561116072145E-2</v>
      </c>
      <c r="L2656" s="296">
        <f t="shared" si="2018"/>
        <v>8.0953055783487687E-2</v>
      </c>
      <c r="M2656" s="296">
        <f t="shared" si="2018"/>
        <v>9.4293226998473756E-2</v>
      </c>
      <c r="N2656" s="296">
        <f t="shared" si="2018"/>
        <v>8.1846185600068427E-2</v>
      </c>
      <c r="O2656" s="296">
        <f t="shared" si="2018"/>
        <v>8.1289396327405714E-2</v>
      </c>
      <c r="P2656" s="155">
        <f t="shared" ref="P2656:P2661" si="2019">SUM(D2656:O2656)</f>
        <v>1</v>
      </c>
      <c r="Q2656" s="157">
        <f t="shared" ref="Q2656:Q2661" si="2020">(P2678/P2677-1)</f>
        <v>3.8527100323323404E-2</v>
      </c>
      <c r="R2656" s="83"/>
      <c r="S2656" s="83"/>
      <c r="T2656" s="67"/>
      <c r="U2656" s="209">
        <v>2</v>
      </c>
    </row>
    <row r="2657" spans="1:21" s="60" customFormat="1" ht="15.75" hidden="1" customHeight="1" thickBot="1">
      <c r="A2657" s="150" t="s">
        <v>61</v>
      </c>
      <c r="B2657" s="213"/>
      <c r="C2657" s="40" t="s">
        <v>592</v>
      </c>
      <c r="D2657" s="153">
        <f t="shared" si="2016"/>
        <v>8.2233916423367776E-2</v>
      </c>
      <c r="E2657" s="296">
        <f t="shared" ref="E2657:O2657" si="2021">E2679/$P2679</f>
        <v>7.4962504128005605E-2</v>
      </c>
      <c r="F2657" s="296">
        <f t="shared" si="2021"/>
        <v>7.5315555666897668E-2</v>
      </c>
      <c r="G2657" s="296">
        <f t="shared" si="2021"/>
        <v>7.5693390067964564E-2</v>
      </c>
      <c r="H2657" s="296">
        <f t="shared" si="2021"/>
        <v>7.4958276783659697E-2</v>
      </c>
      <c r="I2657" s="296">
        <f t="shared" si="2021"/>
        <v>8.4144273809719852E-2</v>
      </c>
      <c r="J2657" s="296">
        <f t="shared" si="2021"/>
        <v>0.11276808617240683</v>
      </c>
      <c r="K2657" s="296">
        <f t="shared" si="2021"/>
        <v>7.8385100121276932E-2</v>
      </c>
      <c r="L2657" s="296">
        <f t="shared" si="2021"/>
        <v>8.218484478986908E-2</v>
      </c>
      <c r="M2657" s="296">
        <f t="shared" si="2021"/>
        <v>9.3004643889345734E-2</v>
      </c>
      <c r="N2657" s="296">
        <f t="shared" si="2021"/>
        <v>8.3532388811238173E-2</v>
      </c>
      <c r="O2657" s="296">
        <f t="shared" si="2021"/>
        <v>8.2817019336248063E-2</v>
      </c>
      <c r="P2657" s="155">
        <f t="shared" si="2019"/>
        <v>1</v>
      </c>
      <c r="Q2657" s="156">
        <f t="shared" si="2020"/>
        <v>5.0053848338290852E-2</v>
      </c>
      <c r="R2657" s="83"/>
      <c r="S2657" s="83"/>
      <c r="T2657" s="67"/>
      <c r="U2657" s="209">
        <v>2</v>
      </c>
    </row>
    <row r="2658" spans="1:21" s="60" customFormat="1" ht="15.75" hidden="1" customHeight="1" thickBot="1">
      <c r="A2658" s="150" t="s">
        <v>61</v>
      </c>
      <c r="B2658" s="213"/>
      <c r="C2658" s="40" t="s">
        <v>688</v>
      </c>
      <c r="D2658" s="153">
        <f t="shared" si="2016"/>
        <v>8.2524870929992722E-2</v>
      </c>
      <c r="E2658" s="296">
        <f t="shared" ref="E2658:O2658" si="2022">E2680/$P2680</f>
        <v>7.4298964851277738E-2</v>
      </c>
      <c r="F2658" s="296">
        <f t="shared" si="2022"/>
        <v>7.4432158407417251E-2</v>
      </c>
      <c r="G2658" s="296">
        <f t="shared" si="2022"/>
        <v>7.6180530832466439E-2</v>
      </c>
      <c r="H2658" s="296">
        <f t="shared" si="2022"/>
        <v>7.3525911193511234E-2</v>
      </c>
      <c r="I2658" s="296">
        <f t="shared" si="2022"/>
        <v>8.4199161564854422E-2</v>
      </c>
      <c r="J2658" s="296">
        <f t="shared" si="2022"/>
        <v>0.11622680405968411</v>
      </c>
      <c r="K2658" s="296">
        <f t="shared" si="2022"/>
        <v>7.8431322629711545E-2</v>
      </c>
      <c r="L2658" s="296">
        <f t="shared" si="2022"/>
        <v>8.1954171966473963E-2</v>
      </c>
      <c r="M2658" s="296">
        <f t="shared" si="2022"/>
        <v>9.4836640696006266E-2</v>
      </c>
      <c r="N2658" s="296">
        <f t="shared" si="2022"/>
        <v>8.1676108772428146E-2</v>
      </c>
      <c r="O2658" s="296">
        <f t="shared" si="2022"/>
        <v>8.1713354096176125E-2</v>
      </c>
      <c r="P2658" s="155">
        <f t="shared" si="2019"/>
        <v>0.99999999999999989</v>
      </c>
      <c r="Q2658" s="156">
        <f t="shared" si="2020"/>
        <v>5.7751330629861597E-2</v>
      </c>
      <c r="R2658" s="83"/>
      <c r="S2658" s="83"/>
      <c r="T2658" s="232"/>
      <c r="U2658" s="209">
        <v>2</v>
      </c>
    </row>
    <row r="2659" spans="1:21" s="60" customFormat="1" ht="15.75" hidden="1" customHeight="1" thickBot="1">
      <c r="A2659" s="150" t="s">
        <v>61</v>
      </c>
      <c r="B2659" s="62"/>
      <c r="C2659" s="49" t="s">
        <v>783</v>
      </c>
      <c r="D2659" s="298">
        <f t="shared" si="2016"/>
        <v>8.1903903766226818E-2</v>
      </c>
      <c r="E2659" s="299">
        <f t="shared" ref="E2659:O2659" si="2023">E2681/$P2681</f>
        <v>7.7070385910403938E-2</v>
      </c>
      <c r="F2659" s="299">
        <f t="shared" si="2023"/>
        <v>7.0559732293860519E-2</v>
      </c>
      <c r="G2659" s="299">
        <f t="shared" si="2023"/>
        <v>7.8284158328338099E-2</v>
      </c>
      <c r="H2659" s="299">
        <f t="shared" si="2023"/>
        <v>7.5830913696269597E-2</v>
      </c>
      <c r="I2659" s="299">
        <f t="shared" si="2023"/>
        <v>8.3855450971140041E-2</v>
      </c>
      <c r="J2659" s="299">
        <f t="shared" si="2023"/>
        <v>0.11776651294700553</v>
      </c>
      <c r="K2659" s="299">
        <f t="shared" si="2023"/>
        <v>7.6467486900810205E-2</v>
      </c>
      <c r="L2659" s="299">
        <f t="shared" si="2023"/>
        <v>8.0040686094611735E-2</v>
      </c>
      <c r="M2659" s="299">
        <f t="shared" si="2023"/>
        <v>9.5154459802627059E-2</v>
      </c>
      <c r="N2659" s="299">
        <f t="shared" si="2023"/>
        <v>8.2507008224147971E-2</v>
      </c>
      <c r="O2659" s="299">
        <f t="shared" si="2023"/>
        <v>8.0559301064558497E-2</v>
      </c>
      <c r="P2659" s="300">
        <f t="shared" si="2019"/>
        <v>0.99999999999999978</v>
      </c>
      <c r="Q2659" s="301">
        <f t="shared" si="2020"/>
        <v>1.6176577280300863E-2</v>
      </c>
      <c r="R2659" s="83"/>
      <c r="S2659" s="83"/>
      <c r="T2659" s="67"/>
      <c r="U2659" s="209">
        <v>2</v>
      </c>
    </row>
    <row r="2660" spans="1:21" s="60" customFormat="1" ht="15.75" hidden="1" customHeight="1" thickBot="1">
      <c r="A2660" s="150" t="s">
        <v>61</v>
      </c>
      <c r="B2660" s="62"/>
      <c r="C2660" s="49" t="s">
        <v>856</v>
      </c>
      <c r="D2660" s="130">
        <f t="shared" si="2016"/>
        <v>8.2743715731758594E-2</v>
      </c>
      <c r="E2660" s="119">
        <f t="shared" ref="E2660:O2661" si="2024">E2682/$P2682</f>
        <v>7.6899875186905442E-2</v>
      </c>
      <c r="F2660" s="119">
        <f t="shared" si="2024"/>
        <v>7.5371890998562924E-2</v>
      </c>
      <c r="G2660" s="119">
        <f t="shared" si="2024"/>
        <v>7.3029078673586892E-2</v>
      </c>
      <c r="H2660" s="119">
        <f t="shared" si="2024"/>
        <v>7.8129016884874405E-2</v>
      </c>
      <c r="I2660" s="119">
        <f t="shared" si="2024"/>
        <v>8.3869393464341274E-2</v>
      </c>
      <c r="J2660" s="119">
        <f t="shared" si="2024"/>
        <v>0.11684224232230855</v>
      </c>
      <c r="K2660" s="119">
        <f t="shared" si="2024"/>
        <v>7.7941894156217856E-2</v>
      </c>
      <c r="L2660" s="119">
        <f t="shared" si="2024"/>
        <v>7.802135108743638E-2</v>
      </c>
      <c r="M2660" s="119">
        <f t="shared" si="2024"/>
        <v>9.297518714872012E-2</v>
      </c>
      <c r="N2660" s="119">
        <f t="shared" si="2024"/>
        <v>8.2938798062366495E-2</v>
      </c>
      <c r="O2660" s="119">
        <f t="shared" si="2024"/>
        <v>8.1237556282921008E-2</v>
      </c>
      <c r="P2660" s="175">
        <f t="shared" si="2019"/>
        <v>1</v>
      </c>
      <c r="Q2660" s="176">
        <f t="shared" si="2020"/>
        <v>4.2595085915655861E-2</v>
      </c>
      <c r="R2660" s="83"/>
      <c r="S2660" s="83"/>
      <c r="T2660" s="67"/>
      <c r="U2660" s="209">
        <v>2</v>
      </c>
    </row>
    <row r="2661" spans="1:21" s="60" customFormat="1" ht="15.6" hidden="1" customHeight="1" thickBot="1">
      <c r="A2661" s="150" t="s">
        <v>61</v>
      </c>
      <c r="B2661" s="62"/>
      <c r="C2661" s="49" t="s">
        <v>940</v>
      </c>
      <c r="D2661" s="130">
        <f t="shared" si="2016"/>
        <v>8.1196763023338933E-2</v>
      </c>
      <c r="E2661" s="119">
        <f t="shared" si="2024"/>
        <v>7.7148503449546921E-2</v>
      </c>
      <c r="F2661" s="119">
        <f t="shared" si="2024"/>
        <v>7.3616476850313764E-2</v>
      </c>
      <c r="G2661" s="119">
        <f t="shared" si="2024"/>
        <v>7.1940172765097496E-2</v>
      </c>
      <c r="H2661" s="119">
        <f t="shared" si="2024"/>
        <v>7.5770614112110835E-2</v>
      </c>
      <c r="I2661" s="119">
        <f t="shared" si="2024"/>
        <v>8.6813562509499925E-2</v>
      </c>
      <c r="J2661" s="119">
        <f t="shared" si="2024"/>
        <v>0.11704954318817194</v>
      </c>
      <c r="K2661" s="119">
        <f t="shared" si="2024"/>
        <v>8.0499088656096285E-2</v>
      </c>
      <c r="L2661" s="119">
        <f t="shared" si="2024"/>
        <v>7.8184575221010022E-2</v>
      </c>
      <c r="M2661" s="119">
        <f t="shared" si="2024"/>
        <v>9.530955833583471E-2</v>
      </c>
      <c r="N2661" s="119">
        <f t="shared" si="2024"/>
        <v>8.0338886035500906E-2</v>
      </c>
      <c r="O2661" s="119">
        <f t="shared" si="2024"/>
        <v>8.2132255853478275E-2</v>
      </c>
      <c r="P2661" s="175">
        <f t="shared" si="2019"/>
        <v>1</v>
      </c>
      <c r="Q2661" s="176">
        <f t="shared" si="2020"/>
        <v>4.0936152235784284E-2</v>
      </c>
      <c r="R2661" s="83"/>
      <c r="S2661" s="83"/>
      <c r="T2661" s="67"/>
      <c r="U2661" s="209">
        <v>2</v>
      </c>
    </row>
    <row r="2662" spans="1:21" s="60" customFormat="1" ht="15.6" hidden="1" customHeight="1" thickBot="1">
      <c r="A2662" s="150" t="s">
        <v>61</v>
      </c>
      <c r="B2662" s="62"/>
      <c r="C2662" s="49" t="s">
        <v>1074</v>
      </c>
      <c r="D2662" s="130">
        <f t="shared" ref="D2662:O2662" si="2025">D2685/$P2685</f>
        <v>8.1406266160106974E-2</v>
      </c>
      <c r="E2662" s="119">
        <f t="shared" si="2025"/>
        <v>7.626843037364954E-2</v>
      </c>
      <c r="F2662" s="119">
        <f t="shared" si="2025"/>
        <v>7.3146737854542621E-2</v>
      </c>
      <c r="G2662" s="119">
        <f t="shared" si="2025"/>
        <v>7.6823766259322357E-2</v>
      </c>
      <c r="H2662" s="119">
        <f t="shared" si="2025"/>
        <v>7.4147832994935464E-2</v>
      </c>
      <c r="I2662" s="119">
        <f t="shared" si="2025"/>
        <v>8.5888406178797186E-2</v>
      </c>
      <c r="J2662" s="119">
        <f t="shared" si="2025"/>
        <v>0.11144167735618821</v>
      </c>
      <c r="K2662" s="119">
        <f t="shared" si="2025"/>
        <v>7.7950559607120148E-2</v>
      </c>
      <c r="L2662" s="119">
        <f t="shared" si="2025"/>
        <v>7.6081479131572594E-2</v>
      </c>
      <c r="M2662" s="119">
        <f t="shared" si="2025"/>
        <v>9.473731104617078E-2</v>
      </c>
      <c r="N2662" s="119">
        <f t="shared" si="2025"/>
        <v>8.9920945775117694E-2</v>
      </c>
      <c r="O2662" s="119">
        <f t="shared" si="2025"/>
        <v>8.2186587262476254E-2</v>
      </c>
      <c r="P2662" s="175">
        <f>SUM(D2662:O2662)</f>
        <v>0.99999999999999978</v>
      </c>
      <c r="Q2662" s="176">
        <f>(P2685/P2683-1)</f>
        <v>4.3276546747530897E-2</v>
      </c>
      <c r="R2662" s="83"/>
      <c r="S2662" s="83"/>
      <c r="T2662" s="67"/>
      <c r="U2662" s="209">
        <v>2</v>
      </c>
    </row>
    <row r="2663" spans="1:21" s="60" customFormat="1" ht="15.6" hidden="1" customHeight="1" thickBot="1">
      <c r="A2663" s="150" t="s">
        <v>61</v>
      </c>
      <c r="B2663" s="62">
        <f>+B2642+1</f>
        <v>486</v>
      </c>
      <c r="C2663" s="49" t="s">
        <v>1679</v>
      </c>
      <c r="D2663" s="130">
        <f t="shared" ref="D2663:D2669" si="2026">D2686/$P2686</f>
        <v>8.4823423846805496E-2</v>
      </c>
      <c r="E2663" s="119">
        <f t="shared" ref="E2663:O2663" si="2027">E2686/$P2686</f>
        <v>8.0838662424170843E-2</v>
      </c>
      <c r="F2663" s="119">
        <f t="shared" si="2027"/>
        <v>7.7645002707129554E-2</v>
      </c>
      <c r="G2663" s="119">
        <f t="shared" si="2027"/>
        <v>8.1417851180123846E-2</v>
      </c>
      <c r="H2663" s="119">
        <f t="shared" si="2027"/>
        <v>8.1796539668153881E-2</v>
      </c>
      <c r="I2663" s="119">
        <f t="shared" si="2027"/>
        <v>9.3355167585982779E-2</v>
      </c>
      <c r="J2663" s="119">
        <f t="shared" si="2027"/>
        <v>0.112741292904683</v>
      </c>
      <c r="K2663" s="119">
        <f t="shared" si="2027"/>
        <v>8.1742775351422645E-2</v>
      </c>
      <c r="L2663" s="119">
        <f t="shared" si="2027"/>
        <v>7.9772072792957796E-2</v>
      </c>
      <c r="M2663" s="119">
        <f t="shared" si="2027"/>
        <v>8.5212526006906514E-2</v>
      </c>
      <c r="N2663" s="119">
        <f t="shared" si="2027"/>
        <v>6.5106271214851158E-2</v>
      </c>
      <c r="O2663" s="119">
        <f t="shared" si="2027"/>
        <v>7.5548414316812543E-2</v>
      </c>
      <c r="P2663" s="175">
        <f t="shared" ref="P2663:P2672" si="2028">SUM(D2663:O2663)</f>
        <v>1</v>
      </c>
      <c r="Q2663" s="176">
        <f>(P2686/P2685-1)</f>
        <v>-2.7755991464618046E-2</v>
      </c>
      <c r="R2663" s="83"/>
      <c r="S2663" s="83"/>
      <c r="T2663" s="67"/>
      <c r="U2663" s="209">
        <v>2</v>
      </c>
    </row>
    <row r="2664" spans="1:21" s="60" customFormat="1" ht="15.6" hidden="1" customHeight="1">
      <c r="A2664" s="150" t="s">
        <v>61</v>
      </c>
      <c r="B2664" s="408">
        <f>+B2663+1</f>
        <v>487</v>
      </c>
      <c r="C2664" s="566" t="s">
        <v>1680</v>
      </c>
      <c r="D2664" s="460">
        <f t="shared" si="2026"/>
        <v>8.0722357832846522E-2</v>
      </c>
      <c r="E2664" s="346">
        <f t="shared" ref="E2664:O2664" si="2029">E2687/$P2687</f>
        <v>7.0964196909012997E-2</v>
      </c>
      <c r="F2664" s="346">
        <f t="shared" si="2029"/>
        <v>7.2569654825660967E-2</v>
      </c>
      <c r="G2664" s="346">
        <f t="shared" si="2029"/>
        <v>7.4781152875820572E-2</v>
      </c>
      <c r="H2664" s="346">
        <f t="shared" si="2029"/>
        <v>7.2899353045678142E-2</v>
      </c>
      <c r="I2664" s="346">
        <f t="shared" si="2029"/>
        <v>8.2954922958273933E-2</v>
      </c>
      <c r="J2664" s="346">
        <f t="shared" si="2029"/>
        <v>0.11369324497264406</v>
      </c>
      <c r="K2664" s="346">
        <f t="shared" si="2029"/>
        <v>7.6989293592706412E-2</v>
      </c>
      <c r="L2664" s="346">
        <f t="shared" si="2029"/>
        <v>7.4331489670346834E-2</v>
      </c>
      <c r="M2664" s="346">
        <f t="shared" si="2029"/>
        <v>0.10059573153106054</v>
      </c>
      <c r="N2664" s="346">
        <f t="shared" si="2029"/>
        <v>9.0196169165211768E-2</v>
      </c>
      <c r="O2664" s="346">
        <f t="shared" si="2029"/>
        <v>8.9302432620737129E-2</v>
      </c>
      <c r="P2664" s="545">
        <f t="shared" si="2028"/>
        <v>0.99999999999999989</v>
      </c>
      <c r="Q2664" s="548">
        <f t="shared" ref="Q2664:Q2672" si="2030">(P2687/P2686-1)</f>
        <v>0.13881898846270424</v>
      </c>
      <c r="R2664" s="83"/>
      <c r="S2664" s="83"/>
      <c r="T2664" s="67"/>
      <c r="U2664" s="209">
        <v>2</v>
      </c>
    </row>
    <row r="2665" spans="1:21" s="60" customFormat="1" ht="15.6" customHeight="1">
      <c r="A2665" s="150" t="s">
        <v>61</v>
      </c>
      <c r="B2665" s="513">
        <v>478</v>
      </c>
      <c r="C2665" s="567" t="s">
        <v>1681</v>
      </c>
      <c r="D2665" s="119">
        <f t="shared" si="2026"/>
        <v>7.3525240747450774E-2</v>
      </c>
      <c r="E2665" s="119">
        <f t="shared" ref="E2665:O2665" si="2031">E2688/$P2688</f>
        <v>7.4405711552798223E-2</v>
      </c>
      <c r="F2665" s="119">
        <f t="shared" si="2031"/>
        <v>6.9012389810892402E-2</v>
      </c>
      <c r="G2665" s="119">
        <f t="shared" si="2031"/>
        <v>7.9338881849994713E-2</v>
      </c>
      <c r="H2665" s="119">
        <f t="shared" si="2031"/>
        <v>7.6536346208470149E-2</v>
      </c>
      <c r="I2665" s="119">
        <f t="shared" si="2031"/>
        <v>8.6778825361947004E-2</v>
      </c>
      <c r="J2665" s="119">
        <f t="shared" si="2031"/>
        <v>0.11686212043791024</v>
      </c>
      <c r="K2665" s="119">
        <f t="shared" si="2031"/>
        <v>7.7240863665378079E-2</v>
      </c>
      <c r="L2665" s="119">
        <f t="shared" si="2031"/>
        <v>7.7917372136450266E-2</v>
      </c>
      <c r="M2665" s="119">
        <f t="shared" si="2031"/>
        <v>9.818292734394754E-2</v>
      </c>
      <c r="N2665" s="119">
        <f t="shared" si="2031"/>
        <v>8.3650722659143875E-2</v>
      </c>
      <c r="O2665" s="119">
        <f t="shared" si="2031"/>
        <v>8.6548598225616752E-2</v>
      </c>
      <c r="P2665" s="175">
        <f t="shared" si="2028"/>
        <v>1</v>
      </c>
      <c r="Q2665" s="556">
        <f t="shared" si="2030"/>
        <v>0.29435507446207376</v>
      </c>
      <c r="R2665" s="83"/>
      <c r="S2665" s="83"/>
      <c r="T2665" s="67"/>
      <c r="U2665" s="209">
        <v>1</v>
      </c>
    </row>
    <row r="2666" spans="1:21" s="60" customFormat="1" ht="15.6" customHeight="1">
      <c r="A2666" s="150" t="s">
        <v>61</v>
      </c>
      <c r="B2666" s="513">
        <f>+B2665+1</f>
        <v>479</v>
      </c>
      <c r="C2666" s="567" t="s">
        <v>1682</v>
      </c>
      <c r="D2666" s="119">
        <f t="shared" si="2026"/>
        <v>8.4019872672807985E-2</v>
      </c>
      <c r="E2666" s="119">
        <f t="shared" ref="E2666:O2666" si="2032">E2689/$P2689</f>
        <v>7.3834573809129889E-2</v>
      </c>
      <c r="F2666" s="119">
        <f t="shared" si="2032"/>
        <v>7.246989994536121E-2</v>
      </c>
      <c r="G2666" s="119">
        <f t="shared" si="2032"/>
        <v>7.8347037384366588E-2</v>
      </c>
      <c r="H2666" s="119">
        <f t="shared" si="2032"/>
        <v>7.8572485714346676E-2</v>
      </c>
      <c r="I2666" s="119">
        <f t="shared" si="2032"/>
        <v>8.4427442912712286E-2</v>
      </c>
      <c r="J2666" s="119">
        <f t="shared" si="2032"/>
        <v>0.11762505641389924</v>
      </c>
      <c r="K2666" s="119">
        <f t="shared" si="2032"/>
        <v>7.8653134739025563E-2</v>
      </c>
      <c r="L2666" s="119">
        <f t="shared" si="2032"/>
        <v>7.7231838281518667E-2</v>
      </c>
      <c r="M2666" s="119">
        <f t="shared" si="2032"/>
        <v>9.2759954282588347E-2</v>
      </c>
      <c r="N2666" s="119">
        <f t="shared" si="2032"/>
        <v>8.166863680969734E-2</v>
      </c>
      <c r="O2666" s="119">
        <f t="shared" si="2032"/>
        <v>8.0390067034546223E-2</v>
      </c>
      <c r="P2666" s="175">
        <f t="shared" si="2028"/>
        <v>1</v>
      </c>
      <c r="Q2666" s="556">
        <f t="shared" si="2030"/>
        <v>7.2751009877126016E-2</v>
      </c>
      <c r="R2666" s="83"/>
      <c r="S2666" s="83"/>
      <c r="T2666" s="67"/>
      <c r="U2666" s="209">
        <v>1</v>
      </c>
    </row>
    <row r="2667" spans="1:21" s="60" customFormat="1" ht="15.75" customHeight="1">
      <c r="A2667" s="150" t="s">
        <v>61</v>
      </c>
      <c r="B2667" s="513">
        <f>+B2666+1</f>
        <v>480</v>
      </c>
      <c r="C2667" s="567" t="s">
        <v>1683</v>
      </c>
      <c r="D2667" s="119">
        <f t="shared" si="2026"/>
        <v>8.1973662315458037E-2</v>
      </c>
      <c r="E2667" s="119">
        <f t="shared" ref="E2667:O2667" si="2033">E2690/$P2690</f>
        <v>7.5098791017183045E-2</v>
      </c>
      <c r="F2667" s="119">
        <f t="shared" si="2033"/>
        <v>7.1473226499039186E-2</v>
      </c>
      <c r="G2667" s="119">
        <f t="shared" si="2033"/>
        <v>7.8364391055778707E-2</v>
      </c>
      <c r="H2667" s="119">
        <f t="shared" si="2033"/>
        <v>7.8668302940476553E-2</v>
      </c>
      <c r="I2667" s="119">
        <f t="shared" si="2033"/>
        <v>8.7841183192656935E-2</v>
      </c>
      <c r="J2667" s="119">
        <f t="shared" si="2033"/>
        <v>0.11328397516217167</v>
      </c>
      <c r="K2667" s="119">
        <f t="shared" si="2033"/>
        <v>7.412173761753528E-2</v>
      </c>
      <c r="L2667" s="119">
        <f t="shared" si="2033"/>
        <v>7.8968020938384842E-2</v>
      </c>
      <c r="M2667" s="119">
        <f t="shared" si="2033"/>
        <v>9.2191350380280965E-2</v>
      </c>
      <c r="N2667" s="119">
        <f t="shared" si="2033"/>
        <v>8.2718858332600217E-2</v>
      </c>
      <c r="O2667" s="119">
        <f t="shared" si="2033"/>
        <v>8.5296500548434517E-2</v>
      </c>
      <c r="P2667" s="175">
        <f t="shared" si="2028"/>
        <v>0.99999999999999989</v>
      </c>
      <c r="Q2667" s="556">
        <f t="shared" si="2030"/>
        <v>1.3678503436412637E-2</v>
      </c>
      <c r="R2667" s="83"/>
      <c r="S2667" s="83"/>
      <c r="T2667" s="67"/>
      <c r="U2667" s="209">
        <v>1</v>
      </c>
    </row>
    <row r="2668" spans="1:21" s="60" customFormat="1" ht="15.75" customHeight="1">
      <c r="A2668" s="150" t="s">
        <v>61</v>
      </c>
      <c r="B2668" s="513">
        <f>+B2667+1</f>
        <v>481</v>
      </c>
      <c r="C2668" s="567" t="s">
        <v>1684</v>
      </c>
      <c r="D2668" s="119">
        <f t="shared" si="2026"/>
        <v>7.9609502238768726E-2</v>
      </c>
      <c r="E2668" s="119">
        <f t="shared" ref="E2668:O2668" si="2034">E2691/$P2691</f>
        <v>7.6941153117131372E-2</v>
      </c>
      <c r="F2668" s="119">
        <f t="shared" si="2034"/>
        <v>7.0805588015117216E-2</v>
      </c>
      <c r="G2668" s="119">
        <f t="shared" si="2034"/>
        <v>7.5374262769388453E-2</v>
      </c>
      <c r="H2668" s="119">
        <f t="shared" si="2034"/>
        <v>7.6628278993224525E-2</v>
      </c>
      <c r="I2668" s="119">
        <f t="shared" si="2034"/>
        <v>9.0478545661646856E-2</v>
      </c>
      <c r="J2668" s="119">
        <f t="shared" si="2034"/>
        <v>0.11406456901597352</v>
      </c>
      <c r="K2668" s="119">
        <f t="shared" si="2034"/>
        <v>7.7741664653450573E-2</v>
      </c>
      <c r="L2668" s="119">
        <f t="shared" si="2034"/>
        <v>7.6454510610630536E-2</v>
      </c>
      <c r="M2668" s="119">
        <f t="shared" si="2034"/>
        <v>9.2089477954798507E-2</v>
      </c>
      <c r="N2668" s="119">
        <f t="shared" si="2034"/>
        <v>8.5215192556422514E-2</v>
      </c>
      <c r="O2668" s="119">
        <f t="shared" si="2034"/>
        <v>8.4597254413447134E-2</v>
      </c>
      <c r="P2668" s="175">
        <f t="shared" si="2028"/>
        <v>1</v>
      </c>
      <c r="Q2668" s="556">
        <f t="shared" si="2030"/>
        <v>5.3699327705389432E-2</v>
      </c>
      <c r="R2668" s="83"/>
      <c r="S2668" s="83"/>
      <c r="T2668" s="67"/>
      <c r="U2668" s="209">
        <v>1</v>
      </c>
    </row>
    <row r="2669" spans="1:21" s="60" customFormat="1" ht="15.75" customHeight="1">
      <c r="A2669" s="150" t="s">
        <v>61</v>
      </c>
      <c r="B2669" s="513">
        <v>482</v>
      </c>
      <c r="C2669" s="567" t="s">
        <v>1685</v>
      </c>
      <c r="D2669" s="119">
        <f t="shared" si="2026"/>
        <v>8.3321731238775162E-2</v>
      </c>
      <c r="E2669" s="119">
        <f t="shared" ref="E2669:O2669" si="2035">E2692/$P2692</f>
        <v>8.1094559838734925E-2</v>
      </c>
      <c r="F2669" s="119">
        <f t="shared" si="2035"/>
        <v>6.5737772735470115E-2</v>
      </c>
      <c r="G2669" s="119">
        <f t="shared" si="2035"/>
        <v>7.8498323766478625E-2</v>
      </c>
      <c r="H2669" s="119">
        <f t="shared" si="2035"/>
        <v>8.131301087346951E-2</v>
      </c>
      <c r="I2669" s="119">
        <f t="shared" si="2035"/>
        <v>8.9739099330049407E-2</v>
      </c>
      <c r="J2669" s="119">
        <f t="shared" si="2035"/>
        <v>0.11445796600317464</v>
      </c>
      <c r="K2669" s="119">
        <f t="shared" si="2035"/>
        <v>7.8083896593610508E-2</v>
      </c>
      <c r="L2669" s="119">
        <f t="shared" si="2035"/>
        <v>7.6153783096975167E-2</v>
      </c>
      <c r="M2669" s="119">
        <f t="shared" si="2035"/>
        <v>9.0789856098487956E-2</v>
      </c>
      <c r="N2669" s="119">
        <f t="shared" si="2035"/>
        <v>8.0811392886153119E-2</v>
      </c>
      <c r="O2669" s="119">
        <f t="shared" si="2035"/>
        <v>7.9998607538621119E-2</v>
      </c>
      <c r="P2669" s="175">
        <f t="shared" si="2028"/>
        <v>1.0000000000000002</v>
      </c>
      <c r="Q2669" s="556">
        <f t="shared" si="2030"/>
        <v>3.0634693542231695E-2</v>
      </c>
      <c r="R2669" s="83"/>
      <c r="S2669" s="83"/>
      <c r="T2669" s="67"/>
      <c r="U2669" s="209">
        <v>1</v>
      </c>
    </row>
    <row r="2670" spans="1:21" s="60" customFormat="1" ht="15.75" customHeight="1">
      <c r="A2670" s="150" t="s">
        <v>61</v>
      </c>
      <c r="B2670" s="513">
        <v>483</v>
      </c>
      <c r="C2670" s="567" t="s">
        <v>1686</v>
      </c>
      <c r="D2670" s="119">
        <f t="shared" ref="D2670:O2672" si="2036">D2693/$P2693</f>
        <v>8.2945083451982496E-2</v>
      </c>
      <c r="E2670" s="119">
        <f t="shared" si="2036"/>
        <v>8.1111301612386222E-2</v>
      </c>
      <c r="F2670" s="119">
        <f t="shared" si="2036"/>
        <v>6.7052307508814829E-2</v>
      </c>
      <c r="G2670" s="119">
        <f t="shared" si="2036"/>
        <v>7.7495918717247231E-2</v>
      </c>
      <c r="H2670" s="119">
        <f t="shared" si="2036"/>
        <v>7.8047544148670517E-2</v>
      </c>
      <c r="I2670" s="119">
        <f t="shared" si="2036"/>
        <v>8.6500831165346001E-2</v>
      </c>
      <c r="J2670" s="119">
        <f t="shared" si="2036"/>
        <v>0.11479027052009334</v>
      </c>
      <c r="K2670" s="119">
        <f t="shared" si="2036"/>
        <v>7.7667369864851774E-2</v>
      </c>
      <c r="L2670" s="119">
        <f t="shared" si="2036"/>
        <v>7.6638662979224587E-2</v>
      </c>
      <c r="M2670" s="119">
        <f t="shared" si="2036"/>
        <v>9.3753960148789783E-2</v>
      </c>
      <c r="N2670" s="119">
        <f t="shared" si="2036"/>
        <v>8.1759834214194665E-2</v>
      </c>
      <c r="O2670" s="119">
        <f t="shared" si="2036"/>
        <v>8.2236915668398622E-2</v>
      </c>
      <c r="P2670" s="175">
        <f t="shared" si="2028"/>
        <v>1</v>
      </c>
      <c r="Q2670" s="556">
        <f t="shared" si="2030"/>
        <v>-2.980870265073543E-4</v>
      </c>
      <c r="R2670" s="83"/>
      <c r="S2670" s="83"/>
      <c r="T2670" s="67"/>
      <c r="U2670" s="209">
        <v>1</v>
      </c>
    </row>
    <row r="2671" spans="1:21" s="60" customFormat="1" ht="15.75" hidden="1" customHeight="1" thickBot="1">
      <c r="A2671" s="150" t="s">
        <v>61</v>
      </c>
      <c r="B2671" s="409"/>
      <c r="C2671" s="158" t="s">
        <v>1687</v>
      </c>
      <c r="D2671" s="102" t="e">
        <f t="shared" si="2036"/>
        <v>#DIV/0!</v>
      </c>
      <c r="E2671" s="103" t="e">
        <f t="shared" si="2036"/>
        <v>#DIV/0!</v>
      </c>
      <c r="F2671" s="103" t="e">
        <f t="shared" si="2036"/>
        <v>#DIV/0!</v>
      </c>
      <c r="G2671" s="103" t="e">
        <f t="shared" si="2036"/>
        <v>#DIV/0!</v>
      </c>
      <c r="H2671" s="103" t="e">
        <f t="shared" si="2036"/>
        <v>#DIV/0!</v>
      </c>
      <c r="I2671" s="103" t="e">
        <f t="shared" si="2036"/>
        <v>#DIV/0!</v>
      </c>
      <c r="J2671" s="103" t="e">
        <f t="shared" si="2036"/>
        <v>#DIV/0!</v>
      </c>
      <c r="K2671" s="103" t="e">
        <f t="shared" si="2036"/>
        <v>#DIV/0!</v>
      </c>
      <c r="L2671" s="103" t="e">
        <f t="shared" si="2036"/>
        <v>#DIV/0!</v>
      </c>
      <c r="M2671" s="103" t="e">
        <f t="shared" si="2036"/>
        <v>#DIV/0!</v>
      </c>
      <c r="N2671" s="103" t="e">
        <f t="shared" si="2036"/>
        <v>#DIV/0!</v>
      </c>
      <c r="O2671" s="103" t="e">
        <f t="shared" si="2036"/>
        <v>#DIV/0!</v>
      </c>
      <c r="P2671" s="105" t="e">
        <f t="shared" si="2028"/>
        <v>#DIV/0!</v>
      </c>
      <c r="Q2671" s="106">
        <f t="shared" si="2030"/>
        <v>-1</v>
      </c>
      <c r="R2671" s="83"/>
      <c r="S2671" s="83"/>
      <c r="T2671" s="67"/>
      <c r="U2671" s="209">
        <v>2</v>
      </c>
    </row>
    <row r="2672" spans="1:21" s="60" customFormat="1" ht="15.75" hidden="1" customHeight="1" thickBot="1">
      <c r="A2672" s="150" t="s">
        <v>61</v>
      </c>
      <c r="B2672" s="213"/>
      <c r="C2672" s="40" t="s">
        <v>1688</v>
      </c>
      <c r="D2672" s="102" t="e">
        <f t="shared" si="2036"/>
        <v>#DIV/0!</v>
      </c>
      <c r="E2672" s="103" t="e">
        <f t="shared" si="2036"/>
        <v>#DIV/0!</v>
      </c>
      <c r="F2672" s="103" t="e">
        <f t="shared" si="2036"/>
        <v>#DIV/0!</v>
      </c>
      <c r="G2672" s="103" t="e">
        <f t="shared" si="2036"/>
        <v>#DIV/0!</v>
      </c>
      <c r="H2672" s="103" t="e">
        <f t="shared" si="2036"/>
        <v>#DIV/0!</v>
      </c>
      <c r="I2672" s="103" t="e">
        <f t="shared" si="2036"/>
        <v>#DIV/0!</v>
      </c>
      <c r="J2672" s="103" t="e">
        <f t="shared" si="2036"/>
        <v>#DIV/0!</v>
      </c>
      <c r="K2672" s="103" t="e">
        <f t="shared" si="2036"/>
        <v>#DIV/0!</v>
      </c>
      <c r="L2672" s="103" t="e">
        <f t="shared" si="2036"/>
        <v>#DIV/0!</v>
      </c>
      <c r="M2672" s="103" t="e">
        <f t="shared" si="2036"/>
        <v>#DIV/0!</v>
      </c>
      <c r="N2672" s="103" t="e">
        <f t="shared" si="2036"/>
        <v>#DIV/0!</v>
      </c>
      <c r="O2672" s="103" t="e">
        <f t="shared" si="2036"/>
        <v>#DIV/0!</v>
      </c>
      <c r="P2672" s="107" t="e">
        <f t="shared" si="2028"/>
        <v>#DIV/0!</v>
      </c>
      <c r="Q2672" s="108" t="e">
        <f t="shared" si="2030"/>
        <v>#DIV/0!</v>
      </c>
      <c r="R2672" s="83"/>
      <c r="S2672" s="83"/>
      <c r="T2672" s="67"/>
      <c r="U2672" s="209">
        <v>2</v>
      </c>
    </row>
    <row r="2673" spans="1:21" s="60" customFormat="1" ht="15.75" hidden="1" customHeight="1" thickBot="1">
      <c r="A2673" s="150" t="s">
        <v>61</v>
      </c>
      <c r="B2673" s="213"/>
      <c r="C2673" s="40" t="s">
        <v>2558</v>
      </c>
      <c r="D2673" s="102" t="e">
        <f t="shared" ref="D2673:O2673" si="2037">D2696/$P2696</f>
        <v>#DIV/0!</v>
      </c>
      <c r="E2673" s="103" t="e">
        <f t="shared" si="2037"/>
        <v>#DIV/0!</v>
      </c>
      <c r="F2673" s="103" t="e">
        <f t="shared" si="2037"/>
        <v>#DIV/0!</v>
      </c>
      <c r="G2673" s="103" t="e">
        <f t="shared" si="2037"/>
        <v>#DIV/0!</v>
      </c>
      <c r="H2673" s="103" t="e">
        <f t="shared" si="2037"/>
        <v>#DIV/0!</v>
      </c>
      <c r="I2673" s="103" t="e">
        <f t="shared" si="2037"/>
        <v>#DIV/0!</v>
      </c>
      <c r="J2673" s="103" t="e">
        <f t="shared" si="2037"/>
        <v>#DIV/0!</v>
      </c>
      <c r="K2673" s="103" t="e">
        <f t="shared" si="2037"/>
        <v>#DIV/0!</v>
      </c>
      <c r="L2673" s="103" t="e">
        <f t="shared" si="2037"/>
        <v>#DIV/0!</v>
      </c>
      <c r="M2673" s="103" t="e">
        <f t="shared" si="2037"/>
        <v>#DIV/0!</v>
      </c>
      <c r="N2673" s="103" t="e">
        <f t="shared" si="2037"/>
        <v>#DIV/0!</v>
      </c>
      <c r="O2673" s="103" t="e">
        <f t="shared" si="2037"/>
        <v>#DIV/0!</v>
      </c>
      <c r="P2673" s="107" t="e">
        <f t="shared" ref="P2673:P2675" si="2038">SUM(D2673:O2673)</f>
        <v>#DIV/0!</v>
      </c>
      <c r="Q2673" s="108" t="e">
        <f t="shared" ref="Q2673:Q2675" si="2039">(P2696/P2695-1)</f>
        <v>#DIV/0!</v>
      </c>
      <c r="R2673" s="83"/>
      <c r="S2673" s="83"/>
      <c r="T2673" s="67"/>
      <c r="U2673" s="209">
        <v>2</v>
      </c>
    </row>
    <row r="2674" spans="1:21" s="60" customFormat="1" ht="15.75" hidden="1" customHeight="1" thickBot="1">
      <c r="A2674" s="150" t="s">
        <v>61</v>
      </c>
      <c r="B2674" s="213"/>
      <c r="C2674" s="40" t="s">
        <v>2654</v>
      </c>
      <c r="D2674" s="102" t="e">
        <f t="shared" ref="D2674:O2674" si="2040">D2697/$P2697</f>
        <v>#DIV/0!</v>
      </c>
      <c r="E2674" s="103" t="e">
        <f>E2697/$P2697</f>
        <v>#DIV/0!</v>
      </c>
      <c r="F2674" s="103" t="e">
        <f t="shared" si="2040"/>
        <v>#DIV/0!</v>
      </c>
      <c r="G2674" s="103" t="e">
        <f t="shared" si="2040"/>
        <v>#DIV/0!</v>
      </c>
      <c r="H2674" s="103" t="e">
        <f t="shared" si="2040"/>
        <v>#DIV/0!</v>
      </c>
      <c r="I2674" s="103" t="e">
        <f t="shared" si="2040"/>
        <v>#DIV/0!</v>
      </c>
      <c r="J2674" s="103" t="e">
        <f t="shared" si="2040"/>
        <v>#DIV/0!</v>
      </c>
      <c r="K2674" s="103" t="e">
        <f t="shared" si="2040"/>
        <v>#DIV/0!</v>
      </c>
      <c r="L2674" s="103" t="e">
        <f t="shared" si="2040"/>
        <v>#DIV/0!</v>
      </c>
      <c r="M2674" s="103" t="e">
        <f t="shared" si="2040"/>
        <v>#DIV/0!</v>
      </c>
      <c r="N2674" s="103" t="e">
        <f t="shared" si="2040"/>
        <v>#DIV/0!</v>
      </c>
      <c r="O2674" s="103" t="e">
        <f t="shared" si="2040"/>
        <v>#DIV/0!</v>
      </c>
      <c r="P2674" s="107" t="e">
        <f t="shared" si="2038"/>
        <v>#DIV/0!</v>
      </c>
      <c r="Q2674" s="108" t="e">
        <f t="shared" si="2039"/>
        <v>#DIV/0!</v>
      </c>
      <c r="R2674" s="83"/>
      <c r="S2674" s="83"/>
      <c r="T2674" s="67"/>
      <c r="U2674" s="209">
        <v>2</v>
      </c>
    </row>
    <row r="2675" spans="1:21" s="60" customFormat="1" ht="15.75" hidden="1" customHeight="1" thickBot="1">
      <c r="A2675" s="150" t="s">
        <v>61</v>
      </c>
      <c r="B2675" s="213"/>
      <c r="C2675" s="40" t="s">
        <v>2750</v>
      </c>
      <c r="D2675" s="102" t="e">
        <f t="shared" ref="D2675:O2675" si="2041">D2698/$P2698</f>
        <v>#DIV/0!</v>
      </c>
      <c r="E2675" s="103" t="e">
        <f t="shared" si="2041"/>
        <v>#DIV/0!</v>
      </c>
      <c r="F2675" s="103" t="e">
        <f t="shared" si="2041"/>
        <v>#DIV/0!</v>
      </c>
      <c r="G2675" s="103" t="e">
        <f t="shared" si="2041"/>
        <v>#DIV/0!</v>
      </c>
      <c r="H2675" s="103" t="e">
        <f t="shared" si="2041"/>
        <v>#DIV/0!</v>
      </c>
      <c r="I2675" s="103" t="e">
        <f t="shared" si="2041"/>
        <v>#DIV/0!</v>
      </c>
      <c r="J2675" s="103" t="e">
        <f t="shared" si="2041"/>
        <v>#DIV/0!</v>
      </c>
      <c r="K2675" s="103" t="e">
        <f t="shared" si="2041"/>
        <v>#DIV/0!</v>
      </c>
      <c r="L2675" s="103" t="e">
        <f t="shared" si="2041"/>
        <v>#DIV/0!</v>
      </c>
      <c r="M2675" s="103" t="e">
        <f t="shared" si="2041"/>
        <v>#DIV/0!</v>
      </c>
      <c r="N2675" s="103" t="e">
        <f t="shared" si="2041"/>
        <v>#DIV/0!</v>
      </c>
      <c r="O2675" s="103" t="e">
        <f t="shared" si="2041"/>
        <v>#DIV/0!</v>
      </c>
      <c r="P2675" s="107" t="e">
        <f t="shared" si="2038"/>
        <v>#DIV/0!</v>
      </c>
      <c r="Q2675" s="108" t="e">
        <f t="shared" si="2039"/>
        <v>#DIV/0!</v>
      </c>
      <c r="R2675" s="83"/>
      <c r="S2675" s="83"/>
      <c r="T2675" s="67"/>
      <c r="U2675" s="209">
        <v>2</v>
      </c>
    </row>
    <row r="2676" spans="1:21" s="60" customFormat="1" ht="15.75" hidden="1" customHeight="1" thickBot="1">
      <c r="A2676" s="150" t="s">
        <v>61</v>
      </c>
      <c r="B2676" s="213"/>
      <c r="C2676" s="41" t="s">
        <v>284</v>
      </c>
      <c r="D2676" s="351">
        <v>475.85260407999999</v>
      </c>
      <c r="E2676" s="352">
        <v>430.26756067000002</v>
      </c>
      <c r="F2676" s="352">
        <v>423.40847143000002</v>
      </c>
      <c r="G2676" s="352">
        <v>448.35235169999999</v>
      </c>
      <c r="H2676" s="352">
        <v>424.88915393999997</v>
      </c>
      <c r="I2676" s="352">
        <v>474.14727277999998</v>
      </c>
      <c r="J2676" s="352">
        <v>649.26157059000002</v>
      </c>
      <c r="K2676" s="352">
        <v>450.93627643999997</v>
      </c>
      <c r="L2676" s="352">
        <v>466.46053347000003</v>
      </c>
      <c r="M2676" s="352">
        <v>536.21700371999998</v>
      </c>
      <c r="N2676" s="352">
        <v>483.73995044999998</v>
      </c>
      <c r="O2676" s="83">
        <v>460.72271424000002</v>
      </c>
      <c r="P2676" s="304">
        <f>SUM(D2676:O2676)</f>
        <v>5724.2554635100005</v>
      </c>
      <c r="Q2676" s="84"/>
      <c r="R2676" s="83"/>
      <c r="S2676" s="83"/>
      <c r="T2676" s="67"/>
      <c r="U2676" s="209">
        <v>2</v>
      </c>
    </row>
    <row r="2677" spans="1:21" s="60" customFormat="1" ht="15.75" hidden="1" customHeight="1" thickBot="1">
      <c r="A2677" s="150" t="s">
        <v>61</v>
      </c>
      <c r="B2677" s="213"/>
      <c r="C2677" s="40" t="s">
        <v>285</v>
      </c>
      <c r="D2677" s="109">
        <v>490.56884036999998</v>
      </c>
      <c r="E2677" s="110">
        <v>454.44409376999999</v>
      </c>
      <c r="F2677" s="110">
        <v>441.35948323999997</v>
      </c>
      <c r="G2677" s="110">
        <v>457.64802779000001</v>
      </c>
      <c r="H2677" s="110">
        <v>447.95128174000001</v>
      </c>
      <c r="I2677" s="110">
        <v>492.50148014000001</v>
      </c>
      <c r="J2677" s="110">
        <v>686.17810298999996</v>
      </c>
      <c r="K2677" s="110">
        <v>467.65662972000001</v>
      </c>
      <c r="L2677" s="110">
        <v>496.84303590000002</v>
      </c>
      <c r="M2677" s="110">
        <v>564.14718672000004</v>
      </c>
      <c r="N2677" s="110">
        <v>490.34536803999998</v>
      </c>
      <c r="O2677" s="111">
        <v>484.71807760000002</v>
      </c>
      <c r="P2677" s="112">
        <f>SUM(D2677:O2677)</f>
        <v>5974.3616080200009</v>
      </c>
      <c r="Q2677" s="240"/>
      <c r="R2677" s="315"/>
      <c r="S2677" s="315"/>
      <c r="T2677" s="242"/>
      <c r="U2677" s="209">
        <v>2</v>
      </c>
    </row>
    <row r="2678" spans="1:21" s="60" customFormat="1" ht="15.75" hidden="1" customHeight="1" thickBot="1">
      <c r="A2678" s="150" t="s">
        <v>61</v>
      </c>
      <c r="B2678" s="213"/>
      <c r="C2678" s="40" t="s">
        <v>473</v>
      </c>
      <c r="D2678" s="109">
        <v>502.51072016000001</v>
      </c>
      <c r="E2678" s="110">
        <v>474.91937861999997</v>
      </c>
      <c r="F2678" s="110">
        <v>470.22144086999998</v>
      </c>
      <c r="G2678" s="110">
        <v>472.40758736999999</v>
      </c>
      <c r="H2678" s="110">
        <v>461.40276618000001</v>
      </c>
      <c r="I2678" s="110">
        <v>518.23022656000001</v>
      </c>
      <c r="J2678" s="110">
        <v>695.54217974999995</v>
      </c>
      <c r="K2678" s="110">
        <v>509.79952831999998</v>
      </c>
      <c r="L2678" s="110">
        <v>502.27618430000001</v>
      </c>
      <c r="M2678" s="110">
        <v>585.04576268000005</v>
      </c>
      <c r="N2678" s="110">
        <v>507.81764078999998</v>
      </c>
      <c r="O2678" s="111">
        <v>504.36302146000003</v>
      </c>
      <c r="P2678" s="112">
        <f t="shared" ref="P2678:P2683" si="2042">SUM(D2678:O2678)</f>
        <v>6204.5364370599991</v>
      </c>
      <c r="Q2678" s="80"/>
      <c r="R2678" s="114"/>
      <c r="S2678" s="114"/>
      <c r="T2678" s="115">
        <f t="shared" ref="T2678:T2684" si="2043">R2678-S2678</f>
        <v>0</v>
      </c>
      <c r="U2678" s="209">
        <v>2</v>
      </c>
    </row>
    <row r="2679" spans="1:21" s="60" customFormat="1" ht="15.75" hidden="1" customHeight="1" thickBot="1">
      <c r="A2679" s="150" t="s">
        <v>61</v>
      </c>
      <c r="B2679" s="213"/>
      <c r="C2679" s="40" t="s">
        <v>592</v>
      </c>
      <c r="D2679" s="109">
        <v>535.76197203000004</v>
      </c>
      <c r="E2679" s="110">
        <v>488.38801296000003</v>
      </c>
      <c r="F2679" s="110">
        <v>490.68817811000002</v>
      </c>
      <c r="G2679" s="110">
        <v>493.14980602000003</v>
      </c>
      <c r="H2679" s="110">
        <v>488.36047139999999</v>
      </c>
      <c r="I2679" s="110">
        <v>548.20813639999994</v>
      </c>
      <c r="J2679" s="110">
        <v>734.69506084</v>
      </c>
      <c r="K2679" s="110">
        <v>510.68655909</v>
      </c>
      <c r="L2679" s="110">
        <v>535.44226556000001</v>
      </c>
      <c r="M2679" s="110">
        <v>605.93431013999998</v>
      </c>
      <c r="N2679" s="110">
        <v>544.22164606000001</v>
      </c>
      <c r="O2679" s="111">
        <v>539.56094427999994</v>
      </c>
      <c r="P2679" s="112">
        <f t="shared" si="2042"/>
        <v>6515.0973628900001</v>
      </c>
      <c r="Q2679" s="80"/>
      <c r="R2679" s="114"/>
      <c r="S2679" s="114"/>
      <c r="T2679" s="115">
        <f t="shared" si="2043"/>
        <v>0</v>
      </c>
      <c r="U2679" s="209">
        <v>2</v>
      </c>
    </row>
    <row r="2680" spans="1:21" s="60" customFormat="1" ht="15.75" hidden="1" customHeight="1" thickBot="1">
      <c r="A2680" s="150" t="s">
        <v>61</v>
      </c>
      <c r="B2680" s="213"/>
      <c r="C2680" s="40" t="s">
        <v>688</v>
      </c>
      <c r="D2680" s="109">
        <v>568.70800899999995</v>
      </c>
      <c r="E2680" s="110">
        <v>512.02038725</v>
      </c>
      <c r="F2680" s="110">
        <v>512.93827105000003</v>
      </c>
      <c r="G2680" s="110">
        <v>524.98692243999994</v>
      </c>
      <c r="H2680" s="110">
        <v>506.69300168000001</v>
      </c>
      <c r="I2680" s="110">
        <v>580.24613663000002</v>
      </c>
      <c r="J2680" s="110">
        <v>800.95992377000005</v>
      </c>
      <c r="K2680" s="110">
        <v>540.49792303000004</v>
      </c>
      <c r="L2680" s="110">
        <v>564.77512104000004</v>
      </c>
      <c r="M2680" s="110">
        <v>653.55275933999997</v>
      </c>
      <c r="N2680" s="110">
        <v>562.85888943999998</v>
      </c>
      <c r="O2680" s="111">
        <v>563.11556011000005</v>
      </c>
      <c r="P2680" s="112">
        <f t="shared" si="2042"/>
        <v>6891.3529047800002</v>
      </c>
      <c r="Q2680" s="80"/>
      <c r="R2680" s="114"/>
      <c r="S2680" s="114"/>
      <c r="T2680" s="115">
        <f t="shared" si="2043"/>
        <v>0</v>
      </c>
      <c r="U2680" s="209">
        <v>2</v>
      </c>
    </row>
    <row r="2681" spans="1:21" s="60" customFormat="1" ht="15.75" hidden="1" customHeight="1" thickBot="1">
      <c r="A2681" s="150" t="s">
        <v>61</v>
      </c>
      <c r="B2681" s="213"/>
      <c r="C2681" s="40" t="s">
        <v>783</v>
      </c>
      <c r="D2681" s="151">
        <v>573.55922970000006</v>
      </c>
      <c r="E2681" s="152">
        <v>539.71091904999992</v>
      </c>
      <c r="F2681" s="152">
        <v>494.11790941999999</v>
      </c>
      <c r="G2681" s="152">
        <v>548.21076266</v>
      </c>
      <c r="H2681" s="152">
        <v>531.03110409999999</v>
      </c>
      <c r="I2681" s="152">
        <v>587.22558575999994</v>
      </c>
      <c r="J2681" s="152">
        <v>824.69903563000003</v>
      </c>
      <c r="K2681" s="152">
        <v>535.48891892999995</v>
      </c>
      <c r="L2681" s="152">
        <v>560.51143047000005</v>
      </c>
      <c r="M2681" s="152">
        <v>666.35063967999997</v>
      </c>
      <c r="N2681" s="152">
        <v>577.78266853999992</v>
      </c>
      <c r="O2681" s="111">
        <v>564.14320366999993</v>
      </c>
      <c r="P2681" s="112">
        <f t="shared" si="2042"/>
        <v>7002.8314076099996</v>
      </c>
      <c r="Q2681" s="80"/>
      <c r="R2681" s="114"/>
      <c r="S2681" s="114"/>
      <c r="T2681" s="115">
        <f t="shared" si="2043"/>
        <v>0</v>
      </c>
      <c r="U2681" s="209">
        <v>2</v>
      </c>
    </row>
    <row r="2682" spans="1:21" s="60" customFormat="1" ht="15.75" hidden="1" customHeight="1" thickBot="1">
      <c r="A2682" s="150" t="s">
        <v>61</v>
      </c>
      <c r="B2682" s="213"/>
      <c r="C2682" s="40" t="s">
        <v>856</v>
      </c>
      <c r="D2682" s="306">
        <v>604.12160029999995</v>
      </c>
      <c r="E2682" s="307">
        <v>561.45503316999998</v>
      </c>
      <c r="F2682" s="307">
        <v>550.29904090000002</v>
      </c>
      <c r="G2682" s="307">
        <v>533.19389257</v>
      </c>
      <c r="H2682" s="307">
        <v>570.42914126999995</v>
      </c>
      <c r="I2682" s="307">
        <v>612.34030582000003</v>
      </c>
      <c r="J2682" s="307">
        <v>853.07895337000002</v>
      </c>
      <c r="K2682" s="307">
        <v>569.06293621999998</v>
      </c>
      <c r="L2682" s="307">
        <v>569.64306062000003</v>
      </c>
      <c r="M2682" s="307">
        <v>678.82277647000001</v>
      </c>
      <c r="N2682" s="307">
        <v>605.54591934000007</v>
      </c>
      <c r="O2682" s="308">
        <v>593.12495302000002</v>
      </c>
      <c r="P2682" s="309">
        <f t="shared" si="2042"/>
        <v>7301.1176130700005</v>
      </c>
      <c r="Q2682" s="80"/>
      <c r="R2682" s="109"/>
      <c r="S2682" s="109"/>
      <c r="T2682" s="52">
        <f>S2682-R2682</f>
        <v>0</v>
      </c>
      <c r="U2682" s="209">
        <v>2</v>
      </c>
    </row>
    <row r="2683" spans="1:21" s="60" customFormat="1" ht="17.25" hidden="1" customHeight="1">
      <c r="A2683" s="150" t="s">
        <v>61</v>
      </c>
      <c r="B2683" s="512"/>
      <c r="C2683" s="41" t="s">
        <v>940</v>
      </c>
      <c r="D2683" s="306">
        <v>617.09517773000005</v>
      </c>
      <c r="E2683" s="307">
        <v>586.32841599999995</v>
      </c>
      <c r="F2683" s="307">
        <v>559.48502346999999</v>
      </c>
      <c r="G2683" s="307">
        <v>546.74511699000004</v>
      </c>
      <c r="H2683" s="307">
        <v>575.85646078999991</v>
      </c>
      <c r="I2683" s="307">
        <v>659.78283851999993</v>
      </c>
      <c r="J2683" s="307">
        <v>889.57620928999995</v>
      </c>
      <c r="K2683" s="307">
        <v>611.79285444000004</v>
      </c>
      <c r="L2683" s="307">
        <v>594.20255864000001</v>
      </c>
      <c r="M2683" s="307">
        <v>724.35238364999998</v>
      </c>
      <c r="N2683" s="307">
        <v>610.57531496000001</v>
      </c>
      <c r="O2683" s="308">
        <v>624.20492069000011</v>
      </c>
      <c r="P2683" s="309">
        <f t="shared" si="2042"/>
        <v>7599.9972751699997</v>
      </c>
      <c r="Q2683" s="80"/>
      <c r="R2683" s="342">
        <v>7635.1</v>
      </c>
      <c r="S2683" s="342">
        <f>7621.5+13.6</f>
        <v>7635.1</v>
      </c>
      <c r="T2683" s="355">
        <f t="shared" si="2043"/>
        <v>0</v>
      </c>
      <c r="U2683" s="209">
        <v>2</v>
      </c>
    </row>
    <row r="2684" spans="1:21" s="60" customFormat="1" ht="15.6" customHeight="1">
      <c r="A2684" s="150" t="s">
        <v>61</v>
      </c>
      <c r="B2684" s="513">
        <v>484</v>
      </c>
      <c r="C2684" s="567" t="s">
        <v>2868</v>
      </c>
      <c r="D2684" s="551">
        <v>1112.7</v>
      </c>
      <c r="E2684" s="551">
        <v>1088.0999999999999</v>
      </c>
      <c r="F2684" s="551">
        <v>899.5</v>
      </c>
      <c r="G2684" s="551">
        <v>1048.3</v>
      </c>
      <c r="H2684" s="551">
        <v>1055.9000000000001</v>
      </c>
      <c r="I2684" s="551">
        <v>1169.0999999999999</v>
      </c>
      <c r="J2684" s="551">
        <v>1549.6</v>
      </c>
      <c r="K2684" s="551">
        <v>1041.9000000000001</v>
      </c>
      <c r="L2684" s="551">
        <v>1028.0999999999999</v>
      </c>
      <c r="M2684" s="551">
        <v>1257.7</v>
      </c>
      <c r="N2684" s="551">
        <v>1096.8</v>
      </c>
      <c r="O2684" s="551">
        <f>(R2684)-SUM(D2684:N2684)</f>
        <v>1103.1999999999989</v>
      </c>
      <c r="P2684" s="552">
        <f t="shared" ref="P2684" si="2044">SUM(D2684:O2684)</f>
        <v>13450.9</v>
      </c>
      <c r="Q2684" s="173"/>
      <c r="R2684" s="551">
        <v>13450.9</v>
      </c>
      <c r="S2684" s="551">
        <v>13450.9</v>
      </c>
      <c r="T2684" s="521">
        <f t="shared" si="2043"/>
        <v>0</v>
      </c>
      <c r="U2684" s="209">
        <v>1</v>
      </c>
    </row>
    <row r="2685" spans="1:21" s="60" customFormat="1" ht="15.75" hidden="1" customHeight="1" thickBot="1">
      <c r="A2685" s="150" t="s">
        <v>61</v>
      </c>
      <c r="B2685" s="409"/>
      <c r="C2685" s="158" t="s">
        <v>1074</v>
      </c>
      <c r="D2685" s="312">
        <v>645.46205523000003</v>
      </c>
      <c r="E2685" s="313">
        <v>604.72467465</v>
      </c>
      <c r="F2685" s="313">
        <v>579.97309023000003</v>
      </c>
      <c r="G2685" s="313">
        <v>609.12787675000004</v>
      </c>
      <c r="H2685" s="313">
        <v>587.91067239999995</v>
      </c>
      <c r="I2685" s="313">
        <v>681.00049035000006</v>
      </c>
      <c r="J2685" s="313">
        <v>883.60979439999994</v>
      </c>
      <c r="K2685" s="313">
        <v>618.06210729999998</v>
      </c>
      <c r="L2685" s="313">
        <v>603.24235714999998</v>
      </c>
      <c r="M2685" s="313">
        <v>751.16256252999995</v>
      </c>
      <c r="N2685" s="313">
        <v>712.97408916999996</v>
      </c>
      <c r="O2685" s="305">
        <v>651.64914237000005</v>
      </c>
      <c r="P2685" s="314">
        <f>SUM(D2685:O2685)</f>
        <v>7928.8989125300013</v>
      </c>
      <c r="Q2685" s="75"/>
      <c r="R2685" s="395">
        <v>7880.1</v>
      </c>
      <c r="S2685" s="396">
        <f>7866.5+13.6</f>
        <v>7880.1</v>
      </c>
      <c r="T2685" s="397">
        <f>R2685-S2685</f>
        <v>0</v>
      </c>
      <c r="U2685" s="209">
        <v>2</v>
      </c>
    </row>
    <row r="2686" spans="1:21" s="60" customFormat="1" ht="15.75" hidden="1" customHeight="1" thickBot="1">
      <c r="A2686" s="150" t="s">
        <v>61</v>
      </c>
      <c r="B2686" s="62"/>
      <c r="C2686" s="40" t="s">
        <v>1679</v>
      </c>
      <c r="D2686" s="109">
        <v>653.88888470000006</v>
      </c>
      <c r="E2686" s="110">
        <v>623.17105836999997</v>
      </c>
      <c r="F2686" s="110">
        <v>598.55169622000005</v>
      </c>
      <c r="G2686" s="110">
        <v>627.63592282000002</v>
      </c>
      <c r="H2686" s="110">
        <v>630.55516590000002</v>
      </c>
      <c r="I2686" s="110">
        <v>719.65859953999995</v>
      </c>
      <c r="J2686" s="110">
        <v>869.10283661999995</v>
      </c>
      <c r="K2686" s="110">
        <v>630.14070622000008</v>
      </c>
      <c r="L2686" s="110">
        <v>614.94890612999995</v>
      </c>
      <c r="M2686" s="110">
        <v>656.88840494999999</v>
      </c>
      <c r="N2686" s="110">
        <v>501.89281617</v>
      </c>
      <c r="O2686" s="111">
        <v>582.38946435000003</v>
      </c>
      <c r="P2686" s="112">
        <f t="shared" ref="P2686:P2695" si="2045">SUM(D2686:O2686)</f>
        <v>7708.8244619899997</v>
      </c>
      <c r="Q2686" s="75"/>
      <c r="R2686" s="109">
        <v>8223.7999999999993</v>
      </c>
      <c r="S2686" s="114">
        <v>8223.7999999999993</v>
      </c>
      <c r="T2686" s="310">
        <f t="shared" ref="T2686:T2695" si="2046">R2686-S2686</f>
        <v>0</v>
      </c>
      <c r="U2686" s="209">
        <v>2</v>
      </c>
    </row>
    <row r="2687" spans="1:21" s="60" customFormat="1" ht="15.75" hidden="1" customHeight="1" thickBot="1">
      <c r="A2687" s="150" t="s">
        <v>61</v>
      </c>
      <c r="B2687" s="62"/>
      <c r="C2687" s="40" t="s">
        <v>1680</v>
      </c>
      <c r="D2687" s="312">
        <v>708.65800148000005</v>
      </c>
      <c r="E2687" s="313">
        <v>622.99153924999996</v>
      </c>
      <c r="F2687" s="313">
        <v>637.08578313999999</v>
      </c>
      <c r="G2687" s="313">
        <v>656.5004265</v>
      </c>
      <c r="H2687" s="313">
        <v>639.98018920000004</v>
      </c>
      <c r="I2687" s="313">
        <v>728.25759175999997</v>
      </c>
      <c r="J2687" s="313">
        <v>998.10795827999993</v>
      </c>
      <c r="K2687" s="313">
        <v>675.88559598000006</v>
      </c>
      <c r="L2687" s="313">
        <v>652.55285315000003</v>
      </c>
      <c r="M2687" s="313">
        <v>883.12546830999997</v>
      </c>
      <c r="N2687" s="313">
        <v>791.82817124999997</v>
      </c>
      <c r="O2687" s="305">
        <v>783.98209773999997</v>
      </c>
      <c r="P2687" s="314">
        <f t="shared" si="2045"/>
        <v>8778.955676040001</v>
      </c>
      <c r="Q2687" s="79"/>
      <c r="R2687" s="109">
        <v>8447.2000000000007</v>
      </c>
      <c r="S2687" s="114">
        <v>8447.2000000000007</v>
      </c>
      <c r="T2687" s="115">
        <f t="shared" si="2046"/>
        <v>0</v>
      </c>
      <c r="U2687" s="209">
        <v>2</v>
      </c>
    </row>
    <row r="2688" spans="1:21" s="60" customFormat="1" ht="15.6" hidden="1" customHeight="1" thickBot="1">
      <c r="A2688" s="150" t="s">
        <v>61</v>
      </c>
      <c r="B2688" s="62"/>
      <c r="C2688" s="40" t="s">
        <v>1681</v>
      </c>
      <c r="D2688" s="109">
        <v>835.47362111999996</v>
      </c>
      <c r="E2688" s="110">
        <v>845.47848644999999</v>
      </c>
      <c r="F2688" s="110">
        <v>784.19370860000004</v>
      </c>
      <c r="G2688" s="110">
        <v>901.5345239400001</v>
      </c>
      <c r="H2688" s="110">
        <v>869.68907090999994</v>
      </c>
      <c r="I2688" s="110">
        <v>986.07524062000005</v>
      </c>
      <c r="J2688" s="110">
        <v>1327.91430455</v>
      </c>
      <c r="K2688" s="110">
        <v>877.69456323999998</v>
      </c>
      <c r="L2688" s="110">
        <v>885.38178705999997</v>
      </c>
      <c r="M2688" s="110">
        <v>1115.6610302300001</v>
      </c>
      <c r="N2688" s="110">
        <v>950.53034113000001</v>
      </c>
      <c r="O2688" s="111">
        <v>983.45914990999995</v>
      </c>
      <c r="P2688" s="112">
        <f t="shared" si="2045"/>
        <v>11363.08582776</v>
      </c>
      <c r="Q2688" s="113"/>
      <c r="R2688" s="109">
        <v>10572.5</v>
      </c>
      <c r="S2688" s="114">
        <v>10572.5</v>
      </c>
      <c r="T2688" s="115">
        <f t="shared" si="2046"/>
        <v>0</v>
      </c>
      <c r="U2688" s="209">
        <v>2</v>
      </c>
    </row>
    <row r="2689" spans="1:21" s="60" customFormat="1" ht="15.6" hidden="1" customHeight="1" thickBot="1">
      <c r="A2689" s="150" t="s">
        <v>61</v>
      </c>
      <c r="B2689" s="62"/>
      <c r="C2689" s="40" t="s">
        <v>1682</v>
      </c>
      <c r="D2689" s="109">
        <v>1024.1822341</v>
      </c>
      <c r="E2689" s="110">
        <v>900.02586712000004</v>
      </c>
      <c r="F2689" s="110">
        <v>883.39081778999991</v>
      </c>
      <c r="G2689" s="110">
        <v>955.03172322</v>
      </c>
      <c r="H2689" s="110">
        <v>957.77988465999999</v>
      </c>
      <c r="I2689" s="110">
        <v>1029.1504182399999</v>
      </c>
      <c r="J2689" s="110">
        <v>1433.82141905</v>
      </c>
      <c r="K2689" s="110">
        <v>958.76297705999991</v>
      </c>
      <c r="L2689" s="110">
        <v>941.43771179999999</v>
      </c>
      <c r="M2689" s="110">
        <v>1130.7217470099999</v>
      </c>
      <c r="N2689" s="110">
        <v>995.52122899999995</v>
      </c>
      <c r="O2689" s="111">
        <v>979.93576800000005</v>
      </c>
      <c r="P2689" s="112">
        <f t="shared" si="2045"/>
        <v>12189.76179705</v>
      </c>
      <c r="Q2689" s="79"/>
      <c r="R2689" s="444">
        <v>12122.4</v>
      </c>
      <c r="S2689" s="343">
        <v>12122.4</v>
      </c>
      <c r="T2689" s="115">
        <f t="shared" si="2046"/>
        <v>0</v>
      </c>
      <c r="U2689" s="209">
        <v>2</v>
      </c>
    </row>
    <row r="2690" spans="1:21" s="60" customFormat="1" ht="15.75" hidden="1" customHeight="1" thickBot="1">
      <c r="A2690" s="150" t="s">
        <v>61</v>
      </c>
      <c r="B2690" s="62">
        <f>+B2684+1</f>
        <v>485</v>
      </c>
      <c r="C2690" s="40" t="s">
        <v>1683</v>
      </c>
      <c r="D2690" s="109">
        <v>1012.9075170599999</v>
      </c>
      <c r="E2690" s="110">
        <v>927.95817333000002</v>
      </c>
      <c r="F2690" s="110">
        <v>883.15888719000009</v>
      </c>
      <c r="G2690" s="110">
        <v>968.30955855999991</v>
      </c>
      <c r="H2690" s="110">
        <v>972.06484561000002</v>
      </c>
      <c r="I2690" s="110">
        <v>1085.40953582</v>
      </c>
      <c r="J2690" s="110">
        <v>1399.79338196</v>
      </c>
      <c r="K2690" s="110">
        <v>915.88521348999996</v>
      </c>
      <c r="L2690" s="110">
        <v>975.76831089999996</v>
      </c>
      <c r="M2690" s="110">
        <v>1139.1623744799999</v>
      </c>
      <c r="N2690" s="110">
        <v>1022.11553127</v>
      </c>
      <c r="O2690" s="111">
        <v>1053.9661660100001</v>
      </c>
      <c r="P2690" s="112">
        <f t="shared" si="2045"/>
        <v>12356.49949568</v>
      </c>
      <c r="Q2690" s="79"/>
      <c r="R2690" s="117">
        <v>12365.3</v>
      </c>
      <c r="S2690" s="114">
        <v>12365.3</v>
      </c>
      <c r="T2690" s="115">
        <f t="shared" si="2046"/>
        <v>0</v>
      </c>
      <c r="U2690" s="209">
        <v>2</v>
      </c>
    </row>
    <row r="2691" spans="1:21" s="60" customFormat="1" ht="15.75" hidden="1" customHeight="1">
      <c r="A2691" s="150" t="s">
        <v>61</v>
      </c>
      <c r="B2691" s="408">
        <v>494</v>
      </c>
      <c r="C2691" s="568" t="s">
        <v>1684</v>
      </c>
      <c r="D2691" s="306">
        <v>1036.51852231</v>
      </c>
      <c r="E2691" s="307">
        <v>1001.7765227899999</v>
      </c>
      <c r="F2691" s="307">
        <v>921.89124912</v>
      </c>
      <c r="G2691" s="307">
        <v>981.37555528999997</v>
      </c>
      <c r="H2691" s="307">
        <v>997.70289068</v>
      </c>
      <c r="I2691" s="307">
        <v>1178.03385039</v>
      </c>
      <c r="J2691" s="307">
        <v>1485.1247049600001</v>
      </c>
      <c r="K2691" s="307">
        <v>1012.1992111799999</v>
      </c>
      <c r="L2691" s="307">
        <v>995.44042022000008</v>
      </c>
      <c r="M2691" s="307">
        <v>1199.0082455699999</v>
      </c>
      <c r="N2691" s="307">
        <v>1109.5048076300002</v>
      </c>
      <c r="O2691" s="308">
        <v>1101.4592312499999</v>
      </c>
      <c r="P2691" s="309">
        <f t="shared" si="2045"/>
        <v>13020.035211390001</v>
      </c>
      <c r="Q2691" s="113"/>
      <c r="R2691" s="306">
        <v>12912.1</v>
      </c>
      <c r="S2691" s="342">
        <v>12912.1</v>
      </c>
      <c r="T2691" s="355">
        <f t="shared" si="2046"/>
        <v>0</v>
      </c>
      <c r="U2691" s="209">
        <v>2</v>
      </c>
    </row>
    <row r="2692" spans="1:21" s="60" customFormat="1" ht="15.75" customHeight="1">
      <c r="A2692" s="150" t="s">
        <v>61</v>
      </c>
      <c r="B2692" s="513">
        <v>485</v>
      </c>
      <c r="C2692" s="567" t="s">
        <v>1685</v>
      </c>
      <c r="D2692" s="551">
        <v>1118.08597932</v>
      </c>
      <c r="E2692" s="551">
        <v>1088.19978902</v>
      </c>
      <c r="F2692" s="551">
        <v>882.12859855999989</v>
      </c>
      <c r="G2692" s="551">
        <v>1053.36115679</v>
      </c>
      <c r="H2692" s="551">
        <v>1091.1311616099999</v>
      </c>
      <c r="I2692" s="565">
        <v>1204.2</v>
      </c>
      <c r="J2692" s="565">
        <v>1535.9</v>
      </c>
      <c r="K2692" s="565">
        <v>1047.8</v>
      </c>
      <c r="L2692" s="565">
        <v>1021.9</v>
      </c>
      <c r="M2692" s="565">
        <v>1218.3</v>
      </c>
      <c r="N2692" s="565">
        <v>1084.4000000000001</v>
      </c>
      <c r="O2692" s="551">
        <f>(R2692)-SUM(D2692:N2692)</f>
        <v>1073.4933147000029</v>
      </c>
      <c r="P2692" s="552">
        <f t="shared" si="2045"/>
        <v>13418.9</v>
      </c>
      <c r="Q2692" s="523"/>
      <c r="R2692" s="553">
        <v>13418.9</v>
      </c>
      <c r="S2692" s="551">
        <v>13418.9</v>
      </c>
      <c r="T2692" s="521">
        <f t="shared" si="2046"/>
        <v>0</v>
      </c>
      <c r="U2692" s="209">
        <v>1</v>
      </c>
    </row>
    <row r="2693" spans="1:21" s="60" customFormat="1" ht="15.75" customHeight="1">
      <c r="A2693" s="150" t="s">
        <v>61</v>
      </c>
      <c r="B2693" s="513">
        <v>486</v>
      </c>
      <c r="C2693" s="567" t="s">
        <v>1686</v>
      </c>
      <c r="D2693" s="565">
        <v>1112.7</v>
      </c>
      <c r="E2693" s="565">
        <v>1088.0999999999999</v>
      </c>
      <c r="F2693" s="565">
        <v>899.5</v>
      </c>
      <c r="G2693" s="565">
        <v>1039.5999999999999</v>
      </c>
      <c r="H2693" s="565">
        <v>1047</v>
      </c>
      <c r="I2693" s="565">
        <v>1160.4000000000001</v>
      </c>
      <c r="J2693" s="565">
        <v>1539.9</v>
      </c>
      <c r="K2693" s="565">
        <v>1041.9000000000001</v>
      </c>
      <c r="L2693" s="565">
        <v>1028.0999999999999</v>
      </c>
      <c r="M2693" s="565">
        <v>1257.7</v>
      </c>
      <c r="N2693" s="565">
        <v>1096.8</v>
      </c>
      <c r="O2693" s="554">
        <f>(R2693)-SUM(D2693:N2693)</f>
        <v>1103.2000000000007</v>
      </c>
      <c r="P2693" s="555">
        <f t="shared" si="2045"/>
        <v>13414.9</v>
      </c>
      <c r="Q2693" s="240"/>
      <c r="R2693" s="553">
        <v>13414.9</v>
      </c>
      <c r="S2693" s="551">
        <v>13414.9</v>
      </c>
      <c r="T2693" s="521">
        <f t="shared" si="2046"/>
        <v>0</v>
      </c>
      <c r="U2693" s="209">
        <v>1</v>
      </c>
    </row>
    <row r="2694" spans="1:21" s="60" customFormat="1" ht="15.75" hidden="1" customHeight="1" thickBot="1">
      <c r="A2694" s="150" t="s">
        <v>61</v>
      </c>
      <c r="B2694" s="409"/>
      <c r="C2694" s="158" t="s">
        <v>1687</v>
      </c>
      <c r="D2694" s="415"/>
      <c r="E2694" s="416"/>
      <c r="F2694" s="416"/>
      <c r="G2694" s="416"/>
      <c r="H2694" s="416"/>
      <c r="I2694" s="416"/>
      <c r="J2694" s="416"/>
      <c r="K2694" s="416"/>
      <c r="L2694" s="416"/>
      <c r="M2694" s="416"/>
      <c r="N2694" s="416"/>
      <c r="O2694" s="305">
        <f>(R2694)-SUM(D2694:N2694)</f>
        <v>0</v>
      </c>
      <c r="P2694" s="314">
        <f t="shared" si="2045"/>
        <v>0</v>
      </c>
      <c r="Q2694" s="80"/>
      <c r="R2694" s="420"/>
      <c r="S2694" s="343"/>
      <c r="T2694" s="403">
        <f t="shared" si="2046"/>
        <v>0</v>
      </c>
      <c r="U2694" s="209">
        <v>2</v>
      </c>
    </row>
    <row r="2695" spans="1:21" s="60" customFormat="1" ht="15.75" hidden="1" customHeight="1" thickBot="1">
      <c r="A2695" s="150" t="s">
        <v>61</v>
      </c>
      <c r="B2695" s="213"/>
      <c r="C2695" s="40" t="s">
        <v>1688</v>
      </c>
      <c r="D2695" s="134"/>
      <c r="E2695" s="133"/>
      <c r="F2695" s="133"/>
      <c r="G2695" s="133"/>
      <c r="H2695" s="133"/>
      <c r="I2695" s="133"/>
      <c r="J2695" s="133"/>
      <c r="K2695" s="133"/>
      <c r="L2695" s="133"/>
      <c r="M2695" s="133"/>
      <c r="N2695" s="133"/>
      <c r="O2695" s="111">
        <f>(R2695)-SUM(D2695:N2695)</f>
        <v>0</v>
      </c>
      <c r="P2695" s="112">
        <f t="shared" si="2045"/>
        <v>0</v>
      </c>
      <c r="Q2695" s="80"/>
      <c r="R2695" s="120"/>
      <c r="S2695" s="114"/>
      <c r="T2695" s="115">
        <f t="shared" si="2046"/>
        <v>0</v>
      </c>
      <c r="U2695" s="209">
        <v>2</v>
      </c>
    </row>
    <row r="2696" spans="1:21" s="60" customFormat="1" ht="15.75" hidden="1" customHeight="1" thickBot="1">
      <c r="A2696" s="150" t="s">
        <v>61</v>
      </c>
      <c r="B2696" s="213"/>
      <c r="C2696" s="40" t="s">
        <v>2558</v>
      </c>
      <c r="D2696" s="492"/>
      <c r="E2696" s="491"/>
      <c r="F2696" s="491"/>
      <c r="G2696" s="491"/>
      <c r="H2696" s="491"/>
      <c r="I2696" s="491"/>
      <c r="J2696" s="491"/>
      <c r="K2696" s="491"/>
      <c r="L2696" s="491"/>
      <c r="M2696" s="491"/>
      <c r="N2696" s="491"/>
      <c r="O2696" s="111">
        <f t="shared" ref="O2696:O2698" si="2047">(R2696)-SUM(D2696:N2696)</f>
        <v>0</v>
      </c>
      <c r="P2696" s="112">
        <f t="shared" ref="P2696:P2698" si="2048">SUM(D2696:O2696)</f>
        <v>0</v>
      </c>
      <c r="Q2696" s="80"/>
      <c r="R2696" s="487"/>
      <c r="S2696" s="488"/>
      <c r="T2696" s="115">
        <f t="shared" ref="T2696:T2698" si="2049">R2696-S2696</f>
        <v>0</v>
      </c>
      <c r="U2696" s="209">
        <v>2</v>
      </c>
    </row>
    <row r="2697" spans="1:21" s="60" customFormat="1" ht="15.75" hidden="1" customHeight="1" thickBot="1">
      <c r="A2697" s="150" t="s">
        <v>61</v>
      </c>
      <c r="B2697" s="213"/>
      <c r="C2697" s="40" t="s">
        <v>2654</v>
      </c>
      <c r="D2697" s="492"/>
      <c r="E2697" s="491"/>
      <c r="F2697" s="491"/>
      <c r="G2697" s="491"/>
      <c r="H2697" s="491"/>
      <c r="I2697" s="491"/>
      <c r="J2697" s="491"/>
      <c r="K2697" s="491"/>
      <c r="L2697" s="491"/>
      <c r="M2697" s="491"/>
      <c r="N2697" s="491"/>
      <c r="O2697" s="111">
        <f t="shared" si="2047"/>
        <v>0</v>
      </c>
      <c r="P2697" s="112">
        <f t="shared" si="2048"/>
        <v>0</v>
      </c>
      <c r="Q2697" s="80"/>
      <c r="R2697" s="487"/>
      <c r="S2697" s="488"/>
      <c r="T2697" s="115">
        <f t="shared" si="2049"/>
        <v>0</v>
      </c>
      <c r="U2697" s="209">
        <v>2</v>
      </c>
    </row>
    <row r="2698" spans="1:21" s="60" customFormat="1" ht="15.75" hidden="1" customHeight="1" thickBot="1">
      <c r="A2698" s="150" t="s">
        <v>61</v>
      </c>
      <c r="B2698" s="213"/>
      <c r="C2698" s="40" t="s">
        <v>2750</v>
      </c>
      <c r="D2698" s="492"/>
      <c r="E2698" s="491"/>
      <c r="F2698" s="491"/>
      <c r="G2698" s="491"/>
      <c r="H2698" s="491"/>
      <c r="I2698" s="491"/>
      <c r="J2698" s="491"/>
      <c r="K2698" s="491"/>
      <c r="L2698" s="491"/>
      <c r="M2698" s="491"/>
      <c r="N2698" s="491"/>
      <c r="O2698" s="111">
        <f t="shared" si="2047"/>
        <v>0</v>
      </c>
      <c r="P2698" s="112">
        <f t="shared" si="2048"/>
        <v>0</v>
      </c>
      <c r="Q2698" s="80"/>
      <c r="R2698" s="487"/>
      <c r="S2698" s="488"/>
      <c r="T2698" s="115">
        <f t="shared" si="2049"/>
        <v>0</v>
      </c>
      <c r="U2698" s="209">
        <v>2</v>
      </c>
    </row>
    <row r="2699" spans="1:21" s="118" customFormat="1" ht="15.6" customHeight="1">
      <c r="B2699" s="82"/>
      <c r="C2699" s="50"/>
      <c r="D2699" s="83"/>
      <c r="E2699" s="83"/>
      <c r="F2699" s="83"/>
      <c r="G2699" s="83"/>
      <c r="H2699" s="83"/>
      <c r="I2699" s="83"/>
      <c r="J2699" s="83"/>
      <c r="K2699" s="83"/>
      <c r="L2699" s="83"/>
      <c r="M2699" s="83"/>
      <c r="N2699" s="83"/>
      <c r="O2699" s="83"/>
      <c r="P2699" s="83"/>
      <c r="Q2699" s="84"/>
      <c r="R2699" s="83"/>
      <c r="S2699" s="83"/>
      <c r="T2699" s="67"/>
      <c r="U2699" s="209">
        <v>1</v>
      </c>
    </row>
    <row r="2700" spans="1:21" s="60" customFormat="1" ht="15.75" hidden="1" customHeight="1" thickBot="1">
      <c r="A2700" s="174" t="s">
        <v>62</v>
      </c>
      <c r="B2700" s="213"/>
      <c r="C2700" s="40" t="s">
        <v>286</v>
      </c>
      <c r="D2700" s="299">
        <v>8.255162704588713E-2</v>
      </c>
      <c r="E2700" s="299">
        <v>8.1620620041641515E-2</v>
      </c>
      <c r="F2700" s="299">
        <v>7.3771251852454936E-2</v>
      </c>
      <c r="G2700" s="299">
        <v>6.8332585443928104E-2</v>
      </c>
      <c r="H2700" s="299">
        <v>7.6656180055908171E-2</v>
      </c>
      <c r="I2700" s="299">
        <v>7.6477181642452915E-2</v>
      </c>
      <c r="J2700" s="299">
        <v>8.7760191920170358E-2</v>
      </c>
      <c r="K2700" s="299">
        <v>8.4679747255869797E-2</v>
      </c>
      <c r="L2700" s="299">
        <v>9.1366925671943322E-2</v>
      </c>
      <c r="M2700" s="299">
        <v>0.10470302012794196</v>
      </c>
      <c r="N2700" s="299">
        <v>8.9733962393383146E-2</v>
      </c>
      <c r="O2700" s="299">
        <v>8.2346706548418566E-2</v>
      </c>
      <c r="P2700" s="290">
        <f>SUM(D2700:O2700)</f>
        <v>1</v>
      </c>
      <c r="Q2700" s="291"/>
      <c r="R2700" s="83"/>
      <c r="S2700" s="83"/>
      <c r="T2700" s="67"/>
      <c r="U2700" s="209">
        <v>2</v>
      </c>
    </row>
    <row r="2701" spans="1:21" s="60" customFormat="1" ht="15.75" hidden="1" customHeight="1" thickBot="1">
      <c r="A2701" s="150" t="s">
        <v>62</v>
      </c>
      <c r="B2701" s="213"/>
      <c r="C2701" s="40" t="s">
        <v>287</v>
      </c>
      <c r="D2701" s="119">
        <v>8.8375083241497329E-2</v>
      </c>
      <c r="E2701" s="119">
        <v>8.6842380953256262E-2</v>
      </c>
      <c r="F2701" s="119">
        <v>7.9210746545353039E-2</v>
      </c>
      <c r="G2701" s="119">
        <v>7.0532606168291379E-2</v>
      </c>
      <c r="H2701" s="119">
        <v>7.7752348805214255E-2</v>
      </c>
      <c r="I2701" s="119">
        <v>7.8237067980589839E-2</v>
      </c>
      <c r="J2701" s="119">
        <v>8.6421411745331481E-2</v>
      </c>
      <c r="K2701" s="119">
        <v>8.4770910333677771E-2</v>
      </c>
      <c r="L2701" s="119">
        <v>8.5515875106513928E-2</v>
      </c>
      <c r="M2701" s="119">
        <v>9.6933617886729287E-2</v>
      </c>
      <c r="N2701" s="119">
        <v>8.7814813518907672E-2</v>
      </c>
      <c r="O2701" s="119">
        <v>7.7593137714637633E-2</v>
      </c>
      <c r="P2701" s="107">
        <f>SUM(D2701:O2701)</f>
        <v>0.99999999999999978</v>
      </c>
      <c r="Q2701" s="291"/>
      <c r="R2701" s="83"/>
      <c r="S2701" s="83"/>
      <c r="T2701" s="67"/>
      <c r="U2701" s="209">
        <v>2</v>
      </c>
    </row>
    <row r="2702" spans="1:21" s="60" customFormat="1" ht="15.75" hidden="1" customHeight="1" thickBot="1">
      <c r="A2702" s="150" t="s">
        <v>62</v>
      </c>
      <c r="B2702" s="213"/>
      <c r="C2702" s="40" t="s">
        <v>288</v>
      </c>
      <c r="D2702" s="346">
        <v>8.3100657500794983E-2</v>
      </c>
      <c r="E2702" s="346">
        <v>8.2553151841273376E-2</v>
      </c>
      <c r="F2702" s="346">
        <v>7.5080404287795388E-2</v>
      </c>
      <c r="G2702" s="346">
        <v>7.0890268571692672E-2</v>
      </c>
      <c r="H2702" s="346">
        <v>7.5928890821713266E-2</v>
      </c>
      <c r="I2702" s="346">
        <v>7.5545932462339482E-2</v>
      </c>
      <c r="J2702" s="346">
        <v>8.8383959690235617E-2</v>
      </c>
      <c r="K2702" s="346">
        <v>8.237064866038836E-2</v>
      </c>
      <c r="L2702" s="346">
        <v>8.8935641230531756E-2</v>
      </c>
      <c r="M2702" s="346">
        <v>0.10489803292275753</v>
      </c>
      <c r="N2702" s="346">
        <v>9.0726150240416317E-2</v>
      </c>
      <c r="O2702" s="346">
        <v>8.1586261770061341E-2</v>
      </c>
      <c r="P2702" s="295">
        <f>SUM(D2702:O2702)</f>
        <v>1</v>
      </c>
      <c r="Q2702" s="291"/>
      <c r="R2702" s="83"/>
      <c r="S2702" s="83"/>
      <c r="T2702" s="67"/>
      <c r="U2702" s="209">
        <v>2</v>
      </c>
    </row>
    <row r="2703" spans="1:21" s="60" customFormat="1" ht="15.75" hidden="1" customHeight="1" thickBot="1">
      <c r="A2703" s="150" t="s">
        <v>62</v>
      </c>
      <c r="B2703" s="213"/>
      <c r="C2703" s="40" t="s">
        <v>289</v>
      </c>
      <c r="D2703" s="153">
        <f t="shared" ref="D2703:D2710" si="2050">D2725/$P2725</f>
        <v>7.9728821467902389E-2</v>
      </c>
      <c r="E2703" s="296">
        <f t="shared" ref="E2703:O2703" si="2051">E2725/$P2725</f>
        <v>8.095840841876592E-2</v>
      </c>
      <c r="F2703" s="296">
        <f t="shared" si="2051"/>
        <v>7.3415040682270588E-2</v>
      </c>
      <c r="G2703" s="296">
        <f t="shared" si="2051"/>
        <v>7.0141510492769926E-2</v>
      </c>
      <c r="H2703" s="296">
        <f t="shared" si="2051"/>
        <v>7.727077709938833E-2</v>
      </c>
      <c r="I2703" s="296">
        <f t="shared" si="2051"/>
        <v>7.7552442053309495E-2</v>
      </c>
      <c r="J2703" s="296">
        <f t="shared" si="2051"/>
        <v>8.6995472419145486E-2</v>
      </c>
      <c r="K2703" s="296">
        <f t="shared" si="2051"/>
        <v>8.1471287070365328E-2</v>
      </c>
      <c r="L2703" s="296">
        <f t="shared" si="2051"/>
        <v>8.8376002125187217E-2</v>
      </c>
      <c r="M2703" s="296">
        <f t="shared" si="2051"/>
        <v>0.10722801244194635</v>
      </c>
      <c r="N2703" s="296">
        <f t="shared" si="2051"/>
        <v>9.3958196819857606E-2</v>
      </c>
      <c r="O2703" s="296">
        <f t="shared" si="2051"/>
        <v>8.2904028909091432E-2</v>
      </c>
      <c r="P2703" s="155">
        <f>SUM(D2703:O2703)</f>
        <v>1</v>
      </c>
      <c r="Q2703" s="291"/>
      <c r="R2703" s="83"/>
      <c r="S2703" s="83"/>
      <c r="T2703" s="67"/>
      <c r="U2703" s="209">
        <v>2</v>
      </c>
    </row>
    <row r="2704" spans="1:21" s="60" customFormat="1" ht="15.75" hidden="1" customHeight="1" thickBot="1">
      <c r="A2704" s="150" t="s">
        <v>62</v>
      </c>
      <c r="B2704" s="213"/>
      <c r="C2704" s="41" t="s">
        <v>290</v>
      </c>
      <c r="D2704" s="153">
        <f t="shared" si="2050"/>
        <v>8.1073114797196658E-2</v>
      </c>
      <c r="E2704" s="296">
        <f t="shared" ref="E2704:O2705" si="2052">E2726/$P2726</f>
        <v>8.1261989909646934E-2</v>
      </c>
      <c r="F2704" s="296">
        <f t="shared" si="2052"/>
        <v>7.2204847696596491E-2</v>
      </c>
      <c r="G2704" s="296">
        <f t="shared" si="2052"/>
        <v>7.1189307476058991E-2</v>
      </c>
      <c r="H2704" s="296">
        <f t="shared" si="2052"/>
        <v>7.5752719371938629E-2</v>
      </c>
      <c r="I2704" s="296">
        <f t="shared" si="2052"/>
        <v>7.6929934755273266E-2</v>
      </c>
      <c r="J2704" s="296">
        <f t="shared" si="2052"/>
        <v>8.8050323393716545E-2</v>
      </c>
      <c r="K2704" s="296">
        <f t="shared" si="2052"/>
        <v>8.3115879382092542E-2</v>
      </c>
      <c r="L2704" s="296">
        <f t="shared" si="2052"/>
        <v>8.9848243759938551E-2</v>
      </c>
      <c r="M2704" s="296">
        <f t="shared" si="2052"/>
        <v>0.1067832391521252</v>
      </c>
      <c r="N2704" s="296">
        <f t="shared" si="2052"/>
        <v>9.1881937198085767E-2</v>
      </c>
      <c r="O2704" s="296">
        <f t="shared" si="2052"/>
        <v>8.1908463107330465E-2</v>
      </c>
      <c r="P2704" s="155">
        <f>SUM(D2704:O2704)</f>
        <v>1</v>
      </c>
      <c r="Q2704" s="157">
        <f>(P2726/P2725-1)</f>
        <v>6.8164515333046127E-2</v>
      </c>
      <c r="R2704" s="83"/>
      <c r="S2704" s="83"/>
      <c r="T2704" s="67"/>
      <c r="U2704" s="209">
        <v>2</v>
      </c>
    </row>
    <row r="2705" spans="1:21" s="60" customFormat="1" ht="15.75" hidden="1" customHeight="1" thickBot="1">
      <c r="A2705" s="150" t="s">
        <v>62</v>
      </c>
      <c r="B2705" s="213"/>
      <c r="C2705" s="40" t="s">
        <v>474</v>
      </c>
      <c r="D2705" s="153">
        <f t="shared" si="2050"/>
        <v>8.3186147197601035E-2</v>
      </c>
      <c r="E2705" s="296">
        <f t="shared" si="2052"/>
        <v>8.1544997312166745E-2</v>
      </c>
      <c r="F2705" s="296">
        <f t="shared" si="2052"/>
        <v>7.398680364220904E-2</v>
      </c>
      <c r="G2705" s="296">
        <f t="shared" si="2052"/>
        <v>6.9894696508302601E-2</v>
      </c>
      <c r="H2705" s="296">
        <f t="shared" si="2052"/>
        <v>7.5460793746682603E-2</v>
      </c>
      <c r="I2705" s="296">
        <f t="shared" si="2052"/>
        <v>7.6387954386688939E-2</v>
      </c>
      <c r="J2705" s="296">
        <f t="shared" si="2052"/>
        <v>8.7391147490517712E-2</v>
      </c>
      <c r="K2705" s="296">
        <f t="shared" si="2052"/>
        <v>8.5353074330586656E-2</v>
      </c>
      <c r="L2705" s="296">
        <f t="shared" si="2052"/>
        <v>8.8092178485411302E-2</v>
      </c>
      <c r="M2705" s="296">
        <f t="shared" si="2052"/>
        <v>0.10934466293487814</v>
      </c>
      <c r="N2705" s="296">
        <f t="shared" si="2052"/>
        <v>8.7509197908609282E-2</v>
      </c>
      <c r="O2705" s="296">
        <f t="shared" si="2052"/>
        <v>8.1848346056345986E-2</v>
      </c>
      <c r="P2705" s="155">
        <f t="shared" ref="P2705:P2710" si="2053">SUM(D2705:O2705)</f>
        <v>1</v>
      </c>
      <c r="Q2705" s="157">
        <f t="shared" ref="Q2705:Q2710" si="2054">(P2727/P2726-1)</f>
        <v>5.6692638084987479E-2</v>
      </c>
      <c r="R2705" s="83"/>
      <c r="S2705" s="83"/>
      <c r="T2705" s="67"/>
      <c r="U2705" s="209">
        <v>2</v>
      </c>
    </row>
    <row r="2706" spans="1:21" s="60" customFormat="1" ht="15.75" hidden="1" customHeight="1" thickBot="1">
      <c r="A2706" s="150" t="s">
        <v>62</v>
      </c>
      <c r="B2706" s="213"/>
      <c r="C2706" s="40" t="s">
        <v>593</v>
      </c>
      <c r="D2706" s="153">
        <f t="shared" si="2050"/>
        <v>8.2244349436993325E-2</v>
      </c>
      <c r="E2706" s="296">
        <f t="shared" ref="E2706:O2706" si="2055">E2728/$P2728</f>
        <v>7.9670773615035329E-2</v>
      </c>
      <c r="F2706" s="296">
        <f t="shared" si="2055"/>
        <v>7.4439401833035532E-2</v>
      </c>
      <c r="G2706" s="296">
        <f t="shared" si="2055"/>
        <v>6.8441726363855579E-2</v>
      </c>
      <c r="H2706" s="296">
        <f t="shared" si="2055"/>
        <v>7.5871808507430374E-2</v>
      </c>
      <c r="I2706" s="296">
        <f t="shared" si="2055"/>
        <v>7.6549465365524469E-2</v>
      </c>
      <c r="J2706" s="296">
        <f t="shared" si="2055"/>
        <v>8.6961080619903361E-2</v>
      </c>
      <c r="K2706" s="296">
        <f t="shared" si="2055"/>
        <v>8.4862275581028906E-2</v>
      </c>
      <c r="L2706" s="296">
        <f t="shared" si="2055"/>
        <v>8.9732290338048706E-2</v>
      </c>
      <c r="M2706" s="296">
        <f t="shared" si="2055"/>
        <v>0.10656627395129907</v>
      </c>
      <c r="N2706" s="296">
        <f t="shared" si="2055"/>
        <v>9.1408878731457421E-2</v>
      </c>
      <c r="O2706" s="296">
        <f t="shared" si="2055"/>
        <v>8.3251675656387913E-2</v>
      </c>
      <c r="P2706" s="155">
        <f t="shared" si="2053"/>
        <v>1</v>
      </c>
      <c r="Q2706" s="156">
        <f t="shared" si="2054"/>
        <v>6.9562813027153947E-2</v>
      </c>
      <c r="R2706" s="83"/>
      <c r="S2706" s="83"/>
      <c r="T2706" s="67"/>
      <c r="U2706" s="209">
        <v>2</v>
      </c>
    </row>
    <row r="2707" spans="1:21" s="60" customFormat="1" ht="15.75" hidden="1" customHeight="1" thickBot="1">
      <c r="A2707" s="150" t="s">
        <v>62</v>
      </c>
      <c r="B2707" s="213"/>
      <c r="C2707" s="40" t="s">
        <v>689</v>
      </c>
      <c r="D2707" s="153">
        <f t="shared" si="2050"/>
        <v>7.9283678848362488E-2</v>
      </c>
      <c r="E2707" s="296">
        <f t="shared" ref="E2707:O2707" si="2056">E2729/$P2729</f>
        <v>7.8675166644309985E-2</v>
      </c>
      <c r="F2707" s="296">
        <f t="shared" si="2056"/>
        <v>7.501951681940526E-2</v>
      </c>
      <c r="G2707" s="296">
        <f t="shared" si="2056"/>
        <v>6.941386673538856E-2</v>
      </c>
      <c r="H2707" s="296">
        <f t="shared" si="2056"/>
        <v>7.5888152984313673E-2</v>
      </c>
      <c r="I2707" s="296">
        <f t="shared" si="2056"/>
        <v>7.5713865389500729E-2</v>
      </c>
      <c r="J2707" s="296">
        <f t="shared" si="2056"/>
        <v>8.847634160680927E-2</v>
      </c>
      <c r="K2707" s="296">
        <f t="shared" si="2056"/>
        <v>8.7621183240291473E-2</v>
      </c>
      <c r="L2707" s="296">
        <f t="shared" si="2056"/>
        <v>8.9230374197680193E-2</v>
      </c>
      <c r="M2707" s="296">
        <f t="shared" si="2056"/>
        <v>0.10711932933808707</v>
      </c>
      <c r="N2707" s="296">
        <f t="shared" si="2056"/>
        <v>9.0613895833545136E-2</v>
      </c>
      <c r="O2707" s="296">
        <f t="shared" si="2056"/>
        <v>8.2944628362306275E-2</v>
      </c>
      <c r="P2707" s="155">
        <f t="shared" si="2053"/>
        <v>1.0000000000000002</v>
      </c>
      <c r="Q2707" s="156">
        <f t="shared" si="2054"/>
        <v>8.4748288370747549E-2</v>
      </c>
      <c r="R2707" s="83"/>
      <c r="S2707" s="83"/>
      <c r="T2707" s="232"/>
      <c r="U2707" s="209">
        <v>2</v>
      </c>
    </row>
    <row r="2708" spans="1:21" s="60" customFormat="1" ht="15.75" hidden="1" customHeight="1" thickBot="1">
      <c r="A2708" s="150" t="s">
        <v>62</v>
      </c>
      <c r="B2708" s="62"/>
      <c r="C2708" s="49" t="s">
        <v>782</v>
      </c>
      <c r="D2708" s="298">
        <f t="shared" si="2050"/>
        <v>7.9790730880510946E-2</v>
      </c>
      <c r="E2708" s="299">
        <f t="shared" ref="E2708:O2708" si="2057">E2730/$P2730</f>
        <v>8.1786753932185915E-2</v>
      </c>
      <c r="F2708" s="299">
        <f t="shared" si="2057"/>
        <v>7.2543045051787117E-2</v>
      </c>
      <c r="G2708" s="299">
        <f t="shared" si="2057"/>
        <v>7.1465274200194745E-2</v>
      </c>
      <c r="H2708" s="299">
        <f t="shared" si="2057"/>
        <v>7.7182781431349851E-2</v>
      </c>
      <c r="I2708" s="299">
        <f t="shared" si="2057"/>
        <v>7.7315389894622347E-2</v>
      </c>
      <c r="J2708" s="299">
        <f t="shared" si="2057"/>
        <v>9.1407041411976669E-2</v>
      </c>
      <c r="K2708" s="299">
        <f t="shared" si="2057"/>
        <v>8.3449856438319744E-2</v>
      </c>
      <c r="L2708" s="299">
        <f t="shared" si="2057"/>
        <v>9.0068711957983549E-2</v>
      </c>
      <c r="M2708" s="299">
        <f t="shared" si="2057"/>
        <v>0.10615065114587571</v>
      </c>
      <c r="N2708" s="299">
        <f t="shared" si="2057"/>
        <v>8.7660321422264029E-2</v>
      </c>
      <c r="O2708" s="299">
        <f t="shared" si="2057"/>
        <v>8.1179442232929347E-2</v>
      </c>
      <c r="P2708" s="300">
        <f t="shared" si="2053"/>
        <v>1</v>
      </c>
      <c r="Q2708" s="301">
        <f t="shared" si="2054"/>
        <v>6.0398436417751888E-2</v>
      </c>
      <c r="R2708" s="83"/>
      <c r="S2708" s="83"/>
      <c r="T2708" s="67"/>
      <c r="U2708" s="209">
        <v>2</v>
      </c>
    </row>
    <row r="2709" spans="1:21" s="60" customFormat="1" ht="15.75" hidden="1" customHeight="1" thickBot="1">
      <c r="A2709" s="150" t="s">
        <v>62</v>
      </c>
      <c r="B2709" s="62"/>
      <c r="C2709" s="49" t="s">
        <v>857</v>
      </c>
      <c r="D2709" s="130">
        <f t="shared" si="2050"/>
        <v>8.2017460485166241E-2</v>
      </c>
      <c r="E2709" s="119">
        <f t="shared" ref="E2709:O2710" si="2058">E2731/$P2731</f>
        <v>8.0624072361433888E-2</v>
      </c>
      <c r="F2709" s="119">
        <f t="shared" si="2058"/>
        <v>7.2306766840900871E-2</v>
      </c>
      <c r="G2709" s="119">
        <f t="shared" si="2058"/>
        <v>7.2700250482082548E-2</v>
      </c>
      <c r="H2709" s="119">
        <f t="shared" si="2058"/>
        <v>7.5978928901510367E-2</v>
      </c>
      <c r="I2709" s="119">
        <f t="shared" si="2058"/>
        <v>7.7311411942570504E-2</v>
      </c>
      <c r="J2709" s="119">
        <f t="shared" si="2058"/>
        <v>8.8249924737005936E-2</v>
      </c>
      <c r="K2709" s="119">
        <f t="shared" si="2058"/>
        <v>8.4144176321249278E-2</v>
      </c>
      <c r="L2709" s="119">
        <f t="shared" si="2058"/>
        <v>8.7247211649207415E-2</v>
      </c>
      <c r="M2709" s="119">
        <f t="shared" si="2058"/>
        <v>0.10595009201717442</v>
      </c>
      <c r="N2709" s="119">
        <f t="shared" si="2058"/>
        <v>9.1390225976442918E-2</v>
      </c>
      <c r="O2709" s="119">
        <f t="shared" si="2058"/>
        <v>8.2079478285255553E-2</v>
      </c>
      <c r="P2709" s="175">
        <f t="shared" si="2053"/>
        <v>0.99999999999999989</v>
      </c>
      <c r="Q2709" s="176">
        <f t="shared" si="2054"/>
        <v>4.3292199996966207E-2</v>
      </c>
      <c r="R2709" s="83"/>
      <c r="S2709" s="83"/>
      <c r="T2709" s="67"/>
      <c r="U2709" s="209">
        <v>2</v>
      </c>
    </row>
    <row r="2710" spans="1:21" s="60" customFormat="1" ht="15.6" hidden="1" customHeight="1" thickBot="1">
      <c r="A2710" s="150" t="s">
        <v>62</v>
      </c>
      <c r="B2710" s="62"/>
      <c r="C2710" s="49" t="s">
        <v>941</v>
      </c>
      <c r="D2710" s="130">
        <f t="shared" si="2050"/>
        <v>8.2461628896880287E-2</v>
      </c>
      <c r="E2710" s="119">
        <f t="shared" si="2058"/>
        <v>8.0985737465880683E-2</v>
      </c>
      <c r="F2710" s="119">
        <f t="shared" si="2058"/>
        <v>7.207618626235604E-2</v>
      </c>
      <c r="G2710" s="119">
        <f t="shared" si="2058"/>
        <v>6.6718774654551644E-2</v>
      </c>
      <c r="H2710" s="119">
        <f t="shared" si="2058"/>
        <v>7.6664053598304235E-2</v>
      </c>
      <c r="I2710" s="119">
        <f t="shared" si="2058"/>
        <v>7.8544313956834297E-2</v>
      </c>
      <c r="J2710" s="119">
        <f t="shared" si="2058"/>
        <v>9.0077122896814271E-2</v>
      </c>
      <c r="K2710" s="119">
        <f t="shared" si="2058"/>
        <v>8.4075626263742598E-2</v>
      </c>
      <c r="L2710" s="119">
        <f t="shared" si="2058"/>
        <v>8.828727660692226E-2</v>
      </c>
      <c r="M2710" s="119">
        <f t="shared" si="2058"/>
        <v>0.10797607581001495</v>
      </c>
      <c r="N2710" s="119">
        <f t="shared" si="2058"/>
        <v>8.9495897765327306E-2</v>
      </c>
      <c r="O2710" s="119">
        <f t="shared" si="2058"/>
        <v>8.2637305822371457E-2</v>
      </c>
      <c r="P2710" s="175">
        <f t="shared" si="2053"/>
        <v>1.0000000000000002</v>
      </c>
      <c r="Q2710" s="176">
        <f t="shared" si="2054"/>
        <v>6.4804075717769249E-2</v>
      </c>
      <c r="R2710" s="83"/>
      <c r="S2710" s="83"/>
      <c r="T2710" s="67"/>
      <c r="U2710" s="209">
        <v>2</v>
      </c>
    </row>
    <row r="2711" spans="1:21" s="60" customFormat="1" ht="15.6" hidden="1" customHeight="1" thickBot="1">
      <c r="A2711" s="150" t="s">
        <v>62</v>
      </c>
      <c r="B2711" s="62"/>
      <c r="C2711" s="49" t="s">
        <v>1075</v>
      </c>
      <c r="D2711" s="130">
        <f t="shared" ref="D2711:O2711" si="2059">D2734/$P2734</f>
        <v>8.2723625051640479E-2</v>
      </c>
      <c r="E2711" s="119">
        <f t="shared" si="2059"/>
        <v>8.1106966635149755E-2</v>
      </c>
      <c r="F2711" s="119">
        <f t="shared" si="2059"/>
        <v>7.362543973682617E-2</v>
      </c>
      <c r="G2711" s="119">
        <f t="shared" si="2059"/>
        <v>7.0997588912521059E-2</v>
      </c>
      <c r="H2711" s="119">
        <f t="shared" si="2059"/>
        <v>7.6521722867125538E-2</v>
      </c>
      <c r="I2711" s="119">
        <f t="shared" si="2059"/>
        <v>7.8089678271398719E-2</v>
      </c>
      <c r="J2711" s="119">
        <f t="shared" si="2059"/>
        <v>8.8792519928273125E-2</v>
      </c>
      <c r="K2711" s="119">
        <f t="shared" si="2059"/>
        <v>8.3561472055101435E-2</v>
      </c>
      <c r="L2711" s="119">
        <f t="shared" si="2059"/>
        <v>8.6928320980562773E-2</v>
      </c>
      <c r="M2711" s="119">
        <f t="shared" si="2059"/>
        <v>0.10694209683622141</v>
      </c>
      <c r="N2711" s="119">
        <f t="shared" si="2059"/>
        <v>8.8682506965017102E-2</v>
      </c>
      <c r="O2711" s="119">
        <f t="shared" si="2059"/>
        <v>8.2028061760162307E-2</v>
      </c>
      <c r="P2711" s="175">
        <f>SUM(D2711:O2711)</f>
        <v>0.99999999999999989</v>
      </c>
      <c r="Q2711" s="176">
        <f>(P2734/P2732-1)</f>
        <v>5.3443241847756617E-2</v>
      </c>
      <c r="R2711" s="83"/>
      <c r="S2711" s="83"/>
      <c r="T2711" s="67"/>
      <c r="U2711" s="209">
        <v>2</v>
      </c>
    </row>
    <row r="2712" spans="1:21" s="60" customFormat="1" ht="15.6" hidden="1" customHeight="1" thickBot="1">
      <c r="A2712" s="150" t="s">
        <v>62</v>
      </c>
      <c r="B2712" s="62">
        <f>+B2691+1</f>
        <v>495</v>
      </c>
      <c r="C2712" s="49" t="s">
        <v>1689</v>
      </c>
      <c r="D2712" s="130">
        <f t="shared" ref="D2712:D2718" si="2060">D2735/$P2735</f>
        <v>9.5289820726127086E-2</v>
      </c>
      <c r="E2712" s="119">
        <f t="shared" ref="E2712:O2712" si="2061">E2735/$P2735</f>
        <v>9.4165861914430465E-2</v>
      </c>
      <c r="F2712" s="119">
        <f t="shared" si="2061"/>
        <v>8.5086527057600517E-2</v>
      </c>
      <c r="G2712" s="119">
        <f t="shared" si="2061"/>
        <v>8.1028943150463759E-2</v>
      </c>
      <c r="H2712" s="119">
        <f t="shared" si="2061"/>
        <v>8.9488883737462666E-2</v>
      </c>
      <c r="I2712" s="119">
        <f t="shared" si="2061"/>
        <v>9.2860880193299744E-2</v>
      </c>
      <c r="J2712" s="119">
        <f t="shared" si="2061"/>
        <v>0.10445939390151053</v>
      </c>
      <c r="K2712" s="119">
        <f t="shared" si="2061"/>
        <v>0.10335231667039824</v>
      </c>
      <c r="L2712" s="119">
        <f t="shared" si="2061"/>
        <v>0.10224049338528139</v>
      </c>
      <c r="M2712" s="119">
        <f t="shared" si="2061"/>
        <v>7.0595260170356194E-2</v>
      </c>
      <c r="N2712" s="119">
        <f t="shared" si="2061"/>
        <v>3.6225169597208624E-2</v>
      </c>
      <c r="O2712" s="119">
        <f t="shared" si="2061"/>
        <v>4.5206449495860633E-2</v>
      </c>
      <c r="P2712" s="175">
        <f t="shared" ref="P2712:P2721" si="2062">SUM(D2712:O2712)</f>
        <v>0.99999999999999989</v>
      </c>
      <c r="Q2712" s="176">
        <f>(P2735/P2734-1)</f>
        <v>-0.11048133984983322</v>
      </c>
      <c r="R2712" s="83"/>
      <c r="S2712" s="83"/>
      <c r="T2712" s="67"/>
      <c r="U2712" s="209">
        <v>2</v>
      </c>
    </row>
    <row r="2713" spans="1:21" s="60" customFormat="1" ht="15.6" hidden="1" customHeight="1">
      <c r="A2713" s="150" t="s">
        <v>62</v>
      </c>
      <c r="B2713" s="408">
        <f>+B2712+1</f>
        <v>496</v>
      </c>
      <c r="C2713" s="566" t="s">
        <v>1690</v>
      </c>
      <c r="D2713" s="460">
        <f t="shared" si="2060"/>
        <v>6.4538656621019555E-2</v>
      </c>
      <c r="E2713" s="346">
        <f t="shared" ref="E2713:O2713" si="2063">E2736/$P2736</f>
        <v>6.3986332612975177E-2</v>
      </c>
      <c r="F2713" s="346">
        <f t="shared" si="2063"/>
        <v>6.2310886012432308E-2</v>
      </c>
      <c r="G2713" s="346">
        <f t="shared" si="2063"/>
        <v>6.822175293497347E-2</v>
      </c>
      <c r="H2713" s="346">
        <f t="shared" si="2063"/>
        <v>7.2792541563037369E-2</v>
      </c>
      <c r="I2713" s="346">
        <f t="shared" si="2063"/>
        <v>7.0513087873325275E-2</v>
      </c>
      <c r="J2713" s="346">
        <f t="shared" si="2063"/>
        <v>8.3927641642884077E-2</v>
      </c>
      <c r="K2713" s="346">
        <f t="shared" si="2063"/>
        <v>8.2856032799540874E-2</v>
      </c>
      <c r="L2713" s="346">
        <f t="shared" si="2063"/>
        <v>8.7406280475756798E-2</v>
      </c>
      <c r="M2713" s="346">
        <f t="shared" si="2063"/>
        <v>0.11991780243011388</v>
      </c>
      <c r="N2713" s="346">
        <f t="shared" si="2063"/>
        <v>0.11197225135533914</v>
      </c>
      <c r="O2713" s="346">
        <f t="shared" si="2063"/>
        <v>0.11155673367860218</v>
      </c>
      <c r="P2713" s="545">
        <f t="shared" si="2062"/>
        <v>1.0000000000000002</v>
      </c>
      <c r="Q2713" s="548">
        <f t="shared" ref="Q2713:Q2721" si="2064">(P2736/P2735-1)</f>
        <v>-1.8740592172714066E-2</v>
      </c>
      <c r="R2713" s="83"/>
      <c r="S2713" s="83"/>
      <c r="T2713" s="67"/>
      <c r="U2713" s="209">
        <v>2</v>
      </c>
    </row>
    <row r="2714" spans="1:21" s="60" customFormat="1" ht="15.6" customHeight="1">
      <c r="A2714" s="150" t="s">
        <v>62</v>
      </c>
      <c r="B2714" s="513">
        <v>487</v>
      </c>
      <c r="C2714" s="567" t="s">
        <v>1691</v>
      </c>
      <c r="D2714" s="119">
        <f t="shared" si="2060"/>
        <v>8.1985971995625656E-2</v>
      </c>
      <c r="E2714" s="119">
        <f t="shared" ref="E2714:O2714" si="2065">E2737/$P2737</f>
        <v>8.2486016619039232E-2</v>
      </c>
      <c r="F2714" s="119">
        <f t="shared" si="2065"/>
        <v>6.7841960712149083E-2</v>
      </c>
      <c r="G2714" s="119">
        <f t="shared" si="2065"/>
        <v>6.7675592995842679E-2</v>
      </c>
      <c r="H2714" s="119">
        <f t="shared" si="2065"/>
        <v>7.5375187576660507E-2</v>
      </c>
      <c r="I2714" s="119">
        <f t="shared" si="2065"/>
        <v>7.7305732399253729E-2</v>
      </c>
      <c r="J2714" s="119">
        <f t="shared" si="2065"/>
        <v>8.6216296250664279E-2</v>
      </c>
      <c r="K2714" s="119">
        <f t="shared" si="2065"/>
        <v>8.0680316845978761E-2</v>
      </c>
      <c r="L2714" s="119">
        <f t="shared" si="2065"/>
        <v>8.8400250809483563E-2</v>
      </c>
      <c r="M2714" s="119">
        <f t="shared" si="2065"/>
        <v>0.107246626176097</v>
      </c>
      <c r="N2714" s="119">
        <f t="shared" si="2065"/>
        <v>9.6876130660118895E-2</v>
      </c>
      <c r="O2714" s="119">
        <f t="shared" si="2065"/>
        <v>8.7909916959086717E-2</v>
      </c>
      <c r="P2714" s="175">
        <f t="shared" si="2062"/>
        <v>1.0000000000000002</v>
      </c>
      <c r="Q2714" s="556">
        <f t="shared" si="2064"/>
        <v>0.45447798924017002</v>
      </c>
      <c r="R2714" s="83"/>
      <c r="S2714" s="83"/>
      <c r="T2714" s="67"/>
      <c r="U2714" s="209">
        <v>1</v>
      </c>
    </row>
    <row r="2715" spans="1:21" s="60" customFormat="1" ht="15.6" customHeight="1">
      <c r="A2715" s="150" t="s">
        <v>62</v>
      </c>
      <c r="B2715" s="513">
        <f>+B2714+1</f>
        <v>488</v>
      </c>
      <c r="C2715" s="567" t="s">
        <v>1692</v>
      </c>
      <c r="D2715" s="119">
        <f t="shared" si="2060"/>
        <v>8.3679664839478501E-2</v>
      </c>
      <c r="E2715" s="119">
        <f t="shared" ref="E2715:O2715" si="2066">E2738/$P2738</f>
        <v>8.2503306687326333E-2</v>
      </c>
      <c r="F2715" s="119">
        <f t="shared" si="2066"/>
        <v>7.3055000879873905E-2</v>
      </c>
      <c r="G2715" s="119">
        <f t="shared" si="2066"/>
        <v>7.0151641443205889E-2</v>
      </c>
      <c r="H2715" s="119">
        <f t="shared" si="2066"/>
        <v>7.8110964171876227E-2</v>
      </c>
      <c r="I2715" s="119">
        <f t="shared" si="2066"/>
        <v>7.6936891086483133E-2</v>
      </c>
      <c r="J2715" s="119">
        <f t="shared" si="2066"/>
        <v>8.6330285128118966E-2</v>
      </c>
      <c r="K2715" s="119">
        <f t="shared" si="2066"/>
        <v>8.4526324275788267E-2</v>
      </c>
      <c r="L2715" s="119">
        <f t="shared" si="2066"/>
        <v>8.7553921870251974E-2</v>
      </c>
      <c r="M2715" s="119">
        <f t="shared" si="2066"/>
        <v>0.10389541161939582</v>
      </c>
      <c r="N2715" s="119">
        <f t="shared" si="2066"/>
        <v>9.0240179207797103E-2</v>
      </c>
      <c r="O2715" s="119">
        <f t="shared" si="2066"/>
        <v>8.3016408790403867E-2</v>
      </c>
      <c r="P2715" s="175">
        <f t="shared" si="2062"/>
        <v>1.0000000000000002</v>
      </c>
      <c r="Q2715" s="556">
        <f t="shared" si="2064"/>
        <v>7.8085529326257452E-2</v>
      </c>
      <c r="R2715" s="83"/>
      <c r="S2715" s="83"/>
      <c r="T2715" s="67"/>
      <c r="U2715" s="209">
        <v>1</v>
      </c>
    </row>
    <row r="2716" spans="1:21" s="60" customFormat="1" ht="15.75" customHeight="1">
      <c r="A2716" s="150" t="s">
        <v>62</v>
      </c>
      <c r="B2716" s="513">
        <f>+B2715+1</f>
        <v>489</v>
      </c>
      <c r="C2716" s="567" t="s">
        <v>1693</v>
      </c>
      <c r="D2716" s="119">
        <f t="shared" si="2060"/>
        <v>8.2179525619102467E-2</v>
      </c>
      <c r="E2716" s="119">
        <f t="shared" ref="E2716:O2716" si="2067">E2739/$P2739</f>
        <v>8.1669423625869639E-2</v>
      </c>
      <c r="F2716" s="119">
        <f t="shared" si="2067"/>
        <v>7.1919362516309995E-2</v>
      </c>
      <c r="G2716" s="119">
        <f t="shared" si="2067"/>
        <v>7.3855838468841348E-2</v>
      </c>
      <c r="H2716" s="119">
        <f t="shared" si="2067"/>
        <v>7.6672134111667178E-2</v>
      </c>
      <c r="I2716" s="119">
        <f t="shared" si="2067"/>
        <v>7.7192941693378689E-2</v>
      </c>
      <c r="J2716" s="119">
        <f t="shared" si="2067"/>
        <v>8.7550083396224082E-2</v>
      </c>
      <c r="K2716" s="119">
        <f t="shared" si="2067"/>
        <v>8.3837072109095259E-2</v>
      </c>
      <c r="L2716" s="119">
        <f t="shared" si="2067"/>
        <v>8.9436691680656488E-2</v>
      </c>
      <c r="M2716" s="119">
        <f t="shared" si="2067"/>
        <v>0.10597052080907902</v>
      </c>
      <c r="N2716" s="119">
        <f t="shared" si="2067"/>
        <v>8.664344801839248E-2</v>
      </c>
      <c r="O2716" s="119">
        <f t="shared" si="2067"/>
        <v>8.3072957951383378E-2</v>
      </c>
      <c r="P2716" s="175">
        <f t="shared" si="2062"/>
        <v>1.0000000000000002</v>
      </c>
      <c r="Q2716" s="556">
        <f t="shared" si="2064"/>
        <v>1.4512737084624749E-2</v>
      </c>
      <c r="R2716" s="83"/>
      <c r="S2716" s="83"/>
      <c r="T2716" s="67"/>
      <c r="U2716" s="209">
        <v>1</v>
      </c>
    </row>
    <row r="2717" spans="1:21" s="60" customFormat="1" ht="15.75" customHeight="1">
      <c r="A2717" s="150" t="s">
        <v>62</v>
      </c>
      <c r="B2717" s="513">
        <f>+B2716+1</f>
        <v>490</v>
      </c>
      <c r="C2717" s="567" t="s">
        <v>1694</v>
      </c>
      <c r="D2717" s="119">
        <f t="shared" si="2060"/>
        <v>8.183695887318819E-2</v>
      </c>
      <c r="E2717" s="119">
        <f t="shared" ref="E2717:O2717" si="2068">E2740/$P2740</f>
        <v>7.7673455043021103E-2</v>
      </c>
      <c r="F2717" s="119">
        <f t="shared" si="2068"/>
        <v>7.2991392035634192E-2</v>
      </c>
      <c r="G2717" s="119">
        <f t="shared" si="2068"/>
        <v>6.9094608570987912E-2</v>
      </c>
      <c r="H2717" s="119">
        <f t="shared" si="2068"/>
        <v>7.5302616782742735E-2</v>
      </c>
      <c r="I2717" s="119">
        <f t="shared" si="2068"/>
        <v>7.3671738750692661E-2</v>
      </c>
      <c r="J2717" s="119">
        <f t="shared" si="2068"/>
        <v>9.5203781255358874E-2</v>
      </c>
      <c r="K2717" s="119">
        <f t="shared" si="2068"/>
        <v>8.5591554926892563E-2</v>
      </c>
      <c r="L2717" s="119">
        <f t="shared" si="2068"/>
        <v>8.9084637491807353E-2</v>
      </c>
      <c r="M2717" s="119">
        <f t="shared" si="2068"/>
        <v>0.10351611157364925</v>
      </c>
      <c r="N2717" s="119">
        <f t="shared" si="2068"/>
        <v>9.0135881007883001E-2</v>
      </c>
      <c r="O2717" s="119">
        <f t="shared" si="2068"/>
        <v>8.5897263688142086E-2</v>
      </c>
      <c r="P2717" s="175">
        <f t="shared" si="2062"/>
        <v>1</v>
      </c>
      <c r="Q2717" s="556">
        <f t="shared" si="2064"/>
        <v>1.136784162706661E-2</v>
      </c>
      <c r="R2717" s="83"/>
      <c r="S2717" s="83"/>
      <c r="T2717" s="67"/>
      <c r="U2717" s="209">
        <v>1</v>
      </c>
    </row>
    <row r="2718" spans="1:21" s="60" customFormat="1" ht="15.75" customHeight="1">
      <c r="A2718" s="150" t="s">
        <v>62</v>
      </c>
      <c r="B2718" s="513">
        <v>491</v>
      </c>
      <c r="C2718" s="567" t="s">
        <v>1695</v>
      </c>
      <c r="D2718" s="119">
        <f t="shared" si="2060"/>
        <v>8.1370648627075701E-2</v>
      </c>
      <c r="E2718" s="119">
        <f t="shared" ref="E2718:O2718" si="2069">E2741/$P2741</f>
        <v>7.7922931251563229E-2</v>
      </c>
      <c r="F2718" s="119">
        <f t="shared" si="2069"/>
        <v>7.2151924755048544E-2</v>
      </c>
      <c r="G2718" s="119">
        <f t="shared" si="2069"/>
        <v>6.9894919696162322E-2</v>
      </c>
      <c r="H2718" s="119">
        <f t="shared" si="2069"/>
        <v>7.6126284654784299E-2</v>
      </c>
      <c r="I2718" s="119">
        <f t="shared" si="2069"/>
        <v>8.0135280620289906E-2</v>
      </c>
      <c r="J2718" s="119">
        <f t="shared" si="2069"/>
        <v>8.8128146851245676E-2</v>
      </c>
      <c r="K2718" s="119">
        <f t="shared" si="2069"/>
        <v>8.5311613036527942E-2</v>
      </c>
      <c r="L2718" s="119">
        <f t="shared" si="2069"/>
        <v>9.07163130593647E-2</v>
      </c>
      <c r="M2718" s="119">
        <f t="shared" si="2069"/>
        <v>0.10480985678088671</v>
      </c>
      <c r="N2718" s="119">
        <f t="shared" si="2069"/>
        <v>8.9661472209837195E-2</v>
      </c>
      <c r="O2718" s="119">
        <f t="shared" si="2069"/>
        <v>8.3770608457213833E-2</v>
      </c>
      <c r="P2718" s="175">
        <f t="shared" si="2062"/>
        <v>1</v>
      </c>
      <c r="Q2718" s="556">
        <f t="shared" si="2064"/>
        <v>5.5908688007180185E-2</v>
      </c>
      <c r="R2718" s="83"/>
      <c r="S2718" s="83"/>
      <c r="T2718" s="67"/>
      <c r="U2718" s="209">
        <v>1</v>
      </c>
    </row>
    <row r="2719" spans="1:21" s="60" customFormat="1" ht="15.75" customHeight="1" thickBot="1">
      <c r="A2719" s="150" t="s">
        <v>62</v>
      </c>
      <c r="B2719" s="513">
        <v>492</v>
      </c>
      <c r="C2719" s="567" t="s">
        <v>1696</v>
      </c>
      <c r="D2719" s="119">
        <f t="shared" ref="D2719:O2721" si="2070">D2742/$P2742</f>
        <v>8.1682381608221208E-2</v>
      </c>
      <c r="E2719" s="119">
        <f t="shared" si="2070"/>
        <v>7.8292191969488292E-2</v>
      </c>
      <c r="F2719" s="119">
        <f t="shared" si="2070"/>
        <v>7.0600699226612981E-2</v>
      </c>
      <c r="G2719" s="119">
        <f t="shared" si="2070"/>
        <v>6.6225235724123324E-2</v>
      </c>
      <c r="H2719" s="119">
        <f t="shared" si="2070"/>
        <v>7.1056255959317735E-2</v>
      </c>
      <c r="I2719" s="119">
        <f t="shared" si="2070"/>
        <v>7.2550058268884415E-2</v>
      </c>
      <c r="J2719" s="119">
        <f t="shared" si="2070"/>
        <v>8.9712893314969802E-2</v>
      </c>
      <c r="K2719" s="119">
        <f t="shared" si="2070"/>
        <v>8.6788854751562672E-2</v>
      </c>
      <c r="L2719" s="119">
        <f t="shared" si="2070"/>
        <v>9.2626337535755901E-2</v>
      </c>
      <c r="M2719" s="119">
        <f t="shared" si="2070"/>
        <v>0.10983154995232547</v>
      </c>
      <c r="N2719" s="119">
        <f t="shared" si="2070"/>
        <v>9.3802309566691389E-2</v>
      </c>
      <c r="O2719" s="119">
        <f t="shared" si="2070"/>
        <v>8.6831232122046867E-2</v>
      </c>
      <c r="P2719" s="175">
        <f t="shared" si="2062"/>
        <v>1</v>
      </c>
      <c r="Q2719" s="556">
        <f t="shared" si="2064"/>
        <v>2.6458018421653628E-2</v>
      </c>
      <c r="R2719" s="83"/>
      <c r="S2719" s="83"/>
      <c r="T2719" s="67"/>
      <c r="U2719" s="209">
        <v>1</v>
      </c>
    </row>
    <row r="2720" spans="1:21" s="60" customFormat="1" ht="15.75" hidden="1" customHeight="1" thickBot="1">
      <c r="A2720" s="150" t="s">
        <v>62</v>
      </c>
      <c r="B2720" s="409"/>
      <c r="C2720" s="158" t="s">
        <v>1697</v>
      </c>
      <c r="D2720" s="102" t="e">
        <f t="shared" si="2070"/>
        <v>#DIV/0!</v>
      </c>
      <c r="E2720" s="103" t="e">
        <f t="shared" si="2070"/>
        <v>#DIV/0!</v>
      </c>
      <c r="F2720" s="103" t="e">
        <f t="shared" si="2070"/>
        <v>#DIV/0!</v>
      </c>
      <c r="G2720" s="103" t="e">
        <f t="shared" si="2070"/>
        <v>#DIV/0!</v>
      </c>
      <c r="H2720" s="103" t="e">
        <f t="shared" si="2070"/>
        <v>#DIV/0!</v>
      </c>
      <c r="I2720" s="103" t="e">
        <f t="shared" si="2070"/>
        <v>#DIV/0!</v>
      </c>
      <c r="J2720" s="103" t="e">
        <f t="shared" si="2070"/>
        <v>#DIV/0!</v>
      </c>
      <c r="K2720" s="103" t="e">
        <f t="shared" si="2070"/>
        <v>#DIV/0!</v>
      </c>
      <c r="L2720" s="103" t="e">
        <f t="shared" si="2070"/>
        <v>#DIV/0!</v>
      </c>
      <c r="M2720" s="103" t="e">
        <f t="shared" si="2070"/>
        <v>#DIV/0!</v>
      </c>
      <c r="N2720" s="103" t="e">
        <f t="shared" si="2070"/>
        <v>#DIV/0!</v>
      </c>
      <c r="O2720" s="103" t="e">
        <f t="shared" si="2070"/>
        <v>#DIV/0!</v>
      </c>
      <c r="P2720" s="105" t="e">
        <f t="shared" si="2062"/>
        <v>#DIV/0!</v>
      </c>
      <c r="Q2720" s="106">
        <f t="shared" si="2064"/>
        <v>-1</v>
      </c>
      <c r="R2720" s="83"/>
      <c r="S2720" s="83"/>
      <c r="T2720" s="67"/>
      <c r="U2720" s="209">
        <v>2</v>
      </c>
    </row>
    <row r="2721" spans="1:21" s="60" customFormat="1" ht="15.75" hidden="1" customHeight="1" thickBot="1">
      <c r="A2721" s="150" t="s">
        <v>62</v>
      </c>
      <c r="B2721" s="213"/>
      <c r="C2721" s="40" t="s">
        <v>1698</v>
      </c>
      <c r="D2721" s="102" t="e">
        <f t="shared" si="2070"/>
        <v>#DIV/0!</v>
      </c>
      <c r="E2721" s="103" t="e">
        <f t="shared" si="2070"/>
        <v>#DIV/0!</v>
      </c>
      <c r="F2721" s="103" t="e">
        <f t="shared" si="2070"/>
        <v>#DIV/0!</v>
      </c>
      <c r="G2721" s="103" t="e">
        <f t="shared" si="2070"/>
        <v>#DIV/0!</v>
      </c>
      <c r="H2721" s="103" t="e">
        <f t="shared" si="2070"/>
        <v>#DIV/0!</v>
      </c>
      <c r="I2721" s="103" t="e">
        <f t="shared" si="2070"/>
        <v>#DIV/0!</v>
      </c>
      <c r="J2721" s="103" t="e">
        <f t="shared" si="2070"/>
        <v>#DIV/0!</v>
      </c>
      <c r="K2721" s="103" t="e">
        <f t="shared" si="2070"/>
        <v>#DIV/0!</v>
      </c>
      <c r="L2721" s="103" t="e">
        <f t="shared" si="2070"/>
        <v>#DIV/0!</v>
      </c>
      <c r="M2721" s="103" t="e">
        <f t="shared" si="2070"/>
        <v>#DIV/0!</v>
      </c>
      <c r="N2721" s="103" t="e">
        <f t="shared" si="2070"/>
        <v>#DIV/0!</v>
      </c>
      <c r="O2721" s="103" t="e">
        <f t="shared" si="2070"/>
        <v>#DIV/0!</v>
      </c>
      <c r="P2721" s="107" t="e">
        <f t="shared" si="2062"/>
        <v>#DIV/0!</v>
      </c>
      <c r="Q2721" s="108" t="e">
        <f t="shared" si="2064"/>
        <v>#DIV/0!</v>
      </c>
      <c r="R2721" s="83"/>
      <c r="S2721" s="83"/>
      <c r="T2721" s="67"/>
      <c r="U2721" s="209">
        <v>2</v>
      </c>
    </row>
    <row r="2722" spans="1:21" s="60" customFormat="1" ht="15.75" hidden="1" customHeight="1" thickBot="1">
      <c r="A2722" s="150" t="s">
        <v>62</v>
      </c>
      <c r="B2722" s="213"/>
      <c r="C2722" s="40" t="s">
        <v>2559</v>
      </c>
      <c r="D2722" s="102" t="e">
        <f t="shared" ref="D2722:O2722" si="2071">D2745/$P2745</f>
        <v>#DIV/0!</v>
      </c>
      <c r="E2722" s="103" t="e">
        <f t="shared" si="2071"/>
        <v>#DIV/0!</v>
      </c>
      <c r="F2722" s="103" t="e">
        <f t="shared" si="2071"/>
        <v>#DIV/0!</v>
      </c>
      <c r="G2722" s="103" t="e">
        <f t="shared" si="2071"/>
        <v>#DIV/0!</v>
      </c>
      <c r="H2722" s="103" t="e">
        <f t="shared" si="2071"/>
        <v>#DIV/0!</v>
      </c>
      <c r="I2722" s="103" t="e">
        <f t="shared" si="2071"/>
        <v>#DIV/0!</v>
      </c>
      <c r="J2722" s="103" t="e">
        <f t="shared" si="2071"/>
        <v>#DIV/0!</v>
      </c>
      <c r="K2722" s="103" t="e">
        <f t="shared" si="2071"/>
        <v>#DIV/0!</v>
      </c>
      <c r="L2722" s="103" t="e">
        <f t="shared" si="2071"/>
        <v>#DIV/0!</v>
      </c>
      <c r="M2722" s="103" t="e">
        <f t="shared" si="2071"/>
        <v>#DIV/0!</v>
      </c>
      <c r="N2722" s="103" t="e">
        <f t="shared" si="2071"/>
        <v>#DIV/0!</v>
      </c>
      <c r="O2722" s="103" t="e">
        <f t="shared" si="2071"/>
        <v>#DIV/0!</v>
      </c>
      <c r="P2722" s="107" t="e">
        <f t="shared" ref="P2722:P2724" si="2072">SUM(D2722:O2722)</f>
        <v>#DIV/0!</v>
      </c>
      <c r="Q2722" s="108" t="e">
        <f t="shared" ref="Q2722:Q2724" si="2073">(P2745/P2744-1)</f>
        <v>#DIV/0!</v>
      </c>
      <c r="R2722" s="83"/>
      <c r="S2722" s="83"/>
      <c r="T2722" s="67"/>
      <c r="U2722" s="209">
        <v>2</v>
      </c>
    </row>
    <row r="2723" spans="1:21" s="60" customFormat="1" ht="15.75" hidden="1" customHeight="1" thickBot="1">
      <c r="A2723" s="150" t="s">
        <v>62</v>
      </c>
      <c r="B2723" s="213"/>
      <c r="C2723" s="40" t="s">
        <v>2655</v>
      </c>
      <c r="D2723" s="102" t="e">
        <f>D2746/$P2746</f>
        <v>#DIV/0!</v>
      </c>
      <c r="E2723" s="103" t="e">
        <f t="shared" ref="E2723:O2723" si="2074">E2746/$P2746</f>
        <v>#DIV/0!</v>
      </c>
      <c r="F2723" s="103" t="e">
        <f t="shared" si="2074"/>
        <v>#DIV/0!</v>
      </c>
      <c r="G2723" s="103" t="e">
        <f t="shared" si="2074"/>
        <v>#DIV/0!</v>
      </c>
      <c r="H2723" s="103" t="e">
        <f t="shared" si="2074"/>
        <v>#DIV/0!</v>
      </c>
      <c r="I2723" s="103" t="e">
        <f t="shared" si="2074"/>
        <v>#DIV/0!</v>
      </c>
      <c r="J2723" s="103" t="e">
        <f t="shared" si="2074"/>
        <v>#DIV/0!</v>
      </c>
      <c r="K2723" s="103" t="e">
        <f t="shared" si="2074"/>
        <v>#DIV/0!</v>
      </c>
      <c r="L2723" s="103" t="e">
        <f t="shared" si="2074"/>
        <v>#DIV/0!</v>
      </c>
      <c r="M2723" s="103" t="e">
        <f t="shared" si="2074"/>
        <v>#DIV/0!</v>
      </c>
      <c r="N2723" s="103" t="e">
        <f t="shared" si="2074"/>
        <v>#DIV/0!</v>
      </c>
      <c r="O2723" s="103" t="e">
        <f t="shared" si="2074"/>
        <v>#DIV/0!</v>
      </c>
      <c r="P2723" s="107" t="e">
        <f t="shared" si="2072"/>
        <v>#DIV/0!</v>
      </c>
      <c r="Q2723" s="108" t="e">
        <f t="shared" si="2073"/>
        <v>#DIV/0!</v>
      </c>
      <c r="R2723" s="83"/>
      <c r="S2723" s="83"/>
      <c r="T2723" s="67"/>
      <c r="U2723" s="209">
        <v>2</v>
      </c>
    </row>
    <row r="2724" spans="1:21" s="60" customFormat="1" ht="15.75" hidden="1" customHeight="1" thickBot="1">
      <c r="A2724" s="150" t="s">
        <v>62</v>
      </c>
      <c r="B2724" s="213"/>
      <c r="C2724" s="40" t="s">
        <v>2751</v>
      </c>
      <c r="D2724" s="102" t="e">
        <f t="shared" ref="D2724:O2724" si="2075">D2747/$P2747</f>
        <v>#DIV/0!</v>
      </c>
      <c r="E2724" s="103" t="e">
        <f t="shared" si="2075"/>
        <v>#DIV/0!</v>
      </c>
      <c r="F2724" s="103" t="e">
        <f t="shared" si="2075"/>
        <v>#DIV/0!</v>
      </c>
      <c r="G2724" s="103" t="e">
        <f t="shared" si="2075"/>
        <v>#DIV/0!</v>
      </c>
      <c r="H2724" s="103" t="e">
        <f t="shared" si="2075"/>
        <v>#DIV/0!</v>
      </c>
      <c r="I2724" s="103" t="e">
        <f t="shared" si="2075"/>
        <v>#DIV/0!</v>
      </c>
      <c r="J2724" s="103" t="e">
        <f t="shared" si="2075"/>
        <v>#DIV/0!</v>
      </c>
      <c r="K2724" s="103" t="e">
        <f t="shared" si="2075"/>
        <v>#DIV/0!</v>
      </c>
      <c r="L2724" s="103" t="e">
        <f t="shared" si="2075"/>
        <v>#DIV/0!</v>
      </c>
      <c r="M2724" s="103" t="e">
        <f t="shared" si="2075"/>
        <v>#DIV/0!</v>
      </c>
      <c r="N2724" s="103" t="e">
        <f t="shared" si="2075"/>
        <v>#DIV/0!</v>
      </c>
      <c r="O2724" s="103" t="e">
        <f t="shared" si="2075"/>
        <v>#DIV/0!</v>
      </c>
      <c r="P2724" s="107" t="e">
        <f t="shared" si="2072"/>
        <v>#DIV/0!</v>
      </c>
      <c r="Q2724" s="108" t="e">
        <f t="shared" si="2073"/>
        <v>#DIV/0!</v>
      </c>
      <c r="R2724" s="83"/>
      <c r="S2724" s="83"/>
      <c r="T2724" s="67"/>
      <c r="U2724" s="209">
        <v>2</v>
      </c>
    </row>
    <row r="2725" spans="1:21" s="60" customFormat="1" ht="15.75" hidden="1" customHeight="1" thickBot="1">
      <c r="A2725" s="150" t="s">
        <v>62</v>
      </c>
      <c r="B2725" s="213"/>
      <c r="C2725" s="41" t="s">
        <v>289</v>
      </c>
      <c r="D2725" s="351">
        <v>304.24950674000002</v>
      </c>
      <c r="E2725" s="352">
        <v>308.94167723000004</v>
      </c>
      <c r="F2725" s="352">
        <v>280.15577683999999</v>
      </c>
      <c r="G2725" s="352">
        <v>267.66380809999998</v>
      </c>
      <c r="H2725" s="352">
        <v>294.86947612</v>
      </c>
      <c r="I2725" s="352">
        <v>295.94432485999999</v>
      </c>
      <c r="J2725" s="352">
        <v>331.97944087000002</v>
      </c>
      <c r="K2725" s="352">
        <v>310.89884998000002</v>
      </c>
      <c r="L2725" s="352">
        <v>337.24761710000001</v>
      </c>
      <c r="M2725" s="352">
        <v>409.18791089000001</v>
      </c>
      <c r="N2725" s="352">
        <v>358.54957480000002</v>
      </c>
      <c r="O2725" s="83">
        <v>316.36627054000002</v>
      </c>
      <c r="P2725" s="304">
        <f>SUM(D2725:O2725)</f>
        <v>3816.0542340699999</v>
      </c>
      <c r="Q2725" s="84"/>
      <c r="R2725" s="83"/>
      <c r="S2725" s="83"/>
      <c r="T2725" s="67"/>
      <c r="U2725" s="209">
        <v>2</v>
      </c>
    </row>
    <row r="2726" spans="1:21" s="60" customFormat="1" ht="15.75" hidden="1" customHeight="1" thickBot="1">
      <c r="A2726" s="45" t="s">
        <v>62</v>
      </c>
      <c r="B2726" s="213"/>
      <c r="C2726" s="40" t="s">
        <v>290</v>
      </c>
      <c r="D2726" s="109">
        <v>330.46810004999998</v>
      </c>
      <c r="E2726" s="110">
        <v>331.23798782</v>
      </c>
      <c r="F2726" s="110">
        <v>294.31950274000002</v>
      </c>
      <c r="G2726" s="110">
        <v>290.17998438000001</v>
      </c>
      <c r="H2726" s="110">
        <v>308.78124402999998</v>
      </c>
      <c r="I2726" s="110">
        <v>313.57977843999998</v>
      </c>
      <c r="J2726" s="110">
        <v>358.90841438000001</v>
      </c>
      <c r="K2726" s="110">
        <v>338.79476337</v>
      </c>
      <c r="L2726" s="110">
        <v>366.23705013</v>
      </c>
      <c r="M2726" s="110">
        <v>435.26703332</v>
      </c>
      <c r="N2726" s="110">
        <v>374.52673787999998</v>
      </c>
      <c r="O2726" s="111">
        <v>333.87312487999998</v>
      </c>
      <c r="P2726" s="112">
        <f>SUM(D2726:O2726)</f>
        <v>4076.1737214199998</v>
      </c>
      <c r="Q2726" s="240"/>
      <c r="R2726" s="315"/>
      <c r="S2726" s="315"/>
      <c r="T2726" s="242"/>
      <c r="U2726" s="209">
        <v>2</v>
      </c>
    </row>
    <row r="2727" spans="1:21" s="60" customFormat="1" ht="15.75" hidden="1" customHeight="1" thickBot="1">
      <c r="A2727" s="45" t="s">
        <v>62</v>
      </c>
      <c r="B2727" s="213"/>
      <c r="C2727" s="40" t="s">
        <v>474</v>
      </c>
      <c r="D2727" s="109">
        <v>358.30459422000001</v>
      </c>
      <c r="E2727" s="110">
        <v>351.23573042999999</v>
      </c>
      <c r="F2727" s="110">
        <v>318.68060428000001</v>
      </c>
      <c r="G2727" s="110">
        <v>301.05482360000002</v>
      </c>
      <c r="H2727" s="110">
        <v>325.02946696999999</v>
      </c>
      <c r="I2727" s="110">
        <v>329.02299147000002</v>
      </c>
      <c r="J2727" s="110">
        <v>376.41663540000002</v>
      </c>
      <c r="K2727" s="110">
        <v>367.63811877000001</v>
      </c>
      <c r="L2727" s="110">
        <v>379.4361601</v>
      </c>
      <c r="M2727" s="110">
        <v>470.97619499000001</v>
      </c>
      <c r="N2727" s="110">
        <v>376.92510957000002</v>
      </c>
      <c r="O2727" s="111">
        <v>352.54233318000001</v>
      </c>
      <c r="P2727" s="112">
        <f t="shared" ref="P2727:P2732" si="2076">SUM(D2727:O2727)</f>
        <v>4307.2627629799999</v>
      </c>
      <c r="Q2727" s="80"/>
      <c r="R2727" s="114"/>
      <c r="S2727" s="114"/>
      <c r="T2727" s="115">
        <f t="shared" ref="T2727:T2733" si="2077">R2727-S2727</f>
        <v>0</v>
      </c>
      <c r="U2727" s="209">
        <v>2</v>
      </c>
    </row>
    <row r="2728" spans="1:21" s="60" customFormat="1" ht="15.75" hidden="1" customHeight="1" thickBot="1">
      <c r="A2728" s="45" t="s">
        <v>62</v>
      </c>
      <c r="B2728" s="213"/>
      <c r="C2728" s="40" t="s">
        <v>593</v>
      </c>
      <c r="D2728" s="109">
        <v>378.89051283999999</v>
      </c>
      <c r="E2728" s="110">
        <v>367.03433706999999</v>
      </c>
      <c r="F2728" s="110">
        <v>342.93399277999998</v>
      </c>
      <c r="G2728" s="110">
        <v>315.30337316999999</v>
      </c>
      <c r="H2728" s="110">
        <v>349.53293000999997</v>
      </c>
      <c r="I2728" s="110">
        <v>352.65481930999999</v>
      </c>
      <c r="J2728" s="110">
        <v>400.61996549000003</v>
      </c>
      <c r="K2728" s="110">
        <v>390.95100558000001</v>
      </c>
      <c r="L2728" s="110">
        <v>413.3866185</v>
      </c>
      <c r="M2728" s="110">
        <v>490.93889689999997</v>
      </c>
      <c r="N2728" s="110">
        <v>421.11047358000002</v>
      </c>
      <c r="O2728" s="111">
        <v>383.53115199000001</v>
      </c>
      <c r="P2728" s="112">
        <f t="shared" si="2076"/>
        <v>4606.88807722</v>
      </c>
      <c r="Q2728" s="80"/>
      <c r="R2728" s="114"/>
      <c r="S2728" s="114"/>
      <c r="T2728" s="115">
        <f t="shared" si="2077"/>
        <v>0</v>
      </c>
      <c r="U2728" s="209">
        <v>2</v>
      </c>
    </row>
    <row r="2729" spans="1:21" s="60" customFormat="1" ht="15.75" hidden="1" customHeight="1" thickBot="1">
      <c r="A2729" s="45" t="s">
        <v>62</v>
      </c>
      <c r="B2729" s="213"/>
      <c r="C2729" s="40" t="s">
        <v>689</v>
      </c>
      <c r="D2729" s="109">
        <v>396.20543483</v>
      </c>
      <c r="E2729" s="110">
        <v>393.16450830000002</v>
      </c>
      <c r="F2729" s="110">
        <v>374.89607840999997</v>
      </c>
      <c r="G2729" s="110">
        <v>346.88288501</v>
      </c>
      <c r="H2729" s="110">
        <v>379.23692604000001</v>
      </c>
      <c r="I2729" s="110">
        <v>378.36595620999998</v>
      </c>
      <c r="J2729" s="110">
        <v>442.14405672999999</v>
      </c>
      <c r="K2729" s="110">
        <v>437.87056188999998</v>
      </c>
      <c r="L2729" s="110">
        <v>445.91219432000003</v>
      </c>
      <c r="M2729" s="110">
        <v>535.30891951000001</v>
      </c>
      <c r="N2729" s="110">
        <v>452.82608629999999</v>
      </c>
      <c r="O2729" s="111">
        <v>414.50034892999997</v>
      </c>
      <c r="P2729" s="112">
        <f t="shared" si="2076"/>
        <v>4997.3139564799994</v>
      </c>
      <c r="Q2729" s="80"/>
      <c r="R2729" s="114"/>
      <c r="S2729" s="114"/>
      <c r="T2729" s="115">
        <f t="shared" si="2077"/>
        <v>0</v>
      </c>
      <c r="U2729" s="209">
        <v>2</v>
      </c>
    </row>
    <row r="2730" spans="1:21" s="60" customFormat="1" ht="15.75" hidden="1" customHeight="1" thickBot="1">
      <c r="A2730" s="45" t="s">
        <v>62</v>
      </c>
      <c r="B2730" s="213"/>
      <c r="C2730" s="40" t="s">
        <v>782</v>
      </c>
      <c r="D2730" s="151">
        <v>422.82256527999999</v>
      </c>
      <c r="E2730" s="152">
        <v>433.39977866999999</v>
      </c>
      <c r="F2730" s="152">
        <v>384.41603508999998</v>
      </c>
      <c r="G2730" s="152">
        <v>378.70477225000002</v>
      </c>
      <c r="H2730" s="152">
        <v>409.00266585000003</v>
      </c>
      <c r="I2730" s="152">
        <v>409.70537718000003</v>
      </c>
      <c r="J2730" s="152">
        <v>484.37906643999997</v>
      </c>
      <c r="K2730" s="152">
        <v>442.21279817999999</v>
      </c>
      <c r="L2730" s="152">
        <v>477.28706606999998</v>
      </c>
      <c r="M2730" s="152">
        <v>562.50757611000006</v>
      </c>
      <c r="N2730" s="152">
        <v>464.52465804000002</v>
      </c>
      <c r="O2730" s="111">
        <v>430.18154657999997</v>
      </c>
      <c r="P2730" s="112">
        <f t="shared" si="2076"/>
        <v>5299.1439057400003</v>
      </c>
      <c r="Q2730" s="80"/>
      <c r="R2730" s="114"/>
      <c r="S2730" s="114"/>
      <c r="T2730" s="115">
        <f t="shared" si="2077"/>
        <v>0</v>
      </c>
      <c r="U2730" s="209">
        <v>2</v>
      </c>
    </row>
    <row r="2731" spans="1:21" s="60" customFormat="1" ht="15.75" hidden="1" customHeight="1" thickBot="1">
      <c r="A2731" s="45" t="s">
        <v>62</v>
      </c>
      <c r="B2731" s="213"/>
      <c r="C2731" s="40" t="s">
        <v>857</v>
      </c>
      <c r="D2731" s="306">
        <v>453.43808254999999</v>
      </c>
      <c r="E2731" s="307">
        <v>445.73465897000005</v>
      </c>
      <c r="F2731" s="307">
        <v>399.75197376</v>
      </c>
      <c r="G2731" s="307">
        <v>401.92736991000004</v>
      </c>
      <c r="H2731" s="307">
        <v>420.05372552999995</v>
      </c>
      <c r="I2731" s="307">
        <v>427.42043198000005</v>
      </c>
      <c r="J2731" s="307">
        <v>487.89460708999997</v>
      </c>
      <c r="K2731" s="307">
        <v>465.19574908999999</v>
      </c>
      <c r="L2731" s="307">
        <v>482.35105212999997</v>
      </c>
      <c r="M2731" s="307">
        <v>585.75096432000009</v>
      </c>
      <c r="N2731" s="307">
        <v>505.25593679000002</v>
      </c>
      <c r="O2731" s="308">
        <v>453.78095139999999</v>
      </c>
      <c r="P2731" s="309">
        <f t="shared" si="2076"/>
        <v>5528.5555035200005</v>
      </c>
      <c r="Q2731" s="80"/>
      <c r="R2731" s="109"/>
      <c r="S2731" s="109"/>
      <c r="T2731" s="52">
        <f>S2731-R2731</f>
        <v>0</v>
      </c>
      <c r="U2731" s="209">
        <v>2</v>
      </c>
    </row>
    <row r="2732" spans="1:21" s="60" customFormat="1" ht="15.75" hidden="1" customHeight="1" thickBot="1">
      <c r="A2732" s="45" t="s">
        <v>62</v>
      </c>
      <c r="B2732" s="512"/>
      <c r="C2732" s="41" t="s">
        <v>941</v>
      </c>
      <c r="D2732" s="306">
        <v>485.43746162000002</v>
      </c>
      <c r="E2732" s="307">
        <v>476.74914198000005</v>
      </c>
      <c r="F2732" s="307">
        <v>424.30014262999998</v>
      </c>
      <c r="G2732" s="307">
        <v>392.76197965</v>
      </c>
      <c r="H2732" s="307">
        <v>451.30813051000001</v>
      </c>
      <c r="I2732" s="307">
        <v>462.37690064999998</v>
      </c>
      <c r="J2732" s="307">
        <v>530.26856823000003</v>
      </c>
      <c r="K2732" s="307">
        <v>494.93878720999999</v>
      </c>
      <c r="L2732" s="307">
        <v>519.7320502</v>
      </c>
      <c r="M2732" s="307">
        <v>635.63663315999997</v>
      </c>
      <c r="N2732" s="307">
        <v>526.84699560000001</v>
      </c>
      <c r="O2732" s="308">
        <v>486.47164154000001</v>
      </c>
      <c r="P2732" s="309">
        <f t="shared" si="2076"/>
        <v>5886.8284329799999</v>
      </c>
      <c r="Q2732" s="80"/>
      <c r="R2732" s="342">
        <v>5824.6</v>
      </c>
      <c r="S2732" s="342">
        <v>5824.6</v>
      </c>
      <c r="T2732" s="355">
        <f t="shared" si="2077"/>
        <v>0</v>
      </c>
      <c r="U2732" s="209">
        <v>2</v>
      </c>
    </row>
    <row r="2733" spans="1:21" s="60" customFormat="1" ht="15.6" customHeight="1" thickBot="1">
      <c r="A2733" s="45" t="s">
        <v>62</v>
      </c>
      <c r="B2733" s="513">
        <v>493</v>
      </c>
      <c r="C2733" s="567" t="s">
        <v>2868</v>
      </c>
      <c r="D2733" s="551">
        <v>771</v>
      </c>
      <c r="E2733" s="551">
        <v>739.6</v>
      </c>
      <c r="F2733" s="551">
        <v>667</v>
      </c>
      <c r="G2733" s="551">
        <v>625.70000000000005</v>
      </c>
      <c r="H2733" s="551">
        <v>671.3</v>
      </c>
      <c r="I2733" s="551">
        <v>685.4</v>
      </c>
      <c r="J2733" s="551">
        <v>848.5</v>
      </c>
      <c r="K2733" s="551">
        <v>820.9</v>
      </c>
      <c r="L2733" s="551">
        <v>875.9</v>
      </c>
      <c r="M2733" s="551">
        <v>1037.2</v>
      </c>
      <c r="N2733" s="551">
        <v>885.9</v>
      </c>
      <c r="O2733" s="551">
        <f>(R2733)-SUM(D2733:N2733)</f>
        <v>820.10000000000036</v>
      </c>
      <c r="P2733" s="552">
        <f t="shared" ref="P2733" si="2078">SUM(D2733:O2733)</f>
        <v>9448.5</v>
      </c>
      <c r="Q2733" s="173"/>
      <c r="R2733" s="551">
        <v>9448.5</v>
      </c>
      <c r="S2733" s="551">
        <v>9448.5</v>
      </c>
      <c r="T2733" s="521">
        <f t="shared" si="2077"/>
        <v>0</v>
      </c>
      <c r="U2733" s="209">
        <v>1</v>
      </c>
    </row>
    <row r="2734" spans="1:21" s="60" customFormat="1" ht="15.75" hidden="1" customHeight="1" thickBot="1">
      <c r="A2734" s="45" t="s">
        <v>62</v>
      </c>
      <c r="B2734" s="409"/>
      <c r="C2734" s="158" t="s">
        <v>1075</v>
      </c>
      <c r="D2734" s="312">
        <v>513.00556661999997</v>
      </c>
      <c r="E2734" s="313">
        <v>502.97995705</v>
      </c>
      <c r="F2734" s="313">
        <v>456.58371966000004</v>
      </c>
      <c r="G2734" s="313">
        <v>440.28726141999999</v>
      </c>
      <c r="H2734" s="313">
        <v>474.54484464000001</v>
      </c>
      <c r="I2734" s="313">
        <v>484.26842542000003</v>
      </c>
      <c r="J2734" s="313">
        <v>550.64145180999992</v>
      </c>
      <c r="K2734" s="313">
        <v>518.20142423000004</v>
      </c>
      <c r="L2734" s="313">
        <v>539.08073458000001</v>
      </c>
      <c r="M2734" s="313">
        <v>663.19495728999993</v>
      </c>
      <c r="N2734" s="313">
        <v>549.95921305999991</v>
      </c>
      <c r="O2734" s="305">
        <v>508.69207286</v>
      </c>
      <c r="P2734" s="314">
        <f>SUM(D2734:O2734)</f>
        <v>6201.4396286400006</v>
      </c>
      <c r="Q2734" s="75"/>
      <c r="R2734" s="395">
        <v>6197.1</v>
      </c>
      <c r="S2734" s="396">
        <v>6197.1</v>
      </c>
      <c r="T2734" s="397">
        <f>R2734-S2734</f>
        <v>0</v>
      </c>
      <c r="U2734" s="209">
        <v>2</v>
      </c>
    </row>
    <row r="2735" spans="1:21" s="60" customFormat="1" ht="15.75" hidden="1" customHeight="1" thickBot="1">
      <c r="A2735" s="45" t="s">
        <v>62</v>
      </c>
      <c r="B2735" s="62"/>
      <c r="C2735" s="40" t="s">
        <v>1689</v>
      </c>
      <c r="D2735" s="109">
        <v>525.64688259000002</v>
      </c>
      <c r="E2735" s="110">
        <v>519.44679279000002</v>
      </c>
      <c r="F2735" s="110">
        <v>469.36249179000004</v>
      </c>
      <c r="G2735" s="110">
        <v>446.97965682</v>
      </c>
      <c r="H2735" s="110">
        <v>493.64719551999997</v>
      </c>
      <c r="I2735" s="110">
        <v>512.24812699000006</v>
      </c>
      <c r="J2735" s="110">
        <v>576.22896488999993</v>
      </c>
      <c r="K2735" s="110">
        <v>570.12199888999999</v>
      </c>
      <c r="L2735" s="110">
        <v>563.98885225000004</v>
      </c>
      <c r="M2735" s="110">
        <v>389.42437031999998</v>
      </c>
      <c r="N2735" s="110">
        <v>199.82876791000001</v>
      </c>
      <c r="O2735" s="111">
        <v>249.37216871000001</v>
      </c>
      <c r="P2735" s="112">
        <f t="shared" ref="P2735:P2744" si="2079">SUM(D2735:O2735)</f>
        <v>5516.2962694700009</v>
      </c>
      <c r="Q2735" s="75"/>
      <c r="R2735" s="109">
        <v>6410.1</v>
      </c>
      <c r="S2735" s="114">
        <v>6410.1</v>
      </c>
      <c r="T2735" s="310">
        <f t="shared" ref="T2735:T2744" si="2080">R2735-S2735</f>
        <v>0</v>
      </c>
      <c r="U2735" s="209">
        <v>2</v>
      </c>
    </row>
    <row r="2736" spans="1:21" s="60" customFormat="1" ht="15.75" hidden="1" customHeight="1" thickBot="1">
      <c r="A2736" s="45" t="s">
        <v>62</v>
      </c>
      <c r="B2736" s="62"/>
      <c r="C2736" s="40" t="s">
        <v>1690</v>
      </c>
      <c r="D2736" s="312">
        <v>349.34243099999998</v>
      </c>
      <c r="E2736" s="313">
        <v>346.35274664999997</v>
      </c>
      <c r="F2736" s="313">
        <v>337.28369223999999</v>
      </c>
      <c r="G2736" s="313">
        <v>369.27872789999998</v>
      </c>
      <c r="H2736" s="313">
        <v>394.02003016000003</v>
      </c>
      <c r="I2736" s="313">
        <v>381.68153513999999</v>
      </c>
      <c r="J2736" s="313">
        <v>454.29340948000004</v>
      </c>
      <c r="K2736" s="313">
        <v>448.49287910000004</v>
      </c>
      <c r="L2736" s="313">
        <v>473.12299488000002</v>
      </c>
      <c r="M2736" s="313">
        <v>649.10518462000005</v>
      </c>
      <c r="N2736" s="313">
        <v>606.09657127999992</v>
      </c>
      <c r="O2736" s="305">
        <v>603.84740833000001</v>
      </c>
      <c r="P2736" s="314">
        <f t="shared" si="2079"/>
        <v>5412.9176107799994</v>
      </c>
      <c r="Q2736" s="79"/>
      <c r="R2736" s="109">
        <v>5073.8</v>
      </c>
      <c r="S2736" s="114">
        <v>5073.8</v>
      </c>
      <c r="T2736" s="115">
        <f t="shared" si="2080"/>
        <v>0</v>
      </c>
      <c r="U2736" s="209">
        <v>2</v>
      </c>
    </row>
    <row r="2737" spans="1:21" s="60" customFormat="1" ht="15.6" hidden="1" customHeight="1" thickBot="1">
      <c r="A2737" s="45" t="s">
        <v>62</v>
      </c>
      <c r="B2737" s="62"/>
      <c r="C2737" s="40" t="s">
        <v>1691</v>
      </c>
      <c r="D2737" s="109">
        <v>645.47305878999998</v>
      </c>
      <c r="E2737" s="110">
        <v>649.40989487000002</v>
      </c>
      <c r="F2737" s="110">
        <v>534.11768902999995</v>
      </c>
      <c r="G2737" s="110">
        <v>532.80788107000001</v>
      </c>
      <c r="H2737" s="110">
        <v>593.42655453999998</v>
      </c>
      <c r="I2737" s="110">
        <v>608.62567509000007</v>
      </c>
      <c r="J2737" s="110">
        <v>678.77827272000002</v>
      </c>
      <c r="K2737" s="110">
        <v>635.19367559</v>
      </c>
      <c r="L2737" s="110">
        <v>695.97248039999999</v>
      </c>
      <c r="M2737" s="110">
        <v>844.34941927</v>
      </c>
      <c r="N2737" s="110">
        <v>762.70282413999996</v>
      </c>
      <c r="O2737" s="111">
        <v>692.11209694000001</v>
      </c>
      <c r="P2737" s="112">
        <f t="shared" si="2079"/>
        <v>7872.9695224499992</v>
      </c>
      <c r="Q2737" s="113"/>
      <c r="R2737" s="109">
        <v>7272</v>
      </c>
      <c r="S2737" s="114">
        <v>7272</v>
      </c>
      <c r="T2737" s="115">
        <f t="shared" si="2080"/>
        <v>0</v>
      </c>
      <c r="U2737" s="209">
        <v>2</v>
      </c>
    </row>
    <row r="2738" spans="1:21" s="60" customFormat="1" ht="15.6" hidden="1" customHeight="1" thickBot="1">
      <c r="A2738" s="45" t="s">
        <v>62</v>
      </c>
      <c r="B2738" s="62"/>
      <c r="C2738" s="40" t="s">
        <v>1692</v>
      </c>
      <c r="D2738" s="109">
        <v>710.25077945999999</v>
      </c>
      <c r="E2738" s="110">
        <v>700.26616376999993</v>
      </c>
      <c r="F2738" s="110">
        <v>620.07145246000005</v>
      </c>
      <c r="G2738" s="110">
        <v>595.42850836000002</v>
      </c>
      <c r="H2738" s="110">
        <v>662.98512660000006</v>
      </c>
      <c r="I2738" s="110">
        <v>653.01990595000007</v>
      </c>
      <c r="J2738" s="110">
        <v>732.74854076999998</v>
      </c>
      <c r="K2738" s="110">
        <v>717.43699998</v>
      </c>
      <c r="L2738" s="110">
        <v>743.13444458000004</v>
      </c>
      <c r="M2738" s="110">
        <v>881.83667115000003</v>
      </c>
      <c r="N2738" s="110">
        <v>765.93468370000005</v>
      </c>
      <c r="O2738" s="111">
        <v>704.62123819999999</v>
      </c>
      <c r="P2738" s="112">
        <f t="shared" si="2079"/>
        <v>8487.7345149800003</v>
      </c>
      <c r="Q2738" s="113"/>
      <c r="R2738" s="109">
        <v>8390</v>
      </c>
      <c r="S2738" s="114">
        <v>8390</v>
      </c>
      <c r="T2738" s="115">
        <f t="shared" si="2080"/>
        <v>0</v>
      </c>
      <c r="U2738" s="209">
        <v>2</v>
      </c>
    </row>
    <row r="2739" spans="1:21" s="60" customFormat="1" ht="15.75" hidden="1" customHeight="1" thickBot="1">
      <c r="A2739" s="45" t="s">
        <v>62</v>
      </c>
      <c r="B2739" s="62">
        <f>+B2733+1</f>
        <v>494</v>
      </c>
      <c r="C2739" s="40" t="s">
        <v>1693</v>
      </c>
      <c r="D2739" s="109">
        <v>707.64089130999992</v>
      </c>
      <c r="E2739" s="110">
        <v>703.24844652000002</v>
      </c>
      <c r="F2739" s="110">
        <v>619.29150126000002</v>
      </c>
      <c r="G2739" s="110">
        <v>635.96633065000003</v>
      </c>
      <c r="H2739" s="110">
        <v>660.21721241</v>
      </c>
      <c r="I2739" s="110">
        <v>664.70184211000003</v>
      </c>
      <c r="J2739" s="110">
        <v>753.88630662000003</v>
      </c>
      <c r="K2739" s="110">
        <v>721.91388286999995</v>
      </c>
      <c r="L2739" s="110">
        <v>770.13172976999999</v>
      </c>
      <c r="M2739" s="110">
        <v>912.50312328999996</v>
      </c>
      <c r="N2739" s="110">
        <v>746.07934664999993</v>
      </c>
      <c r="O2739" s="111">
        <v>715.33416097999998</v>
      </c>
      <c r="P2739" s="112">
        <f t="shared" si="2079"/>
        <v>8610.9147744399997</v>
      </c>
      <c r="Q2739" s="79"/>
      <c r="R2739" s="117">
        <v>8485.2999999999993</v>
      </c>
      <c r="S2739" s="114">
        <v>8485.2999999999993</v>
      </c>
      <c r="T2739" s="115">
        <f t="shared" si="2080"/>
        <v>0</v>
      </c>
      <c r="U2739" s="209">
        <v>2</v>
      </c>
    </row>
    <row r="2740" spans="1:21" s="60" customFormat="1" ht="15.75" hidden="1" customHeight="1" thickBot="1">
      <c r="A2740" s="45" t="s">
        <v>62</v>
      </c>
      <c r="B2740" s="408">
        <v>503</v>
      </c>
      <c r="C2740" s="568" t="s">
        <v>1694</v>
      </c>
      <c r="D2740" s="306">
        <v>712.70189483000001</v>
      </c>
      <c r="E2740" s="307">
        <v>676.44276314000001</v>
      </c>
      <c r="F2740" s="307">
        <v>635.66760210000007</v>
      </c>
      <c r="G2740" s="307">
        <v>601.73128534</v>
      </c>
      <c r="H2740" s="307">
        <v>655.79560147000007</v>
      </c>
      <c r="I2740" s="307">
        <v>641.59260713000003</v>
      </c>
      <c r="J2740" s="307">
        <v>829.11090820000004</v>
      </c>
      <c r="K2740" s="307">
        <v>745.39992954000002</v>
      </c>
      <c r="L2740" s="307">
        <v>775.82049498000003</v>
      </c>
      <c r="M2740" s="307">
        <v>901.50134950999995</v>
      </c>
      <c r="N2740" s="307">
        <v>784.97556692000001</v>
      </c>
      <c r="O2740" s="308">
        <v>748.06228670000007</v>
      </c>
      <c r="P2740" s="309">
        <f t="shared" si="2079"/>
        <v>8708.8022898600011</v>
      </c>
      <c r="Q2740" s="79"/>
      <c r="R2740" s="306">
        <v>8577.2999999999993</v>
      </c>
      <c r="S2740" s="342">
        <v>8577.2999999999993</v>
      </c>
      <c r="T2740" s="355">
        <f t="shared" si="2080"/>
        <v>0</v>
      </c>
      <c r="U2740" s="209">
        <v>2</v>
      </c>
    </row>
    <row r="2741" spans="1:21" s="60" customFormat="1" ht="15.75" customHeight="1" thickBot="1">
      <c r="A2741" s="45" t="s">
        <v>62</v>
      </c>
      <c r="B2741" s="513">
        <v>494</v>
      </c>
      <c r="C2741" s="567" t="s">
        <v>1695</v>
      </c>
      <c r="D2741" s="551">
        <v>748.26007358000004</v>
      </c>
      <c r="E2741" s="551">
        <v>716.55589891</v>
      </c>
      <c r="F2741" s="551">
        <v>663.48745446999999</v>
      </c>
      <c r="G2741" s="551">
        <v>642.73271304999992</v>
      </c>
      <c r="H2741" s="551">
        <v>700.0344758</v>
      </c>
      <c r="I2741" s="565">
        <v>736.9</v>
      </c>
      <c r="J2741" s="565">
        <v>810.4</v>
      </c>
      <c r="K2741" s="565">
        <v>784.5</v>
      </c>
      <c r="L2741" s="565">
        <v>834.2</v>
      </c>
      <c r="M2741" s="565">
        <v>963.8</v>
      </c>
      <c r="N2741" s="565">
        <v>824.5</v>
      </c>
      <c r="O2741" s="551">
        <f>(R2741)-SUM(D2741:N2741)</f>
        <v>770.32938419000129</v>
      </c>
      <c r="P2741" s="552">
        <f t="shared" si="2079"/>
        <v>9195.7000000000007</v>
      </c>
      <c r="Q2741" s="523"/>
      <c r="R2741" s="553">
        <v>9195.7000000000007</v>
      </c>
      <c r="S2741" s="551">
        <v>9195.7000000000007</v>
      </c>
      <c r="T2741" s="521">
        <f t="shared" si="2080"/>
        <v>0</v>
      </c>
      <c r="U2741" s="209">
        <v>1</v>
      </c>
    </row>
    <row r="2742" spans="1:21" s="60" customFormat="1" ht="15.75" customHeight="1" thickBot="1">
      <c r="A2742" s="45" t="s">
        <v>62</v>
      </c>
      <c r="B2742" s="513">
        <v>495</v>
      </c>
      <c r="C2742" s="567" t="s">
        <v>1696</v>
      </c>
      <c r="D2742" s="565">
        <v>771</v>
      </c>
      <c r="E2742" s="565">
        <v>739</v>
      </c>
      <c r="F2742" s="565">
        <v>666.4</v>
      </c>
      <c r="G2742" s="565">
        <v>625.1</v>
      </c>
      <c r="H2742" s="565">
        <v>670.7</v>
      </c>
      <c r="I2742" s="565">
        <v>684.8</v>
      </c>
      <c r="J2742" s="565">
        <v>846.8</v>
      </c>
      <c r="K2742" s="565">
        <v>819.2</v>
      </c>
      <c r="L2742" s="565">
        <v>874.3</v>
      </c>
      <c r="M2742" s="565">
        <v>1036.7</v>
      </c>
      <c r="N2742" s="565">
        <v>885.4</v>
      </c>
      <c r="O2742" s="554">
        <f>(R2742)-SUM(D2742:N2742)</f>
        <v>819.60000000000036</v>
      </c>
      <c r="P2742" s="555">
        <f t="shared" si="2079"/>
        <v>9439</v>
      </c>
      <c r="Q2742" s="240"/>
      <c r="R2742" s="553">
        <v>9439</v>
      </c>
      <c r="S2742" s="554">
        <v>9439</v>
      </c>
      <c r="T2742" s="662">
        <f t="shared" si="2080"/>
        <v>0</v>
      </c>
      <c r="U2742" s="209">
        <v>1</v>
      </c>
    </row>
    <row r="2743" spans="1:21" s="60" customFormat="1" ht="15.75" hidden="1" customHeight="1" thickBot="1">
      <c r="A2743" s="45" t="s">
        <v>62</v>
      </c>
      <c r="B2743" s="409"/>
      <c r="C2743" s="158" t="s">
        <v>1697</v>
      </c>
      <c r="D2743" s="415"/>
      <c r="E2743" s="416"/>
      <c r="F2743" s="416"/>
      <c r="G2743" s="416"/>
      <c r="H2743" s="416"/>
      <c r="I2743" s="416"/>
      <c r="J2743" s="416"/>
      <c r="K2743" s="416"/>
      <c r="L2743" s="416"/>
      <c r="M2743" s="416"/>
      <c r="N2743" s="416"/>
      <c r="O2743" s="305">
        <f>(R2743)-SUM(D2743:N2743)</f>
        <v>0</v>
      </c>
      <c r="P2743" s="314">
        <f t="shared" si="2079"/>
        <v>0</v>
      </c>
      <c r="Q2743" s="80"/>
      <c r="R2743" s="420"/>
      <c r="S2743" s="343"/>
      <c r="T2743" s="403">
        <f t="shared" si="2080"/>
        <v>0</v>
      </c>
      <c r="U2743" s="209">
        <v>2</v>
      </c>
    </row>
    <row r="2744" spans="1:21" s="60" customFormat="1" ht="15.75" hidden="1" customHeight="1" thickBot="1">
      <c r="A2744" s="45" t="s">
        <v>62</v>
      </c>
      <c r="B2744" s="213"/>
      <c r="C2744" s="40" t="s">
        <v>1698</v>
      </c>
      <c r="D2744" s="134"/>
      <c r="E2744" s="133"/>
      <c r="F2744" s="133"/>
      <c r="G2744" s="133"/>
      <c r="H2744" s="133"/>
      <c r="I2744" s="133"/>
      <c r="J2744" s="133"/>
      <c r="K2744" s="133"/>
      <c r="L2744" s="133"/>
      <c r="M2744" s="133"/>
      <c r="N2744" s="133"/>
      <c r="O2744" s="111">
        <f>(R2744)-SUM(D2744:N2744)</f>
        <v>0</v>
      </c>
      <c r="P2744" s="112">
        <f t="shared" si="2079"/>
        <v>0</v>
      </c>
      <c r="Q2744" s="80"/>
      <c r="R2744" s="120"/>
      <c r="S2744" s="114"/>
      <c r="T2744" s="115">
        <f t="shared" si="2080"/>
        <v>0</v>
      </c>
      <c r="U2744" s="209">
        <v>2</v>
      </c>
    </row>
    <row r="2745" spans="1:21" s="60" customFormat="1" ht="15.75" hidden="1" customHeight="1" thickBot="1">
      <c r="A2745" s="45" t="s">
        <v>62</v>
      </c>
      <c r="B2745" s="213"/>
      <c r="C2745" s="40" t="s">
        <v>2559</v>
      </c>
      <c r="D2745" s="492"/>
      <c r="E2745" s="491"/>
      <c r="F2745" s="491"/>
      <c r="G2745" s="491"/>
      <c r="H2745" s="491"/>
      <c r="I2745" s="491"/>
      <c r="J2745" s="491"/>
      <c r="K2745" s="491"/>
      <c r="L2745" s="491"/>
      <c r="M2745" s="491"/>
      <c r="N2745" s="491"/>
      <c r="O2745" s="111">
        <f t="shared" ref="O2745:O2747" si="2081">(R2745)-SUM(D2745:N2745)</f>
        <v>0</v>
      </c>
      <c r="P2745" s="112">
        <f t="shared" ref="P2745:P2747" si="2082">SUM(D2745:O2745)</f>
        <v>0</v>
      </c>
      <c r="Q2745" s="80"/>
      <c r="R2745" s="487"/>
      <c r="S2745" s="488"/>
      <c r="T2745" s="115">
        <f t="shared" ref="T2745:T2747" si="2083">R2745-S2745</f>
        <v>0</v>
      </c>
      <c r="U2745" s="209">
        <v>2</v>
      </c>
    </row>
    <row r="2746" spans="1:21" s="60" customFormat="1" ht="15.75" hidden="1" customHeight="1" thickBot="1">
      <c r="A2746" s="45" t="s">
        <v>62</v>
      </c>
      <c r="B2746" s="213"/>
      <c r="C2746" s="40" t="s">
        <v>2655</v>
      </c>
      <c r="D2746" s="492"/>
      <c r="E2746" s="491"/>
      <c r="F2746" s="491"/>
      <c r="G2746" s="491"/>
      <c r="H2746" s="491"/>
      <c r="I2746" s="491"/>
      <c r="J2746" s="491"/>
      <c r="K2746" s="491"/>
      <c r="L2746" s="491"/>
      <c r="M2746" s="491"/>
      <c r="N2746" s="491"/>
      <c r="O2746" s="111">
        <f t="shared" si="2081"/>
        <v>0</v>
      </c>
      <c r="P2746" s="112">
        <f t="shared" si="2082"/>
        <v>0</v>
      </c>
      <c r="Q2746" s="80"/>
      <c r="R2746" s="487"/>
      <c r="S2746" s="488"/>
      <c r="T2746" s="115">
        <f t="shared" si="2083"/>
        <v>0</v>
      </c>
      <c r="U2746" s="209">
        <v>2</v>
      </c>
    </row>
    <row r="2747" spans="1:21" s="60" customFormat="1" ht="15.75" hidden="1" customHeight="1" thickBot="1">
      <c r="A2747" s="45" t="s">
        <v>62</v>
      </c>
      <c r="B2747" s="213"/>
      <c r="C2747" s="40" t="s">
        <v>2751</v>
      </c>
      <c r="D2747" s="492"/>
      <c r="E2747" s="491"/>
      <c r="F2747" s="491"/>
      <c r="G2747" s="491"/>
      <c r="H2747" s="491"/>
      <c r="I2747" s="491"/>
      <c r="J2747" s="491"/>
      <c r="K2747" s="491"/>
      <c r="L2747" s="491"/>
      <c r="M2747" s="491"/>
      <c r="N2747" s="491"/>
      <c r="O2747" s="111">
        <f t="shared" si="2081"/>
        <v>0</v>
      </c>
      <c r="P2747" s="112">
        <f t="shared" si="2082"/>
        <v>0</v>
      </c>
      <c r="Q2747" s="80"/>
      <c r="R2747" s="487"/>
      <c r="S2747" s="488"/>
      <c r="T2747" s="115">
        <f t="shared" si="2083"/>
        <v>0</v>
      </c>
      <c r="U2747" s="209">
        <v>2</v>
      </c>
    </row>
    <row r="2748" spans="1:21" s="118" customFormat="1" ht="15.6" customHeight="1">
      <c r="B2748" s="82"/>
      <c r="C2748" s="50"/>
      <c r="D2748" s="83"/>
      <c r="E2748" s="83"/>
      <c r="F2748" s="83"/>
      <c r="G2748" s="83"/>
      <c r="H2748" s="83"/>
      <c r="I2748" s="83"/>
      <c r="J2748" s="83"/>
      <c r="K2748" s="83"/>
      <c r="L2748" s="83"/>
      <c r="M2748" s="83"/>
      <c r="N2748" s="83"/>
      <c r="O2748" s="83"/>
      <c r="P2748" s="83"/>
      <c r="Q2748" s="84"/>
      <c r="R2748" s="83"/>
      <c r="S2748" s="83"/>
      <c r="T2748" s="67"/>
      <c r="U2748" s="209">
        <v>1</v>
      </c>
    </row>
    <row r="2749" spans="1:21" s="60" customFormat="1" ht="15.75" hidden="1" customHeight="1" thickBot="1">
      <c r="A2749" s="174" t="s">
        <v>63</v>
      </c>
      <c r="B2749" s="213"/>
      <c r="C2749" s="40" t="s">
        <v>291</v>
      </c>
      <c r="D2749" s="299">
        <v>8.8150156724311687E-2</v>
      </c>
      <c r="E2749" s="299">
        <v>8.6669191354159639E-2</v>
      </c>
      <c r="F2749" s="299">
        <v>9.0198522671359901E-2</v>
      </c>
      <c r="G2749" s="299">
        <v>8.2475502582324625E-2</v>
      </c>
      <c r="H2749" s="299">
        <v>8.3085450735411751E-2</v>
      </c>
      <c r="I2749" s="299">
        <v>8.0467348237322628E-2</v>
      </c>
      <c r="J2749" s="299">
        <v>8.2467924159271275E-2</v>
      </c>
      <c r="K2749" s="299">
        <v>8.0108007002411677E-2</v>
      </c>
      <c r="L2749" s="299">
        <v>8.0903949536766842E-2</v>
      </c>
      <c r="M2749" s="299">
        <v>8.6607529543725595E-2</v>
      </c>
      <c r="N2749" s="299">
        <v>7.9050755848238355E-2</v>
      </c>
      <c r="O2749" s="299">
        <v>7.9815661604696053E-2</v>
      </c>
      <c r="P2749" s="290">
        <f>SUM(D2749:O2749)</f>
        <v>1.0000000000000002</v>
      </c>
      <c r="Q2749" s="291"/>
      <c r="R2749" s="83"/>
      <c r="S2749" s="83"/>
      <c r="T2749" s="67"/>
      <c r="U2749" s="209">
        <v>2</v>
      </c>
    </row>
    <row r="2750" spans="1:21" s="60" customFormat="1" ht="15.75" hidden="1" customHeight="1" thickBot="1">
      <c r="A2750" s="150" t="s">
        <v>63</v>
      </c>
      <c r="B2750" s="213"/>
      <c r="C2750" s="40" t="s">
        <v>292</v>
      </c>
      <c r="D2750" s="119">
        <v>9.0284428142681353E-2</v>
      </c>
      <c r="E2750" s="119">
        <v>8.7342419101968299E-2</v>
      </c>
      <c r="F2750" s="119">
        <v>9.0438549199898313E-2</v>
      </c>
      <c r="G2750" s="119">
        <v>8.3163873345524664E-2</v>
      </c>
      <c r="H2750" s="119">
        <v>7.7640173678190538E-2</v>
      </c>
      <c r="I2750" s="119">
        <v>7.3859890978347192E-2</v>
      </c>
      <c r="J2750" s="119">
        <v>8.1596243664578752E-2</v>
      </c>
      <c r="K2750" s="119">
        <v>8.2722011981992721E-2</v>
      </c>
      <c r="L2750" s="119">
        <v>8.0020326971545819E-2</v>
      </c>
      <c r="M2750" s="119">
        <v>8.7245113091367218E-2</v>
      </c>
      <c r="N2750" s="119">
        <v>8.3035770802423678E-2</v>
      </c>
      <c r="O2750" s="119">
        <v>8.2651199041481632E-2</v>
      </c>
      <c r="P2750" s="107">
        <f>SUM(D2750:O2750)</f>
        <v>1</v>
      </c>
      <c r="Q2750" s="291"/>
      <c r="R2750" s="83"/>
      <c r="S2750" s="83"/>
      <c r="T2750" s="67"/>
      <c r="U2750" s="209">
        <v>2</v>
      </c>
    </row>
    <row r="2751" spans="1:21" s="60" customFormat="1" ht="15.75" hidden="1" customHeight="1" thickBot="1">
      <c r="A2751" s="150" t="s">
        <v>63</v>
      </c>
      <c r="B2751" s="213"/>
      <c r="C2751" s="40" t="s">
        <v>293</v>
      </c>
      <c r="D2751" s="346">
        <v>8.1391433451209305E-2</v>
      </c>
      <c r="E2751" s="346">
        <v>8.4471115854801021E-2</v>
      </c>
      <c r="F2751" s="346">
        <v>9.1992301835533932E-2</v>
      </c>
      <c r="G2751" s="346">
        <v>7.2568893411786198E-2</v>
      </c>
      <c r="H2751" s="346">
        <v>7.7884266301176189E-2</v>
      </c>
      <c r="I2751" s="346">
        <v>7.2645351622625184E-2</v>
      </c>
      <c r="J2751" s="346">
        <v>8.3054809004492275E-2</v>
      </c>
      <c r="K2751" s="346">
        <v>7.9223009600536187E-2</v>
      </c>
      <c r="L2751" s="346">
        <v>8.4824600654172994E-2</v>
      </c>
      <c r="M2751" s="346">
        <v>9.5462757694037767E-2</v>
      </c>
      <c r="N2751" s="346">
        <v>8.9089444881442492E-2</v>
      </c>
      <c r="O2751" s="346">
        <v>8.7392015688186372E-2</v>
      </c>
      <c r="P2751" s="295">
        <f>SUM(D2751:O2751)</f>
        <v>0.99999999999999989</v>
      </c>
      <c r="Q2751" s="291"/>
      <c r="R2751" s="83"/>
      <c r="S2751" s="83"/>
      <c r="T2751" s="67"/>
      <c r="U2751" s="209">
        <v>2</v>
      </c>
    </row>
    <row r="2752" spans="1:21" s="60" customFormat="1" ht="15.75" hidden="1" customHeight="1" thickBot="1">
      <c r="A2752" s="150" t="s">
        <v>63</v>
      </c>
      <c r="B2752" s="213"/>
      <c r="C2752" s="40" t="s">
        <v>294</v>
      </c>
      <c r="D2752" s="153">
        <f t="shared" ref="D2752:D2759" si="2084">D2774/$P2774</f>
        <v>7.8349130944253428E-2</v>
      </c>
      <c r="E2752" s="296">
        <f t="shared" ref="E2752:O2752" si="2085">E2774/$P2774</f>
        <v>8.1027210251307019E-2</v>
      </c>
      <c r="F2752" s="296">
        <f t="shared" si="2085"/>
        <v>8.0454279821955396E-2</v>
      </c>
      <c r="G2752" s="296">
        <f t="shared" si="2085"/>
        <v>7.7168134945824779E-2</v>
      </c>
      <c r="H2752" s="296">
        <f t="shared" si="2085"/>
        <v>8.0168365593550062E-2</v>
      </c>
      <c r="I2752" s="296">
        <f t="shared" si="2085"/>
        <v>7.7457655114974225E-2</v>
      </c>
      <c r="J2752" s="296">
        <f t="shared" si="2085"/>
        <v>8.4506401314199037E-2</v>
      </c>
      <c r="K2752" s="296">
        <f t="shared" si="2085"/>
        <v>8.1679707751924985E-2</v>
      </c>
      <c r="L2752" s="296">
        <f t="shared" si="2085"/>
        <v>8.7551854049832706E-2</v>
      </c>
      <c r="M2752" s="296">
        <f t="shared" si="2085"/>
        <v>9.7649618407773059E-2</v>
      </c>
      <c r="N2752" s="296">
        <f t="shared" si="2085"/>
        <v>9.0058209788498475E-2</v>
      </c>
      <c r="O2752" s="296">
        <f t="shared" si="2085"/>
        <v>8.3929432015906982E-2</v>
      </c>
      <c r="P2752" s="155">
        <f>SUM(D2752:O2752)</f>
        <v>1.0000000000000002</v>
      </c>
      <c r="Q2752" s="291"/>
      <c r="R2752" s="83"/>
      <c r="S2752" s="83"/>
      <c r="T2752" s="67"/>
      <c r="U2752" s="209">
        <v>2</v>
      </c>
    </row>
    <row r="2753" spans="1:21" s="60" customFormat="1" ht="15.75" hidden="1" customHeight="1" thickBot="1">
      <c r="A2753" s="150" t="s">
        <v>63</v>
      </c>
      <c r="B2753" s="213"/>
      <c r="C2753" s="41" t="s">
        <v>295</v>
      </c>
      <c r="D2753" s="153">
        <f t="shared" si="2084"/>
        <v>7.542532442128172E-2</v>
      </c>
      <c r="E2753" s="296">
        <f t="shared" ref="E2753:O2754" si="2086">E2775/$P2775</f>
        <v>7.7960681782738683E-2</v>
      </c>
      <c r="F2753" s="296">
        <f t="shared" si="2086"/>
        <v>7.9252357286491965E-2</v>
      </c>
      <c r="G2753" s="296">
        <f t="shared" si="2086"/>
        <v>7.5476558560446647E-2</v>
      </c>
      <c r="H2753" s="296">
        <f t="shared" si="2086"/>
        <v>7.8421969016167381E-2</v>
      </c>
      <c r="I2753" s="296">
        <f t="shared" si="2086"/>
        <v>7.7274002551623477E-2</v>
      </c>
      <c r="J2753" s="296">
        <f t="shared" si="2086"/>
        <v>8.6784274350199378E-2</v>
      </c>
      <c r="K2753" s="296">
        <f t="shared" si="2086"/>
        <v>8.2249688370772581E-2</v>
      </c>
      <c r="L2753" s="296">
        <f t="shared" si="2086"/>
        <v>9.1503886219749392E-2</v>
      </c>
      <c r="M2753" s="296">
        <f t="shared" si="2086"/>
        <v>9.909696791397582E-2</v>
      </c>
      <c r="N2753" s="296">
        <f t="shared" si="2086"/>
        <v>8.7810589541439499E-2</v>
      </c>
      <c r="O2753" s="296">
        <f t="shared" si="2086"/>
        <v>8.87436999851135E-2</v>
      </c>
      <c r="P2753" s="155">
        <f>SUM(D2753:O2753)</f>
        <v>1</v>
      </c>
      <c r="Q2753" s="157">
        <f>(P2775/P2774-1)</f>
        <v>6.3507869843313802E-2</v>
      </c>
      <c r="R2753" s="83"/>
      <c r="S2753" s="83"/>
      <c r="T2753" s="67"/>
      <c r="U2753" s="209">
        <v>2</v>
      </c>
    </row>
    <row r="2754" spans="1:21" s="60" customFormat="1" ht="15.75" hidden="1" customHeight="1" thickBot="1">
      <c r="A2754" s="150" t="s">
        <v>63</v>
      </c>
      <c r="B2754" s="213"/>
      <c r="C2754" s="40" t="s">
        <v>475</v>
      </c>
      <c r="D2754" s="153">
        <f t="shared" si="2084"/>
        <v>7.5483517964709951E-2</v>
      </c>
      <c r="E2754" s="296">
        <f t="shared" si="2086"/>
        <v>7.8286365355174331E-2</v>
      </c>
      <c r="F2754" s="296">
        <f t="shared" si="2086"/>
        <v>7.9949061848329631E-2</v>
      </c>
      <c r="G2754" s="296">
        <f t="shared" si="2086"/>
        <v>7.7493526831833567E-2</v>
      </c>
      <c r="H2754" s="296">
        <f t="shared" si="2086"/>
        <v>7.8241473503016093E-2</v>
      </c>
      <c r="I2754" s="296">
        <f t="shared" si="2086"/>
        <v>7.8611571577785436E-2</v>
      </c>
      <c r="J2754" s="296">
        <f t="shared" si="2086"/>
        <v>8.6103824950045926E-2</v>
      </c>
      <c r="K2754" s="296">
        <f t="shared" si="2086"/>
        <v>8.2766446226225254E-2</v>
      </c>
      <c r="L2754" s="296">
        <f t="shared" si="2086"/>
        <v>8.5598370451193589E-2</v>
      </c>
      <c r="M2754" s="296">
        <f t="shared" si="2086"/>
        <v>9.7962416355141621E-2</v>
      </c>
      <c r="N2754" s="296">
        <f t="shared" si="2086"/>
        <v>8.9667535050744596E-2</v>
      </c>
      <c r="O2754" s="296">
        <f t="shared" si="2086"/>
        <v>8.9835889885800033E-2</v>
      </c>
      <c r="P2754" s="155">
        <f t="shared" ref="P2754:P2759" si="2087">SUM(D2754:O2754)</f>
        <v>0.99999999999999978</v>
      </c>
      <c r="Q2754" s="157">
        <f t="shared" ref="Q2754:Q2759" si="2088">(P2776/P2775-1)</f>
        <v>0.10483223318981971</v>
      </c>
      <c r="R2754" s="83"/>
      <c r="S2754" s="83"/>
      <c r="T2754" s="67"/>
      <c r="U2754" s="209">
        <v>2</v>
      </c>
    </row>
    <row r="2755" spans="1:21" s="60" customFormat="1" ht="15.75" hidden="1" customHeight="1" thickBot="1">
      <c r="A2755" s="150" t="s">
        <v>63</v>
      </c>
      <c r="B2755" s="213"/>
      <c r="C2755" s="40" t="s">
        <v>594</v>
      </c>
      <c r="D2755" s="153">
        <f t="shared" si="2084"/>
        <v>7.6233326934268542E-2</v>
      </c>
      <c r="E2755" s="296">
        <f t="shared" ref="E2755:O2755" si="2089">E2777/$P2777</f>
        <v>7.8567123017204601E-2</v>
      </c>
      <c r="F2755" s="296">
        <f t="shared" si="2089"/>
        <v>8.3424586218732472E-2</v>
      </c>
      <c r="G2755" s="296">
        <f t="shared" si="2089"/>
        <v>7.4265267774342045E-2</v>
      </c>
      <c r="H2755" s="296">
        <f t="shared" si="2089"/>
        <v>7.9530054251315763E-2</v>
      </c>
      <c r="I2755" s="296">
        <f t="shared" si="2089"/>
        <v>7.8379542031047758E-2</v>
      </c>
      <c r="J2755" s="296">
        <f t="shared" si="2089"/>
        <v>8.5602474970508047E-2</v>
      </c>
      <c r="K2755" s="296">
        <f t="shared" si="2089"/>
        <v>8.1490565808942594E-2</v>
      </c>
      <c r="L2755" s="296">
        <f t="shared" si="2089"/>
        <v>8.6516290160731438E-2</v>
      </c>
      <c r="M2755" s="296">
        <f t="shared" si="2089"/>
        <v>9.6393662408297207E-2</v>
      </c>
      <c r="N2755" s="296">
        <f t="shared" si="2089"/>
        <v>8.8582303368507934E-2</v>
      </c>
      <c r="O2755" s="296">
        <f t="shared" si="2089"/>
        <v>9.1014803056101629E-2</v>
      </c>
      <c r="P2755" s="155">
        <f t="shared" si="2087"/>
        <v>1</v>
      </c>
      <c r="Q2755" s="156">
        <f t="shared" si="2088"/>
        <v>0.10670871424233108</v>
      </c>
      <c r="R2755" s="83"/>
      <c r="S2755" s="83"/>
      <c r="T2755" s="67"/>
      <c r="U2755" s="209">
        <v>2</v>
      </c>
    </row>
    <row r="2756" spans="1:21" s="60" customFormat="1" ht="15.75" hidden="1" customHeight="1" thickBot="1">
      <c r="A2756" s="150" t="s">
        <v>63</v>
      </c>
      <c r="B2756" s="213"/>
      <c r="C2756" s="40" t="s">
        <v>690</v>
      </c>
      <c r="D2756" s="153">
        <f t="shared" si="2084"/>
        <v>7.3902983189941665E-2</v>
      </c>
      <c r="E2756" s="296">
        <f t="shared" ref="E2756:O2756" si="2090">E2778/$P2778</f>
        <v>7.8517740641920936E-2</v>
      </c>
      <c r="F2756" s="296">
        <f t="shared" si="2090"/>
        <v>8.3213847228744892E-2</v>
      </c>
      <c r="G2756" s="296">
        <f t="shared" si="2090"/>
        <v>7.4639072225112096E-2</v>
      </c>
      <c r="H2756" s="296">
        <f t="shared" si="2090"/>
        <v>7.9344850162515829E-2</v>
      </c>
      <c r="I2756" s="296">
        <f t="shared" si="2090"/>
        <v>7.7053293840575757E-2</v>
      </c>
      <c r="J2756" s="296">
        <f t="shared" si="2090"/>
        <v>8.6636967051609906E-2</v>
      </c>
      <c r="K2756" s="296">
        <f t="shared" si="2090"/>
        <v>8.3228603846835766E-2</v>
      </c>
      <c r="L2756" s="296">
        <f t="shared" si="2090"/>
        <v>8.6033532205899252E-2</v>
      </c>
      <c r="M2756" s="296">
        <f t="shared" si="2090"/>
        <v>9.8076869105758427E-2</v>
      </c>
      <c r="N2756" s="296">
        <f t="shared" si="2090"/>
        <v>8.8895969203223707E-2</v>
      </c>
      <c r="O2756" s="296">
        <f t="shared" si="2090"/>
        <v>9.0456271297861782E-2</v>
      </c>
      <c r="P2756" s="155">
        <f t="shared" si="2087"/>
        <v>1</v>
      </c>
      <c r="Q2756" s="156">
        <f t="shared" si="2088"/>
        <v>9.5259052011364087E-2</v>
      </c>
      <c r="R2756" s="83"/>
      <c r="S2756" s="83"/>
      <c r="T2756" s="232"/>
      <c r="U2756" s="209">
        <v>2</v>
      </c>
    </row>
    <row r="2757" spans="1:21" s="60" customFormat="1" ht="15.75" hidden="1" customHeight="1" thickBot="1">
      <c r="A2757" s="150" t="s">
        <v>63</v>
      </c>
      <c r="B2757" s="62"/>
      <c r="C2757" s="49" t="s">
        <v>781</v>
      </c>
      <c r="D2757" s="298">
        <f t="shared" si="2084"/>
        <v>7.8258125023651093E-2</v>
      </c>
      <c r="E2757" s="299">
        <f t="shared" ref="E2757:O2757" si="2091">E2779/$P2779</f>
        <v>8.0460822050988409E-2</v>
      </c>
      <c r="F2757" s="299">
        <f t="shared" si="2091"/>
        <v>8.2602749423586516E-2</v>
      </c>
      <c r="G2757" s="299">
        <f t="shared" si="2091"/>
        <v>7.9123486883548005E-2</v>
      </c>
      <c r="H2757" s="299">
        <f t="shared" si="2091"/>
        <v>8.0661538478670053E-2</v>
      </c>
      <c r="I2757" s="299">
        <f t="shared" si="2091"/>
        <v>7.7243759184549718E-2</v>
      </c>
      <c r="J2757" s="299">
        <f t="shared" si="2091"/>
        <v>8.7224643541609748E-2</v>
      </c>
      <c r="K2757" s="299">
        <f t="shared" si="2091"/>
        <v>7.9484654913339212E-2</v>
      </c>
      <c r="L2757" s="299">
        <f t="shared" si="2091"/>
        <v>8.6794540817205598E-2</v>
      </c>
      <c r="M2757" s="299">
        <f t="shared" si="2091"/>
        <v>9.3433369292707583E-2</v>
      </c>
      <c r="N2757" s="299">
        <f t="shared" si="2091"/>
        <v>8.8263741400442172E-2</v>
      </c>
      <c r="O2757" s="299">
        <f t="shared" si="2091"/>
        <v>8.6448568989701879E-2</v>
      </c>
      <c r="P2757" s="300">
        <f t="shared" si="2087"/>
        <v>1</v>
      </c>
      <c r="Q2757" s="301">
        <f t="shared" si="2088"/>
        <v>7.8083333131405475E-2</v>
      </c>
      <c r="R2757" s="83"/>
      <c r="S2757" s="83"/>
      <c r="T2757" s="67"/>
      <c r="U2757" s="209">
        <v>2</v>
      </c>
    </row>
    <row r="2758" spans="1:21" s="60" customFormat="1" ht="15.75" hidden="1" customHeight="1" thickBot="1">
      <c r="A2758" s="150" t="s">
        <v>63</v>
      </c>
      <c r="B2758" s="62"/>
      <c r="C2758" s="49" t="s">
        <v>858</v>
      </c>
      <c r="D2758" s="130">
        <f t="shared" si="2084"/>
        <v>7.8646869917580603E-2</v>
      </c>
      <c r="E2758" s="119">
        <f t="shared" ref="E2758:O2759" si="2092">E2780/$P2780</f>
        <v>8.0795466502660826E-2</v>
      </c>
      <c r="F2758" s="119">
        <f t="shared" si="2092"/>
        <v>8.4284912728232159E-2</v>
      </c>
      <c r="G2758" s="119">
        <f t="shared" si="2092"/>
        <v>7.960619199502518E-2</v>
      </c>
      <c r="H2758" s="119">
        <f t="shared" si="2092"/>
        <v>7.6565182651865071E-2</v>
      </c>
      <c r="I2758" s="119">
        <f t="shared" si="2092"/>
        <v>7.8223987208523513E-2</v>
      </c>
      <c r="J2758" s="119">
        <f t="shared" si="2092"/>
        <v>8.9023754117408441E-2</v>
      </c>
      <c r="K2758" s="119">
        <f t="shared" si="2092"/>
        <v>8.2227421743303997E-2</v>
      </c>
      <c r="L2758" s="119">
        <f t="shared" si="2092"/>
        <v>8.1889983448661594E-2</v>
      </c>
      <c r="M2758" s="119">
        <f t="shared" si="2092"/>
        <v>9.5951521130166681E-2</v>
      </c>
      <c r="N2758" s="119">
        <f t="shared" si="2092"/>
        <v>8.604417363530921E-2</v>
      </c>
      <c r="O2758" s="119">
        <f t="shared" si="2092"/>
        <v>8.6740534921262755E-2</v>
      </c>
      <c r="P2758" s="175">
        <f t="shared" si="2087"/>
        <v>1</v>
      </c>
      <c r="Q2758" s="176">
        <f t="shared" si="2088"/>
        <v>4.801584206150511E-2</v>
      </c>
      <c r="R2758" s="83"/>
      <c r="S2758" s="83"/>
      <c r="T2758" s="67"/>
      <c r="U2758" s="209">
        <v>2</v>
      </c>
    </row>
    <row r="2759" spans="1:21" s="60" customFormat="1" ht="15.6" hidden="1" customHeight="1" thickBot="1">
      <c r="A2759" s="150" t="s">
        <v>63</v>
      </c>
      <c r="B2759" s="62"/>
      <c r="C2759" s="49" t="s">
        <v>942</v>
      </c>
      <c r="D2759" s="130">
        <f t="shared" si="2084"/>
        <v>7.8039727013126128E-2</v>
      </c>
      <c r="E2759" s="119">
        <f t="shared" si="2092"/>
        <v>7.9899216524365879E-2</v>
      </c>
      <c r="F2759" s="119">
        <f t="shared" si="2092"/>
        <v>8.0359565333004909E-2</v>
      </c>
      <c r="G2759" s="119">
        <f t="shared" si="2092"/>
        <v>6.9130474367608177E-2</v>
      </c>
      <c r="H2759" s="119">
        <f t="shared" si="2092"/>
        <v>8.5572532987698749E-2</v>
      </c>
      <c r="I2759" s="119">
        <f t="shared" si="2092"/>
        <v>8.3278222468578619E-2</v>
      </c>
      <c r="J2759" s="119">
        <f t="shared" si="2092"/>
        <v>9.0581891921590274E-2</v>
      </c>
      <c r="K2759" s="119">
        <f t="shared" si="2092"/>
        <v>8.0888643886718486E-2</v>
      </c>
      <c r="L2759" s="119">
        <f t="shared" si="2092"/>
        <v>8.2229771579467259E-2</v>
      </c>
      <c r="M2759" s="119">
        <f t="shared" si="2092"/>
        <v>9.7561350613617787E-2</v>
      </c>
      <c r="N2759" s="119">
        <f t="shared" si="2092"/>
        <v>8.5646942898176606E-2</v>
      </c>
      <c r="O2759" s="119">
        <f t="shared" si="2092"/>
        <v>8.6811660406047167E-2</v>
      </c>
      <c r="P2759" s="175">
        <f t="shared" si="2087"/>
        <v>1</v>
      </c>
      <c r="Q2759" s="176">
        <f t="shared" si="2088"/>
        <v>3.5571604768246834E-2</v>
      </c>
      <c r="R2759" s="83"/>
      <c r="S2759" s="83"/>
      <c r="T2759" s="67"/>
      <c r="U2759" s="209">
        <v>2</v>
      </c>
    </row>
    <row r="2760" spans="1:21" s="60" customFormat="1" ht="15.6" hidden="1" customHeight="1" thickBot="1">
      <c r="A2760" s="150" t="s">
        <v>63</v>
      </c>
      <c r="B2760" s="62"/>
      <c r="C2760" s="49" t="s">
        <v>1076</v>
      </c>
      <c r="D2760" s="130">
        <f t="shared" ref="D2760:O2760" si="2093">D2783/$P2783</f>
        <v>8.0596531596216145E-2</v>
      </c>
      <c r="E2760" s="119">
        <f t="shared" si="2093"/>
        <v>7.9430062486054262E-2</v>
      </c>
      <c r="F2760" s="119">
        <f t="shared" si="2093"/>
        <v>8.3946424218016541E-2</v>
      </c>
      <c r="G2760" s="119">
        <f t="shared" si="2093"/>
        <v>7.819296566211166E-2</v>
      </c>
      <c r="H2760" s="119">
        <f t="shared" si="2093"/>
        <v>7.935796862837198E-2</v>
      </c>
      <c r="I2760" s="119">
        <f t="shared" si="2093"/>
        <v>7.9711901937716767E-2</v>
      </c>
      <c r="J2760" s="119">
        <f t="shared" si="2093"/>
        <v>8.7703301305553025E-2</v>
      </c>
      <c r="K2760" s="119">
        <f t="shared" si="2093"/>
        <v>7.7864506273771089E-2</v>
      </c>
      <c r="L2760" s="119">
        <f t="shared" si="2093"/>
        <v>8.1397969287993172E-2</v>
      </c>
      <c r="M2760" s="119">
        <f t="shared" si="2093"/>
        <v>9.5291422369154055E-2</v>
      </c>
      <c r="N2760" s="119">
        <f t="shared" si="2093"/>
        <v>8.814552079025971E-2</v>
      </c>
      <c r="O2760" s="119">
        <f t="shared" si="2093"/>
        <v>8.8361425444781594E-2</v>
      </c>
      <c r="P2760" s="175">
        <f>SUM(D2760:O2760)</f>
        <v>0.99999999999999978</v>
      </c>
      <c r="Q2760" s="176">
        <f>(P2783/P2781-1)</f>
        <v>3.2732993581252368E-2</v>
      </c>
      <c r="R2760" s="83"/>
      <c r="S2760" s="83"/>
      <c r="T2760" s="67"/>
      <c r="U2760" s="209">
        <v>2</v>
      </c>
    </row>
    <row r="2761" spans="1:21" s="60" customFormat="1" ht="15.6" hidden="1" customHeight="1" thickBot="1">
      <c r="A2761" s="150" t="s">
        <v>63</v>
      </c>
      <c r="B2761" s="62">
        <f>+B2740+1</f>
        <v>504</v>
      </c>
      <c r="C2761" s="49" t="s">
        <v>1699</v>
      </c>
      <c r="D2761" s="130">
        <f t="shared" ref="D2761:D2767" si="2094">D2784/$P2784</f>
        <v>8.3542825808310392E-2</v>
      </c>
      <c r="E2761" s="119">
        <f t="shared" ref="E2761:O2761" si="2095">E2784/$P2784</f>
        <v>8.4440691757010564E-2</v>
      </c>
      <c r="F2761" s="119">
        <f t="shared" si="2095"/>
        <v>8.5556235298310288E-2</v>
      </c>
      <c r="G2761" s="119">
        <f t="shared" si="2095"/>
        <v>8.0198280904193342E-2</v>
      </c>
      <c r="H2761" s="119">
        <f t="shared" si="2095"/>
        <v>8.4847427313480744E-2</v>
      </c>
      <c r="I2761" s="119">
        <f t="shared" si="2095"/>
        <v>8.7029243134155887E-2</v>
      </c>
      <c r="J2761" s="119">
        <f t="shared" si="2095"/>
        <v>9.2025915706495237E-2</v>
      </c>
      <c r="K2761" s="119">
        <f t="shared" si="2095"/>
        <v>8.6817554534384722E-2</v>
      </c>
      <c r="L2761" s="119">
        <f t="shared" si="2095"/>
        <v>8.853836654565829E-2</v>
      </c>
      <c r="M2761" s="119">
        <f t="shared" si="2095"/>
        <v>7.5959632640435135E-2</v>
      </c>
      <c r="N2761" s="119">
        <f t="shared" si="2095"/>
        <v>6.3478184557641773E-2</v>
      </c>
      <c r="O2761" s="119">
        <f t="shared" si="2095"/>
        <v>8.7565641799923738E-2</v>
      </c>
      <c r="P2761" s="175">
        <f t="shared" ref="P2761:P2770" si="2096">SUM(D2761:O2761)</f>
        <v>1</v>
      </c>
      <c r="Q2761" s="176">
        <f>(P2784/P2783-1)</f>
        <v>-1.954638149231247E-3</v>
      </c>
      <c r="R2761" s="83"/>
      <c r="S2761" s="83"/>
      <c r="T2761" s="67"/>
      <c r="U2761" s="209">
        <v>2</v>
      </c>
    </row>
    <row r="2762" spans="1:21" s="60" customFormat="1" ht="15.6" hidden="1" customHeight="1">
      <c r="A2762" s="150" t="s">
        <v>63</v>
      </c>
      <c r="B2762" s="408">
        <f>+B2761+1</f>
        <v>505</v>
      </c>
      <c r="C2762" s="566" t="s">
        <v>1700</v>
      </c>
      <c r="D2762" s="460">
        <f t="shared" si="2094"/>
        <v>7.4081359612368808E-2</v>
      </c>
      <c r="E2762" s="346">
        <f t="shared" ref="E2762:O2762" si="2097">E2785/$P2785</f>
        <v>7.3282638141229733E-2</v>
      </c>
      <c r="F2762" s="346">
        <f t="shared" si="2097"/>
        <v>7.3661704240882933E-2</v>
      </c>
      <c r="G2762" s="346">
        <f t="shared" si="2097"/>
        <v>7.5624935716040675E-2</v>
      </c>
      <c r="H2762" s="346">
        <f t="shared" si="2097"/>
        <v>7.7365850972654956E-2</v>
      </c>
      <c r="I2762" s="346">
        <f t="shared" si="2097"/>
        <v>7.3208635464561578E-2</v>
      </c>
      <c r="J2762" s="346">
        <f t="shared" si="2097"/>
        <v>8.7766877290331322E-2</v>
      </c>
      <c r="K2762" s="346">
        <f t="shared" si="2097"/>
        <v>8.096761001304352E-2</v>
      </c>
      <c r="L2762" s="346">
        <f t="shared" si="2097"/>
        <v>8.1106811208363314E-2</v>
      </c>
      <c r="M2762" s="346">
        <f t="shared" si="2097"/>
        <v>0.10499748279359525</v>
      </c>
      <c r="N2762" s="346">
        <f t="shared" si="2097"/>
        <v>9.9094184621314835E-2</v>
      </c>
      <c r="O2762" s="346">
        <f t="shared" si="2097"/>
        <v>9.8841909925613092E-2</v>
      </c>
      <c r="P2762" s="545">
        <f t="shared" si="2096"/>
        <v>1</v>
      </c>
      <c r="Q2762" s="548">
        <f t="shared" ref="Q2762:Q2770" si="2098">(P2785/P2784-1)</f>
        <v>0.22222735875265687</v>
      </c>
      <c r="R2762" s="83"/>
      <c r="S2762" s="83"/>
      <c r="T2762" s="67"/>
      <c r="U2762" s="209">
        <v>2</v>
      </c>
    </row>
    <row r="2763" spans="1:21" s="60" customFormat="1" ht="15.6" customHeight="1">
      <c r="A2763" s="150" t="s">
        <v>63</v>
      </c>
      <c r="B2763" s="513">
        <v>496</v>
      </c>
      <c r="C2763" s="567" t="s">
        <v>1701</v>
      </c>
      <c r="D2763" s="119">
        <f t="shared" si="2094"/>
        <v>8.0308899959756694E-2</v>
      </c>
      <c r="E2763" s="119">
        <f t="shared" ref="E2763:O2763" si="2099">E2786/$P2786</f>
        <v>7.9118117618487971E-2</v>
      </c>
      <c r="F2763" s="119">
        <f t="shared" si="2099"/>
        <v>7.8263606762525667E-2</v>
      </c>
      <c r="G2763" s="119">
        <f t="shared" si="2099"/>
        <v>7.7051997962422722E-2</v>
      </c>
      <c r="H2763" s="119">
        <f t="shared" si="2099"/>
        <v>7.8690230574776046E-2</v>
      </c>
      <c r="I2763" s="119">
        <f t="shared" si="2099"/>
        <v>7.9185302919129799E-2</v>
      </c>
      <c r="J2763" s="119">
        <f t="shared" si="2099"/>
        <v>8.5202944869770952E-2</v>
      </c>
      <c r="K2763" s="119">
        <f t="shared" si="2099"/>
        <v>7.9663631479487351E-2</v>
      </c>
      <c r="L2763" s="119">
        <f t="shared" si="2099"/>
        <v>8.2820733950321551E-2</v>
      </c>
      <c r="M2763" s="119">
        <f t="shared" si="2099"/>
        <v>9.8191079729680678E-2</v>
      </c>
      <c r="N2763" s="119">
        <f t="shared" si="2099"/>
        <v>9.2383610352351389E-2</v>
      </c>
      <c r="O2763" s="119">
        <f t="shared" si="2099"/>
        <v>8.9119843821289152E-2</v>
      </c>
      <c r="P2763" s="175">
        <f t="shared" si="2096"/>
        <v>1</v>
      </c>
      <c r="Q2763" s="556">
        <f t="shared" si="2098"/>
        <v>0.17844623269466009</v>
      </c>
      <c r="R2763" s="83"/>
      <c r="S2763" s="83"/>
      <c r="T2763" s="67"/>
      <c r="U2763" s="209">
        <v>1</v>
      </c>
    </row>
    <row r="2764" spans="1:21" s="60" customFormat="1" ht="15.6" customHeight="1">
      <c r="A2764" s="150" t="s">
        <v>63</v>
      </c>
      <c r="B2764" s="513">
        <f>+B2763+1</f>
        <v>497</v>
      </c>
      <c r="C2764" s="567" t="s">
        <v>1702</v>
      </c>
      <c r="D2764" s="119">
        <f t="shared" si="2094"/>
        <v>8.1867592688100121E-2</v>
      </c>
      <c r="E2764" s="119">
        <f t="shared" ref="E2764:O2764" si="2100">E2787/$P2787</f>
        <v>7.9068685731693053E-2</v>
      </c>
      <c r="F2764" s="119">
        <f t="shared" si="2100"/>
        <v>8.4678788327520946E-2</v>
      </c>
      <c r="G2764" s="119">
        <f t="shared" si="2100"/>
        <v>7.4044580819032757E-2</v>
      </c>
      <c r="H2764" s="119">
        <f t="shared" si="2100"/>
        <v>8.6551887897722987E-2</v>
      </c>
      <c r="I2764" s="119">
        <f t="shared" si="2100"/>
        <v>8.0293693294157892E-2</v>
      </c>
      <c r="J2764" s="119">
        <f t="shared" si="2100"/>
        <v>8.8658384841187099E-2</v>
      </c>
      <c r="K2764" s="119">
        <f t="shared" si="2100"/>
        <v>8.2468479354843402E-2</v>
      </c>
      <c r="L2764" s="119">
        <f t="shared" si="2100"/>
        <v>8.2861717414396421E-2</v>
      </c>
      <c r="M2764" s="119">
        <f t="shared" si="2100"/>
        <v>9.1958519299590466E-2</v>
      </c>
      <c r="N2764" s="119">
        <f t="shared" si="2100"/>
        <v>8.3068198868815224E-2</v>
      </c>
      <c r="O2764" s="119">
        <f t="shared" si="2100"/>
        <v>8.4479471462939562E-2</v>
      </c>
      <c r="P2764" s="175">
        <f t="shared" si="2096"/>
        <v>0.99999999999999989</v>
      </c>
      <c r="Q2764" s="556">
        <f t="shared" si="2098"/>
        <v>5.8879940972459188E-2</v>
      </c>
      <c r="R2764" s="83"/>
      <c r="S2764" s="83"/>
      <c r="T2764" s="67"/>
      <c r="U2764" s="209">
        <v>1</v>
      </c>
    </row>
    <row r="2765" spans="1:21" s="60" customFormat="1" ht="15.75" customHeight="1">
      <c r="A2765" s="150" t="s">
        <v>63</v>
      </c>
      <c r="B2765" s="513">
        <f>+B2764+1</f>
        <v>498</v>
      </c>
      <c r="C2765" s="567" t="s">
        <v>1703</v>
      </c>
      <c r="D2765" s="119">
        <f t="shared" si="2094"/>
        <v>8.392202676885388E-2</v>
      </c>
      <c r="E2765" s="119">
        <f t="shared" ref="E2765:O2765" si="2101">E2788/$P2788</f>
        <v>8.1299907360596127E-2</v>
      </c>
      <c r="F2765" s="119">
        <f t="shared" si="2101"/>
        <v>8.3392827645153406E-2</v>
      </c>
      <c r="G2765" s="119">
        <f t="shared" si="2101"/>
        <v>8.1052756974120288E-2</v>
      </c>
      <c r="H2765" s="119">
        <f t="shared" si="2101"/>
        <v>7.9099772772605048E-2</v>
      </c>
      <c r="I2765" s="119">
        <f t="shared" si="2101"/>
        <v>7.7822166064296136E-2</v>
      </c>
      <c r="J2765" s="119">
        <f t="shared" si="2101"/>
        <v>8.6570423753122294E-2</v>
      </c>
      <c r="K2765" s="119">
        <f t="shared" si="2101"/>
        <v>7.858992993918848E-2</v>
      </c>
      <c r="L2765" s="119">
        <f t="shared" si="2101"/>
        <v>8.3988445521120225E-2</v>
      </c>
      <c r="M2765" s="119">
        <f t="shared" si="2101"/>
        <v>9.26552299449412E-2</v>
      </c>
      <c r="N2765" s="119">
        <f t="shared" si="2101"/>
        <v>8.5944141852551059E-2</v>
      </c>
      <c r="O2765" s="119">
        <f t="shared" si="2101"/>
        <v>8.5662371403451829E-2</v>
      </c>
      <c r="P2765" s="175">
        <f t="shared" si="2096"/>
        <v>0.99999999999999989</v>
      </c>
      <c r="Q2765" s="556">
        <f t="shared" si="2098"/>
        <v>-1.6459215315384301E-2</v>
      </c>
      <c r="R2765" s="83"/>
      <c r="S2765" s="83"/>
      <c r="T2765" s="67"/>
      <c r="U2765" s="209">
        <v>1</v>
      </c>
    </row>
    <row r="2766" spans="1:21" s="60" customFormat="1" ht="15.75" customHeight="1">
      <c r="A2766" s="150" t="s">
        <v>63</v>
      </c>
      <c r="B2766" s="513">
        <f>+B2765+1</f>
        <v>499</v>
      </c>
      <c r="C2766" s="567" t="s">
        <v>1704</v>
      </c>
      <c r="D2766" s="119">
        <f t="shared" si="2094"/>
        <v>7.7471328318848037E-2</v>
      </c>
      <c r="E2766" s="119">
        <f t="shared" ref="E2766:O2766" si="2102">E2789/$P2789</f>
        <v>7.9780305615096261E-2</v>
      </c>
      <c r="F2766" s="119">
        <f t="shared" si="2102"/>
        <v>8.1274998618449223E-2</v>
      </c>
      <c r="G2766" s="119">
        <f t="shared" si="2102"/>
        <v>7.4593844469784357E-2</v>
      </c>
      <c r="H2766" s="119">
        <f t="shared" si="2102"/>
        <v>8.1250675409181225E-2</v>
      </c>
      <c r="I2766" s="119">
        <f t="shared" si="2102"/>
        <v>8.4954115069775321E-2</v>
      </c>
      <c r="J2766" s="119">
        <f t="shared" si="2102"/>
        <v>8.9824267817917428E-2</v>
      </c>
      <c r="K2766" s="119">
        <f t="shared" si="2102"/>
        <v>8.1263143810598917E-2</v>
      </c>
      <c r="L2766" s="119">
        <f t="shared" si="2102"/>
        <v>8.2306689299564917E-2</v>
      </c>
      <c r="M2766" s="119">
        <f t="shared" si="2102"/>
        <v>9.5399291864874017E-2</v>
      </c>
      <c r="N2766" s="119">
        <f t="shared" si="2102"/>
        <v>8.8174307919753087E-2</v>
      </c>
      <c r="O2766" s="119">
        <f t="shared" si="2102"/>
        <v>8.3707031786157224E-2</v>
      </c>
      <c r="P2766" s="175">
        <f t="shared" si="2096"/>
        <v>1</v>
      </c>
      <c r="Q2766" s="556">
        <f t="shared" si="2098"/>
        <v>2.6165776311893429E-2</v>
      </c>
      <c r="R2766" s="83"/>
      <c r="S2766" s="83"/>
      <c r="T2766" s="67"/>
      <c r="U2766" s="209">
        <v>1</v>
      </c>
    </row>
    <row r="2767" spans="1:21" s="60" customFormat="1" ht="15.75" customHeight="1">
      <c r="A2767" s="150" t="s">
        <v>63</v>
      </c>
      <c r="B2767" s="513">
        <v>500</v>
      </c>
      <c r="C2767" s="567" t="s">
        <v>1705</v>
      </c>
      <c r="D2767" s="119">
        <f t="shared" si="2094"/>
        <v>7.806870717349626E-2</v>
      </c>
      <c r="E2767" s="119">
        <f t="shared" ref="E2767:O2767" si="2103">E2790/$P2790</f>
        <v>8.0662979639463186E-2</v>
      </c>
      <c r="F2767" s="119">
        <f t="shared" si="2103"/>
        <v>8.3109105816311049E-2</v>
      </c>
      <c r="G2767" s="119">
        <f t="shared" si="2103"/>
        <v>7.7009880937340527E-2</v>
      </c>
      <c r="H2767" s="119">
        <f t="shared" si="2103"/>
        <v>8.171342915327641E-2</v>
      </c>
      <c r="I2767" s="119">
        <f t="shared" si="2103"/>
        <v>7.901741996882887E-2</v>
      </c>
      <c r="J2767" s="119">
        <f t="shared" si="2103"/>
        <v>8.6010234059280308E-2</v>
      </c>
      <c r="K2767" s="119">
        <f t="shared" si="2103"/>
        <v>7.9969104726700962E-2</v>
      </c>
      <c r="L2767" s="119">
        <f t="shared" si="2103"/>
        <v>8.3417237907396927E-2</v>
      </c>
      <c r="M2767" s="119">
        <f t="shared" si="2103"/>
        <v>9.5113305656317676E-2</v>
      </c>
      <c r="N2767" s="119">
        <f t="shared" si="2103"/>
        <v>8.8299794491262434E-2</v>
      </c>
      <c r="O2767" s="119">
        <f t="shared" si="2103"/>
        <v>8.7608800470325363E-2</v>
      </c>
      <c r="P2767" s="175">
        <f t="shared" si="2096"/>
        <v>1</v>
      </c>
      <c r="Q2767" s="556">
        <f t="shared" si="2098"/>
        <v>-6.2283549527220039E-4</v>
      </c>
      <c r="R2767" s="83"/>
      <c r="S2767" s="83"/>
      <c r="T2767" s="67"/>
      <c r="U2767" s="209">
        <v>1</v>
      </c>
    </row>
    <row r="2768" spans="1:21" s="60" customFormat="1" ht="15.75" customHeight="1">
      <c r="A2768" s="150" t="s">
        <v>63</v>
      </c>
      <c r="B2768" s="513">
        <v>501</v>
      </c>
      <c r="C2768" s="567" t="s">
        <v>1706</v>
      </c>
      <c r="D2768" s="119">
        <f t="shared" ref="D2768:O2770" si="2104">D2791/$P2791</f>
        <v>7.9375182326888907E-2</v>
      </c>
      <c r="E2768" s="119">
        <f t="shared" si="2104"/>
        <v>7.9680165486514437E-2</v>
      </c>
      <c r="F2768" s="119">
        <f t="shared" si="2104"/>
        <v>8.219959158776885E-2</v>
      </c>
      <c r="G2768" s="119">
        <f t="shared" si="2104"/>
        <v>7.6815975813509421E-2</v>
      </c>
      <c r="H2768" s="119">
        <f t="shared" si="2104"/>
        <v>8.0833797438141466E-2</v>
      </c>
      <c r="I2768" s="119">
        <f t="shared" si="2104"/>
        <v>7.9958628371389937E-2</v>
      </c>
      <c r="J2768" s="119">
        <f t="shared" si="2104"/>
        <v>8.7782109422653617E-2</v>
      </c>
      <c r="K2768" s="119">
        <f t="shared" si="2104"/>
        <v>8.0886837987641555E-2</v>
      </c>
      <c r="L2768" s="119">
        <f t="shared" si="2104"/>
        <v>8.3711247248521498E-2</v>
      </c>
      <c r="M2768" s="119">
        <f t="shared" si="2104"/>
        <v>9.4730421407165782E-2</v>
      </c>
      <c r="N2768" s="119">
        <f t="shared" si="2104"/>
        <v>8.7463866125653073E-2</v>
      </c>
      <c r="O2768" s="119">
        <f t="shared" si="2104"/>
        <v>8.6562176784151512E-2</v>
      </c>
      <c r="P2768" s="175">
        <f t="shared" si="2096"/>
        <v>1</v>
      </c>
      <c r="Q2768" s="556">
        <f t="shared" si="2098"/>
        <v>4.0150062756023841E-2</v>
      </c>
      <c r="R2768" s="83"/>
      <c r="S2768" s="83"/>
      <c r="T2768" s="67"/>
      <c r="U2768" s="209">
        <v>1</v>
      </c>
    </row>
    <row r="2769" spans="1:21" s="60" customFormat="1" ht="15.75" hidden="1" customHeight="1" thickBot="1">
      <c r="A2769" s="150" t="s">
        <v>63</v>
      </c>
      <c r="B2769" s="409"/>
      <c r="C2769" s="158" t="s">
        <v>1707</v>
      </c>
      <c r="D2769" s="102" t="e">
        <f t="shared" si="2104"/>
        <v>#DIV/0!</v>
      </c>
      <c r="E2769" s="103" t="e">
        <f t="shared" si="2104"/>
        <v>#DIV/0!</v>
      </c>
      <c r="F2769" s="103" t="e">
        <f t="shared" si="2104"/>
        <v>#DIV/0!</v>
      </c>
      <c r="G2769" s="103" t="e">
        <f t="shared" si="2104"/>
        <v>#DIV/0!</v>
      </c>
      <c r="H2769" s="103" t="e">
        <f t="shared" si="2104"/>
        <v>#DIV/0!</v>
      </c>
      <c r="I2769" s="103" t="e">
        <f t="shared" si="2104"/>
        <v>#DIV/0!</v>
      </c>
      <c r="J2769" s="103" t="e">
        <f t="shared" si="2104"/>
        <v>#DIV/0!</v>
      </c>
      <c r="K2769" s="103" t="e">
        <f t="shared" si="2104"/>
        <v>#DIV/0!</v>
      </c>
      <c r="L2769" s="103" t="e">
        <f t="shared" si="2104"/>
        <v>#DIV/0!</v>
      </c>
      <c r="M2769" s="103" t="e">
        <f t="shared" si="2104"/>
        <v>#DIV/0!</v>
      </c>
      <c r="N2769" s="103" t="e">
        <f t="shared" si="2104"/>
        <v>#DIV/0!</v>
      </c>
      <c r="O2769" s="103" t="e">
        <f t="shared" si="2104"/>
        <v>#DIV/0!</v>
      </c>
      <c r="P2769" s="105" t="e">
        <f t="shared" si="2096"/>
        <v>#DIV/0!</v>
      </c>
      <c r="Q2769" s="106">
        <f t="shared" si="2098"/>
        <v>-1</v>
      </c>
      <c r="R2769" s="83"/>
      <c r="S2769" s="83"/>
      <c r="T2769" s="67"/>
      <c r="U2769" s="209">
        <v>2</v>
      </c>
    </row>
    <row r="2770" spans="1:21" s="60" customFormat="1" ht="15.75" hidden="1" customHeight="1" thickBot="1">
      <c r="A2770" s="150" t="s">
        <v>63</v>
      </c>
      <c r="B2770" s="213"/>
      <c r="C2770" s="40" t="s">
        <v>1708</v>
      </c>
      <c r="D2770" s="102" t="e">
        <f t="shared" si="2104"/>
        <v>#DIV/0!</v>
      </c>
      <c r="E2770" s="103" t="e">
        <f t="shared" si="2104"/>
        <v>#DIV/0!</v>
      </c>
      <c r="F2770" s="103" t="e">
        <f t="shared" si="2104"/>
        <v>#DIV/0!</v>
      </c>
      <c r="G2770" s="103" t="e">
        <f t="shared" si="2104"/>
        <v>#DIV/0!</v>
      </c>
      <c r="H2770" s="103" t="e">
        <f t="shared" si="2104"/>
        <v>#DIV/0!</v>
      </c>
      <c r="I2770" s="103" t="e">
        <f t="shared" si="2104"/>
        <v>#DIV/0!</v>
      </c>
      <c r="J2770" s="103" t="e">
        <f t="shared" si="2104"/>
        <v>#DIV/0!</v>
      </c>
      <c r="K2770" s="103" t="e">
        <f t="shared" si="2104"/>
        <v>#DIV/0!</v>
      </c>
      <c r="L2770" s="103" t="e">
        <f t="shared" si="2104"/>
        <v>#DIV/0!</v>
      </c>
      <c r="M2770" s="103" t="e">
        <f t="shared" si="2104"/>
        <v>#DIV/0!</v>
      </c>
      <c r="N2770" s="103" t="e">
        <f t="shared" si="2104"/>
        <v>#DIV/0!</v>
      </c>
      <c r="O2770" s="103" t="e">
        <f t="shared" si="2104"/>
        <v>#DIV/0!</v>
      </c>
      <c r="P2770" s="107" t="e">
        <f t="shared" si="2096"/>
        <v>#DIV/0!</v>
      </c>
      <c r="Q2770" s="108" t="e">
        <f t="shared" si="2098"/>
        <v>#DIV/0!</v>
      </c>
      <c r="R2770" s="83"/>
      <c r="S2770" s="83"/>
      <c r="T2770" s="67"/>
      <c r="U2770" s="209">
        <v>2</v>
      </c>
    </row>
    <row r="2771" spans="1:21" s="60" customFormat="1" ht="15.75" hidden="1" customHeight="1" thickBot="1">
      <c r="A2771" s="150" t="s">
        <v>63</v>
      </c>
      <c r="B2771" s="213"/>
      <c r="C2771" s="40" t="s">
        <v>2560</v>
      </c>
      <c r="D2771" s="102" t="e">
        <f t="shared" ref="D2771:O2771" si="2105">D2794/$P2794</f>
        <v>#DIV/0!</v>
      </c>
      <c r="E2771" s="103" t="e">
        <f t="shared" si="2105"/>
        <v>#DIV/0!</v>
      </c>
      <c r="F2771" s="103" t="e">
        <f t="shared" si="2105"/>
        <v>#DIV/0!</v>
      </c>
      <c r="G2771" s="103" t="e">
        <f t="shared" si="2105"/>
        <v>#DIV/0!</v>
      </c>
      <c r="H2771" s="103" t="e">
        <f t="shared" si="2105"/>
        <v>#DIV/0!</v>
      </c>
      <c r="I2771" s="103" t="e">
        <f t="shared" si="2105"/>
        <v>#DIV/0!</v>
      </c>
      <c r="J2771" s="103" t="e">
        <f t="shared" si="2105"/>
        <v>#DIV/0!</v>
      </c>
      <c r="K2771" s="103" t="e">
        <f t="shared" si="2105"/>
        <v>#DIV/0!</v>
      </c>
      <c r="L2771" s="103" t="e">
        <f t="shared" si="2105"/>
        <v>#DIV/0!</v>
      </c>
      <c r="M2771" s="103" t="e">
        <f t="shared" si="2105"/>
        <v>#DIV/0!</v>
      </c>
      <c r="N2771" s="103" t="e">
        <f t="shared" si="2105"/>
        <v>#DIV/0!</v>
      </c>
      <c r="O2771" s="103" t="e">
        <f t="shared" si="2105"/>
        <v>#DIV/0!</v>
      </c>
      <c r="P2771" s="107" t="e">
        <f t="shared" ref="P2771:P2773" si="2106">SUM(D2771:O2771)</f>
        <v>#DIV/0!</v>
      </c>
      <c r="Q2771" s="108" t="e">
        <f t="shared" ref="Q2771:Q2773" si="2107">(P2794/P2793-1)</f>
        <v>#DIV/0!</v>
      </c>
      <c r="R2771" s="83"/>
      <c r="S2771" s="83"/>
      <c r="T2771" s="67"/>
      <c r="U2771" s="209">
        <v>2</v>
      </c>
    </row>
    <row r="2772" spans="1:21" s="60" customFormat="1" ht="15.75" hidden="1" customHeight="1" thickBot="1">
      <c r="A2772" s="150" t="s">
        <v>63</v>
      </c>
      <c r="B2772" s="213"/>
      <c r="C2772" s="40" t="s">
        <v>2656</v>
      </c>
      <c r="D2772" s="102" t="e">
        <f t="shared" ref="D2772:O2772" si="2108">D2795/$P2795</f>
        <v>#DIV/0!</v>
      </c>
      <c r="E2772" s="103" t="e">
        <f t="shared" si="2108"/>
        <v>#DIV/0!</v>
      </c>
      <c r="F2772" s="103" t="e">
        <f t="shared" si="2108"/>
        <v>#DIV/0!</v>
      </c>
      <c r="G2772" s="103" t="e">
        <f t="shared" si="2108"/>
        <v>#DIV/0!</v>
      </c>
      <c r="H2772" s="103" t="e">
        <f t="shared" si="2108"/>
        <v>#DIV/0!</v>
      </c>
      <c r="I2772" s="103" t="e">
        <f t="shared" si="2108"/>
        <v>#DIV/0!</v>
      </c>
      <c r="J2772" s="103" t="e">
        <f t="shared" si="2108"/>
        <v>#DIV/0!</v>
      </c>
      <c r="K2772" s="103" t="e">
        <f t="shared" si="2108"/>
        <v>#DIV/0!</v>
      </c>
      <c r="L2772" s="103" t="e">
        <f t="shared" si="2108"/>
        <v>#DIV/0!</v>
      </c>
      <c r="M2772" s="103" t="e">
        <f t="shared" si="2108"/>
        <v>#DIV/0!</v>
      </c>
      <c r="N2772" s="103" t="e">
        <f t="shared" si="2108"/>
        <v>#DIV/0!</v>
      </c>
      <c r="O2772" s="103" t="e">
        <f t="shared" si="2108"/>
        <v>#DIV/0!</v>
      </c>
      <c r="P2772" s="107" t="e">
        <f t="shared" si="2106"/>
        <v>#DIV/0!</v>
      </c>
      <c r="Q2772" s="108" t="e">
        <f t="shared" si="2107"/>
        <v>#DIV/0!</v>
      </c>
      <c r="R2772" s="83"/>
      <c r="S2772" s="83"/>
      <c r="T2772" s="67"/>
      <c r="U2772" s="209">
        <v>2</v>
      </c>
    </row>
    <row r="2773" spans="1:21" s="60" customFormat="1" ht="15.75" hidden="1" customHeight="1" thickBot="1">
      <c r="A2773" s="150" t="s">
        <v>63</v>
      </c>
      <c r="B2773" s="213"/>
      <c r="C2773" s="40" t="s">
        <v>2752</v>
      </c>
      <c r="D2773" s="102" t="e">
        <f t="shared" ref="D2773:O2773" si="2109">D2796/$P2796</f>
        <v>#DIV/0!</v>
      </c>
      <c r="E2773" s="103" t="e">
        <f t="shared" si="2109"/>
        <v>#DIV/0!</v>
      </c>
      <c r="F2773" s="103" t="e">
        <f t="shared" si="2109"/>
        <v>#DIV/0!</v>
      </c>
      <c r="G2773" s="103" t="e">
        <f t="shared" si="2109"/>
        <v>#DIV/0!</v>
      </c>
      <c r="H2773" s="103" t="e">
        <f t="shared" si="2109"/>
        <v>#DIV/0!</v>
      </c>
      <c r="I2773" s="103" t="e">
        <f t="shared" si="2109"/>
        <v>#DIV/0!</v>
      </c>
      <c r="J2773" s="103" t="e">
        <f t="shared" si="2109"/>
        <v>#DIV/0!</v>
      </c>
      <c r="K2773" s="103" t="e">
        <f t="shared" si="2109"/>
        <v>#DIV/0!</v>
      </c>
      <c r="L2773" s="103" t="e">
        <f t="shared" si="2109"/>
        <v>#DIV/0!</v>
      </c>
      <c r="M2773" s="103" t="e">
        <f t="shared" si="2109"/>
        <v>#DIV/0!</v>
      </c>
      <c r="N2773" s="103" t="e">
        <f t="shared" si="2109"/>
        <v>#DIV/0!</v>
      </c>
      <c r="O2773" s="103" t="e">
        <f t="shared" si="2109"/>
        <v>#DIV/0!</v>
      </c>
      <c r="P2773" s="107" t="e">
        <f t="shared" si="2106"/>
        <v>#DIV/0!</v>
      </c>
      <c r="Q2773" s="108" t="e">
        <f t="shared" si="2107"/>
        <v>#DIV/0!</v>
      </c>
      <c r="R2773" s="83"/>
      <c r="S2773" s="83"/>
      <c r="T2773" s="67"/>
      <c r="U2773" s="209">
        <v>2</v>
      </c>
    </row>
    <row r="2774" spans="1:21" s="60" customFormat="1" ht="15.75" hidden="1" customHeight="1" thickBot="1">
      <c r="A2774" s="150" t="s">
        <v>63</v>
      </c>
      <c r="B2774" s="213"/>
      <c r="C2774" s="41" t="s">
        <v>294</v>
      </c>
      <c r="D2774" s="351">
        <v>214.98911574000002</v>
      </c>
      <c r="E2774" s="352">
        <v>222.33773461000001</v>
      </c>
      <c r="F2774" s="352">
        <v>220.76562009</v>
      </c>
      <c r="G2774" s="352">
        <v>211.74847628000001</v>
      </c>
      <c r="H2774" s="352">
        <v>219.98107472999999</v>
      </c>
      <c r="I2774" s="352">
        <v>212.5429163</v>
      </c>
      <c r="J2774" s="352">
        <v>231.88459494</v>
      </c>
      <c r="K2774" s="352">
        <v>224.12818025999999</v>
      </c>
      <c r="L2774" s="352">
        <v>240.24128228000001</v>
      </c>
      <c r="M2774" s="352">
        <v>267.94943174000002</v>
      </c>
      <c r="N2774" s="352">
        <v>247.11869365000001</v>
      </c>
      <c r="O2774" s="83">
        <v>230.30139781</v>
      </c>
      <c r="P2774" s="304">
        <f>SUM(D2774:O2774)</f>
        <v>2743.9885184299997</v>
      </c>
      <c r="Q2774" s="84"/>
      <c r="R2774" s="83"/>
      <c r="S2774" s="83"/>
      <c r="T2774" s="67"/>
      <c r="U2774" s="209">
        <v>2</v>
      </c>
    </row>
    <row r="2775" spans="1:21" s="60" customFormat="1" ht="15.75" hidden="1" customHeight="1" thickBot="1">
      <c r="A2775" s="150" t="s">
        <v>63</v>
      </c>
      <c r="B2775" s="213"/>
      <c r="C2775" s="40" t="s">
        <v>295</v>
      </c>
      <c r="D2775" s="109">
        <v>220.11020823999999</v>
      </c>
      <c r="E2775" s="110">
        <v>227.50902343999999</v>
      </c>
      <c r="F2775" s="110">
        <v>231.27845984999999</v>
      </c>
      <c r="G2775" s="110">
        <v>220.25972243999999</v>
      </c>
      <c r="H2775" s="110">
        <v>228.85517647</v>
      </c>
      <c r="I2775" s="110">
        <v>225.50511945</v>
      </c>
      <c r="J2775" s="110">
        <v>253.25850231000001</v>
      </c>
      <c r="K2775" s="110">
        <v>240.02543143</v>
      </c>
      <c r="L2775" s="110">
        <v>267.03152562000002</v>
      </c>
      <c r="M2775" s="110">
        <v>289.19006196999999</v>
      </c>
      <c r="N2775" s="110">
        <v>256.25355008999998</v>
      </c>
      <c r="O2775" s="111">
        <v>258.97660280000002</v>
      </c>
      <c r="P2775" s="112">
        <f>SUM(D2775:O2775)</f>
        <v>2918.2533841099998</v>
      </c>
      <c r="Q2775" s="240"/>
      <c r="R2775" s="315"/>
      <c r="S2775" s="315"/>
      <c r="T2775" s="242"/>
      <c r="U2775" s="209">
        <v>2</v>
      </c>
    </row>
    <row r="2776" spans="1:21" s="60" customFormat="1" ht="15.75" hidden="1" customHeight="1" thickBot="1">
      <c r="A2776" s="150" t="s">
        <v>63</v>
      </c>
      <c r="B2776" s="213"/>
      <c r="C2776" s="40" t="s">
        <v>475</v>
      </c>
      <c r="D2776" s="109">
        <v>243.3724794</v>
      </c>
      <c r="E2776" s="110">
        <v>252.40936503</v>
      </c>
      <c r="F2776" s="110">
        <v>257.77019847999998</v>
      </c>
      <c r="G2776" s="110">
        <v>249.85311060000001</v>
      </c>
      <c r="H2776" s="110">
        <v>252.26462559999999</v>
      </c>
      <c r="I2776" s="110">
        <v>253.45788855999999</v>
      </c>
      <c r="J2776" s="110">
        <v>277.61426505999998</v>
      </c>
      <c r="K2776" s="110">
        <v>266.85395398000003</v>
      </c>
      <c r="L2776" s="110">
        <v>275.98458857000003</v>
      </c>
      <c r="M2776" s="110">
        <v>315.84850308</v>
      </c>
      <c r="N2776" s="110">
        <v>289.10430932999998</v>
      </c>
      <c r="O2776" s="111">
        <v>289.64711569000002</v>
      </c>
      <c r="P2776" s="112">
        <f t="shared" ref="P2776:P2781" si="2110">SUM(D2776:O2776)</f>
        <v>3224.1804033799999</v>
      </c>
      <c r="Q2776" s="80"/>
      <c r="R2776" s="114"/>
      <c r="S2776" s="114"/>
      <c r="T2776" s="115">
        <f t="shared" ref="T2776:T2782" si="2111">R2776-S2776</f>
        <v>0</v>
      </c>
      <c r="U2776" s="209">
        <v>2</v>
      </c>
    </row>
    <row r="2777" spans="1:21" s="60" customFormat="1" ht="15.75" hidden="1" customHeight="1" thickBot="1">
      <c r="A2777" s="150" t="s">
        <v>63</v>
      </c>
      <c r="B2777" s="213"/>
      <c r="C2777" s="40" t="s">
        <v>594</v>
      </c>
      <c r="D2777" s="109">
        <v>272.01793352999999</v>
      </c>
      <c r="E2777" s="110">
        <v>280.34545134000001</v>
      </c>
      <c r="F2777" s="110">
        <v>297.67799021000002</v>
      </c>
      <c r="G2777" s="110">
        <v>264.99544865000001</v>
      </c>
      <c r="H2777" s="110">
        <v>283.78141005999998</v>
      </c>
      <c r="I2777" s="110">
        <v>279.67611950999998</v>
      </c>
      <c r="J2777" s="110">
        <v>305.44919503</v>
      </c>
      <c r="K2777" s="110">
        <v>290.77696336999998</v>
      </c>
      <c r="L2777" s="110">
        <v>308.70989648</v>
      </c>
      <c r="M2777" s="110">
        <v>343.95461812000002</v>
      </c>
      <c r="N2777" s="110">
        <v>316.08190379000001</v>
      </c>
      <c r="O2777" s="111">
        <v>324.76161861999998</v>
      </c>
      <c r="P2777" s="112">
        <f t="shared" si="2110"/>
        <v>3568.2285487099998</v>
      </c>
      <c r="Q2777" s="80"/>
      <c r="R2777" s="114"/>
      <c r="S2777" s="114"/>
      <c r="T2777" s="115">
        <f t="shared" si="2111"/>
        <v>0</v>
      </c>
      <c r="U2777" s="209">
        <v>2</v>
      </c>
    </row>
    <row r="2778" spans="1:21" s="60" customFormat="1" ht="15.75" hidden="1" customHeight="1" thickBot="1">
      <c r="A2778" s="150" t="s">
        <v>63</v>
      </c>
      <c r="B2778" s="213"/>
      <c r="C2778" s="40" t="s">
        <v>690</v>
      </c>
      <c r="D2778" s="109">
        <v>288.82280694999997</v>
      </c>
      <c r="E2778" s="110">
        <v>306.85790029999998</v>
      </c>
      <c r="F2778" s="110">
        <v>325.21091702000001</v>
      </c>
      <c r="G2778" s="110">
        <v>291.69954199</v>
      </c>
      <c r="H2778" s="110">
        <v>310.09035564999999</v>
      </c>
      <c r="I2778" s="110">
        <v>301.13464506000003</v>
      </c>
      <c r="J2778" s="110">
        <v>338.58893010000003</v>
      </c>
      <c r="K2778" s="110">
        <v>325.26858786999998</v>
      </c>
      <c r="L2778" s="110">
        <v>336.23062549000002</v>
      </c>
      <c r="M2778" s="110">
        <v>383.29760734000001</v>
      </c>
      <c r="N2778" s="110">
        <v>347.41741460999998</v>
      </c>
      <c r="O2778" s="111">
        <v>353.51528524000003</v>
      </c>
      <c r="P2778" s="112">
        <f t="shared" si="2110"/>
        <v>3908.13461762</v>
      </c>
      <c r="Q2778" s="80"/>
      <c r="R2778" s="114"/>
      <c r="S2778" s="114"/>
      <c r="T2778" s="115">
        <f t="shared" si="2111"/>
        <v>0</v>
      </c>
      <c r="U2778" s="209">
        <v>2</v>
      </c>
    </row>
    <row r="2779" spans="1:21" s="60" customFormat="1" ht="15.75" hidden="1" customHeight="1" thickBot="1">
      <c r="A2779" s="150" t="s">
        <v>63</v>
      </c>
      <c r="B2779" s="213"/>
      <c r="C2779" s="40" t="s">
        <v>781</v>
      </c>
      <c r="D2779" s="151">
        <v>329.72455081999999</v>
      </c>
      <c r="E2779" s="152">
        <v>339.00516274</v>
      </c>
      <c r="F2779" s="152">
        <v>348.02973419</v>
      </c>
      <c r="G2779" s="152">
        <v>333.37057543999998</v>
      </c>
      <c r="H2779" s="152">
        <v>339.85084022000001</v>
      </c>
      <c r="I2779" s="152">
        <v>325.45072850999998</v>
      </c>
      <c r="J2779" s="152">
        <v>367.50313662000002</v>
      </c>
      <c r="K2779" s="152">
        <v>334.89228281999999</v>
      </c>
      <c r="L2779" s="152">
        <v>365.69098704999999</v>
      </c>
      <c r="M2779" s="152">
        <v>393.66232851000001</v>
      </c>
      <c r="N2779" s="152">
        <v>371.88116222000002</v>
      </c>
      <c r="O2779" s="111">
        <v>364.23330575</v>
      </c>
      <c r="P2779" s="112">
        <f t="shared" si="2110"/>
        <v>4213.29479489</v>
      </c>
      <c r="Q2779" s="80"/>
      <c r="R2779" s="114"/>
      <c r="S2779" s="114"/>
      <c r="T2779" s="115">
        <f t="shared" si="2111"/>
        <v>0</v>
      </c>
      <c r="U2779" s="209">
        <v>2</v>
      </c>
    </row>
    <row r="2780" spans="1:21" s="60" customFormat="1" ht="15.75" hidden="1" customHeight="1" thickBot="1">
      <c r="A2780" s="150" t="s">
        <v>63</v>
      </c>
      <c r="B2780" s="213"/>
      <c r="C2780" s="40" t="s">
        <v>858</v>
      </c>
      <c r="D2780" s="306">
        <v>347.27309460999999</v>
      </c>
      <c r="E2780" s="307">
        <v>356.76043702999999</v>
      </c>
      <c r="F2780" s="307">
        <v>372.16843470999999</v>
      </c>
      <c r="G2780" s="307">
        <v>351.50907688000001</v>
      </c>
      <c r="H2780" s="307">
        <v>338.08119696</v>
      </c>
      <c r="I2780" s="307">
        <v>345.40581385000002</v>
      </c>
      <c r="J2780" s="307">
        <v>393.09326129000004</v>
      </c>
      <c r="K2780" s="307">
        <v>363.08337814999999</v>
      </c>
      <c r="L2780" s="307">
        <v>361.59338572000001</v>
      </c>
      <c r="M2780" s="307">
        <v>423.68350717999999</v>
      </c>
      <c r="N2780" s="307">
        <v>379.93662662999998</v>
      </c>
      <c r="O2780" s="308">
        <v>383.01147931000003</v>
      </c>
      <c r="P2780" s="309">
        <f t="shared" si="2110"/>
        <v>4415.59969232</v>
      </c>
      <c r="Q2780" s="80"/>
      <c r="R2780" s="109"/>
      <c r="S2780" s="109"/>
      <c r="T2780" s="52">
        <f>S2780-R2780</f>
        <v>0</v>
      </c>
      <c r="U2780" s="209">
        <v>2</v>
      </c>
    </row>
    <row r="2781" spans="1:21" s="60" customFormat="1" ht="15.75" hidden="1" customHeight="1">
      <c r="A2781" s="150" t="s">
        <v>63</v>
      </c>
      <c r="B2781" s="512"/>
      <c r="C2781" s="41" t="s">
        <v>942</v>
      </c>
      <c r="D2781" s="306">
        <v>356.84989194000002</v>
      </c>
      <c r="E2781" s="307">
        <v>365.35272320999997</v>
      </c>
      <c r="F2781" s="307">
        <v>367.45774624000001</v>
      </c>
      <c r="G2781" s="307">
        <v>316.11082268000001</v>
      </c>
      <c r="H2781" s="307">
        <v>391.29492526999996</v>
      </c>
      <c r="I2781" s="307">
        <v>380.80380117000004</v>
      </c>
      <c r="J2781" s="307">
        <v>414.20106887999998</v>
      </c>
      <c r="K2781" s="307">
        <v>369.87704768999998</v>
      </c>
      <c r="L2781" s="307">
        <v>376.00958160000005</v>
      </c>
      <c r="M2781" s="307">
        <v>446.11582787999998</v>
      </c>
      <c r="N2781" s="307">
        <v>391.63517720999999</v>
      </c>
      <c r="O2781" s="308">
        <v>396.96104561999999</v>
      </c>
      <c r="P2781" s="309">
        <f t="shared" si="2110"/>
        <v>4572.6696593899997</v>
      </c>
      <c r="Q2781" s="80"/>
      <c r="R2781" s="342">
        <v>4549.2</v>
      </c>
      <c r="S2781" s="342">
        <f>4541+8.2</f>
        <v>4549.2</v>
      </c>
      <c r="T2781" s="355">
        <f t="shared" si="2111"/>
        <v>0</v>
      </c>
      <c r="U2781" s="209">
        <v>2</v>
      </c>
    </row>
    <row r="2782" spans="1:21" s="60" customFormat="1" ht="15.6" customHeight="1">
      <c r="A2782" s="150" t="s">
        <v>63</v>
      </c>
      <c r="B2782" s="513">
        <v>502</v>
      </c>
      <c r="C2782" s="567" t="s">
        <v>2868</v>
      </c>
      <c r="D2782" s="551">
        <v>598.6</v>
      </c>
      <c r="E2782" s="551">
        <v>601.4</v>
      </c>
      <c r="F2782" s="551">
        <v>620.4</v>
      </c>
      <c r="G2782" s="551">
        <v>579.79999999999995</v>
      </c>
      <c r="H2782" s="551">
        <v>610.1</v>
      </c>
      <c r="I2782" s="551">
        <v>603.5</v>
      </c>
      <c r="J2782" s="551">
        <v>662.5</v>
      </c>
      <c r="K2782" s="551">
        <v>610.5</v>
      </c>
      <c r="L2782" s="551">
        <v>631.79999999999995</v>
      </c>
      <c r="M2782" s="551">
        <v>714.9</v>
      </c>
      <c r="N2782" s="551">
        <v>660.1</v>
      </c>
      <c r="O2782" s="551">
        <f>(R2782)-SUM(D2782:N2782)</f>
        <v>653.10000000000036</v>
      </c>
      <c r="P2782" s="552">
        <f t="shared" ref="P2782" si="2112">SUM(D2782:O2782)</f>
        <v>7546.7</v>
      </c>
      <c r="Q2782" s="173"/>
      <c r="R2782" s="551">
        <v>7546.7</v>
      </c>
      <c r="S2782" s="551">
        <v>7546.7</v>
      </c>
      <c r="T2782" s="521">
        <f t="shared" si="2111"/>
        <v>0</v>
      </c>
      <c r="U2782" s="209">
        <v>1</v>
      </c>
    </row>
    <row r="2783" spans="1:21" s="60" customFormat="1" ht="15.75" hidden="1" customHeight="1" thickBot="1">
      <c r="A2783" s="150" t="s">
        <v>63</v>
      </c>
      <c r="B2783" s="409"/>
      <c r="C2783" s="158" t="s">
        <v>1076</v>
      </c>
      <c r="D2783" s="312">
        <v>380.60477517000004</v>
      </c>
      <c r="E2783" s="313">
        <v>375.09630347000001</v>
      </c>
      <c r="F2783" s="313">
        <v>396.42412995999996</v>
      </c>
      <c r="G2783" s="313">
        <v>369.25430320999999</v>
      </c>
      <c r="H2783" s="313">
        <v>374.75585126999999</v>
      </c>
      <c r="I2783" s="313">
        <v>376.42724711</v>
      </c>
      <c r="J2783" s="313">
        <v>414.16540655</v>
      </c>
      <c r="K2783" s="313">
        <v>367.70320406000002</v>
      </c>
      <c r="L2783" s="313">
        <v>384.38944191000002</v>
      </c>
      <c r="M2783" s="313">
        <v>449.99914597000003</v>
      </c>
      <c r="N2783" s="313">
        <v>416.25372032999996</v>
      </c>
      <c r="O2783" s="305">
        <v>417.27329699000001</v>
      </c>
      <c r="P2783" s="314">
        <f>SUM(D2783:O2783)</f>
        <v>4722.346826</v>
      </c>
      <c r="Q2783" s="75"/>
      <c r="R2783" s="395">
        <v>4706.3999999999996</v>
      </c>
      <c r="S2783" s="396">
        <v>4706.3999999999996</v>
      </c>
      <c r="T2783" s="397">
        <f>R2783-S2783</f>
        <v>0</v>
      </c>
      <c r="U2783" s="209">
        <v>2</v>
      </c>
    </row>
    <row r="2784" spans="1:21" s="60" customFormat="1" ht="15.75" hidden="1" customHeight="1" thickBot="1">
      <c r="A2784" s="150" t="s">
        <v>63</v>
      </c>
      <c r="B2784" s="62"/>
      <c r="C2784" s="40" t="s">
        <v>1699</v>
      </c>
      <c r="D2784" s="109">
        <v>393.74705797000001</v>
      </c>
      <c r="E2784" s="110">
        <v>397.97880464999997</v>
      </c>
      <c r="F2784" s="110">
        <v>403.23649114999995</v>
      </c>
      <c r="G2784" s="110">
        <v>377.98382870999995</v>
      </c>
      <c r="H2784" s="110">
        <v>399.89579664999997</v>
      </c>
      <c r="I2784" s="110">
        <v>410.17894845999996</v>
      </c>
      <c r="J2784" s="110">
        <v>433.72884763999997</v>
      </c>
      <c r="K2784" s="110">
        <v>409.18123545999998</v>
      </c>
      <c r="L2784" s="110">
        <v>417.29162267999999</v>
      </c>
      <c r="M2784" s="110">
        <v>358.00658629000003</v>
      </c>
      <c r="N2784" s="110">
        <v>299.18006930000001</v>
      </c>
      <c r="O2784" s="111">
        <v>412.70705777999996</v>
      </c>
      <c r="P2784" s="112">
        <f t="shared" ref="P2784:P2793" si="2113">SUM(D2784:O2784)</f>
        <v>4713.1163467399992</v>
      </c>
      <c r="Q2784" s="75"/>
      <c r="R2784" s="109">
        <v>4911.3</v>
      </c>
      <c r="S2784" s="114">
        <v>4911.3</v>
      </c>
      <c r="T2784" s="310">
        <f t="shared" ref="T2784:T2793" si="2114">R2784-S2784</f>
        <v>0</v>
      </c>
      <c r="U2784" s="209">
        <v>2</v>
      </c>
    </row>
    <row r="2785" spans="1:21" s="60" customFormat="1" ht="15.75" hidden="1" customHeight="1" thickBot="1">
      <c r="A2785" s="150" t="s">
        <v>63</v>
      </c>
      <c r="B2785" s="62"/>
      <c r="C2785" s="40" t="s">
        <v>1700</v>
      </c>
      <c r="D2785" s="312">
        <v>426.74565308000001</v>
      </c>
      <c r="E2785" s="313">
        <v>422.14461825000001</v>
      </c>
      <c r="F2785" s="313">
        <v>424.32822842000002</v>
      </c>
      <c r="G2785" s="313">
        <v>435.63742282999999</v>
      </c>
      <c r="H2785" s="313">
        <v>445.66596472000003</v>
      </c>
      <c r="I2785" s="313">
        <v>421.71832585000004</v>
      </c>
      <c r="J2785" s="313">
        <v>505.58107416000001</v>
      </c>
      <c r="K2785" s="313">
        <v>466.41389674999999</v>
      </c>
      <c r="L2785" s="313">
        <v>467.21576519999996</v>
      </c>
      <c r="M2785" s="313">
        <v>604.83797274999995</v>
      </c>
      <c r="N2785" s="313">
        <v>570.83202514000004</v>
      </c>
      <c r="O2785" s="305">
        <v>569.37879682000005</v>
      </c>
      <c r="P2785" s="314">
        <f t="shared" si="2113"/>
        <v>5760.4997439700001</v>
      </c>
      <c r="Q2785" s="79"/>
      <c r="R2785" s="109">
        <v>5275.5</v>
      </c>
      <c r="S2785" s="114">
        <v>5275.5</v>
      </c>
      <c r="T2785" s="115">
        <f t="shared" si="2114"/>
        <v>0</v>
      </c>
      <c r="U2785" s="209">
        <v>2</v>
      </c>
    </row>
    <row r="2786" spans="1:21" s="60" customFormat="1" ht="15.6" hidden="1" customHeight="1" thickBot="1">
      <c r="A2786" s="150" t="s">
        <v>63</v>
      </c>
      <c r="B2786" s="62"/>
      <c r="C2786" s="40" t="s">
        <v>1701</v>
      </c>
      <c r="D2786" s="109">
        <v>545.17208634000008</v>
      </c>
      <c r="E2786" s="110">
        <v>537.08853278999993</v>
      </c>
      <c r="F2786" s="110">
        <v>531.28773777999993</v>
      </c>
      <c r="G2786" s="110">
        <v>523.06280507999998</v>
      </c>
      <c r="H2786" s="110">
        <v>534.18384760000004</v>
      </c>
      <c r="I2786" s="110">
        <v>537.54461612</v>
      </c>
      <c r="J2786" s="110">
        <v>578.39501275999999</v>
      </c>
      <c r="K2786" s="110">
        <v>540.79172047999998</v>
      </c>
      <c r="L2786" s="110">
        <v>562.22351872000002</v>
      </c>
      <c r="M2786" s="110">
        <v>666.56417685999998</v>
      </c>
      <c r="N2786" s="110">
        <v>627.14052396</v>
      </c>
      <c r="O2786" s="111">
        <v>604.98464323000007</v>
      </c>
      <c r="P2786" s="112">
        <f t="shared" si="2113"/>
        <v>6788.4392217200002</v>
      </c>
      <c r="Q2786" s="113"/>
      <c r="R2786" s="109">
        <v>6128.5</v>
      </c>
      <c r="S2786" s="114">
        <v>6128.5</v>
      </c>
      <c r="T2786" s="115">
        <f t="shared" si="2114"/>
        <v>0</v>
      </c>
      <c r="U2786" s="209">
        <v>2</v>
      </c>
    </row>
    <row r="2787" spans="1:21" s="60" customFormat="1" ht="15.6" hidden="1" customHeight="1" thickBot="1">
      <c r="A2787" s="150" t="s">
        <v>63</v>
      </c>
      <c r="B2787" s="62"/>
      <c r="C2787" s="40" t="s">
        <v>1702</v>
      </c>
      <c r="D2787" s="109">
        <v>588.47589146000007</v>
      </c>
      <c r="E2787" s="110">
        <v>568.35695047000002</v>
      </c>
      <c r="F2787" s="110">
        <v>608.68316525</v>
      </c>
      <c r="G2787" s="110">
        <v>532.24297032000004</v>
      </c>
      <c r="H2787" s="110">
        <v>622.14727116999995</v>
      </c>
      <c r="I2787" s="110">
        <v>577.16247892999991</v>
      </c>
      <c r="J2787" s="110">
        <v>637.28907058000004</v>
      </c>
      <c r="K2787" s="110">
        <v>592.79515021999998</v>
      </c>
      <c r="L2787" s="110">
        <v>595.62180128</v>
      </c>
      <c r="M2787" s="110">
        <v>661.01090609000005</v>
      </c>
      <c r="N2787" s="110">
        <v>597.10601932000009</v>
      </c>
      <c r="O2787" s="111">
        <v>607.25044729999991</v>
      </c>
      <c r="P2787" s="112">
        <f t="shared" si="2113"/>
        <v>7188.1421223900006</v>
      </c>
      <c r="Q2787" s="113"/>
      <c r="R2787" s="109">
        <v>7011.3</v>
      </c>
      <c r="S2787" s="114">
        <v>7011.3</v>
      </c>
      <c r="T2787" s="115">
        <f t="shared" si="2114"/>
        <v>0</v>
      </c>
      <c r="U2787" s="209">
        <v>2</v>
      </c>
    </row>
    <row r="2788" spans="1:21" s="60" customFormat="1" ht="15.75" hidden="1" customHeight="1" thickBot="1">
      <c r="A2788" s="150" t="s">
        <v>63</v>
      </c>
      <c r="B2788" s="62">
        <f>+B2782+1</f>
        <v>503</v>
      </c>
      <c r="C2788" s="40" t="s">
        <v>1703</v>
      </c>
      <c r="D2788" s="109">
        <v>593.31454169000006</v>
      </c>
      <c r="E2788" s="110">
        <v>574.77660075999995</v>
      </c>
      <c r="F2788" s="110">
        <v>589.57319335</v>
      </c>
      <c r="G2788" s="110">
        <v>573.02928930999997</v>
      </c>
      <c r="H2788" s="110">
        <v>559.22202116999995</v>
      </c>
      <c r="I2788" s="110">
        <v>550.18955773000005</v>
      </c>
      <c r="J2788" s="110">
        <v>612.03826063999998</v>
      </c>
      <c r="K2788" s="110">
        <v>555.61751852999998</v>
      </c>
      <c r="L2788" s="110">
        <v>593.78411103999997</v>
      </c>
      <c r="M2788" s="110">
        <v>655.05681174000006</v>
      </c>
      <c r="N2788" s="110">
        <v>607.61055348000002</v>
      </c>
      <c r="O2788" s="111">
        <v>605.61848404</v>
      </c>
      <c r="P2788" s="112">
        <f t="shared" si="2113"/>
        <v>7069.8309434800003</v>
      </c>
      <c r="Q2788" s="79"/>
      <c r="R2788" s="402">
        <v>6955.6</v>
      </c>
      <c r="S2788" s="343">
        <v>6955.6</v>
      </c>
      <c r="T2788" s="403">
        <f t="shared" si="2114"/>
        <v>0</v>
      </c>
      <c r="U2788" s="209">
        <v>2</v>
      </c>
    </row>
    <row r="2789" spans="1:21" s="60" customFormat="1" ht="15.75" hidden="1" customHeight="1">
      <c r="A2789" s="150" t="s">
        <v>63</v>
      </c>
      <c r="B2789" s="408">
        <v>512</v>
      </c>
      <c r="C2789" s="568" t="s">
        <v>1704</v>
      </c>
      <c r="D2789" s="306">
        <v>562.04043044000002</v>
      </c>
      <c r="E2789" s="307">
        <v>578.79164177999996</v>
      </c>
      <c r="F2789" s="307">
        <v>589.63536832</v>
      </c>
      <c r="G2789" s="307">
        <v>541.16480721000005</v>
      </c>
      <c r="H2789" s="307">
        <v>589.45890785000006</v>
      </c>
      <c r="I2789" s="307">
        <v>616.32669063000003</v>
      </c>
      <c r="J2789" s="307">
        <v>651.65876516999992</v>
      </c>
      <c r="K2789" s="307">
        <v>589.54936384000007</v>
      </c>
      <c r="L2789" s="307">
        <v>597.12009702</v>
      </c>
      <c r="M2789" s="307">
        <v>692.10455309000008</v>
      </c>
      <c r="N2789" s="307">
        <v>639.68860547999998</v>
      </c>
      <c r="O2789" s="308">
        <v>607.27932767999994</v>
      </c>
      <c r="P2789" s="309">
        <f t="shared" si="2113"/>
        <v>7254.81855851</v>
      </c>
      <c r="Q2789" s="79"/>
      <c r="R2789" s="342">
        <v>7188.3</v>
      </c>
      <c r="S2789" s="342">
        <v>7188.3</v>
      </c>
      <c r="T2789" s="355">
        <f t="shared" si="2114"/>
        <v>0</v>
      </c>
      <c r="U2789" s="209">
        <v>2</v>
      </c>
    </row>
    <row r="2790" spans="1:21" s="60" customFormat="1" ht="15.75" customHeight="1">
      <c r="A2790" s="150" t="s">
        <v>63</v>
      </c>
      <c r="B2790" s="513">
        <v>503</v>
      </c>
      <c r="C2790" s="567" t="s">
        <v>1705</v>
      </c>
      <c r="D2790" s="551">
        <v>566.02154761999998</v>
      </c>
      <c r="E2790" s="551">
        <v>584.83080127999995</v>
      </c>
      <c r="F2790" s="551">
        <v>602.56594989999996</v>
      </c>
      <c r="G2790" s="551">
        <v>558.34473976000004</v>
      </c>
      <c r="H2790" s="551">
        <v>592.44687538999995</v>
      </c>
      <c r="I2790" s="565">
        <v>572.9</v>
      </c>
      <c r="J2790" s="565">
        <v>623.6</v>
      </c>
      <c r="K2790" s="565">
        <v>579.79999999999995</v>
      </c>
      <c r="L2790" s="565">
        <v>604.79999999999995</v>
      </c>
      <c r="M2790" s="565">
        <v>689.6</v>
      </c>
      <c r="N2790" s="565">
        <v>640.20000000000005</v>
      </c>
      <c r="O2790" s="551">
        <f>(R2790)-SUM(D2790:N2790)</f>
        <v>635.19008604999999</v>
      </c>
      <c r="P2790" s="552">
        <f t="shared" si="2113"/>
        <v>7250.3</v>
      </c>
      <c r="Q2790" s="523"/>
      <c r="R2790" s="553">
        <v>7250.3</v>
      </c>
      <c r="S2790" s="551">
        <v>7250.3</v>
      </c>
      <c r="T2790" s="521">
        <f t="shared" si="2114"/>
        <v>0</v>
      </c>
      <c r="U2790" s="209">
        <v>1</v>
      </c>
    </row>
    <row r="2791" spans="1:21" s="60" customFormat="1" ht="15.75" customHeight="1">
      <c r="A2791" s="150" t="s">
        <v>63</v>
      </c>
      <c r="B2791" s="513">
        <v>504</v>
      </c>
      <c r="C2791" s="567" t="s">
        <v>1706</v>
      </c>
      <c r="D2791" s="565">
        <v>598.6</v>
      </c>
      <c r="E2791" s="565">
        <v>600.9</v>
      </c>
      <c r="F2791" s="565">
        <v>619.9</v>
      </c>
      <c r="G2791" s="565">
        <v>579.29999999999995</v>
      </c>
      <c r="H2791" s="565">
        <v>609.6</v>
      </c>
      <c r="I2791" s="565">
        <v>603</v>
      </c>
      <c r="J2791" s="565">
        <v>662</v>
      </c>
      <c r="K2791" s="565">
        <v>610</v>
      </c>
      <c r="L2791" s="565">
        <v>631.29999999999995</v>
      </c>
      <c r="M2791" s="565">
        <v>714.4</v>
      </c>
      <c r="N2791" s="565">
        <v>659.6</v>
      </c>
      <c r="O2791" s="554">
        <f>(R2791)-SUM(D2791:N2791)</f>
        <v>652.80000000000018</v>
      </c>
      <c r="P2791" s="555">
        <f t="shared" si="2113"/>
        <v>7541.4</v>
      </c>
      <c r="Q2791" s="240"/>
      <c r="R2791" s="553">
        <v>7541.4</v>
      </c>
      <c r="S2791" s="554">
        <v>7541.4</v>
      </c>
      <c r="T2791" s="521">
        <f t="shared" si="2114"/>
        <v>0</v>
      </c>
      <c r="U2791" s="209">
        <v>1</v>
      </c>
    </row>
    <row r="2792" spans="1:21" s="60" customFormat="1" ht="15.75" hidden="1" customHeight="1" thickBot="1">
      <c r="A2792" s="150" t="s">
        <v>63</v>
      </c>
      <c r="B2792" s="409"/>
      <c r="C2792" s="158" t="s">
        <v>1707</v>
      </c>
      <c r="D2792" s="415"/>
      <c r="E2792" s="416"/>
      <c r="F2792" s="416"/>
      <c r="G2792" s="416"/>
      <c r="H2792" s="416"/>
      <c r="I2792" s="416"/>
      <c r="J2792" s="416"/>
      <c r="K2792" s="416"/>
      <c r="L2792" s="416"/>
      <c r="M2792" s="416"/>
      <c r="N2792" s="416"/>
      <c r="O2792" s="305">
        <f>(R2792)-SUM(D2792:N2792)</f>
        <v>0</v>
      </c>
      <c r="P2792" s="314">
        <f t="shared" si="2113"/>
        <v>0</v>
      </c>
      <c r="Q2792" s="80"/>
      <c r="R2792" s="420"/>
      <c r="S2792" s="343"/>
      <c r="T2792" s="403">
        <f t="shared" si="2114"/>
        <v>0</v>
      </c>
      <c r="U2792" s="209">
        <v>2</v>
      </c>
    </row>
    <row r="2793" spans="1:21" s="60" customFormat="1" ht="15.75" hidden="1" customHeight="1" thickBot="1">
      <c r="A2793" s="150" t="s">
        <v>63</v>
      </c>
      <c r="B2793" s="213"/>
      <c r="C2793" s="40" t="s">
        <v>1708</v>
      </c>
      <c r="D2793" s="134"/>
      <c r="E2793" s="133"/>
      <c r="F2793" s="133"/>
      <c r="G2793" s="133"/>
      <c r="H2793" s="133"/>
      <c r="I2793" s="133"/>
      <c r="J2793" s="133"/>
      <c r="K2793" s="133"/>
      <c r="L2793" s="133"/>
      <c r="M2793" s="133"/>
      <c r="N2793" s="133"/>
      <c r="O2793" s="111">
        <f>(R2793)-SUM(D2793:N2793)</f>
        <v>0</v>
      </c>
      <c r="P2793" s="112">
        <f t="shared" si="2113"/>
        <v>0</v>
      </c>
      <c r="Q2793" s="80"/>
      <c r="R2793" s="120"/>
      <c r="S2793" s="114"/>
      <c r="T2793" s="115">
        <f t="shared" si="2114"/>
        <v>0</v>
      </c>
      <c r="U2793" s="209">
        <v>2</v>
      </c>
    </row>
    <row r="2794" spans="1:21" s="60" customFormat="1" ht="15.75" hidden="1" customHeight="1" thickBot="1">
      <c r="A2794" s="150" t="s">
        <v>63</v>
      </c>
      <c r="B2794" s="213"/>
      <c r="C2794" s="40" t="s">
        <v>2560</v>
      </c>
      <c r="D2794" s="492"/>
      <c r="E2794" s="491"/>
      <c r="F2794" s="491"/>
      <c r="G2794" s="491"/>
      <c r="H2794" s="491"/>
      <c r="I2794" s="491"/>
      <c r="J2794" s="491"/>
      <c r="K2794" s="491"/>
      <c r="L2794" s="491"/>
      <c r="M2794" s="491"/>
      <c r="N2794" s="491"/>
      <c r="O2794" s="111">
        <f t="shared" ref="O2794:O2796" si="2115">(R2794)-SUM(D2794:N2794)</f>
        <v>0</v>
      </c>
      <c r="P2794" s="112">
        <f t="shared" ref="P2794:P2796" si="2116">SUM(D2794:O2794)</f>
        <v>0</v>
      </c>
      <c r="Q2794" s="80"/>
      <c r="R2794" s="487"/>
      <c r="S2794" s="488"/>
      <c r="T2794" s="115">
        <f t="shared" ref="T2794:T2796" si="2117">R2794-S2794</f>
        <v>0</v>
      </c>
      <c r="U2794" s="209">
        <v>2</v>
      </c>
    </row>
    <row r="2795" spans="1:21" s="60" customFormat="1" ht="15.75" hidden="1" customHeight="1" thickBot="1">
      <c r="A2795" s="150" t="s">
        <v>63</v>
      </c>
      <c r="B2795" s="213"/>
      <c r="C2795" s="40" t="s">
        <v>2656</v>
      </c>
      <c r="D2795" s="492"/>
      <c r="E2795" s="491"/>
      <c r="F2795" s="491"/>
      <c r="G2795" s="491"/>
      <c r="H2795" s="491"/>
      <c r="I2795" s="491"/>
      <c r="J2795" s="491"/>
      <c r="K2795" s="491"/>
      <c r="L2795" s="491"/>
      <c r="M2795" s="491"/>
      <c r="N2795" s="491"/>
      <c r="O2795" s="111">
        <f t="shared" si="2115"/>
        <v>0</v>
      </c>
      <c r="P2795" s="112">
        <f t="shared" si="2116"/>
        <v>0</v>
      </c>
      <c r="Q2795" s="80"/>
      <c r="R2795" s="487"/>
      <c r="S2795" s="488"/>
      <c r="T2795" s="115">
        <f t="shared" si="2117"/>
        <v>0</v>
      </c>
      <c r="U2795" s="209">
        <v>2</v>
      </c>
    </row>
    <row r="2796" spans="1:21" s="60" customFormat="1" ht="15.75" hidden="1" customHeight="1" thickBot="1">
      <c r="A2796" s="150" t="s">
        <v>63</v>
      </c>
      <c r="B2796" s="213"/>
      <c r="C2796" s="40" t="s">
        <v>2752</v>
      </c>
      <c r="D2796" s="492"/>
      <c r="E2796" s="491"/>
      <c r="F2796" s="491"/>
      <c r="G2796" s="491"/>
      <c r="H2796" s="491"/>
      <c r="I2796" s="491"/>
      <c r="J2796" s="491"/>
      <c r="K2796" s="491"/>
      <c r="L2796" s="491"/>
      <c r="M2796" s="491"/>
      <c r="N2796" s="491"/>
      <c r="O2796" s="111">
        <f t="shared" si="2115"/>
        <v>0</v>
      </c>
      <c r="P2796" s="112">
        <f t="shared" si="2116"/>
        <v>0</v>
      </c>
      <c r="Q2796" s="80"/>
      <c r="R2796" s="487"/>
      <c r="S2796" s="488"/>
      <c r="T2796" s="115">
        <f t="shared" si="2117"/>
        <v>0</v>
      </c>
      <c r="U2796" s="209">
        <v>2</v>
      </c>
    </row>
    <row r="2797" spans="1:21" s="118" customFormat="1" ht="15.6" customHeight="1">
      <c r="B2797" s="82"/>
      <c r="C2797" s="50"/>
      <c r="D2797" s="83"/>
      <c r="E2797" s="83"/>
      <c r="F2797" s="83"/>
      <c r="G2797" s="83"/>
      <c r="H2797" s="83"/>
      <c r="I2797" s="83"/>
      <c r="J2797" s="83"/>
      <c r="K2797" s="83"/>
      <c r="L2797" s="83"/>
      <c r="M2797" s="83"/>
      <c r="N2797" s="83"/>
      <c r="O2797" s="83"/>
      <c r="P2797" s="83"/>
      <c r="Q2797" s="84"/>
      <c r="R2797" s="83"/>
      <c r="S2797" s="83"/>
      <c r="T2797" s="67"/>
      <c r="U2797" s="209">
        <v>1</v>
      </c>
    </row>
    <row r="2798" spans="1:21" s="60" customFormat="1" ht="15.75" hidden="1" customHeight="1" thickBot="1">
      <c r="A2798" s="174" t="s">
        <v>64</v>
      </c>
      <c r="B2798" s="213"/>
      <c r="C2798" s="40" t="s">
        <v>296</v>
      </c>
      <c r="D2798" s="299">
        <v>8.986378546531984E-2</v>
      </c>
      <c r="E2798" s="299">
        <v>8.2745803293667361E-2</v>
      </c>
      <c r="F2798" s="299">
        <v>8.0136898337785298E-2</v>
      </c>
      <c r="G2798" s="299">
        <v>8.002791275511921E-2</v>
      </c>
      <c r="H2798" s="299">
        <v>7.9189304472959479E-2</v>
      </c>
      <c r="I2798" s="299">
        <v>8.7393798259119762E-2</v>
      </c>
      <c r="J2798" s="299">
        <v>0.10816254045806452</v>
      </c>
      <c r="K2798" s="299">
        <v>8.125314050477167E-2</v>
      </c>
      <c r="L2798" s="299">
        <v>7.753797920469109E-2</v>
      </c>
      <c r="M2798" s="299">
        <v>8.3824573128222557E-2</v>
      </c>
      <c r="N2798" s="299">
        <v>7.5169943902595474E-2</v>
      </c>
      <c r="O2798" s="299">
        <v>7.4694320217683699E-2</v>
      </c>
      <c r="P2798" s="290">
        <f>SUM(D2798:O2798)</f>
        <v>1</v>
      </c>
      <c r="Q2798" s="291"/>
      <c r="R2798" s="83"/>
      <c r="S2798" s="83"/>
      <c r="T2798" s="67"/>
      <c r="U2798" s="209">
        <v>2</v>
      </c>
    </row>
    <row r="2799" spans="1:21" s="60" customFormat="1" ht="15.75" hidden="1" customHeight="1" thickBot="1">
      <c r="A2799" s="150" t="s">
        <v>64</v>
      </c>
      <c r="B2799" s="213"/>
      <c r="C2799" s="40" t="s">
        <v>297</v>
      </c>
      <c r="D2799" s="119">
        <v>9.2480962714259235E-2</v>
      </c>
      <c r="E2799" s="119">
        <v>8.7262722855305078E-2</v>
      </c>
      <c r="F2799" s="119">
        <v>8.2659975483801079E-2</v>
      </c>
      <c r="G2799" s="119">
        <v>8.5328012974344183E-2</v>
      </c>
      <c r="H2799" s="119">
        <v>7.7112890575035509E-2</v>
      </c>
      <c r="I2799" s="119">
        <v>8.4752001363144883E-2</v>
      </c>
      <c r="J2799" s="119">
        <v>0.10864129524367012</v>
      </c>
      <c r="K2799" s="119">
        <v>8.0887800280037225E-2</v>
      </c>
      <c r="L2799" s="119">
        <v>7.6689758170964364E-2</v>
      </c>
      <c r="M2799" s="119">
        <v>7.8981803399137365E-2</v>
      </c>
      <c r="N2799" s="119">
        <v>7.287340600964895E-2</v>
      </c>
      <c r="O2799" s="119">
        <v>7.232937093065199E-2</v>
      </c>
      <c r="P2799" s="107">
        <f>SUM(D2799:O2799)</f>
        <v>1</v>
      </c>
      <c r="Q2799" s="291"/>
      <c r="R2799" s="83"/>
      <c r="S2799" s="83"/>
      <c r="T2799" s="67"/>
      <c r="U2799" s="209">
        <v>2</v>
      </c>
    </row>
    <row r="2800" spans="1:21" s="60" customFormat="1" ht="15.75" hidden="1" customHeight="1" thickBot="1">
      <c r="A2800" s="150" t="s">
        <v>64</v>
      </c>
      <c r="B2800" s="213"/>
      <c r="C2800" s="40" t="s">
        <v>298</v>
      </c>
      <c r="D2800" s="346">
        <v>8.0154591976073497E-2</v>
      </c>
      <c r="E2800" s="346">
        <v>7.8503391448778298E-2</v>
      </c>
      <c r="F2800" s="346">
        <v>7.4906075045286291E-2</v>
      </c>
      <c r="G2800" s="346">
        <v>7.925026774568103E-2</v>
      </c>
      <c r="H2800" s="346">
        <v>7.7087228795351639E-2</v>
      </c>
      <c r="I2800" s="346">
        <v>8.6699159737240794E-2</v>
      </c>
      <c r="J2800" s="346">
        <v>0.10973390281294011</v>
      </c>
      <c r="K2800" s="346">
        <v>8.2039914248486626E-2</v>
      </c>
      <c r="L2800" s="346">
        <v>8.2125362669723798E-2</v>
      </c>
      <c r="M2800" s="346">
        <v>8.9638670627270961E-2</v>
      </c>
      <c r="N2800" s="346">
        <v>8.263788962198601E-2</v>
      </c>
      <c r="O2800" s="346">
        <v>7.7223545271180999E-2</v>
      </c>
      <c r="P2800" s="295">
        <f>SUM(D2800:O2800)</f>
        <v>1</v>
      </c>
      <c r="Q2800" s="291"/>
      <c r="R2800" s="83"/>
      <c r="S2800" s="83"/>
      <c r="T2800" s="67"/>
      <c r="U2800" s="209">
        <v>2</v>
      </c>
    </row>
    <row r="2801" spans="1:21" s="60" customFormat="1" ht="15.75" hidden="1" customHeight="1" thickBot="1">
      <c r="A2801" s="150" t="s">
        <v>64</v>
      </c>
      <c r="B2801" s="213"/>
      <c r="C2801" s="40" t="s">
        <v>299</v>
      </c>
      <c r="D2801" s="153">
        <f t="shared" ref="D2801:D2808" si="2118">D2823/$P2823</f>
        <v>8.3054980036135581E-2</v>
      </c>
      <c r="E2801" s="296">
        <f t="shared" ref="E2801:O2801" si="2119">E2823/$P2823</f>
        <v>7.202023868251993E-2</v>
      </c>
      <c r="F2801" s="296">
        <f t="shared" si="2119"/>
        <v>7.3838599938940819E-2</v>
      </c>
      <c r="G2801" s="296">
        <f t="shared" si="2119"/>
        <v>7.8836638493361796E-2</v>
      </c>
      <c r="H2801" s="296">
        <f t="shared" si="2119"/>
        <v>7.5191109274628076E-2</v>
      </c>
      <c r="I2801" s="296">
        <f t="shared" si="2119"/>
        <v>8.7546465769360218E-2</v>
      </c>
      <c r="J2801" s="296">
        <f t="shared" si="2119"/>
        <v>0.11200166135319639</v>
      </c>
      <c r="K2801" s="296">
        <f t="shared" si="2119"/>
        <v>8.0362870599647723E-2</v>
      </c>
      <c r="L2801" s="296">
        <f t="shared" si="2119"/>
        <v>7.9880754512168764E-2</v>
      </c>
      <c r="M2801" s="296">
        <f t="shared" si="2119"/>
        <v>9.3530115978717354E-2</v>
      </c>
      <c r="N2801" s="296">
        <f t="shared" si="2119"/>
        <v>8.373142026465763E-2</v>
      </c>
      <c r="O2801" s="296">
        <f t="shared" si="2119"/>
        <v>8.0005145096665564E-2</v>
      </c>
      <c r="P2801" s="155">
        <f>SUM(D2801:O2801)</f>
        <v>0.99999999999999978</v>
      </c>
      <c r="Q2801" s="291"/>
      <c r="R2801" s="83"/>
      <c r="S2801" s="83"/>
      <c r="T2801" s="67"/>
      <c r="U2801" s="209">
        <v>2</v>
      </c>
    </row>
    <row r="2802" spans="1:21" s="60" customFormat="1" ht="15.75" hidden="1" customHeight="1" thickBot="1">
      <c r="A2802" s="150" t="s">
        <v>64</v>
      </c>
      <c r="B2802" s="213"/>
      <c r="C2802" s="41" t="s">
        <v>300</v>
      </c>
      <c r="D2802" s="153">
        <f t="shared" si="2118"/>
        <v>7.8910958748230509E-2</v>
      </c>
      <c r="E2802" s="296">
        <f t="shared" ref="E2802:O2803" si="2120">E2824/$P2824</f>
        <v>7.6688951333225203E-2</v>
      </c>
      <c r="F2802" s="296">
        <f t="shared" si="2120"/>
        <v>7.3818125477806765E-2</v>
      </c>
      <c r="G2802" s="296">
        <f t="shared" si="2120"/>
        <v>7.6620001369785279E-2</v>
      </c>
      <c r="H2802" s="296">
        <f t="shared" si="2120"/>
        <v>7.7373811375463925E-2</v>
      </c>
      <c r="I2802" s="296">
        <f t="shared" si="2120"/>
        <v>8.9275190874297861E-2</v>
      </c>
      <c r="J2802" s="296">
        <f t="shared" si="2120"/>
        <v>0.1106464829055285</v>
      </c>
      <c r="K2802" s="296">
        <f t="shared" si="2120"/>
        <v>8.1783432126981567E-2</v>
      </c>
      <c r="L2802" s="296">
        <f t="shared" si="2120"/>
        <v>8.4426001428911004E-2</v>
      </c>
      <c r="M2802" s="296">
        <f t="shared" si="2120"/>
        <v>9.3466452752158813E-2</v>
      </c>
      <c r="N2802" s="296">
        <f t="shared" si="2120"/>
        <v>7.8359661887584392E-2</v>
      </c>
      <c r="O2802" s="296">
        <f t="shared" si="2120"/>
        <v>7.8630929720026291E-2</v>
      </c>
      <c r="P2802" s="155">
        <f>SUM(D2802:O2802)</f>
        <v>1.0000000000000002</v>
      </c>
      <c r="Q2802" s="157">
        <f>(P2824/P2823-1)</f>
        <v>6.0216022274244496E-2</v>
      </c>
      <c r="R2802" s="83"/>
      <c r="S2802" s="83"/>
      <c r="T2802" s="67"/>
      <c r="U2802" s="209">
        <v>2</v>
      </c>
    </row>
    <row r="2803" spans="1:21" s="60" customFormat="1" ht="15.75" hidden="1" customHeight="1" thickBot="1">
      <c r="A2803" s="150" t="s">
        <v>64</v>
      </c>
      <c r="B2803" s="213"/>
      <c r="C2803" s="40" t="s">
        <v>476</v>
      </c>
      <c r="D2803" s="153">
        <f t="shared" si="2118"/>
        <v>7.4474084929994327E-2</v>
      </c>
      <c r="E2803" s="296">
        <f t="shared" si="2120"/>
        <v>7.5606984074248818E-2</v>
      </c>
      <c r="F2803" s="296">
        <f t="shared" si="2120"/>
        <v>7.3578403012918736E-2</v>
      </c>
      <c r="G2803" s="296">
        <f t="shared" si="2120"/>
        <v>7.6345476268597209E-2</v>
      </c>
      <c r="H2803" s="296">
        <f t="shared" si="2120"/>
        <v>7.7894001751314446E-2</v>
      </c>
      <c r="I2803" s="296">
        <f t="shared" si="2120"/>
        <v>9.0546796527354548E-2</v>
      </c>
      <c r="J2803" s="296">
        <f t="shared" si="2120"/>
        <v>0.1079194943951681</v>
      </c>
      <c r="K2803" s="296">
        <f t="shared" si="2120"/>
        <v>8.5073192831855368E-2</v>
      </c>
      <c r="L2803" s="296">
        <f t="shared" si="2120"/>
        <v>8.3166116182953873E-2</v>
      </c>
      <c r="M2803" s="296">
        <f t="shared" si="2120"/>
        <v>9.0731294713595645E-2</v>
      </c>
      <c r="N2803" s="296">
        <f t="shared" si="2120"/>
        <v>8.3069869430284285E-2</v>
      </c>
      <c r="O2803" s="296">
        <f t="shared" si="2120"/>
        <v>8.1594285881714579E-2</v>
      </c>
      <c r="P2803" s="155">
        <f t="shared" ref="P2803:P2808" si="2121">SUM(D2803:O2803)</f>
        <v>0.99999999999999989</v>
      </c>
      <c r="Q2803" s="157">
        <f t="shared" ref="Q2803:Q2808" si="2122">(P2825/P2824-1)</f>
        <v>6.2570708166995503E-2</v>
      </c>
      <c r="R2803" s="83"/>
      <c r="S2803" s="83"/>
      <c r="T2803" s="67"/>
      <c r="U2803" s="209">
        <v>2</v>
      </c>
    </row>
    <row r="2804" spans="1:21" s="60" customFormat="1" ht="15.75" hidden="1" customHeight="1" thickBot="1">
      <c r="A2804" s="150" t="s">
        <v>64</v>
      </c>
      <c r="B2804" s="213"/>
      <c r="C2804" s="40" t="s">
        <v>595</v>
      </c>
      <c r="D2804" s="153">
        <f t="shared" si="2118"/>
        <v>7.5602490761727134E-2</v>
      </c>
      <c r="E2804" s="296">
        <f t="shared" ref="E2804:O2804" si="2123">E2826/$P2826</f>
        <v>7.6153739928881248E-2</v>
      </c>
      <c r="F2804" s="296">
        <f t="shared" si="2123"/>
        <v>7.4659621937547271E-2</v>
      </c>
      <c r="G2804" s="296">
        <f t="shared" si="2123"/>
        <v>7.718521768120766E-2</v>
      </c>
      <c r="H2804" s="296">
        <f t="shared" si="2123"/>
        <v>8.0425785394101723E-2</v>
      </c>
      <c r="I2804" s="296">
        <f t="shared" si="2123"/>
        <v>8.9251441259353206E-2</v>
      </c>
      <c r="J2804" s="296">
        <f t="shared" si="2123"/>
        <v>0.10693505905296039</v>
      </c>
      <c r="K2804" s="296">
        <f t="shared" si="2123"/>
        <v>8.5309497324279601E-2</v>
      </c>
      <c r="L2804" s="296">
        <f t="shared" si="2123"/>
        <v>8.1553459678480822E-2</v>
      </c>
      <c r="M2804" s="296">
        <f t="shared" si="2123"/>
        <v>8.9317394341645331E-2</v>
      </c>
      <c r="N2804" s="296">
        <f t="shared" si="2123"/>
        <v>8.2053295802303333E-2</v>
      </c>
      <c r="O2804" s="296">
        <f t="shared" si="2123"/>
        <v>8.1552996837512284E-2</v>
      </c>
      <c r="P2804" s="155">
        <f t="shared" si="2121"/>
        <v>1</v>
      </c>
      <c r="Q2804" s="156">
        <f t="shared" si="2122"/>
        <v>6.8359991353241334E-2</v>
      </c>
      <c r="R2804" s="83"/>
      <c r="S2804" s="83"/>
      <c r="T2804" s="67"/>
      <c r="U2804" s="209">
        <v>2</v>
      </c>
    </row>
    <row r="2805" spans="1:21" s="60" customFormat="1" ht="15.75" hidden="1" customHeight="1" thickBot="1">
      <c r="A2805" s="150" t="s">
        <v>64</v>
      </c>
      <c r="B2805" s="213"/>
      <c r="C2805" s="40" t="s">
        <v>691</v>
      </c>
      <c r="D2805" s="153">
        <f t="shared" si="2118"/>
        <v>7.4194473264020247E-2</v>
      </c>
      <c r="E2805" s="296">
        <f t="shared" ref="E2805:O2805" si="2124">E2827/$P2827</f>
        <v>7.6296812205600792E-2</v>
      </c>
      <c r="F2805" s="296">
        <f t="shared" si="2124"/>
        <v>7.3963722918123476E-2</v>
      </c>
      <c r="G2805" s="296">
        <f t="shared" si="2124"/>
        <v>8.086047193511231E-2</v>
      </c>
      <c r="H2805" s="296">
        <f t="shared" si="2124"/>
        <v>8.188925940802283E-2</v>
      </c>
      <c r="I2805" s="296">
        <f t="shared" si="2124"/>
        <v>8.9463008287008705E-2</v>
      </c>
      <c r="J2805" s="296">
        <f t="shared" si="2124"/>
        <v>0.10719995552526328</v>
      </c>
      <c r="K2805" s="296">
        <f t="shared" si="2124"/>
        <v>8.4191588341743756E-2</v>
      </c>
      <c r="L2805" s="296">
        <f t="shared" si="2124"/>
        <v>8.1173769470131177E-2</v>
      </c>
      <c r="M2805" s="296">
        <f t="shared" si="2124"/>
        <v>8.8429730348893384E-2</v>
      </c>
      <c r="N2805" s="296">
        <f t="shared" si="2124"/>
        <v>8.3092204600422562E-2</v>
      </c>
      <c r="O2805" s="296">
        <f t="shared" si="2124"/>
        <v>7.9245003695657568E-2</v>
      </c>
      <c r="P2805" s="155">
        <f t="shared" si="2121"/>
        <v>1</v>
      </c>
      <c r="Q2805" s="156">
        <f t="shared" si="2122"/>
        <v>7.9226223235393523E-2</v>
      </c>
      <c r="R2805" s="83"/>
      <c r="S2805" s="83"/>
      <c r="T2805" s="232"/>
      <c r="U2805" s="209">
        <v>2</v>
      </c>
    </row>
    <row r="2806" spans="1:21" s="60" customFormat="1" ht="15.75" hidden="1" customHeight="1" thickBot="1">
      <c r="A2806" s="150" t="s">
        <v>64</v>
      </c>
      <c r="B2806" s="62"/>
      <c r="C2806" s="49" t="s">
        <v>780</v>
      </c>
      <c r="D2806" s="298">
        <f t="shared" si="2118"/>
        <v>8.504406915907968E-2</v>
      </c>
      <c r="E2806" s="299">
        <f t="shared" ref="E2806:O2806" si="2125">E2828/$P2828</f>
        <v>7.942371386286369E-2</v>
      </c>
      <c r="F2806" s="299">
        <f t="shared" si="2125"/>
        <v>7.4112250198624705E-2</v>
      </c>
      <c r="G2806" s="299">
        <f t="shared" si="2125"/>
        <v>8.2120908875671486E-2</v>
      </c>
      <c r="H2806" s="299">
        <f t="shared" si="2125"/>
        <v>8.1104186540979922E-2</v>
      </c>
      <c r="I2806" s="299">
        <f t="shared" si="2125"/>
        <v>8.7240458015956396E-2</v>
      </c>
      <c r="J2806" s="299">
        <f t="shared" si="2125"/>
        <v>0.1058501821111371</v>
      </c>
      <c r="K2806" s="299">
        <f t="shared" si="2125"/>
        <v>7.6643242992658608E-2</v>
      </c>
      <c r="L2806" s="299">
        <f t="shared" si="2125"/>
        <v>8.056345920922775E-2</v>
      </c>
      <c r="M2806" s="299">
        <f t="shared" si="2125"/>
        <v>8.95162201060897E-2</v>
      </c>
      <c r="N2806" s="299">
        <f t="shared" si="2125"/>
        <v>7.9990775537362696E-2</v>
      </c>
      <c r="O2806" s="299">
        <f t="shared" si="2125"/>
        <v>7.8390533390348321E-2</v>
      </c>
      <c r="P2806" s="300">
        <f t="shared" si="2121"/>
        <v>0.99999999999999989</v>
      </c>
      <c r="Q2806" s="301">
        <f t="shared" si="2122"/>
        <v>5.301917966658598E-2</v>
      </c>
      <c r="R2806" s="83"/>
      <c r="S2806" s="83"/>
      <c r="T2806" s="67"/>
      <c r="U2806" s="209">
        <v>2</v>
      </c>
    </row>
    <row r="2807" spans="1:21" s="60" customFormat="1" ht="15.75" hidden="1" customHeight="1" thickBot="1">
      <c r="A2807" s="150" t="s">
        <v>64</v>
      </c>
      <c r="B2807" s="62"/>
      <c r="C2807" s="49" t="s">
        <v>859</v>
      </c>
      <c r="D2807" s="130">
        <f t="shared" si="2118"/>
        <v>8.1495381393506719E-2</v>
      </c>
      <c r="E2807" s="119">
        <f t="shared" ref="E2807:O2808" si="2126">E2829/$P2829</f>
        <v>7.7359799444766439E-2</v>
      </c>
      <c r="F2807" s="119">
        <f t="shared" si="2126"/>
        <v>7.6524557594308443E-2</v>
      </c>
      <c r="G2807" s="119">
        <f t="shared" si="2126"/>
        <v>8.4624466890294792E-2</v>
      </c>
      <c r="H2807" s="119">
        <f t="shared" si="2126"/>
        <v>7.8693920573308138E-2</v>
      </c>
      <c r="I2807" s="119">
        <f t="shared" si="2126"/>
        <v>8.5183069018519297E-2</v>
      </c>
      <c r="J2807" s="119">
        <f t="shared" si="2126"/>
        <v>0.10536707979392804</v>
      </c>
      <c r="K2807" s="119">
        <f t="shared" si="2126"/>
        <v>8.2817292063049039E-2</v>
      </c>
      <c r="L2807" s="119">
        <f t="shared" si="2126"/>
        <v>7.9187666734878703E-2</v>
      </c>
      <c r="M2807" s="119">
        <f t="shared" si="2126"/>
        <v>8.7594221507490022E-2</v>
      </c>
      <c r="N2807" s="119">
        <f t="shared" si="2126"/>
        <v>8.0220967962536568E-2</v>
      </c>
      <c r="O2807" s="119">
        <f t="shared" si="2126"/>
        <v>8.0931577023413734E-2</v>
      </c>
      <c r="P2807" s="175">
        <f t="shared" si="2121"/>
        <v>0.99999999999999989</v>
      </c>
      <c r="Q2807" s="176">
        <f t="shared" si="2122"/>
        <v>1.0368797322909851E-2</v>
      </c>
      <c r="R2807" s="83"/>
      <c r="S2807" s="83"/>
      <c r="T2807" s="67"/>
      <c r="U2807" s="209">
        <v>2</v>
      </c>
    </row>
    <row r="2808" spans="1:21" s="60" customFormat="1" ht="15.6" hidden="1" customHeight="1" thickBot="1">
      <c r="A2808" s="150" t="s">
        <v>64</v>
      </c>
      <c r="B2808" s="62"/>
      <c r="C2808" s="49" t="s">
        <v>943</v>
      </c>
      <c r="D2808" s="130">
        <f t="shared" si="2118"/>
        <v>7.7245411757764323E-2</v>
      </c>
      <c r="E2808" s="119">
        <f t="shared" si="2126"/>
        <v>7.5007122381064523E-2</v>
      </c>
      <c r="F2808" s="119">
        <f t="shared" si="2126"/>
        <v>7.4549672994340482E-2</v>
      </c>
      <c r="G2808" s="119">
        <f t="shared" si="2126"/>
        <v>6.9845313649839244E-2</v>
      </c>
      <c r="H2808" s="119">
        <f t="shared" si="2126"/>
        <v>8.1225494634420442E-2</v>
      </c>
      <c r="I2808" s="119">
        <f t="shared" si="2126"/>
        <v>9.5754155262742613E-2</v>
      </c>
      <c r="J2808" s="119">
        <f t="shared" si="2126"/>
        <v>0.10601475874188689</v>
      </c>
      <c r="K2808" s="119">
        <f t="shared" si="2126"/>
        <v>8.648268828085541E-2</v>
      </c>
      <c r="L2808" s="119">
        <f t="shared" si="2126"/>
        <v>7.7626285829909325E-2</v>
      </c>
      <c r="M2808" s="119">
        <f t="shared" si="2126"/>
        <v>9.2757422006393142E-2</v>
      </c>
      <c r="N2808" s="119">
        <f t="shared" si="2126"/>
        <v>7.9576293650894803E-2</v>
      </c>
      <c r="O2808" s="119">
        <f t="shared" si="2126"/>
        <v>8.3915380809889029E-2</v>
      </c>
      <c r="P2808" s="175">
        <f t="shared" si="2121"/>
        <v>1</v>
      </c>
      <c r="Q2808" s="176">
        <f t="shared" si="2122"/>
        <v>4.3550536608095491E-2</v>
      </c>
      <c r="R2808" s="83"/>
      <c r="S2808" s="83"/>
      <c r="T2808" s="67"/>
      <c r="U2808" s="209">
        <v>2</v>
      </c>
    </row>
    <row r="2809" spans="1:21" s="60" customFormat="1" ht="15.6" hidden="1" customHeight="1" thickBot="1">
      <c r="A2809" s="150" t="s">
        <v>64</v>
      </c>
      <c r="B2809" s="62"/>
      <c r="C2809" s="49" t="s">
        <v>1077</v>
      </c>
      <c r="D2809" s="130">
        <f t="shared" ref="D2809:O2809" si="2127">D2832/$P2832</f>
        <v>8.4227290026319512E-2</v>
      </c>
      <c r="E2809" s="119">
        <f t="shared" si="2127"/>
        <v>7.82125147119761E-2</v>
      </c>
      <c r="F2809" s="119">
        <f t="shared" si="2127"/>
        <v>7.8687133667171061E-2</v>
      </c>
      <c r="G2809" s="119">
        <f t="shared" si="2127"/>
        <v>8.1752613166285529E-2</v>
      </c>
      <c r="H2809" s="119">
        <f t="shared" si="2127"/>
        <v>8.0715771580500167E-2</v>
      </c>
      <c r="I2809" s="119">
        <f t="shared" si="2127"/>
        <v>9.3594250396382236E-2</v>
      </c>
      <c r="J2809" s="119">
        <f t="shared" si="2127"/>
        <v>9.9148854030962644E-2</v>
      </c>
      <c r="K2809" s="119">
        <f t="shared" si="2127"/>
        <v>7.9539932003207248E-2</v>
      </c>
      <c r="L2809" s="119">
        <f t="shared" si="2127"/>
        <v>7.8927093147630495E-2</v>
      </c>
      <c r="M2809" s="119">
        <f t="shared" si="2127"/>
        <v>8.6687608560288884E-2</v>
      </c>
      <c r="N2809" s="119">
        <f t="shared" si="2127"/>
        <v>7.9206450141102003E-2</v>
      </c>
      <c r="O2809" s="119">
        <f t="shared" si="2127"/>
        <v>7.9300488568174135E-2</v>
      </c>
      <c r="P2809" s="175">
        <f>SUM(D2809:O2809)</f>
        <v>0.99999999999999989</v>
      </c>
      <c r="Q2809" s="176">
        <f>(P2832/P2830-1)</f>
        <v>3.6665061163427826E-3</v>
      </c>
      <c r="R2809" s="83"/>
      <c r="S2809" s="83"/>
      <c r="T2809" s="67"/>
      <c r="U2809" s="209">
        <v>2</v>
      </c>
    </row>
    <row r="2810" spans="1:21" s="60" customFormat="1" ht="15.6" hidden="1" customHeight="1" thickBot="1">
      <c r="A2810" s="150" t="s">
        <v>64</v>
      </c>
      <c r="B2810" s="62">
        <f>+B2789+1</f>
        <v>513</v>
      </c>
      <c r="C2810" s="49" t="s">
        <v>1709</v>
      </c>
      <c r="D2810" s="130">
        <f t="shared" ref="D2810:D2816" si="2128">D2833/$P2833</f>
        <v>8.7475408565661966E-2</v>
      </c>
      <c r="E2810" s="119">
        <f t="shared" ref="E2810:O2810" si="2129">E2833/$P2833</f>
        <v>8.1138046628568231E-2</v>
      </c>
      <c r="F2810" s="119">
        <f t="shared" si="2129"/>
        <v>7.8837432553310743E-2</v>
      </c>
      <c r="G2810" s="119">
        <f t="shared" si="2129"/>
        <v>8.3307756861848742E-2</v>
      </c>
      <c r="H2810" s="119">
        <f t="shared" si="2129"/>
        <v>8.7994571236453198E-2</v>
      </c>
      <c r="I2810" s="119">
        <f t="shared" si="2129"/>
        <v>9.5474111013355928E-2</v>
      </c>
      <c r="J2810" s="119">
        <f t="shared" si="2129"/>
        <v>0.10541578357256184</v>
      </c>
      <c r="K2810" s="119">
        <f t="shared" si="2129"/>
        <v>8.7485148946260624E-2</v>
      </c>
      <c r="L2810" s="119">
        <f t="shared" si="2129"/>
        <v>8.1815919438019982E-2</v>
      </c>
      <c r="M2810" s="119">
        <f t="shared" si="2129"/>
        <v>7.7713101819555402E-2</v>
      </c>
      <c r="N2810" s="119">
        <f t="shared" si="2129"/>
        <v>5.7910817829985993E-2</v>
      </c>
      <c r="O2810" s="119">
        <f t="shared" si="2129"/>
        <v>7.5431901534417381E-2</v>
      </c>
      <c r="P2810" s="175">
        <f t="shared" ref="P2810:P2819" si="2130">SUM(D2810:O2810)</f>
        <v>1</v>
      </c>
      <c r="Q2810" s="176">
        <f>(P2833/P2832-1)</f>
        <v>-3.8871947341469149E-2</v>
      </c>
      <c r="R2810" s="83"/>
      <c r="S2810" s="83"/>
      <c r="T2810" s="67"/>
      <c r="U2810" s="209">
        <v>2</v>
      </c>
    </row>
    <row r="2811" spans="1:21" s="60" customFormat="1" ht="15.6" hidden="1" customHeight="1">
      <c r="A2811" s="150" t="s">
        <v>64</v>
      </c>
      <c r="B2811" s="408">
        <f>+B2810+1</f>
        <v>514</v>
      </c>
      <c r="C2811" s="566" t="s">
        <v>1710</v>
      </c>
      <c r="D2811" s="460">
        <f t="shared" si="2128"/>
        <v>7.7386152118078783E-2</v>
      </c>
      <c r="E2811" s="346">
        <f t="shared" ref="E2811:O2811" si="2131">E2834/$P2834</f>
        <v>7.4090336570903817E-2</v>
      </c>
      <c r="F2811" s="346">
        <f t="shared" si="2131"/>
        <v>7.0564448889682857E-2</v>
      </c>
      <c r="G2811" s="346">
        <f t="shared" si="2131"/>
        <v>7.6204380383592937E-2</v>
      </c>
      <c r="H2811" s="346">
        <f t="shared" si="2131"/>
        <v>7.7644258346220546E-2</v>
      </c>
      <c r="I2811" s="346">
        <f t="shared" si="2131"/>
        <v>8.6746306981744042E-2</v>
      </c>
      <c r="J2811" s="346">
        <f t="shared" si="2131"/>
        <v>0.10012743859911308</v>
      </c>
      <c r="K2811" s="346">
        <f t="shared" si="2131"/>
        <v>8.2435004987504251E-2</v>
      </c>
      <c r="L2811" s="346">
        <f t="shared" si="2131"/>
        <v>7.8552899718559194E-2</v>
      </c>
      <c r="M2811" s="346">
        <f t="shared" si="2131"/>
        <v>9.8375493511022039E-2</v>
      </c>
      <c r="N2811" s="346">
        <f t="shared" si="2131"/>
        <v>9.0550760564596183E-2</v>
      </c>
      <c r="O2811" s="346">
        <f t="shared" si="2131"/>
        <v>8.732251932898244E-2</v>
      </c>
      <c r="P2811" s="545">
        <f t="shared" si="2130"/>
        <v>1.0000000000000002</v>
      </c>
      <c r="Q2811" s="548">
        <f t="shared" ref="Q2811:Q2819" si="2132">(P2834/P2833-1)</f>
        <v>0.18815117144432114</v>
      </c>
      <c r="R2811" s="83"/>
      <c r="S2811" s="83"/>
      <c r="T2811" s="67"/>
      <c r="U2811" s="209">
        <v>2</v>
      </c>
    </row>
    <row r="2812" spans="1:21" s="60" customFormat="1" ht="15.6" customHeight="1">
      <c r="A2812" s="150" t="s">
        <v>64</v>
      </c>
      <c r="B2812" s="513">
        <v>505</v>
      </c>
      <c r="C2812" s="567" t="s">
        <v>1711</v>
      </c>
      <c r="D2812" s="119">
        <f t="shared" si="2128"/>
        <v>8.1982824159424414E-2</v>
      </c>
      <c r="E2812" s="119">
        <f t="shared" ref="E2812:O2812" si="2133">E2835/$P2835</f>
        <v>7.4960740091841116E-2</v>
      </c>
      <c r="F2812" s="119">
        <f t="shared" si="2133"/>
        <v>7.1371785639182145E-2</v>
      </c>
      <c r="G2812" s="119">
        <f t="shared" si="2133"/>
        <v>8.1609478791266801E-2</v>
      </c>
      <c r="H2812" s="119">
        <f t="shared" si="2133"/>
        <v>8.1254352085290762E-2</v>
      </c>
      <c r="I2812" s="119">
        <f t="shared" si="2133"/>
        <v>9.0447344908510599E-2</v>
      </c>
      <c r="J2812" s="119">
        <f t="shared" si="2133"/>
        <v>9.9196128917690918E-2</v>
      </c>
      <c r="K2812" s="119">
        <f t="shared" si="2133"/>
        <v>8.0722231291818117E-2</v>
      </c>
      <c r="L2812" s="119">
        <f t="shared" si="2133"/>
        <v>7.9838637956408928E-2</v>
      </c>
      <c r="M2812" s="119">
        <f t="shared" si="2133"/>
        <v>9.2650514130799569E-2</v>
      </c>
      <c r="N2812" s="119">
        <f t="shared" si="2133"/>
        <v>8.4430401175997913E-2</v>
      </c>
      <c r="O2812" s="119">
        <f t="shared" si="2133"/>
        <v>8.1535560851768663E-2</v>
      </c>
      <c r="P2812" s="175">
        <f t="shared" si="2130"/>
        <v>0.99999999999999978</v>
      </c>
      <c r="Q2812" s="556">
        <f t="shared" si="2132"/>
        <v>0.12687597596104316</v>
      </c>
      <c r="R2812" s="83"/>
      <c r="S2812" s="83"/>
      <c r="T2812" s="67"/>
      <c r="U2812" s="209">
        <v>1</v>
      </c>
    </row>
    <row r="2813" spans="1:21" s="60" customFormat="1" ht="15.6" customHeight="1">
      <c r="A2813" s="150" t="s">
        <v>64</v>
      </c>
      <c r="B2813" s="513">
        <f>+B2812+1</f>
        <v>506</v>
      </c>
      <c r="C2813" s="567" t="s">
        <v>1712</v>
      </c>
      <c r="D2813" s="119">
        <f>D2837/$P2837</f>
        <v>8.657564027693003E-2</v>
      </c>
      <c r="E2813" s="119">
        <f t="shared" ref="E2813:O2813" si="2134">E2836/$P2836</f>
        <v>7.8585565161244944E-2</v>
      </c>
      <c r="F2813" s="119">
        <f t="shared" si="2134"/>
        <v>7.8995311863061121E-2</v>
      </c>
      <c r="G2813" s="119">
        <f t="shared" si="2134"/>
        <v>8.1424490137784411E-2</v>
      </c>
      <c r="H2813" s="119">
        <f t="shared" si="2134"/>
        <v>8.3518398679796865E-2</v>
      </c>
      <c r="I2813" s="119">
        <f t="shared" si="2134"/>
        <v>8.5426766120354186E-2</v>
      </c>
      <c r="J2813" s="119">
        <f t="shared" si="2134"/>
        <v>0.10070205390253235</v>
      </c>
      <c r="K2813" s="119">
        <f t="shared" si="2134"/>
        <v>8.2846173438230364E-2</v>
      </c>
      <c r="L2813" s="119">
        <f t="shared" si="2134"/>
        <v>7.6547190387675143E-2</v>
      </c>
      <c r="M2813" s="119">
        <f t="shared" si="2134"/>
        <v>9.0200288553651475E-2</v>
      </c>
      <c r="N2813" s="119">
        <f t="shared" si="2134"/>
        <v>7.6387332172701328E-2</v>
      </c>
      <c r="O2813" s="119">
        <f t="shared" si="2134"/>
        <v>7.9917615809222547E-2</v>
      </c>
      <c r="P2813" s="175">
        <f>SUM(D2813:O2813)</f>
        <v>1.0011268265031847</v>
      </c>
      <c r="Q2813" s="556">
        <f t="shared" si="2132"/>
        <v>-1.7429906799773187E-2</v>
      </c>
      <c r="R2813" s="83"/>
      <c r="S2813" s="83"/>
      <c r="T2813" s="67"/>
      <c r="U2813" s="209">
        <v>1</v>
      </c>
    </row>
    <row r="2814" spans="1:21" s="60" customFormat="1" ht="15.75" customHeight="1">
      <c r="A2814" s="150" t="s">
        <v>64</v>
      </c>
      <c r="B2814" s="513">
        <f>+B2813+1</f>
        <v>507</v>
      </c>
      <c r="C2814" s="567" t="s">
        <v>1713</v>
      </c>
      <c r="E2814" s="119">
        <f t="shared" ref="E2814:O2814" si="2135">E2837/$P2837</f>
        <v>7.6435313096850782E-2</v>
      </c>
      <c r="F2814" s="119">
        <f t="shared" si="2135"/>
        <v>7.6627429999268012E-2</v>
      </c>
      <c r="G2814" s="119">
        <f t="shared" si="2135"/>
        <v>8.488444748174033E-2</v>
      </c>
      <c r="H2814" s="119">
        <f t="shared" si="2135"/>
        <v>8.4202207677972998E-2</v>
      </c>
      <c r="I2814" s="119">
        <f t="shared" si="2135"/>
        <v>8.9599437641048399E-2</v>
      </c>
      <c r="J2814" s="119">
        <f t="shared" si="2135"/>
        <v>9.2203057157424176E-2</v>
      </c>
      <c r="K2814" s="119">
        <f t="shared" si="2135"/>
        <v>8.2761488875034289E-2</v>
      </c>
      <c r="L2814" s="119">
        <f t="shared" si="2135"/>
        <v>6.9323803064717068E-2</v>
      </c>
      <c r="M2814" s="119">
        <f t="shared" si="2135"/>
        <v>9.5237044471180074E-2</v>
      </c>
      <c r="N2814" s="119">
        <f t="shared" si="2135"/>
        <v>8.0153724053322856E-2</v>
      </c>
      <c r="O2814" s="119">
        <f t="shared" si="2135"/>
        <v>8.1996406204511013E-2</v>
      </c>
      <c r="P2814" s="175">
        <f t="shared" si="2130"/>
        <v>0.91342435972307001</v>
      </c>
      <c r="Q2814" s="556">
        <f t="shared" si="2132"/>
        <v>-4.9561349457239223E-2</v>
      </c>
      <c r="R2814" s="83"/>
      <c r="S2814" s="83"/>
      <c r="T2814" s="67"/>
      <c r="U2814" s="209">
        <v>1</v>
      </c>
    </row>
    <row r="2815" spans="1:21" s="60" customFormat="1" ht="15.75" customHeight="1">
      <c r="A2815" s="150" t="s">
        <v>64</v>
      </c>
      <c r="B2815" s="513">
        <f>+B2814+1</f>
        <v>508</v>
      </c>
      <c r="C2815" s="567" t="s">
        <v>1714</v>
      </c>
      <c r="D2815" s="119">
        <f t="shared" si="2128"/>
        <v>7.9099409637395451E-2</v>
      </c>
      <c r="E2815" s="119">
        <f t="shared" ref="E2815:O2815" si="2136">E2838/$P2838</f>
        <v>7.4616723650218639E-2</v>
      </c>
      <c r="F2815" s="119">
        <f t="shared" si="2136"/>
        <v>7.7896168426558957E-2</v>
      </c>
      <c r="G2815" s="119">
        <f t="shared" si="2136"/>
        <v>8.131934099035748E-2</v>
      </c>
      <c r="H2815" s="119">
        <f t="shared" si="2136"/>
        <v>8.193557589570899E-2</v>
      </c>
      <c r="I2815" s="119">
        <f t="shared" si="2136"/>
        <v>9.1868334928481357E-2</v>
      </c>
      <c r="J2815" s="119">
        <f t="shared" si="2136"/>
        <v>9.8237781465991242E-2</v>
      </c>
      <c r="K2815" s="119">
        <f t="shared" si="2136"/>
        <v>8.2835667862063589E-2</v>
      </c>
      <c r="L2815" s="119">
        <f t="shared" si="2136"/>
        <v>7.9340372467155973E-2</v>
      </c>
      <c r="M2815" s="119">
        <f t="shared" si="2136"/>
        <v>9.1988939607150655E-2</v>
      </c>
      <c r="N2815" s="119">
        <f t="shared" si="2136"/>
        <v>7.5111995597906489E-2</v>
      </c>
      <c r="O2815" s="119">
        <f t="shared" si="2136"/>
        <v>8.5749689471011109E-2</v>
      </c>
      <c r="P2815" s="175">
        <f t="shared" si="2130"/>
        <v>0.99999999999999989</v>
      </c>
      <c r="Q2815" s="556">
        <f t="shared" si="2132"/>
        <v>-1.3249120213631227E-2</v>
      </c>
      <c r="R2815" s="83"/>
      <c r="S2815" s="83"/>
      <c r="T2815" s="67"/>
      <c r="U2815" s="209">
        <v>1</v>
      </c>
    </row>
    <row r="2816" spans="1:21" s="60" customFormat="1" ht="15.75" customHeight="1">
      <c r="A2816" s="150" t="s">
        <v>64</v>
      </c>
      <c r="B2816" s="513">
        <v>509</v>
      </c>
      <c r="C2816" s="567" t="s">
        <v>1715</v>
      </c>
      <c r="D2816" s="119">
        <f t="shared" si="2128"/>
        <v>7.8780454440781383E-2</v>
      </c>
      <c r="E2816" s="119">
        <f t="shared" ref="E2816:O2816" si="2137">E2839/$P2839</f>
        <v>7.7091866053240171E-2</v>
      </c>
      <c r="F2816" s="119">
        <f t="shared" si="2137"/>
        <v>6.9137372681198642E-2</v>
      </c>
      <c r="G2816" s="119">
        <f t="shared" si="2137"/>
        <v>8.2705780312945926E-2</v>
      </c>
      <c r="H2816" s="119">
        <f t="shared" si="2137"/>
        <v>8.6083978566156572E-2</v>
      </c>
      <c r="I2816" s="119">
        <f t="shared" si="2137"/>
        <v>8.6601387590414802E-2</v>
      </c>
      <c r="J2816" s="119">
        <f t="shared" si="2137"/>
        <v>0.10042808640456626</v>
      </c>
      <c r="K2816" s="119">
        <f t="shared" si="2137"/>
        <v>8.3353835555774247E-2</v>
      </c>
      <c r="L2816" s="119">
        <f t="shared" si="2137"/>
        <v>7.8925355508537132E-2</v>
      </c>
      <c r="M2816" s="119">
        <f t="shared" si="2137"/>
        <v>9.3145696993554114E-2</v>
      </c>
      <c r="N2816" s="119">
        <f t="shared" si="2137"/>
        <v>8.0942774196722925E-2</v>
      </c>
      <c r="O2816" s="119">
        <f t="shared" si="2137"/>
        <v>8.2803411696107831E-2</v>
      </c>
      <c r="P2816" s="175">
        <f t="shared" si="2130"/>
        <v>1</v>
      </c>
      <c r="Q2816" s="556">
        <f t="shared" si="2132"/>
        <v>2.7518451405117217E-2</v>
      </c>
      <c r="R2816" s="83"/>
      <c r="S2816" s="83"/>
      <c r="T2816" s="67"/>
      <c r="U2816" s="209">
        <v>1</v>
      </c>
    </row>
    <row r="2817" spans="1:21" s="60" customFormat="1" ht="15.75" customHeight="1" thickBot="1">
      <c r="A2817" s="150" t="s">
        <v>64</v>
      </c>
      <c r="B2817" s="513">
        <v>510</v>
      </c>
      <c r="C2817" s="567" t="s">
        <v>1716</v>
      </c>
      <c r="D2817" s="119">
        <f t="shared" ref="D2817:O2819" si="2138">D2840/$P2840</f>
        <v>8.1802295376186634E-2</v>
      </c>
      <c r="E2817" s="119">
        <f t="shared" si="2138"/>
        <v>7.6701459405847064E-2</v>
      </c>
      <c r="F2817" s="119">
        <f t="shared" si="2138"/>
        <v>7.2734142540027386E-2</v>
      </c>
      <c r="G2817" s="119">
        <f t="shared" si="2138"/>
        <v>8.2983044443394882E-2</v>
      </c>
      <c r="H2817" s="119">
        <f t="shared" si="2138"/>
        <v>8.4541633212109751E-2</v>
      </c>
      <c r="I2817" s="119">
        <f t="shared" si="2138"/>
        <v>8.7706040712227831E-2</v>
      </c>
      <c r="J2817" s="119">
        <f t="shared" si="2138"/>
        <v>9.9796911160440177E-2</v>
      </c>
      <c r="K2817" s="119">
        <f t="shared" si="2138"/>
        <v>8.1046615973173378E-2</v>
      </c>
      <c r="L2817" s="119">
        <f t="shared" si="2138"/>
        <v>7.8543427950691913E-2</v>
      </c>
      <c r="M2817" s="119">
        <f t="shared" si="2138"/>
        <v>9.4601615264723937E-2</v>
      </c>
      <c r="N2817" s="119">
        <f t="shared" si="2138"/>
        <v>7.9062957540263545E-2</v>
      </c>
      <c r="O2817" s="119">
        <f t="shared" si="2138"/>
        <v>8.047985642091357E-2</v>
      </c>
      <c r="P2817" s="175">
        <f t="shared" si="2130"/>
        <v>1</v>
      </c>
      <c r="Q2817" s="556">
        <f t="shared" si="2132"/>
        <v>4.1824533779461825E-2</v>
      </c>
      <c r="R2817" s="83"/>
      <c r="S2817" s="83"/>
      <c r="T2817" s="67"/>
      <c r="U2817" s="209">
        <v>1</v>
      </c>
    </row>
    <row r="2818" spans="1:21" s="60" customFormat="1" ht="15.75" hidden="1" customHeight="1" thickBot="1">
      <c r="A2818" s="150" t="s">
        <v>64</v>
      </c>
      <c r="B2818" s="409"/>
      <c r="C2818" s="158" t="s">
        <v>1717</v>
      </c>
      <c r="D2818" s="102" t="e">
        <f t="shared" si="2138"/>
        <v>#DIV/0!</v>
      </c>
      <c r="E2818" s="103" t="e">
        <f t="shared" si="2138"/>
        <v>#DIV/0!</v>
      </c>
      <c r="F2818" s="103" t="e">
        <f t="shared" si="2138"/>
        <v>#DIV/0!</v>
      </c>
      <c r="G2818" s="103" t="e">
        <f t="shared" si="2138"/>
        <v>#DIV/0!</v>
      </c>
      <c r="H2818" s="103" t="e">
        <f t="shared" si="2138"/>
        <v>#DIV/0!</v>
      </c>
      <c r="I2818" s="103" t="e">
        <f t="shared" si="2138"/>
        <v>#DIV/0!</v>
      </c>
      <c r="J2818" s="103" t="e">
        <f t="shared" si="2138"/>
        <v>#DIV/0!</v>
      </c>
      <c r="K2818" s="103" t="e">
        <f t="shared" si="2138"/>
        <v>#DIV/0!</v>
      </c>
      <c r="L2818" s="103" t="e">
        <f t="shared" si="2138"/>
        <v>#DIV/0!</v>
      </c>
      <c r="M2818" s="103" t="e">
        <f t="shared" si="2138"/>
        <v>#DIV/0!</v>
      </c>
      <c r="N2818" s="103" t="e">
        <f t="shared" si="2138"/>
        <v>#DIV/0!</v>
      </c>
      <c r="O2818" s="103" t="e">
        <f t="shared" si="2138"/>
        <v>#DIV/0!</v>
      </c>
      <c r="P2818" s="105" t="e">
        <f t="shared" si="2130"/>
        <v>#DIV/0!</v>
      </c>
      <c r="Q2818" s="106">
        <f t="shared" si="2132"/>
        <v>-1</v>
      </c>
      <c r="R2818" s="83"/>
      <c r="S2818" s="83"/>
      <c r="T2818" s="67"/>
      <c r="U2818" s="209">
        <v>2</v>
      </c>
    </row>
    <row r="2819" spans="1:21" s="60" customFormat="1" ht="15.75" hidden="1" customHeight="1" thickBot="1">
      <c r="A2819" s="150" t="s">
        <v>64</v>
      </c>
      <c r="B2819" s="213"/>
      <c r="C2819" s="40" t="s">
        <v>1718</v>
      </c>
      <c r="D2819" s="102" t="e">
        <f t="shared" si="2138"/>
        <v>#DIV/0!</v>
      </c>
      <c r="E2819" s="103" t="e">
        <f t="shared" si="2138"/>
        <v>#DIV/0!</v>
      </c>
      <c r="F2819" s="103" t="e">
        <f t="shared" si="2138"/>
        <v>#DIV/0!</v>
      </c>
      <c r="G2819" s="103" t="e">
        <f t="shared" si="2138"/>
        <v>#DIV/0!</v>
      </c>
      <c r="H2819" s="103" t="e">
        <f t="shared" si="2138"/>
        <v>#DIV/0!</v>
      </c>
      <c r="I2819" s="103" t="e">
        <f t="shared" si="2138"/>
        <v>#DIV/0!</v>
      </c>
      <c r="J2819" s="103" t="e">
        <f t="shared" si="2138"/>
        <v>#DIV/0!</v>
      </c>
      <c r="K2819" s="103" t="e">
        <f t="shared" si="2138"/>
        <v>#DIV/0!</v>
      </c>
      <c r="L2819" s="103" t="e">
        <f t="shared" si="2138"/>
        <v>#DIV/0!</v>
      </c>
      <c r="M2819" s="103" t="e">
        <f t="shared" si="2138"/>
        <v>#DIV/0!</v>
      </c>
      <c r="N2819" s="103" t="e">
        <f t="shared" si="2138"/>
        <v>#DIV/0!</v>
      </c>
      <c r="O2819" s="103" t="e">
        <f t="shared" si="2138"/>
        <v>#DIV/0!</v>
      </c>
      <c r="P2819" s="107" t="e">
        <f t="shared" si="2130"/>
        <v>#DIV/0!</v>
      </c>
      <c r="Q2819" s="108" t="e">
        <f t="shared" si="2132"/>
        <v>#DIV/0!</v>
      </c>
      <c r="R2819" s="83"/>
      <c r="S2819" s="83"/>
      <c r="T2819" s="67"/>
      <c r="U2819" s="209">
        <v>2</v>
      </c>
    </row>
    <row r="2820" spans="1:21" s="60" customFormat="1" ht="15.75" hidden="1" customHeight="1" thickBot="1">
      <c r="A2820" s="150" t="s">
        <v>64</v>
      </c>
      <c r="B2820" s="213"/>
      <c r="C2820" s="40" t="s">
        <v>2561</v>
      </c>
      <c r="D2820" s="102" t="e">
        <f t="shared" ref="D2820:O2820" si="2139">D2843/$P2843</f>
        <v>#DIV/0!</v>
      </c>
      <c r="E2820" s="103" t="e">
        <f t="shared" si="2139"/>
        <v>#DIV/0!</v>
      </c>
      <c r="F2820" s="103" t="e">
        <f t="shared" si="2139"/>
        <v>#DIV/0!</v>
      </c>
      <c r="G2820" s="103" t="e">
        <f t="shared" si="2139"/>
        <v>#DIV/0!</v>
      </c>
      <c r="H2820" s="103" t="e">
        <f t="shared" si="2139"/>
        <v>#DIV/0!</v>
      </c>
      <c r="I2820" s="103" t="e">
        <f t="shared" si="2139"/>
        <v>#DIV/0!</v>
      </c>
      <c r="J2820" s="103" t="e">
        <f t="shared" si="2139"/>
        <v>#DIV/0!</v>
      </c>
      <c r="K2820" s="103" t="e">
        <f t="shared" si="2139"/>
        <v>#DIV/0!</v>
      </c>
      <c r="L2820" s="103" t="e">
        <f t="shared" si="2139"/>
        <v>#DIV/0!</v>
      </c>
      <c r="M2820" s="103" t="e">
        <f t="shared" si="2139"/>
        <v>#DIV/0!</v>
      </c>
      <c r="N2820" s="103" t="e">
        <f t="shared" si="2139"/>
        <v>#DIV/0!</v>
      </c>
      <c r="O2820" s="103" t="e">
        <f t="shared" si="2139"/>
        <v>#DIV/0!</v>
      </c>
      <c r="P2820" s="107" t="e">
        <f t="shared" ref="P2820:P2822" si="2140">SUM(D2820:O2820)</f>
        <v>#DIV/0!</v>
      </c>
      <c r="Q2820" s="108" t="e">
        <f t="shared" ref="Q2820:Q2822" si="2141">(P2843/P2842-1)</f>
        <v>#DIV/0!</v>
      </c>
      <c r="R2820" s="83"/>
      <c r="S2820" s="83"/>
      <c r="T2820" s="67"/>
      <c r="U2820" s="209">
        <v>2</v>
      </c>
    </row>
    <row r="2821" spans="1:21" s="60" customFormat="1" ht="15.75" hidden="1" customHeight="1" thickBot="1">
      <c r="A2821" s="150" t="s">
        <v>64</v>
      </c>
      <c r="B2821" s="213"/>
      <c r="C2821" s="40" t="s">
        <v>2657</v>
      </c>
      <c r="D2821" s="102" t="e">
        <f t="shared" ref="D2821:O2821" si="2142">D2844/$P2844</f>
        <v>#DIV/0!</v>
      </c>
      <c r="E2821" s="103" t="e">
        <f t="shared" si="2142"/>
        <v>#DIV/0!</v>
      </c>
      <c r="F2821" s="103" t="e">
        <f t="shared" si="2142"/>
        <v>#DIV/0!</v>
      </c>
      <c r="G2821" s="103" t="e">
        <f t="shared" si="2142"/>
        <v>#DIV/0!</v>
      </c>
      <c r="H2821" s="103" t="e">
        <f t="shared" si="2142"/>
        <v>#DIV/0!</v>
      </c>
      <c r="I2821" s="103" t="e">
        <f t="shared" si="2142"/>
        <v>#DIV/0!</v>
      </c>
      <c r="J2821" s="103" t="e">
        <f t="shared" si="2142"/>
        <v>#DIV/0!</v>
      </c>
      <c r="K2821" s="103" t="e">
        <f t="shared" si="2142"/>
        <v>#DIV/0!</v>
      </c>
      <c r="L2821" s="103" t="e">
        <f t="shared" si="2142"/>
        <v>#DIV/0!</v>
      </c>
      <c r="M2821" s="103" t="e">
        <f t="shared" si="2142"/>
        <v>#DIV/0!</v>
      </c>
      <c r="N2821" s="103" t="e">
        <f t="shared" si="2142"/>
        <v>#DIV/0!</v>
      </c>
      <c r="O2821" s="103" t="e">
        <f t="shared" si="2142"/>
        <v>#DIV/0!</v>
      </c>
      <c r="P2821" s="107" t="e">
        <f t="shared" si="2140"/>
        <v>#DIV/0!</v>
      </c>
      <c r="Q2821" s="108" t="e">
        <f t="shared" si="2141"/>
        <v>#DIV/0!</v>
      </c>
      <c r="R2821" s="83"/>
      <c r="S2821" s="83"/>
      <c r="T2821" s="67"/>
      <c r="U2821" s="209">
        <v>2</v>
      </c>
    </row>
    <row r="2822" spans="1:21" s="60" customFormat="1" ht="15.75" hidden="1" customHeight="1" thickBot="1">
      <c r="A2822" s="150" t="s">
        <v>64</v>
      </c>
      <c r="B2822" s="213"/>
      <c r="C2822" s="40" t="s">
        <v>2753</v>
      </c>
      <c r="D2822" s="102" t="e">
        <f t="shared" ref="D2822:O2822" si="2143">D2845/$P2845</f>
        <v>#DIV/0!</v>
      </c>
      <c r="E2822" s="103" t="e">
        <f t="shared" si="2143"/>
        <v>#DIV/0!</v>
      </c>
      <c r="F2822" s="103" t="e">
        <f t="shared" si="2143"/>
        <v>#DIV/0!</v>
      </c>
      <c r="G2822" s="103" t="e">
        <f t="shared" si="2143"/>
        <v>#DIV/0!</v>
      </c>
      <c r="H2822" s="103" t="e">
        <f t="shared" si="2143"/>
        <v>#DIV/0!</v>
      </c>
      <c r="I2822" s="103" t="e">
        <f t="shared" si="2143"/>
        <v>#DIV/0!</v>
      </c>
      <c r="J2822" s="103" t="e">
        <f t="shared" si="2143"/>
        <v>#DIV/0!</v>
      </c>
      <c r="K2822" s="103" t="e">
        <f t="shared" si="2143"/>
        <v>#DIV/0!</v>
      </c>
      <c r="L2822" s="103" t="e">
        <f t="shared" si="2143"/>
        <v>#DIV/0!</v>
      </c>
      <c r="M2822" s="103" t="e">
        <f t="shared" si="2143"/>
        <v>#DIV/0!</v>
      </c>
      <c r="N2822" s="103" t="e">
        <f t="shared" si="2143"/>
        <v>#DIV/0!</v>
      </c>
      <c r="O2822" s="103" t="e">
        <f t="shared" si="2143"/>
        <v>#DIV/0!</v>
      </c>
      <c r="P2822" s="107" t="e">
        <f t="shared" si="2140"/>
        <v>#DIV/0!</v>
      </c>
      <c r="Q2822" s="108" t="e">
        <f t="shared" si="2141"/>
        <v>#DIV/0!</v>
      </c>
      <c r="R2822" s="83"/>
      <c r="S2822" s="83"/>
      <c r="T2822" s="67"/>
      <c r="U2822" s="209">
        <v>2</v>
      </c>
    </row>
    <row r="2823" spans="1:21" s="60" customFormat="1" ht="15.75" hidden="1" customHeight="1" thickBot="1">
      <c r="A2823" s="150" t="s">
        <v>64</v>
      </c>
      <c r="B2823" s="213"/>
      <c r="C2823" s="41" t="s">
        <v>299</v>
      </c>
      <c r="D2823" s="351">
        <v>95.70578884999999</v>
      </c>
      <c r="E2823" s="352">
        <v>82.990252400000003</v>
      </c>
      <c r="F2823" s="352">
        <v>85.085583689999993</v>
      </c>
      <c r="G2823" s="352">
        <v>90.844915909999997</v>
      </c>
      <c r="H2823" s="352">
        <v>86.644105199999998</v>
      </c>
      <c r="I2823" s="352">
        <v>100.88141089</v>
      </c>
      <c r="J2823" s="352">
        <v>129.06158483999999</v>
      </c>
      <c r="K2823" s="352">
        <v>92.603621379999993</v>
      </c>
      <c r="L2823" s="352">
        <v>92.04807009999999</v>
      </c>
      <c r="M2823" s="352">
        <v>107.77648164</v>
      </c>
      <c r="N2823" s="352">
        <v>96.485263430000003</v>
      </c>
      <c r="O2823" s="83">
        <v>92.191407670000004</v>
      </c>
      <c r="P2823" s="304">
        <f>SUM(D2823:O2823)</f>
        <v>1152.3184860000001</v>
      </c>
      <c r="Q2823" s="84"/>
      <c r="R2823" s="83"/>
      <c r="S2823" s="83"/>
      <c r="T2823" s="67"/>
      <c r="U2823" s="209">
        <v>2</v>
      </c>
    </row>
    <row r="2824" spans="1:21" s="60" customFormat="1" ht="15.75" hidden="1" customHeight="1" thickBot="1">
      <c r="A2824" s="45" t="s">
        <v>64</v>
      </c>
      <c r="B2824" s="213"/>
      <c r="C2824" s="40" t="s">
        <v>300</v>
      </c>
      <c r="D2824" s="109">
        <v>96.406032929999995</v>
      </c>
      <c r="E2824" s="110">
        <v>93.691391980000006</v>
      </c>
      <c r="F2824" s="110">
        <v>90.18408531</v>
      </c>
      <c r="G2824" s="110">
        <v>93.607155359999993</v>
      </c>
      <c r="H2824" s="110">
        <v>94.528089960000003</v>
      </c>
      <c r="I2824" s="110">
        <v>109.06808291</v>
      </c>
      <c r="J2824" s="110">
        <v>135.17752976</v>
      </c>
      <c r="K2824" s="110">
        <v>99.915352389999995</v>
      </c>
      <c r="L2824" s="110">
        <v>103.14379654</v>
      </c>
      <c r="M2824" s="110">
        <v>114.18857488</v>
      </c>
      <c r="N2824" s="110">
        <v>95.732509960000002</v>
      </c>
      <c r="O2824" s="111">
        <v>96.063919639999995</v>
      </c>
      <c r="P2824" s="112">
        <f>SUM(D2824:O2824)</f>
        <v>1221.7065216199999</v>
      </c>
      <c r="Q2824" s="240"/>
      <c r="R2824" s="315"/>
      <c r="S2824" s="315"/>
      <c r="T2824" s="242"/>
      <c r="U2824" s="209">
        <v>2</v>
      </c>
    </row>
    <row r="2825" spans="1:21" s="60" customFormat="1" ht="15.75" hidden="1" customHeight="1" thickBot="1">
      <c r="A2825" s="45" t="s">
        <v>64</v>
      </c>
      <c r="B2825" s="213"/>
      <c r="C2825" s="40" t="s">
        <v>476</v>
      </c>
      <c r="D2825" s="109">
        <v>96.678500869999993</v>
      </c>
      <c r="E2825" s="110">
        <v>98.149173399999995</v>
      </c>
      <c r="F2825" s="110">
        <v>95.515771779999994</v>
      </c>
      <c r="G2825" s="110">
        <v>99.107846719999998</v>
      </c>
      <c r="H2825" s="110">
        <v>101.11806439999999</v>
      </c>
      <c r="I2825" s="110">
        <v>117.54328442000001</v>
      </c>
      <c r="J2825" s="110">
        <v>140.09564458</v>
      </c>
      <c r="K2825" s="110">
        <v>110.43772817</v>
      </c>
      <c r="L2825" s="110">
        <v>107.96205745</v>
      </c>
      <c r="M2825" s="110">
        <v>117.78279066</v>
      </c>
      <c r="N2825" s="110">
        <v>107.83711477</v>
      </c>
      <c r="O2825" s="111">
        <v>105.92158662999999</v>
      </c>
      <c r="P2825" s="112">
        <f t="shared" ref="P2825:P2830" si="2144">SUM(D2825:O2825)</f>
        <v>1298.14956385</v>
      </c>
      <c r="Q2825" s="80"/>
      <c r="R2825" s="114"/>
      <c r="S2825" s="114"/>
      <c r="T2825" s="115">
        <f t="shared" ref="T2825:T2830" si="2145">R2825-S2825</f>
        <v>0</v>
      </c>
      <c r="U2825" s="209">
        <v>2</v>
      </c>
    </row>
    <row r="2826" spans="1:21" s="60" customFormat="1" ht="15.75" hidden="1" customHeight="1" thickBot="1">
      <c r="A2826" s="45" t="s">
        <v>64</v>
      </c>
      <c r="B2826" s="213"/>
      <c r="C2826" s="40" t="s">
        <v>595</v>
      </c>
      <c r="D2826" s="109">
        <v>104.85241831</v>
      </c>
      <c r="E2826" s="110">
        <v>105.61694085000001</v>
      </c>
      <c r="F2826" s="110">
        <v>103.54476197</v>
      </c>
      <c r="G2826" s="110">
        <v>107.04748812</v>
      </c>
      <c r="H2826" s="110">
        <v>111.5418025</v>
      </c>
      <c r="I2826" s="110">
        <v>123.78202569</v>
      </c>
      <c r="J2826" s="110">
        <v>148.30727705999999</v>
      </c>
      <c r="K2826" s="110">
        <v>118.3149789</v>
      </c>
      <c r="L2826" s="110">
        <v>113.10576388</v>
      </c>
      <c r="M2826" s="110">
        <v>123.87349543000001</v>
      </c>
      <c r="N2826" s="110">
        <v>113.79898213</v>
      </c>
      <c r="O2826" s="111">
        <v>113.10512197</v>
      </c>
      <c r="P2826" s="112">
        <f t="shared" si="2144"/>
        <v>1386.89105681</v>
      </c>
      <c r="Q2826" s="80"/>
      <c r="R2826" s="114"/>
      <c r="S2826" s="114"/>
      <c r="T2826" s="115">
        <f t="shared" si="2145"/>
        <v>0</v>
      </c>
      <c r="U2826" s="209">
        <v>2</v>
      </c>
    </row>
    <row r="2827" spans="1:21" s="60" customFormat="1" ht="15.75" hidden="1" customHeight="1" thickBot="1">
      <c r="A2827" s="45" t="s">
        <v>64</v>
      </c>
      <c r="B2827" s="213"/>
      <c r="C2827" s="40" t="s">
        <v>691</v>
      </c>
      <c r="D2827" s="109">
        <v>111.05200219</v>
      </c>
      <c r="E2827" s="110">
        <v>114.19871836</v>
      </c>
      <c r="F2827" s="110">
        <v>110.70662218</v>
      </c>
      <c r="G2827" s="110">
        <v>121.02946367</v>
      </c>
      <c r="H2827" s="110">
        <v>122.56932107</v>
      </c>
      <c r="I2827" s="110">
        <v>133.90547509999999</v>
      </c>
      <c r="J2827" s="110">
        <v>160.45359138000001</v>
      </c>
      <c r="K2827" s="110">
        <v>126.0153761</v>
      </c>
      <c r="L2827" s="110">
        <v>121.49839777</v>
      </c>
      <c r="M2827" s="110">
        <v>132.35889650999999</v>
      </c>
      <c r="N2827" s="110">
        <v>124.36985238</v>
      </c>
      <c r="O2827" s="111">
        <v>118.61148057</v>
      </c>
      <c r="P2827" s="112">
        <f t="shared" si="2144"/>
        <v>1496.7691972799998</v>
      </c>
      <c r="Q2827" s="80"/>
      <c r="R2827" s="114"/>
      <c r="S2827" s="114"/>
      <c r="T2827" s="115">
        <f t="shared" si="2145"/>
        <v>0</v>
      </c>
      <c r="U2827" s="209">
        <v>2</v>
      </c>
    </row>
    <row r="2828" spans="1:21" s="60" customFormat="1" ht="15.75" hidden="1" customHeight="1" thickBot="1">
      <c r="A2828" s="45" t="s">
        <v>64</v>
      </c>
      <c r="B2828" s="213"/>
      <c r="C2828" s="40" t="s">
        <v>780</v>
      </c>
      <c r="D2828" s="151">
        <v>134.04022572</v>
      </c>
      <c r="E2828" s="152">
        <v>125.18183383</v>
      </c>
      <c r="F2828" s="152">
        <v>116.81029428000001</v>
      </c>
      <c r="G2828" s="152">
        <v>129.43295483</v>
      </c>
      <c r="H2828" s="152">
        <v>127.83047164</v>
      </c>
      <c r="I2828" s="152">
        <v>137.50201278</v>
      </c>
      <c r="J2828" s="152">
        <v>166.83329529</v>
      </c>
      <c r="K2828" s="152">
        <v>120.79945953000001</v>
      </c>
      <c r="L2828" s="152">
        <v>126.97821687000001</v>
      </c>
      <c r="M2828" s="152">
        <v>141.08890211000002</v>
      </c>
      <c r="N2828" s="152">
        <v>126.07559486</v>
      </c>
      <c r="O2828" s="111">
        <v>123.55341053000001</v>
      </c>
      <c r="P2828" s="112">
        <f t="shared" si="2144"/>
        <v>1576.12667227</v>
      </c>
      <c r="Q2828" s="80"/>
      <c r="R2828" s="114"/>
      <c r="S2828" s="114"/>
      <c r="T2828" s="115">
        <f t="shared" si="2145"/>
        <v>0</v>
      </c>
      <c r="U2828" s="209">
        <v>2</v>
      </c>
    </row>
    <row r="2829" spans="1:21" s="60" customFormat="1" ht="15.75" hidden="1" customHeight="1" thickBot="1">
      <c r="A2829" s="45" t="s">
        <v>64</v>
      </c>
      <c r="B2829" s="213"/>
      <c r="C2829" s="40" t="s">
        <v>859</v>
      </c>
      <c r="D2829" s="306">
        <v>129.77888565000001</v>
      </c>
      <c r="E2829" s="307">
        <v>123.19309873</v>
      </c>
      <c r="F2829" s="307">
        <v>121.86300179999999</v>
      </c>
      <c r="G2829" s="307">
        <v>134.76185796000001</v>
      </c>
      <c r="H2829" s="307">
        <v>125.31764554999999</v>
      </c>
      <c r="I2829" s="307">
        <v>135.65141464999999</v>
      </c>
      <c r="J2829" s="307">
        <v>167.79383035000001</v>
      </c>
      <c r="K2829" s="307">
        <v>131.88398769</v>
      </c>
      <c r="L2829" s="307">
        <v>126.10392111</v>
      </c>
      <c r="M2829" s="307">
        <v>139.49110074999999</v>
      </c>
      <c r="N2829" s="307">
        <v>127.7494215</v>
      </c>
      <c r="O2829" s="308">
        <v>128.88104454999998</v>
      </c>
      <c r="P2829" s="309">
        <f t="shared" si="2144"/>
        <v>1592.4692102900001</v>
      </c>
      <c r="Q2829" s="80"/>
      <c r="R2829" s="109"/>
      <c r="S2829" s="109"/>
      <c r="T2829" s="52">
        <f>S2829-R2829</f>
        <v>0</v>
      </c>
      <c r="U2829" s="209">
        <v>2</v>
      </c>
    </row>
    <row r="2830" spans="1:21" s="60" customFormat="1" ht="15.75" hidden="1" customHeight="1" thickBot="1">
      <c r="A2830" s="45" t="s">
        <v>64</v>
      </c>
      <c r="B2830" s="512"/>
      <c r="C2830" s="41" t="s">
        <v>943</v>
      </c>
      <c r="D2830" s="306">
        <v>128.36813229999998</v>
      </c>
      <c r="E2830" s="307">
        <v>124.64849355</v>
      </c>
      <c r="F2830" s="307">
        <v>123.88829405</v>
      </c>
      <c r="G2830" s="307">
        <v>116.07048573</v>
      </c>
      <c r="H2830" s="307">
        <v>134.98232197999999</v>
      </c>
      <c r="I2830" s="307">
        <v>159.12637128</v>
      </c>
      <c r="J2830" s="307">
        <v>176.17766888999998</v>
      </c>
      <c r="K2830" s="307">
        <v>143.71884256000001</v>
      </c>
      <c r="L2830" s="307">
        <v>129.00107725000001</v>
      </c>
      <c r="M2830" s="307">
        <v>154.14633372999998</v>
      </c>
      <c r="N2830" s="307">
        <v>132.24164334</v>
      </c>
      <c r="O2830" s="308">
        <v>139.45243427</v>
      </c>
      <c r="P2830" s="309">
        <f t="shared" si="2144"/>
        <v>1661.8220989299996</v>
      </c>
      <c r="Q2830" s="80"/>
      <c r="R2830" s="342">
        <v>1681</v>
      </c>
      <c r="S2830" s="342">
        <f>1647+34</f>
        <v>1681</v>
      </c>
      <c r="T2830" s="355">
        <f t="shared" si="2145"/>
        <v>0</v>
      </c>
      <c r="U2830" s="209">
        <v>2</v>
      </c>
    </row>
    <row r="2831" spans="1:21" s="60" customFormat="1" ht="15.6" customHeight="1" thickBot="1">
      <c r="A2831" s="45" t="s">
        <v>64</v>
      </c>
      <c r="B2831" s="513">
        <v>511</v>
      </c>
      <c r="C2831" s="567" t="s">
        <v>2827</v>
      </c>
      <c r="D2831" s="551">
        <v>173.2</v>
      </c>
      <c r="E2831" s="551">
        <v>162.4</v>
      </c>
      <c r="F2831" s="551">
        <v>154</v>
      </c>
      <c r="G2831" s="551">
        <v>175.7</v>
      </c>
      <c r="H2831" s="551">
        <v>179</v>
      </c>
      <c r="I2831" s="551">
        <v>185.7</v>
      </c>
      <c r="J2831" s="551">
        <v>211.3</v>
      </c>
      <c r="K2831" s="551">
        <v>171.6</v>
      </c>
      <c r="L2831" s="551">
        <v>166.3</v>
      </c>
      <c r="M2831" s="551">
        <v>200.3</v>
      </c>
      <c r="N2831" s="551">
        <v>167.4</v>
      </c>
      <c r="O2831" s="551">
        <f>(R2831)-SUM(D2831:N2831)</f>
        <v>170.40000000000032</v>
      </c>
      <c r="P2831" s="552">
        <f t="shared" ref="P2831" si="2146">SUM(D2831:O2831)</f>
        <v>2117.3000000000002</v>
      </c>
      <c r="Q2831" s="173"/>
      <c r="R2831" s="551">
        <v>2117.3000000000002</v>
      </c>
      <c r="S2831" s="551">
        <v>2117.3000000000002</v>
      </c>
      <c r="T2831" s="521">
        <f>R2831-S2831</f>
        <v>0</v>
      </c>
      <c r="U2831" s="209">
        <v>1</v>
      </c>
    </row>
    <row r="2832" spans="1:21" s="60" customFormat="1" ht="15.75" hidden="1" customHeight="1" thickBot="1">
      <c r="A2832" s="45" t="s">
        <v>64</v>
      </c>
      <c r="B2832" s="409"/>
      <c r="C2832" s="158" t="s">
        <v>1077</v>
      </c>
      <c r="D2832" s="312">
        <v>140.48397559</v>
      </c>
      <c r="E2832" s="313">
        <v>130.45184054000001</v>
      </c>
      <c r="F2832" s="313">
        <v>131.2434647</v>
      </c>
      <c r="G2832" s="313">
        <v>136.35642449000002</v>
      </c>
      <c r="H2832" s="313">
        <v>134.62706066999999</v>
      </c>
      <c r="I2832" s="313">
        <v>156.10727097999998</v>
      </c>
      <c r="J2832" s="313">
        <v>165.3718787</v>
      </c>
      <c r="K2832" s="313">
        <v>132.66585999</v>
      </c>
      <c r="L2832" s="313">
        <v>131.64369676000001</v>
      </c>
      <c r="M2832" s="313">
        <v>144.58757822000001</v>
      </c>
      <c r="N2832" s="313">
        <v>132.10964053000001</v>
      </c>
      <c r="O2832" s="305">
        <v>132.26648865000001</v>
      </c>
      <c r="P2832" s="314">
        <f>SUM(D2832:O2832)</f>
        <v>1667.91517982</v>
      </c>
      <c r="Q2832" s="75"/>
      <c r="R2832" s="395">
        <v>1681.5</v>
      </c>
      <c r="S2832" s="396">
        <f>1647.5+34</f>
        <v>1681.5</v>
      </c>
      <c r="T2832" s="397">
        <f>R2832-S2832</f>
        <v>0</v>
      </c>
      <c r="U2832" s="209">
        <v>2</v>
      </c>
    </row>
    <row r="2833" spans="1:21" s="60" customFormat="1" ht="15.75" hidden="1" customHeight="1" thickBot="1">
      <c r="A2833" s="45" t="s">
        <v>64</v>
      </c>
      <c r="B2833" s="62"/>
      <c r="C2833" s="40" t="s">
        <v>1709</v>
      </c>
      <c r="D2833" s="109">
        <v>140.23008397999999</v>
      </c>
      <c r="E2833" s="110">
        <v>130.07078537000001</v>
      </c>
      <c r="F2833" s="110">
        <v>126.3827168</v>
      </c>
      <c r="G2833" s="110">
        <v>133.54900459999999</v>
      </c>
      <c r="H2833" s="110">
        <v>141.06234330999999</v>
      </c>
      <c r="I2833" s="110">
        <v>153.05264444999997</v>
      </c>
      <c r="J2833" s="110">
        <v>168.98994158000002</v>
      </c>
      <c r="K2833" s="110">
        <v>140.24569859000002</v>
      </c>
      <c r="L2833" s="110">
        <v>131.15746976</v>
      </c>
      <c r="M2833" s="110">
        <v>124.58032461000001</v>
      </c>
      <c r="N2833" s="110">
        <v>92.835677829999995</v>
      </c>
      <c r="O2833" s="111">
        <v>120.92337790000001</v>
      </c>
      <c r="P2833" s="112">
        <f t="shared" ref="P2833:P2842" si="2147">SUM(D2833:O2833)</f>
        <v>1603.0800687799999</v>
      </c>
      <c r="Q2833" s="75"/>
      <c r="R2833" s="109">
        <v>1667</v>
      </c>
      <c r="S2833" s="114">
        <v>1667</v>
      </c>
      <c r="T2833" s="310">
        <f t="shared" ref="T2833:T2842" si="2148">R2833-S2833</f>
        <v>0</v>
      </c>
      <c r="U2833" s="209">
        <v>2</v>
      </c>
    </row>
    <row r="2834" spans="1:21" s="60" customFormat="1" ht="15.75" hidden="1" customHeight="1" thickBot="1">
      <c r="A2834" s="45" t="s">
        <v>64</v>
      </c>
      <c r="B2834" s="62"/>
      <c r="C2834" s="40" t="s">
        <v>1710</v>
      </c>
      <c r="D2834" s="312">
        <v>147.39751705</v>
      </c>
      <c r="E2834" s="313">
        <v>141.11997236000002</v>
      </c>
      <c r="F2834" s="313">
        <v>134.40420893999999</v>
      </c>
      <c r="G2834" s="313">
        <v>145.14659469999998</v>
      </c>
      <c r="H2834" s="313">
        <v>147.88913236000002</v>
      </c>
      <c r="I2834" s="313">
        <v>165.22581769999999</v>
      </c>
      <c r="J2834" s="313">
        <v>190.71287864999999</v>
      </c>
      <c r="K2834" s="313">
        <v>157.01407449000001</v>
      </c>
      <c r="L2834" s="313">
        <v>149.61982291000001</v>
      </c>
      <c r="M2834" s="313">
        <v>187.37594627999999</v>
      </c>
      <c r="N2834" s="313">
        <v>172.47216599999999</v>
      </c>
      <c r="O2834" s="305">
        <v>166.32333019999999</v>
      </c>
      <c r="P2834" s="314">
        <f t="shared" si="2147"/>
        <v>1904.7014616399997</v>
      </c>
      <c r="Q2834" s="79"/>
      <c r="R2834" s="109">
        <v>1784.3</v>
      </c>
      <c r="S2834" s="114">
        <v>1784.3</v>
      </c>
      <c r="T2834" s="115">
        <f t="shared" si="2148"/>
        <v>0</v>
      </c>
      <c r="U2834" s="209">
        <v>2</v>
      </c>
    </row>
    <row r="2835" spans="1:21" s="60" customFormat="1" ht="15.6" hidden="1" customHeight="1" thickBot="1">
      <c r="A2835" s="45" t="s">
        <v>64</v>
      </c>
      <c r="B2835" s="62"/>
      <c r="C2835" s="40" t="s">
        <v>1711</v>
      </c>
      <c r="D2835" s="109">
        <v>175.96484454</v>
      </c>
      <c r="E2835" s="110">
        <v>160.89290790000001</v>
      </c>
      <c r="F2835" s="110">
        <v>153.1897113</v>
      </c>
      <c r="G2835" s="110">
        <v>175.16351011</v>
      </c>
      <c r="H2835" s="110">
        <v>174.40127953000001</v>
      </c>
      <c r="I2835" s="110">
        <v>194.13277291999998</v>
      </c>
      <c r="J2835" s="110">
        <v>212.91083325</v>
      </c>
      <c r="K2835" s="110">
        <v>173.25915551</v>
      </c>
      <c r="L2835" s="110">
        <v>171.36264406999999</v>
      </c>
      <c r="M2835" s="110">
        <v>198.86157231999999</v>
      </c>
      <c r="N2835" s="110">
        <v>181.21823162000001</v>
      </c>
      <c r="O2835" s="111">
        <v>175.00485543000002</v>
      </c>
      <c r="P2835" s="112">
        <f t="shared" si="2147"/>
        <v>2146.3623185000001</v>
      </c>
      <c r="Q2835" s="113"/>
      <c r="R2835" s="109">
        <v>2029.7</v>
      </c>
      <c r="S2835" s="114">
        <v>2029.7</v>
      </c>
      <c r="T2835" s="115">
        <f t="shared" si="2148"/>
        <v>0</v>
      </c>
      <c r="U2835" s="209">
        <v>2</v>
      </c>
    </row>
    <row r="2836" spans="1:21" s="60" customFormat="1" ht="15.6" hidden="1" customHeight="1" thickBot="1">
      <c r="A2836" s="45" t="s">
        <v>64</v>
      </c>
      <c r="B2836" s="62"/>
      <c r="C2836" s="40" t="s">
        <v>1712</v>
      </c>
      <c r="D2836" s="109">
        <v>180.20739743000001</v>
      </c>
      <c r="E2836" s="110">
        <v>165.73313949999999</v>
      </c>
      <c r="F2836" s="110">
        <v>166.59727538999999</v>
      </c>
      <c r="G2836" s="110">
        <v>171.72029437</v>
      </c>
      <c r="H2836" s="110">
        <v>176.13624577000002</v>
      </c>
      <c r="I2836" s="110">
        <v>180.1609</v>
      </c>
      <c r="J2836" s="110">
        <v>212.37573990999999</v>
      </c>
      <c r="K2836" s="110">
        <v>174.71855538999998</v>
      </c>
      <c r="L2836" s="110">
        <v>161.43430612</v>
      </c>
      <c r="M2836" s="110">
        <v>190.22802693</v>
      </c>
      <c r="N2836" s="110">
        <v>161.09717290999998</v>
      </c>
      <c r="O2836" s="111">
        <v>168.54236961000001</v>
      </c>
      <c r="P2836" s="112">
        <f t="shared" si="2147"/>
        <v>2108.9514233300001</v>
      </c>
      <c r="Q2836" s="79"/>
      <c r="R2836" s="444">
        <v>2099.4</v>
      </c>
      <c r="S2836" s="343">
        <v>2099.4</v>
      </c>
      <c r="T2836" s="403">
        <f t="shared" si="2148"/>
        <v>0</v>
      </c>
      <c r="U2836" s="209">
        <v>2</v>
      </c>
    </row>
    <row r="2837" spans="1:21" s="60" customFormat="1" ht="15.75" hidden="1" customHeight="1" thickBot="1">
      <c r="A2837" s="45" t="s">
        <v>64</v>
      </c>
      <c r="B2837" s="62">
        <f>+B2831+1</f>
        <v>512</v>
      </c>
      <c r="C2837" s="40" t="s">
        <v>1713</v>
      </c>
      <c r="D2837" s="109">
        <v>173.53471929</v>
      </c>
      <c r="E2837" s="110">
        <v>153.20915398</v>
      </c>
      <c r="F2837" s="110">
        <v>153.59423866</v>
      </c>
      <c r="G2837" s="110">
        <v>170.14484350000001</v>
      </c>
      <c r="H2837" s="110">
        <v>168.77734228999998</v>
      </c>
      <c r="I2837" s="110">
        <v>179.59570625000001</v>
      </c>
      <c r="J2837" s="110">
        <v>184.81447656999998</v>
      </c>
      <c r="K2837" s="110">
        <v>165.88952381999999</v>
      </c>
      <c r="L2837" s="110">
        <v>138.95463743000002</v>
      </c>
      <c r="M2837" s="110">
        <v>190.89588856</v>
      </c>
      <c r="N2837" s="110">
        <v>160.66244452999999</v>
      </c>
      <c r="O2837" s="111">
        <v>164.35596996999999</v>
      </c>
      <c r="P2837" s="112">
        <f t="shared" si="2147"/>
        <v>2004.4289448499999</v>
      </c>
      <c r="Q2837" s="79"/>
      <c r="R2837" s="117">
        <v>2063.1</v>
      </c>
      <c r="S2837" s="114">
        <v>2063.1</v>
      </c>
      <c r="T2837" s="115">
        <f t="shared" si="2148"/>
        <v>0</v>
      </c>
      <c r="U2837" s="209">
        <v>2</v>
      </c>
    </row>
    <row r="2838" spans="1:21" s="60" customFormat="1" ht="15.75" hidden="1" customHeight="1" thickBot="1">
      <c r="A2838" s="45" t="s">
        <v>64</v>
      </c>
      <c r="B2838" s="408">
        <v>521</v>
      </c>
      <c r="C2838" s="568" t="s">
        <v>1714</v>
      </c>
      <c r="D2838" s="306">
        <v>156.4485095</v>
      </c>
      <c r="E2838" s="307">
        <v>147.58233028999999</v>
      </c>
      <c r="F2838" s="307">
        <v>154.06865237</v>
      </c>
      <c r="G2838" s="307">
        <v>160.83924962</v>
      </c>
      <c r="H2838" s="307">
        <v>162.05808340000002</v>
      </c>
      <c r="I2838" s="307">
        <v>181.70380962000002</v>
      </c>
      <c r="J2838" s="307">
        <v>194.30175974000002</v>
      </c>
      <c r="K2838" s="307">
        <v>163.83835012</v>
      </c>
      <c r="L2838" s="307">
        <v>156.92510313999998</v>
      </c>
      <c r="M2838" s="307">
        <v>181.94235024</v>
      </c>
      <c r="N2838" s="307">
        <v>148.56191482</v>
      </c>
      <c r="O2838" s="308">
        <v>169.60191194000001</v>
      </c>
      <c r="P2838" s="309">
        <f t="shared" si="2147"/>
        <v>1977.8720248000002</v>
      </c>
      <c r="Q2838" s="79"/>
      <c r="R2838" s="306">
        <v>1969.5</v>
      </c>
      <c r="S2838" s="342">
        <v>1969.5</v>
      </c>
      <c r="T2838" s="355">
        <f t="shared" si="2148"/>
        <v>0</v>
      </c>
      <c r="U2838" s="209">
        <v>2</v>
      </c>
    </row>
    <row r="2839" spans="1:21" s="60" customFormat="1" ht="15.75" customHeight="1" thickBot="1">
      <c r="A2839" s="45" t="s">
        <v>64</v>
      </c>
      <c r="B2839" s="513">
        <v>512</v>
      </c>
      <c r="C2839" s="567" t="s">
        <v>1715</v>
      </c>
      <c r="D2839" s="551">
        <v>160.10551756000001</v>
      </c>
      <c r="E2839" s="551">
        <v>156.67379937999999</v>
      </c>
      <c r="F2839" s="551">
        <v>140.50788249999999</v>
      </c>
      <c r="G2839" s="551">
        <v>168.08295733</v>
      </c>
      <c r="H2839" s="551">
        <v>174.94846963999998</v>
      </c>
      <c r="I2839" s="565">
        <v>176</v>
      </c>
      <c r="J2839" s="565">
        <v>204.1</v>
      </c>
      <c r="K2839" s="565">
        <v>169.4</v>
      </c>
      <c r="L2839" s="565">
        <v>160.4</v>
      </c>
      <c r="M2839" s="565">
        <v>189.3</v>
      </c>
      <c r="N2839" s="565">
        <v>164.5</v>
      </c>
      <c r="O2839" s="551">
        <f>(R2839)-SUM(D2839:N2839)</f>
        <v>168.28137358999993</v>
      </c>
      <c r="P2839" s="552">
        <f t="shared" si="2147"/>
        <v>2032.3</v>
      </c>
      <c r="Q2839" s="523"/>
      <c r="R2839" s="553">
        <v>2032.3</v>
      </c>
      <c r="S2839" s="551">
        <v>2032.3</v>
      </c>
      <c r="T2839" s="521">
        <f t="shared" si="2148"/>
        <v>0</v>
      </c>
      <c r="U2839" s="209">
        <v>1</v>
      </c>
    </row>
    <row r="2840" spans="1:21" s="60" customFormat="1" ht="15.75" customHeight="1" thickBot="1">
      <c r="A2840" s="45" t="s">
        <v>64</v>
      </c>
      <c r="B2840" s="513">
        <v>513</v>
      </c>
      <c r="C2840" s="567" t="s">
        <v>1716</v>
      </c>
      <c r="D2840" s="565">
        <v>173.2</v>
      </c>
      <c r="E2840" s="565">
        <v>162.4</v>
      </c>
      <c r="F2840" s="565">
        <v>154</v>
      </c>
      <c r="G2840" s="565">
        <v>175.7</v>
      </c>
      <c r="H2840" s="565">
        <v>179</v>
      </c>
      <c r="I2840" s="565">
        <v>185.7</v>
      </c>
      <c r="J2840" s="565">
        <v>211.3</v>
      </c>
      <c r="K2840" s="565">
        <v>171.6</v>
      </c>
      <c r="L2840" s="565">
        <v>166.3</v>
      </c>
      <c r="M2840" s="565">
        <v>200.3</v>
      </c>
      <c r="N2840" s="565">
        <v>167.4</v>
      </c>
      <c r="O2840" s="551">
        <f>(R2840)-SUM(D2840:N2840)</f>
        <v>170.40000000000032</v>
      </c>
      <c r="P2840" s="552">
        <f t="shared" si="2147"/>
        <v>2117.3000000000002</v>
      </c>
      <c r="Q2840" s="523"/>
      <c r="R2840" s="553">
        <v>2117.3000000000002</v>
      </c>
      <c r="S2840" s="551">
        <v>2117.3000000000002</v>
      </c>
      <c r="T2840" s="521">
        <f t="shared" si="2148"/>
        <v>0</v>
      </c>
      <c r="U2840" s="209">
        <v>1</v>
      </c>
    </row>
    <row r="2841" spans="1:21" s="60" customFormat="1" ht="15.75" hidden="1" customHeight="1" thickBot="1">
      <c r="A2841" s="45" t="s">
        <v>64</v>
      </c>
      <c r="B2841" s="409"/>
      <c r="C2841" s="158" t="s">
        <v>1717</v>
      </c>
      <c r="D2841" s="415"/>
      <c r="E2841" s="416"/>
      <c r="F2841" s="416"/>
      <c r="G2841" s="416"/>
      <c r="H2841" s="416"/>
      <c r="I2841" s="416"/>
      <c r="J2841" s="416"/>
      <c r="K2841" s="416"/>
      <c r="L2841" s="416"/>
      <c r="M2841" s="416"/>
      <c r="N2841" s="416"/>
      <c r="O2841" s="305">
        <f>(R2841)-SUM(D2841:N2841)</f>
        <v>0</v>
      </c>
      <c r="P2841" s="314">
        <f t="shared" si="2147"/>
        <v>0</v>
      </c>
      <c r="Q2841" s="80"/>
      <c r="R2841" s="420"/>
      <c r="S2841" s="343"/>
      <c r="T2841" s="403">
        <f t="shared" si="2148"/>
        <v>0</v>
      </c>
      <c r="U2841" s="209">
        <v>2</v>
      </c>
    </row>
    <row r="2842" spans="1:21" s="60" customFormat="1" ht="15.75" hidden="1" customHeight="1" thickBot="1">
      <c r="A2842" s="45" t="s">
        <v>64</v>
      </c>
      <c r="B2842" s="213"/>
      <c r="C2842" s="40" t="s">
        <v>1718</v>
      </c>
      <c r="D2842" s="134"/>
      <c r="E2842" s="133"/>
      <c r="F2842" s="133"/>
      <c r="G2842" s="133"/>
      <c r="H2842" s="133"/>
      <c r="I2842" s="133"/>
      <c r="J2842" s="133"/>
      <c r="K2842" s="133"/>
      <c r="L2842" s="133"/>
      <c r="M2842" s="133"/>
      <c r="N2842" s="133"/>
      <c r="O2842" s="111">
        <f>(R2842)-SUM(D2842:N2842)</f>
        <v>0</v>
      </c>
      <c r="P2842" s="112">
        <f t="shared" si="2147"/>
        <v>0</v>
      </c>
      <c r="Q2842" s="80"/>
      <c r="R2842" s="120"/>
      <c r="S2842" s="114"/>
      <c r="T2842" s="115">
        <f t="shared" si="2148"/>
        <v>0</v>
      </c>
      <c r="U2842" s="209">
        <v>2</v>
      </c>
    </row>
    <row r="2843" spans="1:21" s="60" customFormat="1" ht="15.75" hidden="1" customHeight="1" thickBot="1">
      <c r="A2843" s="45" t="s">
        <v>64</v>
      </c>
      <c r="B2843" s="213"/>
      <c r="C2843" s="40" t="s">
        <v>2561</v>
      </c>
      <c r="D2843" s="492"/>
      <c r="E2843" s="491"/>
      <c r="F2843" s="491"/>
      <c r="G2843" s="491"/>
      <c r="H2843" s="491"/>
      <c r="I2843" s="491"/>
      <c r="J2843" s="491"/>
      <c r="K2843" s="491"/>
      <c r="L2843" s="491"/>
      <c r="M2843" s="491"/>
      <c r="N2843" s="491"/>
      <c r="O2843" s="111">
        <f t="shared" ref="O2843:O2845" si="2149">(R2843)-SUM(D2843:N2843)</f>
        <v>0</v>
      </c>
      <c r="P2843" s="112">
        <f t="shared" ref="P2843:P2845" si="2150">SUM(D2843:O2843)</f>
        <v>0</v>
      </c>
      <c r="Q2843" s="80"/>
      <c r="R2843" s="487"/>
      <c r="S2843" s="488"/>
      <c r="T2843" s="115">
        <f t="shared" ref="T2843:T2845" si="2151">R2843-S2843</f>
        <v>0</v>
      </c>
      <c r="U2843" s="209">
        <v>2</v>
      </c>
    </row>
    <row r="2844" spans="1:21" s="60" customFormat="1" ht="15.75" hidden="1" customHeight="1" thickBot="1">
      <c r="A2844" s="45" t="s">
        <v>64</v>
      </c>
      <c r="B2844" s="213"/>
      <c r="C2844" s="40" t="s">
        <v>2657</v>
      </c>
      <c r="D2844" s="492"/>
      <c r="E2844" s="491"/>
      <c r="F2844" s="491"/>
      <c r="G2844" s="491"/>
      <c r="H2844" s="491"/>
      <c r="I2844" s="491"/>
      <c r="J2844" s="491"/>
      <c r="K2844" s="491"/>
      <c r="L2844" s="491"/>
      <c r="M2844" s="491"/>
      <c r="N2844" s="491"/>
      <c r="O2844" s="111">
        <f t="shared" si="2149"/>
        <v>0</v>
      </c>
      <c r="P2844" s="112">
        <f t="shared" si="2150"/>
        <v>0</v>
      </c>
      <c r="Q2844" s="80"/>
      <c r="R2844" s="487"/>
      <c r="S2844" s="488"/>
      <c r="T2844" s="115">
        <f t="shared" si="2151"/>
        <v>0</v>
      </c>
      <c r="U2844" s="209">
        <v>2</v>
      </c>
    </row>
    <row r="2845" spans="1:21" s="60" customFormat="1" ht="15.75" hidden="1" customHeight="1" thickBot="1">
      <c r="A2845" s="45" t="s">
        <v>64</v>
      </c>
      <c r="B2845" s="213"/>
      <c r="C2845" s="40" t="s">
        <v>2753</v>
      </c>
      <c r="D2845" s="492"/>
      <c r="E2845" s="491"/>
      <c r="F2845" s="491"/>
      <c r="G2845" s="491"/>
      <c r="H2845" s="491"/>
      <c r="I2845" s="491"/>
      <c r="J2845" s="491"/>
      <c r="K2845" s="491"/>
      <c r="L2845" s="491"/>
      <c r="M2845" s="491"/>
      <c r="N2845" s="491"/>
      <c r="O2845" s="111">
        <f t="shared" si="2149"/>
        <v>0</v>
      </c>
      <c r="P2845" s="112">
        <f t="shared" si="2150"/>
        <v>0</v>
      </c>
      <c r="Q2845" s="80"/>
      <c r="R2845" s="487"/>
      <c r="S2845" s="488"/>
      <c r="T2845" s="115">
        <f t="shared" si="2151"/>
        <v>0</v>
      </c>
      <c r="U2845" s="209">
        <v>2</v>
      </c>
    </row>
    <row r="2846" spans="1:21" s="118" customFormat="1" ht="15.6" customHeight="1">
      <c r="B2846" s="82"/>
      <c r="C2846" s="50"/>
      <c r="D2846" s="84"/>
      <c r="E2846" s="84"/>
      <c r="F2846" s="84"/>
      <c r="G2846" s="84"/>
      <c r="H2846" s="84"/>
      <c r="I2846" s="84"/>
      <c r="J2846" s="84"/>
      <c r="K2846" s="84"/>
      <c r="L2846" s="84"/>
      <c r="M2846" s="84"/>
      <c r="N2846" s="84"/>
      <c r="O2846" s="84"/>
      <c r="P2846" s="84"/>
      <c r="Q2846" s="84"/>
      <c r="R2846" s="83"/>
      <c r="S2846" s="83"/>
      <c r="T2846" s="67"/>
      <c r="U2846" s="209">
        <v>1</v>
      </c>
    </row>
    <row r="2847" spans="1:21" s="60" customFormat="1" ht="15.75" hidden="1" customHeight="1" thickBot="1">
      <c r="A2847" s="60" t="s">
        <v>65</v>
      </c>
      <c r="B2847" s="213"/>
      <c r="C2847" s="40" t="s">
        <v>301</v>
      </c>
      <c r="D2847" s="299">
        <v>8.6981645171001098E-2</v>
      </c>
      <c r="E2847" s="299">
        <v>8.7634486644532023E-2</v>
      </c>
      <c r="F2847" s="299">
        <v>8.4898665598825085E-2</v>
      </c>
      <c r="G2847" s="299">
        <v>8.0054193468470286E-2</v>
      </c>
      <c r="H2847" s="299">
        <v>8.3252206103211629E-2</v>
      </c>
      <c r="I2847" s="299">
        <v>8.0858891555324733E-2</v>
      </c>
      <c r="J2847" s="299">
        <v>8.094629610134535E-2</v>
      </c>
      <c r="K2847" s="299">
        <v>8.4803046880270155E-2</v>
      </c>
      <c r="L2847" s="299">
        <v>7.8095634767253383E-2</v>
      </c>
      <c r="M2847" s="299">
        <v>8.5408931215777986E-2</v>
      </c>
      <c r="N2847" s="299">
        <v>8.6240467788456551E-2</v>
      </c>
      <c r="O2847" s="299">
        <v>8.0825534705531527E-2</v>
      </c>
      <c r="P2847" s="290">
        <f>SUM(D2847:O2847)</f>
        <v>0.99999999999999978</v>
      </c>
      <c r="Q2847" s="291"/>
      <c r="R2847" s="83"/>
      <c r="S2847" s="83"/>
      <c r="T2847" s="67"/>
      <c r="U2847" s="209">
        <v>2</v>
      </c>
    </row>
    <row r="2848" spans="1:21" s="60" customFormat="1" ht="15.75" hidden="1" customHeight="1" thickBot="1">
      <c r="A2848" s="60" t="s">
        <v>65</v>
      </c>
      <c r="B2848" s="213"/>
      <c r="C2848" s="40" t="s">
        <v>302</v>
      </c>
      <c r="D2848" s="119">
        <v>0.10070627473039358</v>
      </c>
      <c r="E2848" s="119">
        <v>9.7858639303902956E-2</v>
      </c>
      <c r="F2848" s="119">
        <v>8.3471134352395115E-2</v>
      </c>
      <c r="G2848" s="119">
        <v>9.1475008859519591E-2</v>
      </c>
      <c r="H2848" s="119">
        <v>8.9449261289283044E-2</v>
      </c>
      <c r="I2848" s="119">
        <v>7.6814682551239924E-2</v>
      </c>
      <c r="J2848" s="119">
        <v>7.8868466206738777E-2</v>
      </c>
      <c r="K2848" s="119">
        <v>7.6070326709004724E-2</v>
      </c>
      <c r="L2848" s="119">
        <v>7.0462635618405975E-2</v>
      </c>
      <c r="M2848" s="119">
        <v>8.1992979634230176E-2</v>
      </c>
      <c r="N2848" s="119">
        <v>8.1235335065932168E-2</v>
      </c>
      <c r="O2848" s="119">
        <v>7.1595255678953959E-2</v>
      </c>
      <c r="P2848" s="107">
        <f>SUM(D2848:O2848)</f>
        <v>1</v>
      </c>
      <c r="Q2848" s="291"/>
      <c r="R2848" s="83"/>
      <c r="S2848" s="83"/>
      <c r="T2848" s="67"/>
      <c r="U2848" s="209">
        <v>2</v>
      </c>
    </row>
    <row r="2849" spans="1:21" s="60" customFormat="1" ht="15.75" hidden="1" customHeight="1" thickBot="1">
      <c r="A2849" s="60" t="s">
        <v>65</v>
      </c>
      <c r="B2849" s="213"/>
      <c r="C2849" s="40" t="s">
        <v>303</v>
      </c>
      <c r="D2849" s="346">
        <v>7.7414804237728882E-2</v>
      </c>
      <c r="E2849" s="346">
        <v>9.7701437281902156E-2</v>
      </c>
      <c r="F2849" s="346">
        <v>7.7477287908634895E-2</v>
      </c>
      <c r="G2849" s="346">
        <v>8.5245375219335728E-2</v>
      </c>
      <c r="H2849" s="346">
        <v>8.2956693036232765E-2</v>
      </c>
      <c r="I2849" s="346">
        <v>7.4648197392821816E-2</v>
      </c>
      <c r="J2849" s="346">
        <v>8.0465758841456209E-2</v>
      </c>
      <c r="K2849" s="346">
        <v>7.4782745334426193E-2</v>
      </c>
      <c r="L2849" s="346">
        <v>7.4032475894812586E-2</v>
      </c>
      <c r="M2849" s="346">
        <v>9.1419101305268494E-2</v>
      </c>
      <c r="N2849" s="346">
        <v>9.7957865014938625E-2</v>
      </c>
      <c r="O2849" s="346">
        <v>8.5898258532441651E-2</v>
      </c>
      <c r="P2849" s="295">
        <f>SUM(D2849:O2849)</f>
        <v>1</v>
      </c>
      <c r="Q2849" s="291"/>
      <c r="R2849" s="83"/>
      <c r="S2849" s="83"/>
      <c r="T2849" s="67"/>
      <c r="U2849" s="209">
        <v>2</v>
      </c>
    </row>
    <row r="2850" spans="1:21" s="60" customFormat="1" ht="15.75" hidden="1" customHeight="1" thickBot="1">
      <c r="A2850" s="60" t="s">
        <v>65</v>
      </c>
      <c r="B2850" s="213"/>
      <c r="C2850" s="40" t="s">
        <v>304</v>
      </c>
      <c r="D2850" s="153">
        <f t="shared" ref="D2850:D2857" si="2152">D2872/$P2872</f>
        <v>8.6974722434633861E-2</v>
      </c>
      <c r="E2850" s="296">
        <f t="shared" ref="E2850:O2850" si="2153">E2872/$P2872</f>
        <v>7.4460110534970564E-2</v>
      </c>
      <c r="F2850" s="296">
        <f t="shared" si="2153"/>
        <v>8.3734792220122339E-2</v>
      </c>
      <c r="G2850" s="296">
        <f t="shared" si="2153"/>
        <v>8.3730237551735753E-2</v>
      </c>
      <c r="H2850" s="296">
        <f t="shared" si="2153"/>
        <v>8.0686772693716796E-2</v>
      </c>
      <c r="I2850" s="296">
        <f t="shared" si="2153"/>
        <v>7.9719136546001337E-2</v>
      </c>
      <c r="J2850" s="296">
        <f t="shared" si="2153"/>
        <v>8.0241146739477423E-2</v>
      </c>
      <c r="K2850" s="296">
        <f t="shared" si="2153"/>
        <v>7.66470984946514E-2</v>
      </c>
      <c r="L2850" s="296">
        <f t="shared" si="2153"/>
        <v>7.8841788143895239E-2</v>
      </c>
      <c r="M2850" s="296">
        <f t="shared" si="2153"/>
        <v>9.6072547861540028E-2</v>
      </c>
      <c r="N2850" s="296">
        <f t="shared" si="2153"/>
        <v>9.3888031210368636E-2</v>
      </c>
      <c r="O2850" s="296">
        <f t="shared" si="2153"/>
        <v>8.5003615568886887E-2</v>
      </c>
      <c r="P2850" s="155">
        <f>SUM(D2850:O2850)</f>
        <v>1.0000000000000002</v>
      </c>
      <c r="Q2850" s="291"/>
      <c r="R2850" s="83"/>
      <c r="S2850" s="83"/>
      <c r="T2850" s="67"/>
      <c r="U2850" s="209">
        <v>2</v>
      </c>
    </row>
    <row r="2851" spans="1:21" s="60" customFormat="1" ht="15.75" hidden="1" customHeight="1" thickBot="1">
      <c r="A2851" s="60" t="s">
        <v>65</v>
      </c>
      <c r="B2851" s="213"/>
      <c r="C2851" s="41" t="s">
        <v>305</v>
      </c>
      <c r="D2851" s="153">
        <f t="shared" si="2152"/>
        <v>8.4752379562805638E-2</v>
      </c>
      <c r="E2851" s="296">
        <f t="shared" ref="E2851:O2852" si="2154">E2873/$P2873</f>
        <v>8.0685964063452145E-2</v>
      </c>
      <c r="F2851" s="296">
        <f t="shared" si="2154"/>
        <v>7.7789905865544823E-2</v>
      </c>
      <c r="G2851" s="296">
        <f t="shared" si="2154"/>
        <v>7.8857341623121302E-2</v>
      </c>
      <c r="H2851" s="296">
        <f t="shared" si="2154"/>
        <v>7.9324593562190071E-2</v>
      </c>
      <c r="I2851" s="296">
        <f t="shared" si="2154"/>
        <v>8.0576566315536183E-2</v>
      </c>
      <c r="J2851" s="296">
        <f t="shared" si="2154"/>
        <v>8.2284557307186645E-2</v>
      </c>
      <c r="K2851" s="296">
        <f t="shared" si="2154"/>
        <v>8.4803328332207384E-2</v>
      </c>
      <c r="L2851" s="296">
        <f t="shared" si="2154"/>
        <v>8.2234386209577112E-2</v>
      </c>
      <c r="M2851" s="296">
        <f t="shared" si="2154"/>
        <v>9.2920952908454382E-2</v>
      </c>
      <c r="N2851" s="296">
        <f t="shared" si="2154"/>
        <v>9.1384680220417722E-2</v>
      </c>
      <c r="O2851" s="296">
        <f t="shared" si="2154"/>
        <v>8.4385344029506523E-2</v>
      </c>
      <c r="P2851" s="155">
        <f>SUM(D2851:O2851)</f>
        <v>0.99999999999999978</v>
      </c>
      <c r="Q2851" s="157">
        <f>(P2873/P2872-1)</f>
        <v>4.7341092394126649E-2</v>
      </c>
      <c r="R2851" s="83"/>
      <c r="S2851" s="83"/>
      <c r="T2851" s="67"/>
      <c r="U2851" s="209">
        <v>2</v>
      </c>
    </row>
    <row r="2852" spans="1:21" s="60" customFormat="1" ht="15.75" hidden="1" customHeight="1" thickBot="1">
      <c r="A2852" s="60" t="s">
        <v>65</v>
      </c>
      <c r="B2852" s="213"/>
      <c r="C2852" s="40" t="s">
        <v>477</v>
      </c>
      <c r="D2852" s="153">
        <f t="shared" si="2152"/>
        <v>7.7716401172449656E-2</v>
      </c>
      <c r="E2852" s="154">
        <f t="shared" si="2154"/>
        <v>7.9864395203687724E-2</v>
      </c>
      <c r="F2852" s="154">
        <f t="shared" si="2154"/>
        <v>7.566498174701089E-2</v>
      </c>
      <c r="G2852" s="154">
        <f t="shared" si="2154"/>
        <v>7.7794130024007938E-2</v>
      </c>
      <c r="H2852" s="154">
        <f t="shared" si="2154"/>
        <v>8.2500947393117266E-2</v>
      </c>
      <c r="I2852" s="154">
        <f t="shared" si="2154"/>
        <v>8.1889039936010363E-2</v>
      </c>
      <c r="J2852" s="154">
        <f t="shared" si="2154"/>
        <v>8.0048445653044129E-2</v>
      </c>
      <c r="K2852" s="154">
        <f t="shared" si="2154"/>
        <v>8.8918363451723381E-2</v>
      </c>
      <c r="L2852" s="154">
        <f t="shared" si="2154"/>
        <v>8.1840478413696571E-2</v>
      </c>
      <c r="M2852" s="154">
        <f t="shared" si="2154"/>
        <v>8.9265325507967438E-2</v>
      </c>
      <c r="N2852" s="154">
        <f t="shared" si="2154"/>
        <v>9.5359310128982244E-2</v>
      </c>
      <c r="O2852" s="154">
        <f t="shared" si="2154"/>
        <v>8.9138181368302399E-2</v>
      </c>
      <c r="P2852" s="155">
        <f t="shared" ref="P2852:P2857" si="2155">SUM(D2852:O2852)</f>
        <v>0.99999999999999989</v>
      </c>
      <c r="Q2852" s="157">
        <f t="shared" ref="Q2852:Q2857" si="2156">(P2874/P2873-1)</f>
        <v>0.12916741551782285</v>
      </c>
      <c r="R2852" s="83"/>
      <c r="S2852" s="83"/>
      <c r="T2852" s="67"/>
      <c r="U2852" s="209">
        <v>2</v>
      </c>
    </row>
    <row r="2853" spans="1:21" s="60" customFormat="1" ht="15.75" hidden="1" customHeight="1" thickBot="1">
      <c r="A2853" s="60" t="s">
        <v>65</v>
      </c>
      <c r="B2853" s="213"/>
      <c r="C2853" s="49" t="s">
        <v>596</v>
      </c>
      <c r="D2853" s="153">
        <f t="shared" si="2152"/>
        <v>8.0519683117444785E-2</v>
      </c>
      <c r="E2853" s="154">
        <f t="shared" ref="E2853:O2853" si="2157">E2875/$P2875</f>
        <v>8.2774956283815024E-2</v>
      </c>
      <c r="F2853" s="154">
        <f t="shared" si="2157"/>
        <v>7.7659504990432365E-2</v>
      </c>
      <c r="G2853" s="154">
        <f t="shared" si="2157"/>
        <v>7.9070702129282661E-2</v>
      </c>
      <c r="H2853" s="154">
        <f t="shared" si="2157"/>
        <v>8.4878738559283837E-2</v>
      </c>
      <c r="I2853" s="154">
        <f t="shared" si="2157"/>
        <v>8.0129923569840084E-2</v>
      </c>
      <c r="J2853" s="154">
        <f t="shared" si="2157"/>
        <v>8.1508650040205508E-2</v>
      </c>
      <c r="K2853" s="154">
        <f t="shared" si="2157"/>
        <v>8.1282701806677335E-2</v>
      </c>
      <c r="L2853" s="154">
        <f t="shared" si="2157"/>
        <v>8.1504111429223133E-2</v>
      </c>
      <c r="M2853" s="154">
        <f t="shared" si="2157"/>
        <v>9.0296661840413198E-2</v>
      </c>
      <c r="N2853" s="154">
        <f t="shared" si="2157"/>
        <v>9.2449656123723148E-2</v>
      </c>
      <c r="O2853" s="154">
        <f t="shared" si="2157"/>
        <v>8.7924710109659049E-2</v>
      </c>
      <c r="P2853" s="155">
        <f t="shared" si="2155"/>
        <v>1</v>
      </c>
      <c r="Q2853" s="156">
        <f t="shared" si="2156"/>
        <v>0.12123951695809132</v>
      </c>
      <c r="R2853" s="83"/>
      <c r="S2853" s="83"/>
      <c r="T2853" s="67"/>
      <c r="U2853" s="209">
        <v>2</v>
      </c>
    </row>
    <row r="2854" spans="1:21" s="60" customFormat="1" ht="15.75" hidden="1" customHeight="1" thickBot="1">
      <c r="A2854" s="60" t="s">
        <v>65</v>
      </c>
      <c r="B2854" s="213"/>
      <c r="C2854" s="49" t="s">
        <v>692</v>
      </c>
      <c r="D2854" s="153">
        <f t="shared" si="2152"/>
        <v>8.272629940860525E-2</v>
      </c>
      <c r="E2854" s="154">
        <f t="shared" ref="E2854:O2854" si="2158">E2876/$P2876</f>
        <v>8.1254738244952773E-2</v>
      </c>
      <c r="F2854" s="154">
        <f t="shared" si="2158"/>
        <v>7.5641184051934943E-2</v>
      </c>
      <c r="G2854" s="154">
        <f t="shared" si="2158"/>
        <v>8.1099965629018445E-2</v>
      </c>
      <c r="H2854" s="154">
        <f t="shared" si="2158"/>
        <v>8.4611142725225907E-2</v>
      </c>
      <c r="I2854" s="154">
        <f t="shared" si="2158"/>
        <v>8.0035680803618961E-2</v>
      </c>
      <c r="J2854" s="154">
        <f t="shared" si="2158"/>
        <v>8.3479657322729134E-2</v>
      </c>
      <c r="K2854" s="154">
        <f t="shared" si="2158"/>
        <v>8.2088411203749406E-2</v>
      </c>
      <c r="L2854" s="154">
        <f t="shared" si="2158"/>
        <v>7.5886693435074523E-2</v>
      </c>
      <c r="M2854" s="154">
        <f t="shared" si="2158"/>
        <v>9.493382462689684E-2</v>
      </c>
      <c r="N2854" s="154">
        <f t="shared" si="2158"/>
        <v>9.1454856892699291E-2</v>
      </c>
      <c r="O2854" s="154">
        <f t="shared" si="2158"/>
        <v>8.6787545655494513E-2</v>
      </c>
      <c r="P2854" s="155">
        <f t="shared" si="2155"/>
        <v>0.99999999999999989</v>
      </c>
      <c r="Q2854" s="156">
        <f t="shared" si="2156"/>
        <v>9.8055628520191229E-2</v>
      </c>
      <c r="R2854" s="83"/>
      <c r="S2854" s="83"/>
      <c r="T2854" s="232"/>
      <c r="U2854" s="209">
        <v>2</v>
      </c>
    </row>
    <row r="2855" spans="1:21" s="60" customFormat="1" ht="15.75" hidden="1" customHeight="1" thickBot="1">
      <c r="A2855" s="60" t="s">
        <v>65</v>
      </c>
      <c r="B2855" s="62"/>
      <c r="C2855" s="49" t="s">
        <v>779</v>
      </c>
      <c r="D2855" s="298">
        <f t="shared" si="2152"/>
        <v>8.4913541317653857E-2</v>
      </c>
      <c r="E2855" s="299">
        <f t="shared" ref="E2855:O2855" si="2159">E2877/$P2877</f>
        <v>8.0878030389643363E-2</v>
      </c>
      <c r="F2855" s="299">
        <f t="shared" si="2159"/>
        <v>7.50196908988289E-2</v>
      </c>
      <c r="G2855" s="299">
        <f t="shared" si="2159"/>
        <v>8.1261692871485755E-2</v>
      </c>
      <c r="H2855" s="299">
        <f t="shared" si="2159"/>
        <v>8.3060271490711005E-2</v>
      </c>
      <c r="I2855" s="299">
        <f t="shared" si="2159"/>
        <v>7.9813335881309524E-2</v>
      </c>
      <c r="J2855" s="299">
        <f t="shared" si="2159"/>
        <v>9.4604657027814842E-2</v>
      </c>
      <c r="K2855" s="299">
        <f t="shared" si="2159"/>
        <v>7.8327954309338227E-2</v>
      </c>
      <c r="L2855" s="299">
        <f t="shared" si="2159"/>
        <v>7.7964653152338484E-2</v>
      </c>
      <c r="M2855" s="299">
        <f t="shared" si="2159"/>
        <v>8.994274432263949E-2</v>
      </c>
      <c r="N2855" s="299">
        <f t="shared" si="2159"/>
        <v>9.1110471642161878E-2</v>
      </c>
      <c r="O2855" s="299">
        <f t="shared" si="2159"/>
        <v>8.310295669607469E-2</v>
      </c>
      <c r="P2855" s="300">
        <f t="shared" si="2155"/>
        <v>1</v>
      </c>
      <c r="Q2855" s="301">
        <f t="shared" si="2156"/>
        <v>8.702867826789773E-2</v>
      </c>
      <c r="R2855" s="83"/>
      <c r="S2855" s="83"/>
      <c r="T2855" s="67"/>
      <c r="U2855" s="209">
        <v>2</v>
      </c>
    </row>
    <row r="2856" spans="1:21" s="60" customFormat="1" ht="15.75" hidden="1" customHeight="1" thickBot="1">
      <c r="A2856" s="60" t="s">
        <v>65</v>
      </c>
      <c r="B2856" s="62"/>
      <c r="C2856" s="49" t="s">
        <v>860</v>
      </c>
      <c r="D2856" s="130">
        <f t="shared" si="2152"/>
        <v>8.3257439936707284E-2</v>
      </c>
      <c r="E2856" s="119">
        <f t="shared" ref="E2856:N2857" si="2160">E2878/$P2878</f>
        <v>7.9834042878976719E-2</v>
      </c>
      <c r="F2856" s="119">
        <f t="shared" si="2160"/>
        <v>7.6568187025965795E-2</v>
      </c>
      <c r="G2856" s="119">
        <f t="shared" si="2160"/>
        <v>7.9957298410322716E-2</v>
      </c>
      <c r="H2856" s="119">
        <f t="shared" si="2160"/>
        <v>8.1738272901857187E-2</v>
      </c>
      <c r="I2856" s="119">
        <f t="shared" si="2160"/>
        <v>8.3162535561582082E-2</v>
      </c>
      <c r="J2856" s="119">
        <f t="shared" si="2160"/>
        <v>8.5167889675143382E-2</v>
      </c>
      <c r="K2856" s="119">
        <f t="shared" si="2160"/>
        <v>8.3640873928032058E-2</v>
      </c>
      <c r="L2856" s="119">
        <f t="shared" si="2160"/>
        <v>7.9040391514632588E-2</v>
      </c>
      <c r="M2856" s="119">
        <f t="shared" si="2160"/>
        <v>9.2717821222839433E-2</v>
      </c>
      <c r="N2856" s="119">
        <f t="shared" si="2160"/>
        <v>8.8481285754168609E-2</v>
      </c>
      <c r="O2856" s="119">
        <f>O2878/$P2878</f>
        <v>8.6433961189772104E-2</v>
      </c>
      <c r="P2856" s="175">
        <f t="shared" si="2155"/>
        <v>1</v>
      </c>
      <c r="Q2856" s="176">
        <f t="shared" si="2156"/>
        <v>6.4709767075378677E-2</v>
      </c>
      <c r="R2856" s="83"/>
      <c r="S2856" s="83"/>
      <c r="T2856" s="67"/>
      <c r="U2856" s="209">
        <v>2</v>
      </c>
    </row>
    <row r="2857" spans="1:21" s="60" customFormat="1" ht="15.6" hidden="1" customHeight="1" thickBot="1">
      <c r="A2857" s="60" t="s">
        <v>65</v>
      </c>
      <c r="B2857" s="62"/>
      <c r="C2857" s="49" t="s">
        <v>944</v>
      </c>
      <c r="D2857" s="130">
        <f t="shared" si="2152"/>
        <v>8.1178193170011251E-2</v>
      </c>
      <c r="E2857" s="119">
        <f t="shared" si="2160"/>
        <v>7.8547665736257655E-2</v>
      </c>
      <c r="F2857" s="119">
        <f t="shared" si="2160"/>
        <v>7.4645352124851544E-2</v>
      </c>
      <c r="G2857" s="119">
        <f t="shared" si="2160"/>
        <v>7.6991292073290571E-2</v>
      </c>
      <c r="H2857" s="119">
        <f t="shared" si="2160"/>
        <v>8.440286246923015E-2</v>
      </c>
      <c r="I2857" s="119">
        <f t="shared" si="2160"/>
        <v>8.4332968614223597E-2</v>
      </c>
      <c r="J2857" s="119">
        <f t="shared" si="2160"/>
        <v>8.5010142389862098E-2</v>
      </c>
      <c r="K2857" s="119">
        <f t="shared" si="2160"/>
        <v>8.1497129933353105E-2</v>
      </c>
      <c r="L2857" s="119">
        <f t="shared" si="2160"/>
        <v>8.1587578381248194E-2</v>
      </c>
      <c r="M2857" s="119">
        <f t="shared" si="2160"/>
        <v>9.296697384734251E-2</v>
      </c>
      <c r="N2857" s="119">
        <f t="shared" si="2160"/>
        <v>9.3583532492363536E-2</v>
      </c>
      <c r="O2857" s="119">
        <f>O2879/$P2879</f>
        <v>8.5256308767965722E-2</v>
      </c>
      <c r="P2857" s="175">
        <f t="shared" si="2155"/>
        <v>0.99999999999999989</v>
      </c>
      <c r="Q2857" s="176">
        <f t="shared" si="2156"/>
        <v>7.3708506274994701E-2</v>
      </c>
      <c r="R2857" s="83"/>
      <c r="S2857" s="83"/>
      <c r="T2857" s="67"/>
      <c r="U2857" s="209">
        <v>2</v>
      </c>
    </row>
    <row r="2858" spans="1:21" s="60" customFormat="1" ht="15.6" hidden="1" customHeight="1" thickBot="1">
      <c r="A2858" s="60" t="s">
        <v>65</v>
      </c>
      <c r="B2858" s="62"/>
      <c r="C2858" s="49" t="s">
        <v>1078</v>
      </c>
      <c r="D2858" s="130">
        <f t="shared" ref="D2858:O2858" si="2161">D2881/$P2881</f>
        <v>8.4561064538037592E-2</v>
      </c>
      <c r="E2858" s="119">
        <f t="shared" si="2161"/>
        <v>8.1517481900954175E-2</v>
      </c>
      <c r="F2858" s="119">
        <f t="shared" si="2161"/>
        <v>7.8597392046882653E-2</v>
      </c>
      <c r="G2858" s="119">
        <f t="shared" si="2161"/>
        <v>5.8737970407591579E-2</v>
      </c>
      <c r="H2858" s="119">
        <f t="shared" si="2161"/>
        <v>0.10498965500937404</v>
      </c>
      <c r="I2858" s="119">
        <f t="shared" si="2161"/>
        <v>8.3056381047248315E-2</v>
      </c>
      <c r="J2858" s="119">
        <f t="shared" si="2161"/>
        <v>8.0354297569210059E-2</v>
      </c>
      <c r="K2858" s="119">
        <f t="shared" si="2161"/>
        <v>8.608206439532147E-2</v>
      </c>
      <c r="L2858" s="119">
        <f t="shared" si="2161"/>
        <v>8.1497507163555305E-2</v>
      </c>
      <c r="M2858" s="119">
        <f t="shared" si="2161"/>
        <v>8.5742762711394804E-2</v>
      </c>
      <c r="N2858" s="119">
        <f t="shared" si="2161"/>
        <v>8.9374238694890321E-2</v>
      </c>
      <c r="O2858" s="119">
        <f t="shared" si="2161"/>
        <v>8.5489184515539579E-2</v>
      </c>
      <c r="P2858" s="175">
        <f>SUM(D2858:O2858)</f>
        <v>1</v>
      </c>
      <c r="Q2858" s="176">
        <f>(P2881/P2879-1)</f>
        <v>7.562601296911331E-2</v>
      </c>
      <c r="R2858" s="83"/>
      <c r="S2858" s="83"/>
      <c r="T2858" s="67"/>
      <c r="U2858" s="209">
        <v>2</v>
      </c>
    </row>
    <row r="2859" spans="1:21" s="60" customFormat="1" ht="15.6" hidden="1" customHeight="1" thickBot="1">
      <c r="A2859" s="60" t="s">
        <v>65</v>
      </c>
      <c r="B2859" s="62">
        <f>+B2838+1</f>
        <v>522</v>
      </c>
      <c r="C2859" s="49" t="s">
        <v>1719</v>
      </c>
      <c r="D2859" s="130">
        <f t="shared" ref="D2859:D2865" si="2162">D2882/$P2882</f>
        <v>8.4072221591854526E-2</v>
      </c>
      <c r="E2859" s="119">
        <f t="shared" ref="E2859:N2859" si="2163">E2882/$P2882</f>
        <v>8.3486720182922261E-2</v>
      </c>
      <c r="F2859" s="119">
        <f t="shared" si="2163"/>
        <v>7.6496697676084288E-2</v>
      </c>
      <c r="G2859" s="119">
        <f t="shared" si="2163"/>
        <v>7.2667920902125718E-2</v>
      </c>
      <c r="H2859" s="119">
        <f t="shared" si="2163"/>
        <v>7.8928727498314921E-2</v>
      </c>
      <c r="I2859" s="119">
        <f t="shared" si="2163"/>
        <v>9.3874030574837314E-2</v>
      </c>
      <c r="J2859" s="119">
        <f t="shared" si="2163"/>
        <v>8.0561451448979554E-2</v>
      </c>
      <c r="K2859" s="119">
        <f t="shared" si="2163"/>
        <v>8.416054159385751E-2</v>
      </c>
      <c r="L2859" s="119">
        <f t="shared" si="2163"/>
        <v>6.6334555845989684E-2</v>
      </c>
      <c r="M2859" s="119">
        <f t="shared" si="2163"/>
        <v>0.10334027544215675</v>
      </c>
      <c r="N2859" s="119">
        <f t="shared" si="2163"/>
        <v>8.7651841752746207E-2</v>
      </c>
      <c r="O2859" s="119">
        <f t="shared" ref="O2859:O2865" si="2164">O2882/$P2882</f>
        <v>8.8425015490131265E-2</v>
      </c>
      <c r="P2859" s="175">
        <f t="shared" ref="P2859:P2868" si="2165">SUM(D2859:O2859)</f>
        <v>1</v>
      </c>
      <c r="Q2859" s="176">
        <f>(P2882/P2881-1)</f>
        <v>9.6009096823665985E-3</v>
      </c>
      <c r="R2859" s="83"/>
      <c r="S2859" s="83"/>
      <c r="T2859" s="67"/>
      <c r="U2859" s="209">
        <v>2</v>
      </c>
    </row>
    <row r="2860" spans="1:21" s="60" customFormat="1" ht="15.6" hidden="1" customHeight="1">
      <c r="A2860" s="60" t="s">
        <v>65</v>
      </c>
      <c r="B2860" s="408">
        <f>+B2859+1</f>
        <v>523</v>
      </c>
      <c r="C2860" s="566" t="s">
        <v>1720</v>
      </c>
      <c r="D2860" s="460">
        <f t="shared" si="2162"/>
        <v>7.1981586863709868E-2</v>
      </c>
      <c r="E2860" s="346">
        <f t="shared" ref="E2860:N2860" si="2166">E2883/$P2883</f>
        <v>8.6771996820037445E-2</v>
      </c>
      <c r="F2860" s="346">
        <f t="shared" si="2166"/>
        <v>6.1602389323287883E-2</v>
      </c>
      <c r="G2860" s="346">
        <f t="shared" si="2166"/>
        <v>7.8536590923714164E-2</v>
      </c>
      <c r="H2860" s="346">
        <f t="shared" si="2166"/>
        <v>7.9501759142001666E-2</v>
      </c>
      <c r="I2860" s="346">
        <f t="shared" si="2166"/>
        <v>7.5811903369275166E-2</v>
      </c>
      <c r="J2860" s="346">
        <f t="shared" si="2166"/>
        <v>9.4212413779922788E-2</v>
      </c>
      <c r="K2860" s="346">
        <f t="shared" si="2166"/>
        <v>8.0815527636717038E-2</v>
      </c>
      <c r="L2860" s="346">
        <f t="shared" si="2166"/>
        <v>7.9393911040922263E-2</v>
      </c>
      <c r="M2860" s="346">
        <f t="shared" si="2166"/>
        <v>0.10056463907048259</v>
      </c>
      <c r="N2860" s="346">
        <f t="shared" si="2166"/>
        <v>0.11172214864742044</v>
      </c>
      <c r="O2860" s="346">
        <f t="shared" si="2164"/>
        <v>7.908513338250861E-2</v>
      </c>
      <c r="P2860" s="545">
        <f t="shared" si="2165"/>
        <v>1</v>
      </c>
      <c r="Q2860" s="548">
        <f t="shared" ref="Q2860:Q2868" si="2167">(P2883/P2882-1)</f>
        <v>0.11968239353787169</v>
      </c>
      <c r="R2860" s="83"/>
      <c r="S2860" s="83"/>
      <c r="T2860" s="67"/>
      <c r="U2860" s="209">
        <v>2</v>
      </c>
    </row>
    <row r="2861" spans="1:21" s="60" customFormat="1" ht="15.6" customHeight="1">
      <c r="A2861" s="60" t="s">
        <v>65</v>
      </c>
      <c r="B2861" s="513">
        <v>514</v>
      </c>
      <c r="C2861" s="567" t="s">
        <v>1721</v>
      </c>
      <c r="D2861" s="119">
        <f t="shared" si="2162"/>
        <v>9.3434415213047128E-2</v>
      </c>
      <c r="E2861" s="119">
        <f t="shared" ref="E2861:N2861" si="2168">E2884/$P2884</f>
        <v>6.2182202319020469E-2</v>
      </c>
      <c r="F2861" s="119">
        <f t="shared" si="2168"/>
        <v>8.4217536680112184E-2</v>
      </c>
      <c r="G2861" s="119">
        <f t="shared" si="2168"/>
        <v>5.6828754386488232E-2</v>
      </c>
      <c r="H2861" s="119">
        <f t="shared" si="2168"/>
        <v>9.9969583042522944E-2</v>
      </c>
      <c r="I2861" s="119">
        <f t="shared" si="2168"/>
        <v>7.2450005121011546E-2</v>
      </c>
      <c r="J2861" s="119">
        <f t="shared" si="2168"/>
        <v>8.6677385959247941E-2</v>
      </c>
      <c r="K2861" s="119">
        <f t="shared" si="2168"/>
        <v>8.4122422373914665E-2</v>
      </c>
      <c r="L2861" s="119">
        <f t="shared" si="2168"/>
        <v>7.982335824262593E-2</v>
      </c>
      <c r="M2861" s="119">
        <f t="shared" si="2168"/>
        <v>9.790822191137076E-2</v>
      </c>
      <c r="N2861" s="119">
        <f t="shared" si="2168"/>
        <v>9.4676255592259076E-2</v>
      </c>
      <c r="O2861" s="119">
        <f t="shared" si="2164"/>
        <v>8.7709859158379005E-2</v>
      </c>
      <c r="P2861" s="175">
        <f t="shared" si="2165"/>
        <v>0.99999999999999989</v>
      </c>
      <c r="Q2861" s="556">
        <f t="shared" si="2167"/>
        <v>0.27280654621767941</v>
      </c>
      <c r="R2861" s="83"/>
      <c r="S2861" s="83"/>
      <c r="T2861" s="67"/>
      <c r="U2861" s="209">
        <v>1</v>
      </c>
    </row>
    <row r="2862" spans="1:21" s="60" customFormat="1" ht="15.6" customHeight="1">
      <c r="A2862" s="60" t="s">
        <v>65</v>
      </c>
      <c r="B2862" s="513">
        <f>+B2861+1</f>
        <v>515</v>
      </c>
      <c r="C2862" s="567" t="s">
        <v>1722</v>
      </c>
      <c r="D2862" s="119">
        <f t="shared" si="2162"/>
        <v>8.9348434831874241E-2</v>
      </c>
      <c r="E2862" s="119">
        <f t="shared" ref="E2862:N2862" si="2169">E2885/$P2885</f>
        <v>8.2733417560509073E-2</v>
      </c>
      <c r="F2862" s="119">
        <f t="shared" si="2169"/>
        <v>8.2407565712976485E-2</v>
      </c>
      <c r="G2862" s="119">
        <f t="shared" si="2169"/>
        <v>7.8351749105968718E-2</v>
      </c>
      <c r="H2862" s="119">
        <f t="shared" si="2169"/>
        <v>8.5360357613946378E-2</v>
      </c>
      <c r="I2862" s="119">
        <f t="shared" si="2169"/>
        <v>7.83980200174971E-2</v>
      </c>
      <c r="J2862" s="119">
        <f t="shared" si="2169"/>
        <v>8.3715071962528295E-2</v>
      </c>
      <c r="K2862" s="119">
        <f t="shared" si="2169"/>
        <v>8.5894425572765262E-2</v>
      </c>
      <c r="L2862" s="119">
        <f t="shared" si="2169"/>
        <v>7.977220670088285E-2</v>
      </c>
      <c r="M2862" s="119">
        <f t="shared" si="2169"/>
        <v>9.1908332898382641E-2</v>
      </c>
      <c r="N2862" s="119">
        <f t="shared" si="2169"/>
        <v>8.2201151329556021E-2</v>
      </c>
      <c r="O2862" s="119">
        <f t="shared" si="2164"/>
        <v>7.990926669311299E-2</v>
      </c>
      <c r="P2862" s="175">
        <f t="shared" si="2165"/>
        <v>1</v>
      </c>
      <c r="Q2862" s="556">
        <f t="shared" si="2167"/>
        <v>4.9404437542527102E-2</v>
      </c>
      <c r="R2862" s="83"/>
      <c r="S2862" s="83"/>
      <c r="T2862" s="67"/>
      <c r="U2862" s="209">
        <v>1</v>
      </c>
    </row>
    <row r="2863" spans="1:21" s="60" customFormat="1" ht="15.75" customHeight="1">
      <c r="A2863" s="60" t="s">
        <v>65</v>
      </c>
      <c r="B2863" s="513">
        <f>+B2862+1</f>
        <v>516</v>
      </c>
      <c r="C2863" s="567" t="s">
        <v>1723</v>
      </c>
      <c r="D2863" s="119">
        <f t="shared" si="2162"/>
        <v>8.8300945184731777E-2</v>
      </c>
      <c r="E2863" s="119">
        <f t="shared" ref="E2863:N2863" si="2170">E2886/$P2886</f>
        <v>7.2572939469774417E-2</v>
      </c>
      <c r="F2863" s="119">
        <f t="shared" si="2170"/>
        <v>8.8851731762192965E-2</v>
      </c>
      <c r="G2863" s="119">
        <f t="shared" si="2170"/>
        <v>8.473031400166145E-2</v>
      </c>
      <c r="H2863" s="119">
        <f t="shared" si="2170"/>
        <v>8.5134618770317028E-2</v>
      </c>
      <c r="I2863" s="119">
        <f t="shared" si="2170"/>
        <v>8.1053782326131474E-2</v>
      </c>
      <c r="J2863" s="119">
        <f t="shared" si="2170"/>
        <v>8.180231656329337E-2</v>
      </c>
      <c r="K2863" s="119">
        <f t="shared" si="2170"/>
        <v>8.0742610653622454E-2</v>
      </c>
      <c r="L2863" s="119">
        <f t="shared" si="2170"/>
        <v>8.0080491475439289E-2</v>
      </c>
      <c r="M2863" s="119">
        <f t="shared" si="2170"/>
        <v>8.6843330805887201E-2</v>
      </c>
      <c r="N2863" s="119">
        <f t="shared" si="2170"/>
        <v>8.7869192144501521E-2</v>
      </c>
      <c r="O2863" s="119">
        <f t="shared" si="2164"/>
        <v>8.2017726842447042E-2</v>
      </c>
      <c r="P2863" s="175">
        <f t="shared" si="2165"/>
        <v>1</v>
      </c>
      <c r="Q2863" s="556">
        <f t="shared" si="2167"/>
        <v>-6.8616974719640789E-2</v>
      </c>
      <c r="R2863" s="83"/>
      <c r="S2863" s="83"/>
      <c r="T2863" s="67"/>
      <c r="U2863" s="209">
        <v>1</v>
      </c>
    </row>
    <row r="2864" spans="1:21" s="60" customFormat="1" ht="15.75" customHeight="1">
      <c r="A2864" s="60" t="s">
        <v>65</v>
      </c>
      <c r="B2864" s="513">
        <f>+B2863+1</f>
        <v>517</v>
      </c>
      <c r="C2864" s="567" t="s">
        <v>1724</v>
      </c>
      <c r="D2864" s="119">
        <f t="shared" si="2162"/>
        <v>8.2490098201761577E-2</v>
      </c>
      <c r="E2864" s="119">
        <f t="shared" ref="E2864:N2864" si="2171">E2887/$P2887</f>
        <v>8.2288762233543838E-2</v>
      </c>
      <c r="F2864" s="119">
        <f t="shared" si="2171"/>
        <v>7.5742237229800682E-2</v>
      </c>
      <c r="G2864" s="119">
        <f t="shared" si="2171"/>
        <v>8.0102059088677804E-2</v>
      </c>
      <c r="H2864" s="119">
        <f t="shared" si="2171"/>
        <v>8.7679454191613701E-2</v>
      </c>
      <c r="I2864" s="119">
        <f t="shared" si="2171"/>
        <v>8.1248227615462271E-2</v>
      </c>
      <c r="J2864" s="119">
        <f t="shared" si="2171"/>
        <v>8.8611990138184091E-2</v>
      </c>
      <c r="K2864" s="119">
        <f t="shared" si="2171"/>
        <v>8.7442678786473022E-2</v>
      </c>
      <c r="L2864" s="119">
        <f t="shared" si="2171"/>
        <v>8.2432321903566877E-2</v>
      </c>
      <c r="M2864" s="119">
        <f t="shared" si="2171"/>
        <v>9.0872198201211729E-2</v>
      </c>
      <c r="N2864" s="119">
        <f t="shared" si="2171"/>
        <v>9.1390230910032566E-2</v>
      </c>
      <c r="O2864" s="119">
        <f t="shared" si="2164"/>
        <v>6.9699741499671675E-2</v>
      </c>
      <c r="P2864" s="175">
        <f t="shared" si="2165"/>
        <v>0.99999999999999978</v>
      </c>
      <c r="Q2864" s="556">
        <f t="shared" si="2167"/>
        <v>1.3595714860445307E-2</v>
      </c>
      <c r="R2864" s="83"/>
      <c r="S2864" s="83"/>
      <c r="T2864" s="67"/>
      <c r="U2864" s="209">
        <v>1</v>
      </c>
    </row>
    <row r="2865" spans="1:21" s="60" customFormat="1" ht="15.75" customHeight="1">
      <c r="A2865" s="60" t="s">
        <v>65</v>
      </c>
      <c r="B2865" s="513">
        <v>518</v>
      </c>
      <c r="C2865" s="567" t="s">
        <v>1725</v>
      </c>
      <c r="D2865" s="119">
        <f t="shared" si="2162"/>
        <v>0.10042129423092132</v>
      </c>
      <c r="E2865" s="119">
        <f t="shared" ref="E2865:N2865" si="2172">E2888/$P2888</f>
        <v>8.4023950498220645E-2</v>
      </c>
      <c r="F2865" s="119">
        <f t="shared" si="2172"/>
        <v>7.6447904748912623E-2</v>
      </c>
      <c r="G2865" s="119">
        <f t="shared" si="2172"/>
        <v>8.3118969648082255E-2</v>
      </c>
      <c r="H2865" s="119">
        <f t="shared" si="2172"/>
        <v>8.148922695136418E-2</v>
      </c>
      <c r="I2865" s="119">
        <f t="shared" si="2172"/>
        <v>7.4377224199288258E-2</v>
      </c>
      <c r="J2865" s="119">
        <f t="shared" si="2172"/>
        <v>8.3550810597073949E-2</v>
      </c>
      <c r="K2865" s="119">
        <f t="shared" si="2172"/>
        <v>8.082245947014631E-2</v>
      </c>
      <c r="L2865" s="119">
        <f t="shared" si="2172"/>
        <v>7.7421905891656789E-2</v>
      </c>
      <c r="M2865" s="119">
        <f t="shared" si="2172"/>
        <v>8.8809806247528669E-2</v>
      </c>
      <c r="N2865" s="119">
        <f t="shared" si="2172"/>
        <v>8.7742190589165686E-2</v>
      </c>
      <c r="O2865" s="119">
        <f t="shared" si="2164"/>
        <v>8.1774256927639261E-2</v>
      </c>
      <c r="P2865" s="175">
        <f t="shared" si="2165"/>
        <v>0.99999999999999989</v>
      </c>
      <c r="Q2865" s="556">
        <f t="shared" si="2167"/>
        <v>7.7334983852570538E-3</v>
      </c>
      <c r="R2865" s="83"/>
      <c r="S2865" s="83"/>
      <c r="T2865" s="67"/>
      <c r="U2865" s="209">
        <v>1</v>
      </c>
    </row>
    <row r="2866" spans="1:21" s="60" customFormat="1" ht="15.75" customHeight="1">
      <c r="A2866" s="60" t="s">
        <v>65</v>
      </c>
      <c r="B2866" s="513">
        <v>519</v>
      </c>
      <c r="C2866" s="567" t="s">
        <v>1726</v>
      </c>
      <c r="D2866" s="119">
        <f t="shared" ref="D2866:O2868" si="2173">D2889/$P2889</f>
        <v>8.7874151661370678E-2</v>
      </c>
      <c r="E2866" s="119">
        <f t="shared" si="2173"/>
        <v>8.2225099054568276E-2</v>
      </c>
      <c r="F2866" s="119">
        <f t="shared" si="2173"/>
        <v>7.4771487976148451E-2</v>
      </c>
      <c r="G2866" s="119">
        <f t="shared" si="2173"/>
        <v>8.3284296418343742E-2</v>
      </c>
      <c r="H2866" s="119">
        <f t="shared" si="2173"/>
        <v>8.4029657526185714E-2</v>
      </c>
      <c r="I2866" s="119">
        <f t="shared" si="2173"/>
        <v>7.8459063983366675E-2</v>
      </c>
      <c r="J2866" s="119">
        <f t="shared" si="2173"/>
        <v>8.5520379741869684E-2</v>
      </c>
      <c r="K2866" s="119">
        <f t="shared" si="2173"/>
        <v>7.9910556667058957E-2</v>
      </c>
      <c r="L2866" s="119">
        <f t="shared" si="2173"/>
        <v>7.8341375387391624E-2</v>
      </c>
      <c r="M2866" s="119">
        <f t="shared" si="2173"/>
        <v>9.1875563924522383E-2</v>
      </c>
      <c r="N2866" s="119">
        <f t="shared" si="2173"/>
        <v>9.0855596092738619E-2</v>
      </c>
      <c r="O2866" s="119">
        <f t="shared" si="2173"/>
        <v>8.2852771566435141E-2</v>
      </c>
      <c r="P2866" s="175">
        <f t="shared" si="2165"/>
        <v>0.99999999999999978</v>
      </c>
      <c r="Q2866" s="556">
        <f t="shared" si="2167"/>
        <v>7.9478054567021506E-3</v>
      </c>
      <c r="R2866" s="83"/>
      <c r="S2866" s="83"/>
      <c r="T2866" s="67"/>
      <c r="U2866" s="209">
        <v>1</v>
      </c>
    </row>
    <row r="2867" spans="1:21" s="60" customFormat="1" ht="15.75" hidden="1" customHeight="1" thickBot="1">
      <c r="A2867" s="60" t="s">
        <v>65</v>
      </c>
      <c r="B2867" s="409"/>
      <c r="C2867" s="165" t="s">
        <v>1727</v>
      </c>
      <c r="D2867" s="102" t="e">
        <f t="shared" si="2173"/>
        <v>#DIV/0!</v>
      </c>
      <c r="E2867" s="129" t="e">
        <f t="shared" si="2173"/>
        <v>#DIV/0!</v>
      </c>
      <c r="F2867" s="129" t="e">
        <f t="shared" si="2173"/>
        <v>#DIV/0!</v>
      </c>
      <c r="G2867" s="129" t="e">
        <f t="shared" si="2173"/>
        <v>#DIV/0!</v>
      </c>
      <c r="H2867" s="129" t="e">
        <f t="shared" si="2173"/>
        <v>#DIV/0!</v>
      </c>
      <c r="I2867" s="129" t="e">
        <f t="shared" si="2173"/>
        <v>#DIV/0!</v>
      </c>
      <c r="J2867" s="129" t="e">
        <f t="shared" si="2173"/>
        <v>#DIV/0!</v>
      </c>
      <c r="K2867" s="129" t="e">
        <f t="shared" si="2173"/>
        <v>#DIV/0!</v>
      </c>
      <c r="L2867" s="129" t="e">
        <f t="shared" si="2173"/>
        <v>#DIV/0!</v>
      </c>
      <c r="M2867" s="129" t="e">
        <f t="shared" si="2173"/>
        <v>#DIV/0!</v>
      </c>
      <c r="N2867" s="129" t="e">
        <f t="shared" si="2173"/>
        <v>#DIV/0!</v>
      </c>
      <c r="O2867" s="129" t="e">
        <f t="shared" si="2173"/>
        <v>#DIV/0!</v>
      </c>
      <c r="P2867" s="105" t="e">
        <f t="shared" si="2165"/>
        <v>#DIV/0!</v>
      </c>
      <c r="Q2867" s="106">
        <f t="shared" si="2167"/>
        <v>-1</v>
      </c>
      <c r="R2867" s="83"/>
      <c r="S2867" s="83"/>
      <c r="T2867" s="67"/>
      <c r="U2867" s="209">
        <v>2</v>
      </c>
    </row>
    <row r="2868" spans="1:21" s="60" customFormat="1" ht="15.75" hidden="1" customHeight="1" thickBot="1">
      <c r="A2868" s="60" t="s">
        <v>65</v>
      </c>
      <c r="B2868" s="213"/>
      <c r="C2868" s="49" t="s">
        <v>1728</v>
      </c>
      <c r="D2868" s="130" t="e">
        <f t="shared" si="2173"/>
        <v>#DIV/0!</v>
      </c>
      <c r="E2868" s="119" t="e">
        <f t="shared" si="2173"/>
        <v>#DIV/0!</v>
      </c>
      <c r="F2868" s="119" t="e">
        <f t="shared" si="2173"/>
        <v>#DIV/0!</v>
      </c>
      <c r="G2868" s="119" t="e">
        <f t="shared" si="2173"/>
        <v>#DIV/0!</v>
      </c>
      <c r="H2868" s="119" t="e">
        <f t="shared" si="2173"/>
        <v>#DIV/0!</v>
      </c>
      <c r="I2868" s="119" t="e">
        <f t="shared" si="2173"/>
        <v>#DIV/0!</v>
      </c>
      <c r="J2868" s="119" t="e">
        <f t="shared" si="2173"/>
        <v>#DIV/0!</v>
      </c>
      <c r="K2868" s="119" t="e">
        <f t="shared" si="2173"/>
        <v>#DIV/0!</v>
      </c>
      <c r="L2868" s="119" t="e">
        <f t="shared" si="2173"/>
        <v>#DIV/0!</v>
      </c>
      <c r="M2868" s="119" t="e">
        <f t="shared" si="2173"/>
        <v>#DIV/0!</v>
      </c>
      <c r="N2868" s="119" t="e">
        <f t="shared" si="2173"/>
        <v>#DIV/0!</v>
      </c>
      <c r="O2868" s="119" t="e">
        <f t="shared" si="2173"/>
        <v>#DIV/0!</v>
      </c>
      <c r="P2868" s="107" t="e">
        <f t="shared" si="2165"/>
        <v>#DIV/0!</v>
      </c>
      <c r="Q2868" s="108" t="e">
        <f t="shared" si="2167"/>
        <v>#DIV/0!</v>
      </c>
      <c r="R2868" s="83"/>
      <c r="S2868" s="83"/>
      <c r="T2868" s="67"/>
      <c r="U2868" s="209">
        <v>2</v>
      </c>
    </row>
    <row r="2869" spans="1:21" s="60" customFormat="1" ht="15.75" hidden="1" customHeight="1" thickBot="1">
      <c r="A2869" s="60" t="s">
        <v>65</v>
      </c>
      <c r="B2869" s="213"/>
      <c r="C2869" s="49" t="s">
        <v>2562</v>
      </c>
      <c r="D2869" s="130" t="e">
        <f t="shared" ref="D2869:O2869" si="2174">D2892/$P2892</f>
        <v>#DIV/0!</v>
      </c>
      <c r="E2869" s="119" t="e">
        <f t="shared" si="2174"/>
        <v>#DIV/0!</v>
      </c>
      <c r="F2869" s="119" t="e">
        <f t="shared" si="2174"/>
        <v>#DIV/0!</v>
      </c>
      <c r="G2869" s="119" t="e">
        <f t="shared" si="2174"/>
        <v>#DIV/0!</v>
      </c>
      <c r="H2869" s="119" t="e">
        <f t="shared" si="2174"/>
        <v>#DIV/0!</v>
      </c>
      <c r="I2869" s="119" t="e">
        <f t="shared" si="2174"/>
        <v>#DIV/0!</v>
      </c>
      <c r="J2869" s="119" t="e">
        <f t="shared" si="2174"/>
        <v>#DIV/0!</v>
      </c>
      <c r="K2869" s="119" t="e">
        <f t="shared" si="2174"/>
        <v>#DIV/0!</v>
      </c>
      <c r="L2869" s="119" t="e">
        <f t="shared" si="2174"/>
        <v>#DIV/0!</v>
      </c>
      <c r="M2869" s="119" t="e">
        <f t="shared" si="2174"/>
        <v>#DIV/0!</v>
      </c>
      <c r="N2869" s="119" t="e">
        <f t="shared" si="2174"/>
        <v>#DIV/0!</v>
      </c>
      <c r="O2869" s="119" t="e">
        <f t="shared" si="2174"/>
        <v>#DIV/0!</v>
      </c>
      <c r="P2869" s="107" t="e">
        <f t="shared" ref="P2869:P2871" si="2175">SUM(D2869:O2869)</f>
        <v>#DIV/0!</v>
      </c>
      <c r="Q2869" s="108" t="e">
        <f t="shared" ref="Q2869:Q2871" si="2176">(P2892/P2891-1)</f>
        <v>#DIV/0!</v>
      </c>
      <c r="R2869" s="83"/>
      <c r="S2869" s="83"/>
      <c r="T2869" s="67"/>
      <c r="U2869" s="209">
        <v>2</v>
      </c>
    </row>
    <row r="2870" spans="1:21" s="60" customFormat="1" ht="15.75" hidden="1" customHeight="1" thickBot="1">
      <c r="A2870" s="60" t="s">
        <v>65</v>
      </c>
      <c r="B2870" s="213"/>
      <c r="C2870" s="49" t="s">
        <v>2658</v>
      </c>
      <c r="D2870" s="130" t="e">
        <f t="shared" ref="D2870:O2870" si="2177">D2893/$P2893</f>
        <v>#DIV/0!</v>
      </c>
      <c r="E2870" s="119" t="e">
        <f t="shared" si="2177"/>
        <v>#DIV/0!</v>
      </c>
      <c r="F2870" s="119" t="e">
        <f t="shared" si="2177"/>
        <v>#DIV/0!</v>
      </c>
      <c r="G2870" s="119" t="e">
        <f t="shared" si="2177"/>
        <v>#DIV/0!</v>
      </c>
      <c r="H2870" s="119" t="e">
        <f t="shared" si="2177"/>
        <v>#DIV/0!</v>
      </c>
      <c r="I2870" s="119" t="e">
        <f t="shared" si="2177"/>
        <v>#DIV/0!</v>
      </c>
      <c r="J2870" s="119" t="e">
        <f t="shared" si="2177"/>
        <v>#DIV/0!</v>
      </c>
      <c r="K2870" s="119" t="e">
        <f t="shared" si="2177"/>
        <v>#DIV/0!</v>
      </c>
      <c r="L2870" s="119" t="e">
        <f t="shared" si="2177"/>
        <v>#DIV/0!</v>
      </c>
      <c r="M2870" s="119" t="e">
        <f t="shared" si="2177"/>
        <v>#DIV/0!</v>
      </c>
      <c r="N2870" s="119" t="e">
        <f t="shared" si="2177"/>
        <v>#DIV/0!</v>
      </c>
      <c r="O2870" s="119" t="e">
        <f t="shared" si="2177"/>
        <v>#DIV/0!</v>
      </c>
      <c r="P2870" s="107" t="e">
        <f t="shared" si="2175"/>
        <v>#DIV/0!</v>
      </c>
      <c r="Q2870" s="108" t="e">
        <f t="shared" si="2176"/>
        <v>#DIV/0!</v>
      </c>
      <c r="R2870" s="83"/>
      <c r="S2870" s="83"/>
      <c r="T2870" s="67"/>
      <c r="U2870" s="209">
        <v>2</v>
      </c>
    </row>
    <row r="2871" spans="1:21" s="60" customFormat="1" ht="15.75" hidden="1" customHeight="1" thickBot="1">
      <c r="A2871" s="60" t="s">
        <v>65</v>
      </c>
      <c r="B2871" s="213"/>
      <c r="C2871" s="49" t="s">
        <v>2754</v>
      </c>
      <c r="D2871" s="130" t="e">
        <f t="shared" ref="D2871:O2871" si="2178">D2894/$P2894</f>
        <v>#DIV/0!</v>
      </c>
      <c r="E2871" s="119" t="e">
        <f t="shared" si="2178"/>
        <v>#DIV/0!</v>
      </c>
      <c r="F2871" s="119" t="e">
        <f t="shared" si="2178"/>
        <v>#DIV/0!</v>
      </c>
      <c r="G2871" s="119" t="e">
        <f t="shared" si="2178"/>
        <v>#DIV/0!</v>
      </c>
      <c r="H2871" s="119" t="e">
        <f t="shared" si="2178"/>
        <v>#DIV/0!</v>
      </c>
      <c r="I2871" s="119" t="e">
        <f t="shared" si="2178"/>
        <v>#DIV/0!</v>
      </c>
      <c r="J2871" s="119" t="e">
        <f t="shared" si="2178"/>
        <v>#DIV/0!</v>
      </c>
      <c r="K2871" s="119" t="e">
        <f t="shared" si="2178"/>
        <v>#DIV/0!</v>
      </c>
      <c r="L2871" s="119" t="e">
        <f t="shared" si="2178"/>
        <v>#DIV/0!</v>
      </c>
      <c r="M2871" s="119" t="e">
        <f t="shared" si="2178"/>
        <v>#DIV/0!</v>
      </c>
      <c r="N2871" s="119" t="e">
        <f t="shared" si="2178"/>
        <v>#DIV/0!</v>
      </c>
      <c r="O2871" s="119" t="e">
        <f t="shared" si="2178"/>
        <v>#DIV/0!</v>
      </c>
      <c r="P2871" s="107" t="e">
        <f t="shared" si="2175"/>
        <v>#DIV/0!</v>
      </c>
      <c r="Q2871" s="108" t="e">
        <f t="shared" si="2176"/>
        <v>#DIV/0!</v>
      </c>
      <c r="R2871" s="83"/>
      <c r="S2871" s="83"/>
      <c r="T2871" s="67"/>
      <c r="U2871" s="209">
        <v>2</v>
      </c>
    </row>
    <row r="2872" spans="1:21" s="60" customFormat="1" ht="15.75" hidden="1" customHeight="1" thickBot="1">
      <c r="A2872" s="60" t="s">
        <v>65</v>
      </c>
      <c r="B2872" s="213"/>
      <c r="C2872" s="413" t="s">
        <v>304</v>
      </c>
      <c r="D2872" s="347">
        <v>78.6799496</v>
      </c>
      <c r="E2872" s="348">
        <v>67.358855309999996</v>
      </c>
      <c r="F2872" s="348">
        <v>75.749011290000013</v>
      </c>
      <c r="G2872" s="348">
        <v>75.744890999999996</v>
      </c>
      <c r="H2872" s="348">
        <v>72.991681159999999</v>
      </c>
      <c r="I2872" s="348">
        <v>72.1163284</v>
      </c>
      <c r="J2872" s="348">
        <v>72.588554520000002</v>
      </c>
      <c r="K2872" s="348">
        <v>69.33727039</v>
      </c>
      <c r="L2872" s="348">
        <v>71.322652650000009</v>
      </c>
      <c r="M2872" s="348">
        <v>86.910116090000002</v>
      </c>
      <c r="N2872" s="348">
        <v>84.933936629999991</v>
      </c>
      <c r="O2872" s="83">
        <v>76.896827049999999</v>
      </c>
      <c r="P2872" s="349">
        <f>SUM(D2872:O2872)</f>
        <v>904.63007408999977</v>
      </c>
      <c r="Q2872" s="84"/>
      <c r="R2872" s="83"/>
      <c r="S2872" s="83"/>
      <c r="T2872" s="67"/>
      <c r="U2872" s="209">
        <v>2</v>
      </c>
    </row>
    <row r="2873" spans="1:21" s="60" customFormat="1" ht="15.75" hidden="1" customHeight="1" thickBot="1">
      <c r="A2873" s="60" t="s">
        <v>65</v>
      </c>
      <c r="B2873" s="213"/>
      <c r="C2873" s="49" t="s">
        <v>305</v>
      </c>
      <c r="D2873" s="109">
        <v>80.299171720000004</v>
      </c>
      <c r="E2873" s="110">
        <v>76.446420939999996</v>
      </c>
      <c r="F2873" s="110">
        <v>73.702532500000004</v>
      </c>
      <c r="G2873" s="110">
        <v>74.713881180000001</v>
      </c>
      <c r="H2873" s="110">
        <v>75.156581950000003</v>
      </c>
      <c r="I2873" s="110">
        <v>76.34277136</v>
      </c>
      <c r="J2873" s="110">
        <v>77.961018100000004</v>
      </c>
      <c r="K2873" s="110">
        <v>80.34744345</v>
      </c>
      <c r="L2873" s="110">
        <v>77.91348318</v>
      </c>
      <c r="M2873" s="110">
        <v>88.038537590000004</v>
      </c>
      <c r="N2873" s="110">
        <v>86.582986430000005</v>
      </c>
      <c r="O2873" s="111">
        <v>79.951421609999997</v>
      </c>
      <c r="P2873" s="112">
        <f>SUM(D2873:O2873)</f>
        <v>947.45625001000008</v>
      </c>
      <c r="Q2873" s="240"/>
      <c r="R2873" s="305"/>
      <c r="S2873" s="315"/>
      <c r="T2873" s="242"/>
      <c r="U2873" s="209">
        <v>2</v>
      </c>
    </row>
    <row r="2874" spans="1:21" s="60" customFormat="1" ht="15.75" hidden="1" customHeight="1" thickBot="1">
      <c r="A2874" s="60" t="s">
        <v>65</v>
      </c>
      <c r="B2874" s="213"/>
      <c r="C2874" s="49" t="s">
        <v>477</v>
      </c>
      <c r="D2874" s="109">
        <v>83.143860119999999</v>
      </c>
      <c r="E2874" s="110">
        <v>85.44186302</v>
      </c>
      <c r="F2874" s="110">
        <v>80.949176280000003</v>
      </c>
      <c r="G2874" s="110">
        <v>83.2270173</v>
      </c>
      <c r="H2874" s="110">
        <v>88.262543379999997</v>
      </c>
      <c r="I2874" s="110">
        <v>87.60790231</v>
      </c>
      <c r="J2874" s="110">
        <v>85.638766950000004</v>
      </c>
      <c r="K2874" s="110">
        <v>95.128130760000005</v>
      </c>
      <c r="L2874" s="110">
        <v>87.555949409999997</v>
      </c>
      <c r="M2874" s="110">
        <v>95.499323509999996</v>
      </c>
      <c r="N2874" s="110">
        <v>102.01889206</v>
      </c>
      <c r="O2874" s="111">
        <v>95.363300039999999</v>
      </c>
      <c r="P2874" s="112">
        <f t="shared" ref="P2874:P2879" si="2179">SUM(D2874:O2874)</f>
        <v>1069.83672514</v>
      </c>
      <c r="Q2874" s="80"/>
      <c r="R2874" s="110"/>
      <c r="S2874" s="114"/>
      <c r="T2874" s="115">
        <f t="shared" ref="T2874:T2880" si="2180">R2874-S2874</f>
        <v>0</v>
      </c>
      <c r="U2874" s="209">
        <v>2</v>
      </c>
    </row>
    <row r="2875" spans="1:21" s="60" customFormat="1" ht="15.75" hidden="1" customHeight="1" thickBot="1">
      <c r="A2875" s="60" t="s">
        <v>65</v>
      </c>
      <c r="B2875" s="213"/>
      <c r="C2875" s="49" t="s">
        <v>596</v>
      </c>
      <c r="D2875" s="109">
        <v>96.586839389999994</v>
      </c>
      <c r="E2875" s="110">
        <v>99.292137010000005</v>
      </c>
      <c r="F2875" s="110">
        <v>93.155932129999997</v>
      </c>
      <c r="G2875" s="110">
        <v>94.848724079999997</v>
      </c>
      <c r="H2875" s="110">
        <v>101.81571476000001</v>
      </c>
      <c r="I2875" s="110">
        <v>96.119305969999999</v>
      </c>
      <c r="J2875" s="110">
        <v>97.773147949999995</v>
      </c>
      <c r="K2875" s="110">
        <v>97.502113280000003</v>
      </c>
      <c r="L2875" s="110">
        <v>97.767703690000005</v>
      </c>
      <c r="M2875" s="110">
        <v>108.31474786</v>
      </c>
      <c r="N2875" s="110">
        <v>110.89735754</v>
      </c>
      <c r="O2875" s="111">
        <v>105.46948926</v>
      </c>
      <c r="P2875" s="112">
        <f t="shared" si="2179"/>
        <v>1199.5432129199999</v>
      </c>
      <c r="Q2875" s="80"/>
      <c r="R2875" s="110"/>
      <c r="S2875" s="114"/>
      <c r="T2875" s="115">
        <f t="shared" si="2180"/>
        <v>0</v>
      </c>
      <c r="U2875" s="209">
        <v>2</v>
      </c>
    </row>
    <row r="2876" spans="1:21" s="60" customFormat="1" ht="15.75" hidden="1" customHeight="1" thickBot="1">
      <c r="A2876" s="60" t="s">
        <v>65</v>
      </c>
      <c r="B2876" s="213"/>
      <c r="C2876" s="49" t="s">
        <v>692</v>
      </c>
      <c r="D2876" s="109">
        <v>108.96420077000001</v>
      </c>
      <c r="E2876" s="110">
        <v>107.02591165</v>
      </c>
      <c r="F2876" s="110">
        <v>99.631933549999999</v>
      </c>
      <c r="G2876" s="110">
        <v>106.82205055</v>
      </c>
      <c r="H2876" s="110">
        <v>111.44685075</v>
      </c>
      <c r="I2876" s="110">
        <v>105.42021164000001</v>
      </c>
      <c r="J2876" s="110">
        <v>109.95649758</v>
      </c>
      <c r="K2876" s="110">
        <v>108.12399664</v>
      </c>
      <c r="L2876" s="110">
        <v>99.955309959999994</v>
      </c>
      <c r="M2876" s="110">
        <v>125.04352788</v>
      </c>
      <c r="N2876" s="110">
        <v>120.46115272999999</v>
      </c>
      <c r="O2876" s="111">
        <v>114.3135329</v>
      </c>
      <c r="P2876" s="112">
        <f t="shared" si="2179"/>
        <v>1317.1651766</v>
      </c>
      <c r="Q2876" s="80"/>
      <c r="R2876" s="110"/>
      <c r="S2876" s="114"/>
      <c r="T2876" s="115">
        <f t="shared" si="2180"/>
        <v>0</v>
      </c>
      <c r="U2876" s="209">
        <v>2</v>
      </c>
    </row>
    <row r="2877" spans="1:21" s="60" customFormat="1" ht="15.75" hidden="1" customHeight="1" thickBot="1">
      <c r="A2877" s="60" t="s">
        <v>65</v>
      </c>
      <c r="B2877" s="213"/>
      <c r="C2877" s="49" t="s">
        <v>779</v>
      </c>
      <c r="D2877" s="151">
        <v>121.57889606000001</v>
      </c>
      <c r="E2877" s="152">
        <v>115.80086636</v>
      </c>
      <c r="F2877" s="152">
        <v>107.41291743000001</v>
      </c>
      <c r="G2877" s="152">
        <v>116.35019289</v>
      </c>
      <c r="H2877" s="152">
        <v>118.92539114</v>
      </c>
      <c r="I2877" s="152">
        <v>114.27644068000001</v>
      </c>
      <c r="J2877" s="152">
        <v>135.45459987999999</v>
      </c>
      <c r="K2877" s="152">
        <v>112.14967681</v>
      </c>
      <c r="L2877" s="152">
        <v>111.62950355</v>
      </c>
      <c r="M2877" s="152">
        <v>128.77969042000001</v>
      </c>
      <c r="N2877" s="152">
        <v>130.4516381</v>
      </c>
      <c r="O2877" s="111">
        <v>118.98650766</v>
      </c>
      <c r="P2877" s="112">
        <f t="shared" si="2179"/>
        <v>1431.79632098</v>
      </c>
      <c r="Q2877" s="80"/>
      <c r="R2877" s="110"/>
      <c r="S2877" s="114"/>
      <c r="T2877" s="115">
        <f t="shared" si="2180"/>
        <v>0</v>
      </c>
      <c r="U2877" s="209">
        <v>2</v>
      </c>
    </row>
    <row r="2878" spans="1:21" s="60" customFormat="1" ht="15.75" hidden="1" customHeight="1" thickBot="1">
      <c r="A2878" s="60" t="s">
        <v>65</v>
      </c>
      <c r="B2878" s="213"/>
      <c r="C2878" s="49" t="s">
        <v>860</v>
      </c>
      <c r="D2878" s="306">
        <v>126.92159845</v>
      </c>
      <c r="E2878" s="307">
        <v>121.70280926999999</v>
      </c>
      <c r="F2878" s="307">
        <v>116.72418339000001</v>
      </c>
      <c r="G2878" s="307">
        <v>121.89070586</v>
      </c>
      <c r="H2878" s="307">
        <v>124.60570801999999</v>
      </c>
      <c r="I2878" s="307">
        <v>126.77692171</v>
      </c>
      <c r="J2878" s="307">
        <v>129.83397883000001</v>
      </c>
      <c r="K2878" s="307">
        <v>127.50612345</v>
      </c>
      <c r="L2878" s="307">
        <v>120.49292941</v>
      </c>
      <c r="M2878" s="307">
        <v>141.34345331</v>
      </c>
      <c r="N2878" s="307">
        <v>134.88507729</v>
      </c>
      <c r="O2878" s="308">
        <v>131.76403841999999</v>
      </c>
      <c r="P2878" s="309">
        <f t="shared" si="2179"/>
        <v>1524.44752741</v>
      </c>
      <c r="Q2878" s="80"/>
      <c r="R2878" s="109"/>
      <c r="S2878" s="109"/>
      <c r="T2878" s="52">
        <f>S2878-R2878</f>
        <v>0</v>
      </c>
      <c r="U2878" s="209">
        <v>2</v>
      </c>
    </row>
    <row r="2879" spans="1:21" s="60" customFormat="1" ht="15.75" hidden="1" customHeight="1">
      <c r="A2879" s="60" t="s">
        <v>65</v>
      </c>
      <c r="B2879" s="512"/>
      <c r="C2879" s="413" t="s">
        <v>944</v>
      </c>
      <c r="D2879" s="306">
        <v>132.87346324999999</v>
      </c>
      <c r="E2879" s="307">
        <v>128.56778365</v>
      </c>
      <c r="F2879" s="307">
        <v>122.18042881999999</v>
      </c>
      <c r="G2879" s="307">
        <v>126.02029213</v>
      </c>
      <c r="H2879" s="307">
        <v>138.15164155000002</v>
      </c>
      <c r="I2879" s="307">
        <v>138.03723843</v>
      </c>
      <c r="J2879" s="307">
        <v>139.14564478</v>
      </c>
      <c r="K2879" s="307">
        <v>133.39550285999999</v>
      </c>
      <c r="L2879" s="307">
        <v>133.54354999</v>
      </c>
      <c r="M2879" s="307">
        <v>152.1694842</v>
      </c>
      <c r="N2879" s="307">
        <v>153.17867496</v>
      </c>
      <c r="O2879" s="308">
        <v>139.54857293000001</v>
      </c>
      <c r="P2879" s="309">
        <f t="shared" si="2179"/>
        <v>1636.8122775500001</v>
      </c>
      <c r="Q2879" s="80"/>
      <c r="R2879" s="307">
        <v>1714.4</v>
      </c>
      <c r="S2879" s="342">
        <f>1630.1+84.3</f>
        <v>1714.3999999999999</v>
      </c>
      <c r="T2879" s="355">
        <f t="shared" si="2180"/>
        <v>0</v>
      </c>
      <c r="U2879" s="209">
        <v>2</v>
      </c>
    </row>
    <row r="2880" spans="1:21" s="60" customFormat="1" ht="15.6" customHeight="1">
      <c r="A2880" s="60" t="s">
        <v>65</v>
      </c>
      <c r="B2880" s="513">
        <v>520</v>
      </c>
      <c r="C2880" s="567" t="s">
        <v>2868</v>
      </c>
      <c r="D2880" s="551">
        <v>224</v>
      </c>
      <c r="E2880" s="551">
        <v>209.6</v>
      </c>
      <c r="F2880" s="551">
        <v>190.7</v>
      </c>
      <c r="G2880" s="551">
        <v>212.4</v>
      </c>
      <c r="H2880" s="551">
        <v>214.3</v>
      </c>
      <c r="I2880" s="551">
        <v>200.1</v>
      </c>
      <c r="J2880" s="551">
        <v>218.2</v>
      </c>
      <c r="K2880" s="551">
        <v>203.9</v>
      </c>
      <c r="L2880" s="551">
        <v>199.9</v>
      </c>
      <c r="M2880" s="551">
        <v>234.4</v>
      </c>
      <c r="N2880" s="551">
        <v>231.8</v>
      </c>
      <c r="O2880" s="551">
        <f>(R2880)-SUM(D2880:N2880)</f>
        <v>211.39999999999964</v>
      </c>
      <c r="P2880" s="552">
        <f t="shared" ref="P2880" si="2181">SUM(D2880:O2880)</f>
        <v>2550.6999999999998</v>
      </c>
      <c r="Q2880" s="173"/>
      <c r="R2880" s="551">
        <v>2550.6999999999998</v>
      </c>
      <c r="S2880" s="551">
        <v>2550.6999999999998</v>
      </c>
      <c r="T2880" s="521">
        <f t="shared" si="2180"/>
        <v>0</v>
      </c>
      <c r="U2880" s="209">
        <v>1</v>
      </c>
    </row>
    <row r="2881" spans="1:21" s="60" customFormat="1" ht="15.75" hidden="1" customHeight="1" thickBot="1">
      <c r="A2881" s="60" t="s">
        <v>65</v>
      </c>
      <c r="B2881" s="409"/>
      <c r="C2881" s="165" t="s">
        <v>1078</v>
      </c>
      <c r="D2881" s="312">
        <v>148.87802961000003</v>
      </c>
      <c r="E2881" s="313">
        <v>143.51950452</v>
      </c>
      <c r="F2881" s="313">
        <v>138.37840055999999</v>
      </c>
      <c r="G2881" s="313">
        <v>103.41394523999999</v>
      </c>
      <c r="H2881" s="313">
        <v>184.84456236000003</v>
      </c>
      <c r="I2881" s="313">
        <v>146.22888706999998</v>
      </c>
      <c r="J2881" s="313">
        <v>141.47160466999998</v>
      </c>
      <c r="K2881" s="313">
        <v>151.55589871000001</v>
      </c>
      <c r="L2881" s="313">
        <v>143.48433703999999</v>
      </c>
      <c r="M2881" s="313">
        <v>150.95852488999998</v>
      </c>
      <c r="N2881" s="313">
        <v>157.35209374999999</v>
      </c>
      <c r="O2881" s="305">
        <v>150.51207565999999</v>
      </c>
      <c r="P2881" s="314">
        <f>SUM(D2881:O2881)</f>
        <v>1760.5978640800001</v>
      </c>
      <c r="Q2881" s="75"/>
      <c r="R2881" s="428">
        <v>1728.5</v>
      </c>
      <c r="S2881" s="396">
        <f>1644.2+84.3</f>
        <v>1728.5</v>
      </c>
      <c r="T2881" s="397">
        <f>R2881-S2881</f>
        <v>0</v>
      </c>
      <c r="U2881" s="209">
        <v>2</v>
      </c>
    </row>
    <row r="2882" spans="1:21" s="60" customFormat="1" ht="15.75" hidden="1" customHeight="1" thickBot="1">
      <c r="A2882" s="60" t="s">
        <v>65</v>
      </c>
      <c r="B2882" s="62"/>
      <c r="C2882" s="49" t="s">
        <v>1719</v>
      </c>
      <c r="D2882" s="109">
        <v>149.4384752</v>
      </c>
      <c r="E2882" s="110">
        <v>148.39774574</v>
      </c>
      <c r="F2882" s="110">
        <v>135.97297230999999</v>
      </c>
      <c r="G2882" s="110">
        <v>129.16731698000001</v>
      </c>
      <c r="H2882" s="110">
        <v>140.29590825</v>
      </c>
      <c r="I2882" s="110">
        <v>166.86120248</v>
      </c>
      <c r="J2882" s="110">
        <v>143.19807703999999</v>
      </c>
      <c r="K2882" s="110">
        <v>149.59546411000002</v>
      </c>
      <c r="L2882" s="110">
        <v>117.90975295999999</v>
      </c>
      <c r="M2882" s="110">
        <v>183.68746413999997</v>
      </c>
      <c r="N2882" s="110">
        <v>155.80125434999999</v>
      </c>
      <c r="O2882" s="111">
        <v>157.17557159999998</v>
      </c>
      <c r="P2882" s="112">
        <f t="shared" ref="P2882:P2891" si="2182">SUM(D2882:O2882)</f>
        <v>1777.5012051599999</v>
      </c>
      <c r="Q2882" s="75"/>
      <c r="R2882" s="109">
        <v>1711.7</v>
      </c>
      <c r="S2882" s="114">
        <v>1711.7</v>
      </c>
      <c r="T2882" s="310">
        <f t="shared" ref="T2882:T2891" si="2183">R2882-S2882</f>
        <v>0</v>
      </c>
      <c r="U2882" s="209">
        <v>2</v>
      </c>
    </row>
    <row r="2883" spans="1:21" s="60" customFormat="1" ht="15.75" hidden="1" customHeight="1" thickBot="1">
      <c r="A2883" s="60" t="s">
        <v>65</v>
      </c>
      <c r="B2883" s="62"/>
      <c r="C2883" s="49" t="s">
        <v>1720</v>
      </c>
      <c r="D2883" s="312">
        <v>143.26040337999999</v>
      </c>
      <c r="E2883" s="313">
        <v>172.69682162000001</v>
      </c>
      <c r="F2883" s="313">
        <v>122.60334243999999</v>
      </c>
      <c r="G2883" s="313">
        <v>156.30641371000002</v>
      </c>
      <c r="H2883" s="313">
        <v>158.22732702000002</v>
      </c>
      <c r="I2883" s="313">
        <v>150.88364025999999</v>
      </c>
      <c r="J2883" s="313">
        <v>187.50501328999999</v>
      </c>
      <c r="K2883" s="313">
        <v>160.84203743</v>
      </c>
      <c r="L2883" s="313">
        <v>158.01268375999999</v>
      </c>
      <c r="M2883" s="313">
        <v>200.14744585</v>
      </c>
      <c r="N2883" s="313">
        <v>222.35353205000001</v>
      </c>
      <c r="O2883" s="305">
        <v>157.3981431</v>
      </c>
      <c r="P2883" s="314">
        <f t="shared" si="2182"/>
        <v>1990.2368039100002</v>
      </c>
      <c r="Q2883" s="79"/>
      <c r="R2883" s="109">
        <v>1936.2</v>
      </c>
      <c r="S2883" s="114">
        <v>1936.2</v>
      </c>
      <c r="T2883" s="115">
        <f t="shared" si="2183"/>
        <v>0</v>
      </c>
      <c r="U2883" s="209">
        <v>2</v>
      </c>
    </row>
    <row r="2884" spans="1:21" s="60" customFormat="1" ht="15.6" hidden="1" customHeight="1" thickBot="1">
      <c r="A2884" s="60" t="s">
        <v>65</v>
      </c>
      <c r="B2884" s="62"/>
      <c r="C2884" s="49" t="s">
        <v>1721</v>
      </c>
      <c r="D2884" s="109">
        <v>236.68679294999998</v>
      </c>
      <c r="E2884" s="110">
        <v>157.51911125999999</v>
      </c>
      <c r="F2884" s="110">
        <v>213.3387213</v>
      </c>
      <c r="G2884" s="110">
        <v>143.95782959000002</v>
      </c>
      <c r="H2884" s="110">
        <v>253.24159143</v>
      </c>
      <c r="I2884" s="110">
        <v>183.52937000999998</v>
      </c>
      <c r="J2884" s="110">
        <v>219.56997812</v>
      </c>
      <c r="K2884" s="110">
        <v>213.09777903</v>
      </c>
      <c r="L2884" s="110">
        <v>202.20744809999999</v>
      </c>
      <c r="M2884" s="110">
        <v>248.01977937999999</v>
      </c>
      <c r="N2884" s="110">
        <v>239.83260615</v>
      </c>
      <c r="O2884" s="111">
        <v>222.18542521999998</v>
      </c>
      <c r="P2884" s="112">
        <f t="shared" si="2182"/>
        <v>2533.1864325400002</v>
      </c>
      <c r="Q2884" s="113"/>
      <c r="R2884" s="109">
        <v>2278.8000000000002</v>
      </c>
      <c r="S2884" s="114">
        <v>2278.8000000000002</v>
      </c>
      <c r="T2884" s="115">
        <f t="shared" si="2183"/>
        <v>0</v>
      </c>
      <c r="U2884" s="209">
        <v>2</v>
      </c>
    </row>
    <row r="2885" spans="1:21" s="60" customFormat="1" ht="15.6" hidden="1" customHeight="1" thickBot="1">
      <c r="A2885" s="60" t="s">
        <v>65</v>
      </c>
      <c r="B2885" s="62"/>
      <c r="C2885" s="49" t="s">
        <v>1722</v>
      </c>
      <c r="D2885" s="109">
        <v>237.51825765999999</v>
      </c>
      <c r="E2885" s="110">
        <v>219.93331194000001</v>
      </c>
      <c r="F2885" s="110">
        <v>219.06708788999998</v>
      </c>
      <c r="G2885" s="110">
        <v>208.28536019999999</v>
      </c>
      <c r="H2885" s="110">
        <v>226.9166041</v>
      </c>
      <c r="I2885" s="110">
        <v>208.40836388</v>
      </c>
      <c r="J2885" s="110">
        <v>222.54288024000002</v>
      </c>
      <c r="K2885" s="110">
        <v>228.33633675999999</v>
      </c>
      <c r="L2885" s="110">
        <v>212.06141530000002</v>
      </c>
      <c r="M2885" s="110">
        <v>244.32332962000001</v>
      </c>
      <c r="N2885" s="110">
        <v>218.51836888</v>
      </c>
      <c r="O2885" s="111">
        <v>212.42576696</v>
      </c>
      <c r="P2885" s="112">
        <f t="shared" si="2182"/>
        <v>2658.3370834299999</v>
      </c>
      <c r="Q2885" s="113"/>
      <c r="R2885" s="109">
        <v>2622</v>
      </c>
      <c r="S2885" s="398">
        <v>2622</v>
      </c>
      <c r="T2885" s="167">
        <f t="shared" si="2183"/>
        <v>0</v>
      </c>
      <c r="U2885" s="209">
        <v>2</v>
      </c>
    </row>
    <row r="2886" spans="1:21" s="60" customFormat="1" ht="15.75" hidden="1" customHeight="1" thickBot="1">
      <c r="A2886" s="60" t="s">
        <v>65</v>
      </c>
      <c r="B2886" s="62">
        <f>+B2880+1</f>
        <v>521</v>
      </c>
      <c r="C2886" s="49" t="s">
        <v>1723</v>
      </c>
      <c r="D2886" s="109">
        <v>218.6269623</v>
      </c>
      <c r="E2886" s="110">
        <v>179.68552056000001</v>
      </c>
      <c r="F2886" s="110">
        <v>219.99067133000003</v>
      </c>
      <c r="G2886" s="110">
        <v>209.78632931000001</v>
      </c>
      <c r="H2886" s="110">
        <v>210.78735963</v>
      </c>
      <c r="I2886" s="110">
        <v>200.68349411000003</v>
      </c>
      <c r="J2886" s="110">
        <v>202.53681251</v>
      </c>
      <c r="K2886" s="110">
        <v>199.91305481999999</v>
      </c>
      <c r="L2886" s="110">
        <v>198.27369406</v>
      </c>
      <c r="M2886" s="110">
        <v>215.01801108000001</v>
      </c>
      <c r="N2886" s="110">
        <v>217.55797197999999</v>
      </c>
      <c r="O2886" s="111">
        <v>203.07015328999998</v>
      </c>
      <c r="P2886" s="112">
        <f t="shared" si="2182"/>
        <v>2475.9300349800001</v>
      </c>
      <c r="Q2886" s="79"/>
      <c r="R2886" s="116">
        <v>2611.1999999999998</v>
      </c>
      <c r="S2886" s="114">
        <v>2611.1999999999998</v>
      </c>
      <c r="T2886" s="115">
        <f t="shared" si="2183"/>
        <v>0</v>
      </c>
      <c r="U2886" s="209">
        <v>2</v>
      </c>
    </row>
    <row r="2887" spans="1:21" s="60" customFormat="1" ht="15.75" hidden="1" customHeight="1">
      <c r="A2887" s="60" t="s">
        <v>65</v>
      </c>
      <c r="B2887" s="408">
        <v>530</v>
      </c>
      <c r="C2887" s="566" t="s">
        <v>1724</v>
      </c>
      <c r="D2887" s="306">
        <v>207.01649661000002</v>
      </c>
      <c r="E2887" s="307">
        <v>206.51122546000002</v>
      </c>
      <c r="F2887" s="307">
        <v>190.0821182</v>
      </c>
      <c r="G2887" s="307">
        <v>201.02349258000001</v>
      </c>
      <c r="H2887" s="307">
        <v>220.03966327000001</v>
      </c>
      <c r="I2887" s="307">
        <v>203.89990803000001</v>
      </c>
      <c r="J2887" s="307">
        <v>222.37994809</v>
      </c>
      <c r="K2887" s="307">
        <v>219.44545359</v>
      </c>
      <c r="L2887" s="307">
        <v>206.87150166999999</v>
      </c>
      <c r="M2887" s="307">
        <v>228.05214833000002</v>
      </c>
      <c r="N2887" s="307">
        <v>229.35219911000002</v>
      </c>
      <c r="O2887" s="308">
        <v>174.91791881</v>
      </c>
      <c r="P2887" s="309">
        <f t="shared" si="2182"/>
        <v>2509.5920737500005</v>
      </c>
      <c r="Q2887" s="79"/>
      <c r="R2887" s="307">
        <v>2562.6</v>
      </c>
      <c r="S2887" s="342">
        <v>2562.6</v>
      </c>
      <c r="T2887" s="355">
        <f t="shared" si="2183"/>
        <v>0</v>
      </c>
      <c r="U2887" s="209">
        <v>2</v>
      </c>
    </row>
    <row r="2888" spans="1:21" s="60" customFormat="1" ht="15.75" customHeight="1">
      <c r="A2888" s="60" t="s">
        <v>65</v>
      </c>
      <c r="B2888" s="513">
        <v>521</v>
      </c>
      <c r="C2888" s="567" t="s">
        <v>1725</v>
      </c>
      <c r="D2888" s="551">
        <v>253.96545311000003</v>
      </c>
      <c r="E2888" s="551">
        <v>212.49657081000001</v>
      </c>
      <c r="F2888" s="551">
        <v>193.33675111000002</v>
      </c>
      <c r="G2888" s="551">
        <v>210.20787424000002</v>
      </c>
      <c r="H2888" s="551">
        <v>206.08625496000002</v>
      </c>
      <c r="I2888" s="565">
        <v>188.1</v>
      </c>
      <c r="J2888" s="565">
        <v>211.3</v>
      </c>
      <c r="K2888" s="565">
        <v>204.4</v>
      </c>
      <c r="L2888" s="565">
        <v>195.8</v>
      </c>
      <c r="M2888" s="565">
        <v>224.6</v>
      </c>
      <c r="N2888" s="565">
        <v>221.9</v>
      </c>
      <c r="O2888" s="551">
        <f>(R2888)-SUM(D2888:N2888)</f>
        <v>206.80709576999971</v>
      </c>
      <c r="P2888" s="552">
        <f t="shared" si="2182"/>
        <v>2529</v>
      </c>
      <c r="Q2888" s="523"/>
      <c r="R2888" s="553">
        <v>2529</v>
      </c>
      <c r="S2888" s="551">
        <v>2529</v>
      </c>
      <c r="T2888" s="521">
        <f t="shared" si="2183"/>
        <v>0</v>
      </c>
      <c r="U2888" s="209">
        <v>1</v>
      </c>
    </row>
    <row r="2889" spans="1:21" s="60" customFormat="1" ht="15.75" customHeight="1">
      <c r="A2889" s="60" t="s">
        <v>65</v>
      </c>
      <c r="B2889" s="513">
        <v>522</v>
      </c>
      <c r="C2889" s="567" t="s">
        <v>1726</v>
      </c>
      <c r="D2889" s="565">
        <v>224</v>
      </c>
      <c r="E2889" s="565">
        <v>209.6</v>
      </c>
      <c r="F2889" s="565">
        <v>190.6</v>
      </c>
      <c r="G2889" s="565">
        <v>212.3</v>
      </c>
      <c r="H2889" s="565">
        <v>214.2</v>
      </c>
      <c r="I2889" s="565">
        <v>200</v>
      </c>
      <c r="J2889" s="565">
        <v>218</v>
      </c>
      <c r="K2889" s="565">
        <v>203.7</v>
      </c>
      <c r="L2889" s="565">
        <v>199.7</v>
      </c>
      <c r="M2889" s="565">
        <v>234.2</v>
      </c>
      <c r="N2889" s="565">
        <v>231.6</v>
      </c>
      <c r="O2889" s="551">
        <f>(R2889)-SUM(D2889:N2889)</f>
        <v>211.19999999999982</v>
      </c>
      <c r="P2889" s="552">
        <f t="shared" si="2182"/>
        <v>2549.1</v>
      </c>
      <c r="Q2889" s="523"/>
      <c r="R2889" s="553">
        <v>2549.1</v>
      </c>
      <c r="S2889" s="551">
        <v>2549.1</v>
      </c>
      <c r="T2889" s="521">
        <f t="shared" si="2183"/>
        <v>0</v>
      </c>
      <c r="U2889" s="209">
        <v>1</v>
      </c>
    </row>
    <row r="2890" spans="1:21" s="60" customFormat="1" ht="15.75" hidden="1" customHeight="1" thickBot="1">
      <c r="A2890" s="60" t="s">
        <v>65</v>
      </c>
      <c r="B2890" s="409"/>
      <c r="C2890" s="165" t="s">
        <v>1727</v>
      </c>
      <c r="D2890" s="415"/>
      <c r="E2890" s="416"/>
      <c r="F2890" s="416"/>
      <c r="G2890" s="416"/>
      <c r="H2890" s="416"/>
      <c r="I2890" s="416"/>
      <c r="J2890" s="416"/>
      <c r="K2890" s="416"/>
      <c r="L2890" s="416"/>
      <c r="M2890" s="416"/>
      <c r="N2890" s="416"/>
      <c r="O2890" s="305">
        <f>(R2890)-SUM(D2890:N2890)</f>
        <v>0</v>
      </c>
      <c r="P2890" s="314">
        <f t="shared" si="2182"/>
        <v>0</v>
      </c>
      <c r="Q2890" s="80"/>
      <c r="R2890" s="402"/>
      <c r="S2890" s="343"/>
      <c r="T2890" s="403">
        <f t="shared" si="2183"/>
        <v>0</v>
      </c>
      <c r="U2890" s="209">
        <v>2</v>
      </c>
    </row>
    <row r="2891" spans="1:21" s="60" customFormat="1" ht="15.75" hidden="1" customHeight="1" thickBot="1">
      <c r="A2891" s="60" t="s">
        <v>65</v>
      </c>
      <c r="B2891" s="213"/>
      <c r="C2891" s="49" t="s">
        <v>1728</v>
      </c>
      <c r="D2891" s="134"/>
      <c r="E2891" s="133"/>
      <c r="F2891" s="133"/>
      <c r="G2891" s="133"/>
      <c r="H2891" s="133"/>
      <c r="I2891" s="133"/>
      <c r="J2891" s="133"/>
      <c r="K2891" s="133"/>
      <c r="L2891" s="133"/>
      <c r="M2891" s="133"/>
      <c r="N2891" s="133"/>
      <c r="O2891" s="111">
        <f>(R2891)-SUM(D2891:N2891)</f>
        <v>0</v>
      </c>
      <c r="P2891" s="112">
        <f t="shared" si="2182"/>
        <v>0</v>
      </c>
      <c r="Q2891" s="80"/>
      <c r="R2891" s="116"/>
      <c r="S2891" s="114"/>
      <c r="T2891" s="115">
        <f t="shared" si="2183"/>
        <v>0</v>
      </c>
      <c r="U2891" s="209">
        <v>2</v>
      </c>
    </row>
    <row r="2892" spans="1:21" s="60" customFormat="1" ht="15.75" hidden="1" customHeight="1" thickBot="1">
      <c r="A2892" s="60" t="s">
        <v>65</v>
      </c>
      <c r="B2892" s="213"/>
      <c r="C2892" s="49" t="s">
        <v>2562</v>
      </c>
      <c r="D2892" s="492"/>
      <c r="E2892" s="491"/>
      <c r="F2892" s="491"/>
      <c r="G2892" s="491"/>
      <c r="H2892" s="491"/>
      <c r="I2892" s="491"/>
      <c r="J2892" s="491"/>
      <c r="K2892" s="491"/>
      <c r="L2892" s="491"/>
      <c r="M2892" s="491"/>
      <c r="N2892" s="491"/>
      <c r="O2892" s="111">
        <f t="shared" ref="O2892:O2894" si="2184">(R2892)-SUM(D2892:N2892)</f>
        <v>0</v>
      </c>
      <c r="P2892" s="112">
        <f t="shared" ref="P2892:P2894" si="2185">SUM(D2892:O2892)</f>
        <v>0</v>
      </c>
      <c r="Q2892" s="80"/>
      <c r="R2892" s="116"/>
      <c r="S2892" s="488"/>
      <c r="T2892" s="115">
        <f t="shared" ref="T2892:T2894" si="2186">R2892-S2892</f>
        <v>0</v>
      </c>
      <c r="U2892" s="209">
        <v>2</v>
      </c>
    </row>
    <row r="2893" spans="1:21" s="60" customFormat="1" ht="15.75" hidden="1" customHeight="1" thickBot="1">
      <c r="A2893" s="60" t="s">
        <v>65</v>
      </c>
      <c r="B2893" s="213"/>
      <c r="C2893" s="49" t="s">
        <v>2658</v>
      </c>
      <c r="D2893" s="492"/>
      <c r="E2893" s="491"/>
      <c r="F2893" s="491"/>
      <c r="G2893" s="491"/>
      <c r="H2893" s="491"/>
      <c r="I2893" s="491"/>
      <c r="J2893" s="491"/>
      <c r="K2893" s="491"/>
      <c r="L2893" s="491"/>
      <c r="M2893" s="491"/>
      <c r="N2893" s="491"/>
      <c r="O2893" s="111">
        <f t="shared" si="2184"/>
        <v>0</v>
      </c>
      <c r="P2893" s="112">
        <f t="shared" si="2185"/>
        <v>0</v>
      </c>
      <c r="Q2893" s="80"/>
      <c r="R2893" s="116"/>
      <c r="S2893" s="488"/>
      <c r="T2893" s="115">
        <f t="shared" si="2186"/>
        <v>0</v>
      </c>
      <c r="U2893" s="209">
        <v>2</v>
      </c>
    </row>
    <row r="2894" spans="1:21" s="60" customFormat="1" ht="15.75" hidden="1" customHeight="1" thickBot="1">
      <c r="A2894" s="60" t="s">
        <v>65</v>
      </c>
      <c r="B2894" s="213"/>
      <c r="C2894" s="49" t="s">
        <v>2754</v>
      </c>
      <c r="D2894" s="492"/>
      <c r="E2894" s="491"/>
      <c r="F2894" s="491"/>
      <c r="G2894" s="491"/>
      <c r="H2894" s="491"/>
      <c r="I2894" s="491"/>
      <c r="J2894" s="491"/>
      <c r="K2894" s="491"/>
      <c r="L2894" s="491"/>
      <c r="M2894" s="491"/>
      <c r="N2894" s="491"/>
      <c r="O2894" s="111">
        <f t="shared" si="2184"/>
        <v>0</v>
      </c>
      <c r="P2894" s="112">
        <f t="shared" si="2185"/>
        <v>0</v>
      </c>
      <c r="Q2894" s="80"/>
      <c r="R2894" s="116"/>
      <c r="S2894" s="488"/>
      <c r="T2894" s="115">
        <f t="shared" si="2186"/>
        <v>0</v>
      </c>
      <c r="U2894" s="209">
        <v>2</v>
      </c>
    </row>
    <row r="2895" spans="1:21" s="118" customFormat="1" ht="15.6" customHeight="1">
      <c r="B2895" s="82"/>
      <c r="C2895" s="50"/>
      <c r="D2895" s="83"/>
      <c r="E2895" s="83"/>
      <c r="F2895" s="83"/>
      <c r="G2895" s="83"/>
      <c r="H2895" s="83"/>
      <c r="I2895" s="83"/>
      <c r="J2895" s="83"/>
      <c r="K2895" s="83"/>
      <c r="L2895" s="83"/>
      <c r="M2895" s="83"/>
      <c r="N2895" s="83"/>
      <c r="O2895" s="83"/>
      <c r="P2895" s="83"/>
      <c r="Q2895" s="84"/>
      <c r="R2895" s="83"/>
      <c r="S2895" s="83"/>
      <c r="T2895" s="67"/>
      <c r="U2895" s="209">
        <v>1</v>
      </c>
    </row>
    <row r="2896" spans="1:21" s="60" customFormat="1" ht="15.75" hidden="1" customHeight="1" thickBot="1">
      <c r="A2896" s="174" t="s">
        <v>66</v>
      </c>
      <c r="B2896" s="213"/>
      <c r="C2896" s="40" t="s">
        <v>306</v>
      </c>
      <c r="D2896" s="299">
        <v>9.0781038192230157E-2</v>
      </c>
      <c r="E2896" s="299">
        <v>8.456730133841335E-2</v>
      </c>
      <c r="F2896" s="299">
        <v>8.2922459274169469E-2</v>
      </c>
      <c r="G2896" s="299">
        <v>8.3510857653403256E-2</v>
      </c>
      <c r="H2896" s="299">
        <v>8.3843691325573177E-2</v>
      </c>
      <c r="I2896" s="299">
        <v>8.0326807237646319E-2</v>
      </c>
      <c r="J2896" s="299">
        <v>8.8348998063859235E-2</v>
      </c>
      <c r="K2896" s="299">
        <v>8.0600593055556044E-2</v>
      </c>
      <c r="L2896" s="299">
        <v>8.0000502186213185E-2</v>
      </c>
      <c r="M2896" s="299">
        <v>8.5020495294481135E-2</v>
      </c>
      <c r="N2896" s="299">
        <v>8.1099719794833616E-2</v>
      </c>
      <c r="O2896" s="299">
        <v>7.8977536583621097E-2</v>
      </c>
      <c r="P2896" s="290">
        <f>SUM(D2896:O2896)</f>
        <v>1</v>
      </c>
      <c r="Q2896" s="291"/>
      <c r="R2896" s="83"/>
      <c r="S2896" s="83"/>
      <c r="T2896" s="67"/>
      <c r="U2896" s="209">
        <v>2</v>
      </c>
    </row>
    <row r="2897" spans="1:21" s="60" customFormat="1" ht="15.75" hidden="1" customHeight="1" thickBot="1">
      <c r="A2897" s="150" t="s">
        <v>66</v>
      </c>
      <c r="B2897" s="213"/>
      <c r="C2897" s="40" t="s">
        <v>307</v>
      </c>
      <c r="D2897" s="119">
        <v>9.1416289494894512E-2</v>
      </c>
      <c r="E2897" s="119">
        <v>8.7239368286010616E-2</v>
      </c>
      <c r="F2897" s="119">
        <v>8.3969236279180112E-2</v>
      </c>
      <c r="G2897" s="119">
        <v>8.8331957312760598E-2</v>
      </c>
      <c r="H2897" s="119">
        <v>8.4522762540846674E-2</v>
      </c>
      <c r="I2897" s="119">
        <v>8.1131029779953623E-2</v>
      </c>
      <c r="J2897" s="119">
        <v>9.0617776159795008E-2</v>
      </c>
      <c r="K2897" s="119">
        <v>7.974041067115567E-2</v>
      </c>
      <c r="L2897" s="119">
        <v>7.8341672538067342E-2</v>
      </c>
      <c r="M2897" s="119">
        <v>8.397402156391795E-2</v>
      </c>
      <c r="N2897" s="119">
        <v>7.7541167439115183E-2</v>
      </c>
      <c r="O2897" s="119">
        <v>7.3174307934302629E-2</v>
      </c>
      <c r="P2897" s="107">
        <f>SUM(D2897:O2897)</f>
        <v>1</v>
      </c>
      <c r="Q2897" s="291"/>
      <c r="R2897" s="83"/>
      <c r="S2897" s="83"/>
      <c r="T2897" s="67"/>
      <c r="U2897" s="209">
        <v>2</v>
      </c>
    </row>
    <row r="2898" spans="1:21" s="60" customFormat="1" ht="15.75" hidden="1" customHeight="1" thickBot="1">
      <c r="A2898" s="150" t="s">
        <v>66</v>
      </c>
      <c r="B2898" s="213"/>
      <c r="C2898" s="40" t="s">
        <v>308</v>
      </c>
      <c r="D2898" s="346">
        <v>8.6980025493752555E-2</v>
      </c>
      <c r="E2898" s="346">
        <v>8.3280358445726455E-2</v>
      </c>
      <c r="F2898" s="346">
        <v>7.9981129987399965E-2</v>
      </c>
      <c r="G2898" s="346">
        <v>8.3364447141561465E-2</v>
      </c>
      <c r="H2898" s="346">
        <v>8.1175558006932588E-2</v>
      </c>
      <c r="I2898" s="346">
        <v>7.9640512557842463E-2</v>
      </c>
      <c r="J2898" s="346">
        <v>9.1217796986353961E-2</v>
      </c>
      <c r="K2898" s="346">
        <v>7.9499375251730175E-2</v>
      </c>
      <c r="L2898" s="346">
        <v>8.0641708119316716E-2</v>
      </c>
      <c r="M2898" s="346">
        <v>8.9389049571122689E-2</v>
      </c>
      <c r="N2898" s="346">
        <v>8.3733340392869143E-2</v>
      </c>
      <c r="O2898" s="346">
        <v>8.1096698045391866E-2</v>
      </c>
      <c r="P2898" s="295">
        <f>SUM(D2898:O2898)</f>
        <v>1</v>
      </c>
      <c r="Q2898" s="291"/>
      <c r="R2898" s="83"/>
      <c r="S2898" s="83"/>
      <c r="T2898" s="67"/>
      <c r="U2898" s="209">
        <v>2</v>
      </c>
    </row>
    <row r="2899" spans="1:21" s="60" customFormat="1" ht="15.75" hidden="1" customHeight="1" thickBot="1">
      <c r="A2899" s="150" t="s">
        <v>66</v>
      </c>
      <c r="B2899" s="213"/>
      <c r="C2899" s="40" t="s">
        <v>309</v>
      </c>
      <c r="D2899" s="153">
        <f t="shared" ref="D2899:D2906" si="2187">D2921/$P2921</f>
        <v>8.682585063003169E-2</v>
      </c>
      <c r="E2899" s="296">
        <f t="shared" ref="E2899:O2899" si="2188">E2921/$P2921</f>
        <v>7.9940409583695735E-2</v>
      </c>
      <c r="F2899" s="296">
        <f t="shared" si="2188"/>
        <v>8.0933933585226145E-2</v>
      </c>
      <c r="G2899" s="296">
        <f t="shared" si="2188"/>
        <v>8.6624156070902028E-2</v>
      </c>
      <c r="H2899" s="296">
        <f t="shared" si="2188"/>
        <v>7.928974193249376E-2</v>
      </c>
      <c r="I2899" s="296">
        <f t="shared" si="2188"/>
        <v>8.1524894584265054E-2</v>
      </c>
      <c r="J2899" s="296">
        <f t="shared" si="2188"/>
        <v>9.0659166399199811E-2</v>
      </c>
      <c r="K2899" s="296">
        <f t="shared" si="2188"/>
        <v>8.0335935215964285E-2</v>
      </c>
      <c r="L2899" s="296">
        <f t="shared" si="2188"/>
        <v>8.0851695415376096E-2</v>
      </c>
      <c r="M2899" s="296">
        <f t="shared" si="2188"/>
        <v>8.8640803292815082E-2</v>
      </c>
      <c r="N2899" s="296">
        <f t="shared" si="2188"/>
        <v>8.2897800991437287E-2</v>
      </c>
      <c r="O2899" s="296">
        <f t="shared" si="2188"/>
        <v>8.1475612298593098E-2</v>
      </c>
      <c r="P2899" s="155">
        <f>SUM(D2899:O2899)</f>
        <v>1</v>
      </c>
      <c r="Q2899" s="291"/>
      <c r="R2899" s="83"/>
      <c r="S2899" s="83"/>
      <c r="T2899" s="67"/>
      <c r="U2899" s="209">
        <v>2</v>
      </c>
    </row>
    <row r="2900" spans="1:21" s="60" customFormat="1" ht="15.75" hidden="1" customHeight="1" thickBot="1">
      <c r="A2900" s="150" t="s">
        <v>66</v>
      </c>
      <c r="B2900" s="213"/>
      <c r="C2900" s="41" t="s">
        <v>310</v>
      </c>
      <c r="D2900" s="153">
        <f t="shared" si="2187"/>
        <v>8.4203200186759655E-2</v>
      </c>
      <c r="E2900" s="296">
        <f t="shared" ref="E2900:O2901" si="2189">E2922/$P2922</f>
        <v>7.8665140089962948E-2</v>
      </c>
      <c r="F2900" s="296">
        <f t="shared" si="2189"/>
        <v>8.1964231130680201E-2</v>
      </c>
      <c r="G2900" s="296">
        <f t="shared" si="2189"/>
        <v>8.3705215639091626E-2</v>
      </c>
      <c r="H2900" s="296">
        <f t="shared" si="2189"/>
        <v>7.9645126458703863E-2</v>
      </c>
      <c r="I2900" s="296">
        <f t="shared" si="2189"/>
        <v>8.1355565934645935E-2</v>
      </c>
      <c r="J2900" s="296">
        <f t="shared" si="2189"/>
        <v>9.0266316219758072E-2</v>
      </c>
      <c r="K2900" s="296">
        <f t="shared" si="2189"/>
        <v>8.1808524634988486E-2</v>
      </c>
      <c r="L2900" s="296">
        <f t="shared" si="2189"/>
        <v>8.1545402426196581E-2</v>
      </c>
      <c r="M2900" s="296">
        <f t="shared" si="2189"/>
        <v>8.9333128929019803E-2</v>
      </c>
      <c r="N2900" s="296">
        <f t="shared" si="2189"/>
        <v>8.3333473594183388E-2</v>
      </c>
      <c r="O2900" s="296">
        <f t="shared" si="2189"/>
        <v>8.4174674756009579E-2</v>
      </c>
      <c r="P2900" s="155">
        <f>SUM(D2900:O2900)</f>
        <v>1</v>
      </c>
      <c r="Q2900" s="157">
        <f>(P2922/P2921-1)</f>
        <v>3.0035364544369836E-2</v>
      </c>
      <c r="R2900" s="83"/>
      <c r="S2900" s="83"/>
      <c r="T2900" s="67"/>
      <c r="U2900" s="209">
        <v>2</v>
      </c>
    </row>
    <row r="2901" spans="1:21" s="60" customFormat="1" ht="15.75" hidden="1" customHeight="1" thickBot="1">
      <c r="A2901" s="150" t="s">
        <v>66</v>
      </c>
      <c r="B2901" s="213"/>
      <c r="C2901" s="40" t="s">
        <v>478</v>
      </c>
      <c r="D2901" s="153">
        <f t="shared" si="2187"/>
        <v>8.1908777308941291E-2</v>
      </c>
      <c r="E2901" s="296">
        <f t="shared" si="2189"/>
        <v>7.9353102087862629E-2</v>
      </c>
      <c r="F2901" s="296">
        <f t="shared" si="2189"/>
        <v>8.0054055165896421E-2</v>
      </c>
      <c r="G2901" s="296">
        <f t="shared" si="2189"/>
        <v>8.0880238779841851E-2</v>
      </c>
      <c r="H2901" s="296">
        <f t="shared" si="2189"/>
        <v>8.2977280739346182E-2</v>
      </c>
      <c r="I2901" s="296">
        <f t="shared" si="2189"/>
        <v>8.1404751738861095E-2</v>
      </c>
      <c r="J2901" s="296">
        <f t="shared" si="2189"/>
        <v>8.9759060551069345E-2</v>
      </c>
      <c r="K2901" s="296">
        <f t="shared" si="2189"/>
        <v>8.3402599158127061E-2</v>
      </c>
      <c r="L2901" s="296">
        <f t="shared" si="2189"/>
        <v>8.1148087725716064E-2</v>
      </c>
      <c r="M2901" s="296">
        <f t="shared" si="2189"/>
        <v>8.8607570374237624E-2</v>
      </c>
      <c r="N2901" s="296">
        <f t="shared" si="2189"/>
        <v>8.6302584301176238E-2</v>
      </c>
      <c r="O2901" s="296">
        <f t="shared" si="2189"/>
        <v>8.4201892068924256E-2</v>
      </c>
      <c r="P2901" s="155">
        <f t="shared" ref="P2901:P2906" si="2190">SUM(D2901:O2901)</f>
        <v>1</v>
      </c>
      <c r="Q2901" s="157">
        <f t="shared" ref="Q2901:Q2906" si="2191">(P2923/P2922-1)</f>
        <v>4.8716469057743295E-2</v>
      </c>
      <c r="R2901" s="83"/>
      <c r="S2901" s="83"/>
      <c r="T2901" s="67"/>
      <c r="U2901" s="209">
        <v>2</v>
      </c>
    </row>
    <row r="2902" spans="1:21" s="60" customFormat="1" ht="15.75" hidden="1" customHeight="1" thickBot="1">
      <c r="A2902" s="150" t="s">
        <v>66</v>
      </c>
      <c r="B2902" s="213"/>
      <c r="C2902" s="40" t="s">
        <v>597</v>
      </c>
      <c r="D2902" s="153">
        <f t="shared" si="2187"/>
        <v>8.0420934237410521E-2</v>
      </c>
      <c r="E2902" s="296">
        <f t="shared" ref="E2902:O2902" si="2192">E2924/$P2924</f>
        <v>8.0150152342825756E-2</v>
      </c>
      <c r="F2902" s="296">
        <f t="shared" si="2192"/>
        <v>8.0343826394109544E-2</v>
      </c>
      <c r="G2902" s="296">
        <f t="shared" si="2192"/>
        <v>8.1511789214337188E-2</v>
      </c>
      <c r="H2902" s="296">
        <f t="shared" si="2192"/>
        <v>8.333813055884641E-2</v>
      </c>
      <c r="I2902" s="296">
        <f t="shared" si="2192"/>
        <v>8.0134847404328149E-2</v>
      </c>
      <c r="J2902" s="296">
        <f t="shared" si="2192"/>
        <v>8.962394661134522E-2</v>
      </c>
      <c r="K2902" s="296">
        <f t="shared" si="2192"/>
        <v>8.2809529126483206E-2</v>
      </c>
      <c r="L2902" s="296">
        <f t="shared" si="2192"/>
        <v>8.1042410089654793E-2</v>
      </c>
      <c r="M2902" s="296">
        <f t="shared" si="2192"/>
        <v>8.921843041632474E-2</v>
      </c>
      <c r="N2902" s="296">
        <f t="shared" si="2192"/>
        <v>8.6575979170113282E-2</v>
      </c>
      <c r="O2902" s="296">
        <f t="shared" si="2192"/>
        <v>8.4830024434221038E-2</v>
      </c>
      <c r="P2902" s="155">
        <f t="shared" si="2190"/>
        <v>0.99999999999999989</v>
      </c>
      <c r="Q2902" s="156">
        <f t="shared" si="2191"/>
        <v>6.8735621492133525E-2</v>
      </c>
      <c r="R2902" s="83"/>
      <c r="S2902" s="83"/>
      <c r="T2902" s="67"/>
      <c r="U2902" s="209">
        <v>2</v>
      </c>
    </row>
    <row r="2903" spans="1:21" s="60" customFormat="1" ht="15.75" hidden="1" customHeight="1" thickBot="1">
      <c r="A2903" s="150" t="s">
        <v>66</v>
      </c>
      <c r="B2903" s="213"/>
      <c r="C2903" s="40" t="s">
        <v>693</v>
      </c>
      <c r="D2903" s="153">
        <f t="shared" si="2187"/>
        <v>8.3605216749413944E-2</v>
      </c>
      <c r="E2903" s="296">
        <f t="shared" ref="E2903:O2903" si="2193">E2925/$P2925</f>
        <v>8.0190535039066993E-2</v>
      </c>
      <c r="F2903" s="296">
        <f t="shared" si="2193"/>
        <v>7.9260405655449451E-2</v>
      </c>
      <c r="G2903" s="296">
        <f t="shared" si="2193"/>
        <v>8.3537473002322213E-2</v>
      </c>
      <c r="H2903" s="296">
        <f t="shared" si="2193"/>
        <v>8.394578837053869E-2</v>
      </c>
      <c r="I2903" s="296">
        <f t="shared" si="2193"/>
        <v>7.9822031573946253E-2</v>
      </c>
      <c r="J2903" s="296">
        <f t="shared" si="2193"/>
        <v>9.0341324715910803E-2</v>
      </c>
      <c r="K2903" s="296">
        <f t="shared" si="2193"/>
        <v>8.0936227213796438E-2</v>
      </c>
      <c r="L2903" s="296">
        <f t="shared" si="2193"/>
        <v>7.8536646340108568E-2</v>
      </c>
      <c r="M2903" s="296">
        <f t="shared" si="2193"/>
        <v>9.2876221082999713E-2</v>
      </c>
      <c r="N2903" s="296">
        <f t="shared" si="2193"/>
        <v>8.4191682081474775E-2</v>
      </c>
      <c r="O2903" s="296">
        <f t="shared" si="2193"/>
        <v>8.2756448174972186E-2</v>
      </c>
      <c r="P2903" s="155">
        <f t="shared" si="2190"/>
        <v>1</v>
      </c>
      <c r="Q2903" s="156">
        <f t="shared" si="2191"/>
        <v>7.6463674102842827E-2</v>
      </c>
      <c r="R2903" s="83"/>
      <c r="S2903" s="83"/>
      <c r="T2903" s="232"/>
      <c r="U2903" s="209">
        <v>2</v>
      </c>
    </row>
    <row r="2904" spans="1:21" s="60" customFormat="1" ht="15.75" hidden="1" customHeight="1" thickBot="1">
      <c r="A2904" s="150" t="s">
        <v>66</v>
      </c>
      <c r="B2904" s="62"/>
      <c r="C2904" s="49" t="s">
        <v>778</v>
      </c>
      <c r="D2904" s="298">
        <f t="shared" si="2187"/>
        <v>8.4112430976247238E-2</v>
      </c>
      <c r="E2904" s="299">
        <f t="shared" ref="E2904:O2904" si="2194">E2926/$P2926</f>
        <v>7.9459123121208355E-2</v>
      </c>
      <c r="F2904" s="299">
        <f t="shared" si="2194"/>
        <v>7.6835344321656632E-2</v>
      </c>
      <c r="G2904" s="299">
        <f t="shared" si="2194"/>
        <v>8.2695210075749398E-2</v>
      </c>
      <c r="H2904" s="299">
        <f t="shared" si="2194"/>
        <v>8.1989965504635498E-2</v>
      </c>
      <c r="I2904" s="299">
        <f t="shared" si="2194"/>
        <v>8.0079608559642107E-2</v>
      </c>
      <c r="J2904" s="299">
        <f t="shared" si="2194"/>
        <v>9.153165148830894E-2</v>
      </c>
      <c r="K2904" s="299">
        <f t="shared" si="2194"/>
        <v>7.9344714260408025E-2</v>
      </c>
      <c r="L2904" s="299">
        <f t="shared" si="2194"/>
        <v>8.2873151166969972E-2</v>
      </c>
      <c r="M2904" s="299">
        <f t="shared" si="2194"/>
        <v>9.2198209105295609E-2</v>
      </c>
      <c r="N2904" s="299">
        <f t="shared" si="2194"/>
        <v>8.5219318271456193E-2</v>
      </c>
      <c r="O2904" s="299">
        <f t="shared" si="2194"/>
        <v>8.3661273148422075E-2</v>
      </c>
      <c r="P2904" s="300">
        <f t="shared" si="2190"/>
        <v>1</v>
      </c>
      <c r="Q2904" s="301">
        <f t="shared" si="2191"/>
        <v>7.9210989012435729E-2</v>
      </c>
      <c r="R2904" s="83"/>
      <c r="S2904" s="83"/>
      <c r="T2904" s="67"/>
      <c r="U2904" s="209">
        <v>2</v>
      </c>
    </row>
    <row r="2905" spans="1:21" s="60" customFormat="1" ht="15.75" hidden="1" customHeight="1" thickBot="1">
      <c r="A2905" s="150" t="s">
        <v>66</v>
      </c>
      <c r="B2905" s="62"/>
      <c r="C2905" s="49" t="s">
        <v>861</v>
      </c>
      <c r="D2905" s="130">
        <f t="shared" si="2187"/>
        <v>8.58492794418384E-2</v>
      </c>
      <c r="E2905" s="119">
        <f t="shared" ref="E2905:O2906" si="2195">E2927/$P2927</f>
        <v>7.7549024696511329E-2</v>
      </c>
      <c r="F2905" s="119">
        <f t="shared" si="2195"/>
        <v>8.0386293268230533E-2</v>
      </c>
      <c r="G2905" s="119">
        <f t="shared" si="2195"/>
        <v>8.2627365956866095E-2</v>
      </c>
      <c r="H2905" s="119">
        <f t="shared" si="2195"/>
        <v>7.9372442793279221E-2</v>
      </c>
      <c r="I2905" s="119">
        <f t="shared" si="2195"/>
        <v>8.0742887236358751E-2</v>
      </c>
      <c r="J2905" s="119">
        <f t="shared" si="2195"/>
        <v>9.150290593704849E-2</v>
      </c>
      <c r="K2905" s="119">
        <f t="shared" si="2195"/>
        <v>8.3125741401742892E-2</v>
      </c>
      <c r="L2905" s="119">
        <f t="shared" si="2195"/>
        <v>8.1455394977169263E-2</v>
      </c>
      <c r="M2905" s="119">
        <f t="shared" si="2195"/>
        <v>9.0626121604310717E-2</v>
      </c>
      <c r="N2905" s="119">
        <f t="shared" si="2195"/>
        <v>8.1845722381215444E-2</v>
      </c>
      <c r="O2905" s="119">
        <f t="shared" si="2195"/>
        <v>8.4916820305428811E-2</v>
      </c>
      <c r="P2905" s="175">
        <f t="shared" si="2190"/>
        <v>0.99999999999999989</v>
      </c>
      <c r="Q2905" s="176">
        <f t="shared" si="2191"/>
        <v>6.2613668974367043E-2</v>
      </c>
      <c r="R2905" s="83"/>
      <c r="S2905" s="83"/>
      <c r="T2905" s="67"/>
      <c r="U2905" s="209">
        <v>2</v>
      </c>
    </row>
    <row r="2906" spans="1:21" s="60" customFormat="1" ht="15.6" hidden="1" customHeight="1" thickBot="1">
      <c r="A2906" s="150" t="s">
        <v>66</v>
      </c>
      <c r="B2906" s="62"/>
      <c r="C2906" s="49" t="s">
        <v>945</v>
      </c>
      <c r="D2906" s="130">
        <f t="shared" si="2187"/>
        <v>8.2233088729837506E-2</v>
      </c>
      <c r="E2906" s="119">
        <f t="shared" si="2195"/>
        <v>7.6871510346891117E-2</v>
      </c>
      <c r="F2906" s="119">
        <f t="shared" si="2195"/>
        <v>7.8237586461731304E-2</v>
      </c>
      <c r="G2906" s="119">
        <f t="shared" si="2195"/>
        <v>7.6161242431320886E-2</v>
      </c>
      <c r="H2906" s="119">
        <f t="shared" si="2195"/>
        <v>8.2346159783158165E-2</v>
      </c>
      <c r="I2906" s="119">
        <f t="shared" si="2195"/>
        <v>8.2222301067067655E-2</v>
      </c>
      <c r="J2906" s="119">
        <f t="shared" si="2195"/>
        <v>8.84621894132607E-2</v>
      </c>
      <c r="K2906" s="119">
        <f t="shared" si="2195"/>
        <v>8.5370858310565512E-2</v>
      </c>
      <c r="L2906" s="119">
        <f t="shared" si="2195"/>
        <v>8.3209814169147203E-2</v>
      </c>
      <c r="M2906" s="119">
        <f t="shared" si="2195"/>
        <v>9.1719698893809834E-2</v>
      </c>
      <c r="N2906" s="119">
        <f t="shared" si="2195"/>
        <v>8.5989978163282563E-2</v>
      </c>
      <c r="O2906" s="119">
        <f t="shared" si="2195"/>
        <v>8.7175572229927556E-2</v>
      </c>
      <c r="P2906" s="175">
        <f t="shared" si="2190"/>
        <v>0.99999999999999989</v>
      </c>
      <c r="Q2906" s="176">
        <f t="shared" si="2191"/>
        <v>7.6446129619068603E-2</v>
      </c>
      <c r="R2906" s="83"/>
      <c r="S2906" s="83"/>
      <c r="T2906" s="67"/>
      <c r="U2906" s="209">
        <v>2</v>
      </c>
    </row>
    <row r="2907" spans="1:21" s="60" customFormat="1" ht="15.6" hidden="1" customHeight="1" thickBot="1">
      <c r="A2907" s="150" t="s">
        <v>66</v>
      </c>
      <c r="B2907" s="62"/>
      <c r="C2907" s="49" t="s">
        <v>1079</v>
      </c>
      <c r="D2907" s="130">
        <f t="shared" ref="D2907:O2907" si="2196">D2930/$P2930</f>
        <v>8.3283532043369801E-2</v>
      </c>
      <c r="E2907" s="119">
        <f t="shared" si="2196"/>
        <v>7.8905113855751247E-2</v>
      </c>
      <c r="F2907" s="119">
        <f t="shared" si="2196"/>
        <v>8.0594825660570718E-2</v>
      </c>
      <c r="G2907" s="119">
        <f t="shared" si="2196"/>
        <v>8.0375369143123654E-2</v>
      </c>
      <c r="H2907" s="119">
        <f t="shared" si="2196"/>
        <v>8.3432874859596384E-2</v>
      </c>
      <c r="I2907" s="119">
        <f t="shared" si="2196"/>
        <v>8.1491430451779992E-2</v>
      </c>
      <c r="J2907" s="119">
        <f t="shared" si="2196"/>
        <v>8.6858926773080422E-2</v>
      </c>
      <c r="K2907" s="119">
        <f t="shared" si="2196"/>
        <v>8.2266958443434859E-2</v>
      </c>
      <c r="L2907" s="119">
        <f t="shared" si="2196"/>
        <v>7.997447911628823E-2</v>
      </c>
      <c r="M2907" s="119">
        <f t="shared" si="2196"/>
        <v>9.0759785388110054E-2</v>
      </c>
      <c r="N2907" s="119">
        <f t="shared" si="2196"/>
        <v>8.6807990759217205E-2</v>
      </c>
      <c r="O2907" s="119">
        <f t="shared" si="2196"/>
        <v>8.5248713505677309E-2</v>
      </c>
      <c r="P2907" s="175">
        <f>SUM(D2907:O2907)</f>
        <v>0.99999999999999978</v>
      </c>
      <c r="Q2907" s="176">
        <f>(P2930/P2928-1)</f>
        <v>9.4176592792820868E-2</v>
      </c>
      <c r="R2907" s="83"/>
      <c r="S2907" s="83"/>
      <c r="T2907" s="67"/>
      <c r="U2907" s="209">
        <v>2</v>
      </c>
    </row>
    <row r="2908" spans="1:21" s="60" customFormat="1" ht="15.6" hidden="1" customHeight="1" thickBot="1">
      <c r="A2908" s="150" t="s">
        <v>66</v>
      </c>
      <c r="B2908" s="62">
        <f>+B2887+1</f>
        <v>531</v>
      </c>
      <c r="C2908" s="49" t="s">
        <v>1729</v>
      </c>
      <c r="D2908" s="130">
        <f t="shared" ref="D2908:D2914" si="2197">D2931/$P2931</f>
        <v>8.6378338732586518E-2</v>
      </c>
      <c r="E2908" s="119">
        <f t="shared" ref="E2908:O2908" si="2198">E2931/$P2931</f>
        <v>8.5442040937796712E-2</v>
      </c>
      <c r="F2908" s="119">
        <f t="shared" si="2198"/>
        <v>8.3942022361101362E-2</v>
      </c>
      <c r="G2908" s="119">
        <f t="shared" si="2198"/>
        <v>8.4296665713631716E-2</v>
      </c>
      <c r="H2908" s="119">
        <f t="shared" si="2198"/>
        <v>8.6377795896649304E-2</v>
      </c>
      <c r="I2908" s="119">
        <f t="shared" si="2198"/>
        <v>8.3506865734724961E-2</v>
      </c>
      <c r="J2908" s="119">
        <f t="shared" si="2198"/>
        <v>9.2572943608498229E-2</v>
      </c>
      <c r="K2908" s="119">
        <f t="shared" si="2198"/>
        <v>8.6774955285912656E-2</v>
      </c>
      <c r="L2908" s="119">
        <f t="shared" si="2198"/>
        <v>8.3191337973930246E-2</v>
      </c>
      <c r="M2908" s="119">
        <f t="shared" si="2198"/>
        <v>8.5836634731326869E-2</v>
      </c>
      <c r="N2908" s="119">
        <f t="shared" si="2198"/>
        <v>6.5714881318860399E-2</v>
      </c>
      <c r="O2908" s="119">
        <f t="shared" si="2198"/>
        <v>7.5965517704980959E-2</v>
      </c>
      <c r="P2908" s="175">
        <f t="shared" ref="P2908:P2917" si="2199">SUM(D2908:O2908)</f>
        <v>0.99999999999999978</v>
      </c>
      <c r="Q2908" s="176">
        <f>(P2931/P2930-1)</f>
        <v>1.312746096749251E-2</v>
      </c>
      <c r="R2908" s="83"/>
      <c r="S2908" s="83"/>
      <c r="T2908" s="67"/>
      <c r="U2908" s="209">
        <v>2</v>
      </c>
    </row>
    <row r="2909" spans="1:21" s="60" customFormat="1" ht="15.6" hidden="1" customHeight="1">
      <c r="A2909" s="150" t="s">
        <v>66</v>
      </c>
      <c r="B2909" s="408">
        <f>+B2908+1</f>
        <v>532</v>
      </c>
      <c r="C2909" s="566" t="s">
        <v>1730</v>
      </c>
      <c r="D2909" s="460">
        <f t="shared" si="2197"/>
        <v>8.0959352190820996E-2</v>
      </c>
      <c r="E2909" s="346">
        <f t="shared" ref="E2909:O2909" si="2200">E2932/$P2932</f>
        <v>7.8849422464584581E-2</v>
      </c>
      <c r="F2909" s="346">
        <f t="shared" si="2200"/>
        <v>7.6713035258702308E-2</v>
      </c>
      <c r="G2909" s="346">
        <f t="shared" si="2200"/>
        <v>8.0920687796235152E-2</v>
      </c>
      <c r="H2909" s="346">
        <f t="shared" si="2200"/>
        <v>7.8888946373070298E-2</v>
      </c>
      <c r="I2909" s="346">
        <f t="shared" si="2200"/>
        <v>7.8337950265170986E-2</v>
      </c>
      <c r="J2909" s="346">
        <f t="shared" si="2200"/>
        <v>8.9696650454742566E-2</v>
      </c>
      <c r="K2909" s="346">
        <f t="shared" si="2200"/>
        <v>8.2391714915507563E-2</v>
      </c>
      <c r="L2909" s="346">
        <f t="shared" si="2200"/>
        <v>8.020674726624849E-2</v>
      </c>
      <c r="M2909" s="346">
        <f t="shared" si="2200"/>
        <v>9.6864522476723378E-2</v>
      </c>
      <c r="N2909" s="346">
        <f t="shared" si="2200"/>
        <v>8.9110619308630401E-2</v>
      </c>
      <c r="O2909" s="346">
        <f t="shared" si="2200"/>
        <v>8.7060351229563113E-2</v>
      </c>
      <c r="P2909" s="545">
        <f t="shared" si="2199"/>
        <v>0.99999999999999989</v>
      </c>
      <c r="Q2909" s="548">
        <f t="shared" ref="Q2909:Q2917" si="2201">(P2932/P2931-1)</f>
        <v>5.9195486536470554E-2</v>
      </c>
      <c r="R2909" s="83"/>
      <c r="S2909" s="83"/>
      <c r="T2909" s="67"/>
      <c r="U2909" s="209">
        <v>2</v>
      </c>
    </row>
    <row r="2910" spans="1:21" s="60" customFormat="1" ht="15.6" customHeight="1">
      <c r="A2910" s="150" t="s">
        <v>66</v>
      </c>
      <c r="B2910" s="513">
        <v>523</v>
      </c>
      <c r="C2910" s="567" t="s">
        <v>1731</v>
      </c>
      <c r="D2910" s="119">
        <f t="shared" si="2197"/>
        <v>8.0192572707369597E-2</v>
      </c>
      <c r="E2910" s="119">
        <f t="shared" ref="E2910:O2910" si="2202">E2933/$P2933</f>
        <v>7.590852954253903E-2</v>
      </c>
      <c r="F2910" s="119">
        <f t="shared" si="2202"/>
        <v>7.6670077491796482E-2</v>
      </c>
      <c r="G2910" s="119">
        <f t="shared" si="2202"/>
        <v>8.0602854031311399E-2</v>
      </c>
      <c r="H2910" s="119">
        <f t="shared" si="2202"/>
        <v>7.9960097156334328E-2</v>
      </c>
      <c r="I2910" s="119">
        <f t="shared" si="2202"/>
        <v>8.1026090424187666E-2</v>
      </c>
      <c r="J2910" s="119">
        <f t="shared" si="2202"/>
        <v>8.9304074539624148E-2</v>
      </c>
      <c r="K2910" s="119">
        <f t="shared" si="2202"/>
        <v>8.2563079452093416E-2</v>
      </c>
      <c r="L2910" s="119">
        <f t="shared" si="2202"/>
        <v>8.2444929011848536E-2</v>
      </c>
      <c r="M2910" s="119">
        <f t="shared" si="2202"/>
        <v>9.5277110824363562E-2</v>
      </c>
      <c r="N2910" s="119">
        <f t="shared" si="2202"/>
        <v>8.8885192910692204E-2</v>
      </c>
      <c r="O2910" s="119">
        <f t="shared" si="2202"/>
        <v>8.7165391907839535E-2</v>
      </c>
      <c r="P2910" s="175">
        <f t="shared" si="2199"/>
        <v>0.99999999999999989</v>
      </c>
      <c r="Q2910" s="556">
        <f t="shared" si="2201"/>
        <v>0.17322400094427004</v>
      </c>
      <c r="R2910" s="83"/>
      <c r="S2910" s="83"/>
      <c r="T2910" s="67"/>
      <c r="U2910" s="209">
        <v>1</v>
      </c>
    </row>
    <row r="2911" spans="1:21" s="60" customFormat="1" ht="15.6" customHeight="1">
      <c r="A2911" s="150" t="s">
        <v>66</v>
      </c>
      <c r="B2911" s="513">
        <f>+B2910+1</f>
        <v>524</v>
      </c>
      <c r="C2911" s="567" t="s">
        <v>1732</v>
      </c>
      <c r="D2911" s="119">
        <f t="shared" si="2197"/>
        <v>8.5301658691486371E-2</v>
      </c>
      <c r="E2911" s="119">
        <f t="shared" ref="E2911:O2911" si="2203">E2934/$P2934</f>
        <v>7.6765225657801306E-2</v>
      </c>
      <c r="F2911" s="119">
        <f t="shared" si="2203"/>
        <v>8.2013023811248614E-2</v>
      </c>
      <c r="G2911" s="119">
        <f t="shared" si="2203"/>
        <v>7.8730956886500128E-2</v>
      </c>
      <c r="H2911" s="119">
        <f t="shared" si="2203"/>
        <v>8.0642201312235512E-2</v>
      </c>
      <c r="I2911" s="119">
        <f t="shared" si="2203"/>
        <v>7.9645202140908158E-2</v>
      </c>
      <c r="J2911" s="119">
        <f t="shared" si="2203"/>
        <v>9.1528229664928643E-2</v>
      </c>
      <c r="K2911" s="119">
        <f t="shared" si="2203"/>
        <v>8.2782243569288941E-2</v>
      </c>
      <c r="L2911" s="119">
        <f t="shared" si="2203"/>
        <v>8.2252570089373048E-2</v>
      </c>
      <c r="M2911" s="119">
        <f t="shared" si="2203"/>
        <v>9.2851575055516944E-2</v>
      </c>
      <c r="N2911" s="119">
        <f t="shared" si="2203"/>
        <v>8.3190999919369457E-2</v>
      </c>
      <c r="O2911" s="119">
        <f t="shared" si="2203"/>
        <v>8.4296113201343045E-2</v>
      </c>
      <c r="P2911" s="175">
        <f t="shared" si="2199"/>
        <v>1.0000000000000002</v>
      </c>
      <c r="Q2911" s="556">
        <f t="shared" si="2201"/>
        <v>0.11197918480519697</v>
      </c>
      <c r="R2911" s="83"/>
      <c r="S2911" s="83"/>
      <c r="T2911" s="67"/>
      <c r="U2911" s="209">
        <v>1</v>
      </c>
    </row>
    <row r="2912" spans="1:21" s="60" customFormat="1" ht="15.75" customHeight="1">
      <c r="A2912" s="150" t="s">
        <v>66</v>
      </c>
      <c r="B2912" s="513">
        <f>+B2911+1</f>
        <v>525</v>
      </c>
      <c r="C2912" s="567" t="s">
        <v>1733</v>
      </c>
      <c r="D2912" s="119">
        <f t="shared" si="2197"/>
        <v>8.6308495081584322E-2</v>
      </c>
      <c r="E2912" s="119">
        <f t="shared" ref="E2912:O2912" si="2204">E2935/$P2935</f>
        <v>7.7729383689030873E-2</v>
      </c>
      <c r="F2912" s="119">
        <f t="shared" si="2204"/>
        <v>8.2855124104997499E-2</v>
      </c>
      <c r="G2912" s="119">
        <f t="shared" si="2204"/>
        <v>8.3414568528152752E-2</v>
      </c>
      <c r="H2912" s="119">
        <f t="shared" si="2204"/>
        <v>8.7201319033486463E-2</v>
      </c>
      <c r="I2912" s="119">
        <f t="shared" si="2204"/>
        <v>8.2760826855191635E-2</v>
      </c>
      <c r="J2912" s="119">
        <f t="shared" si="2204"/>
        <v>8.5725467996578653E-2</v>
      </c>
      <c r="K2912" s="119">
        <f t="shared" si="2204"/>
        <v>8.1276400266385135E-2</v>
      </c>
      <c r="L2912" s="119">
        <f t="shared" si="2204"/>
        <v>8.0616993715421956E-2</v>
      </c>
      <c r="M2912" s="119">
        <f t="shared" si="2204"/>
        <v>8.6520161788308236E-2</v>
      </c>
      <c r="N2912" s="119">
        <f t="shared" si="2204"/>
        <v>8.4343185215735916E-2</v>
      </c>
      <c r="O2912" s="119">
        <f t="shared" si="2204"/>
        <v>8.1248073725126629E-2</v>
      </c>
      <c r="P2912" s="175">
        <f t="shared" si="2199"/>
        <v>1</v>
      </c>
      <c r="Q2912" s="556">
        <f t="shared" si="2201"/>
        <v>1.9964682650639221E-2</v>
      </c>
      <c r="R2912" s="83"/>
      <c r="S2912" s="83"/>
      <c r="T2912" s="67"/>
      <c r="U2912" s="209">
        <v>1</v>
      </c>
    </row>
    <row r="2913" spans="1:21" s="60" customFormat="1" ht="15.75" customHeight="1">
      <c r="A2913" s="150" t="s">
        <v>66</v>
      </c>
      <c r="B2913" s="513">
        <f>+B2912+1</f>
        <v>526</v>
      </c>
      <c r="C2913" s="567" t="s">
        <v>1734</v>
      </c>
      <c r="D2913" s="119">
        <f t="shared" si="2197"/>
        <v>8.2979896873375342E-2</v>
      </c>
      <c r="E2913" s="119">
        <f t="shared" ref="E2913:O2913" si="2205">E2936/$P2936</f>
        <v>8.0353811090467436E-2</v>
      </c>
      <c r="F2913" s="119">
        <f t="shared" si="2205"/>
        <v>7.9806979937318792E-2</v>
      </c>
      <c r="G2913" s="119">
        <f t="shared" si="2205"/>
        <v>8.1174118557201205E-2</v>
      </c>
      <c r="H2913" s="119">
        <f t="shared" si="2205"/>
        <v>8.1393187492240074E-2</v>
      </c>
      <c r="I2913" s="119">
        <f t="shared" si="2205"/>
        <v>8.4054379085614805E-2</v>
      </c>
      <c r="J2913" s="119">
        <f t="shared" si="2205"/>
        <v>8.9735874592300355E-2</v>
      </c>
      <c r="K2913" s="119">
        <f t="shared" si="2205"/>
        <v>8.3271619683938591E-2</v>
      </c>
      <c r="L2913" s="119">
        <f t="shared" si="2205"/>
        <v>8.0113285988210964E-2</v>
      </c>
      <c r="M2913" s="119">
        <f t="shared" si="2205"/>
        <v>8.863350301759032E-2</v>
      </c>
      <c r="N2913" s="119">
        <f t="shared" si="2205"/>
        <v>8.5355355013466638E-2</v>
      </c>
      <c r="O2913" s="119">
        <f t="shared" si="2205"/>
        <v>8.3127988668275588E-2</v>
      </c>
      <c r="P2913" s="175">
        <f t="shared" si="2199"/>
        <v>1.0000000000000002</v>
      </c>
      <c r="Q2913" s="556">
        <f t="shared" si="2201"/>
        <v>-0.12462097860965726</v>
      </c>
      <c r="R2913" s="83"/>
      <c r="S2913" s="83"/>
      <c r="T2913" s="67"/>
      <c r="U2913" s="209">
        <v>1</v>
      </c>
    </row>
    <row r="2914" spans="1:21" s="60" customFormat="1" ht="15.75" customHeight="1">
      <c r="A2914" s="150" t="s">
        <v>66</v>
      </c>
      <c r="B2914" s="513">
        <v>527</v>
      </c>
      <c r="C2914" s="567" t="s">
        <v>1735</v>
      </c>
      <c r="D2914" s="119">
        <f t="shared" si="2197"/>
        <v>9.2381360501222878E-2</v>
      </c>
      <c r="E2914" s="119">
        <f t="shared" ref="E2914:O2914" si="2206">E2937/$P2937</f>
        <v>8.9233984207919254E-2</v>
      </c>
      <c r="F2914" s="119">
        <f t="shared" si="2206"/>
        <v>8.6437632766787426E-2</v>
      </c>
      <c r="G2914" s="119">
        <f t="shared" si="2206"/>
        <v>9.1681903281632157E-2</v>
      </c>
      <c r="H2914" s="119">
        <f t="shared" si="2206"/>
        <v>8.1648956266059863E-2</v>
      </c>
      <c r="I2914" s="119">
        <f t="shared" si="2206"/>
        <v>7.2753165536670689E-2</v>
      </c>
      <c r="J2914" s="119">
        <f t="shared" si="2206"/>
        <v>8.5337915234822453E-2</v>
      </c>
      <c r="K2914" s="119">
        <f t="shared" si="2206"/>
        <v>7.8016160490387301E-2</v>
      </c>
      <c r="L2914" s="119">
        <f t="shared" si="2206"/>
        <v>7.6901643911953199E-2</v>
      </c>
      <c r="M2914" s="119">
        <f t="shared" si="2206"/>
        <v>8.5508188600972104E-2</v>
      </c>
      <c r="N2914" s="119">
        <f t="shared" si="2206"/>
        <v>8.070957555493638E-2</v>
      </c>
      <c r="O2914" s="119">
        <f t="shared" si="2206"/>
        <v>7.9389513646636364E-2</v>
      </c>
      <c r="P2914" s="175">
        <f t="shared" si="2199"/>
        <v>1</v>
      </c>
      <c r="Q2914" s="556">
        <f t="shared" si="2201"/>
        <v>-7.5365585101949795E-2</v>
      </c>
      <c r="R2914" s="83"/>
      <c r="S2914" s="83"/>
      <c r="T2914" s="67"/>
      <c r="U2914" s="209">
        <v>1</v>
      </c>
    </row>
    <row r="2915" spans="1:21" s="60" customFormat="1" ht="15.75" customHeight="1" thickBot="1">
      <c r="A2915" s="150" t="s">
        <v>66</v>
      </c>
      <c r="B2915" s="513">
        <v>528</v>
      </c>
      <c r="C2915" s="567" t="s">
        <v>1736</v>
      </c>
      <c r="D2915" s="119">
        <f t="shared" ref="D2915:O2917" si="2207">D2938/$P2938</f>
        <v>8.3606971457438756E-2</v>
      </c>
      <c r="E2915" s="119">
        <f t="shared" si="2207"/>
        <v>7.7323819146249056E-2</v>
      </c>
      <c r="F2915" s="119">
        <f t="shared" si="2207"/>
        <v>7.9707628188936605E-2</v>
      </c>
      <c r="G2915" s="119">
        <f t="shared" si="2207"/>
        <v>8.1349456933569084E-2</v>
      </c>
      <c r="H2915" s="119">
        <f t="shared" si="2207"/>
        <v>8.2596615306895688E-2</v>
      </c>
      <c r="I2915" s="119">
        <f t="shared" si="2207"/>
        <v>8.29597120484971E-2</v>
      </c>
      <c r="J2915" s="119">
        <f t="shared" si="2207"/>
        <v>8.9416519323061383E-2</v>
      </c>
      <c r="K2915" s="119">
        <f t="shared" si="2207"/>
        <v>8.2249305380146506E-2</v>
      </c>
      <c r="L2915" s="119">
        <f t="shared" si="2207"/>
        <v>8.1349456933569084E-2</v>
      </c>
      <c r="M2915" s="119">
        <f t="shared" si="2207"/>
        <v>9.0316367769638806E-2</v>
      </c>
      <c r="N2915" s="119">
        <f t="shared" si="2207"/>
        <v>8.5264587016923479E-2</v>
      </c>
      <c r="O2915" s="119">
        <f t="shared" si="2207"/>
        <v>8.3859560495074204E-2</v>
      </c>
      <c r="P2915" s="175">
        <f t="shared" si="2199"/>
        <v>1</v>
      </c>
      <c r="Q2915" s="556">
        <f t="shared" si="2201"/>
        <v>-1.9473081328751474E-2</v>
      </c>
      <c r="R2915" s="83"/>
      <c r="S2915" s="83"/>
      <c r="T2915" s="67"/>
      <c r="U2915" s="209">
        <v>1</v>
      </c>
    </row>
    <row r="2916" spans="1:21" s="60" customFormat="1" ht="15.75" hidden="1" customHeight="1" thickBot="1">
      <c r="A2916" s="150" t="s">
        <v>66</v>
      </c>
      <c r="B2916" s="409"/>
      <c r="C2916" s="158" t="s">
        <v>1737</v>
      </c>
      <c r="D2916" s="102" t="e">
        <f t="shared" si="2207"/>
        <v>#DIV/0!</v>
      </c>
      <c r="E2916" s="103" t="e">
        <f t="shared" si="2207"/>
        <v>#DIV/0!</v>
      </c>
      <c r="F2916" s="103" t="e">
        <f t="shared" si="2207"/>
        <v>#DIV/0!</v>
      </c>
      <c r="G2916" s="103" t="e">
        <f t="shared" si="2207"/>
        <v>#DIV/0!</v>
      </c>
      <c r="H2916" s="103" t="e">
        <f t="shared" si="2207"/>
        <v>#DIV/0!</v>
      </c>
      <c r="I2916" s="103" t="e">
        <f t="shared" si="2207"/>
        <v>#DIV/0!</v>
      </c>
      <c r="J2916" s="103" t="e">
        <f t="shared" si="2207"/>
        <v>#DIV/0!</v>
      </c>
      <c r="K2916" s="103" t="e">
        <f t="shared" si="2207"/>
        <v>#DIV/0!</v>
      </c>
      <c r="L2916" s="103" t="e">
        <f t="shared" si="2207"/>
        <v>#DIV/0!</v>
      </c>
      <c r="M2916" s="103" t="e">
        <f t="shared" si="2207"/>
        <v>#DIV/0!</v>
      </c>
      <c r="N2916" s="103" t="e">
        <f t="shared" si="2207"/>
        <v>#DIV/0!</v>
      </c>
      <c r="O2916" s="103" t="e">
        <f t="shared" si="2207"/>
        <v>#DIV/0!</v>
      </c>
      <c r="P2916" s="105" t="e">
        <f t="shared" si="2199"/>
        <v>#DIV/0!</v>
      </c>
      <c r="Q2916" s="106">
        <f t="shared" si="2201"/>
        <v>-1</v>
      </c>
      <c r="R2916" s="83"/>
      <c r="S2916" s="83"/>
      <c r="T2916" s="67"/>
      <c r="U2916" s="209">
        <v>2</v>
      </c>
    </row>
    <row r="2917" spans="1:21" s="60" customFormat="1" ht="15.75" hidden="1" customHeight="1" thickBot="1">
      <c r="A2917" s="150" t="s">
        <v>66</v>
      </c>
      <c r="B2917" s="213"/>
      <c r="C2917" s="40" t="s">
        <v>1738</v>
      </c>
      <c r="D2917" s="102" t="e">
        <f t="shared" si="2207"/>
        <v>#DIV/0!</v>
      </c>
      <c r="E2917" s="103" t="e">
        <f t="shared" si="2207"/>
        <v>#DIV/0!</v>
      </c>
      <c r="F2917" s="103" t="e">
        <f t="shared" si="2207"/>
        <v>#DIV/0!</v>
      </c>
      <c r="G2917" s="103" t="e">
        <f t="shared" si="2207"/>
        <v>#DIV/0!</v>
      </c>
      <c r="H2917" s="103" t="e">
        <f t="shared" si="2207"/>
        <v>#DIV/0!</v>
      </c>
      <c r="I2917" s="103" t="e">
        <f t="shared" si="2207"/>
        <v>#DIV/0!</v>
      </c>
      <c r="J2917" s="103" t="e">
        <f t="shared" si="2207"/>
        <v>#DIV/0!</v>
      </c>
      <c r="K2917" s="103" t="e">
        <f t="shared" si="2207"/>
        <v>#DIV/0!</v>
      </c>
      <c r="L2917" s="103" t="e">
        <f t="shared" si="2207"/>
        <v>#DIV/0!</v>
      </c>
      <c r="M2917" s="103" t="e">
        <f t="shared" si="2207"/>
        <v>#DIV/0!</v>
      </c>
      <c r="N2917" s="103" t="e">
        <f t="shared" si="2207"/>
        <v>#DIV/0!</v>
      </c>
      <c r="O2917" s="103" t="e">
        <f t="shared" si="2207"/>
        <v>#DIV/0!</v>
      </c>
      <c r="P2917" s="107" t="e">
        <f t="shared" si="2199"/>
        <v>#DIV/0!</v>
      </c>
      <c r="Q2917" s="108" t="e">
        <f t="shared" si="2201"/>
        <v>#DIV/0!</v>
      </c>
      <c r="R2917" s="83"/>
      <c r="S2917" s="83"/>
      <c r="T2917" s="67"/>
      <c r="U2917" s="209">
        <v>2</v>
      </c>
    </row>
    <row r="2918" spans="1:21" s="60" customFormat="1" ht="15.75" hidden="1" customHeight="1" thickBot="1">
      <c r="A2918" s="150" t="s">
        <v>66</v>
      </c>
      <c r="B2918" s="213"/>
      <c r="C2918" s="40" t="s">
        <v>2563</v>
      </c>
      <c r="D2918" s="102" t="e">
        <f t="shared" ref="D2918:O2918" si="2208">D2941/$P2941</f>
        <v>#DIV/0!</v>
      </c>
      <c r="E2918" s="103" t="e">
        <f t="shared" si="2208"/>
        <v>#DIV/0!</v>
      </c>
      <c r="F2918" s="103" t="e">
        <f t="shared" si="2208"/>
        <v>#DIV/0!</v>
      </c>
      <c r="G2918" s="103" t="e">
        <f t="shared" si="2208"/>
        <v>#DIV/0!</v>
      </c>
      <c r="H2918" s="103" t="e">
        <f t="shared" si="2208"/>
        <v>#DIV/0!</v>
      </c>
      <c r="I2918" s="103" t="e">
        <f t="shared" si="2208"/>
        <v>#DIV/0!</v>
      </c>
      <c r="J2918" s="103" t="e">
        <f>J2941/$P2941</f>
        <v>#DIV/0!</v>
      </c>
      <c r="K2918" s="103" t="e">
        <f t="shared" si="2208"/>
        <v>#DIV/0!</v>
      </c>
      <c r="L2918" s="103" t="e">
        <f t="shared" si="2208"/>
        <v>#DIV/0!</v>
      </c>
      <c r="M2918" s="103" t="e">
        <f t="shared" si="2208"/>
        <v>#DIV/0!</v>
      </c>
      <c r="N2918" s="103" t="e">
        <f t="shared" si="2208"/>
        <v>#DIV/0!</v>
      </c>
      <c r="O2918" s="103" t="e">
        <f t="shared" si="2208"/>
        <v>#DIV/0!</v>
      </c>
      <c r="P2918" s="107" t="e">
        <f t="shared" ref="P2918:P2920" si="2209">SUM(D2918:O2918)</f>
        <v>#DIV/0!</v>
      </c>
      <c r="Q2918" s="108" t="e">
        <f t="shared" ref="Q2918:Q2920" si="2210">(P2941/P2940-1)</f>
        <v>#DIV/0!</v>
      </c>
      <c r="R2918" s="83"/>
      <c r="S2918" s="83"/>
      <c r="T2918" s="67"/>
      <c r="U2918" s="209">
        <v>2</v>
      </c>
    </row>
    <row r="2919" spans="1:21" s="60" customFormat="1" ht="15.75" hidden="1" customHeight="1" thickBot="1">
      <c r="A2919" s="150" t="s">
        <v>66</v>
      </c>
      <c r="B2919" s="213"/>
      <c r="C2919" s="40" t="s">
        <v>2659</v>
      </c>
      <c r="D2919" s="102" t="e">
        <f t="shared" ref="D2919:O2919" si="2211">D2942/$P2942</f>
        <v>#DIV/0!</v>
      </c>
      <c r="E2919" s="103" t="e">
        <f t="shared" si="2211"/>
        <v>#DIV/0!</v>
      </c>
      <c r="F2919" s="103" t="e">
        <f t="shared" si="2211"/>
        <v>#DIV/0!</v>
      </c>
      <c r="G2919" s="103" t="e">
        <f t="shared" si="2211"/>
        <v>#DIV/0!</v>
      </c>
      <c r="H2919" s="103" t="e">
        <f t="shared" si="2211"/>
        <v>#DIV/0!</v>
      </c>
      <c r="I2919" s="103" t="e">
        <f t="shared" si="2211"/>
        <v>#DIV/0!</v>
      </c>
      <c r="J2919" s="103" t="e">
        <f t="shared" si="2211"/>
        <v>#DIV/0!</v>
      </c>
      <c r="K2919" s="103" t="e">
        <f t="shared" si="2211"/>
        <v>#DIV/0!</v>
      </c>
      <c r="L2919" s="103" t="e">
        <f t="shared" si="2211"/>
        <v>#DIV/0!</v>
      </c>
      <c r="M2919" s="103" t="e">
        <f t="shared" si="2211"/>
        <v>#DIV/0!</v>
      </c>
      <c r="N2919" s="103" t="e">
        <f t="shared" si="2211"/>
        <v>#DIV/0!</v>
      </c>
      <c r="O2919" s="103" t="e">
        <f t="shared" si="2211"/>
        <v>#DIV/0!</v>
      </c>
      <c r="P2919" s="107" t="e">
        <f t="shared" si="2209"/>
        <v>#DIV/0!</v>
      </c>
      <c r="Q2919" s="108" t="e">
        <f t="shared" si="2210"/>
        <v>#DIV/0!</v>
      </c>
      <c r="R2919" s="83"/>
      <c r="S2919" s="83"/>
      <c r="T2919" s="67"/>
      <c r="U2919" s="209">
        <v>2</v>
      </c>
    </row>
    <row r="2920" spans="1:21" s="60" customFormat="1" ht="15.75" hidden="1" customHeight="1" thickBot="1">
      <c r="A2920" s="150" t="s">
        <v>66</v>
      </c>
      <c r="B2920" s="213"/>
      <c r="C2920" s="40" t="s">
        <v>2755</v>
      </c>
      <c r="D2920" s="102" t="e">
        <f t="shared" ref="D2920:O2920" si="2212">D2943/$P2943</f>
        <v>#DIV/0!</v>
      </c>
      <c r="E2920" s="103" t="e">
        <f t="shared" si="2212"/>
        <v>#DIV/0!</v>
      </c>
      <c r="F2920" s="103" t="e">
        <f t="shared" si="2212"/>
        <v>#DIV/0!</v>
      </c>
      <c r="G2920" s="103" t="e">
        <f t="shared" si="2212"/>
        <v>#DIV/0!</v>
      </c>
      <c r="H2920" s="103" t="e">
        <f t="shared" si="2212"/>
        <v>#DIV/0!</v>
      </c>
      <c r="I2920" s="103" t="e">
        <f t="shared" si="2212"/>
        <v>#DIV/0!</v>
      </c>
      <c r="J2920" s="103" t="e">
        <f t="shared" si="2212"/>
        <v>#DIV/0!</v>
      </c>
      <c r="K2920" s="103" t="e">
        <f t="shared" si="2212"/>
        <v>#DIV/0!</v>
      </c>
      <c r="L2920" s="103" t="e">
        <f t="shared" si="2212"/>
        <v>#DIV/0!</v>
      </c>
      <c r="M2920" s="103" t="e">
        <f t="shared" si="2212"/>
        <v>#DIV/0!</v>
      </c>
      <c r="N2920" s="103" t="e">
        <f t="shared" si="2212"/>
        <v>#DIV/0!</v>
      </c>
      <c r="O2920" s="103" t="e">
        <f t="shared" si="2212"/>
        <v>#DIV/0!</v>
      </c>
      <c r="P2920" s="107" t="e">
        <f t="shared" si="2209"/>
        <v>#DIV/0!</v>
      </c>
      <c r="Q2920" s="108" t="e">
        <f t="shared" si="2210"/>
        <v>#DIV/0!</v>
      </c>
      <c r="R2920" s="83"/>
      <c r="S2920" s="83"/>
      <c r="T2920" s="67"/>
      <c r="U2920" s="209">
        <v>2</v>
      </c>
    </row>
    <row r="2921" spans="1:21" s="60" customFormat="1" ht="15.75" hidden="1" customHeight="1" thickBot="1">
      <c r="A2921" s="150" t="s">
        <v>66</v>
      </c>
      <c r="B2921" s="213"/>
      <c r="C2921" s="41" t="s">
        <v>309</v>
      </c>
      <c r="D2921" s="351">
        <v>289.12424874999999</v>
      </c>
      <c r="E2921" s="352">
        <v>266.19619269999998</v>
      </c>
      <c r="F2921" s="352">
        <v>269.50456086999998</v>
      </c>
      <c r="G2921" s="352">
        <v>288.45261942000002</v>
      </c>
      <c r="H2921" s="352">
        <v>264.02951314000001</v>
      </c>
      <c r="I2921" s="352">
        <v>271.47242129</v>
      </c>
      <c r="J2921" s="352">
        <v>301.8889327</v>
      </c>
      <c r="K2921" s="352">
        <v>267.51326647999997</v>
      </c>
      <c r="L2921" s="352">
        <v>269.23071329000004</v>
      </c>
      <c r="M2921" s="352">
        <v>295.16791917</v>
      </c>
      <c r="N2921" s="352">
        <v>276.04410738000001</v>
      </c>
      <c r="O2921" s="83">
        <v>271.30831459000001</v>
      </c>
      <c r="P2921" s="304">
        <f>SUM(D2921:O2921)</f>
        <v>3329.9328097799998</v>
      </c>
      <c r="Q2921" s="84"/>
      <c r="R2921" s="83"/>
      <c r="S2921" s="83"/>
      <c r="T2921" s="67"/>
      <c r="U2921" s="209">
        <v>2</v>
      </c>
    </row>
    <row r="2922" spans="1:21" s="60" customFormat="1" ht="15.75" hidden="1" customHeight="1" thickBot="1">
      <c r="A2922" s="45" t="s">
        <v>66</v>
      </c>
      <c r="B2922" s="213"/>
      <c r="C2922" s="40" t="s">
        <v>310</v>
      </c>
      <c r="D2922" s="109">
        <v>288.81264485999998</v>
      </c>
      <c r="E2922" s="110">
        <v>269.81738362999999</v>
      </c>
      <c r="F2922" s="110">
        <v>281.13309618</v>
      </c>
      <c r="G2922" s="110">
        <v>287.10458347999997</v>
      </c>
      <c r="H2922" s="110">
        <v>273.17868645999999</v>
      </c>
      <c r="I2922" s="110">
        <v>279.04540587000002</v>
      </c>
      <c r="J2922" s="110">
        <v>309.60882093999999</v>
      </c>
      <c r="K2922" s="110">
        <v>280.59903091000001</v>
      </c>
      <c r="L2922" s="110">
        <v>279.69653527000003</v>
      </c>
      <c r="M2922" s="110">
        <v>306.40803654000001</v>
      </c>
      <c r="N2922" s="110">
        <v>285.82952739000001</v>
      </c>
      <c r="O2922" s="111">
        <v>288.71480410000004</v>
      </c>
      <c r="P2922" s="112">
        <f>SUM(D2922:O2922)</f>
        <v>3429.9485556299996</v>
      </c>
      <c r="Q2922" s="240"/>
      <c r="R2922" s="315"/>
      <c r="S2922" s="315"/>
      <c r="T2922" s="242"/>
      <c r="U2922" s="209">
        <v>2</v>
      </c>
    </row>
    <row r="2923" spans="1:21" s="60" customFormat="1" ht="15.75" hidden="1" customHeight="1" thickBot="1">
      <c r="A2923" s="45" t="s">
        <v>66</v>
      </c>
      <c r="B2923" s="213"/>
      <c r="C2923" s="40" t="s">
        <v>478</v>
      </c>
      <c r="D2923" s="109">
        <v>294.62943815</v>
      </c>
      <c r="E2923" s="110">
        <v>285.43656311000001</v>
      </c>
      <c r="F2923" s="110">
        <v>287.95792184999999</v>
      </c>
      <c r="G2923" s="110">
        <v>290.92974027999998</v>
      </c>
      <c r="H2923" s="110">
        <v>298.47289151000001</v>
      </c>
      <c r="I2923" s="110">
        <v>292.81643623000002</v>
      </c>
      <c r="J2923" s="110">
        <v>322.86724876</v>
      </c>
      <c r="K2923" s="110">
        <v>300.00278037999999</v>
      </c>
      <c r="L2923" s="110">
        <v>291.89320459999999</v>
      </c>
      <c r="M2923" s="110">
        <v>318.72528846</v>
      </c>
      <c r="N2923" s="110">
        <v>310.43415320000003</v>
      </c>
      <c r="O2923" s="111">
        <v>302.87787178000002</v>
      </c>
      <c r="P2923" s="112">
        <f t="shared" ref="P2923:P2928" si="2213">SUM(D2923:O2923)</f>
        <v>3597.0435383099998</v>
      </c>
      <c r="Q2923" s="80"/>
      <c r="R2923" s="114"/>
      <c r="S2923" s="114"/>
      <c r="T2923" s="115">
        <f t="shared" ref="T2923:T2929" si="2214">R2923-S2923</f>
        <v>0</v>
      </c>
      <c r="U2923" s="209">
        <v>2</v>
      </c>
    </row>
    <row r="2924" spans="1:21" s="60" customFormat="1" ht="15.75" hidden="1" customHeight="1" thickBot="1">
      <c r="A2924" s="45" t="s">
        <v>66</v>
      </c>
      <c r="B2924" s="213"/>
      <c r="C2924" s="40" t="s">
        <v>597</v>
      </c>
      <c r="D2924" s="109">
        <v>309.16127759</v>
      </c>
      <c r="E2924" s="110">
        <v>308.12031385</v>
      </c>
      <c r="F2924" s="110">
        <v>308.86485278999999</v>
      </c>
      <c r="G2924" s="110">
        <v>313.3548389</v>
      </c>
      <c r="H2924" s="110">
        <v>320.37582204</v>
      </c>
      <c r="I2924" s="110">
        <v>308.06147725</v>
      </c>
      <c r="J2924" s="110">
        <v>344.54031278999997</v>
      </c>
      <c r="K2924" s="110">
        <v>318.34372560000003</v>
      </c>
      <c r="L2924" s="110">
        <v>311.55041010000002</v>
      </c>
      <c r="M2924" s="110">
        <v>342.98139151999999</v>
      </c>
      <c r="N2924" s="110">
        <v>332.82304642000003</v>
      </c>
      <c r="O2924" s="111">
        <v>326.11109260000001</v>
      </c>
      <c r="P2924" s="112">
        <f t="shared" si="2213"/>
        <v>3844.2885614500005</v>
      </c>
      <c r="Q2924" s="80"/>
      <c r="R2924" s="114"/>
      <c r="S2924" s="114"/>
      <c r="T2924" s="115">
        <f t="shared" si="2214"/>
        <v>0</v>
      </c>
      <c r="U2924" s="209">
        <v>2</v>
      </c>
    </row>
    <row r="2925" spans="1:21" s="60" customFormat="1" ht="15.75" hidden="1" customHeight="1" thickBot="1">
      <c r="A2925" s="45" t="s">
        <v>66</v>
      </c>
      <c r="B2925" s="213"/>
      <c r="C2925" s="40" t="s">
        <v>693</v>
      </c>
      <c r="D2925" s="109">
        <v>345.97820044000002</v>
      </c>
      <c r="E2925" s="110">
        <v>331.84743828000001</v>
      </c>
      <c r="F2925" s="110">
        <v>327.99834246</v>
      </c>
      <c r="G2925" s="110">
        <v>345.69786076000003</v>
      </c>
      <c r="H2925" s="110">
        <v>347.38756652000001</v>
      </c>
      <c r="I2925" s="110">
        <v>330.32248361000001</v>
      </c>
      <c r="J2925" s="110">
        <v>373.85381159000002</v>
      </c>
      <c r="K2925" s="110">
        <v>334.93328922000001</v>
      </c>
      <c r="L2925" s="110">
        <v>325.00325488999999</v>
      </c>
      <c r="M2925" s="110">
        <v>384.34381350000001</v>
      </c>
      <c r="N2925" s="110">
        <v>348.40513297000001</v>
      </c>
      <c r="O2925" s="111">
        <v>342.46579493000002</v>
      </c>
      <c r="P2925" s="112">
        <f t="shared" si="2213"/>
        <v>4138.23698917</v>
      </c>
      <c r="Q2925" s="80"/>
      <c r="R2925" s="114"/>
      <c r="S2925" s="114"/>
      <c r="T2925" s="115">
        <f t="shared" si="2214"/>
        <v>0</v>
      </c>
      <c r="U2925" s="209">
        <v>2</v>
      </c>
    </row>
    <row r="2926" spans="1:21" s="60" customFormat="1" ht="15.75" hidden="1" customHeight="1" thickBot="1">
      <c r="A2926" s="45" t="s">
        <v>66</v>
      </c>
      <c r="B2926" s="213"/>
      <c r="C2926" s="40" t="s">
        <v>778</v>
      </c>
      <c r="D2926" s="151">
        <v>375.64871025000002</v>
      </c>
      <c r="E2926" s="152">
        <v>354.86689388999997</v>
      </c>
      <c r="F2926" s="152">
        <v>343.14901687000003</v>
      </c>
      <c r="G2926" s="152">
        <v>369.31935800999997</v>
      </c>
      <c r="H2926" s="152">
        <v>366.16971401000001</v>
      </c>
      <c r="I2926" s="152">
        <v>357.63800099000002</v>
      </c>
      <c r="J2926" s="152">
        <v>408.78317781999999</v>
      </c>
      <c r="K2926" s="152">
        <v>354.35594039</v>
      </c>
      <c r="L2926" s="152">
        <v>370.11404841000001</v>
      </c>
      <c r="M2926" s="152">
        <v>411.76004468999997</v>
      </c>
      <c r="N2926" s="152">
        <v>380.59210304000004</v>
      </c>
      <c r="O2926" s="111">
        <v>373.63382548000004</v>
      </c>
      <c r="P2926" s="112">
        <f t="shared" si="2213"/>
        <v>4466.0308338499999</v>
      </c>
      <c r="Q2926" s="80"/>
      <c r="R2926" s="114"/>
      <c r="S2926" s="114"/>
      <c r="T2926" s="115">
        <f t="shared" si="2214"/>
        <v>0</v>
      </c>
      <c r="U2926" s="209">
        <v>2</v>
      </c>
    </row>
    <row r="2927" spans="1:21" s="60" customFormat="1" ht="15.75" hidden="1" customHeight="1" thickBot="1">
      <c r="A2927" s="45" t="s">
        <v>66</v>
      </c>
      <c r="B2927" s="213"/>
      <c r="C2927" s="40" t="s">
        <v>861</v>
      </c>
      <c r="D2927" s="306">
        <v>407.41195593000003</v>
      </c>
      <c r="E2927" s="307">
        <v>368.02172408999996</v>
      </c>
      <c r="F2927" s="307">
        <v>381.48645141000003</v>
      </c>
      <c r="G2927" s="307">
        <v>392.12183255000002</v>
      </c>
      <c r="H2927" s="307">
        <v>376.67505627999998</v>
      </c>
      <c r="I2927" s="307">
        <v>383.17872706999998</v>
      </c>
      <c r="J2927" s="307">
        <v>434.24217563000002</v>
      </c>
      <c r="K2927" s="307">
        <v>394.48695566000004</v>
      </c>
      <c r="L2927" s="307">
        <v>386.56005041000003</v>
      </c>
      <c r="M2927" s="307">
        <v>430.08125054999999</v>
      </c>
      <c r="N2927" s="307">
        <v>388.41241367000003</v>
      </c>
      <c r="O2927" s="308">
        <v>402.98681686000003</v>
      </c>
      <c r="P2927" s="309">
        <f t="shared" si="2213"/>
        <v>4745.6654101100003</v>
      </c>
      <c r="Q2927" s="80"/>
      <c r="R2927" s="109"/>
      <c r="S2927" s="109"/>
      <c r="T2927" s="52">
        <f>S2927-R2927</f>
        <v>0</v>
      </c>
      <c r="U2927" s="209">
        <v>2</v>
      </c>
    </row>
    <row r="2928" spans="1:21" s="60" customFormat="1" ht="15.75" hidden="1" customHeight="1" thickBot="1">
      <c r="A2928" s="45" t="s">
        <v>66</v>
      </c>
      <c r="B2928" s="512"/>
      <c r="C2928" s="41" t="s">
        <v>945</v>
      </c>
      <c r="D2928" s="306">
        <v>420.08388224000004</v>
      </c>
      <c r="E2928" s="307">
        <v>392.69451019000002</v>
      </c>
      <c r="F2928" s="307">
        <v>399.67304604000003</v>
      </c>
      <c r="G2928" s="307">
        <v>389.06613980999998</v>
      </c>
      <c r="H2928" s="307">
        <v>420.66150042000004</v>
      </c>
      <c r="I2928" s="307">
        <v>420.02877397000003</v>
      </c>
      <c r="J2928" s="307">
        <v>451.90495132999996</v>
      </c>
      <c r="K2928" s="307">
        <v>436.11303118000001</v>
      </c>
      <c r="L2928" s="307">
        <v>425.07343839999999</v>
      </c>
      <c r="M2928" s="307">
        <v>468.54578593999997</v>
      </c>
      <c r="N2928" s="307">
        <v>439.27577594999997</v>
      </c>
      <c r="O2928" s="308">
        <v>445.33232770999996</v>
      </c>
      <c r="P2928" s="309">
        <f t="shared" si="2213"/>
        <v>5108.45316318</v>
      </c>
      <c r="Q2928" s="80"/>
      <c r="R2928" s="342">
        <v>5009.8999999999996</v>
      </c>
      <c r="S2928" s="342">
        <v>5009.8999999999996</v>
      </c>
      <c r="T2928" s="355">
        <f t="shared" si="2214"/>
        <v>0</v>
      </c>
      <c r="U2928" s="209">
        <v>2</v>
      </c>
    </row>
    <row r="2929" spans="1:21" s="60" customFormat="1" ht="15.6" customHeight="1" thickBot="1">
      <c r="A2929" s="45" t="s">
        <v>66</v>
      </c>
      <c r="B2929" s="513">
        <v>529</v>
      </c>
      <c r="C2929" s="567" t="s">
        <v>2827</v>
      </c>
      <c r="D2929" s="551">
        <v>529.6</v>
      </c>
      <c r="E2929" s="551">
        <v>489.8</v>
      </c>
      <c r="F2929" s="551">
        <v>504.9</v>
      </c>
      <c r="G2929" s="551">
        <v>515.29999999999995</v>
      </c>
      <c r="H2929" s="551">
        <v>523.20000000000005</v>
      </c>
      <c r="I2929" s="551">
        <v>525.5</v>
      </c>
      <c r="J2929" s="551">
        <v>566.4</v>
      </c>
      <c r="K2929" s="551">
        <v>521</v>
      </c>
      <c r="L2929" s="551">
        <v>515.29999999999995</v>
      </c>
      <c r="M2929" s="551">
        <v>572.1</v>
      </c>
      <c r="N2929" s="551">
        <v>540.1</v>
      </c>
      <c r="O2929" s="551">
        <f>(R2929)-SUM(D2929:N2929)</f>
        <v>531.199999999998</v>
      </c>
      <c r="P2929" s="552">
        <f t="shared" ref="P2929" si="2215">SUM(D2929:O2929)</f>
        <v>6334.4</v>
      </c>
      <c r="Q2929" s="173"/>
      <c r="R2929" s="551">
        <v>6334.4</v>
      </c>
      <c r="S2929" s="551">
        <v>6334.4</v>
      </c>
      <c r="T2929" s="521">
        <f t="shared" si="2214"/>
        <v>0</v>
      </c>
      <c r="U2929" s="209">
        <v>1</v>
      </c>
    </row>
    <row r="2930" spans="1:21" s="60" customFormat="1" ht="15.75" hidden="1" customHeight="1" thickBot="1">
      <c r="A2930" s="45" t="s">
        <v>66</v>
      </c>
      <c r="B2930" s="409"/>
      <c r="C2930" s="158" t="s">
        <v>1079</v>
      </c>
      <c r="D2930" s="312">
        <v>465.51745625000001</v>
      </c>
      <c r="E2930" s="313">
        <v>441.04406941000002</v>
      </c>
      <c r="F2930" s="313">
        <v>450.48879782</v>
      </c>
      <c r="G2930" s="313">
        <v>449.26213467000002</v>
      </c>
      <c r="H2930" s="313">
        <v>466.35221537000001</v>
      </c>
      <c r="I2930" s="313">
        <v>455.50041501999999</v>
      </c>
      <c r="J2930" s="313">
        <v>485.50230342000003</v>
      </c>
      <c r="K2930" s="313">
        <v>459.83526741000003</v>
      </c>
      <c r="L2930" s="313">
        <v>447.02133987000002</v>
      </c>
      <c r="M2930" s="313">
        <v>507.30634720999996</v>
      </c>
      <c r="N2930" s="313">
        <v>485.21759402999999</v>
      </c>
      <c r="O2930" s="305">
        <v>476.50193605000004</v>
      </c>
      <c r="P2930" s="314">
        <f>SUM(D2930:O2930)</f>
        <v>5589.5498765300008</v>
      </c>
      <c r="Q2930" s="75"/>
      <c r="R2930" s="395">
        <v>5517.5</v>
      </c>
      <c r="S2930" s="396">
        <v>5517.5</v>
      </c>
      <c r="T2930" s="397">
        <f>R2930-S2930</f>
        <v>0</v>
      </c>
      <c r="U2930" s="209">
        <v>2</v>
      </c>
    </row>
    <row r="2931" spans="1:21" s="60" customFormat="1" ht="15.75" hidden="1" customHeight="1" thickBot="1">
      <c r="A2931" s="45" t="s">
        <v>66</v>
      </c>
      <c r="B2931" s="62"/>
      <c r="C2931" s="40" t="s">
        <v>1729</v>
      </c>
      <c r="D2931" s="109">
        <v>489.15418122000005</v>
      </c>
      <c r="E2931" s="110">
        <v>483.85199564999999</v>
      </c>
      <c r="F2931" s="110">
        <v>475.35750074000003</v>
      </c>
      <c r="G2931" s="110">
        <v>477.36581997000002</v>
      </c>
      <c r="H2931" s="110">
        <v>489.15110718</v>
      </c>
      <c r="I2931" s="110">
        <v>472.89324075999997</v>
      </c>
      <c r="J2931" s="110">
        <v>524.23377317000006</v>
      </c>
      <c r="K2931" s="110">
        <v>491.40019160000003</v>
      </c>
      <c r="L2931" s="110">
        <v>471.10643025000002</v>
      </c>
      <c r="M2931" s="110">
        <v>486.08655129000005</v>
      </c>
      <c r="N2931" s="110">
        <v>372.13854118</v>
      </c>
      <c r="O2931" s="111">
        <v>430.18714135000005</v>
      </c>
      <c r="P2931" s="112">
        <f t="shared" ref="P2931:P2940" si="2216">SUM(D2931:O2931)</f>
        <v>5662.9264743600006</v>
      </c>
      <c r="Q2931" s="75"/>
      <c r="R2931" s="109">
        <v>5862.2</v>
      </c>
      <c r="S2931" s="114">
        <v>5862.2</v>
      </c>
      <c r="T2931" s="310">
        <f t="shared" ref="T2931:T2940" si="2217">R2931-S2931</f>
        <v>0</v>
      </c>
      <c r="U2931" s="209">
        <v>2</v>
      </c>
    </row>
    <row r="2932" spans="1:21" s="60" customFormat="1" ht="15.75" hidden="1" customHeight="1" thickBot="1">
      <c r="A2932" s="45" t="s">
        <v>66</v>
      </c>
      <c r="B2932" s="62"/>
      <c r="C2932" s="40" t="s">
        <v>1730</v>
      </c>
      <c r="D2932" s="312">
        <v>485.60602763999998</v>
      </c>
      <c r="E2932" s="313">
        <v>472.95036075000002</v>
      </c>
      <c r="F2932" s="313">
        <v>460.13599803</v>
      </c>
      <c r="G2932" s="313">
        <v>485.37411294999998</v>
      </c>
      <c r="H2932" s="313">
        <v>473.18743093</v>
      </c>
      <c r="I2932" s="313">
        <v>469.88247574000002</v>
      </c>
      <c r="J2932" s="313">
        <v>538.01361969000004</v>
      </c>
      <c r="K2932" s="313">
        <v>494.19754862000002</v>
      </c>
      <c r="L2932" s="313">
        <v>481.09179330000001</v>
      </c>
      <c r="M2932" s="313">
        <v>581.00756375000003</v>
      </c>
      <c r="N2932" s="313">
        <v>534.49851922000005</v>
      </c>
      <c r="O2932" s="305">
        <v>522.20071160999998</v>
      </c>
      <c r="P2932" s="314">
        <f t="shared" si="2216"/>
        <v>5998.1461622300012</v>
      </c>
      <c r="Q2932" s="79"/>
      <c r="R2932" s="109">
        <v>5840.8</v>
      </c>
      <c r="S2932" s="114">
        <v>5840.8</v>
      </c>
      <c r="T2932" s="115">
        <f t="shared" si="2217"/>
        <v>0</v>
      </c>
      <c r="U2932" s="209">
        <v>2</v>
      </c>
    </row>
    <row r="2933" spans="1:21" s="60" customFormat="1" ht="15.6" hidden="1" customHeight="1" thickBot="1">
      <c r="A2933" s="45" t="s">
        <v>66</v>
      </c>
      <c r="B2933" s="62"/>
      <c r="C2933" s="40" t="s">
        <v>1731</v>
      </c>
      <c r="D2933" s="109">
        <v>564.32868979</v>
      </c>
      <c r="E2933" s="110">
        <v>534.18115387</v>
      </c>
      <c r="F2933" s="110">
        <v>539.54029551999997</v>
      </c>
      <c r="G2933" s="110">
        <v>567.2159088200001</v>
      </c>
      <c r="H2933" s="110">
        <v>562.69272003999993</v>
      </c>
      <c r="I2933" s="110">
        <v>570.19429486000001</v>
      </c>
      <c r="J2933" s="110">
        <v>628.44786838000005</v>
      </c>
      <c r="K2933" s="110">
        <v>581.01034646000005</v>
      </c>
      <c r="L2933" s="110">
        <v>580.17890183999998</v>
      </c>
      <c r="M2933" s="110">
        <v>670.48113438999997</v>
      </c>
      <c r="N2933" s="110">
        <v>625.50012755</v>
      </c>
      <c r="O2933" s="111">
        <v>613.39759717999993</v>
      </c>
      <c r="P2933" s="112">
        <f t="shared" si="2216"/>
        <v>7037.1690387000008</v>
      </c>
      <c r="Q2933" s="113"/>
      <c r="R2933" s="109">
        <v>6453.3</v>
      </c>
      <c r="S2933" s="114">
        <v>6453.3</v>
      </c>
      <c r="T2933" s="115">
        <f t="shared" si="2217"/>
        <v>0</v>
      </c>
      <c r="U2933" s="209">
        <v>2</v>
      </c>
    </row>
    <row r="2934" spans="1:21" s="60" customFormat="1" ht="15.6" hidden="1" customHeight="1" thickBot="1">
      <c r="A2934" s="45" t="s">
        <v>66</v>
      </c>
      <c r="B2934" s="62"/>
      <c r="C2934" s="40" t="s">
        <v>1732</v>
      </c>
      <c r="D2934" s="109">
        <v>667.50130195000008</v>
      </c>
      <c r="E2934" s="110">
        <v>600.70213002999992</v>
      </c>
      <c r="F2934" s="110">
        <v>641.76712399999997</v>
      </c>
      <c r="G2934" s="110">
        <v>616.08434151999995</v>
      </c>
      <c r="H2934" s="110">
        <v>631.04018366999992</v>
      </c>
      <c r="I2934" s="110">
        <v>623.23848022000004</v>
      </c>
      <c r="J2934" s="110">
        <v>716.22537478999993</v>
      </c>
      <c r="K2934" s="110">
        <v>647.78641128999993</v>
      </c>
      <c r="L2934" s="110">
        <v>643.64161805999993</v>
      </c>
      <c r="M2934" s="110">
        <v>726.58079794000002</v>
      </c>
      <c r="N2934" s="110">
        <v>650.98500554999998</v>
      </c>
      <c r="O2934" s="111">
        <v>659.63272197000003</v>
      </c>
      <c r="P2934" s="112">
        <f t="shared" si="2216"/>
        <v>7825.1854909899985</v>
      </c>
      <c r="Q2934" s="113"/>
      <c r="R2934" s="109">
        <v>7695</v>
      </c>
      <c r="S2934" s="114">
        <v>7695</v>
      </c>
      <c r="T2934" s="115">
        <f t="shared" si="2217"/>
        <v>0</v>
      </c>
      <c r="U2934" s="209">
        <v>2</v>
      </c>
    </row>
    <row r="2935" spans="1:21" s="60" customFormat="1" ht="15.75" hidden="1" customHeight="1" thickBot="1">
      <c r="A2935" s="45" t="s">
        <v>66</v>
      </c>
      <c r="B2935" s="62">
        <f>+B2929+1</f>
        <v>530</v>
      </c>
      <c r="C2935" s="40" t="s">
        <v>1733</v>
      </c>
      <c r="D2935" s="109">
        <v>688.86373049999997</v>
      </c>
      <c r="E2935" s="110">
        <v>620.39030071000002</v>
      </c>
      <c r="F2935" s="110">
        <v>661.30095105999999</v>
      </c>
      <c r="G2935" s="110">
        <v>665.76610796</v>
      </c>
      <c r="H2935" s="110">
        <v>695.98972704999994</v>
      </c>
      <c r="I2935" s="110">
        <v>660.54832578000003</v>
      </c>
      <c r="J2935" s="110">
        <v>684.21035064</v>
      </c>
      <c r="K2935" s="110">
        <v>648.70050435000007</v>
      </c>
      <c r="L2935" s="110">
        <v>643.4375084400001</v>
      </c>
      <c r="M2935" s="110">
        <v>690.55312987000002</v>
      </c>
      <c r="N2935" s="110">
        <v>673.17778111000007</v>
      </c>
      <c r="O2935" s="111">
        <v>648.47441852999998</v>
      </c>
      <c r="P2935" s="112">
        <f t="shared" si="2216"/>
        <v>7981.4128359999995</v>
      </c>
      <c r="Q2935" s="79"/>
      <c r="R2935" s="402">
        <v>7825.3</v>
      </c>
      <c r="S2935" s="343">
        <v>7825.3</v>
      </c>
      <c r="T2935" s="403">
        <f t="shared" si="2217"/>
        <v>0</v>
      </c>
      <c r="U2935" s="209">
        <v>2</v>
      </c>
    </row>
    <row r="2936" spans="1:21" s="60" customFormat="1" ht="15.75" hidden="1" customHeight="1" thickBot="1">
      <c r="A2936" s="45" t="s">
        <v>66</v>
      </c>
      <c r="B2936" s="408">
        <v>539</v>
      </c>
      <c r="C2936" s="568" t="s">
        <v>1734</v>
      </c>
      <c r="D2936" s="306">
        <v>579.76073694000002</v>
      </c>
      <c r="E2936" s="307">
        <v>561.41290227000002</v>
      </c>
      <c r="F2936" s="307">
        <v>557.59232350000002</v>
      </c>
      <c r="G2936" s="307">
        <v>567.14419478000002</v>
      </c>
      <c r="H2936" s="307">
        <v>568.67477714999995</v>
      </c>
      <c r="I2936" s="307">
        <v>587.26788773999999</v>
      </c>
      <c r="J2936" s="307">
        <v>626.96314099999995</v>
      </c>
      <c r="K2936" s="307">
        <v>581.79893460000005</v>
      </c>
      <c r="L2936" s="307">
        <v>559.73241078000001</v>
      </c>
      <c r="M2936" s="307">
        <v>619.26113387999999</v>
      </c>
      <c r="N2936" s="307">
        <v>596.35749608000003</v>
      </c>
      <c r="O2936" s="308">
        <v>580.79541897000001</v>
      </c>
      <c r="P2936" s="309">
        <f t="shared" si="2216"/>
        <v>6986.7613576899994</v>
      </c>
      <c r="Q2936" s="79"/>
      <c r="R2936" s="342">
        <v>7053.7</v>
      </c>
      <c r="S2936" s="342">
        <v>7053.7</v>
      </c>
      <c r="T2936" s="355">
        <f t="shared" si="2217"/>
        <v>0</v>
      </c>
      <c r="U2936" s="209">
        <v>2</v>
      </c>
    </row>
    <row r="2937" spans="1:21" s="60" customFormat="1" ht="15.75" customHeight="1" thickBot="1">
      <c r="A2937" s="45" t="s">
        <v>66</v>
      </c>
      <c r="B2937" s="513">
        <v>530</v>
      </c>
      <c r="C2937" s="567" t="s">
        <v>1735</v>
      </c>
      <c r="D2937" s="551">
        <v>596.80206511000006</v>
      </c>
      <c r="E2937" s="551">
        <v>576.46938477999993</v>
      </c>
      <c r="F2937" s="551">
        <v>558.40439520000007</v>
      </c>
      <c r="G2937" s="551">
        <v>592.28343158000007</v>
      </c>
      <c r="H2937" s="551">
        <v>527.46858726999994</v>
      </c>
      <c r="I2937" s="565">
        <v>470</v>
      </c>
      <c r="J2937" s="565">
        <v>551.29999999999995</v>
      </c>
      <c r="K2937" s="565">
        <v>504</v>
      </c>
      <c r="L2937" s="565">
        <v>496.8</v>
      </c>
      <c r="M2937" s="565">
        <v>552.4</v>
      </c>
      <c r="N2937" s="565">
        <v>521.4</v>
      </c>
      <c r="O2937" s="551">
        <f>(R2937)-SUM(D2937:N2937)</f>
        <v>512.87213606000023</v>
      </c>
      <c r="P2937" s="552">
        <f t="shared" si="2216"/>
        <v>6460.2</v>
      </c>
      <c r="Q2937" s="523"/>
      <c r="R2937" s="553">
        <v>6460.2</v>
      </c>
      <c r="S2937" s="551">
        <v>6460.2</v>
      </c>
      <c r="T2937" s="521">
        <f t="shared" si="2217"/>
        <v>0</v>
      </c>
      <c r="U2937" s="209">
        <v>1</v>
      </c>
    </row>
    <row r="2938" spans="1:21" s="60" customFormat="1" ht="15.75" customHeight="1" thickBot="1">
      <c r="A2938" s="45" t="s">
        <v>66</v>
      </c>
      <c r="B2938" s="513">
        <v>531</v>
      </c>
      <c r="C2938" s="567" t="s">
        <v>1736</v>
      </c>
      <c r="D2938" s="565">
        <v>529.6</v>
      </c>
      <c r="E2938" s="565">
        <v>489.8</v>
      </c>
      <c r="F2938" s="565">
        <v>504.9</v>
      </c>
      <c r="G2938" s="565">
        <v>515.29999999999995</v>
      </c>
      <c r="H2938" s="565">
        <v>523.20000000000005</v>
      </c>
      <c r="I2938" s="565">
        <v>525.5</v>
      </c>
      <c r="J2938" s="565">
        <v>566.4</v>
      </c>
      <c r="K2938" s="565">
        <v>521</v>
      </c>
      <c r="L2938" s="565">
        <v>515.29999999999995</v>
      </c>
      <c r="M2938" s="565">
        <v>572.1</v>
      </c>
      <c r="N2938" s="565">
        <v>540.1</v>
      </c>
      <c r="O2938" s="551">
        <f>(R2938)-SUM(D2938:N2938)</f>
        <v>531.199999999998</v>
      </c>
      <c r="P2938" s="552">
        <f t="shared" si="2216"/>
        <v>6334.4</v>
      </c>
      <c r="Q2938" s="523"/>
      <c r="R2938" s="553">
        <v>6334.4</v>
      </c>
      <c r="S2938" s="551">
        <v>6334.4</v>
      </c>
      <c r="T2938" s="521">
        <f t="shared" si="2217"/>
        <v>0</v>
      </c>
      <c r="U2938" s="209">
        <v>1</v>
      </c>
    </row>
    <row r="2939" spans="1:21" s="60" customFormat="1" ht="15.75" hidden="1" customHeight="1" thickBot="1">
      <c r="A2939" s="45" t="s">
        <v>66</v>
      </c>
      <c r="B2939" s="409"/>
      <c r="C2939" s="158" t="s">
        <v>1737</v>
      </c>
      <c r="D2939" s="415"/>
      <c r="E2939" s="416"/>
      <c r="F2939" s="416"/>
      <c r="G2939" s="416"/>
      <c r="H2939" s="416"/>
      <c r="I2939" s="416"/>
      <c r="J2939" s="416"/>
      <c r="K2939" s="416"/>
      <c r="L2939" s="416"/>
      <c r="M2939" s="416"/>
      <c r="N2939" s="416"/>
      <c r="O2939" s="305">
        <f>(R2939)-SUM(D2939:N2939)</f>
        <v>0</v>
      </c>
      <c r="P2939" s="314">
        <f t="shared" si="2216"/>
        <v>0</v>
      </c>
      <c r="Q2939" s="80"/>
      <c r="R2939" s="420"/>
      <c r="S2939" s="343"/>
      <c r="T2939" s="403">
        <f t="shared" si="2217"/>
        <v>0</v>
      </c>
      <c r="U2939" s="209">
        <v>2</v>
      </c>
    </row>
    <row r="2940" spans="1:21" s="60" customFormat="1" ht="15.75" hidden="1" customHeight="1" thickBot="1">
      <c r="A2940" s="45" t="s">
        <v>66</v>
      </c>
      <c r="B2940" s="213"/>
      <c r="C2940" s="40" t="s">
        <v>1738</v>
      </c>
      <c r="D2940" s="134"/>
      <c r="E2940" s="133"/>
      <c r="F2940" s="133"/>
      <c r="G2940" s="133"/>
      <c r="H2940" s="133"/>
      <c r="I2940" s="133"/>
      <c r="J2940" s="133"/>
      <c r="K2940" s="133"/>
      <c r="L2940" s="133"/>
      <c r="M2940" s="133"/>
      <c r="N2940" s="133"/>
      <c r="O2940" s="111">
        <f>(R2940)-SUM(D2940:N2940)</f>
        <v>0</v>
      </c>
      <c r="P2940" s="112">
        <f t="shared" si="2216"/>
        <v>0</v>
      </c>
      <c r="Q2940" s="80"/>
      <c r="R2940" s="120"/>
      <c r="S2940" s="114"/>
      <c r="T2940" s="115">
        <f t="shared" si="2217"/>
        <v>0</v>
      </c>
      <c r="U2940" s="209">
        <v>2</v>
      </c>
    </row>
    <row r="2941" spans="1:21" s="60" customFormat="1" ht="15.75" hidden="1" customHeight="1" thickBot="1">
      <c r="A2941" s="45" t="s">
        <v>66</v>
      </c>
      <c r="B2941" s="213"/>
      <c r="C2941" s="40" t="s">
        <v>2563</v>
      </c>
      <c r="D2941" s="492"/>
      <c r="E2941" s="491"/>
      <c r="F2941" s="491"/>
      <c r="G2941" s="491"/>
      <c r="H2941" s="491"/>
      <c r="I2941" s="491"/>
      <c r="J2941" s="491"/>
      <c r="K2941" s="491"/>
      <c r="L2941" s="491"/>
      <c r="M2941" s="491"/>
      <c r="N2941" s="491"/>
      <c r="O2941" s="111">
        <f t="shared" ref="O2941:O2943" si="2218">(R2941)-SUM(D2941:N2941)</f>
        <v>0</v>
      </c>
      <c r="P2941" s="112">
        <f t="shared" ref="P2941:P2943" si="2219">SUM(D2941:O2941)</f>
        <v>0</v>
      </c>
      <c r="Q2941" s="80"/>
      <c r="R2941" s="487"/>
      <c r="S2941" s="488"/>
      <c r="T2941" s="115">
        <f t="shared" ref="T2941:T2943" si="2220">R2941-S2941</f>
        <v>0</v>
      </c>
      <c r="U2941" s="209">
        <v>2</v>
      </c>
    </row>
    <row r="2942" spans="1:21" s="60" customFormat="1" ht="15.75" hidden="1" customHeight="1" thickBot="1">
      <c r="A2942" s="45" t="s">
        <v>66</v>
      </c>
      <c r="B2942" s="213"/>
      <c r="C2942" s="40" t="s">
        <v>2659</v>
      </c>
      <c r="D2942" s="492"/>
      <c r="E2942" s="491"/>
      <c r="F2942" s="491"/>
      <c r="G2942" s="491"/>
      <c r="H2942" s="491"/>
      <c r="I2942" s="491"/>
      <c r="J2942" s="491"/>
      <c r="K2942" s="491"/>
      <c r="L2942" s="491"/>
      <c r="M2942" s="491"/>
      <c r="N2942" s="491"/>
      <c r="O2942" s="111">
        <f t="shared" si="2218"/>
        <v>0</v>
      </c>
      <c r="P2942" s="112">
        <f t="shared" si="2219"/>
        <v>0</v>
      </c>
      <c r="Q2942" s="80"/>
      <c r="R2942" s="487"/>
      <c r="S2942" s="488"/>
      <c r="T2942" s="115">
        <f t="shared" si="2220"/>
        <v>0</v>
      </c>
      <c r="U2942" s="209">
        <v>2</v>
      </c>
    </row>
    <row r="2943" spans="1:21" s="60" customFormat="1" ht="15.75" hidden="1" customHeight="1" thickBot="1">
      <c r="A2943" s="45" t="s">
        <v>66</v>
      </c>
      <c r="B2943" s="213"/>
      <c r="C2943" s="40" t="s">
        <v>2755</v>
      </c>
      <c r="D2943" s="492"/>
      <c r="E2943" s="491"/>
      <c r="F2943" s="491"/>
      <c r="G2943" s="491"/>
      <c r="H2943" s="491"/>
      <c r="I2943" s="491"/>
      <c r="J2943" s="491"/>
      <c r="K2943" s="491"/>
      <c r="L2943" s="491"/>
      <c r="M2943" s="491"/>
      <c r="N2943" s="491"/>
      <c r="O2943" s="111">
        <f t="shared" si="2218"/>
        <v>0</v>
      </c>
      <c r="P2943" s="112">
        <f t="shared" si="2219"/>
        <v>0</v>
      </c>
      <c r="Q2943" s="80"/>
      <c r="R2943" s="487"/>
      <c r="S2943" s="488"/>
      <c r="T2943" s="115">
        <f t="shared" si="2220"/>
        <v>0</v>
      </c>
      <c r="U2943" s="209">
        <v>2</v>
      </c>
    </row>
    <row r="2944" spans="1:21" s="118" customFormat="1" ht="15.6" customHeight="1">
      <c r="B2944" s="82"/>
      <c r="C2944" s="50"/>
      <c r="D2944" s="84"/>
      <c r="E2944" s="84"/>
      <c r="F2944" s="84"/>
      <c r="G2944" s="84"/>
      <c r="H2944" s="84"/>
      <c r="I2944" s="84"/>
      <c r="J2944" s="84"/>
      <c r="K2944" s="84"/>
      <c r="L2944" s="84"/>
      <c r="M2944" s="84"/>
      <c r="N2944" s="84"/>
      <c r="O2944" s="84"/>
      <c r="P2944" s="84"/>
      <c r="Q2944" s="84"/>
      <c r="R2944" s="83"/>
      <c r="S2944" s="83"/>
      <c r="T2944" s="67"/>
      <c r="U2944" s="209">
        <v>1</v>
      </c>
    </row>
    <row r="2945" spans="1:21" s="61" customFormat="1" ht="15.75" hidden="1" customHeight="1" thickBot="1">
      <c r="A2945" s="164" t="s">
        <v>67</v>
      </c>
      <c r="B2945" s="213"/>
      <c r="C2945" s="38" t="s">
        <v>311</v>
      </c>
      <c r="D2945" s="233">
        <v>8.6763383654334211E-2</v>
      </c>
      <c r="E2945" s="233">
        <v>8.2703474011480121E-2</v>
      </c>
      <c r="F2945" s="233">
        <v>7.935338680795459E-2</v>
      </c>
      <c r="G2945" s="233">
        <v>7.8127505388099441E-2</v>
      </c>
      <c r="H2945" s="233">
        <v>7.9478114835009384E-2</v>
      </c>
      <c r="I2945" s="233">
        <v>8.16050546096036E-2</v>
      </c>
      <c r="J2945" s="233">
        <v>9.6658906323285554E-2</v>
      </c>
      <c r="K2945" s="233">
        <v>8.0892689722991892E-2</v>
      </c>
      <c r="L2945" s="233">
        <v>8.2250083237459304E-2</v>
      </c>
      <c r="M2945" s="233">
        <v>9.0863955661922721E-2</v>
      </c>
      <c r="N2945" s="233">
        <v>8.1455406876016337E-2</v>
      </c>
      <c r="O2945" s="233">
        <v>7.9848038871842761E-2</v>
      </c>
      <c r="P2945" s="226">
        <f>SUM(D2945:O2945)</f>
        <v>1</v>
      </c>
      <c r="Q2945" s="222"/>
      <c r="R2945" s="66"/>
      <c r="S2945" s="66"/>
      <c r="T2945" s="95"/>
      <c r="U2945" s="209">
        <v>2</v>
      </c>
    </row>
    <row r="2946" spans="1:21" s="61" customFormat="1" ht="15.75" hidden="1" customHeight="1" thickBot="1">
      <c r="A2946" s="75" t="s">
        <v>67</v>
      </c>
      <c r="B2946" s="213"/>
      <c r="C2946" s="38" t="s">
        <v>312</v>
      </c>
      <c r="D2946" s="236">
        <v>8.9689803338486598E-2</v>
      </c>
      <c r="E2946" s="236">
        <v>8.5700666428202579E-2</v>
      </c>
      <c r="F2946" s="236">
        <v>8.1999542224124075E-2</v>
      </c>
      <c r="G2946" s="236">
        <v>8.1115632258706521E-2</v>
      </c>
      <c r="H2946" s="236">
        <v>7.9009261687622914E-2</v>
      </c>
      <c r="I2946" s="236">
        <v>7.973608410006941E-2</v>
      </c>
      <c r="J2946" s="236">
        <v>9.6280922357733043E-2</v>
      </c>
      <c r="K2946" s="236">
        <v>8.0604561510299891E-2</v>
      </c>
      <c r="L2946" s="236">
        <v>7.9492784920726658E-2</v>
      </c>
      <c r="M2946" s="236">
        <v>8.789300975854894E-2</v>
      </c>
      <c r="N2946" s="236">
        <v>8.1877036300854036E-2</v>
      </c>
      <c r="O2946" s="236">
        <v>7.6600695114625389E-2</v>
      </c>
      <c r="P2946" s="71">
        <f>SUM(D2946:O2946)</f>
        <v>1</v>
      </c>
      <c r="Q2946" s="222"/>
      <c r="R2946" s="66"/>
      <c r="S2946" s="66"/>
      <c r="T2946" s="95"/>
      <c r="U2946" s="209">
        <v>2</v>
      </c>
    </row>
    <row r="2947" spans="1:21" s="61" customFormat="1" ht="15.75" hidden="1" customHeight="1" thickBot="1">
      <c r="A2947" s="75" t="s">
        <v>67</v>
      </c>
      <c r="B2947" s="213"/>
      <c r="C2947" s="38" t="s">
        <v>313</v>
      </c>
      <c r="D2947" s="281">
        <v>8.3599359778292595E-2</v>
      </c>
      <c r="E2947" s="281">
        <v>8.2256751771246472E-2</v>
      </c>
      <c r="F2947" s="281">
        <v>7.974356373749221E-2</v>
      </c>
      <c r="G2947" s="281">
        <v>7.6548323859185516E-2</v>
      </c>
      <c r="H2947" s="281">
        <v>7.7615907933671263E-2</v>
      </c>
      <c r="I2947" s="281">
        <v>7.8683316355159225E-2</v>
      </c>
      <c r="J2947" s="281">
        <v>9.7789385601964082E-2</v>
      </c>
      <c r="K2947" s="281">
        <v>7.9366287071617733E-2</v>
      </c>
      <c r="L2947" s="281">
        <v>8.2661515752628451E-2</v>
      </c>
      <c r="M2947" s="281">
        <v>9.4587123767559123E-2</v>
      </c>
      <c r="N2947" s="281">
        <v>8.6095707706074498E-2</v>
      </c>
      <c r="O2947" s="281">
        <v>8.105275666510893E-2</v>
      </c>
      <c r="P2947" s="221">
        <f>SUM(D2947:O2947)</f>
        <v>1</v>
      </c>
      <c r="Q2947" s="222"/>
      <c r="R2947" s="66"/>
      <c r="S2947" s="66"/>
      <c r="T2947" s="95"/>
      <c r="U2947" s="209">
        <v>2</v>
      </c>
    </row>
    <row r="2948" spans="1:21" s="61" customFormat="1" ht="15.75" hidden="1" customHeight="1" thickBot="1">
      <c r="A2948" s="75" t="s">
        <v>67</v>
      </c>
      <c r="B2948" s="213"/>
      <c r="C2948" s="38" t="s">
        <v>314</v>
      </c>
      <c r="D2948" s="196">
        <f t="shared" ref="D2948:D2955" si="2221">D2970/$P2970</f>
        <v>8.2541247836419626E-2</v>
      </c>
      <c r="E2948" s="197">
        <f t="shared" ref="E2948:O2948" si="2222">E2970/$P2970</f>
        <v>7.7985301786030886E-2</v>
      </c>
      <c r="F2948" s="197">
        <f t="shared" si="2222"/>
        <v>7.6659796117540244E-2</v>
      </c>
      <c r="G2948" s="197">
        <f t="shared" si="2222"/>
        <v>7.8252108507511284E-2</v>
      </c>
      <c r="H2948" s="197">
        <f t="shared" si="2222"/>
        <v>7.7154159271824549E-2</v>
      </c>
      <c r="I2948" s="197">
        <f t="shared" si="2222"/>
        <v>8.0758880163286625E-2</v>
      </c>
      <c r="J2948" s="197">
        <f t="shared" si="2222"/>
        <v>9.714488328960709E-2</v>
      </c>
      <c r="K2948" s="197">
        <f t="shared" si="2222"/>
        <v>8.0097508943940368E-2</v>
      </c>
      <c r="L2948" s="197">
        <f t="shared" si="2222"/>
        <v>8.3557006577524962E-2</v>
      </c>
      <c r="M2948" s="197">
        <f t="shared" si="2222"/>
        <v>9.6383427884516204E-2</v>
      </c>
      <c r="N2948" s="197">
        <f t="shared" si="2222"/>
        <v>8.7536404619871236E-2</v>
      </c>
      <c r="O2948" s="197">
        <f t="shared" si="2222"/>
        <v>8.1929275001926954E-2</v>
      </c>
      <c r="P2948" s="229">
        <f>SUM(D2948:O2948)</f>
        <v>1</v>
      </c>
      <c r="Q2948" s="222"/>
      <c r="R2948" s="66"/>
      <c r="S2948" s="66"/>
      <c r="T2948" s="95"/>
      <c r="U2948" s="209">
        <v>2</v>
      </c>
    </row>
    <row r="2949" spans="1:21" s="61" customFormat="1" ht="15.75" hidden="1" customHeight="1" thickBot="1">
      <c r="A2949" s="75" t="s">
        <v>67</v>
      </c>
      <c r="B2949" s="213"/>
      <c r="C2949" s="39" t="s">
        <v>315</v>
      </c>
      <c r="D2949" s="196">
        <f t="shared" si="2221"/>
        <v>8.1143532378919109E-2</v>
      </c>
      <c r="E2949" s="197">
        <f t="shared" ref="E2949:O2950" si="2223">E2971/$P2971</f>
        <v>7.8261208773537136E-2</v>
      </c>
      <c r="F2949" s="197">
        <f t="shared" si="2223"/>
        <v>7.6043987565456772E-2</v>
      </c>
      <c r="G2949" s="197">
        <f t="shared" si="2223"/>
        <v>7.6665285331205452E-2</v>
      </c>
      <c r="H2949" s="197">
        <f t="shared" si="2223"/>
        <v>7.693121233259749E-2</v>
      </c>
      <c r="I2949" s="197">
        <f t="shared" si="2223"/>
        <v>8.0571450453841245E-2</v>
      </c>
      <c r="J2949" s="197">
        <f t="shared" si="2223"/>
        <v>9.8077455419162046E-2</v>
      </c>
      <c r="K2949" s="197">
        <f t="shared" si="2223"/>
        <v>8.1179812900600057E-2</v>
      </c>
      <c r="L2949" s="197">
        <f t="shared" si="2223"/>
        <v>8.5678263193116638E-2</v>
      </c>
      <c r="M2949" s="197">
        <f t="shared" si="2223"/>
        <v>9.6792821324430067E-2</v>
      </c>
      <c r="N2949" s="197">
        <f t="shared" si="2223"/>
        <v>8.5592375890487099E-2</v>
      </c>
      <c r="O2949" s="197">
        <f t="shared" si="2223"/>
        <v>8.3062594436646861E-2</v>
      </c>
      <c r="P2949" s="229">
        <f>SUM(D2949:O2949)</f>
        <v>0.99999999999999989</v>
      </c>
      <c r="Q2949" s="227">
        <f>(P2971/P2970-1)</f>
        <v>5.0744798929354795E-2</v>
      </c>
      <c r="R2949" s="66"/>
      <c r="S2949" s="66"/>
      <c r="T2949" s="95"/>
      <c r="U2949" s="209">
        <v>2</v>
      </c>
    </row>
    <row r="2950" spans="1:21" s="61" customFormat="1" ht="15.75" hidden="1" customHeight="1" thickBot="1">
      <c r="A2950" s="75" t="s">
        <v>67</v>
      </c>
      <c r="B2950" s="213"/>
      <c r="C2950" s="38" t="s">
        <v>479</v>
      </c>
      <c r="D2950" s="196">
        <f t="shared" si="2221"/>
        <v>8.0129883622024445E-2</v>
      </c>
      <c r="E2950" s="197">
        <f t="shared" si="2223"/>
        <v>7.8553948164545445E-2</v>
      </c>
      <c r="F2950" s="197">
        <f t="shared" si="2223"/>
        <v>7.670140552208117E-2</v>
      </c>
      <c r="G2950" s="197">
        <f t="shared" si="2223"/>
        <v>7.5964641869383925E-2</v>
      </c>
      <c r="H2950" s="197">
        <f t="shared" si="2223"/>
        <v>7.7485895502371227E-2</v>
      </c>
      <c r="I2950" s="197">
        <f t="shared" si="2223"/>
        <v>8.1147046559815486E-2</v>
      </c>
      <c r="J2950" s="197">
        <f t="shared" si="2223"/>
        <v>9.6349110799376358E-2</v>
      </c>
      <c r="K2950" s="197">
        <f t="shared" si="2223"/>
        <v>8.3744959677414035E-2</v>
      </c>
      <c r="L2950" s="197">
        <f t="shared" si="2223"/>
        <v>8.3503748892417906E-2</v>
      </c>
      <c r="M2950" s="197">
        <f t="shared" si="2223"/>
        <v>9.6638594589537247E-2</v>
      </c>
      <c r="N2950" s="197">
        <f t="shared" si="2223"/>
        <v>8.5992406920952655E-2</v>
      </c>
      <c r="O2950" s="197">
        <f t="shared" si="2223"/>
        <v>8.3788357880080072E-2</v>
      </c>
      <c r="P2950" s="229">
        <f t="shared" ref="P2950:P2955" si="2224">SUM(D2950:O2950)</f>
        <v>1</v>
      </c>
      <c r="Q2950" s="227">
        <f t="shared" ref="Q2950:Q2955" si="2225">(P2972/P2971-1)</f>
        <v>6.1025177183179791E-2</v>
      </c>
      <c r="R2950" s="66"/>
      <c r="S2950" s="66"/>
      <c r="T2950" s="95"/>
      <c r="U2950" s="209">
        <v>2</v>
      </c>
    </row>
    <row r="2951" spans="1:21" s="61" customFormat="1" ht="15.75" hidden="1" customHeight="1" thickBot="1">
      <c r="A2951" s="75" t="s">
        <v>67</v>
      </c>
      <c r="B2951" s="213"/>
      <c r="C2951" s="38" t="s">
        <v>598</v>
      </c>
      <c r="D2951" s="196">
        <f t="shared" si="2221"/>
        <v>8.0359643521247956E-2</v>
      </c>
      <c r="E2951" s="197">
        <f t="shared" ref="E2951:O2951" si="2226">E2973/$P2973</f>
        <v>7.8064586203331121E-2</v>
      </c>
      <c r="F2951" s="197">
        <f t="shared" si="2226"/>
        <v>7.7499673520163501E-2</v>
      </c>
      <c r="G2951" s="197">
        <f t="shared" si="2226"/>
        <v>7.5219186179072167E-2</v>
      </c>
      <c r="H2951" s="197">
        <f t="shared" si="2226"/>
        <v>7.8377591149387291E-2</v>
      </c>
      <c r="I2951" s="197">
        <f t="shared" si="2226"/>
        <v>8.0891387474450113E-2</v>
      </c>
      <c r="J2951" s="197">
        <f t="shared" si="2226"/>
        <v>9.6178733759405291E-2</v>
      </c>
      <c r="K2951" s="197">
        <f t="shared" si="2226"/>
        <v>8.1747100544567616E-2</v>
      </c>
      <c r="L2951" s="197">
        <f t="shared" si="2226"/>
        <v>8.4274796775326011E-2</v>
      </c>
      <c r="M2951" s="197">
        <f t="shared" si="2226"/>
        <v>9.5450191303114759E-2</v>
      </c>
      <c r="N2951" s="197">
        <f t="shared" si="2226"/>
        <v>8.7066848653165024E-2</v>
      </c>
      <c r="O2951" s="197">
        <f t="shared" si="2226"/>
        <v>8.487026091676933E-2</v>
      </c>
      <c r="P2951" s="229">
        <f t="shared" si="2224"/>
        <v>1.0000000000000002</v>
      </c>
      <c r="Q2951" s="230">
        <f t="shared" si="2225"/>
        <v>7.207383937728018E-2</v>
      </c>
      <c r="R2951" s="66"/>
      <c r="S2951" s="66"/>
      <c r="T2951" s="95"/>
      <c r="U2951" s="209">
        <v>2</v>
      </c>
    </row>
    <row r="2952" spans="1:21" s="61" customFormat="1" ht="15.75" hidden="1" customHeight="1" thickBot="1">
      <c r="A2952" s="75" t="s">
        <v>67</v>
      </c>
      <c r="B2952" s="213"/>
      <c r="C2952" s="38" t="s">
        <v>695</v>
      </c>
      <c r="D2952" s="196">
        <f t="shared" si="2221"/>
        <v>7.9991772236236741E-2</v>
      </c>
      <c r="E2952" s="197">
        <f t="shared" ref="E2952:O2952" si="2227">E2974/$P2974</f>
        <v>7.7590969772780696E-2</v>
      </c>
      <c r="F2952" s="197">
        <f t="shared" si="2227"/>
        <v>7.6987307376002581E-2</v>
      </c>
      <c r="G2952" s="197">
        <f t="shared" si="2227"/>
        <v>7.6360314660810183E-2</v>
      </c>
      <c r="H2952" s="197">
        <f t="shared" si="2227"/>
        <v>7.8132056073930645E-2</v>
      </c>
      <c r="I2952" s="197">
        <f t="shared" si="2227"/>
        <v>8.0416593793550623E-2</v>
      </c>
      <c r="J2952" s="197">
        <f t="shared" si="2227"/>
        <v>9.7848673283709969E-2</v>
      </c>
      <c r="K2952" s="197">
        <f t="shared" si="2227"/>
        <v>8.2320628177914745E-2</v>
      </c>
      <c r="L2952" s="197">
        <f t="shared" si="2227"/>
        <v>8.3229028256616808E-2</v>
      </c>
      <c r="M2952" s="197">
        <f t="shared" si="2227"/>
        <v>9.731892246138768E-2</v>
      </c>
      <c r="N2952" s="197">
        <f t="shared" si="2227"/>
        <v>8.5996785086672342E-2</v>
      </c>
      <c r="O2952" s="197">
        <f t="shared" si="2227"/>
        <v>8.3806948820386931E-2</v>
      </c>
      <c r="P2952" s="229">
        <f t="shared" si="2224"/>
        <v>1</v>
      </c>
      <c r="Q2952" s="230">
        <f t="shared" si="2225"/>
        <v>7.7081619807146673E-2</v>
      </c>
      <c r="R2952" s="66"/>
      <c r="S2952" s="66"/>
      <c r="T2952" s="285"/>
      <c r="U2952" s="209">
        <v>2</v>
      </c>
    </row>
    <row r="2953" spans="1:21" s="61" customFormat="1" ht="15.75" hidden="1" customHeight="1" thickBot="1">
      <c r="A2953" s="75" t="s">
        <v>67</v>
      </c>
      <c r="B2953" s="62"/>
      <c r="C2953" s="42" t="s">
        <v>777</v>
      </c>
      <c r="D2953" s="223">
        <f t="shared" si="2221"/>
        <v>8.1593893287496971E-2</v>
      </c>
      <c r="E2953" s="233">
        <f t="shared" ref="E2953:O2953" si="2228">E2975/$P2975</f>
        <v>7.9534271708108867E-2</v>
      </c>
      <c r="F2953" s="233">
        <f t="shared" si="2228"/>
        <v>7.4780906298400202E-2</v>
      </c>
      <c r="G2953" s="233">
        <f t="shared" si="2228"/>
        <v>7.8176293703159344E-2</v>
      </c>
      <c r="H2953" s="233">
        <f t="shared" si="2228"/>
        <v>7.8902518566746349E-2</v>
      </c>
      <c r="I2953" s="233">
        <f t="shared" si="2228"/>
        <v>8.0527746587673033E-2</v>
      </c>
      <c r="J2953" s="233">
        <f t="shared" si="2228"/>
        <v>9.9530202315657346E-2</v>
      </c>
      <c r="K2953" s="233">
        <f t="shared" si="2228"/>
        <v>7.919802165259468E-2</v>
      </c>
      <c r="L2953" s="233">
        <f t="shared" si="2228"/>
        <v>8.3879797772686102E-2</v>
      </c>
      <c r="M2953" s="233">
        <f t="shared" si="2228"/>
        <v>9.6049342310136843E-2</v>
      </c>
      <c r="N2953" s="233">
        <f t="shared" si="2228"/>
        <v>8.5509553386514212E-2</v>
      </c>
      <c r="O2953" s="233">
        <f t="shared" si="2228"/>
        <v>8.2317452410826053E-2</v>
      </c>
      <c r="P2953" s="319">
        <f t="shared" si="2224"/>
        <v>1</v>
      </c>
      <c r="Q2953" s="320">
        <f t="shared" si="2225"/>
        <v>5.4518993100383772E-2</v>
      </c>
      <c r="R2953" s="66"/>
      <c r="S2953" s="66"/>
      <c r="T2953" s="95"/>
      <c r="U2953" s="209">
        <v>2</v>
      </c>
    </row>
    <row r="2954" spans="1:21" s="61" customFormat="1" ht="15.75" hidden="1" customHeight="1" thickBot="1">
      <c r="A2954" s="75" t="s">
        <v>67</v>
      </c>
      <c r="B2954" s="62"/>
      <c r="C2954" s="42" t="s">
        <v>862</v>
      </c>
      <c r="D2954" s="235">
        <f t="shared" si="2221"/>
        <v>8.2402308801622928E-2</v>
      </c>
      <c r="E2954" s="236">
        <f t="shared" ref="E2954:O2955" si="2229">E2976/$P2976</f>
        <v>7.8735031912031211E-2</v>
      </c>
      <c r="F2954" s="236">
        <f t="shared" si="2229"/>
        <v>7.7357985750596922E-2</v>
      </c>
      <c r="G2954" s="236">
        <f t="shared" si="2229"/>
        <v>7.7083635343050225E-2</v>
      </c>
      <c r="H2954" s="236">
        <f t="shared" si="2229"/>
        <v>7.7870549952603993E-2</v>
      </c>
      <c r="I2954" s="236">
        <f t="shared" si="2229"/>
        <v>8.0882003603277672E-2</v>
      </c>
      <c r="J2954" s="236">
        <f t="shared" si="2229"/>
        <v>9.8213758634924889E-2</v>
      </c>
      <c r="K2954" s="236">
        <f t="shared" si="2229"/>
        <v>8.1696311126371282E-2</v>
      </c>
      <c r="L2954" s="236">
        <f t="shared" si="2229"/>
        <v>8.1518090769924542E-2</v>
      </c>
      <c r="M2954" s="236">
        <f t="shared" si="2229"/>
        <v>9.5554680267016329E-2</v>
      </c>
      <c r="N2954" s="236">
        <f t="shared" si="2229"/>
        <v>8.5303400028076126E-2</v>
      </c>
      <c r="O2954" s="236">
        <f t="shared" si="2229"/>
        <v>8.3382243810504075E-2</v>
      </c>
      <c r="P2954" s="321">
        <f t="shared" si="2224"/>
        <v>1.0000000000000004</v>
      </c>
      <c r="Q2954" s="322">
        <f t="shared" si="2225"/>
        <v>4.663056313931313E-2</v>
      </c>
      <c r="R2954" s="66"/>
      <c r="S2954" s="66"/>
      <c r="T2954" s="95"/>
      <c r="U2954" s="209">
        <v>2</v>
      </c>
    </row>
    <row r="2955" spans="1:21" s="61" customFormat="1" ht="15.6" hidden="1" customHeight="1" thickBot="1">
      <c r="A2955" s="75" t="s">
        <v>67</v>
      </c>
      <c r="B2955" s="62"/>
      <c r="C2955" s="42" t="s">
        <v>946</v>
      </c>
      <c r="D2955" s="235">
        <f t="shared" si="2221"/>
        <v>8.0883430119633601E-2</v>
      </c>
      <c r="E2955" s="236">
        <f t="shared" si="2229"/>
        <v>7.8375855162462024E-2</v>
      </c>
      <c r="F2955" s="236">
        <f t="shared" si="2229"/>
        <v>7.5453060497157651E-2</v>
      </c>
      <c r="G2955" s="236">
        <f t="shared" si="2229"/>
        <v>7.1288947409856973E-2</v>
      </c>
      <c r="H2955" s="236">
        <f t="shared" si="2229"/>
        <v>7.9808375260464012E-2</v>
      </c>
      <c r="I2955" s="236">
        <f t="shared" si="2229"/>
        <v>8.3885250007700349E-2</v>
      </c>
      <c r="J2955" s="236">
        <f t="shared" si="2229"/>
        <v>9.8285227092627311E-2</v>
      </c>
      <c r="K2955" s="236">
        <f t="shared" si="2229"/>
        <v>8.2739659804903443E-2</v>
      </c>
      <c r="L2955" s="236">
        <f t="shared" si="2229"/>
        <v>8.2275912372791193E-2</v>
      </c>
      <c r="M2955" s="236">
        <f t="shared" si="2229"/>
        <v>9.7517932617507297E-2</v>
      </c>
      <c r="N2955" s="236">
        <f t="shared" si="2229"/>
        <v>8.5154686947021274E-2</v>
      </c>
      <c r="O2955" s="236">
        <f t="shared" si="2229"/>
        <v>8.433166270787501E-2</v>
      </c>
      <c r="P2955" s="321">
        <f t="shared" si="2224"/>
        <v>1</v>
      </c>
      <c r="Q2955" s="322">
        <f t="shared" si="2225"/>
        <v>5.4115652365450018E-2</v>
      </c>
      <c r="R2955" s="66"/>
      <c r="S2955" s="66"/>
      <c r="T2955" s="95"/>
      <c r="U2955" s="209">
        <v>2</v>
      </c>
    </row>
    <row r="2956" spans="1:21" s="61" customFormat="1" ht="15.6" hidden="1" customHeight="1" thickBot="1">
      <c r="A2956" s="75" t="s">
        <v>67</v>
      </c>
      <c r="B2956" s="62"/>
      <c r="C2956" s="42" t="s">
        <v>1080</v>
      </c>
      <c r="D2956" s="235">
        <f t="shared" ref="D2956:O2956" si="2230">D2979/$P2979</f>
        <v>8.2306791148862135E-2</v>
      </c>
      <c r="E2956" s="236">
        <f t="shared" si="2230"/>
        <v>7.8857457537938908E-2</v>
      </c>
      <c r="F2956" s="236">
        <f t="shared" si="2230"/>
        <v>7.7252737555235804E-2</v>
      </c>
      <c r="G2956" s="236">
        <f t="shared" si="2230"/>
        <v>7.5624160644360602E-2</v>
      </c>
      <c r="H2956" s="236">
        <f t="shared" si="2230"/>
        <v>7.9762307914030883E-2</v>
      </c>
      <c r="I2956" s="236">
        <f t="shared" si="2230"/>
        <v>8.2507032542541658E-2</v>
      </c>
      <c r="J2956" s="236">
        <f t="shared" si="2230"/>
        <v>9.4750324329286276E-2</v>
      </c>
      <c r="K2956" s="236">
        <f t="shared" si="2230"/>
        <v>8.0658895071725453E-2</v>
      </c>
      <c r="L2956" s="236">
        <f t="shared" si="2230"/>
        <v>8.0688967662577743E-2</v>
      </c>
      <c r="M2956" s="236">
        <f t="shared" si="2230"/>
        <v>9.5699228760810509E-2</v>
      </c>
      <c r="N2956" s="236">
        <f t="shared" si="2230"/>
        <v>8.8044509087032721E-2</v>
      </c>
      <c r="O2956" s="236">
        <f t="shared" si="2230"/>
        <v>8.3847587745597432E-2</v>
      </c>
      <c r="P2956" s="321">
        <f>SUM(D2956:O2956)</f>
        <v>1.0000000000000002</v>
      </c>
      <c r="Q2956" s="322">
        <f>(P2979/P2977-1)</f>
        <v>5.3054275473469081E-2</v>
      </c>
      <c r="R2956" s="66"/>
      <c r="S2956" s="66"/>
      <c r="T2956" s="95"/>
      <c r="U2956" s="209">
        <v>2</v>
      </c>
    </row>
    <row r="2957" spans="1:21" s="61" customFormat="1" ht="15.6" hidden="1" customHeight="1" thickBot="1">
      <c r="A2957" s="75" t="s">
        <v>67</v>
      </c>
      <c r="B2957" s="62">
        <f>+B2936+1</f>
        <v>540</v>
      </c>
      <c r="C2957" s="42" t="s">
        <v>1739</v>
      </c>
      <c r="D2957" s="235">
        <f t="shared" ref="D2957:D2963" si="2231">D2980/$P2980</f>
        <v>8.7173960794036193E-2</v>
      </c>
      <c r="E2957" s="236">
        <f t="shared" ref="E2957:O2957" si="2232">E2980/$P2980</f>
        <v>8.5350936248874465E-2</v>
      </c>
      <c r="F2957" s="236">
        <f t="shared" si="2232"/>
        <v>8.1865123371879719E-2</v>
      </c>
      <c r="G2957" s="236">
        <f t="shared" si="2232"/>
        <v>8.126537271772237E-2</v>
      </c>
      <c r="H2957" s="236">
        <f t="shared" si="2232"/>
        <v>8.5042962623987195E-2</v>
      </c>
      <c r="I2957" s="236">
        <f t="shared" si="2232"/>
        <v>9.0242227785379561E-2</v>
      </c>
      <c r="J2957" s="236">
        <f t="shared" si="2232"/>
        <v>0.10064146920079833</v>
      </c>
      <c r="K2957" s="236">
        <f t="shared" si="2232"/>
        <v>8.8603806397353491E-2</v>
      </c>
      <c r="L2957" s="236">
        <f t="shared" si="2232"/>
        <v>8.5850750161826264E-2</v>
      </c>
      <c r="M2957" s="236">
        <f t="shared" si="2232"/>
        <v>8.1487454415497346E-2</v>
      </c>
      <c r="N2957" s="236">
        <f t="shared" si="2232"/>
        <v>6.0102752330059718E-2</v>
      </c>
      <c r="O2957" s="236">
        <f t="shared" si="2232"/>
        <v>7.2373183952585254E-2</v>
      </c>
      <c r="P2957" s="321">
        <f t="shared" ref="P2957:P2966" si="2233">SUM(D2957:O2957)</f>
        <v>1</v>
      </c>
      <c r="Q2957" s="322">
        <f>(P2980/P2979-1)</f>
        <v>-3.1897366081682144E-2</v>
      </c>
      <c r="R2957" s="66"/>
      <c r="S2957" s="66"/>
      <c r="T2957" s="95"/>
      <c r="U2957" s="209">
        <v>2</v>
      </c>
    </row>
    <row r="2958" spans="1:21" s="61" customFormat="1" ht="15.6" hidden="1" customHeight="1">
      <c r="A2958" s="75" t="s">
        <v>67</v>
      </c>
      <c r="B2958" s="408">
        <f>+B2957+1</f>
        <v>541</v>
      </c>
      <c r="C2958" s="508" t="s">
        <v>1740</v>
      </c>
      <c r="D2958" s="455">
        <f t="shared" si="2231"/>
        <v>7.5757258429314522E-2</v>
      </c>
      <c r="E2958" s="281">
        <f t="shared" ref="E2958:O2958" si="2234">E2981/$P2981</f>
        <v>7.2984509012929299E-2</v>
      </c>
      <c r="F2958" s="281">
        <f t="shared" si="2234"/>
        <v>7.0893242502551926E-2</v>
      </c>
      <c r="G2958" s="281">
        <f t="shared" si="2234"/>
        <v>7.5329510419161833E-2</v>
      </c>
      <c r="H2958" s="281">
        <f t="shared" si="2234"/>
        <v>7.5688907684721932E-2</v>
      </c>
      <c r="I2958" s="281">
        <f t="shared" si="2234"/>
        <v>7.7655012983709401E-2</v>
      </c>
      <c r="J2958" s="281">
        <f t="shared" si="2234"/>
        <v>9.6303229981977753E-2</v>
      </c>
      <c r="K2958" s="281">
        <f t="shared" si="2234"/>
        <v>8.0509606385008953E-2</v>
      </c>
      <c r="L2958" s="281">
        <f t="shared" si="2234"/>
        <v>7.979827136193314E-2</v>
      </c>
      <c r="M2958" s="281">
        <f t="shared" si="2234"/>
        <v>0.10405602212232937</v>
      </c>
      <c r="N2958" s="281">
        <f t="shared" si="2234"/>
        <v>9.7102917218239132E-2</v>
      </c>
      <c r="O2958" s="281">
        <f t="shared" si="2234"/>
        <v>9.3921511898122798E-2</v>
      </c>
      <c r="P2958" s="560">
        <f t="shared" si="2233"/>
        <v>1</v>
      </c>
      <c r="Q2958" s="401">
        <f t="shared" ref="Q2958:Q2966" si="2235">(P2981/P2980-1)</f>
        <v>0.10613519068112365</v>
      </c>
      <c r="R2958" s="66"/>
      <c r="S2958" s="66"/>
      <c r="T2958" s="95"/>
      <c r="U2958" s="209">
        <v>2</v>
      </c>
    </row>
    <row r="2959" spans="1:21" s="61" customFormat="1" ht="15.6" customHeight="1">
      <c r="A2959" s="75" t="s">
        <v>67</v>
      </c>
      <c r="B2959" s="513">
        <v>532</v>
      </c>
      <c r="C2959" s="510" t="s">
        <v>1741</v>
      </c>
      <c r="D2959" s="236">
        <f t="shared" si="2231"/>
        <v>7.9570816770580199E-2</v>
      </c>
      <c r="E2959" s="236">
        <f t="shared" ref="E2959:O2959" si="2236">E2982/$P2982</f>
        <v>7.6430244463200431E-2</v>
      </c>
      <c r="F2959" s="236">
        <f t="shared" si="2236"/>
        <v>7.301482096342668E-2</v>
      </c>
      <c r="G2959" s="236">
        <f t="shared" si="2236"/>
        <v>7.5348466057706912E-2</v>
      </c>
      <c r="H2959" s="236">
        <f t="shared" si="2236"/>
        <v>7.9161078224509934E-2</v>
      </c>
      <c r="I2959" s="236">
        <f t="shared" si="2236"/>
        <v>8.1611103006011376E-2</v>
      </c>
      <c r="J2959" s="236">
        <f t="shared" si="2236"/>
        <v>9.6605700814288029E-2</v>
      </c>
      <c r="K2959" s="236">
        <f t="shared" si="2236"/>
        <v>8.0046375070297895E-2</v>
      </c>
      <c r="L2959" s="236">
        <f t="shared" si="2236"/>
        <v>8.2067495620136655E-2</v>
      </c>
      <c r="M2959" s="236">
        <f t="shared" si="2236"/>
        <v>9.9200234390253592E-2</v>
      </c>
      <c r="N2959" s="236">
        <f t="shared" si="2236"/>
        <v>8.9740748709751655E-2</v>
      </c>
      <c r="O2959" s="236">
        <f t="shared" si="2236"/>
        <v>8.7202915909836753E-2</v>
      </c>
      <c r="P2959" s="321">
        <f t="shared" si="2233"/>
        <v>1</v>
      </c>
      <c r="Q2959" s="520">
        <f t="shared" si="2235"/>
        <v>0.26455466176253117</v>
      </c>
      <c r="R2959" s="66"/>
      <c r="S2959" s="66"/>
      <c r="T2959" s="95"/>
      <c r="U2959" s="209">
        <v>1</v>
      </c>
    </row>
    <row r="2960" spans="1:21" s="61" customFormat="1" ht="15.6" customHeight="1">
      <c r="A2960" s="75" t="s">
        <v>67</v>
      </c>
      <c r="B2960" s="513">
        <f>+B2959+1</f>
        <v>533</v>
      </c>
      <c r="C2960" s="510" t="s">
        <v>1742</v>
      </c>
      <c r="D2960" s="236">
        <f t="shared" si="2231"/>
        <v>8.4238627488464932E-2</v>
      </c>
      <c r="E2960" s="236">
        <f t="shared" ref="E2960:O2960" si="2237">E2983/$P2983</f>
        <v>7.7982322287515046E-2</v>
      </c>
      <c r="F2960" s="236">
        <f t="shared" si="2237"/>
        <v>7.760067719530056E-2</v>
      </c>
      <c r="G2960" s="236">
        <f t="shared" si="2237"/>
        <v>7.6098290624698486E-2</v>
      </c>
      <c r="H2960" s="236">
        <f t="shared" si="2237"/>
        <v>8.0997484038931852E-2</v>
      </c>
      <c r="I2960" s="236">
        <f t="shared" si="2237"/>
        <v>8.0852525008531392E-2</v>
      </c>
      <c r="J2960" s="236">
        <f t="shared" si="2237"/>
        <v>9.775550038254395E-2</v>
      </c>
      <c r="K2960" s="236">
        <f t="shared" si="2237"/>
        <v>8.2056137351090394E-2</v>
      </c>
      <c r="L2960" s="236">
        <f t="shared" si="2237"/>
        <v>8.1499879725435459E-2</v>
      </c>
      <c r="M2960" s="236">
        <f t="shared" si="2237"/>
        <v>9.478201646626655E-2</v>
      </c>
      <c r="N2960" s="236">
        <f t="shared" si="2237"/>
        <v>8.3769663872532291E-2</v>
      </c>
      <c r="O2960" s="236">
        <f t="shared" si="2237"/>
        <v>8.2366875558689143E-2</v>
      </c>
      <c r="P2960" s="321">
        <f t="shared" si="2233"/>
        <v>1</v>
      </c>
      <c r="Q2960" s="520">
        <f t="shared" si="2235"/>
        <v>7.1987620441660294E-2</v>
      </c>
      <c r="R2960" s="66"/>
      <c r="S2960" s="66"/>
      <c r="T2960" s="95"/>
      <c r="U2960" s="209">
        <v>1</v>
      </c>
    </row>
    <row r="2961" spans="1:21" s="61" customFormat="1" ht="15.75" customHeight="1">
      <c r="A2961" s="75" t="s">
        <v>67</v>
      </c>
      <c r="B2961" s="513">
        <f>+B2960+1</f>
        <v>534</v>
      </c>
      <c r="C2961" s="510" t="s">
        <v>1743</v>
      </c>
      <c r="D2961" s="236">
        <f t="shared" si="2231"/>
        <v>8.382643854498957E-2</v>
      </c>
      <c r="E2961" s="236">
        <f t="shared" ref="E2961:O2961" si="2238">E2984/$P2984</f>
        <v>7.8008515455182753E-2</v>
      </c>
      <c r="F2961" s="236">
        <f t="shared" si="2238"/>
        <v>7.720951450692555E-2</v>
      </c>
      <c r="G2961" s="236">
        <f t="shared" si="2238"/>
        <v>7.9582239167629548E-2</v>
      </c>
      <c r="H2961" s="236">
        <f t="shared" si="2238"/>
        <v>8.0670069246023435E-2</v>
      </c>
      <c r="I2961" s="236">
        <f t="shared" si="2238"/>
        <v>8.2499001380010165E-2</v>
      </c>
      <c r="J2961" s="236">
        <f t="shared" si="2238"/>
        <v>9.4749943835711101E-2</v>
      </c>
      <c r="K2961" s="236">
        <f t="shared" si="2238"/>
        <v>7.9209816266623351E-2</v>
      </c>
      <c r="L2961" s="236">
        <f t="shared" si="2238"/>
        <v>8.198594028164076E-2</v>
      </c>
      <c r="M2961" s="236">
        <f t="shared" si="2238"/>
        <v>9.3908188839652143E-2</v>
      </c>
      <c r="N2961" s="236">
        <f t="shared" si="2238"/>
        <v>8.4624365735333898E-2</v>
      </c>
      <c r="O2961" s="236">
        <f t="shared" si="2238"/>
        <v>8.3725966740277796E-2</v>
      </c>
      <c r="P2961" s="321">
        <f t="shared" si="2233"/>
        <v>1.0000000000000002</v>
      </c>
      <c r="Q2961" s="520">
        <f t="shared" si="2235"/>
        <v>1.0110357305614937E-3</v>
      </c>
      <c r="R2961" s="66"/>
      <c r="S2961" s="66"/>
      <c r="T2961" s="95"/>
      <c r="U2961" s="209">
        <v>1</v>
      </c>
    </row>
    <row r="2962" spans="1:21" s="61" customFormat="1" ht="15.75" customHeight="1">
      <c r="A2962" s="75" t="s">
        <v>67</v>
      </c>
      <c r="B2962" s="513">
        <f>+B2961+1</f>
        <v>535</v>
      </c>
      <c r="C2962" s="510" t="s">
        <v>1744</v>
      </c>
      <c r="D2962" s="236">
        <f t="shared" si="2231"/>
        <v>8.0441349588285749E-2</v>
      </c>
      <c r="E2962" s="236">
        <f t="shared" ref="E2962:O2962" si="2239">E2985/$P2985</f>
        <v>7.8415311599430992E-2</v>
      </c>
      <c r="F2962" s="236">
        <f t="shared" si="2239"/>
        <v>7.5360775190471296E-2</v>
      </c>
      <c r="G2962" s="236">
        <f t="shared" si="2239"/>
        <v>7.546807866379536E-2</v>
      </c>
      <c r="H2962" s="236">
        <f t="shared" si="2239"/>
        <v>7.893962323650007E-2</v>
      </c>
      <c r="I2962" s="236">
        <f t="shared" si="2239"/>
        <v>8.4256135660289111E-2</v>
      </c>
      <c r="J2962" s="236">
        <f t="shared" si="2239"/>
        <v>9.9104033056558724E-2</v>
      </c>
      <c r="K2962" s="236">
        <f t="shared" si="2239"/>
        <v>8.1868627786655171E-2</v>
      </c>
      <c r="L2962" s="236">
        <f t="shared" si="2239"/>
        <v>8.136634703693367E-2</v>
      </c>
      <c r="M2962" s="236">
        <f t="shared" si="2239"/>
        <v>9.4465395552373488E-2</v>
      </c>
      <c r="N2962" s="236">
        <f t="shared" si="2239"/>
        <v>8.6718346551400788E-2</v>
      </c>
      <c r="O2962" s="236">
        <f t="shared" si="2239"/>
        <v>8.3595976077305581E-2</v>
      </c>
      <c r="P2962" s="321">
        <f t="shared" si="2233"/>
        <v>0.99999999999999989</v>
      </c>
      <c r="Q2962" s="520">
        <f t="shared" si="2235"/>
        <v>-1.0157163419571846E-3</v>
      </c>
      <c r="R2962" s="66"/>
      <c r="S2962" s="66"/>
      <c r="T2962" s="95"/>
      <c r="U2962" s="209">
        <v>1</v>
      </c>
    </row>
    <row r="2963" spans="1:21" s="61" customFormat="1" ht="15.75" customHeight="1">
      <c r="A2963" s="75" t="s">
        <v>67</v>
      </c>
      <c r="B2963" s="513">
        <v>536</v>
      </c>
      <c r="C2963" s="510" t="s">
        <v>1745</v>
      </c>
      <c r="D2963" s="236">
        <f t="shared" si="2231"/>
        <v>8.4214815593938314E-2</v>
      </c>
      <c r="E2963" s="236">
        <f t="shared" ref="E2963:O2963" si="2240">E2986/$P2986</f>
        <v>8.1572998458656149E-2</v>
      </c>
      <c r="F2963" s="236">
        <f t="shared" si="2240"/>
        <v>7.4362894061105883E-2</v>
      </c>
      <c r="G2963" s="236">
        <f t="shared" si="2240"/>
        <v>7.8877398664348022E-2</v>
      </c>
      <c r="H2963" s="236">
        <f t="shared" si="2240"/>
        <v>8.0518603366155961E-2</v>
      </c>
      <c r="I2963" s="236">
        <f t="shared" si="2240"/>
        <v>8.1887864913516462E-2</v>
      </c>
      <c r="J2963" s="236">
        <f t="shared" si="2240"/>
        <v>9.6281404085466066E-2</v>
      </c>
      <c r="K2963" s="236">
        <f t="shared" si="2240"/>
        <v>8.0464408703138438E-2</v>
      </c>
      <c r="L2963" s="236">
        <f t="shared" si="2240"/>
        <v>8.1051400954840716E-2</v>
      </c>
      <c r="M2963" s="236">
        <f t="shared" si="2240"/>
        <v>9.3869844251389195E-2</v>
      </c>
      <c r="N2963" s="236">
        <f t="shared" si="2240"/>
        <v>8.4548896454566799E-2</v>
      </c>
      <c r="O2963" s="236">
        <f t="shared" si="2240"/>
        <v>8.2349470492877913E-2</v>
      </c>
      <c r="P2963" s="321">
        <f t="shared" si="2233"/>
        <v>0.99999999999999989</v>
      </c>
      <c r="Q2963" s="520">
        <f t="shared" si="2235"/>
        <v>1.0591718299203023E-2</v>
      </c>
      <c r="R2963" s="66"/>
      <c r="S2963" s="66"/>
      <c r="T2963" s="95"/>
      <c r="U2963" s="209">
        <v>1</v>
      </c>
    </row>
    <row r="2964" spans="1:21" s="61" customFormat="1" ht="15.75" customHeight="1">
      <c r="A2964" s="75" t="s">
        <v>67</v>
      </c>
      <c r="B2964" s="513">
        <v>537</v>
      </c>
      <c r="C2964" s="510" t="s">
        <v>1746</v>
      </c>
      <c r="D2964" s="236">
        <f t="shared" ref="D2964:O2966" si="2241">D2987/$P2987</f>
        <v>8.2353168535200166E-2</v>
      </c>
      <c r="E2964" s="236">
        <f t="shared" si="2241"/>
        <v>7.9471254538471009E-2</v>
      </c>
      <c r="F2964" s="236">
        <f t="shared" si="2241"/>
        <v>7.3323332391215593E-2</v>
      </c>
      <c r="G2964" s="236">
        <f t="shared" si="2241"/>
        <v>7.6028901273308344E-2</v>
      </c>
      <c r="H2964" s="236">
        <f t="shared" si="2241"/>
        <v>7.8357623061109605E-2</v>
      </c>
      <c r="I2964" s="236">
        <f t="shared" si="2241"/>
        <v>8.115257234377149E-2</v>
      </c>
      <c r="J2964" s="236">
        <f t="shared" si="2241"/>
        <v>9.7700024881570952E-2</v>
      </c>
      <c r="K2964" s="236">
        <f t="shared" si="2241"/>
        <v>8.1345827263920992E-2</v>
      </c>
      <c r="L2964" s="236">
        <f t="shared" si="2241"/>
        <v>8.2495694038810408E-2</v>
      </c>
      <c r="M2964" s="236">
        <f t="shared" si="2241"/>
        <v>9.6999475796029078E-2</v>
      </c>
      <c r="N2964" s="236">
        <f t="shared" si="2241"/>
        <v>8.6503317945410302E-2</v>
      </c>
      <c r="O2964" s="236">
        <f t="shared" si="2241"/>
        <v>8.4268807931181897E-2</v>
      </c>
      <c r="P2964" s="321">
        <f t="shared" si="2233"/>
        <v>0.99999999999999989</v>
      </c>
      <c r="Q2964" s="520">
        <f t="shared" si="2235"/>
        <v>1.2466247945527087E-2</v>
      </c>
      <c r="R2964" s="66"/>
      <c r="S2964" s="66"/>
      <c r="T2964" s="95"/>
      <c r="U2964" s="209">
        <v>1</v>
      </c>
    </row>
    <row r="2965" spans="1:21" s="61" customFormat="1" ht="15.75" hidden="1" customHeight="1" thickBot="1">
      <c r="A2965" s="75" t="s">
        <v>67</v>
      </c>
      <c r="B2965" s="409"/>
      <c r="C2965" s="410" t="s">
        <v>1747</v>
      </c>
      <c r="D2965" s="68" t="e">
        <f t="shared" si="2241"/>
        <v>#DIV/0!</v>
      </c>
      <c r="E2965" s="87" t="e">
        <f t="shared" si="2241"/>
        <v>#DIV/0!</v>
      </c>
      <c r="F2965" s="87" t="e">
        <f t="shared" si="2241"/>
        <v>#DIV/0!</v>
      </c>
      <c r="G2965" s="87" t="e">
        <f t="shared" si="2241"/>
        <v>#DIV/0!</v>
      </c>
      <c r="H2965" s="87" t="e">
        <f t="shared" si="2241"/>
        <v>#DIV/0!</v>
      </c>
      <c r="I2965" s="87" t="e">
        <f t="shared" si="2241"/>
        <v>#DIV/0!</v>
      </c>
      <c r="J2965" s="87" t="e">
        <f t="shared" si="2241"/>
        <v>#DIV/0!</v>
      </c>
      <c r="K2965" s="87" t="e">
        <f t="shared" si="2241"/>
        <v>#DIV/0!</v>
      </c>
      <c r="L2965" s="87" t="e">
        <f t="shared" si="2241"/>
        <v>#DIV/0!</v>
      </c>
      <c r="M2965" s="87" t="e">
        <f t="shared" si="2241"/>
        <v>#DIV/0!</v>
      </c>
      <c r="N2965" s="87" t="e">
        <f t="shared" si="2241"/>
        <v>#DIV/0!</v>
      </c>
      <c r="O2965" s="87" t="e">
        <f t="shared" si="2241"/>
        <v>#DIV/0!</v>
      </c>
      <c r="P2965" s="69" t="e">
        <f t="shared" si="2233"/>
        <v>#DIV/0!</v>
      </c>
      <c r="Q2965" s="70">
        <f t="shared" si="2235"/>
        <v>-1</v>
      </c>
      <c r="R2965" s="66"/>
      <c r="S2965" s="66"/>
      <c r="T2965" s="95"/>
      <c r="U2965" s="209">
        <v>2</v>
      </c>
    </row>
    <row r="2966" spans="1:21" s="61" customFormat="1" ht="15.75" hidden="1" customHeight="1" thickBot="1">
      <c r="A2966" s="75" t="s">
        <v>67</v>
      </c>
      <c r="B2966" s="213"/>
      <c r="C2966" s="38" t="s">
        <v>1748</v>
      </c>
      <c r="D2966" s="68" t="e">
        <f t="shared" si="2241"/>
        <v>#DIV/0!</v>
      </c>
      <c r="E2966" s="87" t="e">
        <f t="shared" si="2241"/>
        <v>#DIV/0!</v>
      </c>
      <c r="F2966" s="87" t="e">
        <f t="shared" si="2241"/>
        <v>#DIV/0!</v>
      </c>
      <c r="G2966" s="87" t="e">
        <f t="shared" si="2241"/>
        <v>#DIV/0!</v>
      </c>
      <c r="H2966" s="87" t="e">
        <f t="shared" si="2241"/>
        <v>#DIV/0!</v>
      </c>
      <c r="I2966" s="87" t="e">
        <f>I2989/$P2989</f>
        <v>#DIV/0!</v>
      </c>
      <c r="J2966" s="87" t="e">
        <f t="shared" si="2241"/>
        <v>#DIV/0!</v>
      </c>
      <c r="K2966" s="87" t="e">
        <f t="shared" si="2241"/>
        <v>#DIV/0!</v>
      </c>
      <c r="L2966" s="87" t="e">
        <f t="shared" si="2241"/>
        <v>#DIV/0!</v>
      </c>
      <c r="M2966" s="87" t="e">
        <f t="shared" si="2241"/>
        <v>#DIV/0!</v>
      </c>
      <c r="N2966" s="87" t="e">
        <f t="shared" si="2241"/>
        <v>#DIV/0!</v>
      </c>
      <c r="O2966" s="87" t="e">
        <f t="shared" si="2241"/>
        <v>#DIV/0!</v>
      </c>
      <c r="P2966" s="71" t="e">
        <f t="shared" si="2233"/>
        <v>#DIV/0!</v>
      </c>
      <c r="Q2966" s="72" t="e">
        <f t="shared" si="2235"/>
        <v>#DIV/0!</v>
      </c>
      <c r="R2966" s="66"/>
      <c r="S2966" s="66"/>
      <c r="T2966" s="95"/>
      <c r="U2966" s="209">
        <v>2</v>
      </c>
    </row>
    <row r="2967" spans="1:21" s="61" customFormat="1" ht="15.75" hidden="1" customHeight="1" thickBot="1">
      <c r="A2967" s="75" t="s">
        <v>67</v>
      </c>
      <c r="B2967" s="213"/>
      <c r="C2967" s="38" t="s">
        <v>2564</v>
      </c>
      <c r="D2967" s="68" t="e">
        <f t="shared" ref="D2967:O2967" si="2242">D2990/$P2990</f>
        <v>#DIV/0!</v>
      </c>
      <c r="E2967" s="87" t="e">
        <f t="shared" si="2242"/>
        <v>#DIV/0!</v>
      </c>
      <c r="F2967" s="87" t="e">
        <f t="shared" si="2242"/>
        <v>#DIV/0!</v>
      </c>
      <c r="G2967" s="87" t="e">
        <f t="shared" si="2242"/>
        <v>#DIV/0!</v>
      </c>
      <c r="H2967" s="87" t="e">
        <f t="shared" si="2242"/>
        <v>#DIV/0!</v>
      </c>
      <c r="I2967" s="87" t="e">
        <f t="shared" si="2242"/>
        <v>#DIV/0!</v>
      </c>
      <c r="J2967" s="87" t="e">
        <f t="shared" si="2242"/>
        <v>#DIV/0!</v>
      </c>
      <c r="K2967" s="87" t="e">
        <f t="shared" si="2242"/>
        <v>#DIV/0!</v>
      </c>
      <c r="L2967" s="87" t="e">
        <f t="shared" si="2242"/>
        <v>#DIV/0!</v>
      </c>
      <c r="M2967" s="87" t="e">
        <f t="shared" si="2242"/>
        <v>#DIV/0!</v>
      </c>
      <c r="N2967" s="87" t="e">
        <f t="shared" si="2242"/>
        <v>#DIV/0!</v>
      </c>
      <c r="O2967" s="87" t="e">
        <f t="shared" si="2242"/>
        <v>#DIV/0!</v>
      </c>
      <c r="P2967" s="71" t="e">
        <f t="shared" ref="P2967:P2969" si="2243">SUM(D2967:O2967)</f>
        <v>#DIV/0!</v>
      </c>
      <c r="Q2967" s="72" t="e">
        <f t="shared" ref="Q2967:Q2969" si="2244">(P2990/P2989-1)</f>
        <v>#DIV/0!</v>
      </c>
      <c r="R2967" s="66"/>
      <c r="S2967" s="66"/>
      <c r="T2967" s="95"/>
      <c r="U2967" s="209">
        <v>2</v>
      </c>
    </row>
    <row r="2968" spans="1:21" s="61" customFormat="1" ht="15.75" hidden="1" customHeight="1" thickBot="1">
      <c r="A2968" s="75" t="s">
        <v>67</v>
      </c>
      <c r="B2968" s="213"/>
      <c r="C2968" s="38" t="s">
        <v>2660</v>
      </c>
      <c r="D2968" s="68" t="e">
        <f t="shared" ref="D2968:O2968" si="2245">D2991/$P2991</f>
        <v>#DIV/0!</v>
      </c>
      <c r="E2968" s="87" t="e">
        <f t="shared" si="2245"/>
        <v>#DIV/0!</v>
      </c>
      <c r="F2968" s="87" t="e">
        <f t="shared" si="2245"/>
        <v>#DIV/0!</v>
      </c>
      <c r="G2968" s="87" t="e">
        <f t="shared" si="2245"/>
        <v>#DIV/0!</v>
      </c>
      <c r="H2968" s="87" t="e">
        <f t="shared" si="2245"/>
        <v>#DIV/0!</v>
      </c>
      <c r="I2968" s="87" t="e">
        <f t="shared" si="2245"/>
        <v>#DIV/0!</v>
      </c>
      <c r="J2968" s="87" t="e">
        <f t="shared" si="2245"/>
        <v>#DIV/0!</v>
      </c>
      <c r="K2968" s="87" t="e">
        <f t="shared" si="2245"/>
        <v>#DIV/0!</v>
      </c>
      <c r="L2968" s="87" t="e">
        <f t="shared" si="2245"/>
        <v>#DIV/0!</v>
      </c>
      <c r="M2968" s="87" t="e">
        <f t="shared" si="2245"/>
        <v>#DIV/0!</v>
      </c>
      <c r="N2968" s="87" t="e">
        <f t="shared" si="2245"/>
        <v>#DIV/0!</v>
      </c>
      <c r="O2968" s="87" t="e">
        <f t="shared" si="2245"/>
        <v>#DIV/0!</v>
      </c>
      <c r="P2968" s="71" t="e">
        <f t="shared" si="2243"/>
        <v>#DIV/0!</v>
      </c>
      <c r="Q2968" s="72" t="e">
        <f t="shared" si="2244"/>
        <v>#DIV/0!</v>
      </c>
      <c r="R2968" s="66"/>
      <c r="S2968" s="66"/>
      <c r="T2968" s="95"/>
      <c r="U2968" s="209">
        <v>2</v>
      </c>
    </row>
    <row r="2969" spans="1:21" s="61" customFormat="1" ht="15.75" hidden="1" customHeight="1" thickBot="1">
      <c r="A2969" s="75" t="s">
        <v>67</v>
      </c>
      <c r="B2969" s="213"/>
      <c r="C2969" s="38" t="s">
        <v>2756</v>
      </c>
      <c r="D2969" s="68" t="e">
        <f t="shared" ref="D2969:O2969" si="2246">D2992/$P2992</f>
        <v>#DIV/0!</v>
      </c>
      <c r="E2969" s="87" t="e">
        <f t="shared" si="2246"/>
        <v>#DIV/0!</v>
      </c>
      <c r="F2969" s="87" t="e">
        <f t="shared" si="2246"/>
        <v>#DIV/0!</v>
      </c>
      <c r="G2969" s="87" t="e">
        <f t="shared" si="2246"/>
        <v>#DIV/0!</v>
      </c>
      <c r="H2969" s="87" t="e">
        <f t="shared" si="2246"/>
        <v>#DIV/0!</v>
      </c>
      <c r="I2969" s="87" t="e">
        <f t="shared" si="2246"/>
        <v>#DIV/0!</v>
      </c>
      <c r="J2969" s="87" t="e">
        <f t="shared" si="2246"/>
        <v>#DIV/0!</v>
      </c>
      <c r="K2969" s="87" t="e">
        <f t="shared" si="2246"/>
        <v>#DIV/0!</v>
      </c>
      <c r="L2969" s="87" t="e">
        <f t="shared" si="2246"/>
        <v>#DIV/0!</v>
      </c>
      <c r="M2969" s="87" t="e">
        <f t="shared" si="2246"/>
        <v>#DIV/0!</v>
      </c>
      <c r="N2969" s="87" t="e">
        <f t="shared" si="2246"/>
        <v>#DIV/0!</v>
      </c>
      <c r="O2969" s="87" t="e">
        <f t="shared" si="2246"/>
        <v>#DIV/0!</v>
      </c>
      <c r="P2969" s="71" t="e">
        <f t="shared" si="2243"/>
        <v>#DIV/0!</v>
      </c>
      <c r="Q2969" s="72" t="e">
        <f t="shared" si="2244"/>
        <v>#DIV/0!</v>
      </c>
      <c r="R2969" s="66"/>
      <c r="S2969" s="66"/>
      <c r="T2969" s="95"/>
      <c r="U2969" s="209">
        <v>2</v>
      </c>
    </row>
    <row r="2970" spans="1:21" s="61" customFormat="1" ht="15.75" hidden="1" customHeight="1" thickBot="1">
      <c r="A2970" s="75" t="s">
        <v>67</v>
      </c>
      <c r="B2970" s="213"/>
      <c r="C2970" s="39" t="s">
        <v>314</v>
      </c>
      <c r="D2970" s="286">
        <f t="shared" ref="D2970:P2970" si="2247">D2676+D2725+D2774+D2823+D2872+D2921</f>
        <v>1458.6012137600001</v>
      </c>
      <c r="E2970" s="430">
        <f t="shared" si="2247"/>
        <v>1378.0922729200001</v>
      </c>
      <c r="F2970" s="430">
        <f t="shared" si="2247"/>
        <v>1354.6690242100001</v>
      </c>
      <c r="G2970" s="430">
        <f t="shared" si="2247"/>
        <v>1382.8070624100001</v>
      </c>
      <c r="H2970" s="430">
        <f t="shared" si="2247"/>
        <v>1363.4050042900001</v>
      </c>
      <c r="I2970" s="430">
        <f t="shared" si="2247"/>
        <v>1427.1046745199999</v>
      </c>
      <c r="J2970" s="430">
        <f t="shared" si="2247"/>
        <v>1716.66467846</v>
      </c>
      <c r="K2970" s="430">
        <f t="shared" si="2247"/>
        <v>1415.4174649299998</v>
      </c>
      <c r="L2970" s="430">
        <f t="shared" si="2247"/>
        <v>1476.5508688899999</v>
      </c>
      <c r="M2970" s="430">
        <f t="shared" si="2247"/>
        <v>1703.2088632499999</v>
      </c>
      <c r="N2970" s="430">
        <f t="shared" si="2247"/>
        <v>1546.8715263400002</v>
      </c>
      <c r="O2970" s="430">
        <f t="shared" si="2247"/>
        <v>1447.7869319000001</v>
      </c>
      <c r="P2970" s="441">
        <f t="shared" si="2247"/>
        <v>17671.17958588</v>
      </c>
      <c r="Q2970" s="128"/>
      <c r="R2970" s="66"/>
      <c r="S2970" s="66"/>
      <c r="T2970" s="95"/>
      <c r="U2970" s="209">
        <v>2</v>
      </c>
    </row>
    <row r="2971" spans="1:21" s="61" customFormat="1" ht="15.75" hidden="1" customHeight="1" thickBot="1">
      <c r="A2971" s="75" t="s">
        <v>67</v>
      </c>
      <c r="B2971" s="213"/>
      <c r="C2971" s="38" t="s">
        <v>315</v>
      </c>
      <c r="D2971" s="73">
        <f t="shared" ref="D2971:O2971" si="2248">D2677+D2726+D2775+D2824+D2873+D2922</f>
        <v>1506.6649981699998</v>
      </c>
      <c r="E2971" s="97">
        <f t="shared" si="2248"/>
        <v>1453.14630158</v>
      </c>
      <c r="F2971" s="97">
        <f t="shared" si="2248"/>
        <v>1411.97715982</v>
      </c>
      <c r="G2971" s="97">
        <f t="shared" si="2248"/>
        <v>1423.5133546300001</v>
      </c>
      <c r="H2971" s="97">
        <f t="shared" si="2248"/>
        <v>1428.4510606099998</v>
      </c>
      <c r="I2971" s="97">
        <f t="shared" si="2248"/>
        <v>1496.0426381699997</v>
      </c>
      <c r="J2971" s="97">
        <f t="shared" si="2248"/>
        <v>1821.09238848</v>
      </c>
      <c r="K2971" s="97">
        <f t="shared" si="2248"/>
        <v>1507.3386512699999</v>
      </c>
      <c r="L2971" s="97">
        <f t="shared" si="2248"/>
        <v>1590.8654266400004</v>
      </c>
      <c r="M2971" s="97">
        <f t="shared" si="2248"/>
        <v>1797.2394310200002</v>
      </c>
      <c r="N2971" s="97">
        <f t="shared" si="2248"/>
        <v>1589.2706797900003</v>
      </c>
      <c r="O2971" s="97">
        <f t="shared" si="2248"/>
        <v>1542.2979506299998</v>
      </c>
      <c r="P2971" s="74">
        <f t="shared" ref="P2971:P2976" si="2249">SUM(D2971:O2971)</f>
        <v>18567.90004081</v>
      </c>
      <c r="Q2971" s="325"/>
      <c r="R2971" s="357"/>
      <c r="S2971" s="357"/>
      <c r="T2971" s="287"/>
      <c r="U2971" s="209">
        <v>2</v>
      </c>
    </row>
    <row r="2972" spans="1:21" s="61" customFormat="1" ht="15.75" hidden="1" customHeight="1" thickBot="1">
      <c r="A2972" s="169" t="s">
        <v>67</v>
      </c>
      <c r="B2972" s="213"/>
      <c r="C2972" s="38" t="s">
        <v>479</v>
      </c>
      <c r="D2972" s="73">
        <f t="shared" ref="D2972:O2972" si="2250">D2678+D2727+D2776+D2825+D2874+D2923</f>
        <v>1578.6395929199998</v>
      </c>
      <c r="E2972" s="97">
        <f t="shared" si="2250"/>
        <v>1547.5920736099999</v>
      </c>
      <c r="F2972" s="97">
        <f t="shared" si="2250"/>
        <v>1511.0951135400003</v>
      </c>
      <c r="G2972" s="97">
        <f t="shared" si="2250"/>
        <v>1496.5801258700001</v>
      </c>
      <c r="H2972" s="97">
        <f t="shared" si="2250"/>
        <v>1526.55035804</v>
      </c>
      <c r="I2972" s="97">
        <f t="shared" si="2250"/>
        <v>1598.6787295499998</v>
      </c>
      <c r="J2972" s="97">
        <f t="shared" si="2250"/>
        <v>1898.1747404999999</v>
      </c>
      <c r="K2972" s="97">
        <f t="shared" si="2250"/>
        <v>1649.8602403800001</v>
      </c>
      <c r="L2972" s="97">
        <f t="shared" si="2250"/>
        <v>1645.10814443</v>
      </c>
      <c r="M2972" s="97">
        <f t="shared" si="2250"/>
        <v>1903.8778633800002</v>
      </c>
      <c r="N2972" s="97">
        <f t="shared" si="2250"/>
        <v>1694.1372197200001</v>
      </c>
      <c r="O2972" s="97">
        <f t="shared" si="2250"/>
        <v>1650.7152287800002</v>
      </c>
      <c r="P2972" s="74">
        <f t="shared" si="2249"/>
        <v>19701.009430720002</v>
      </c>
      <c r="Q2972" s="127"/>
      <c r="R2972" s="97">
        <f t="shared" ref="R2972:S2989" si="2251">R2678+R2727+R2776+R2825+R2874+R2923</f>
        <v>0</v>
      </c>
      <c r="S2972" s="97">
        <f t="shared" si="2251"/>
        <v>0</v>
      </c>
      <c r="T2972" s="93">
        <f t="shared" ref="T2972:T2977" si="2252">R2972-S2972</f>
        <v>0</v>
      </c>
      <c r="U2972" s="209">
        <v>2</v>
      </c>
    </row>
    <row r="2973" spans="1:21" s="61" customFormat="1" ht="15.75" hidden="1" customHeight="1" thickBot="1">
      <c r="A2973" s="169" t="s">
        <v>67</v>
      </c>
      <c r="B2973" s="213"/>
      <c r="C2973" s="38" t="s">
        <v>598</v>
      </c>
      <c r="D2973" s="73">
        <f t="shared" ref="D2973:O2973" si="2253">D2679+D2728+D2777+D2826+D2875+D2924</f>
        <v>1697.2709536900002</v>
      </c>
      <c r="E2973" s="97">
        <f t="shared" si="2253"/>
        <v>1648.7971930799999</v>
      </c>
      <c r="F2973" s="97">
        <f t="shared" si="2253"/>
        <v>1636.8657079899999</v>
      </c>
      <c r="G2973" s="97">
        <f t="shared" si="2253"/>
        <v>1588.69967894</v>
      </c>
      <c r="H2973" s="97">
        <f t="shared" si="2253"/>
        <v>1655.4081507699998</v>
      </c>
      <c r="I2973" s="97">
        <f t="shared" si="2253"/>
        <v>1708.5018841299998</v>
      </c>
      <c r="J2973" s="97">
        <f t="shared" si="2253"/>
        <v>2031.3849591599999</v>
      </c>
      <c r="K2973" s="97">
        <f t="shared" si="2253"/>
        <v>1726.5753458199999</v>
      </c>
      <c r="L2973" s="97">
        <f t="shared" si="2253"/>
        <v>1779.96265821</v>
      </c>
      <c r="M2973" s="97">
        <f t="shared" si="2253"/>
        <v>2015.9974599699999</v>
      </c>
      <c r="N2973" s="97">
        <f t="shared" si="2253"/>
        <v>1838.9334095200002</v>
      </c>
      <c r="O2973" s="97">
        <f t="shared" si="2253"/>
        <v>1792.53941872</v>
      </c>
      <c r="P2973" s="74">
        <f t="shared" si="2249"/>
        <v>21120.936819999995</v>
      </c>
      <c r="Q2973" s="127"/>
      <c r="R2973" s="97">
        <f t="shared" si="2251"/>
        <v>0</v>
      </c>
      <c r="S2973" s="97">
        <f t="shared" si="2251"/>
        <v>0</v>
      </c>
      <c r="T2973" s="93">
        <f t="shared" si="2252"/>
        <v>0</v>
      </c>
      <c r="U2973" s="209">
        <v>2</v>
      </c>
    </row>
    <row r="2974" spans="1:21" s="61" customFormat="1" ht="15.75" hidden="1" customHeight="1" thickBot="1">
      <c r="A2974" s="169" t="s">
        <v>67</v>
      </c>
      <c r="B2974" s="213"/>
      <c r="C2974" s="38" t="s">
        <v>695</v>
      </c>
      <c r="D2974" s="73">
        <f t="shared" ref="D2974:O2974" si="2254">D2680+D2729+D2778+D2827+D2876+D2925</f>
        <v>1819.7306541799999</v>
      </c>
      <c r="E2974" s="97">
        <f t="shared" si="2254"/>
        <v>1765.1148641399998</v>
      </c>
      <c r="F2974" s="97">
        <f t="shared" si="2254"/>
        <v>1751.3821646700001</v>
      </c>
      <c r="G2974" s="97">
        <f t="shared" si="2254"/>
        <v>1737.11872442</v>
      </c>
      <c r="H2974" s="97">
        <f t="shared" si="2254"/>
        <v>1777.4240217100003</v>
      </c>
      <c r="I2974" s="97">
        <f t="shared" si="2254"/>
        <v>1829.3949082499998</v>
      </c>
      <c r="J2974" s="97">
        <f t="shared" si="2254"/>
        <v>2225.9568111499998</v>
      </c>
      <c r="K2974" s="97">
        <f t="shared" si="2254"/>
        <v>1872.7097347500001</v>
      </c>
      <c r="L2974" s="97">
        <f t="shared" si="2254"/>
        <v>1893.3749034700004</v>
      </c>
      <c r="M2974" s="97">
        <f t="shared" si="2254"/>
        <v>2213.9055240799999</v>
      </c>
      <c r="N2974" s="97">
        <f t="shared" si="2254"/>
        <v>1956.33852843</v>
      </c>
      <c r="O2974" s="97">
        <f t="shared" si="2254"/>
        <v>1906.5220026799998</v>
      </c>
      <c r="P2974" s="74">
        <f t="shared" si="2249"/>
        <v>22748.972841930001</v>
      </c>
      <c r="Q2974" s="127"/>
      <c r="R2974" s="97">
        <f t="shared" si="2251"/>
        <v>0</v>
      </c>
      <c r="S2974" s="97">
        <f t="shared" si="2251"/>
        <v>0</v>
      </c>
      <c r="T2974" s="93">
        <f t="shared" si="2252"/>
        <v>0</v>
      </c>
      <c r="U2974" s="209">
        <v>2</v>
      </c>
    </row>
    <row r="2975" spans="1:21" s="61" customFormat="1" ht="15.75" hidden="1" customHeight="1" thickBot="1">
      <c r="A2975" s="169" t="s">
        <v>67</v>
      </c>
      <c r="B2975" s="213"/>
      <c r="C2975" s="38" t="s">
        <v>777</v>
      </c>
      <c r="D2975" s="73">
        <f t="shared" ref="D2975:O2975" si="2255">D2681+D2730+D2779+D2828+D2877+D2926</f>
        <v>1957.37417783</v>
      </c>
      <c r="E2975" s="97">
        <f t="shared" si="2255"/>
        <v>1907.9654545400001</v>
      </c>
      <c r="F2975" s="97">
        <f t="shared" si="2255"/>
        <v>1793.93590728</v>
      </c>
      <c r="G2975" s="97">
        <f t="shared" si="2255"/>
        <v>1875.3886160799998</v>
      </c>
      <c r="H2975" s="97">
        <f t="shared" si="2255"/>
        <v>1892.8101869600002</v>
      </c>
      <c r="I2975" s="97">
        <f t="shared" si="2255"/>
        <v>1931.7981458999998</v>
      </c>
      <c r="J2975" s="97">
        <f t="shared" si="2255"/>
        <v>2387.6523116799999</v>
      </c>
      <c r="K2975" s="97">
        <f t="shared" si="2255"/>
        <v>1899.89907666</v>
      </c>
      <c r="L2975" s="97">
        <f t="shared" si="2255"/>
        <v>2012.2112524200002</v>
      </c>
      <c r="M2975" s="97">
        <f t="shared" si="2255"/>
        <v>2304.1491815199997</v>
      </c>
      <c r="N2975" s="97">
        <f t="shared" si="2255"/>
        <v>2051.3078248000002</v>
      </c>
      <c r="O2975" s="97">
        <f t="shared" si="2255"/>
        <v>1974.7317996699999</v>
      </c>
      <c r="P2975" s="74">
        <f t="shared" si="2249"/>
        <v>23989.22393534</v>
      </c>
      <c r="Q2975" s="127"/>
      <c r="R2975" s="97">
        <f t="shared" si="2251"/>
        <v>0</v>
      </c>
      <c r="S2975" s="97">
        <f t="shared" si="2251"/>
        <v>0</v>
      </c>
      <c r="T2975" s="93">
        <f t="shared" si="2252"/>
        <v>0</v>
      </c>
      <c r="U2975" s="209">
        <v>2</v>
      </c>
    </row>
    <row r="2976" spans="1:21" s="61" customFormat="1" ht="15.75" hidden="1" customHeight="1" thickBot="1">
      <c r="A2976" s="169" t="s">
        <v>67</v>
      </c>
      <c r="B2976" s="213"/>
      <c r="C2976" s="38" t="s">
        <v>862</v>
      </c>
      <c r="D2976" s="243">
        <f t="shared" ref="D2976:O2976" si="2256">D2682+D2731+D2780+D2829+D2878+D2927</f>
        <v>2068.9452174899998</v>
      </c>
      <c r="E2976" s="284">
        <f t="shared" si="2256"/>
        <v>1976.86776126</v>
      </c>
      <c r="F2976" s="284">
        <f t="shared" si="2256"/>
        <v>1942.2930859699998</v>
      </c>
      <c r="G2976" s="284">
        <f t="shared" si="2256"/>
        <v>1935.4047357300001</v>
      </c>
      <c r="H2976" s="284">
        <f t="shared" si="2256"/>
        <v>1955.16247361</v>
      </c>
      <c r="I2976" s="284">
        <f t="shared" si="2256"/>
        <v>2030.7736150799999</v>
      </c>
      <c r="J2976" s="284">
        <f t="shared" si="2256"/>
        <v>2465.9368065600002</v>
      </c>
      <c r="K2976" s="284">
        <f t="shared" si="2256"/>
        <v>2051.2191302599999</v>
      </c>
      <c r="L2976" s="284">
        <f t="shared" si="2256"/>
        <v>2046.7443994000002</v>
      </c>
      <c r="M2976" s="284">
        <f t="shared" si="2256"/>
        <v>2399.1730525800003</v>
      </c>
      <c r="N2976" s="284">
        <f t="shared" si="2256"/>
        <v>2141.7853952199998</v>
      </c>
      <c r="O2976" s="284">
        <f t="shared" si="2256"/>
        <v>2093.5492835599998</v>
      </c>
      <c r="P2976" s="244">
        <f t="shared" si="2249"/>
        <v>25107.854956719995</v>
      </c>
      <c r="Q2976" s="127"/>
      <c r="R2976" s="73">
        <f t="shared" si="2251"/>
        <v>0</v>
      </c>
      <c r="S2976" s="97">
        <f t="shared" si="2251"/>
        <v>0</v>
      </c>
      <c r="T2976" s="76">
        <f>S2976-R2976</f>
        <v>0</v>
      </c>
      <c r="U2976" s="209">
        <v>2</v>
      </c>
    </row>
    <row r="2977" spans="1:21" s="61" customFormat="1" ht="15.75" hidden="1" customHeight="1" thickBot="1">
      <c r="A2977" s="169" t="s">
        <v>67</v>
      </c>
      <c r="B2977" s="512"/>
      <c r="C2977" s="39" t="s">
        <v>946</v>
      </c>
      <c r="D2977" s="243">
        <f t="shared" ref="D2977:O2977" si="2257">D2683+D2732+D2781+D2830+D2879+D2928</f>
        <v>2140.70800908</v>
      </c>
      <c r="E2977" s="284">
        <f t="shared" si="2257"/>
        <v>2074.34106858</v>
      </c>
      <c r="F2977" s="284">
        <f t="shared" si="2257"/>
        <v>1996.98468125</v>
      </c>
      <c r="G2977" s="284">
        <f t="shared" si="2257"/>
        <v>1886.77483699</v>
      </c>
      <c r="H2977" s="284">
        <f t="shared" si="2257"/>
        <v>2112.2549805200001</v>
      </c>
      <c r="I2977" s="284">
        <f t="shared" si="2257"/>
        <v>2220.1559240200004</v>
      </c>
      <c r="J2977" s="284">
        <f t="shared" si="2257"/>
        <v>2601.2741114</v>
      </c>
      <c r="K2977" s="284">
        <f t="shared" si="2257"/>
        <v>2189.83606594</v>
      </c>
      <c r="L2977" s="284">
        <f t="shared" si="2257"/>
        <v>2177.5622560800002</v>
      </c>
      <c r="M2977" s="284">
        <f t="shared" si="2257"/>
        <v>2580.9664485599997</v>
      </c>
      <c r="N2977" s="284">
        <f t="shared" si="2257"/>
        <v>2253.7535820200001</v>
      </c>
      <c r="O2977" s="284">
        <f t="shared" si="2257"/>
        <v>2231.9709427600001</v>
      </c>
      <c r="P2977" s="244">
        <f>SUM(D2977:O2977)</f>
        <v>26466.582907199998</v>
      </c>
      <c r="Q2977" s="127"/>
      <c r="R2977" s="284">
        <f t="shared" si="2251"/>
        <v>26414.200000000004</v>
      </c>
      <c r="S2977" s="284">
        <f t="shared" si="2251"/>
        <v>26414.200000000004</v>
      </c>
      <c r="T2977" s="358">
        <f t="shared" si="2252"/>
        <v>0</v>
      </c>
      <c r="U2977" s="209">
        <v>2</v>
      </c>
    </row>
    <row r="2978" spans="1:21" s="61" customFormat="1" ht="15.6" customHeight="1" thickBot="1">
      <c r="A2978" s="169" t="s">
        <v>67</v>
      </c>
      <c r="B2978" s="513">
        <v>538</v>
      </c>
      <c r="C2978" s="510" t="s">
        <v>2868</v>
      </c>
      <c r="D2978" s="279">
        <f t="shared" ref="D2978:O2978" si="2258">D2684+D2733+D2782+D2831+D2880+D2929</f>
        <v>3409.1</v>
      </c>
      <c r="E2978" s="279">
        <f t="shared" si="2258"/>
        <v>3290.9</v>
      </c>
      <c r="F2978" s="279">
        <f t="shared" si="2258"/>
        <v>3036.5</v>
      </c>
      <c r="G2978" s="279">
        <f t="shared" si="2258"/>
        <v>3157.2</v>
      </c>
      <c r="H2978" s="279">
        <f t="shared" si="2258"/>
        <v>3253.8</v>
      </c>
      <c r="I2978" s="279">
        <f t="shared" si="2258"/>
        <v>3369.2999999999997</v>
      </c>
      <c r="J2978" s="279">
        <f t="shared" si="2258"/>
        <v>4056.5</v>
      </c>
      <c r="K2978" s="279">
        <f t="shared" si="2258"/>
        <v>3369.8</v>
      </c>
      <c r="L2978" s="279">
        <f t="shared" si="2258"/>
        <v>3417.3</v>
      </c>
      <c r="M2978" s="279">
        <f t="shared" si="2258"/>
        <v>4016.6000000000004</v>
      </c>
      <c r="N2978" s="279">
        <f t="shared" si="2258"/>
        <v>3582.1</v>
      </c>
      <c r="O2978" s="279">
        <f t="shared" si="2258"/>
        <v>3489.3999999999978</v>
      </c>
      <c r="P2978" s="511">
        <f>SUM(D2978:O2978)</f>
        <v>41448.5</v>
      </c>
      <c r="Q2978" s="81"/>
      <c r="R2978" s="279">
        <f t="shared" si="2251"/>
        <v>41448.5</v>
      </c>
      <c r="S2978" s="279">
        <f t="shared" si="2251"/>
        <v>41448.5</v>
      </c>
      <c r="T2978" s="527">
        <f>R2978-S2978</f>
        <v>0</v>
      </c>
      <c r="U2978" s="209">
        <v>1</v>
      </c>
    </row>
    <row r="2979" spans="1:21" s="61" customFormat="1" ht="15.75" hidden="1" customHeight="1" thickBot="1">
      <c r="A2979" s="169" t="s">
        <v>67</v>
      </c>
      <c r="B2979" s="409"/>
      <c r="C2979" s="410" t="s">
        <v>1080</v>
      </c>
      <c r="D2979" s="77">
        <f t="shared" ref="D2979:O2979" si="2259">D2685+D2734+D2783+D2832+D2881+D2930</f>
        <v>2293.9518584699999</v>
      </c>
      <c r="E2979" s="171">
        <f t="shared" si="2259"/>
        <v>2197.8163496400002</v>
      </c>
      <c r="F2979" s="171">
        <f t="shared" si="2259"/>
        <v>2153.0916029300001</v>
      </c>
      <c r="G2979" s="171">
        <f t="shared" si="2259"/>
        <v>2107.7019457800002</v>
      </c>
      <c r="H2979" s="171">
        <f t="shared" si="2259"/>
        <v>2223.0352067099998</v>
      </c>
      <c r="I2979" s="171">
        <f t="shared" si="2259"/>
        <v>2299.5327359500002</v>
      </c>
      <c r="J2979" s="171">
        <f t="shared" si="2259"/>
        <v>2640.7624395499997</v>
      </c>
      <c r="K2979" s="171">
        <f t="shared" si="2259"/>
        <v>2248.0237616999998</v>
      </c>
      <c r="L2979" s="171">
        <f t="shared" si="2259"/>
        <v>2248.8619073099999</v>
      </c>
      <c r="M2979" s="171">
        <f t="shared" si="2259"/>
        <v>2667.2091161099997</v>
      </c>
      <c r="N2979" s="171">
        <f t="shared" si="2259"/>
        <v>2453.8663508699997</v>
      </c>
      <c r="O2979" s="171">
        <f t="shared" si="2259"/>
        <v>2336.8950125800002</v>
      </c>
      <c r="P2979" s="78">
        <f>SUM(D2979:O2979)</f>
        <v>27870.748287599996</v>
      </c>
      <c r="Q2979" s="75"/>
      <c r="R2979" s="200">
        <f t="shared" si="2251"/>
        <v>27711.1</v>
      </c>
      <c r="S2979" s="200">
        <f t="shared" si="2251"/>
        <v>27711.1</v>
      </c>
      <c r="T2979" s="392">
        <f>R2979-S2979</f>
        <v>0</v>
      </c>
      <c r="U2979" s="209">
        <v>2</v>
      </c>
    </row>
    <row r="2980" spans="1:21" s="61" customFormat="1" ht="15.75" hidden="1" customHeight="1" thickBot="1">
      <c r="A2980" s="169" t="s">
        <v>67</v>
      </c>
      <c r="B2980" s="62"/>
      <c r="C2980" s="38" t="s">
        <v>1739</v>
      </c>
      <c r="D2980" s="73">
        <f t="shared" ref="D2980:O2980" si="2260">D2686+D2735+D2784+D2833+D2882+D2931</f>
        <v>2352.1055656600001</v>
      </c>
      <c r="E2980" s="97">
        <f t="shared" si="2260"/>
        <v>2302.91718257</v>
      </c>
      <c r="F2980" s="97">
        <f t="shared" si="2260"/>
        <v>2208.8638690100001</v>
      </c>
      <c r="G2980" s="97">
        <f t="shared" si="2260"/>
        <v>2192.6815498999999</v>
      </c>
      <c r="H2980" s="97">
        <f t="shared" si="2260"/>
        <v>2294.6075168099997</v>
      </c>
      <c r="I2980" s="97">
        <f t="shared" si="2260"/>
        <v>2434.8927626799996</v>
      </c>
      <c r="J2980" s="97">
        <f t="shared" si="2260"/>
        <v>2715.4824409399998</v>
      </c>
      <c r="K2980" s="97">
        <f t="shared" si="2260"/>
        <v>2390.6852948700002</v>
      </c>
      <c r="L2980" s="97">
        <f t="shared" si="2260"/>
        <v>2316.4030340300001</v>
      </c>
      <c r="M2980" s="97">
        <f t="shared" si="2260"/>
        <v>2198.6737016000002</v>
      </c>
      <c r="N2980" s="97">
        <f t="shared" si="2260"/>
        <v>1621.6771267399997</v>
      </c>
      <c r="O2980" s="97">
        <f t="shared" si="2260"/>
        <v>1952.7547816900001</v>
      </c>
      <c r="P2980" s="74">
        <f t="shared" ref="P2980:P2989" si="2261">SUM(D2980:O2980)</f>
        <v>26981.744826500002</v>
      </c>
      <c r="Q2980" s="75"/>
      <c r="R2980" s="73">
        <f t="shared" si="2251"/>
        <v>28786.100000000002</v>
      </c>
      <c r="S2980" s="97">
        <f t="shared" si="2251"/>
        <v>28786.100000000002</v>
      </c>
      <c r="T2980" s="273">
        <f t="shared" ref="T2980:T2989" si="2262">R2980-S2980</f>
        <v>0</v>
      </c>
      <c r="U2980" s="209">
        <v>2</v>
      </c>
    </row>
    <row r="2981" spans="1:21" s="61" customFormat="1" ht="15.75" hidden="1" customHeight="1" thickBot="1">
      <c r="A2981" s="169" t="s">
        <v>67</v>
      </c>
      <c r="B2981" s="62"/>
      <c r="C2981" s="38" t="s">
        <v>1740</v>
      </c>
      <c r="D2981" s="77">
        <f t="shared" ref="D2981:O2981" si="2263">D2687+D2736+D2785+D2834+D2883+D2932</f>
        <v>2261.0100336300002</v>
      </c>
      <c r="E2981" s="171">
        <f t="shared" si="2263"/>
        <v>2178.2560588800002</v>
      </c>
      <c r="F2981" s="171">
        <f t="shared" si="2263"/>
        <v>2115.8412532100001</v>
      </c>
      <c r="G2981" s="171">
        <f t="shared" si="2263"/>
        <v>2248.2436985899999</v>
      </c>
      <c r="H2981" s="171">
        <f t="shared" si="2263"/>
        <v>2258.9700743900003</v>
      </c>
      <c r="I2981" s="171">
        <f t="shared" si="2263"/>
        <v>2317.6493864499998</v>
      </c>
      <c r="J2981" s="171">
        <f t="shared" si="2263"/>
        <v>2874.21395355</v>
      </c>
      <c r="K2981" s="171">
        <f t="shared" si="2263"/>
        <v>2402.8460323700001</v>
      </c>
      <c r="L2981" s="171">
        <f t="shared" si="2263"/>
        <v>2381.6159132000003</v>
      </c>
      <c r="M2981" s="171">
        <f t="shared" si="2263"/>
        <v>3105.5995815599999</v>
      </c>
      <c r="N2981" s="171">
        <f t="shared" si="2263"/>
        <v>2898.0809849400002</v>
      </c>
      <c r="O2981" s="171">
        <f t="shared" si="2263"/>
        <v>2803.1304878000001</v>
      </c>
      <c r="P2981" s="78">
        <f t="shared" si="2261"/>
        <v>29845.457458569999</v>
      </c>
      <c r="Q2981" s="180"/>
      <c r="R2981" s="73">
        <f t="shared" si="2251"/>
        <v>28357.8</v>
      </c>
      <c r="S2981" s="97">
        <f t="shared" si="2251"/>
        <v>28357.8</v>
      </c>
      <c r="T2981" s="93">
        <f t="shared" si="2262"/>
        <v>0</v>
      </c>
      <c r="U2981" s="209">
        <v>2</v>
      </c>
    </row>
    <row r="2982" spans="1:21" s="61" customFormat="1" ht="15.6" hidden="1" customHeight="1" thickBot="1">
      <c r="A2982" s="169" t="s">
        <v>67</v>
      </c>
      <c r="B2982" s="62"/>
      <c r="C2982" s="38" t="s">
        <v>1741</v>
      </c>
      <c r="D2982" s="73">
        <f t="shared" ref="D2982:O2982" si="2264">D2688+D2737+D2786+D2835+D2884+D2933</f>
        <v>3003.0990935299997</v>
      </c>
      <c r="E2982" s="97">
        <f t="shared" si="2264"/>
        <v>2884.5700871399999</v>
      </c>
      <c r="F2982" s="97">
        <f t="shared" si="2264"/>
        <v>2755.6678635300004</v>
      </c>
      <c r="G2982" s="97">
        <f t="shared" si="2264"/>
        <v>2843.7424586100005</v>
      </c>
      <c r="H2982" s="97">
        <f t="shared" si="2264"/>
        <v>2987.63506405</v>
      </c>
      <c r="I2982" s="97">
        <f t="shared" si="2264"/>
        <v>3080.1019696200001</v>
      </c>
      <c r="J2982" s="97">
        <f t="shared" si="2264"/>
        <v>3646.0162697800006</v>
      </c>
      <c r="K2982" s="97">
        <f t="shared" si="2264"/>
        <v>3021.0472403099998</v>
      </c>
      <c r="L2982" s="97">
        <f t="shared" si="2264"/>
        <v>3097.3267801899997</v>
      </c>
      <c r="M2982" s="97">
        <f t="shared" si="2264"/>
        <v>3743.9371124499999</v>
      </c>
      <c r="N2982" s="97">
        <f t="shared" si="2264"/>
        <v>3386.92465455</v>
      </c>
      <c r="O2982" s="97">
        <f t="shared" si="2264"/>
        <v>3291.1437679100004</v>
      </c>
      <c r="P2982" s="74">
        <f t="shared" si="2261"/>
        <v>37741.212361669997</v>
      </c>
      <c r="Q2982" s="180"/>
      <c r="R2982" s="73">
        <f t="shared" si="2251"/>
        <v>34734.800000000003</v>
      </c>
      <c r="S2982" s="97">
        <f t="shared" si="2251"/>
        <v>34734.800000000003</v>
      </c>
      <c r="T2982" s="93">
        <f t="shared" si="2262"/>
        <v>0</v>
      </c>
      <c r="U2982" s="209">
        <v>2</v>
      </c>
    </row>
    <row r="2983" spans="1:21" s="61" customFormat="1" ht="15.6" hidden="1" customHeight="1" thickBot="1">
      <c r="A2983" s="169" t="s">
        <v>67</v>
      </c>
      <c r="B2983" s="62"/>
      <c r="C2983" s="38" t="s">
        <v>1742</v>
      </c>
      <c r="D2983" s="73">
        <f t="shared" ref="D2983:O2983" si="2265">D2689+D2738+D2787+D2836+D2885+D2934</f>
        <v>3408.1358620600004</v>
      </c>
      <c r="E2983" s="97">
        <f t="shared" si="2265"/>
        <v>3155.0175628299999</v>
      </c>
      <c r="F2983" s="97">
        <f t="shared" si="2265"/>
        <v>3139.5769227800001</v>
      </c>
      <c r="G2983" s="97">
        <f t="shared" si="2265"/>
        <v>3078.7931979899995</v>
      </c>
      <c r="H2983" s="97">
        <f t="shared" si="2265"/>
        <v>3277.0053159699996</v>
      </c>
      <c r="I2983" s="97">
        <f t="shared" si="2265"/>
        <v>3271.1405472199995</v>
      </c>
      <c r="J2983" s="97">
        <f t="shared" si="2265"/>
        <v>3955.00302534</v>
      </c>
      <c r="K2983" s="97">
        <f t="shared" si="2265"/>
        <v>3319.8364306999993</v>
      </c>
      <c r="L2983" s="97">
        <f t="shared" si="2265"/>
        <v>3297.3312971400001</v>
      </c>
      <c r="M2983" s="97">
        <f t="shared" si="2265"/>
        <v>3834.7014787400003</v>
      </c>
      <c r="N2983" s="97">
        <f t="shared" si="2265"/>
        <v>3389.1624793600004</v>
      </c>
      <c r="O2983" s="97">
        <f t="shared" si="2265"/>
        <v>3332.4083120400005</v>
      </c>
      <c r="P2983" s="74">
        <f t="shared" si="2261"/>
        <v>40458.112432169997</v>
      </c>
      <c r="Q2983" s="79"/>
      <c r="R2983" s="77">
        <f t="shared" si="2251"/>
        <v>39940.100000000006</v>
      </c>
      <c r="S2983" s="171">
        <f t="shared" si="2251"/>
        <v>39940.100000000006</v>
      </c>
      <c r="T2983" s="393">
        <f t="shared" si="2262"/>
        <v>0</v>
      </c>
      <c r="U2983" s="209">
        <v>2</v>
      </c>
    </row>
    <row r="2984" spans="1:21" s="61" customFormat="1" ht="15.75" hidden="1" customHeight="1" thickBot="1">
      <c r="A2984" s="169" t="s">
        <v>67</v>
      </c>
      <c r="B2984" s="62">
        <f>+B2978+1</f>
        <v>539</v>
      </c>
      <c r="C2984" s="38" t="s">
        <v>1743</v>
      </c>
      <c r="D2984" s="73">
        <f t="shared" ref="D2984:O2984" si="2266">D2690+D2739+D2788+D2837+D2886+D2935</f>
        <v>3394.8883621499999</v>
      </c>
      <c r="E2984" s="97">
        <f t="shared" si="2266"/>
        <v>3159.2681958599997</v>
      </c>
      <c r="F2984" s="97">
        <f t="shared" si="2266"/>
        <v>3126.9094428500002</v>
      </c>
      <c r="G2984" s="97">
        <f t="shared" si="2266"/>
        <v>3223.0024592899999</v>
      </c>
      <c r="H2984" s="97">
        <f t="shared" si="2266"/>
        <v>3267.0585081600002</v>
      </c>
      <c r="I2984" s="97">
        <f t="shared" si="2266"/>
        <v>3341.1284618000004</v>
      </c>
      <c r="J2984" s="97">
        <f t="shared" si="2266"/>
        <v>3837.2795889399995</v>
      </c>
      <c r="K2984" s="97">
        <f t="shared" si="2266"/>
        <v>3207.9196978800001</v>
      </c>
      <c r="L2984" s="97">
        <f t="shared" si="2266"/>
        <v>3320.3499916399996</v>
      </c>
      <c r="M2984" s="97">
        <f t="shared" si="2266"/>
        <v>3803.1893390200003</v>
      </c>
      <c r="N2984" s="97">
        <f t="shared" si="2266"/>
        <v>3427.2036290199999</v>
      </c>
      <c r="O2984" s="97">
        <f t="shared" si="2266"/>
        <v>3390.8193528199999</v>
      </c>
      <c r="P2984" s="74">
        <f t="shared" si="2261"/>
        <v>40499.017029429997</v>
      </c>
      <c r="Q2984" s="180"/>
      <c r="R2984" s="171">
        <f t="shared" si="2251"/>
        <v>40305.799999999996</v>
      </c>
      <c r="S2984" s="171">
        <f t="shared" si="2251"/>
        <v>40305.799999999996</v>
      </c>
      <c r="T2984" s="393">
        <f t="shared" si="2262"/>
        <v>0</v>
      </c>
      <c r="U2984" s="209">
        <v>2</v>
      </c>
    </row>
    <row r="2985" spans="1:21" s="61" customFormat="1" ht="15.75" hidden="1" customHeight="1" thickBot="1">
      <c r="A2985" s="169" t="s">
        <v>67</v>
      </c>
      <c r="B2985" s="408">
        <v>548</v>
      </c>
      <c r="C2985" s="542" t="s">
        <v>1744</v>
      </c>
      <c r="D2985" s="243">
        <f t="shared" ref="D2985:O2985" si="2267">D2691+D2740+D2789+D2838+D2887+D2936</f>
        <v>3254.4865906300001</v>
      </c>
      <c r="E2985" s="284">
        <f t="shared" si="2267"/>
        <v>3172.5173857299997</v>
      </c>
      <c r="F2985" s="284">
        <f t="shared" si="2267"/>
        <v>3048.9373136100003</v>
      </c>
      <c r="G2985" s="284">
        <f t="shared" si="2267"/>
        <v>3053.2785848200001</v>
      </c>
      <c r="H2985" s="284">
        <f t="shared" si="2267"/>
        <v>3193.7299238200003</v>
      </c>
      <c r="I2985" s="284">
        <f t="shared" si="2267"/>
        <v>3408.8247535399996</v>
      </c>
      <c r="J2985" s="284">
        <f t="shared" si="2267"/>
        <v>4009.5392271600003</v>
      </c>
      <c r="K2985" s="284">
        <f t="shared" si="2267"/>
        <v>3312.2312428700002</v>
      </c>
      <c r="L2985" s="284">
        <f t="shared" si="2267"/>
        <v>3291.91002781</v>
      </c>
      <c r="M2985" s="284">
        <f t="shared" si="2267"/>
        <v>3821.8697806199998</v>
      </c>
      <c r="N2985" s="284">
        <f t="shared" si="2267"/>
        <v>3508.4405900400002</v>
      </c>
      <c r="O2985" s="284">
        <f t="shared" si="2267"/>
        <v>3382.1160953499998</v>
      </c>
      <c r="P2985" s="244">
        <f t="shared" si="2261"/>
        <v>40457.881516000001</v>
      </c>
      <c r="Q2985" s="79"/>
      <c r="R2985" s="284">
        <f t="shared" si="2251"/>
        <v>40263.5</v>
      </c>
      <c r="S2985" s="284">
        <f t="shared" si="2251"/>
        <v>40263.5</v>
      </c>
      <c r="T2985" s="358">
        <f t="shared" si="2262"/>
        <v>0</v>
      </c>
      <c r="U2985" s="209">
        <v>2</v>
      </c>
    </row>
    <row r="2986" spans="1:21" s="61" customFormat="1" ht="15.75" customHeight="1" thickBot="1">
      <c r="A2986" s="169" t="s">
        <v>67</v>
      </c>
      <c r="B2986" s="513">
        <v>539</v>
      </c>
      <c r="C2986" s="510" t="s">
        <v>1745</v>
      </c>
      <c r="D2986" s="279">
        <f t="shared" ref="D2986:O2986" si="2268">D2692+D2741+D2790+D2839+D2888+D2937</f>
        <v>3443.2406363</v>
      </c>
      <c r="E2986" s="279">
        <f t="shared" si="2268"/>
        <v>3335.2262441799994</v>
      </c>
      <c r="F2986" s="279">
        <f t="shared" si="2268"/>
        <v>3040.43103174</v>
      </c>
      <c r="G2986" s="279">
        <f t="shared" si="2268"/>
        <v>3225.0128727499996</v>
      </c>
      <c r="H2986" s="279">
        <f t="shared" si="2268"/>
        <v>3292.1158246699997</v>
      </c>
      <c r="I2986" s="279">
        <f t="shared" si="2268"/>
        <v>3348.1</v>
      </c>
      <c r="J2986" s="279">
        <f t="shared" si="2268"/>
        <v>3936.6000000000004</v>
      </c>
      <c r="K2986" s="279">
        <f t="shared" si="2268"/>
        <v>3289.9</v>
      </c>
      <c r="L2986" s="279">
        <f t="shared" si="2268"/>
        <v>3313.9</v>
      </c>
      <c r="M2986" s="279">
        <f t="shared" si="2268"/>
        <v>3838</v>
      </c>
      <c r="N2986" s="279">
        <f t="shared" si="2268"/>
        <v>3456.9000000000005</v>
      </c>
      <c r="O2986" s="279">
        <f t="shared" si="2268"/>
        <v>3366.973390360004</v>
      </c>
      <c r="P2986" s="511">
        <f t="shared" si="2261"/>
        <v>40886.400000000009</v>
      </c>
      <c r="Q2986" s="558"/>
      <c r="R2986" s="279">
        <f t="shared" si="2251"/>
        <v>40886.399999999994</v>
      </c>
      <c r="S2986" s="279">
        <f t="shared" si="2251"/>
        <v>40886.399999999994</v>
      </c>
      <c r="T2986" s="527">
        <f t="shared" si="2262"/>
        <v>0</v>
      </c>
      <c r="U2986" s="209">
        <v>1</v>
      </c>
    </row>
    <row r="2987" spans="1:21" s="61" customFormat="1" ht="15.75" customHeight="1" thickBot="1">
      <c r="A2987" s="169" t="s">
        <v>67</v>
      </c>
      <c r="B2987" s="513">
        <v>540</v>
      </c>
      <c r="C2987" s="510" t="s">
        <v>1746</v>
      </c>
      <c r="D2987" s="279">
        <f t="shared" ref="D2987:O2987" si="2269">D2693+D2742+D2791+D2840+D2889+D2938</f>
        <v>3409.1</v>
      </c>
      <c r="E2987" s="279">
        <f t="shared" si="2269"/>
        <v>3289.8</v>
      </c>
      <c r="F2987" s="279">
        <f t="shared" si="2269"/>
        <v>3035.3</v>
      </c>
      <c r="G2987" s="279">
        <f t="shared" si="2269"/>
        <v>3147.3</v>
      </c>
      <c r="H2987" s="279">
        <f t="shared" si="2269"/>
        <v>3243.7</v>
      </c>
      <c r="I2987" s="279">
        <f t="shared" si="2269"/>
        <v>3359.3999999999996</v>
      </c>
      <c r="J2987" s="279">
        <f t="shared" si="2269"/>
        <v>4044.4</v>
      </c>
      <c r="K2987" s="279">
        <f t="shared" si="2269"/>
        <v>3367.4</v>
      </c>
      <c r="L2987" s="279">
        <f t="shared" si="2269"/>
        <v>3415</v>
      </c>
      <c r="M2987" s="279">
        <f t="shared" si="2269"/>
        <v>4015.4</v>
      </c>
      <c r="N2987" s="279">
        <f t="shared" si="2269"/>
        <v>3580.8999999999996</v>
      </c>
      <c r="O2987" s="279">
        <f t="shared" si="2269"/>
        <v>3488.3999999999996</v>
      </c>
      <c r="P2987" s="511">
        <f t="shared" si="2261"/>
        <v>41396.100000000006</v>
      </c>
      <c r="Q2987" s="558"/>
      <c r="R2987" s="279">
        <f t="shared" si="2251"/>
        <v>41396.100000000006</v>
      </c>
      <c r="S2987" s="279">
        <f t="shared" si="2251"/>
        <v>41396.100000000006</v>
      </c>
      <c r="T2987" s="527">
        <f t="shared" si="2262"/>
        <v>0</v>
      </c>
      <c r="U2987" s="209">
        <v>1</v>
      </c>
    </row>
    <row r="2988" spans="1:21" s="61" customFormat="1" ht="15.75" hidden="1" customHeight="1" thickBot="1">
      <c r="A2988" s="169" t="s">
        <v>67</v>
      </c>
      <c r="B2988" s="409"/>
      <c r="C2988" s="410" t="s">
        <v>1747</v>
      </c>
      <c r="D2988" s="77">
        <f t="shared" ref="D2988:O2988" si="2270">D2694+D2743+D2792+D2841+D2890+D2939</f>
        <v>0</v>
      </c>
      <c r="E2988" s="171">
        <f t="shared" si="2270"/>
        <v>0</v>
      </c>
      <c r="F2988" s="171">
        <f t="shared" si="2270"/>
        <v>0</v>
      </c>
      <c r="G2988" s="171">
        <f t="shared" si="2270"/>
        <v>0</v>
      </c>
      <c r="H2988" s="171">
        <f t="shared" si="2270"/>
        <v>0</v>
      </c>
      <c r="I2988" s="171">
        <f t="shared" si="2270"/>
        <v>0</v>
      </c>
      <c r="J2988" s="171">
        <f t="shared" si="2270"/>
        <v>0</v>
      </c>
      <c r="K2988" s="171">
        <f t="shared" si="2270"/>
        <v>0</v>
      </c>
      <c r="L2988" s="171">
        <f t="shared" si="2270"/>
        <v>0</v>
      </c>
      <c r="M2988" s="171">
        <f t="shared" si="2270"/>
        <v>0</v>
      </c>
      <c r="N2988" s="171">
        <f t="shared" si="2270"/>
        <v>0</v>
      </c>
      <c r="O2988" s="171">
        <f t="shared" si="2270"/>
        <v>0</v>
      </c>
      <c r="P2988" s="78">
        <f t="shared" si="2261"/>
        <v>0</v>
      </c>
      <c r="Q2988" s="127"/>
      <c r="R2988" s="171">
        <f t="shared" si="2251"/>
        <v>0</v>
      </c>
      <c r="S2988" s="171">
        <f t="shared" si="2251"/>
        <v>0</v>
      </c>
      <c r="T2988" s="393">
        <f t="shared" si="2262"/>
        <v>0</v>
      </c>
      <c r="U2988" s="209">
        <v>2</v>
      </c>
    </row>
    <row r="2989" spans="1:21" s="61" customFormat="1" ht="15.75" hidden="1" customHeight="1" thickBot="1">
      <c r="A2989" s="169" t="s">
        <v>67</v>
      </c>
      <c r="B2989" s="213"/>
      <c r="C2989" s="38" t="s">
        <v>1748</v>
      </c>
      <c r="D2989" s="73">
        <f t="shared" ref="D2989:O2989" si="2271">D2695+D2744+D2793+D2842+D2891+D2940</f>
        <v>0</v>
      </c>
      <c r="E2989" s="97">
        <f t="shared" si="2271"/>
        <v>0</v>
      </c>
      <c r="F2989" s="97">
        <f t="shared" si="2271"/>
        <v>0</v>
      </c>
      <c r="G2989" s="97">
        <f t="shared" si="2271"/>
        <v>0</v>
      </c>
      <c r="H2989" s="97">
        <f t="shared" si="2271"/>
        <v>0</v>
      </c>
      <c r="I2989" s="97">
        <f t="shared" si="2271"/>
        <v>0</v>
      </c>
      <c r="J2989" s="97">
        <f t="shared" si="2271"/>
        <v>0</v>
      </c>
      <c r="K2989" s="97">
        <f t="shared" si="2271"/>
        <v>0</v>
      </c>
      <c r="L2989" s="97">
        <f t="shared" si="2271"/>
        <v>0</v>
      </c>
      <c r="M2989" s="97">
        <f t="shared" si="2271"/>
        <v>0</v>
      </c>
      <c r="N2989" s="97">
        <f t="shared" si="2271"/>
        <v>0</v>
      </c>
      <c r="O2989" s="97">
        <f t="shared" si="2271"/>
        <v>0</v>
      </c>
      <c r="P2989" s="74">
        <f t="shared" si="2261"/>
        <v>0</v>
      </c>
      <c r="Q2989" s="127"/>
      <c r="R2989" s="97">
        <f t="shared" si="2251"/>
        <v>0</v>
      </c>
      <c r="S2989" s="97">
        <f t="shared" si="2251"/>
        <v>0</v>
      </c>
      <c r="T2989" s="93">
        <f t="shared" si="2262"/>
        <v>0</v>
      </c>
      <c r="U2989" s="209">
        <v>2</v>
      </c>
    </row>
    <row r="2990" spans="1:21" s="61" customFormat="1" ht="15.75" hidden="1" customHeight="1" thickBot="1">
      <c r="A2990" s="169" t="s">
        <v>67</v>
      </c>
      <c r="B2990" s="213"/>
      <c r="C2990" s="38" t="s">
        <v>2564</v>
      </c>
      <c r="D2990" s="73">
        <f t="shared" ref="D2990:O2990" si="2272">D2696+D2745+D2794+D2843+D2892+D2941</f>
        <v>0</v>
      </c>
      <c r="E2990" s="97">
        <f t="shared" si="2272"/>
        <v>0</v>
      </c>
      <c r="F2990" s="97">
        <f t="shared" si="2272"/>
        <v>0</v>
      </c>
      <c r="G2990" s="97">
        <f t="shared" si="2272"/>
        <v>0</v>
      </c>
      <c r="H2990" s="97">
        <f t="shared" si="2272"/>
        <v>0</v>
      </c>
      <c r="I2990" s="97">
        <f t="shared" si="2272"/>
        <v>0</v>
      </c>
      <c r="J2990" s="97">
        <f t="shared" si="2272"/>
        <v>0</v>
      </c>
      <c r="K2990" s="97">
        <f t="shared" si="2272"/>
        <v>0</v>
      </c>
      <c r="L2990" s="97">
        <f t="shared" si="2272"/>
        <v>0</v>
      </c>
      <c r="M2990" s="97">
        <f t="shared" si="2272"/>
        <v>0</v>
      </c>
      <c r="N2990" s="97">
        <f t="shared" si="2272"/>
        <v>0</v>
      </c>
      <c r="O2990" s="97">
        <f t="shared" si="2272"/>
        <v>0</v>
      </c>
      <c r="P2990" s="74">
        <f t="shared" ref="P2990:P2992" si="2273">SUM(D2990:O2990)</f>
        <v>0</v>
      </c>
      <c r="Q2990" s="127"/>
      <c r="R2990" s="97">
        <f t="shared" ref="R2990:S2990" si="2274">R2696+R2745+R2794+R2843+R2892+R2941</f>
        <v>0</v>
      </c>
      <c r="S2990" s="97">
        <f t="shared" si="2274"/>
        <v>0</v>
      </c>
      <c r="T2990" s="93">
        <f t="shared" ref="T2990:T2992" si="2275">R2990-S2990</f>
        <v>0</v>
      </c>
      <c r="U2990" s="209">
        <v>2</v>
      </c>
    </row>
    <row r="2991" spans="1:21" s="61" customFormat="1" ht="15.75" hidden="1" customHeight="1" thickBot="1">
      <c r="A2991" s="169" t="s">
        <v>67</v>
      </c>
      <c r="B2991" s="213"/>
      <c r="C2991" s="38" t="s">
        <v>2660</v>
      </c>
      <c r="D2991" s="73">
        <f t="shared" ref="D2991:O2991" si="2276">D2697+D2746+D2795+D2844+D2893+D2942</f>
        <v>0</v>
      </c>
      <c r="E2991" s="97">
        <f t="shared" si="2276"/>
        <v>0</v>
      </c>
      <c r="F2991" s="97">
        <f t="shared" si="2276"/>
        <v>0</v>
      </c>
      <c r="G2991" s="97">
        <f t="shared" si="2276"/>
        <v>0</v>
      </c>
      <c r="H2991" s="97">
        <f t="shared" si="2276"/>
        <v>0</v>
      </c>
      <c r="I2991" s="97">
        <f t="shared" si="2276"/>
        <v>0</v>
      </c>
      <c r="J2991" s="97">
        <f t="shared" si="2276"/>
        <v>0</v>
      </c>
      <c r="K2991" s="97">
        <f t="shared" si="2276"/>
        <v>0</v>
      </c>
      <c r="L2991" s="97">
        <f t="shared" si="2276"/>
        <v>0</v>
      </c>
      <c r="M2991" s="97">
        <f t="shared" si="2276"/>
        <v>0</v>
      </c>
      <c r="N2991" s="97">
        <f t="shared" si="2276"/>
        <v>0</v>
      </c>
      <c r="O2991" s="97">
        <f t="shared" si="2276"/>
        <v>0</v>
      </c>
      <c r="P2991" s="74">
        <f t="shared" si="2273"/>
        <v>0</v>
      </c>
      <c r="Q2991" s="127"/>
      <c r="R2991" s="97">
        <f t="shared" ref="R2991:S2991" si="2277">R2697+R2746+R2795+R2844+R2893+R2942</f>
        <v>0</v>
      </c>
      <c r="S2991" s="97">
        <f t="shared" si="2277"/>
        <v>0</v>
      </c>
      <c r="T2991" s="93">
        <f t="shared" si="2275"/>
        <v>0</v>
      </c>
      <c r="U2991" s="209">
        <v>2</v>
      </c>
    </row>
    <row r="2992" spans="1:21" s="61" customFormat="1" ht="15.75" hidden="1" customHeight="1" thickBot="1">
      <c r="A2992" s="169" t="s">
        <v>67</v>
      </c>
      <c r="B2992" s="213"/>
      <c r="C2992" s="38" t="s">
        <v>2756</v>
      </c>
      <c r="D2992" s="73">
        <f t="shared" ref="D2992:O2992" si="2278">D2698+D2747+D2796+D2845+D2894+D2943</f>
        <v>0</v>
      </c>
      <c r="E2992" s="97">
        <f t="shared" si="2278"/>
        <v>0</v>
      </c>
      <c r="F2992" s="97">
        <f t="shared" si="2278"/>
        <v>0</v>
      </c>
      <c r="G2992" s="97">
        <f t="shared" si="2278"/>
        <v>0</v>
      </c>
      <c r="H2992" s="97">
        <f t="shared" si="2278"/>
        <v>0</v>
      </c>
      <c r="I2992" s="97">
        <f t="shared" si="2278"/>
        <v>0</v>
      </c>
      <c r="J2992" s="97">
        <f t="shared" si="2278"/>
        <v>0</v>
      </c>
      <c r="K2992" s="97">
        <f t="shared" si="2278"/>
        <v>0</v>
      </c>
      <c r="L2992" s="97">
        <f t="shared" si="2278"/>
        <v>0</v>
      </c>
      <c r="M2992" s="97">
        <f t="shared" si="2278"/>
        <v>0</v>
      </c>
      <c r="N2992" s="97">
        <f t="shared" si="2278"/>
        <v>0</v>
      </c>
      <c r="O2992" s="97">
        <f t="shared" si="2278"/>
        <v>0</v>
      </c>
      <c r="P2992" s="74">
        <f t="shared" si="2273"/>
        <v>0</v>
      </c>
      <c r="Q2992" s="127"/>
      <c r="R2992" s="97">
        <f t="shared" ref="R2992:S2992" si="2279">R2698+R2747+R2796+R2845+R2894+R2943</f>
        <v>0</v>
      </c>
      <c r="S2992" s="97">
        <f t="shared" si="2279"/>
        <v>0</v>
      </c>
      <c r="T2992" s="93">
        <f t="shared" si="2275"/>
        <v>0</v>
      </c>
      <c r="U2992" s="209">
        <v>2</v>
      </c>
    </row>
    <row r="2993" spans="1:246" s="81" customFormat="1" ht="15.6" customHeight="1">
      <c r="B2993" s="82"/>
      <c r="C2993" s="50"/>
      <c r="D2993" s="83">
        <f>+D2987-D2978</f>
        <v>0</v>
      </c>
      <c r="E2993" s="83">
        <f t="shared" ref="E2993:P2993" si="2280">+E2987-E2978</f>
        <v>-1.0999999999999091</v>
      </c>
      <c r="F2993" s="83">
        <f t="shared" si="2280"/>
        <v>-1.1999999999998181</v>
      </c>
      <c r="G2993" s="83">
        <f t="shared" si="2280"/>
        <v>-9.8999999999996362</v>
      </c>
      <c r="H2993" s="83">
        <f t="shared" si="2280"/>
        <v>-10.100000000000364</v>
      </c>
      <c r="I2993" s="83">
        <f t="shared" si="2280"/>
        <v>-9.9000000000000909</v>
      </c>
      <c r="J2993" s="83">
        <f t="shared" si="2280"/>
        <v>-12.099999999999909</v>
      </c>
      <c r="K2993" s="83">
        <f t="shared" si="2280"/>
        <v>-2.4000000000000909</v>
      </c>
      <c r="L2993" s="83">
        <f t="shared" si="2280"/>
        <v>-2.3000000000001819</v>
      </c>
      <c r="M2993" s="83">
        <f t="shared" si="2280"/>
        <v>-1.2000000000002728</v>
      </c>
      <c r="N2993" s="83">
        <f t="shared" si="2280"/>
        <v>-1.2000000000002728</v>
      </c>
      <c r="O2993" s="83">
        <f t="shared" si="2280"/>
        <v>-0.99999999999818101</v>
      </c>
      <c r="P2993" s="83">
        <f t="shared" si="2280"/>
        <v>-52.399999999994179</v>
      </c>
      <c r="Q2993" s="84"/>
      <c r="R2993" s="83">
        <f>+R2987-R2978</f>
        <v>-52.399999999994179</v>
      </c>
      <c r="S2993" s="83">
        <f>+S2987-S2978</f>
        <v>-52.399999999994179</v>
      </c>
      <c r="T2993" s="67"/>
      <c r="U2993" s="209">
        <v>1</v>
      </c>
      <c r="V2993" s="118"/>
      <c r="W2993" s="118"/>
      <c r="X2993" s="118"/>
      <c r="Y2993" s="118"/>
      <c r="Z2993" s="118"/>
      <c r="AA2993" s="118"/>
      <c r="AB2993" s="118"/>
      <c r="AC2993" s="118"/>
      <c r="AD2993" s="118"/>
      <c r="AE2993" s="118"/>
      <c r="AF2993" s="118"/>
      <c r="AG2993" s="118"/>
      <c r="AH2993" s="118"/>
      <c r="AI2993" s="118"/>
      <c r="AJ2993" s="118"/>
      <c r="AK2993" s="118"/>
      <c r="AL2993" s="118"/>
      <c r="AM2993" s="118"/>
      <c r="AN2993" s="118"/>
      <c r="AO2993" s="118"/>
      <c r="AP2993" s="118"/>
      <c r="AQ2993" s="118"/>
      <c r="AR2993" s="118"/>
      <c r="AS2993" s="118"/>
      <c r="AT2993" s="118"/>
      <c r="AU2993" s="118"/>
      <c r="AV2993" s="118"/>
      <c r="AW2993" s="118"/>
      <c r="AX2993" s="118"/>
      <c r="AY2993" s="118"/>
      <c r="AZ2993" s="118"/>
      <c r="BA2993" s="118"/>
      <c r="BB2993" s="118"/>
      <c r="BC2993" s="118"/>
      <c r="BD2993" s="118"/>
      <c r="BE2993" s="118"/>
      <c r="BF2993" s="118"/>
      <c r="BG2993" s="118"/>
      <c r="BH2993" s="118"/>
      <c r="BI2993" s="118"/>
      <c r="BJ2993" s="118"/>
      <c r="BK2993" s="118"/>
      <c r="BL2993" s="118"/>
      <c r="BM2993" s="118"/>
      <c r="BN2993" s="118"/>
      <c r="BO2993" s="118"/>
      <c r="BP2993" s="118"/>
      <c r="BQ2993" s="118"/>
      <c r="BR2993" s="118"/>
      <c r="BS2993" s="118"/>
      <c r="BT2993" s="118"/>
      <c r="BU2993" s="118"/>
      <c r="BV2993" s="118"/>
      <c r="BW2993" s="118"/>
      <c r="BX2993" s="118"/>
      <c r="BY2993" s="118"/>
      <c r="BZ2993" s="118"/>
      <c r="CA2993" s="118"/>
      <c r="CB2993" s="118"/>
      <c r="CC2993" s="118"/>
      <c r="CD2993" s="118"/>
      <c r="CE2993" s="118"/>
      <c r="CF2993" s="118"/>
      <c r="CG2993" s="118"/>
      <c r="CH2993" s="118"/>
      <c r="CI2993" s="118"/>
      <c r="CJ2993" s="118"/>
      <c r="CK2993" s="118"/>
      <c r="CL2993" s="118"/>
      <c r="CM2993" s="118"/>
      <c r="CN2993" s="118"/>
      <c r="CO2993" s="118"/>
      <c r="CP2993" s="118"/>
      <c r="CQ2993" s="118"/>
      <c r="CR2993" s="118"/>
      <c r="CS2993" s="118"/>
      <c r="CT2993" s="118"/>
      <c r="CU2993" s="118"/>
      <c r="CV2993" s="118"/>
      <c r="CW2993" s="118"/>
      <c r="CX2993" s="118"/>
      <c r="CY2993" s="118"/>
      <c r="CZ2993" s="118"/>
      <c r="DA2993" s="118"/>
      <c r="DB2993" s="118"/>
      <c r="DC2993" s="118"/>
      <c r="DD2993" s="118"/>
      <c r="DE2993" s="118"/>
      <c r="DF2993" s="118"/>
      <c r="DG2993" s="118"/>
      <c r="DH2993" s="118"/>
      <c r="DI2993" s="118"/>
      <c r="DJ2993" s="118"/>
      <c r="DK2993" s="118"/>
      <c r="DL2993" s="118"/>
      <c r="DM2993" s="118"/>
      <c r="DN2993" s="118"/>
      <c r="DO2993" s="118"/>
      <c r="DP2993" s="118"/>
      <c r="DQ2993" s="118"/>
      <c r="DR2993" s="118"/>
      <c r="DS2993" s="118"/>
      <c r="DT2993" s="118"/>
      <c r="DU2993" s="118"/>
      <c r="DV2993" s="118"/>
      <c r="DW2993" s="118"/>
      <c r="DX2993" s="118"/>
      <c r="DY2993" s="118"/>
      <c r="DZ2993" s="118"/>
      <c r="EA2993" s="118"/>
      <c r="EB2993" s="118"/>
      <c r="EC2993" s="118"/>
      <c r="ED2993" s="118"/>
      <c r="EE2993" s="118"/>
      <c r="EF2993" s="118"/>
      <c r="EG2993" s="118"/>
      <c r="EH2993" s="118"/>
      <c r="EI2993" s="118"/>
      <c r="EJ2993" s="118"/>
      <c r="EK2993" s="118"/>
      <c r="EL2993" s="118"/>
      <c r="EM2993" s="118"/>
      <c r="EN2993" s="118"/>
      <c r="EO2993" s="118"/>
      <c r="EP2993" s="118"/>
      <c r="EQ2993" s="118"/>
      <c r="ER2993" s="118"/>
      <c r="ES2993" s="118"/>
      <c r="ET2993" s="118"/>
      <c r="EU2993" s="118"/>
      <c r="EV2993" s="118"/>
      <c r="EW2993" s="118"/>
      <c r="EX2993" s="118"/>
      <c r="EY2993" s="118"/>
      <c r="EZ2993" s="118"/>
      <c r="FA2993" s="118"/>
      <c r="FB2993" s="118"/>
      <c r="FC2993" s="118"/>
      <c r="FD2993" s="118"/>
      <c r="FE2993" s="118"/>
      <c r="FF2993" s="118"/>
      <c r="FG2993" s="118"/>
      <c r="FH2993" s="118"/>
      <c r="FI2993" s="118"/>
      <c r="FJ2993" s="118"/>
      <c r="FK2993" s="118"/>
      <c r="FL2993" s="118"/>
      <c r="FM2993" s="118"/>
      <c r="FN2993" s="118"/>
      <c r="FO2993" s="118"/>
      <c r="FP2993" s="118"/>
      <c r="FQ2993" s="118"/>
      <c r="FR2993" s="118"/>
      <c r="FS2993" s="118"/>
      <c r="FT2993" s="118"/>
      <c r="FU2993" s="118"/>
      <c r="FV2993" s="118"/>
      <c r="FW2993" s="118"/>
      <c r="FX2993" s="118"/>
      <c r="FY2993" s="118"/>
      <c r="FZ2993" s="118"/>
      <c r="GA2993" s="118"/>
      <c r="GB2993" s="118"/>
      <c r="GC2993" s="118"/>
      <c r="GD2993" s="118"/>
      <c r="GE2993" s="118"/>
      <c r="GF2993" s="118"/>
      <c r="GG2993" s="118"/>
      <c r="GH2993" s="118"/>
      <c r="GI2993" s="118"/>
      <c r="GJ2993" s="118"/>
      <c r="GK2993" s="118"/>
      <c r="GL2993" s="118"/>
      <c r="GM2993" s="118"/>
      <c r="GN2993" s="118"/>
      <c r="GO2993" s="118"/>
      <c r="GP2993" s="118"/>
      <c r="GQ2993" s="118"/>
      <c r="GR2993" s="118"/>
      <c r="GS2993" s="118"/>
      <c r="GT2993" s="118"/>
      <c r="GU2993" s="118"/>
      <c r="GV2993" s="118"/>
      <c r="GW2993" s="118"/>
      <c r="GX2993" s="118"/>
      <c r="GY2993" s="118"/>
      <c r="GZ2993" s="118"/>
      <c r="HA2993" s="118"/>
      <c r="HB2993" s="118"/>
      <c r="HC2993" s="118"/>
      <c r="HD2993" s="118"/>
      <c r="HE2993" s="118"/>
      <c r="HF2993" s="118"/>
      <c r="HG2993" s="118"/>
      <c r="HH2993" s="118"/>
      <c r="HI2993" s="118"/>
      <c r="HJ2993" s="118"/>
      <c r="HK2993" s="118"/>
      <c r="HL2993" s="118"/>
      <c r="HM2993" s="118"/>
      <c r="HN2993" s="118"/>
      <c r="HO2993" s="118"/>
      <c r="HP2993" s="118"/>
      <c r="HQ2993" s="118"/>
      <c r="HR2993" s="118"/>
      <c r="HS2993" s="118"/>
      <c r="HT2993" s="118"/>
      <c r="HU2993" s="118"/>
      <c r="HV2993" s="118"/>
      <c r="HW2993" s="118"/>
      <c r="HX2993" s="118"/>
      <c r="HY2993" s="118"/>
      <c r="HZ2993" s="118"/>
      <c r="IA2993" s="118"/>
      <c r="IB2993" s="118"/>
      <c r="IC2993" s="118"/>
      <c r="ID2993" s="118"/>
      <c r="IE2993" s="118"/>
      <c r="IF2993" s="118"/>
      <c r="IG2993" s="118"/>
      <c r="IH2993" s="118"/>
      <c r="II2993" s="118"/>
      <c r="IJ2993" s="118"/>
      <c r="IK2993" s="118"/>
      <c r="IL2993" s="118"/>
    </row>
    <row r="2994" spans="1:246" s="60" customFormat="1" ht="15.75" hidden="1" customHeight="1" thickBot="1">
      <c r="A2994" s="60" t="s">
        <v>68</v>
      </c>
      <c r="B2994" s="213"/>
      <c r="C2994" s="40" t="s">
        <v>316</v>
      </c>
      <c r="D2994" s="299">
        <v>8.3855631010319842E-2</v>
      </c>
      <c r="E2994" s="299">
        <v>8.3098297075572758E-2</v>
      </c>
      <c r="F2994" s="299">
        <v>8.2166730369732655E-2</v>
      </c>
      <c r="G2994" s="299">
        <v>8.2753331494620955E-2</v>
      </c>
      <c r="H2994" s="299">
        <v>8.4956525660754886E-2</v>
      </c>
      <c r="I2994" s="299">
        <v>9.2577344663792582E-2</v>
      </c>
      <c r="J2994" s="299">
        <v>8.3497399661082022E-2</v>
      </c>
      <c r="K2994" s="299">
        <v>8.1079774385968917E-2</v>
      </c>
      <c r="L2994" s="299">
        <v>8.2741674153852793E-2</v>
      </c>
      <c r="M2994" s="299">
        <v>8.120478595740363E-2</v>
      </c>
      <c r="N2994" s="299">
        <v>8.1352670927651541E-2</v>
      </c>
      <c r="O2994" s="299">
        <v>8.0715834639247266E-2</v>
      </c>
      <c r="P2994" s="290">
        <f>SUM(D2994:O2994)</f>
        <v>0.99999999999999989</v>
      </c>
      <c r="Q2994" s="291"/>
      <c r="R2994" s="83"/>
      <c r="S2994" s="83"/>
      <c r="T2994" s="67"/>
      <c r="U2994" s="209">
        <v>2</v>
      </c>
    </row>
    <row r="2995" spans="1:246" s="60" customFormat="1" ht="15.75" hidden="1" customHeight="1" thickBot="1">
      <c r="A2995" s="60" t="s">
        <v>68</v>
      </c>
      <c r="B2995" s="213"/>
      <c r="C2995" s="40" t="s">
        <v>317</v>
      </c>
      <c r="D2995" s="119">
        <v>8.5315314580935997E-2</v>
      </c>
      <c r="E2995" s="119">
        <v>8.4026522010556937E-2</v>
      </c>
      <c r="F2995" s="119">
        <v>8.3580200809722602E-2</v>
      </c>
      <c r="G2995" s="119">
        <v>8.3225240530910641E-2</v>
      </c>
      <c r="H2995" s="119">
        <v>8.5354990443580914E-2</v>
      </c>
      <c r="I2995" s="119">
        <v>9.1480096896837754E-2</v>
      </c>
      <c r="J2995" s="119">
        <v>8.0447619516996652E-2</v>
      </c>
      <c r="K2995" s="119">
        <v>8.0937749896536348E-2</v>
      </c>
      <c r="L2995" s="119">
        <v>8.315825759869902E-2</v>
      </c>
      <c r="M2995" s="119">
        <v>8.1651445130131659E-2</v>
      </c>
      <c r="N2995" s="119">
        <v>8.0071875873948817E-2</v>
      </c>
      <c r="O2995" s="119">
        <v>8.0750686711142716E-2</v>
      </c>
      <c r="P2995" s="107">
        <f>SUM(D2995:O2995)</f>
        <v>1</v>
      </c>
      <c r="Q2995" s="291"/>
      <c r="R2995" s="83"/>
      <c r="S2995" s="83"/>
      <c r="T2995" s="67"/>
      <c r="U2995" s="209">
        <v>2</v>
      </c>
    </row>
    <row r="2996" spans="1:246" s="60" customFormat="1" ht="15.75" hidden="1" customHeight="1" thickBot="1">
      <c r="A2996" s="60" t="s">
        <v>68</v>
      </c>
      <c r="B2996" s="213"/>
      <c r="C2996" s="40" t="s">
        <v>318</v>
      </c>
      <c r="D2996" s="346">
        <v>8.7765178925643214E-2</v>
      </c>
      <c r="E2996" s="346">
        <v>8.5126163832169977E-2</v>
      </c>
      <c r="F2996" s="346">
        <v>8.3252999747395001E-2</v>
      </c>
      <c r="G2996" s="346">
        <v>8.4341058252536516E-2</v>
      </c>
      <c r="H2996" s="346">
        <v>8.4989393604326627E-2</v>
      </c>
      <c r="I2996" s="346">
        <v>9.1343408958671227E-2</v>
      </c>
      <c r="J2996" s="346">
        <v>8.1105855875844457E-2</v>
      </c>
      <c r="K2996" s="346">
        <v>8.0101700639775966E-2</v>
      </c>
      <c r="L2996" s="346">
        <v>8.1203163676376741E-2</v>
      </c>
      <c r="M2996" s="346">
        <v>8.0579060259208427E-2</v>
      </c>
      <c r="N2996" s="346">
        <v>7.9585847652998157E-2</v>
      </c>
      <c r="O2996" s="346">
        <v>8.0606168575053622E-2</v>
      </c>
      <c r="P2996" s="295">
        <f>SUM(D2996:O2996)</f>
        <v>1</v>
      </c>
      <c r="Q2996" s="291"/>
      <c r="R2996" s="83"/>
      <c r="S2996" s="83"/>
      <c r="T2996" s="67"/>
      <c r="U2996" s="209">
        <v>2</v>
      </c>
    </row>
    <row r="2997" spans="1:246" s="60" customFormat="1" ht="15.75" hidden="1" customHeight="1" thickBot="1">
      <c r="A2997" s="60" t="s">
        <v>68</v>
      </c>
      <c r="B2997" s="213"/>
      <c r="C2997" s="40" t="s">
        <v>319</v>
      </c>
      <c r="D2997" s="153">
        <f t="shared" ref="D2997:D3004" si="2281">D3019/$P3019</f>
        <v>8.0344161767195707E-2</v>
      </c>
      <c r="E2997" s="296">
        <f t="shared" ref="E2997:O2997" si="2282">E3019/$P3019</f>
        <v>8.2508559753827024E-2</v>
      </c>
      <c r="F2997" s="296">
        <f t="shared" si="2282"/>
        <v>8.0149724773376549E-2</v>
      </c>
      <c r="G2997" s="296">
        <f t="shared" si="2282"/>
        <v>7.9830143046049795E-2</v>
      </c>
      <c r="H2997" s="296">
        <f t="shared" si="2282"/>
        <v>8.2325120271448768E-2</v>
      </c>
      <c r="I2997" s="296">
        <f t="shared" si="2282"/>
        <v>8.897082080073121E-2</v>
      </c>
      <c r="J2997" s="296">
        <f t="shared" si="2282"/>
        <v>8.3480872394422534E-2</v>
      </c>
      <c r="K2997" s="296">
        <f t="shared" si="2282"/>
        <v>8.3589951056488046E-2</v>
      </c>
      <c r="L2997" s="296">
        <f t="shared" si="2282"/>
        <v>8.6738899081318571E-2</v>
      </c>
      <c r="M2997" s="296">
        <f t="shared" si="2282"/>
        <v>8.451960645563146E-2</v>
      </c>
      <c r="N2997" s="296">
        <f t="shared" si="2282"/>
        <v>8.3692660078607511E-2</v>
      </c>
      <c r="O2997" s="296">
        <f t="shared" si="2282"/>
        <v>8.3849480520902908E-2</v>
      </c>
      <c r="P2997" s="155">
        <f>SUM(D2997:O2997)</f>
        <v>1</v>
      </c>
      <c r="Q2997" s="291"/>
      <c r="R2997" s="83"/>
      <c r="S2997" s="83"/>
      <c r="T2997" s="67"/>
      <c r="U2997" s="209">
        <v>2</v>
      </c>
    </row>
    <row r="2998" spans="1:246" s="60" customFormat="1" ht="15.75" hidden="1" customHeight="1" thickBot="1">
      <c r="A2998" s="60" t="s">
        <v>68</v>
      </c>
      <c r="B2998" s="213"/>
      <c r="C2998" s="41" t="s">
        <v>320</v>
      </c>
      <c r="D2998" s="153">
        <f t="shared" si="2281"/>
        <v>8.1036341582026938E-2</v>
      </c>
      <c r="E2998" s="296">
        <f t="shared" ref="E2998:O2999" si="2283">E3020/$P3020</f>
        <v>8.0278236735323055E-2</v>
      </c>
      <c r="F2998" s="296">
        <f t="shared" si="2283"/>
        <v>7.9657771127642607E-2</v>
      </c>
      <c r="G2998" s="296">
        <f t="shared" si="2283"/>
        <v>7.9743069748826931E-2</v>
      </c>
      <c r="H2998" s="296">
        <f t="shared" si="2283"/>
        <v>8.1968057597881117E-2</v>
      </c>
      <c r="I2998" s="296">
        <f t="shared" si="2283"/>
        <v>8.7900204349979333E-2</v>
      </c>
      <c r="J2998" s="296">
        <f t="shared" si="2283"/>
        <v>8.3078588046845578E-2</v>
      </c>
      <c r="K2998" s="296">
        <f t="shared" si="2283"/>
        <v>8.3994419887221408E-2</v>
      </c>
      <c r="L2998" s="296">
        <f t="shared" si="2283"/>
        <v>8.781866825294278E-2</v>
      </c>
      <c r="M2998" s="296">
        <f t="shared" si="2283"/>
        <v>8.5511614363474833E-2</v>
      </c>
      <c r="N2998" s="296">
        <f t="shared" si="2283"/>
        <v>8.4987695570015551E-2</v>
      </c>
      <c r="O2998" s="296">
        <f t="shared" si="2283"/>
        <v>8.4025332737819841E-2</v>
      </c>
      <c r="P2998" s="155">
        <f>SUM(D2998:O2998)</f>
        <v>1</v>
      </c>
      <c r="Q2998" s="157">
        <f>(P3020/P3019-1)</f>
        <v>3.3509709404135446E-2</v>
      </c>
      <c r="R2998" s="83"/>
      <c r="S2998" s="83"/>
      <c r="T2998" s="67"/>
      <c r="U2998" s="209">
        <v>2</v>
      </c>
    </row>
    <row r="2999" spans="1:246" s="60" customFormat="1" ht="15.75" hidden="1" customHeight="1" thickBot="1">
      <c r="A2999" s="60" t="s">
        <v>68</v>
      </c>
      <c r="B2999" s="213"/>
      <c r="C2999" s="40" t="s">
        <v>480</v>
      </c>
      <c r="D2999" s="153">
        <f t="shared" si="2281"/>
        <v>8.0790261274121006E-2</v>
      </c>
      <c r="E2999" s="296">
        <f t="shared" si="2283"/>
        <v>8.0356114277028851E-2</v>
      </c>
      <c r="F2999" s="296">
        <f t="shared" si="2283"/>
        <v>7.9061515853486392E-2</v>
      </c>
      <c r="G2999" s="296">
        <f t="shared" si="2283"/>
        <v>8.0430119990367338E-2</v>
      </c>
      <c r="H2999" s="296">
        <f t="shared" si="2283"/>
        <v>8.1835576275302857E-2</v>
      </c>
      <c r="I2999" s="296">
        <f t="shared" si="2283"/>
        <v>8.6844002175575502E-2</v>
      </c>
      <c r="J2999" s="296">
        <f t="shared" si="2283"/>
        <v>8.3312776000490044E-2</v>
      </c>
      <c r="K2999" s="296">
        <f t="shared" si="2283"/>
        <v>8.5107319389930616E-2</v>
      </c>
      <c r="L2999" s="296">
        <f t="shared" si="2283"/>
        <v>8.6710356330703925E-2</v>
      </c>
      <c r="M2999" s="296">
        <f t="shared" si="2283"/>
        <v>8.5221817307394601E-2</v>
      </c>
      <c r="N2999" s="296">
        <f t="shared" si="2283"/>
        <v>8.5586526343162925E-2</v>
      </c>
      <c r="O2999" s="296">
        <f t="shared" si="2283"/>
        <v>8.4743614782435819E-2</v>
      </c>
      <c r="P2999" s="155">
        <f t="shared" ref="P2999:P3004" si="2284">SUM(D2999:O2999)</f>
        <v>0.99999999999999989</v>
      </c>
      <c r="Q2999" s="157">
        <f t="shared" ref="Q2999:Q3004" si="2285">(P3021/P3020-1)</f>
        <v>4.0896384203602087E-2</v>
      </c>
      <c r="R2999" s="83"/>
      <c r="S2999" s="83"/>
      <c r="T2999" s="67"/>
      <c r="U2999" s="209">
        <v>2</v>
      </c>
    </row>
    <row r="3000" spans="1:246" s="60" customFormat="1" ht="15.75" hidden="1" customHeight="1" thickBot="1">
      <c r="A3000" s="60" t="s">
        <v>68</v>
      </c>
      <c r="B3000" s="213"/>
      <c r="C3000" s="40" t="s">
        <v>599</v>
      </c>
      <c r="D3000" s="153">
        <f t="shared" si="2281"/>
        <v>8.0412668419271374E-2</v>
      </c>
      <c r="E3000" s="296">
        <f t="shared" ref="E3000:O3000" si="2286">E3022/$P3022</f>
        <v>7.9972509660955315E-2</v>
      </c>
      <c r="F3000" s="296">
        <f t="shared" si="2286"/>
        <v>7.8293299130799979E-2</v>
      </c>
      <c r="G3000" s="296">
        <f t="shared" si="2286"/>
        <v>7.9764312198024115E-2</v>
      </c>
      <c r="H3000" s="296">
        <f t="shared" si="2286"/>
        <v>8.1386456036162749E-2</v>
      </c>
      <c r="I3000" s="296">
        <f t="shared" si="2286"/>
        <v>8.5450481875281273E-2</v>
      </c>
      <c r="J3000" s="296">
        <f t="shared" si="2286"/>
        <v>8.5351174241130742E-2</v>
      </c>
      <c r="K3000" s="296">
        <f t="shared" si="2286"/>
        <v>8.4966845746365108E-2</v>
      </c>
      <c r="L3000" s="296">
        <f t="shared" si="2286"/>
        <v>8.7418145434770944E-2</v>
      </c>
      <c r="M3000" s="296">
        <f t="shared" si="2286"/>
        <v>8.5652292087031359E-2</v>
      </c>
      <c r="N3000" s="296">
        <f t="shared" si="2286"/>
        <v>8.6004164356852431E-2</v>
      </c>
      <c r="O3000" s="296">
        <f t="shared" si="2286"/>
        <v>8.5327650813354722E-2</v>
      </c>
      <c r="P3000" s="155">
        <f t="shared" si="2284"/>
        <v>1</v>
      </c>
      <c r="Q3000" s="156">
        <f t="shared" si="2285"/>
        <v>5.6201931977827302E-2</v>
      </c>
      <c r="R3000" s="83"/>
      <c r="S3000" s="83"/>
      <c r="T3000" s="67"/>
      <c r="U3000" s="209">
        <v>2</v>
      </c>
    </row>
    <row r="3001" spans="1:246" s="60" customFormat="1" ht="15.75" hidden="1" customHeight="1" thickBot="1">
      <c r="A3001" s="60" t="s">
        <v>68</v>
      </c>
      <c r="B3001" s="213"/>
      <c r="C3001" s="40" t="s">
        <v>694</v>
      </c>
      <c r="D3001" s="153">
        <f t="shared" si="2281"/>
        <v>8.0784209634223614E-2</v>
      </c>
      <c r="E3001" s="296">
        <f t="shared" ref="E3001:O3001" si="2287">E3023/$P3023</f>
        <v>7.9103974783032868E-2</v>
      </c>
      <c r="F3001" s="296">
        <f t="shared" si="2287"/>
        <v>7.7844225053242649E-2</v>
      </c>
      <c r="G3001" s="296">
        <f t="shared" si="2287"/>
        <v>7.8306134687919221E-2</v>
      </c>
      <c r="H3001" s="296">
        <f t="shared" si="2287"/>
        <v>8.0776785571923429E-2</v>
      </c>
      <c r="I3001" s="296">
        <f t="shared" si="2287"/>
        <v>8.5743550570277494E-2</v>
      </c>
      <c r="J3001" s="296">
        <f t="shared" si="2287"/>
        <v>8.4260633155803982E-2</v>
      </c>
      <c r="K3001" s="296">
        <f t="shared" si="2287"/>
        <v>8.5829566447129482E-2</v>
      </c>
      <c r="L3001" s="296">
        <f t="shared" si="2287"/>
        <v>8.8786007592456112E-2</v>
      </c>
      <c r="M3001" s="296">
        <f t="shared" si="2287"/>
        <v>8.633892974216259E-2</v>
      </c>
      <c r="N3001" s="296">
        <f t="shared" si="2287"/>
        <v>8.6322149407312532E-2</v>
      </c>
      <c r="O3001" s="296">
        <f t="shared" si="2287"/>
        <v>8.5903833354515943E-2</v>
      </c>
      <c r="P3001" s="155">
        <f t="shared" si="2284"/>
        <v>0.99999999999999989</v>
      </c>
      <c r="Q3001" s="156">
        <f t="shared" si="2285"/>
        <v>6.4088073536009649E-2</v>
      </c>
      <c r="R3001" s="83"/>
      <c r="S3001" s="83"/>
      <c r="T3001" s="232"/>
      <c r="U3001" s="209">
        <v>2</v>
      </c>
    </row>
    <row r="3002" spans="1:246" s="60" customFormat="1" ht="15.75" hidden="1" customHeight="1" thickBot="1">
      <c r="A3002" s="60" t="s">
        <v>68</v>
      </c>
      <c r="B3002" s="62"/>
      <c r="C3002" s="49" t="s">
        <v>791</v>
      </c>
      <c r="D3002" s="298">
        <f t="shared" si="2281"/>
        <v>8.0790446986181541E-2</v>
      </c>
      <c r="E3002" s="299">
        <f t="shared" ref="E3002:O3002" si="2288">E3024/$P3024</f>
        <v>8.0430657377711448E-2</v>
      </c>
      <c r="F3002" s="299">
        <f t="shared" si="2288"/>
        <v>7.9913870154337527E-2</v>
      </c>
      <c r="G3002" s="299">
        <f t="shared" si="2288"/>
        <v>8.0116468341576125E-2</v>
      </c>
      <c r="H3002" s="299">
        <f t="shared" si="2288"/>
        <v>8.1745816476369887E-2</v>
      </c>
      <c r="I3002" s="299">
        <f t="shared" si="2288"/>
        <v>8.6530753334379318E-2</v>
      </c>
      <c r="J3002" s="299">
        <f t="shared" si="2288"/>
        <v>8.2774368438390172E-2</v>
      </c>
      <c r="K3002" s="299">
        <f t="shared" si="2288"/>
        <v>8.5120807955132424E-2</v>
      </c>
      <c r="L3002" s="299">
        <f t="shared" si="2288"/>
        <v>8.7198374767706727E-2</v>
      </c>
      <c r="M3002" s="299">
        <f t="shared" si="2288"/>
        <v>8.5857827466818581E-2</v>
      </c>
      <c r="N3002" s="299">
        <f t="shared" si="2288"/>
        <v>8.4840854766524559E-2</v>
      </c>
      <c r="O3002" s="299">
        <f t="shared" si="2288"/>
        <v>8.467975393487176E-2</v>
      </c>
      <c r="P3002" s="300">
        <f t="shared" si="2284"/>
        <v>1.0000000000000002</v>
      </c>
      <c r="Q3002" s="301">
        <f t="shared" si="2285"/>
        <v>6.4931592508411518E-2</v>
      </c>
      <c r="R3002" s="83"/>
      <c r="S3002" s="83"/>
      <c r="T3002" s="67"/>
      <c r="U3002" s="209">
        <v>2</v>
      </c>
    </row>
    <row r="3003" spans="1:246" s="60" customFormat="1" ht="15.75" hidden="1" customHeight="1" thickBot="1">
      <c r="A3003" s="60" t="s">
        <v>68</v>
      </c>
      <c r="B3003" s="62"/>
      <c r="C3003" s="49" t="s">
        <v>863</v>
      </c>
      <c r="D3003" s="130">
        <f t="shared" si="2281"/>
        <v>8.0344682591530686E-2</v>
      </c>
      <c r="E3003" s="119">
        <f t="shared" ref="E3003:O3004" si="2289">E3025/$P3025</f>
        <v>8.0911811064559067E-2</v>
      </c>
      <c r="F3003" s="119">
        <f t="shared" si="2289"/>
        <v>7.9282983279626268E-2</v>
      </c>
      <c r="G3003" s="119">
        <f t="shared" si="2289"/>
        <v>8.2860230497479495E-2</v>
      </c>
      <c r="H3003" s="119">
        <f t="shared" si="2289"/>
        <v>8.0636916741597245E-2</v>
      </c>
      <c r="I3003" s="119">
        <f t="shared" si="2289"/>
        <v>8.578231884545659E-2</v>
      </c>
      <c r="J3003" s="119">
        <f t="shared" si="2289"/>
        <v>8.46721463907813E-2</v>
      </c>
      <c r="K3003" s="119">
        <f t="shared" si="2289"/>
        <v>8.4232709101461162E-2</v>
      </c>
      <c r="L3003" s="119">
        <f t="shared" si="2289"/>
        <v>8.6439211815177858E-2</v>
      </c>
      <c r="M3003" s="119">
        <f t="shared" si="2289"/>
        <v>8.4363685230956581E-2</v>
      </c>
      <c r="N3003" s="119">
        <f t="shared" si="2289"/>
        <v>8.4395686144287635E-2</v>
      </c>
      <c r="O3003" s="119">
        <f t="shared" si="2289"/>
        <v>8.6077618297086364E-2</v>
      </c>
      <c r="P3003" s="175">
        <f t="shared" si="2284"/>
        <v>1.0000000000000002</v>
      </c>
      <c r="Q3003" s="176">
        <f t="shared" si="2285"/>
        <v>4.9920540415360204E-2</v>
      </c>
      <c r="R3003" s="83"/>
      <c r="S3003" s="83"/>
      <c r="T3003" s="67"/>
      <c r="U3003" s="209">
        <v>2</v>
      </c>
    </row>
    <row r="3004" spans="1:246" s="60" customFormat="1" ht="15.6" hidden="1" customHeight="1" thickBot="1">
      <c r="A3004" s="60" t="s">
        <v>68</v>
      </c>
      <c r="B3004" s="62"/>
      <c r="C3004" s="49" t="s">
        <v>947</v>
      </c>
      <c r="D3004" s="130">
        <f t="shared" si="2281"/>
        <v>8.1102619393083206E-2</v>
      </c>
      <c r="E3004" s="119">
        <f t="shared" si="2289"/>
        <v>8.0823873766357524E-2</v>
      </c>
      <c r="F3004" s="119">
        <f t="shared" si="2289"/>
        <v>7.8943464656909657E-2</v>
      </c>
      <c r="G3004" s="119">
        <f t="shared" si="2289"/>
        <v>7.9555773351008566E-2</v>
      </c>
      <c r="H3004" s="119">
        <f t="shared" si="2289"/>
        <v>8.2214737200557025E-2</v>
      </c>
      <c r="I3004" s="119">
        <f t="shared" si="2289"/>
        <v>8.5804113371488924E-2</v>
      </c>
      <c r="J3004" s="119">
        <f t="shared" si="2289"/>
        <v>8.3893254907184703E-2</v>
      </c>
      <c r="K3004" s="119">
        <f t="shared" si="2289"/>
        <v>8.424166044414326E-2</v>
      </c>
      <c r="L3004" s="119">
        <f t="shared" si="2289"/>
        <v>8.7222206315886786E-2</v>
      </c>
      <c r="M3004" s="119">
        <f t="shared" si="2289"/>
        <v>8.510685029699093E-2</v>
      </c>
      <c r="N3004" s="119">
        <f t="shared" si="2289"/>
        <v>8.6445458878296633E-2</v>
      </c>
      <c r="O3004" s="119">
        <f t="shared" si="2289"/>
        <v>8.4645987418092788E-2</v>
      </c>
      <c r="P3004" s="175">
        <f t="shared" si="2284"/>
        <v>1</v>
      </c>
      <c r="Q3004" s="176">
        <f t="shared" si="2285"/>
        <v>4.4027457757949584E-2</v>
      </c>
      <c r="R3004" s="83"/>
      <c r="S3004" s="83"/>
      <c r="T3004" s="67"/>
      <c r="U3004" s="209">
        <v>2</v>
      </c>
    </row>
    <row r="3005" spans="1:246" s="60" customFormat="1" ht="15.6" hidden="1" customHeight="1" thickBot="1">
      <c r="A3005" s="60" t="s">
        <v>68</v>
      </c>
      <c r="B3005" s="62"/>
      <c r="C3005" s="49" t="s">
        <v>1081</v>
      </c>
      <c r="D3005" s="130">
        <f t="shared" ref="D3005:O3005" si="2290">D3028/$P3028</f>
        <v>8.1375454396719116E-2</v>
      </c>
      <c r="E3005" s="119">
        <f t="shared" si="2290"/>
        <v>8.0288888494760111E-2</v>
      </c>
      <c r="F3005" s="119">
        <f t="shared" si="2290"/>
        <v>7.8908324525158655E-2</v>
      </c>
      <c r="G3005" s="119">
        <f t="shared" si="2290"/>
        <v>8.335735413180087E-2</v>
      </c>
      <c r="H3005" s="119">
        <f t="shared" si="2290"/>
        <v>8.2627541873863994E-2</v>
      </c>
      <c r="I3005" s="119">
        <f t="shared" si="2290"/>
        <v>8.4431195157014263E-2</v>
      </c>
      <c r="J3005" s="119">
        <f>J3028/$P3028</f>
        <v>8.6350322877036909E-2</v>
      </c>
      <c r="K3005" s="119">
        <f t="shared" si="2290"/>
        <v>8.6332024263722079E-2</v>
      </c>
      <c r="L3005" s="119">
        <f t="shared" si="2290"/>
        <v>8.8369502856644022E-2</v>
      </c>
      <c r="M3005" s="119">
        <f t="shared" si="2290"/>
        <v>8.5943253670517222E-2</v>
      </c>
      <c r="N3005" s="119">
        <f t="shared" si="2290"/>
        <v>8.058579683711932E-2</v>
      </c>
      <c r="O3005" s="119">
        <f t="shared" si="2290"/>
        <v>8.1430340915643454E-2</v>
      </c>
      <c r="P3005" s="175">
        <f>SUM(D3005:O3005)</f>
        <v>1</v>
      </c>
      <c r="Q3005" s="176">
        <f>(P3028/P3026-1)</f>
        <v>4.4702896790607127E-2</v>
      </c>
      <c r="R3005" s="83"/>
      <c r="S3005" s="83"/>
      <c r="T3005" s="67"/>
      <c r="U3005" s="209">
        <v>2</v>
      </c>
    </row>
    <row r="3006" spans="1:246" s="60" customFormat="1" ht="15.6" hidden="1" customHeight="1" thickBot="1">
      <c r="A3006" s="60" t="s">
        <v>68</v>
      </c>
      <c r="B3006" s="62">
        <f>+B2985+1</f>
        <v>549</v>
      </c>
      <c r="C3006" s="49" t="s">
        <v>1749</v>
      </c>
      <c r="D3006" s="130">
        <f t="shared" ref="D3006:D3012" si="2291">D3029/$P3029</f>
        <v>8.1267510114359023E-2</v>
      </c>
      <c r="E3006" s="119">
        <f t="shared" ref="E3006:O3006" si="2292">E3029/$P3029</f>
        <v>8.0595804452469069E-2</v>
      </c>
      <c r="F3006" s="119">
        <f t="shared" si="2292"/>
        <v>7.9338461548818823E-2</v>
      </c>
      <c r="G3006" s="119">
        <f t="shared" si="2292"/>
        <v>7.9988866138908057E-2</v>
      </c>
      <c r="H3006" s="119">
        <f t="shared" si="2292"/>
        <v>8.1879019969036501E-2</v>
      </c>
      <c r="I3006" s="119">
        <f t="shared" si="2292"/>
        <v>8.0478563389724297E-2</v>
      </c>
      <c r="J3006" s="119">
        <f t="shared" si="2292"/>
        <v>8.7869003195343603E-2</v>
      </c>
      <c r="K3006" s="119">
        <f t="shared" si="2292"/>
        <v>8.847216195164545E-2</v>
      </c>
      <c r="L3006" s="119">
        <f t="shared" si="2292"/>
        <v>9.1933871010631066E-2</v>
      </c>
      <c r="M3006" s="119">
        <f t="shared" si="2292"/>
        <v>8.1426819805770947E-2</v>
      </c>
      <c r="N3006" s="119">
        <f t="shared" si="2292"/>
        <v>8.1698430926706589E-2</v>
      </c>
      <c r="O3006" s="119">
        <f t="shared" si="2292"/>
        <v>8.5051487496586697E-2</v>
      </c>
      <c r="P3006" s="175">
        <f t="shared" ref="P3006:P3015" si="2293">SUM(D3006:O3006)</f>
        <v>1.0000000000000002</v>
      </c>
      <c r="Q3006" s="176">
        <f>(P3029/P3028-1)</f>
        <v>1.1081016548265987E-2</v>
      </c>
      <c r="R3006" s="83"/>
      <c r="S3006" s="83"/>
      <c r="T3006" s="67"/>
      <c r="U3006" s="209">
        <v>2</v>
      </c>
    </row>
    <row r="3007" spans="1:246" s="60" customFormat="1" ht="15.6" hidden="1" customHeight="1">
      <c r="A3007" s="60" t="s">
        <v>68</v>
      </c>
      <c r="B3007" s="408">
        <f>+B3006+1</f>
        <v>550</v>
      </c>
      <c r="C3007" s="566" t="s">
        <v>1750</v>
      </c>
      <c r="D3007" s="460">
        <f t="shared" si="2291"/>
        <v>8.405714375834622E-2</v>
      </c>
      <c r="E3007" s="346">
        <f t="shared" ref="E3007:O3007" si="2294">E3030/$P3030</f>
        <v>8.3339254225846801E-2</v>
      </c>
      <c r="F3007" s="346">
        <f t="shared" si="2294"/>
        <v>8.2414330471517097E-2</v>
      </c>
      <c r="G3007" s="346">
        <f t="shared" si="2294"/>
        <v>8.403018583844428E-2</v>
      </c>
      <c r="H3007" s="346">
        <f t="shared" si="2294"/>
        <v>8.5872547181105402E-2</v>
      </c>
      <c r="I3007" s="346">
        <f t="shared" si="2294"/>
        <v>8.716457425603448E-2</v>
      </c>
      <c r="J3007" s="346">
        <f t="shared" si="2294"/>
        <v>8.2095582199446307E-2</v>
      </c>
      <c r="K3007" s="346">
        <f t="shared" si="2294"/>
        <v>8.1192571360803309E-2</v>
      </c>
      <c r="L3007" s="346">
        <f t="shared" si="2294"/>
        <v>8.2416982914077772E-2</v>
      </c>
      <c r="M3007" s="346">
        <f t="shared" si="2294"/>
        <v>8.1998600084871087E-2</v>
      </c>
      <c r="N3007" s="346">
        <f t="shared" si="2294"/>
        <v>8.0521416598091977E-2</v>
      </c>
      <c r="O3007" s="346">
        <f t="shared" si="2294"/>
        <v>8.4896811111415338E-2</v>
      </c>
      <c r="P3007" s="545">
        <f t="shared" si="2293"/>
        <v>1</v>
      </c>
      <c r="Q3007" s="548">
        <f t="shared" ref="Q3007:Q3015" si="2295">(P3030/P3029-1)</f>
        <v>3.7395208603757668E-2</v>
      </c>
      <c r="R3007" s="83"/>
      <c r="S3007" s="83"/>
      <c r="T3007" s="67"/>
      <c r="U3007" s="209">
        <v>2</v>
      </c>
    </row>
    <row r="3008" spans="1:246" s="60" customFormat="1" ht="15.6" customHeight="1">
      <c r="A3008" s="60" t="s">
        <v>68</v>
      </c>
      <c r="B3008" s="513">
        <v>541</v>
      </c>
      <c r="C3008" s="567" t="s">
        <v>1751</v>
      </c>
      <c r="D3008" s="119">
        <f t="shared" si="2291"/>
        <v>7.1576322377289295E-2</v>
      </c>
      <c r="E3008" s="119">
        <f t="shared" ref="E3008:O3008" si="2296">E3031/$P3031</f>
        <v>7.3809793005564228E-2</v>
      </c>
      <c r="F3008" s="119">
        <f t="shared" si="2296"/>
        <v>7.0747149610079593E-2</v>
      </c>
      <c r="G3008" s="119">
        <f t="shared" si="2296"/>
        <v>7.4302526052601903E-2</v>
      </c>
      <c r="H3008" s="119">
        <f t="shared" si="2296"/>
        <v>7.0799423925004726E-2</v>
      </c>
      <c r="I3008" s="119">
        <f t="shared" si="2296"/>
        <v>7.9584179602153346E-2</v>
      </c>
      <c r="J3008" s="119">
        <f t="shared" si="2296"/>
        <v>9.0631363365429596E-2</v>
      </c>
      <c r="K3008" s="119">
        <f t="shared" si="2296"/>
        <v>9.0295910105951852E-2</v>
      </c>
      <c r="L3008" s="119">
        <f t="shared" si="2296"/>
        <v>9.4133583265975929E-2</v>
      </c>
      <c r="M3008" s="119">
        <f t="shared" si="2296"/>
        <v>9.3586094790549662E-2</v>
      </c>
      <c r="N3008" s="119">
        <f t="shared" si="2296"/>
        <v>9.6360859444573108E-2</v>
      </c>
      <c r="O3008" s="119">
        <f t="shared" si="2296"/>
        <v>9.4172794454826694E-2</v>
      </c>
      <c r="P3008" s="175">
        <f t="shared" si="2293"/>
        <v>0.99999999999999989</v>
      </c>
      <c r="Q3008" s="556">
        <f t="shared" si="2295"/>
        <v>0.15297538053662008</v>
      </c>
      <c r="R3008" s="83"/>
      <c r="S3008" s="83"/>
      <c r="T3008" s="67"/>
      <c r="U3008" s="209">
        <v>1</v>
      </c>
    </row>
    <row r="3009" spans="1:21" s="60" customFormat="1" ht="15.6" customHeight="1">
      <c r="A3009" s="60" t="s">
        <v>68</v>
      </c>
      <c r="B3009" s="513">
        <f>+B3008+1</f>
        <v>542</v>
      </c>
      <c r="C3009" s="567" t="s">
        <v>1752</v>
      </c>
      <c r="D3009" s="119">
        <f t="shared" si="2291"/>
        <v>7.8076494209530126E-2</v>
      </c>
      <c r="E3009" s="119">
        <f t="shared" ref="E3009:O3009" si="2297">E3032/$P3032</f>
        <v>7.826625416873563E-2</v>
      </c>
      <c r="F3009" s="119">
        <f t="shared" si="2297"/>
        <v>7.8086148197818631E-2</v>
      </c>
      <c r="G3009" s="119">
        <f t="shared" si="2297"/>
        <v>7.802126071546521E-2</v>
      </c>
      <c r="H3009" s="119">
        <f t="shared" si="2297"/>
        <v>7.8549781482633502E-2</v>
      </c>
      <c r="I3009" s="119">
        <f t="shared" si="2297"/>
        <v>8.0280121890756242E-2</v>
      </c>
      <c r="J3009" s="119">
        <f t="shared" si="2297"/>
        <v>8.6573703069869792E-2</v>
      </c>
      <c r="K3009" s="119">
        <f t="shared" si="2297"/>
        <v>8.6282859823430189E-2</v>
      </c>
      <c r="L3009" s="119">
        <f t="shared" si="2297"/>
        <v>8.9797528748301228E-2</v>
      </c>
      <c r="M3009" s="119">
        <f t="shared" si="2297"/>
        <v>8.8778040138527456E-2</v>
      </c>
      <c r="N3009" s="119">
        <f t="shared" si="2297"/>
        <v>8.8896648922086416E-2</v>
      </c>
      <c r="O3009" s="119">
        <f t="shared" si="2297"/>
        <v>8.8391158632845565E-2</v>
      </c>
      <c r="P3009" s="175">
        <f t="shared" si="2293"/>
        <v>1</v>
      </c>
      <c r="Q3009" s="556">
        <f t="shared" si="2295"/>
        <v>0.19919119710550048</v>
      </c>
      <c r="R3009" s="83"/>
      <c r="S3009" s="83"/>
      <c r="T3009" s="67"/>
      <c r="U3009" s="209">
        <v>1</v>
      </c>
    </row>
    <row r="3010" spans="1:21" s="60" customFormat="1" ht="15.75" customHeight="1">
      <c r="A3010" s="60" t="s">
        <v>68</v>
      </c>
      <c r="B3010" s="513">
        <f>+B3009+1</f>
        <v>543</v>
      </c>
      <c r="C3010" s="567" t="s">
        <v>1753</v>
      </c>
      <c r="D3010" s="119">
        <f t="shared" si="2291"/>
        <v>8.0181846753366814E-2</v>
      </c>
      <c r="E3010" s="119">
        <f t="shared" ref="E3010:O3010" si="2298">E3033/$P3033</f>
        <v>8.2138455471523014E-2</v>
      </c>
      <c r="F3010" s="119">
        <f t="shared" si="2298"/>
        <v>7.9634543771886765E-2</v>
      </c>
      <c r="G3010" s="119">
        <f t="shared" si="2298"/>
        <v>8.0504184059908376E-2</v>
      </c>
      <c r="H3010" s="119">
        <f t="shared" si="2298"/>
        <v>8.0647135615533549E-2</v>
      </c>
      <c r="I3010" s="119">
        <f t="shared" si="2298"/>
        <v>8.3057226936910894E-2</v>
      </c>
      <c r="J3010" s="119">
        <f t="shared" si="2298"/>
        <v>8.3656705134210071E-2</v>
      </c>
      <c r="K3010" s="119">
        <f t="shared" si="2298"/>
        <v>8.5193957022953543E-2</v>
      </c>
      <c r="L3010" s="119">
        <f t="shared" si="2298"/>
        <v>8.8275888539292274E-2</v>
      </c>
      <c r="M3010" s="119">
        <f t="shared" si="2298"/>
        <v>8.574661476882392E-2</v>
      </c>
      <c r="N3010" s="119">
        <f t="shared" si="2298"/>
        <v>8.5736307587041705E-2</v>
      </c>
      <c r="O3010" s="119">
        <f t="shared" si="2298"/>
        <v>8.5227134338548963E-2</v>
      </c>
      <c r="P3010" s="175">
        <f t="shared" si="2293"/>
        <v>0.99999999999999989</v>
      </c>
      <c r="Q3010" s="556">
        <f t="shared" si="2295"/>
        <v>8.9159850437916299E-2</v>
      </c>
      <c r="R3010" s="83"/>
      <c r="S3010" s="83"/>
      <c r="T3010" s="67"/>
      <c r="U3010" s="209">
        <v>1</v>
      </c>
    </row>
    <row r="3011" spans="1:21" s="60" customFormat="1" ht="15.75" customHeight="1">
      <c r="A3011" s="60" t="s">
        <v>68</v>
      </c>
      <c r="B3011" s="513">
        <f>+B3010+1</f>
        <v>544</v>
      </c>
      <c r="C3011" s="567" t="s">
        <v>1754</v>
      </c>
      <c r="D3011" s="119">
        <f t="shared" si="2291"/>
        <v>8.1924704915005794E-2</v>
      </c>
      <c r="E3011" s="119">
        <f t="shared" ref="E3011:O3011" si="2299">E3034/$P3034</f>
        <v>8.1460726854396287E-2</v>
      </c>
      <c r="F3011" s="119">
        <f t="shared" si="2299"/>
        <v>8.0841671216966879E-2</v>
      </c>
      <c r="G3011" s="119">
        <f t="shared" si="2299"/>
        <v>8.1176776376626347E-2</v>
      </c>
      <c r="H3011" s="119">
        <f t="shared" si="2299"/>
        <v>8.2705487832048466E-2</v>
      </c>
      <c r="I3011" s="119">
        <f t="shared" si="2299"/>
        <v>8.6129146205454005E-2</v>
      </c>
      <c r="J3011" s="119">
        <f t="shared" si="2299"/>
        <v>8.2026623628311077E-2</v>
      </c>
      <c r="K3011" s="119">
        <f t="shared" si="2299"/>
        <v>8.3916179745686936E-2</v>
      </c>
      <c r="L3011" s="119">
        <f t="shared" si="2299"/>
        <v>8.5619979082421138E-2</v>
      </c>
      <c r="M3011" s="119">
        <f t="shared" si="2299"/>
        <v>8.3868475009434951E-2</v>
      </c>
      <c r="N3011" s="119">
        <f t="shared" si="2299"/>
        <v>8.463038108744951E-2</v>
      </c>
      <c r="O3011" s="119">
        <f t="shared" si="2299"/>
        <v>8.5699848046198818E-2</v>
      </c>
      <c r="P3011" s="175">
        <f t="shared" si="2293"/>
        <v>1</v>
      </c>
      <c r="Q3011" s="556">
        <f t="shared" si="2295"/>
        <v>3.9307655382710749E-2</v>
      </c>
      <c r="R3011" s="83"/>
      <c r="S3011" s="83"/>
      <c r="T3011" s="67"/>
      <c r="U3011" s="209">
        <v>1</v>
      </c>
    </row>
    <row r="3012" spans="1:21" s="60" customFormat="1" ht="15.75" customHeight="1">
      <c r="A3012" s="60" t="s">
        <v>68</v>
      </c>
      <c r="B3012" s="513">
        <v>545</v>
      </c>
      <c r="C3012" s="567" t="s">
        <v>1755</v>
      </c>
      <c r="D3012" s="119">
        <f t="shared" si="2291"/>
        <v>8.2433137818127E-2</v>
      </c>
      <c r="E3012" s="119">
        <f t="shared" ref="E3012:O3012" si="2300">E3035/$P3035</f>
        <v>8.1614558125860465E-2</v>
      </c>
      <c r="F3012" s="119">
        <f t="shared" si="2300"/>
        <v>8.1545240018038923E-2</v>
      </c>
      <c r="G3012" s="119">
        <f t="shared" si="2300"/>
        <v>8.1536096083555845E-2</v>
      </c>
      <c r="H3012" s="119">
        <f t="shared" si="2300"/>
        <v>8.1748687532170836E-2</v>
      </c>
      <c r="I3012" s="119">
        <f t="shared" si="2300"/>
        <v>8.1704241064204555E-2</v>
      </c>
      <c r="J3012" s="119">
        <f t="shared" si="2300"/>
        <v>8.0350992724857323E-2</v>
      </c>
      <c r="K3012" s="119">
        <f t="shared" si="2300"/>
        <v>8.2867735023864728E-2</v>
      </c>
      <c r="L3012" s="119">
        <f t="shared" si="2300"/>
        <v>8.3182327811240644E-2</v>
      </c>
      <c r="M3012" s="119">
        <f t="shared" si="2300"/>
        <v>8.9494157703989372E-2</v>
      </c>
      <c r="N3012" s="119">
        <f t="shared" si="2300"/>
        <v>8.4795240038580702E-2</v>
      </c>
      <c r="O3012" s="119">
        <f t="shared" si="2300"/>
        <v>8.8727586055509677E-2</v>
      </c>
      <c r="P3012" s="175">
        <f t="shared" si="2293"/>
        <v>1</v>
      </c>
      <c r="Q3012" s="556">
        <f t="shared" si="2295"/>
        <v>1.0085555522817868E-2</v>
      </c>
      <c r="R3012" s="83"/>
      <c r="S3012" s="83"/>
      <c r="T3012" s="67"/>
      <c r="U3012" s="209">
        <v>1</v>
      </c>
    </row>
    <row r="3013" spans="1:21" s="60" customFormat="1" ht="15.75" customHeight="1">
      <c r="A3013" s="60" t="s">
        <v>68</v>
      </c>
      <c r="B3013" s="513">
        <v>546</v>
      </c>
      <c r="C3013" s="567" t="s">
        <v>1756</v>
      </c>
      <c r="D3013" s="119">
        <f t="shared" ref="D3013:O3015" si="2301">D3036/$P3036</f>
        <v>8.6242881421628545E-2</v>
      </c>
      <c r="E3013" s="119">
        <f t="shared" si="2301"/>
        <v>8.0990289911247598E-2</v>
      </c>
      <c r="F3013" s="119">
        <f t="shared" si="2301"/>
        <v>8.5716131468837276E-2</v>
      </c>
      <c r="G3013" s="119">
        <f t="shared" si="2301"/>
        <v>8.366379438862219E-2</v>
      </c>
      <c r="H3013" s="119">
        <f t="shared" si="2301"/>
        <v>7.985231123965135E-2</v>
      </c>
      <c r="I3013" s="119">
        <f t="shared" si="2301"/>
        <v>7.9827464543764964E-2</v>
      </c>
      <c r="J3013" s="119">
        <f t="shared" si="2301"/>
        <v>8.2878638798612556E-2</v>
      </c>
      <c r="K3013" s="119">
        <f t="shared" si="2301"/>
        <v>8.2515877038671387E-2</v>
      </c>
      <c r="L3013" s="119">
        <f t="shared" si="2301"/>
        <v>8.5124780106741404E-2</v>
      </c>
      <c r="M3013" s="119">
        <f t="shared" si="2301"/>
        <v>8.3345756681276514E-2</v>
      </c>
      <c r="N3013" s="119">
        <f t="shared" si="2301"/>
        <v>8.2923362851208049E-2</v>
      </c>
      <c r="O3013" s="119">
        <f t="shared" si="2301"/>
        <v>8.6918711549738223E-2</v>
      </c>
      <c r="P3013" s="175">
        <f t="shared" si="2293"/>
        <v>1</v>
      </c>
      <c r="Q3013" s="556">
        <f t="shared" si="2295"/>
        <v>4.8692853143956771E-3</v>
      </c>
      <c r="R3013" s="83"/>
      <c r="S3013" s="83"/>
      <c r="T3013" s="67"/>
      <c r="U3013" s="209">
        <v>1</v>
      </c>
    </row>
    <row r="3014" spans="1:21" s="60" customFormat="1" ht="15.75" hidden="1" customHeight="1" thickBot="1">
      <c r="A3014" s="60" t="s">
        <v>68</v>
      </c>
      <c r="B3014" s="409"/>
      <c r="C3014" s="158" t="s">
        <v>1757</v>
      </c>
      <c r="D3014" s="102" t="e">
        <f t="shared" si="2301"/>
        <v>#DIV/0!</v>
      </c>
      <c r="E3014" s="103" t="e">
        <f t="shared" si="2301"/>
        <v>#DIV/0!</v>
      </c>
      <c r="F3014" s="103" t="e">
        <f t="shared" si="2301"/>
        <v>#DIV/0!</v>
      </c>
      <c r="G3014" s="103" t="e">
        <f t="shared" si="2301"/>
        <v>#DIV/0!</v>
      </c>
      <c r="H3014" s="103" t="e">
        <f t="shared" si="2301"/>
        <v>#DIV/0!</v>
      </c>
      <c r="I3014" s="103" t="e">
        <f t="shared" si="2301"/>
        <v>#DIV/0!</v>
      </c>
      <c r="J3014" s="103" t="e">
        <f t="shared" si="2301"/>
        <v>#DIV/0!</v>
      </c>
      <c r="K3014" s="103" t="e">
        <f t="shared" si="2301"/>
        <v>#DIV/0!</v>
      </c>
      <c r="L3014" s="103" t="e">
        <f t="shared" si="2301"/>
        <v>#DIV/0!</v>
      </c>
      <c r="M3014" s="103" t="e">
        <f t="shared" si="2301"/>
        <v>#DIV/0!</v>
      </c>
      <c r="N3014" s="103" t="e">
        <f t="shared" si="2301"/>
        <v>#DIV/0!</v>
      </c>
      <c r="O3014" s="103" t="e">
        <f t="shared" si="2301"/>
        <v>#DIV/0!</v>
      </c>
      <c r="P3014" s="105" t="e">
        <f t="shared" si="2293"/>
        <v>#DIV/0!</v>
      </c>
      <c r="Q3014" s="106">
        <f t="shared" si="2295"/>
        <v>-1</v>
      </c>
      <c r="R3014" s="83"/>
      <c r="S3014" s="83"/>
      <c r="T3014" s="67"/>
      <c r="U3014" s="209">
        <v>2</v>
      </c>
    </row>
    <row r="3015" spans="1:21" s="60" customFormat="1" ht="15.75" hidden="1" customHeight="1" thickBot="1">
      <c r="A3015" s="60" t="s">
        <v>68</v>
      </c>
      <c r="B3015" s="213"/>
      <c r="C3015" s="40" t="s">
        <v>1758</v>
      </c>
      <c r="D3015" s="102" t="e">
        <f t="shared" si="2301"/>
        <v>#DIV/0!</v>
      </c>
      <c r="E3015" s="103" t="e">
        <f t="shared" si="2301"/>
        <v>#DIV/0!</v>
      </c>
      <c r="F3015" s="103" t="e">
        <f t="shared" si="2301"/>
        <v>#DIV/0!</v>
      </c>
      <c r="G3015" s="103" t="e">
        <f t="shared" si="2301"/>
        <v>#DIV/0!</v>
      </c>
      <c r="H3015" s="103" t="e">
        <f t="shared" si="2301"/>
        <v>#DIV/0!</v>
      </c>
      <c r="I3015" s="103" t="e">
        <f t="shared" si="2301"/>
        <v>#DIV/0!</v>
      </c>
      <c r="J3015" s="103" t="e">
        <f t="shared" si="2301"/>
        <v>#DIV/0!</v>
      </c>
      <c r="K3015" s="103" t="e">
        <f t="shared" si="2301"/>
        <v>#DIV/0!</v>
      </c>
      <c r="L3015" s="103" t="e">
        <f t="shared" si="2301"/>
        <v>#DIV/0!</v>
      </c>
      <c r="M3015" s="103" t="e">
        <f t="shared" si="2301"/>
        <v>#DIV/0!</v>
      </c>
      <c r="N3015" s="103" t="e">
        <f t="shared" si="2301"/>
        <v>#DIV/0!</v>
      </c>
      <c r="O3015" s="103" t="e">
        <f t="shared" si="2301"/>
        <v>#DIV/0!</v>
      </c>
      <c r="P3015" s="107" t="e">
        <f t="shared" si="2293"/>
        <v>#DIV/0!</v>
      </c>
      <c r="Q3015" s="108" t="e">
        <f t="shared" si="2295"/>
        <v>#DIV/0!</v>
      </c>
      <c r="R3015" s="83"/>
      <c r="S3015" s="83"/>
      <c r="T3015" s="67"/>
      <c r="U3015" s="209">
        <v>2</v>
      </c>
    </row>
    <row r="3016" spans="1:21" s="60" customFormat="1" ht="15.75" hidden="1" customHeight="1" thickBot="1">
      <c r="A3016" s="60" t="s">
        <v>68</v>
      </c>
      <c r="B3016" s="213"/>
      <c r="C3016" s="40" t="s">
        <v>2565</v>
      </c>
      <c r="D3016" s="102" t="e">
        <f t="shared" ref="D3016:O3016" si="2302">D3039/$P3039</f>
        <v>#DIV/0!</v>
      </c>
      <c r="E3016" s="103" t="e">
        <f t="shared" si="2302"/>
        <v>#DIV/0!</v>
      </c>
      <c r="F3016" s="103" t="e">
        <f t="shared" si="2302"/>
        <v>#DIV/0!</v>
      </c>
      <c r="G3016" s="103" t="e">
        <f t="shared" si="2302"/>
        <v>#DIV/0!</v>
      </c>
      <c r="H3016" s="103" t="e">
        <f t="shared" si="2302"/>
        <v>#DIV/0!</v>
      </c>
      <c r="I3016" s="103" t="e">
        <f t="shared" si="2302"/>
        <v>#DIV/0!</v>
      </c>
      <c r="J3016" s="103" t="e">
        <f t="shared" si="2302"/>
        <v>#DIV/0!</v>
      </c>
      <c r="K3016" s="103" t="e">
        <f t="shared" si="2302"/>
        <v>#DIV/0!</v>
      </c>
      <c r="L3016" s="103" t="e">
        <f t="shared" si="2302"/>
        <v>#DIV/0!</v>
      </c>
      <c r="M3016" s="103" t="e">
        <f t="shared" si="2302"/>
        <v>#DIV/0!</v>
      </c>
      <c r="N3016" s="103" t="e">
        <f t="shared" si="2302"/>
        <v>#DIV/0!</v>
      </c>
      <c r="O3016" s="103" t="e">
        <f t="shared" si="2302"/>
        <v>#DIV/0!</v>
      </c>
      <c r="P3016" s="107" t="e">
        <f t="shared" ref="P3016:P3018" si="2303">SUM(D3016:O3016)</f>
        <v>#DIV/0!</v>
      </c>
      <c r="Q3016" s="108" t="e">
        <f t="shared" ref="Q3016:Q3018" si="2304">(P3039/P3038-1)</f>
        <v>#DIV/0!</v>
      </c>
      <c r="R3016" s="83"/>
      <c r="S3016" s="83"/>
      <c r="T3016" s="67"/>
      <c r="U3016" s="209">
        <v>2</v>
      </c>
    </row>
    <row r="3017" spans="1:21" s="60" customFormat="1" ht="15.75" hidden="1" customHeight="1" thickBot="1">
      <c r="A3017" s="60" t="s">
        <v>68</v>
      </c>
      <c r="B3017" s="213"/>
      <c r="C3017" s="40" t="s">
        <v>2661</v>
      </c>
      <c r="D3017" s="102" t="e">
        <f t="shared" ref="D3017:O3017" si="2305">D3040/$P3040</f>
        <v>#DIV/0!</v>
      </c>
      <c r="E3017" s="103" t="e">
        <f t="shared" si="2305"/>
        <v>#DIV/0!</v>
      </c>
      <c r="F3017" s="103" t="e">
        <f t="shared" si="2305"/>
        <v>#DIV/0!</v>
      </c>
      <c r="G3017" s="103" t="e">
        <f t="shared" si="2305"/>
        <v>#DIV/0!</v>
      </c>
      <c r="H3017" s="103" t="e">
        <f t="shared" si="2305"/>
        <v>#DIV/0!</v>
      </c>
      <c r="I3017" s="103" t="e">
        <f t="shared" si="2305"/>
        <v>#DIV/0!</v>
      </c>
      <c r="J3017" s="103" t="e">
        <f t="shared" si="2305"/>
        <v>#DIV/0!</v>
      </c>
      <c r="K3017" s="103" t="e">
        <f t="shared" si="2305"/>
        <v>#DIV/0!</v>
      </c>
      <c r="L3017" s="103" t="e">
        <f t="shared" si="2305"/>
        <v>#DIV/0!</v>
      </c>
      <c r="M3017" s="103" t="e">
        <f t="shared" si="2305"/>
        <v>#DIV/0!</v>
      </c>
      <c r="N3017" s="103" t="e">
        <f t="shared" si="2305"/>
        <v>#DIV/0!</v>
      </c>
      <c r="O3017" s="103" t="e">
        <f t="shared" si="2305"/>
        <v>#DIV/0!</v>
      </c>
      <c r="P3017" s="107" t="e">
        <f t="shared" si="2303"/>
        <v>#DIV/0!</v>
      </c>
      <c r="Q3017" s="108" t="e">
        <f t="shared" si="2304"/>
        <v>#DIV/0!</v>
      </c>
      <c r="R3017" s="83"/>
      <c r="S3017" s="83"/>
      <c r="T3017" s="67"/>
      <c r="U3017" s="209">
        <v>2</v>
      </c>
    </row>
    <row r="3018" spans="1:21" s="60" customFormat="1" ht="15.75" hidden="1" customHeight="1" thickBot="1">
      <c r="A3018" s="60" t="s">
        <v>68</v>
      </c>
      <c r="B3018" s="213"/>
      <c r="C3018" s="40" t="s">
        <v>2757</v>
      </c>
      <c r="D3018" s="102" t="e">
        <f t="shared" ref="D3018:O3018" si="2306">D3041/$P3041</f>
        <v>#DIV/0!</v>
      </c>
      <c r="E3018" s="103" t="e">
        <f t="shared" si="2306"/>
        <v>#DIV/0!</v>
      </c>
      <c r="F3018" s="103" t="e">
        <f t="shared" si="2306"/>
        <v>#DIV/0!</v>
      </c>
      <c r="G3018" s="103" t="e">
        <f t="shared" si="2306"/>
        <v>#DIV/0!</v>
      </c>
      <c r="H3018" s="103" t="e">
        <f t="shared" si="2306"/>
        <v>#DIV/0!</v>
      </c>
      <c r="I3018" s="103" t="e">
        <f t="shared" si="2306"/>
        <v>#DIV/0!</v>
      </c>
      <c r="J3018" s="103" t="e">
        <f t="shared" si="2306"/>
        <v>#DIV/0!</v>
      </c>
      <c r="K3018" s="103" t="e">
        <f t="shared" si="2306"/>
        <v>#DIV/0!</v>
      </c>
      <c r="L3018" s="103" t="e">
        <f t="shared" si="2306"/>
        <v>#DIV/0!</v>
      </c>
      <c r="M3018" s="103" t="e">
        <f t="shared" si="2306"/>
        <v>#DIV/0!</v>
      </c>
      <c r="N3018" s="103" t="e">
        <f t="shared" si="2306"/>
        <v>#DIV/0!</v>
      </c>
      <c r="O3018" s="103" t="e">
        <f t="shared" si="2306"/>
        <v>#DIV/0!</v>
      </c>
      <c r="P3018" s="107" t="e">
        <f t="shared" si="2303"/>
        <v>#DIV/0!</v>
      </c>
      <c r="Q3018" s="108" t="e">
        <f t="shared" si="2304"/>
        <v>#DIV/0!</v>
      </c>
      <c r="R3018" s="83"/>
      <c r="S3018" s="83"/>
      <c r="T3018" s="67"/>
      <c r="U3018" s="209">
        <v>2</v>
      </c>
    </row>
    <row r="3019" spans="1:21" s="60" customFormat="1" ht="15.75" hidden="1" customHeight="1" thickBot="1">
      <c r="A3019" s="60" t="s">
        <v>68</v>
      </c>
      <c r="B3019" s="213"/>
      <c r="C3019" s="41" t="s">
        <v>319</v>
      </c>
      <c r="D3019" s="351">
        <v>658.08817125999997</v>
      </c>
      <c r="E3019" s="352">
        <v>675.81646266999996</v>
      </c>
      <c r="F3019" s="352">
        <v>656.49556412000004</v>
      </c>
      <c r="G3019" s="352">
        <v>653.87791338000011</v>
      </c>
      <c r="H3019" s="352">
        <v>674.31393465999997</v>
      </c>
      <c r="I3019" s="352">
        <v>728.74796958999991</v>
      </c>
      <c r="J3019" s="352">
        <v>683.78054411000005</v>
      </c>
      <c r="K3019" s="352">
        <v>684.67399268999986</v>
      </c>
      <c r="L3019" s="352">
        <v>710.46660040999996</v>
      </c>
      <c r="M3019" s="352">
        <v>692.2886744299999</v>
      </c>
      <c r="N3019" s="352">
        <v>685.51526840999998</v>
      </c>
      <c r="O3019" s="83">
        <v>686.79976346000001</v>
      </c>
      <c r="P3019" s="304">
        <f>SUM(D3019:O3019)</f>
        <v>8190.8648591899992</v>
      </c>
      <c r="Q3019" s="84"/>
      <c r="R3019" s="83"/>
      <c r="S3019" s="83"/>
      <c r="T3019" s="67"/>
      <c r="U3019" s="209">
        <v>2</v>
      </c>
    </row>
    <row r="3020" spans="1:21" s="60" customFormat="1" ht="15.75" hidden="1" customHeight="1" thickBot="1">
      <c r="A3020" s="60" t="s">
        <v>68</v>
      </c>
      <c r="B3020" s="213"/>
      <c r="C3020" s="40" t="s">
        <v>320</v>
      </c>
      <c r="D3020" s="109">
        <v>686.00005097999997</v>
      </c>
      <c r="E3020" s="110">
        <v>679.58243693999998</v>
      </c>
      <c r="F3020" s="110">
        <v>674.32998563000001</v>
      </c>
      <c r="G3020" s="110">
        <v>675.05206731999999</v>
      </c>
      <c r="H3020" s="110">
        <v>693.88734231000001</v>
      </c>
      <c r="I3020" s="110">
        <v>744.10497177000002</v>
      </c>
      <c r="J3020" s="110">
        <v>703.28835832000004</v>
      </c>
      <c r="K3020" s="110">
        <v>711.04118473000005</v>
      </c>
      <c r="L3020" s="110">
        <v>743.41474112000003</v>
      </c>
      <c r="M3020" s="110">
        <v>723.88474932999998</v>
      </c>
      <c r="N3020" s="110">
        <v>719.44959946999995</v>
      </c>
      <c r="O3020" s="111">
        <v>711.30287247000001</v>
      </c>
      <c r="P3020" s="112">
        <f>SUM(D3020:O3020)</f>
        <v>8465.3383603900002</v>
      </c>
      <c r="Q3020" s="240"/>
      <c r="R3020" s="315"/>
      <c r="S3020" s="315"/>
      <c r="T3020" s="242"/>
      <c r="U3020" s="209">
        <v>2</v>
      </c>
    </row>
    <row r="3021" spans="1:21" s="60" customFormat="1" ht="15.75" hidden="1" customHeight="1" thickBot="1">
      <c r="A3021" s="60" t="s">
        <v>68</v>
      </c>
      <c r="B3021" s="213"/>
      <c r="C3021" s="40" t="s">
        <v>480</v>
      </c>
      <c r="D3021" s="109">
        <v>711.88662612999997</v>
      </c>
      <c r="E3021" s="110">
        <v>708.06112245999998</v>
      </c>
      <c r="F3021" s="110">
        <v>696.65371655000001</v>
      </c>
      <c r="G3021" s="110">
        <v>708.71322677000001</v>
      </c>
      <c r="H3021" s="110">
        <v>721.09746116999997</v>
      </c>
      <c r="I3021" s="110">
        <v>765.22940677999998</v>
      </c>
      <c r="J3021" s="110">
        <v>734.11386576999996</v>
      </c>
      <c r="K3021" s="110">
        <v>749.92655678999995</v>
      </c>
      <c r="L3021" s="110">
        <v>764.05178106000005</v>
      </c>
      <c r="M3021" s="110">
        <v>750.93545977999997</v>
      </c>
      <c r="N3021" s="110">
        <v>754.14910807000001</v>
      </c>
      <c r="O3021" s="111">
        <v>746.72175905999995</v>
      </c>
      <c r="P3021" s="112">
        <f t="shared" ref="P3021:P3026" si="2307">SUM(D3021:O3021)</f>
        <v>8811.5400903900008</v>
      </c>
      <c r="Q3021" s="80"/>
      <c r="R3021" s="114"/>
      <c r="S3021" s="114"/>
      <c r="T3021" s="115">
        <f t="shared" ref="T3021:T3027" si="2308">R3021-S3021</f>
        <v>0</v>
      </c>
      <c r="U3021" s="209">
        <v>2</v>
      </c>
    </row>
    <row r="3022" spans="1:21" s="60" customFormat="1" ht="15.75" hidden="1" customHeight="1" thickBot="1">
      <c r="A3022" s="60" t="s">
        <v>68</v>
      </c>
      <c r="B3022" s="213"/>
      <c r="C3022" s="40" t="s">
        <v>599</v>
      </c>
      <c r="D3022" s="109">
        <v>748.38186165000002</v>
      </c>
      <c r="E3022" s="110">
        <v>744.28540723000003</v>
      </c>
      <c r="F3022" s="110">
        <v>728.65738832</v>
      </c>
      <c r="G3022" s="110">
        <v>742.34776222999994</v>
      </c>
      <c r="H3022" s="110">
        <v>757.44467481000004</v>
      </c>
      <c r="I3022" s="110">
        <v>795.26761095999996</v>
      </c>
      <c r="J3022" s="110">
        <v>794.34337807999998</v>
      </c>
      <c r="K3022" s="110">
        <v>790.76652283999999</v>
      </c>
      <c r="L3022" s="110">
        <v>813.58019462000004</v>
      </c>
      <c r="M3022" s="110">
        <v>797.14581131</v>
      </c>
      <c r="N3022" s="110">
        <v>800.42060406999997</v>
      </c>
      <c r="O3022" s="111">
        <v>794.12445104999995</v>
      </c>
      <c r="P3022" s="112">
        <f t="shared" si="2307"/>
        <v>9306.7656671699988</v>
      </c>
      <c r="Q3022" s="80"/>
      <c r="R3022" s="114"/>
      <c r="S3022" s="114"/>
      <c r="T3022" s="115">
        <f t="shared" si="2308"/>
        <v>0</v>
      </c>
      <c r="U3022" s="209">
        <v>2</v>
      </c>
    </row>
    <row r="3023" spans="1:21" s="60" customFormat="1" ht="15.75" hidden="1" customHeight="1" thickBot="1">
      <c r="A3023" s="60" t="s">
        <v>68</v>
      </c>
      <c r="B3023" s="213"/>
      <c r="C3023" s="40" t="s">
        <v>694</v>
      </c>
      <c r="D3023" s="109">
        <v>800.02366720999999</v>
      </c>
      <c r="E3023" s="110">
        <v>783.38393459999998</v>
      </c>
      <c r="F3023" s="110">
        <v>770.90835795999999</v>
      </c>
      <c r="G3023" s="110">
        <v>775.48274992999995</v>
      </c>
      <c r="H3023" s="110">
        <v>799.95014509999999</v>
      </c>
      <c r="I3023" s="110">
        <v>849.13710336999998</v>
      </c>
      <c r="J3023" s="110">
        <v>834.45144842000002</v>
      </c>
      <c r="K3023" s="110">
        <v>849.98893738000004</v>
      </c>
      <c r="L3023" s="110">
        <v>879.26721957999996</v>
      </c>
      <c r="M3023" s="110">
        <v>855.03327331000003</v>
      </c>
      <c r="N3023" s="110">
        <v>854.86709398999994</v>
      </c>
      <c r="O3023" s="111">
        <v>850.72441877999995</v>
      </c>
      <c r="P3023" s="112">
        <f t="shared" si="2307"/>
        <v>9903.2183496300004</v>
      </c>
      <c r="Q3023" s="80"/>
      <c r="R3023" s="114"/>
      <c r="S3023" s="114"/>
      <c r="T3023" s="115">
        <f t="shared" si="2308"/>
        <v>0</v>
      </c>
      <c r="U3023" s="209">
        <v>2</v>
      </c>
    </row>
    <row r="3024" spans="1:21" s="60" customFormat="1" ht="15.75" hidden="1" customHeight="1" thickBot="1">
      <c r="A3024" s="60" t="s">
        <v>68</v>
      </c>
      <c r="B3024" s="213"/>
      <c r="C3024" s="40" t="s">
        <v>791</v>
      </c>
      <c r="D3024" s="151">
        <v>852.03625864000003</v>
      </c>
      <c r="E3024" s="152">
        <v>848.24182745000007</v>
      </c>
      <c r="F3024" s="152">
        <v>842.7916601500001</v>
      </c>
      <c r="G3024" s="152">
        <v>844.9283112999999</v>
      </c>
      <c r="H3024" s="152">
        <v>862.11182421000012</v>
      </c>
      <c r="I3024" s="152">
        <v>912.57496497</v>
      </c>
      <c r="J3024" s="152">
        <v>872.95919043000004</v>
      </c>
      <c r="K3024" s="152">
        <v>897.70532838999998</v>
      </c>
      <c r="L3024" s="152">
        <v>919.61586756999998</v>
      </c>
      <c r="M3024" s="152">
        <v>905.47812048000003</v>
      </c>
      <c r="N3024" s="152">
        <v>894.75287205000006</v>
      </c>
      <c r="O3024" s="111">
        <v>893.05386238999995</v>
      </c>
      <c r="P3024" s="112">
        <f t="shared" si="2307"/>
        <v>10546.250088029999</v>
      </c>
      <c r="Q3024" s="80"/>
      <c r="R3024" s="114"/>
      <c r="S3024" s="114"/>
      <c r="T3024" s="115">
        <f t="shared" si="2308"/>
        <v>0</v>
      </c>
      <c r="U3024" s="209">
        <v>2</v>
      </c>
    </row>
    <row r="3025" spans="1:21" s="60" customFormat="1" ht="15.75" hidden="1" customHeight="1" thickBot="1">
      <c r="A3025" s="60" t="s">
        <v>68</v>
      </c>
      <c r="B3025" s="213"/>
      <c r="C3025" s="40" t="s">
        <v>863</v>
      </c>
      <c r="D3025" s="306">
        <v>889.63454275000004</v>
      </c>
      <c r="E3025" s="307">
        <v>895.91420014000005</v>
      </c>
      <c r="F3025" s="307">
        <v>877.8786386700001</v>
      </c>
      <c r="G3025" s="307">
        <v>917.48851191000006</v>
      </c>
      <c r="H3025" s="307">
        <v>892.87037100999999</v>
      </c>
      <c r="I3025" s="307">
        <v>949.84399141999995</v>
      </c>
      <c r="J3025" s="307">
        <v>937.55135758000006</v>
      </c>
      <c r="K3025" s="307">
        <v>932.68558949999988</v>
      </c>
      <c r="L3025" s="307">
        <v>957.1175863599999</v>
      </c>
      <c r="M3025" s="307">
        <v>934.13585210999986</v>
      </c>
      <c r="N3025" s="307">
        <v>934.49018941000008</v>
      </c>
      <c r="O3025" s="308">
        <v>953.11376092</v>
      </c>
      <c r="P3025" s="309">
        <f t="shared" si="2307"/>
        <v>11072.724591779997</v>
      </c>
      <c r="Q3025" s="80"/>
      <c r="R3025" s="109"/>
      <c r="S3025" s="109"/>
      <c r="T3025" s="52">
        <f>S3025-R3025</f>
        <v>0</v>
      </c>
      <c r="U3025" s="209">
        <v>2</v>
      </c>
    </row>
    <row r="3026" spans="1:21" s="60" customFormat="1" ht="15.75" hidden="1" customHeight="1">
      <c r="A3026" s="60" t="s">
        <v>68</v>
      </c>
      <c r="B3026" s="512"/>
      <c r="C3026" s="41" t="s">
        <v>947</v>
      </c>
      <c r="D3026" s="306">
        <v>937.56481262</v>
      </c>
      <c r="E3026" s="307">
        <v>934.34244948000003</v>
      </c>
      <c r="F3026" s="307">
        <v>912.60449048999999</v>
      </c>
      <c r="G3026" s="307">
        <v>919.68291891000001</v>
      </c>
      <c r="H3026" s="307">
        <v>950.42114860000015</v>
      </c>
      <c r="I3026" s="307">
        <v>991.91515733000006</v>
      </c>
      <c r="J3026" s="307">
        <v>969.82519683999999</v>
      </c>
      <c r="K3026" s="307">
        <v>973.85284446000003</v>
      </c>
      <c r="L3026" s="307">
        <v>1008.3086358099999</v>
      </c>
      <c r="M3026" s="307">
        <v>983.85463686000014</v>
      </c>
      <c r="N3026" s="307">
        <v>999.32925793999993</v>
      </c>
      <c r="O3026" s="308">
        <v>978.52695667000012</v>
      </c>
      <c r="P3026" s="309">
        <f t="shared" si="2307"/>
        <v>11560.22850601</v>
      </c>
      <c r="Q3026" s="80"/>
      <c r="R3026" s="342">
        <v>11618</v>
      </c>
      <c r="S3026" s="342">
        <v>11618</v>
      </c>
      <c r="T3026" s="355">
        <f t="shared" si="2308"/>
        <v>0</v>
      </c>
      <c r="U3026" s="209">
        <v>2</v>
      </c>
    </row>
    <row r="3027" spans="1:21" s="60" customFormat="1" ht="15.6" customHeight="1">
      <c r="A3027" s="60" t="s">
        <v>68</v>
      </c>
      <c r="B3027" s="513">
        <v>547</v>
      </c>
      <c r="C3027" s="567" t="s">
        <v>2827</v>
      </c>
      <c r="D3027" s="551">
        <v>1735.5</v>
      </c>
      <c r="E3027" s="551">
        <v>1629.8</v>
      </c>
      <c r="F3027" s="551">
        <v>1724.9</v>
      </c>
      <c r="G3027" s="551">
        <v>1683.6</v>
      </c>
      <c r="H3027" s="551">
        <v>1606.9</v>
      </c>
      <c r="I3027" s="551">
        <v>1606.4</v>
      </c>
      <c r="J3027" s="551">
        <v>1667.8</v>
      </c>
      <c r="K3027" s="551">
        <v>1660.5</v>
      </c>
      <c r="L3027" s="551">
        <v>1713</v>
      </c>
      <c r="M3027" s="551">
        <v>1677.2</v>
      </c>
      <c r="N3027" s="551">
        <v>1668.7</v>
      </c>
      <c r="O3027" s="551">
        <f>(R3027)-SUM(D3027:N3027)</f>
        <v>1749.1000000000022</v>
      </c>
      <c r="P3027" s="552">
        <f t="shared" ref="P3027" si="2309">SUM(D3027:O3027)</f>
        <v>20123.400000000001</v>
      </c>
      <c r="Q3027" s="173"/>
      <c r="R3027" s="551">
        <v>20123.400000000001</v>
      </c>
      <c r="S3027" s="551">
        <v>20123.400000000001</v>
      </c>
      <c r="T3027" s="521">
        <f t="shared" si="2308"/>
        <v>0</v>
      </c>
      <c r="U3027" s="209">
        <v>1</v>
      </c>
    </row>
    <row r="3028" spans="1:21" s="60" customFormat="1" ht="15.75" hidden="1" customHeight="1" thickBot="1">
      <c r="A3028" s="60" t="s">
        <v>68</v>
      </c>
      <c r="B3028" s="409"/>
      <c r="C3028" s="158" t="s">
        <v>1081</v>
      </c>
      <c r="D3028" s="312">
        <v>982.77170516000001</v>
      </c>
      <c r="E3028" s="313">
        <v>969.64924418999999</v>
      </c>
      <c r="F3028" s="313">
        <v>952.97616731999994</v>
      </c>
      <c r="G3028" s="313">
        <v>1006.7071166000002</v>
      </c>
      <c r="H3028" s="313">
        <v>997.89317088999985</v>
      </c>
      <c r="I3028" s="313">
        <v>1019.67589918</v>
      </c>
      <c r="J3028" s="313">
        <v>1042.8532127299998</v>
      </c>
      <c r="K3028" s="313">
        <v>1042.6322203</v>
      </c>
      <c r="L3028" s="313">
        <v>1067.2388578400003</v>
      </c>
      <c r="M3028" s="313">
        <v>1037.9370362099999</v>
      </c>
      <c r="N3028" s="313">
        <v>973.23500749000004</v>
      </c>
      <c r="O3028" s="305">
        <v>983.43456988000014</v>
      </c>
      <c r="P3028" s="314">
        <f>SUM(D3028:O3028)</f>
        <v>12077.00420779</v>
      </c>
      <c r="Q3028" s="75"/>
      <c r="R3028" s="395">
        <v>12195.1</v>
      </c>
      <c r="S3028" s="396">
        <v>12195.1</v>
      </c>
      <c r="T3028" s="397">
        <f>R3028-S3028</f>
        <v>0</v>
      </c>
      <c r="U3028" s="209">
        <v>2</v>
      </c>
    </row>
    <row r="3029" spans="1:21" s="60" customFormat="1" ht="15.75" hidden="1" customHeight="1" thickBot="1">
      <c r="A3029" s="60" t="s">
        <v>68</v>
      </c>
      <c r="B3029" s="62"/>
      <c r="C3029" s="40" t="s">
        <v>1749</v>
      </c>
      <c r="D3029" s="109">
        <v>992.34372544000007</v>
      </c>
      <c r="E3029" s="110">
        <v>984.14164200000005</v>
      </c>
      <c r="F3029" s="110">
        <v>968.78844193999998</v>
      </c>
      <c r="G3029" s="110">
        <v>976.73042162000002</v>
      </c>
      <c r="H3029" s="110">
        <v>999.81076813000004</v>
      </c>
      <c r="I3029" s="110">
        <v>982.71003135000012</v>
      </c>
      <c r="J3029" s="110">
        <v>1072.95343316</v>
      </c>
      <c r="K3029" s="110">
        <v>1080.3185020100002</v>
      </c>
      <c r="L3029" s="110">
        <v>1122.58884177</v>
      </c>
      <c r="M3029" s="110">
        <v>994.28902894999987</v>
      </c>
      <c r="N3029" s="110">
        <v>997.60562608999999</v>
      </c>
      <c r="O3029" s="111">
        <v>1038.5492288099999</v>
      </c>
      <c r="P3029" s="112">
        <f t="shared" ref="P3029:P3038" si="2310">SUM(D3029:O3029)</f>
        <v>12210.829691269999</v>
      </c>
      <c r="Q3029" s="75"/>
      <c r="R3029" s="109">
        <v>12107.2</v>
      </c>
      <c r="S3029" s="114">
        <v>12107.2</v>
      </c>
      <c r="T3029" s="310">
        <f t="shared" ref="T3029:T3038" si="2311">R3029-S3029</f>
        <v>0</v>
      </c>
      <c r="U3029" s="209">
        <v>2</v>
      </c>
    </row>
    <row r="3030" spans="1:21" s="60" customFormat="1" ht="15.75" hidden="1" customHeight="1" thickBot="1">
      <c r="A3030" s="60" t="s">
        <v>68</v>
      </c>
      <c r="B3030" s="62"/>
      <c r="C3030" s="40" t="s">
        <v>1750</v>
      </c>
      <c r="D3030" s="312">
        <v>1064.7901880999998</v>
      </c>
      <c r="E3030" s="313">
        <v>1055.6963538800001</v>
      </c>
      <c r="F3030" s="313">
        <v>1043.9799227200001</v>
      </c>
      <c r="G3030" s="313">
        <v>1064.4486998299999</v>
      </c>
      <c r="H3030" s="313">
        <v>1087.7867314699997</v>
      </c>
      <c r="I3030" s="313">
        <v>1104.1534278699999</v>
      </c>
      <c r="J3030" s="313">
        <v>1039.9421929400003</v>
      </c>
      <c r="K3030" s="313">
        <v>1028.5033426800003</v>
      </c>
      <c r="L3030" s="313">
        <v>1044.0135224199998</v>
      </c>
      <c r="M3030" s="313">
        <v>1038.7136762499999</v>
      </c>
      <c r="N3030" s="313">
        <v>1020.00151911</v>
      </c>
      <c r="O3030" s="305">
        <v>1075.4266375299999</v>
      </c>
      <c r="P3030" s="314">
        <f t="shared" si="2310"/>
        <v>12667.456214799999</v>
      </c>
      <c r="Q3030" s="79"/>
      <c r="R3030" s="109">
        <v>12597.9</v>
      </c>
      <c r="S3030" s="114">
        <v>12597.9</v>
      </c>
      <c r="T3030" s="115">
        <f t="shared" si="2311"/>
        <v>0</v>
      </c>
      <c r="U3030" s="209">
        <v>2</v>
      </c>
    </row>
    <row r="3031" spans="1:21" s="60" customFormat="1" ht="15.6" hidden="1" customHeight="1" thickBot="1">
      <c r="A3031" s="60" t="s">
        <v>68</v>
      </c>
      <c r="B3031" s="62"/>
      <c r="C3031" s="40" t="s">
        <v>1751</v>
      </c>
      <c r="D3031" s="109">
        <v>1045.39116676</v>
      </c>
      <c r="E3031" s="110">
        <v>1078.01159749</v>
      </c>
      <c r="F3031" s="110">
        <v>1033.2808786400001</v>
      </c>
      <c r="G3031" s="110">
        <v>1085.20809429</v>
      </c>
      <c r="H3031" s="110">
        <v>1034.04435887</v>
      </c>
      <c r="I3031" s="110">
        <v>1162.3480448100001</v>
      </c>
      <c r="J3031" s="110">
        <v>1323.69509283</v>
      </c>
      <c r="K3031" s="110">
        <v>1318.7957090299999</v>
      </c>
      <c r="L3031" s="110">
        <v>1374.8459430900002</v>
      </c>
      <c r="M3031" s="110">
        <v>1366.84972874</v>
      </c>
      <c r="N3031" s="110">
        <v>1407.3759022400002</v>
      </c>
      <c r="O3031" s="111">
        <v>1375.4186329000001</v>
      </c>
      <c r="P3031" s="112">
        <f t="shared" si="2310"/>
        <v>14605.265149690002</v>
      </c>
      <c r="Q3031" s="113"/>
      <c r="R3031" s="109">
        <v>14135.8</v>
      </c>
      <c r="S3031" s="114">
        <v>14135.8</v>
      </c>
      <c r="T3031" s="115">
        <f t="shared" si="2311"/>
        <v>0</v>
      </c>
      <c r="U3031" s="209">
        <v>2</v>
      </c>
    </row>
    <row r="3032" spans="1:21" s="60" customFormat="1" ht="15.6" hidden="1" customHeight="1" thickBot="1">
      <c r="A3032" s="60" t="s">
        <v>68</v>
      </c>
      <c r="B3032" s="62"/>
      <c r="C3032" s="40" t="s">
        <v>1752</v>
      </c>
      <c r="D3032" s="109">
        <v>1367.47117936</v>
      </c>
      <c r="E3032" s="110">
        <v>1370.79473119</v>
      </c>
      <c r="F3032" s="110">
        <v>1367.6402641899999</v>
      </c>
      <c r="G3032" s="110">
        <v>1366.5037920299999</v>
      </c>
      <c r="H3032" s="110">
        <v>1375.7605718599998</v>
      </c>
      <c r="I3032" s="110">
        <v>1406.0666282800003</v>
      </c>
      <c r="J3032" s="110">
        <v>1516.29558982</v>
      </c>
      <c r="K3032" s="110">
        <v>1511.2016142099999</v>
      </c>
      <c r="L3032" s="110">
        <v>1572.7593020699999</v>
      </c>
      <c r="M3032" s="110">
        <v>1554.90346331</v>
      </c>
      <c r="N3032" s="110">
        <v>1556.9808374900003</v>
      </c>
      <c r="O3032" s="111">
        <v>1548.1274250900001</v>
      </c>
      <c r="P3032" s="112">
        <f t="shared" si="2310"/>
        <v>17514.505398900001</v>
      </c>
      <c r="Q3032" s="113"/>
      <c r="R3032" s="109">
        <v>17747.599999999999</v>
      </c>
      <c r="S3032" s="114">
        <v>17747.599999999999</v>
      </c>
      <c r="T3032" s="115">
        <f t="shared" si="2311"/>
        <v>0</v>
      </c>
      <c r="U3032" s="209">
        <v>2</v>
      </c>
    </row>
    <row r="3033" spans="1:21" s="60" customFormat="1" ht="15.75" hidden="1" customHeight="1" thickBot="1">
      <c r="A3033" s="60" t="s">
        <v>68</v>
      </c>
      <c r="B3033" s="62">
        <f>+B3027+1</f>
        <v>548</v>
      </c>
      <c r="C3033" s="40" t="s">
        <v>1753</v>
      </c>
      <c r="D3033" s="109">
        <v>1529.5566125999999</v>
      </c>
      <c r="E3033" s="110">
        <v>1566.8810685000001</v>
      </c>
      <c r="F3033" s="110">
        <v>1519.11620834</v>
      </c>
      <c r="G3033" s="110">
        <v>1535.70555003</v>
      </c>
      <c r="H3033" s="110">
        <v>1538.43250764</v>
      </c>
      <c r="I3033" s="110">
        <v>1584.4076412500001</v>
      </c>
      <c r="J3033" s="110">
        <v>1595.84334494</v>
      </c>
      <c r="K3033" s="110">
        <v>1625.1681096700001</v>
      </c>
      <c r="L3033" s="110">
        <v>1683.9593313900002</v>
      </c>
      <c r="M3033" s="110">
        <v>1635.7106619299998</v>
      </c>
      <c r="N3033" s="110">
        <v>1635.5140411400002</v>
      </c>
      <c r="O3033" s="111">
        <v>1625.8010033300002</v>
      </c>
      <c r="P3033" s="112">
        <f>SUM(D3033:O3033)</f>
        <v>19076.096080760002</v>
      </c>
      <c r="Q3033" s="79"/>
      <c r="R3033" s="402">
        <v>18826.5</v>
      </c>
      <c r="S3033" s="403">
        <v>18826.5</v>
      </c>
      <c r="T3033" s="403">
        <f t="shared" si="2311"/>
        <v>0</v>
      </c>
      <c r="U3033" s="209">
        <v>2</v>
      </c>
    </row>
    <row r="3034" spans="1:21" s="60" customFormat="1" ht="15.75" hidden="1" customHeight="1">
      <c r="A3034" s="60" t="s">
        <v>68</v>
      </c>
      <c r="B3034" s="408">
        <v>557</v>
      </c>
      <c r="C3034" s="568" t="s">
        <v>1754</v>
      </c>
      <c r="D3034" s="306">
        <v>1624.23368542</v>
      </c>
      <c r="E3034" s="307">
        <v>1615.0348876199998</v>
      </c>
      <c r="F3034" s="307">
        <v>1602.7615322199999</v>
      </c>
      <c r="G3034" s="307">
        <v>1609.4053045599996</v>
      </c>
      <c r="H3034" s="307">
        <v>1639.7134349800001</v>
      </c>
      <c r="I3034" s="307">
        <v>1707.5906554499998</v>
      </c>
      <c r="J3034" s="307">
        <v>1626.2543189699998</v>
      </c>
      <c r="K3034" s="307">
        <v>1663.7165313700002</v>
      </c>
      <c r="L3034" s="307">
        <v>1697.4959423400001</v>
      </c>
      <c r="M3034" s="307">
        <v>1662.7707404800001</v>
      </c>
      <c r="N3034" s="307">
        <v>1677.8762390999998</v>
      </c>
      <c r="O3034" s="308">
        <v>1699.0794190400002</v>
      </c>
      <c r="P3034" s="309">
        <f>SUM(D3034:O3034)</f>
        <v>19825.932691549995</v>
      </c>
      <c r="Q3034" s="79"/>
      <c r="R3034" s="342">
        <v>19641.7</v>
      </c>
      <c r="S3034" s="593">
        <v>19641.7</v>
      </c>
      <c r="T3034" s="355">
        <f t="shared" si="2311"/>
        <v>0</v>
      </c>
      <c r="U3034" s="209">
        <v>2</v>
      </c>
    </row>
    <row r="3035" spans="1:21" s="60" customFormat="1" ht="15.75" customHeight="1">
      <c r="A3035" s="60" t="s">
        <v>68</v>
      </c>
      <c r="B3035" s="513">
        <v>548</v>
      </c>
      <c r="C3035" s="567" t="s">
        <v>1755</v>
      </c>
      <c r="D3035" s="551">
        <v>1650.7968049300002</v>
      </c>
      <c r="E3035" s="551">
        <v>1634.4040195</v>
      </c>
      <c r="F3035" s="551">
        <v>1633.0158628199999</v>
      </c>
      <c r="G3035" s="551">
        <v>1632.8327474100001</v>
      </c>
      <c r="H3035" s="551">
        <v>1637.0900799999999</v>
      </c>
      <c r="I3035" s="565">
        <v>1636.2</v>
      </c>
      <c r="J3035" s="565">
        <v>1609.1</v>
      </c>
      <c r="K3035" s="565">
        <v>1659.5</v>
      </c>
      <c r="L3035" s="565">
        <v>1665.8</v>
      </c>
      <c r="M3035" s="565">
        <v>1792.2</v>
      </c>
      <c r="N3035" s="565">
        <v>1698.1</v>
      </c>
      <c r="O3035" s="551">
        <f>(R3035)-SUM(D3035:N3035)</f>
        <v>1776.8487218422742</v>
      </c>
      <c r="P3035" s="552">
        <f t="shared" si="2310"/>
        <v>20025.888236502273</v>
      </c>
      <c r="Q3035" s="523"/>
      <c r="R3035" s="553">
        <v>20025.888236502273</v>
      </c>
      <c r="S3035" s="619">
        <v>20025.888236502273</v>
      </c>
      <c r="T3035" s="521">
        <f t="shared" si="2311"/>
        <v>0</v>
      </c>
      <c r="U3035" s="209">
        <v>1</v>
      </c>
    </row>
    <row r="3036" spans="1:21" s="60" customFormat="1" ht="15.75" customHeight="1">
      <c r="A3036" s="60" t="s">
        <v>68</v>
      </c>
      <c r="B3036" s="513">
        <v>549</v>
      </c>
      <c r="C3036" s="567" t="s">
        <v>1756</v>
      </c>
      <c r="D3036" s="565">
        <v>1735.5</v>
      </c>
      <c r="E3036" s="565">
        <v>1629.8</v>
      </c>
      <c r="F3036" s="565">
        <v>1724.9</v>
      </c>
      <c r="G3036" s="565">
        <v>1683.6</v>
      </c>
      <c r="H3036" s="565">
        <v>1606.9</v>
      </c>
      <c r="I3036" s="565">
        <v>1606.4</v>
      </c>
      <c r="J3036" s="565">
        <v>1667.8</v>
      </c>
      <c r="K3036" s="565">
        <v>1660.5</v>
      </c>
      <c r="L3036" s="565">
        <v>1713</v>
      </c>
      <c r="M3036" s="565">
        <v>1677.2</v>
      </c>
      <c r="N3036" s="565">
        <v>1668.7</v>
      </c>
      <c r="O3036" s="551">
        <f>(R3036)-SUM(D3036:N3036)</f>
        <v>1749.1000000000022</v>
      </c>
      <c r="P3036" s="552">
        <f t="shared" si="2310"/>
        <v>20123.400000000001</v>
      </c>
      <c r="Q3036" s="523"/>
      <c r="R3036" s="553">
        <v>20123.400000000001</v>
      </c>
      <c r="S3036" s="551">
        <v>20123.400000000001</v>
      </c>
      <c r="T3036" s="521">
        <f t="shared" si="2311"/>
        <v>0</v>
      </c>
      <c r="U3036" s="209">
        <v>1</v>
      </c>
    </row>
    <row r="3037" spans="1:21" s="60" customFormat="1" ht="15.75" hidden="1" customHeight="1" thickBot="1">
      <c r="A3037" s="60" t="s">
        <v>68</v>
      </c>
      <c r="B3037" s="409"/>
      <c r="C3037" s="158" t="s">
        <v>1757</v>
      </c>
      <c r="D3037" s="415"/>
      <c r="E3037" s="416"/>
      <c r="F3037" s="416"/>
      <c r="G3037" s="416"/>
      <c r="H3037" s="416"/>
      <c r="I3037" s="416"/>
      <c r="J3037" s="416"/>
      <c r="K3037" s="416"/>
      <c r="L3037" s="416"/>
      <c r="M3037" s="416"/>
      <c r="N3037" s="416"/>
      <c r="O3037" s="305">
        <f>(R3037)-SUM(D3037:N3037)</f>
        <v>0</v>
      </c>
      <c r="P3037" s="314">
        <f t="shared" si="2310"/>
        <v>0</v>
      </c>
      <c r="Q3037" s="80"/>
      <c r="R3037" s="420"/>
      <c r="S3037" s="343"/>
      <c r="T3037" s="403">
        <f t="shared" si="2311"/>
        <v>0</v>
      </c>
      <c r="U3037" s="209">
        <v>2</v>
      </c>
    </row>
    <row r="3038" spans="1:21" s="60" customFormat="1" ht="15.75" hidden="1" customHeight="1" thickBot="1">
      <c r="A3038" s="60" t="s">
        <v>68</v>
      </c>
      <c r="B3038" s="213"/>
      <c r="C3038" s="40" t="s">
        <v>1758</v>
      </c>
      <c r="D3038" s="134"/>
      <c r="E3038" s="133"/>
      <c r="F3038" s="133"/>
      <c r="G3038" s="133"/>
      <c r="H3038" s="133"/>
      <c r="I3038" s="133"/>
      <c r="J3038" s="133"/>
      <c r="K3038" s="133"/>
      <c r="L3038" s="133"/>
      <c r="M3038" s="133"/>
      <c r="N3038" s="133"/>
      <c r="O3038" s="111">
        <f>(R3038)-SUM(D3038:N3038)</f>
        <v>0</v>
      </c>
      <c r="P3038" s="112">
        <f t="shared" si="2310"/>
        <v>0</v>
      </c>
      <c r="Q3038" s="80"/>
      <c r="R3038" s="120"/>
      <c r="S3038" s="114"/>
      <c r="T3038" s="115">
        <f t="shared" si="2311"/>
        <v>0</v>
      </c>
      <c r="U3038" s="209">
        <v>2</v>
      </c>
    </row>
    <row r="3039" spans="1:21" s="60" customFormat="1" ht="15.75" hidden="1" customHeight="1" thickBot="1">
      <c r="A3039" s="60" t="s">
        <v>68</v>
      </c>
      <c r="B3039" s="213"/>
      <c r="C3039" s="40" t="s">
        <v>2565</v>
      </c>
      <c r="D3039" s="492"/>
      <c r="E3039" s="491"/>
      <c r="F3039" s="491"/>
      <c r="G3039" s="491"/>
      <c r="H3039" s="491"/>
      <c r="I3039" s="491"/>
      <c r="J3039" s="491"/>
      <c r="K3039" s="491"/>
      <c r="L3039" s="491"/>
      <c r="M3039" s="491"/>
      <c r="N3039" s="491"/>
      <c r="O3039" s="111">
        <f t="shared" ref="O3039:O3041" si="2312">(R3039)-SUM(D3039:N3039)</f>
        <v>0</v>
      </c>
      <c r="P3039" s="112">
        <f t="shared" ref="P3039:P3041" si="2313">SUM(D3039:O3039)</f>
        <v>0</v>
      </c>
      <c r="Q3039" s="80"/>
      <c r="R3039" s="487"/>
      <c r="S3039" s="488"/>
      <c r="T3039" s="115">
        <f t="shared" ref="T3039:T3041" si="2314">R3039-S3039</f>
        <v>0</v>
      </c>
      <c r="U3039" s="209">
        <v>2</v>
      </c>
    </row>
    <row r="3040" spans="1:21" s="60" customFormat="1" ht="15.75" hidden="1" customHeight="1" thickBot="1">
      <c r="A3040" s="60" t="s">
        <v>68</v>
      </c>
      <c r="B3040" s="213"/>
      <c r="C3040" s="40" t="s">
        <v>2661</v>
      </c>
      <c r="D3040" s="492"/>
      <c r="E3040" s="491"/>
      <c r="F3040" s="491"/>
      <c r="G3040" s="491"/>
      <c r="H3040" s="491"/>
      <c r="I3040" s="491"/>
      <c r="J3040" s="491"/>
      <c r="K3040" s="491"/>
      <c r="L3040" s="491"/>
      <c r="M3040" s="491"/>
      <c r="N3040" s="491"/>
      <c r="O3040" s="111">
        <f t="shared" si="2312"/>
        <v>0</v>
      </c>
      <c r="P3040" s="112">
        <f t="shared" si="2313"/>
        <v>0</v>
      </c>
      <c r="Q3040" s="80"/>
      <c r="R3040" s="487"/>
      <c r="S3040" s="488"/>
      <c r="T3040" s="115">
        <f t="shared" si="2314"/>
        <v>0</v>
      </c>
      <c r="U3040" s="209">
        <v>2</v>
      </c>
    </row>
    <row r="3041" spans="1:21" s="60" customFormat="1" ht="15.75" hidden="1" customHeight="1" thickBot="1">
      <c r="A3041" s="60" t="s">
        <v>68</v>
      </c>
      <c r="B3041" s="213"/>
      <c r="C3041" s="40" t="s">
        <v>2757</v>
      </c>
      <c r="D3041" s="492"/>
      <c r="E3041" s="491"/>
      <c r="F3041" s="491"/>
      <c r="G3041" s="491"/>
      <c r="H3041" s="491"/>
      <c r="I3041" s="491"/>
      <c r="J3041" s="491"/>
      <c r="K3041" s="491"/>
      <c r="L3041" s="491"/>
      <c r="M3041" s="491"/>
      <c r="N3041" s="491"/>
      <c r="O3041" s="111">
        <f t="shared" si="2312"/>
        <v>0</v>
      </c>
      <c r="P3041" s="112">
        <f t="shared" si="2313"/>
        <v>0</v>
      </c>
      <c r="Q3041" s="80"/>
      <c r="R3041" s="487"/>
      <c r="S3041" s="488"/>
      <c r="T3041" s="115">
        <f t="shared" si="2314"/>
        <v>0</v>
      </c>
      <c r="U3041" s="209">
        <v>2</v>
      </c>
    </row>
    <row r="3042" spans="1:21" s="118" customFormat="1" ht="15.6" customHeight="1">
      <c r="B3042" s="82"/>
      <c r="C3042" s="50" t="s">
        <v>2234</v>
      </c>
      <c r="D3042" s="84"/>
      <c r="E3042" s="84"/>
      <c r="F3042" s="84"/>
      <c r="G3042" s="84"/>
      <c r="H3042" s="84"/>
      <c r="I3042" s="84"/>
      <c r="J3042" s="84"/>
      <c r="K3042" s="84"/>
      <c r="L3042" s="84"/>
      <c r="M3042" s="84"/>
      <c r="N3042" s="84"/>
      <c r="O3042" s="84"/>
      <c r="P3042" s="84"/>
      <c r="Q3042" s="84"/>
      <c r="R3042" s="83"/>
      <c r="S3042" s="83"/>
      <c r="T3042" s="67"/>
      <c r="U3042" s="209">
        <v>1</v>
      </c>
    </row>
    <row r="3043" spans="1:21" s="60" customFormat="1" ht="15.75" hidden="1" customHeight="1" thickBot="1">
      <c r="A3043" s="174" t="s">
        <v>69</v>
      </c>
      <c r="B3043" s="213"/>
      <c r="C3043" s="40" t="s">
        <v>321</v>
      </c>
      <c r="D3043" s="299">
        <v>8.8223527144425898E-2</v>
      </c>
      <c r="E3043" s="299">
        <v>8.1976332583306333E-2</v>
      </c>
      <c r="F3043" s="299">
        <v>7.6058089725349873E-2</v>
      </c>
      <c r="G3043" s="299">
        <v>7.4536526840659534E-2</v>
      </c>
      <c r="H3043" s="299">
        <v>7.6645683917979768E-2</v>
      </c>
      <c r="I3043" s="299">
        <v>7.8708038318944559E-2</v>
      </c>
      <c r="J3043" s="299">
        <v>0.10115120830846865</v>
      </c>
      <c r="K3043" s="299">
        <v>7.8727100693448918E-2</v>
      </c>
      <c r="L3043" s="299">
        <v>8.3806385180000761E-2</v>
      </c>
      <c r="M3043" s="299">
        <v>9.9304462838966615E-2</v>
      </c>
      <c r="N3043" s="299">
        <v>8.210268212004157E-2</v>
      </c>
      <c r="O3043" s="299">
        <v>7.8759962328407471E-2</v>
      </c>
      <c r="P3043" s="290">
        <f>SUM(D3043:O3043)</f>
        <v>0.99999999999999989</v>
      </c>
      <c r="Q3043" s="291"/>
      <c r="R3043" s="83"/>
      <c r="S3043" s="83"/>
      <c r="T3043" s="67"/>
      <c r="U3043" s="209">
        <v>2</v>
      </c>
    </row>
    <row r="3044" spans="1:21" s="60" customFormat="1" ht="15.75" hidden="1" customHeight="1" thickBot="1">
      <c r="A3044" s="150" t="s">
        <v>641</v>
      </c>
      <c r="B3044" s="213"/>
      <c r="C3044" s="40" t="s">
        <v>322</v>
      </c>
      <c r="D3044" s="119">
        <v>9.3859854782737479E-2</v>
      </c>
      <c r="E3044" s="119">
        <v>8.6637515960442751E-2</v>
      </c>
      <c r="F3044" s="119">
        <v>8.0300068450725182E-2</v>
      </c>
      <c r="G3044" s="119">
        <v>7.8936650524430871E-2</v>
      </c>
      <c r="H3044" s="119">
        <v>7.4919765295652335E-2</v>
      </c>
      <c r="I3044" s="119">
        <v>7.4130841286388638E-2</v>
      </c>
      <c r="J3044" s="119">
        <v>0.10206629556892595</v>
      </c>
      <c r="K3044" s="119">
        <v>8.1263036554189164E-2</v>
      </c>
      <c r="L3044" s="119">
        <v>7.8408767231987933E-2</v>
      </c>
      <c r="M3044" s="119">
        <v>9.3555962678186597E-2</v>
      </c>
      <c r="N3044" s="119">
        <v>8.2617607077593136E-2</v>
      </c>
      <c r="O3044" s="119">
        <v>7.3303634588740105E-2</v>
      </c>
      <c r="P3044" s="107">
        <f>SUM(D3044:O3044)</f>
        <v>1.0000000000000002</v>
      </c>
      <c r="Q3044" s="291"/>
      <c r="R3044" s="83"/>
      <c r="S3044" s="83"/>
      <c r="T3044" s="67"/>
      <c r="U3044" s="209">
        <v>2</v>
      </c>
    </row>
    <row r="3045" spans="1:21" s="60" customFormat="1" ht="15.75" hidden="1" customHeight="1" thickBot="1">
      <c r="A3045" s="150" t="s">
        <v>641</v>
      </c>
      <c r="B3045" s="213"/>
      <c r="C3045" s="40" t="s">
        <v>323</v>
      </c>
      <c r="D3045" s="346">
        <v>8.0359707297060629E-2</v>
      </c>
      <c r="E3045" s="346">
        <v>7.7337770103911033E-2</v>
      </c>
      <c r="F3045" s="346">
        <v>7.4932642837233762E-2</v>
      </c>
      <c r="G3045" s="346">
        <v>7.0401219382353955E-2</v>
      </c>
      <c r="H3045" s="346">
        <v>7.1455687334611953E-2</v>
      </c>
      <c r="I3045" s="346">
        <v>7.2947010913618077E-2</v>
      </c>
      <c r="J3045" s="346">
        <v>0.10486176029177083</v>
      </c>
      <c r="K3045" s="346">
        <v>7.8174993573753085E-2</v>
      </c>
      <c r="L3045" s="346">
        <v>8.5767356414171894E-2</v>
      </c>
      <c r="M3045" s="346">
        <v>0.10853606359265276</v>
      </c>
      <c r="N3045" s="346">
        <v>9.2164755389198827E-2</v>
      </c>
      <c r="O3045" s="346">
        <v>8.3061032869663348E-2</v>
      </c>
      <c r="P3045" s="295">
        <f>SUM(D3045:O3045)</f>
        <v>1.0000000000000002</v>
      </c>
      <c r="Q3045" s="291"/>
      <c r="R3045" s="83"/>
      <c r="S3045" s="83"/>
      <c r="T3045" s="67"/>
      <c r="U3045" s="209">
        <v>2</v>
      </c>
    </row>
    <row r="3046" spans="1:21" s="60" customFormat="1" ht="15.75" hidden="1" customHeight="1" thickBot="1">
      <c r="A3046" s="150" t="s">
        <v>641</v>
      </c>
      <c r="B3046" s="213"/>
      <c r="C3046" s="40" t="s">
        <v>324</v>
      </c>
      <c r="D3046" s="153">
        <f t="shared" ref="D3046:D3053" si="2315">D3068/$P3068</f>
        <v>8.2175693064527572E-2</v>
      </c>
      <c r="E3046" s="296">
        <f t="shared" ref="E3046:O3046" si="2316">E3068/$P3068</f>
        <v>7.5884050999746211E-2</v>
      </c>
      <c r="F3046" s="296">
        <f t="shared" si="2316"/>
        <v>7.1546929083378563E-2</v>
      </c>
      <c r="G3046" s="296">
        <f t="shared" si="2316"/>
        <v>7.654881222324901E-2</v>
      </c>
      <c r="H3046" s="296">
        <f t="shared" si="2316"/>
        <v>7.477983781956607E-2</v>
      </c>
      <c r="I3046" s="296">
        <f t="shared" si="2316"/>
        <v>7.9339563156276591E-2</v>
      </c>
      <c r="J3046" s="296">
        <f t="shared" si="2316"/>
        <v>0.10412040951788</v>
      </c>
      <c r="K3046" s="296">
        <f t="shared" si="2316"/>
        <v>7.7110079352047334E-2</v>
      </c>
      <c r="L3046" s="296">
        <f t="shared" si="2316"/>
        <v>8.3459004080365287E-2</v>
      </c>
      <c r="M3046" s="296">
        <f t="shared" si="2316"/>
        <v>0.10462899354221715</v>
      </c>
      <c r="N3046" s="296">
        <f t="shared" si="2316"/>
        <v>9.0067832347530255E-2</v>
      </c>
      <c r="O3046" s="296">
        <f t="shared" si="2316"/>
        <v>8.0338794813215833E-2</v>
      </c>
      <c r="P3046" s="155">
        <f>SUM(D3046:O3046)</f>
        <v>0.99999999999999978</v>
      </c>
      <c r="Q3046" s="291"/>
      <c r="R3046" s="83"/>
      <c r="S3046" s="83"/>
      <c r="T3046" s="67"/>
      <c r="U3046" s="209">
        <v>2</v>
      </c>
    </row>
    <row r="3047" spans="1:21" s="60" customFormat="1" ht="15.75" hidden="1" customHeight="1" thickBot="1">
      <c r="A3047" s="150" t="s">
        <v>641</v>
      </c>
      <c r="B3047" s="213"/>
      <c r="C3047" s="41" t="s">
        <v>325</v>
      </c>
      <c r="D3047" s="153">
        <f t="shared" si="2315"/>
        <v>8.095801750990278E-2</v>
      </c>
      <c r="E3047" s="296">
        <f t="shared" ref="E3047:O3048" si="2317">E3069/$P3069</f>
        <v>7.5752254101491723E-2</v>
      </c>
      <c r="F3047" s="296">
        <f t="shared" si="2317"/>
        <v>7.2320696486237082E-2</v>
      </c>
      <c r="G3047" s="296">
        <f t="shared" si="2317"/>
        <v>7.3978500048344803E-2</v>
      </c>
      <c r="H3047" s="296">
        <f t="shared" si="2317"/>
        <v>7.439477405367656E-2</v>
      </c>
      <c r="I3047" s="296">
        <f t="shared" si="2317"/>
        <v>7.9209240419696306E-2</v>
      </c>
      <c r="J3047" s="296">
        <f t="shared" si="2317"/>
        <v>0.10634768062923655</v>
      </c>
      <c r="K3047" s="296">
        <f t="shared" si="2317"/>
        <v>7.939636288946135E-2</v>
      </c>
      <c r="L3047" s="296">
        <f t="shared" si="2317"/>
        <v>8.6878700750595367E-2</v>
      </c>
      <c r="M3047" s="296">
        <f t="shared" si="2317"/>
        <v>0.10406046516592403</v>
      </c>
      <c r="N3047" s="296">
        <f t="shared" si="2317"/>
        <v>8.5452982203575889E-2</v>
      </c>
      <c r="O3047" s="296">
        <f t="shared" si="2317"/>
        <v>8.1250325741857615E-2</v>
      </c>
      <c r="P3047" s="155">
        <f>SUM(D3047:O3047)</f>
        <v>1</v>
      </c>
      <c r="Q3047" s="157">
        <f>(P3069/P3068-1)</f>
        <v>6.7328590959302437E-2</v>
      </c>
      <c r="R3047" s="83"/>
      <c r="S3047" s="83"/>
      <c r="T3047" s="67"/>
      <c r="U3047" s="209">
        <v>2</v>
      </c>
    </row>
    <row r="3048" spans="1:21" s="60" customFormat="1" ht="15.75" hidden="1" customHeight="1" thickBot="1">
      <c r="A3048" s="150" t="s">
        <v>641</v>
      </c>
      <c r="B3048" s="213"/>
      <c r="C3048" s="40" t="s">
        <v>481</v>
      </c>
      <c r="D3048" s="153">
        <f t="shared" si="2315"/>
        <v>7.9390901073203013E-2</v>
      </c>
      <c r="E3048" s="296">
        <f t="shared" si="2317"/>
        <v>7.6495560423215536E-2</v>
      </c>
      <c r="F3048" s="296">
        <f t="shared" si="2317"/>
        <v>7.3505007502091421E-2</v>
      </c>
      <c r="G3048" s="296">
        <f t="shared" si="2317"/>
        <v>7.3220557748881157E-2</v>
      </c>
      <c r="H3048" s="296">
        <f t="shared" si="2317"/>
        <v>7.4859999872037147E-2</v>
      </c>
      <c r="I3048" s="296">
        <f t="shared" si="2317"/>
        <v>8.0328626723772792E-2</v>
      </c>
      <c r="J3048" s="296">
        <f t="shared" si="2317"/>
        <v>0.10370315102421589</v>
      </c>
      <c r="K3048" s="296">
        <f t="shared" si="2317"/>
        <v>8.3822036032613359E-2</v>
      </c>
      <c r="L3048" s="296">
        <f t="shared" si="2317"/>
        <v>8.1939656410704956E-2</v>
      </c>
      <c r="M3048" s="296">
        <f t="shared" si="2317"/>
        <v>0.10433297427339466</v>
      </c>
      <c r="N3048" s="296">
        <f t="shared" si="2317"/>
        <v>8.6335140492787343E-2</v>
      </c>
      <c r="O3048" s="296">
        <f t="shared" si="2317"/>
        <v>8.2066388423082628E-2</v>
      </c>
      <c r="P3048" s="155">
        <f t="shared" ref="P3048:P3053" si="2318">SUM(D3048:O3048)</f>
        <v>1</v>
      </c>
      <c r="Q3048" s="157">
        <f t="shared" ref="Q3048:Q3053" si="2319">(P3070/P3069-1)</f>
        <v>7.8783749968831307E-2</v>
      </c>
      <c r="R3048" s="83"/>
      <c r="S3048" s="83"/>
      <c r="T3048" s="67"/>
      <c r="U3048" s="209">
        <v>2</v>
      </c>
    </row>
    <row r="3049" spans="1:21" s="60" customFormat="1" ht="15.75" hidden="1" customHeight="1" thickBot="1">
      <c r="A3049" s="150" t="s">
        <v>641</v>
      </c>
      <c r="B3049" s="213"/>
      <c r="C3049" s="40" t="s">
        <v>600</v>
      </c>
      <c r="D3049" s="153">
        <f t="shared" si="2315"/>
        <v>8.0136852585132201E-2</v>
      </c>
      <c r="E3049" s="296">
        <f t="shared" ref="E3049:O3049" si="2320">E3071/$P3071</f>
        <v>7.5910274910375011E-2</v>
      </c>
      <c r="F3049" s="296">
        <f t="shared" si="2320"/>
        <v>7.5249736033114495E-2</v>
      </c>
      <c r="G3049" s="296">
        <f t="shared" si="2320"/>
        <v>7.2506591610149967E-2</v>
      </c>
      <c r="H3049" s="296">
        <f t="shared" si="2320"/>
        <v>7.6976327128691902E-2</v>
      </c>
      <c r="I3049" s="296">
        <f t="shared" si="2320"/>
        <v>8.0179681192587338E-2</v>
      </c>
      <c r="J3049" s="296">
        <f t="shared" si="2320"/>
        <v>0.10421191693207034</v>
      </c>
      <c r="K3049" s="296">
        <f t="shared" si="2320"/>
        <v>7.8592603303406464E-2</v>
      </c>
      <c r="L3049" s="296">
        <f t="shared" si="2320"/>
        <v>8.3395015561276986E-2</v>
      </c>
      <c r="M3049" s="296">
        <f t="shared" si="2320"/>
        <v>0.10137080298792735</v>
      </c>
      <c r="N3049" s="296">
        <f t="shared" si="2320"/>
        <v>8.7828783249109324E-2</v>
      </c>
      <c r="O3049" s="296">
        <f t="shared" si="2320"/>
        <v>8.3641414506158696E-2</v>
      </c>
      <c r="P3049" s="155">
        <f t="shared" si="2318"/>
        <v>1</v>
      </c>
      <c r="Q3049" s="156">
        <f t="shared" si="2319"/>
        <v>8.5738691182309257E-2</v>
      </c>
      <c r="R3049" s="83"/>
      <c r="S3049" s="83"/>
      <c r="T3049" s="67"/>
      <c r="U3049" s="209">
        <v>2</v>
      </c>
    </row>
    <row r="3050" spans="1:21" s="60" customFormat="1" ht="15.75" hidden="1" customHeight="1" thickBot="1">
      <c r="A3050" s="150" t="s">
        <v>641</v>
      </c>
      <c r="B3050" s="213"/>
      <c r="C3050" s="40" t="s">
        <v>696</v>
      </c>
      <c r="D3050" s="153">
        <f t="shared" si="2315"/>
        <v>7.9489848640200464E-2</v>
      </c>
      <c r="E3050" s="296">
        <f t="shared" ref="E3050:O3050" si="2321">E3072/$P3072</f>
        <v>7.4799618931547796E-2</v>
      </c>
      <c r="F3050" s="296">
        <f t="shared" si="2321"/>
        <v>7.5024929214954253E-2</v>
      </c>
      <c r="G3050" s="296">
        <f t="shared" si="2321"/>
        <v>7.4886360427719442E-2</v>
      </c>
      <c r="H3050" s="296">
        <f t="shared" si="2321"/>
        <v>7.7655692601214618E-2</v>
      </c>
      <c r="I3050" s="296">
        <f t="shared" si="2321"/>
        <v>7.9787357132304865E-2</v>
      </c>
      <c r="J3050" s="296">
        <f t="shared" si="2321"/>
        <v>0.10671073345917043</v>
      </c>
      <c r="K3050" s="296">
        <f t="shared" si="2321"/>
        <v>8.0470451307658911E-2</v>
      </c>
      <c r="L3050" s="296">
        <f t="shared" si="2321"/>
        <v>8.0867873326708625E-2</v>
      </c>
      <c r="M3050" s="296">
        <f t="shared" si="2321"/>
        <v>0.10344145393265664</v>
      </c>
      <c r="N3050" s="296">
        <f t="shared" si="2321"/>
        <v>8.5356921369019609E-2</v>
      </c>
      <c r="O3050" s="296">
        <f t="shared" si="2321"/>
        <v>8.1508759656844426E-2</v>
      </c>
      <c r="P3050" s="155">
        <f t="shared" si="2318"/>
        <v>1.0000000000000002</v>
      </c>
      <c r="Q3050" s="156">
        <f t="shared" si="2319"/>
        <v>8.7743888696904637E-2</v>
      </c>
      <c r="R3050" s="83"/>
      <c r="S3050" s="83"/>
      <c r="T3050" s="232"/>
      <c r="U3050" s="209">
        <v>2</v>
      </c>
    </row>
    <row r="3051" spans="1:21" s="60" customFormat="1" ht="15.75" hidden="1" customHeight="1" thickBot="1">
      <c r="A3051" s="150" t="s">
        <v>641</v>
      </c>
      <c r="B3051" s="62"/>
      <c r="C3051" s="49" t="s">
        <v>790</v>
      </c>
      <c r="D3051" s="298">
        <f t="shared" si="2315"/>
        <v>8.2063394139243101E-2</v>
      </c>
      <c r="E3051" s="299">
        <f t="shared" ref="E3051:O3051" si="2322">E3073/$P3073</f>
        <v>7.8302220804405936E-2</v>
      </c>
      <c r="F3051" s="299">
        <f t="shared" si="2322"/>
        <v>7.0127757561578921E-2</v>
      </c>
      <c r="G3051" s="299">
        <f t="shared" si="2322"/>
        <v>7.6572023161338446E-2</v>
      </c>
      <c r="H3051" s="299">
        <f t="shared" si="2322"/>
        <v>7.7705473362661828E-2</v>
      </c>
      <c r="I3051" s="299">
        <f t="shared" si="2322"/>
        <v>7.9322377748096112E-2</v>
      </c>
      <c r="J3051" s="299">
        <f t="shared" si="2322"/>
        <v>0.10938406907786846</v>
      </c>
      <c r="K3051" s="299">
        <f t="shared" si="2322"/>
        <v>7.6152524275925226E-2</v>
      </c>
      <c r="L3051" s="299">
        <f t="shared" si="2322"/>
        <v>8.2645966500466142E-2</v>
      </c>
      <c r="M3051" s="299">
        <f t="shared" si="2322"/>
        <v>0.10266979422570657</v>
      </c>
      <c r="N3051" s="299">
        <f t="shared" si="2322"/>
        <v>8.4968775236335711E-2</v>
      </c>
      <c r="O3051" s="299">
        <f t="shared" si="2322"/>
        <v>8.0085623906373485E-2</v>
      </c>
      <c r="P3051" s="300">
        <f t="shared" si="2318"/>
        <v>1</v>
      </c>
      <c r="Q3051" s="301">
        <f t="shared" si="2319"/>
        <v>4.5181585476969266E-2</v>
      </c>
      <c r="R3051" s="83"/>
      <c r="S3051" s="83"/>
      <c r="T3051" s="67"/>
      <c r="U3051" s="209">
        <v>2</v>
      </c>
    </row>
    <row r="3052" spans="1:21" s="60" customFormat="1" ht="15.75" hidden="1" customHeight="1" thickBot="1">
      <c r="A3052" s="150" t="s">
        <v>641</v>
      </c>
      <c r="B3052" s="62"/>
      <c r="C3052" s="49" t="s">
        <v>864</v>
      </c>
      <c r="D3052" s="130">
        <f t="shared" si="2315"/>
        <v>8.3425007618793692E-2</v>
      </c>
      <c r="E3052" s="119">
        <f t="shared" ref="E3052:O3053" si="2323">E3074/$P3074</f>
        <v>7.7135050906421643E-2</v>
      </c>
      <c r="F3052" s="119">
        <f t="shared" si="2323"/>
        <v>7.4236591792618656E-2</v>
      </c>
      <c r="G3052" s="119">
        <f t="shared" si="2323"/>
        <v>7.5027443921722142E-2</v>
      </c>
      <c r="H3052" s="119">
        <f t="shared" si="2323"/>
        <v>7.3619010620085773E-2</v>
      </c>
      <c r="I3052" s="119">
        <f t="shared" si="2323"/>
        <v>8.0729895999875137E-2</v>
      </c>
      <c r="J3052" s="119">
        <f t="shared" si="2323"/>
        <v>0.10756100391685043</v>
      </c>
      <c r="K3052" s="119">
        <f t="shared" si="2323"/>
        <v>7.9010481721887252E-2</v>
      </c>
      <c r="L3052" s="119">
        <f t="shared" si="2323"/>
        <v>7.9038224321503897E-2</v>
      </c>
      <c r="M3052" s="119">
        <f t="shared" si="2323"/>
        <v>0.10230833633762844</v>
      </c>
      <c r="N3052" s="119">
        <f t="shared" si="2323"/>
        <v>8.5678129953173365E-2</v>
      </c>
      <c r="O3052" s="119">
        <f t="shared" si="2323"/>
        <v>8.2230822889439656E-2</v>
      </c>
      <c r="P3052" s="175">
        <f t="shared" si="2318"/>
        <v>1.0000000000000002</v>
      </c>
      <c r="Q3052" s="176">
        <f t="shared" si="2319"/>
        <v>4.5226047899171284E-2</v>
      </c>
      <c r="R3052" s="83"/>
      <c r="S3052" s="83"/>
      <c r="T3052" s="67"/>
      <c r="U3052" s="209">
        <v>2</v>
      </c>
    </row>
    <row r="3053" spans="1:21" s="60" customFormat="1" ht="15.6" hidden="1" customHeight="1" thickBot="1">
      <c r="A3053" s="150" t="s">
        <v>641</v>
      </c>
      <c r="B3053" s="62"/>
      <c r="C3053" s="49" t="s">
        <v>948</v>
      </c>
      <c r="D3053" s="130">
        <f t="shared" si="2315"/>
        <v>7.9534739638150845E-2</v>
      </c>
      <c r="E3053" s="119">
        <f t="shared" si="2323"/>
        <v>7.6131392253450433E-2</v>
      </c>
      <c r="F3053" s="119">
        <f t="shared" si="2323"/>
        <v>7.1166539719501751E-2</v>
      </c>
      <c r="G3053" s="119">
        <f t="shared" si="2323"/>
        <v>6.524146188155508E-2</v>
      </c>
      <c r="H3053" s="119">
        <f t="shared" si="2323"/>
        <v>7.9868110313637386E-2</v>
      </c>
      <c r="I3053" s="119">
        <f t="shared" si="2323"/>
        <v>8.5035798151600575E-2</v>
      </c>
      <c r="J3053" s="119">
        <f t="shared" si="2323"/>
        <v>0.10778087347139059</v>
      </c>
      <c r="K3053" s="119">
        <f t="shared" si="2323"/>
        <v>8.1705723128855767E-2</v>
      </c>
      <c r="L3053" s="119">
        <f t="shared" si="2323"/>
        <v>8.0613993206449228E-2</v>
      </c>
      <c r="M3053" s="119">
        <f t="shared" si="2323"/>
        <v>0.10532295004861233</v>
      </c>
      <c r="N3053" s="119">
        <f t="shared" si="2323"/>
        <v>8.5046792813748523E-2</v>
      </c>
      <c r="O3053" s="119">
        <f t="shared" si="2323"/>
        <v>8.255162537304743E-2</v>
      </c>
      <c r="P3053" s="175">
        <f t="shared" si="2318"/>
        <v>1</v>
      </c>
      <c r="Q3053" s="176">
        <f t="shared" si="2319"/>
        <v>5.9351971687600535E-2</v>
      </c>
      <c r="R3053" s="83"/>
      <c r="S3053" s="83"/>
      <c r="T3053" s="67"/>
      <c r="U3053" s="209">
        <v>2</v>
      </c>
    </row>
    <row r="3054" spans="1:21" s="60" customFormat="1" ht="15.6" hidden="1" customHeight="1" thickBot="1">
      <c r="A3054" s="150" t="s">
        <v>641</v>
      </c>
      <c r="B3054" s="62"/>
      <c r="C3054" s="49" t="s">
        <v>1082</v>
      </c>
      <c r="D3054" s="130">
        <f t="shared" ref="D3054:O3054" si="2324">D3077/$P3077</f>
        <v>8.326184584353917E-2</v>
      </c>
      <c r="E3054" s="119">
        <f t="shared" si="2324"/>
        <v>7.6908122799923415E-2</v>
      </c>
      <c r="F3054" s="119">
        <f t="shared" si="2324"/>
        <v>7.4907807434153151E-2</v>
      </c>
      <c r="G3054" s="119">
        <f t="shared" si="2324"/>
        <v>7.3090147241499717E-2</v>
      </c>
      <c r="H3054" s="119">
        <f t="shared" si="2324"/>
        <v>7.6989360468487686E-2</v>
      </c>
      <c r="I3054" s="119">
        <f t="shared" si="2324"/>
        <v>8.2389281715418622E-2</v>
      </c>
      <c r="J3054" s="119">
        <f t="shared" si="2324"/>
        <v>0.10260917019179634</v>
      </c>
      <c r="K3054" s="119">
        <f t="shared" si="2324"/>
        <v>7.6283126711531743E-2</v>
      </c>
      <c r="L3054" s="119">
        <f t="shared" si="2324"/>
        <v>7.6350166485594728E-2</v>
      </c>
      <c r="M3054" s="119">
        <f t="shared" si="2324"/>
        <v>0.10127258258227712</v>
      </c>
      <c r="N3054" s="119">
        <f t="shared" si="2324"/>
        <v>8.9623427503346495E-2</v>
      </c>
      <c r="O3054" s="119">
        <f t="shared" si="2324"/>
        <v>8.6314961022431969E-2</v>
      </c>
      <c r="P3054" s="175">
        <f>SUM(D3054:O3054)</f>
        <v>1</v>
      </c>
      <c r="Q3054" s="176">
        <f>(P3077/P3075-1)</f>
        <v>5.8056361408789225E-2</v>
      </c>
      <c r="R3054" s="83"/>
      <c r="S3054" s="83"/>
      <c r="T3054" s="67"/>
      <c r="U3054" s="209">
        <v>2</v>
      </c>
    </row>
    <row r="3055" spans="1:21" s="60" customFormat="1" ht="15.6" hidden="1" customHeight="1" thickBot="1">
      <c r="A3055" s="150" t="s">
        <v>641</v>
      </c>
      <c r="B3055" s="62">
        <f>+B3034+1</f>
        <v>558</v>
      </c>
      <c r="C3055" s="49" t="s">
        <v>1759</v>
      </c>
      <c r="D3055" s="130">
        <f t="shared" ref="D3055:D3061" si="2325">D3078/$P3078</f>
        <v>9.2315408425672957E-2</v>
      </c>
      <c r="E3055" s="119">
        <f t="shared" ref="E3055:O3055" si="2326">E3078/$P3078</f>
        <v>8.8396791003708425E-2</v>
      </c>
      <c r="F3055" s="119">
        <f t="shared" si="2326"/>
        <v>8.2606216499820778E-2</v>
      </c>
      <c r="G3055" s="119">
        <f t="shared" si="2326"/>
        <v>8.2550293298430305E-2</v>
      </c>
      <c r="H3055" s="119">
        <f t="shared" si="2326"/>
        <v>8.8889413651942431E-2</v>
      </c>
      <c r="I3055" s="119">
        <f t="shared" si="2326"/>
        <v>9.6794759923814075E-2</v>
      </c>
      <c r="J3055" s="119">
        <f t="shared" si="2326"/>
        <v>0.11687366298638986</v>
      </c>
      <c r="K3055" s="119">
        <f t="shared" si="2326"/>
        <v>8.8879617807605379E-2</v>
      </c>
      <c r="L3055" s="119">
        <f t="shared" si="2326"/>
        <v>8.3372591933280879E-2</v>
      </c>
      <c r="M3055" s="119">
        <f t="shared" si="2326"/>
        <v>7.2580783579238847E-2</v>
      </c>
      <c r="N3055" s="119">
        <f t="shared" si="2326"/>
        <v>4.2316662417386089E-2</v>
      </c>
      <c r="O3055" s="119">
        <f t="shared" si="2326"/>
        <v>6.4423798472709848E-2</v>
      </c>
      <c r="P3055" s="175">
        <f t="shared" ref="P3055:P3064" si="2327">SUM(D3055:O3055)</f>
        <v>0.99999999999999978</v>
      </c>
      <c r="Q3055" s="176">
        <f>(P3078/P3077-1)</f>
        <v>-6.1563601612896535E-2</v>
      </c>
      <c r="R3055" s="83"/>
      <c r="S3055" s="83"/>
      <c r="T3055" s="67"/>
      <c r="U3055" s="209">
        <v>2</v>
      </c>
    </row>
    <row r="3056" spans="1:21" s="60" customFormat="1" ht="15.6" hidden="1" customHeight="1">
      <c r="A3056" s="150" t="s">
        <v>641</v>
      </c>
      <c r="B3056" s="408">
        <f>+B3055+1</f>
        <v>559</v>
      </c>
      <c r="C3056" s="566" t="s">
        <v>1760</v>
      </c>
      <c r="D3056" s="460">
        <f t="shared" si="2325"/>
        <v>7.101187463984189E-2</v>
      </c>
      <c r="E3056" s="346">
        <f t="shared" ref="E3056:O3056" si="2328">E3079/$P3079</f>
        <v>6.4680436804565714E-2</v>
      </c>
      <c r="F3056" s="346">
        <f t="shared" si="2328"/>
        <v>6.1583059673631445E-2</v>
      </c>
      <c r="G3056" s="346">
        <f t="shared" si="2328"/>
        <v>6.9954822231437078E-2</v>
      </c>
      <c r="H3056" s="346">
        <f t="shared" si="2328"/>
        <v>6.9388893100789634E-2</v>
      </c>
      <c r="I3056" s="346">
        <f t="shared" si="2328"/>
        <v>7.1441842827211804E-2</v>
      </c>
      <c r="J3056" s="346">
        <f t="shared" si="2328"/>
        <v>0.10282155113681285</v>
      </c>
      <c r="K3056" s="346">
        <f t="shared" si="2328"/>
        <v>7.9170110167094229E-2</v>
      </c>
      <c r="L3056" s="346">
        <f t="shared" si="2328"/>
        <v>7.8601342352481118E-2</v>
      </c>
      <c r="M3056" s="346">
        <f t="shared" si="2328"/>
        <v>0.11975606106540895</v>
      </c>
      <c r="N3056" s="346">
        <f t="shared" si="2328"/>
        <v>0.10800931834754098</v>
      </c>
      <c r="O3056" s="346">
        <f t="shared" si="2328"/>
        <v>0.10358068765318422</v>
      </c>
      <c r="P3056" s="545">
        <f t="shared" si="2327"/>
        <v>0.99999999999999978</v>
      </c>
      <c r="Q3056" s="548">
        <f t="shared" ref="Q3056:Q3064" si="2329">(P3079/P3078-1)</f>
        <v>0.16112532427591386</v>
      </c>
      <c r="R3056" s="83"/>
      <c r="S3056" s="83"/>
      <c r="T3056" s="67"/>
      <c r="U3056" s="209">
        <v>2</v>
      </c>
    </row>
    <row r="3057" spans="1:21" s="60" customFormat="1" ht="15.6" customHeight="1">
      <c r="A3057" s="150" t="s">
        <v>641</v>
      </c>
      <c r="B3057" s="513">
        <v>550</v>
      </c>
      <c r="C3057" s="567" t="s">
        <v>1761</v>
      </c>
      <c r="D3057" s="119">
        <f t="shared" si="2325"/>
        <v>8.2252835653176704E-2</v>
      </c>
      <c r="E3057" s="119">
        <f t="shared" ref="E3057:O3057" si="2330">E3080/$P3080</f>
        <v>7.847686001008207E-2</v>
      </c>
      <c r="F3057" s="119">
        <f t="shared" si="2330"/>
        <v>7.1584767787495021E-2</v>
      </c>
      <c r="G3057" s="119">
        <f t="shared" si="2330"/>
        <v>7.7251505218199318E-2</v>
      </c>
      <c r="H3057" s="119">
        <f t="shared" si="2330"/>
        <v>8.1175623171242869E-2</v>
      </c>
      <c r="I3057" s="119">
        <f t="shared" si="2330"/>
        <v>8.7304271983617121E-2</v>
      </c>
      <c r="J3057" s="119">
        <f t="shared" si="2330"/>
        <v>0.10597690167207249</v>
      </c>
      <c r="K3057" s="119">
        <f t="shared" si="2330"/>
        <v>7.2425181361951793E-2</v>
      </c>
      <c r="L3057" s="119">
        <f t="shared" si="2330"/>
        <v>7.5889046110949793E-2</v>
      </c>
      <c r="M3057" s="119">
        <f t="shared" si="2330"/>
        <v>0.10108795505908309</v>
      </c>
      <c r="N3057" s="119">
        <f t="shared" si="2330"/>
        <v>8.6195603595714335E-2</v>
      </c>
      <c r="O3057" s="119">
        <f t="shared" si="2330"/>
        <v>8.0379448376415433E-2</v>
      </c>
      <c r="P3057" s="175">
        <f t="shared" si="2327"/>
        <v>1</v>
      </c>
      <c r="Q3057" s="556">
        <f t="shared" si="2329"/>
        <v>0.36137696236236794</v>
      </c>
      <c r="R3057" s="83"/>
      <c r="S3057" s="83"/>
      <c r="T3057" s="67"/>
      <c r="U3057" s="209">
        <v>1</v>
      </c>
    </row>
    <row r="3058" spans="1:21" s="60" customFormat="1" ht="15.6" customHeight="1">
      <c r="A3058" s="150" t="s">
        <v>641</v>
      </c>
      <c r="B3058" s="513">
        <f>+B3057+1</f>
        <v>551</v>
      </c>
      <c r="C3058" s="567" t="s">
        <v>1762</v>
      </c>
      <c r="D3058" s="119">
        <f t="shared" si="2325"/>
        <v>8.7934307720094071E-2</v>
      </c>
      <c r="E3058" s="119">
        <f t="shared" ref="E3058:O3058" si="2331">E3081/$P3081</f>
        <v>7.7328342326158803E-2</v>
      </c>
      <c r="F3058" s="119">
        <f t="shared" si="2331"/>
        <v>7.651661298218862E-2</v>
      </c>
      <c r="G3058" s="119">
        <f t="shared" si="2331"/>
        <v>7.4023600764101846E-2</v>
      </c>
      <c r="H3058" s="119">
        <f t="shared" si="2331"/>
        <v>8.2647318818711846E-2</v>
      </c>
      <c r="I3058" s="119">
        <f t="shared" si="2331"/>
        <v>8.199316836090613E-2</v>
      </c>
      <c r="J3058" s="119">
        <f t="shared" si="2331"/>
        <v>0.11026568490917303</v>
      </c>
      <c r="K3058" s="119">
        <f t="shared" si="2331"/>
        <v>7.8020254373509845E-2</v>
      </c>
      <c r="L3058" s="119">
        <f t="shared" si="2331"/>
        <v>7.7267056585355792E-2</v>
      </c>
      <c r="M3058" s="119">
        <f t="shared" si="2331"/>
        <v>9.7850461714998116E-2</v>
      </c>
      <c r="N3058" s="119">
        <f t="shared" si="2331"/>
        <v>7.934910692042739E-2</v>
      </c>
      <c r="O3058" s="119">
        <f t="shared" si="2331"/>
        <v>7.6804084524374594E-2</v>
      </c>
      <c r="P3058" s="175">
        <f t="shared" si="2327"/>
        <v>1.0000000000000002</v>
      </c>
      <c r="Q3058" s="556">
        <f t="shared" si="2329"/>
        <v>-1.3638172512401847E-2</v>
      </c>
      <c r="R3058" s="83"/>
      <c r="S3058" s="83"/>
      <c r="T3058" s="67"/>
      <c r="U3058" s="209">
        <v>1</v>
      </c>
    </row>
    <row r="3059" spans="1:21" s="60" customFormat="1" ht="15.75" customHeight="1">
      <c r="A3059" s="150" t="s">
        <v>641</v>
      </c>
      <c r="B3059" s="513">
        <f>+B3058+1</f>
        <v>552</v>
      </c>
      <c r="C3059" s="567" t="s">
        <v>1763</v>
      </c>
      <c r="D3059" s="119">
        <f t="shared" si="2325"/>
        <v>8.5893482375318464E-2</v>
      </c>
      <c r="E3059" s="119">
        <f t="shared" ref="E3059:O3059" si="2332">E3082/$P3082</f>
        <v>7.579844274657474E-2</v>
      </c>
      <c r="F3059" s="119">
        <f t="shared" si="2332"/>
        <v>7.2557452883573001E-2</v>
      </c>
      <c r="G3059" s="119">
        <f t="shared" si="2332"/>
        <v>7.9248331893472787E-2</v>
      </c>
      <c r="H3059" s="119">
        <f t="shared" si="2332"/>
        <v>8.0525817829301752E-2</v>
      </c>
      <c r="I3059" s="119">
        <f t="shared" si="2332"/>
        <v>8.3844004959938545E-2</v>
      </c>
      <c r="J3059" s="119">
        <f t="shared" si="2332"/>
        <v>0.10478184428145257</v>
      </c>
      <c r="K3059" s="119">
        <f t="shared" si="2332"/>
        <v>7.4978222156954072E-2</v>
      </c>
      <c r="L3059" s="119">
        <f t="shared" si="2332"/>
        <v>7.8843488716734841E-2</v>
      </c>
      <c r="M3059" s="119">
        <f t="shared" si="2332"/>
        <v>9.8566111974461287E-2</v>
      </c>
      <c r="N3059" s="119">
        <f t="shared" si="2332"/>
        <v>8.3322950202312424E-2</v>
      </c>
      <c r="O3059" s="119">
        <f t="shared" si="2332"/>
        <v>8.163984997990574E-2</v>
      </c>
      <c r="P3059" s="175">
        <f t="shared" si="2327"/>
        <v>1.0000000000000002</v>
      </c>
      <c r="Q3059" s="556">
        <f t="shared" si="2329"/>
        <v>-6.9895277033339642E-2</v>
      </c>
      <c r="R3059" s="83"/>
      <c r="S3059" s="83"/>
      <c r="T3059" s="67"/>
      <c r="U3059" s="209">
        <v>1</v>
      </c>
    </row>
    <row r="3060" spans="1:21" s="60" customFormat="1" ht="15.75" customHeight="1">
      <c r="A3060" s="150" t="s">
        <v>641</v>
      </c>
      <c r="B3060" s="513">
        <f>+B3059+1</f>
        <v>553</v>
      </c>
      <c r="C3060" s="567" t="s">
        <v>1764</v>
      </c>
      <c r="D3060" s="119">
        <f t="shared" si="2325"/>
        <v>7.8660599491523778E-2</v>
      </c>
      <c r="E3060" s="119">
        <f t="shared" ref="E3060:O3060" si="2333">E3083/$P3083</f>
        <v>7.4777430952614271E-2</v>
      </c>
      <c r="F3060" s="119">
        <f t="shared" si="2333"/>
        <v>6.9253160535620709E-2</v>
      </c>
      <c r="G3060" s="119">
        <f t="shared" si="2333"/>
        <v>7.0055596868111969E-2</v>
      </c>
      <c r="H3060" s="119">
        <f t="shared" si="2333"/>
        <v>7.6518098588469891E-2</v>
      </c>
      <c r="I3060" s="119">
        <f t="shared" si="2333"/>
        <v>8.5442738591526568E-2</v>
      </c>
      <c r="J3060" s="119">
        <f t="shared" si="2333"/>
        <v>0.11117717014204093</v>
      </c>
      <c r="K3060" s="119">
        <f t="shared" si="2333"/>
        <v>8.1427598177674365E-2</v>
      </c>
      <c r="L3060" s="119">
        <f t="shared" si="2333"/>
        <v>7.8636832986848801E-2</v>
      </c>
      <c r="M3060" s="119">
        <f t="shared" si="2333"/>
        <v>0.10260084632920735</v>
      </c>
      <c r="N3060" s="119">
        <f t="shared" si="2333"/>
        <v>8.9140284632048622E-2</v>
      </c>
      <c r="O3060" s="119">
        <f t="shared" si="2333"/>
        <v>8.230964270431293E-2</v>
      </c>
      <c r="P3060" s="175">
        <f t="shared" si="2327"/>
        <v>1</v>
      </c>
      <c r="Q3060" s="556">
        <f t="shared" si="2329"/>
        <v>-3.6992804346740904E-2</v>
      </c>
      <c r="R3060" s="83"/>
      <c r="S3060" s="83"/>
      <c r="T3060" s="67"/>
      <c r="U3060" s="209">
        <v>1</v>
      </c>
    </row>
    <row r="3061" spans="1:21" s="60" customFormat="1" ht="15.75" customHeight="1">
      <c r="A3061" s="150" t="s">
        <v>641</v>
      </c>
      <c r="B3061" s="513">
        <v>554</v>
      </c>
      <c r="C3061" s="567" t="s">
        <v>1765</v>
      </c>
      <c r="D3061" s="119">
        <f t="shared" si="2325"/>
        <v>8.3700835488151867E-2</v>
      </c>
      <c r="E3061" s="119">
        <f t="shared" ref="E3061:O3061" si="2334">E3084/$P3084</f>
        <v>8.0408500852093681E-2</v>
      </c>
      <c r="F3061" s="119">
        <f t="shared" si="2334"/>
        <v>6.711858720666021E-2</v>
      </c>
      <c r="G3061" s="119">
        <f t="shared" si="2334"/>
        <v>7.5996114735731618E-2</v>
      </c>
      <c r="H3061" s="119">
        <f t="shared" si="2334"/>
        <v>7.9208105500181383E-2</v>
      </c>
      <c r="I3061" s="119">
        <f t="shared" si="2334"/>
        <v>8.1724618586622375E-2</v>
      </c>
      <c r="J3061" s="119">
        <f t="shared" si="2334"/>
        <v>0.10981268259151061</v>
      </c>
      <c r="K3061" s="119">
        <f t="shared" si="2334"/>
        <v>8.0235244696492347E-2</v>
      </c>
      <c r="L3061" s="119">
        <f t="shared" si="2334"/>
        <v>7.8975005250997696E-2</v>
      </c>
      <c r="M3061" s="119">
        <f t="shared" si="2334"/>
        <v>0.10369288346604037</v>
      </c>
      <c r="N3061" s="119">
        <f t="shared" si="2334"/>
        <v>7.9466689580111161E-2</v>
      </c>
      <c r="O3061" s="119">
        <f t="shared" si="2334"/>
        <v>7.9660732045406746E-2</v>
      </c>
      <c r="P3061" s="175">
        <f t="shared" si="2327"/>
        <v>1</v>
      </c>
      <c r="Q3061" s="556">
        <f t="shared" si="2329"/>
        <v>1.174451055326875E-2</v>
      </c>
      <c r="R3061" s="83"/>
      <c r="S3061" s="83"/>
      <c r="T3061" s="67"/>
      <c r="U3061" s="209">
        <v>1</v>
      </c>
    </row>
    <row r="3062" spans="1:21" s="60" customFormat="1" ht="15.75" customHeight="1">
      <c r="A3062" s="150" t="s">
        <v>641</v>
      </c>
      <c r="B3062" s="513">
        <v>555</v>
      </c>
      <c r="C3062" s="567" t="s">
        <v>1766</v>
      </c>
      <c r="D3062" s="119">
        <f t="shared" ref="D3062:O3064" si="2335">D3085/$P3085</f>
        <v>7.632014754036659E-2</v>
      </c>
      <c r="E3062" s="119">
        <f t="shared" si="2335"/>
        <v>7.3125635138695466E-2</v>
      </c>
      <c r="F3062" s="119">
        <f t="shared" si="2335"/>
        <v>6.7080055704015956E-2</v>
      </c>
      <c r="G3062" s="119">
        <f t="shared" si="2335"/>
        <v>6.6920094847378528E-2</v>
      </c>
      <c r="H3062" s="119">
        <f t="shared" si="2335"/>
        <v>7.3398509541194618E-2</v>
      </c>
      <c r="I3062" s="119">
        <f t="shared" si="2335"/>
        <v>8.2450412134442388E-2</v>
      </c>
      <c r="J3062" s="119">
        <f t="shared" si="2335"/>
        <v>0.11470134367119575</v>
      </c>
      <c r="K3062" s="119">
        <f t="shared" si="2335"/>
        <v>7.996160939440701E-2</v>
      </c>
      <c r="L3062" s="119">
        <f t="shared" si="2335"/>
        <v>8.2544506755993827E-2</v>
      </c>
      <c r="M3062" s="119">
        <f t="shared" si="2335"/>
        <v>0.10832172833000865</v>
      </c>
      <c r="N3062" s="119">
        <f t="shared" si="2335"/>
        <v>8.9563965523730665E-2</v>
      </c>
      <c r="O3062" s="119">
        <f t="shared" si="2335"/>
        <v>8.5611991418570371E-2</v>
      </c>
      <c r="P3062" s="175">
        <f t="shared" si="2327"/>
        <v>0.99999999999999978</v>
      </c>
      <c r="Q3062" s="556">
        <f t="shared" si="2329"/>
        <v>1.464550991961211E-2</v>
      </c>
      <c r="R3062" s="83"/>
      <c r="S3062" s="83"/>
      <c r="T3062" s="67"/>
      <c r="U3062" s="209">
        <v>1</v>
      </c>
    </row>
    <row r="3063" spans="1:21" s="60" customFormat="1" ht="15.75" hidden="1" customHeight="1" thickBot="1">
      <c r="A3063" s="150" t="s">
        <v>641</v>
      </c>
      <c r="B3063" s="409"/>
      <c r="C3063" s="158" t="s">
        <v>1767</v>
      </c>
      <c r="D3063" s="102" t="e">
        <f t="shared" si="2335"/>
        <v>#DIV/0!</v>
      </c>
      <c r="E3063" s="103" t="e">
        <f t="shared" si="2335"/>
        <v>#DIV/0!</v>
      </c>
      <c r="F3063" s="103" t="e">
        <f t="shared" si="2335"/>
        <v>#DIV/0!</v>
      </c>
      <c r="G3063" s="103" t="e">
        <f t="shared" si="2335"/>
        <v>#DIV/0!</v>
      </c>
      <c r="H3063" s="103" t="e">
        <f t="shared" si="2335"/>
        <v>#DIV/0!</v>
      </c>
      <c r="I3063" s="103" t="e">
        <f t="shared" si="2335"/>
        <v>#DIV/0!</v>
      </c>
      <c r="J3063" s="103" t="e">
        <f t="shared" si="2335"/>
        <v>#DIV/0!</v>
      </c>
      <c r="K3063" s="103" t="e">
        <f t="shared" si="2335"/>
        <v>#DIV/0!</v>
      </c>
      <c r="L3063" s="103" t="e">
        <f t="shared" si="2335"/>
        <v>#DIV/0!</v>
      </c>
      <c r="M3063" s="103" t="e">
        <f t="shared" si="2335"/>
        <v>#DIV/0!</v>
      </c>
      <c r="N3063" s="103" t="e">
        <f t="shared" si="2335"/>
        <v>#DIV/0!</v>
      </c>
      <c r="O3063" s="103" t="e">
        <f t="shared" si="2335"/>
        <v>#DIV/0!</v>
      </c>
      <c r="P3063" s="105" t="e">
        <f t="shared" si="2327"/>
        <v>#DIV/0!</v>
      </c>
      <c r="Q3063" s="106">
        <f t="shared" si="2329"/>
        <v>-1</v>
      </c>
      <c r="R3063" s="83"/>
      <c r="S3063" s="83"/>
      <c r="T3063" s="67"/>
      <c r="U3063" s="209">
        <v>2</v>
      </c>
    </row>
    <row r="3064" spans="1:21" s="60" customFormat="1" ht="15.75" hidden="1" customHeight="1" thickBot="1">
      <c r="A3064" s="150" t="s">
        <v>641</v>
      </c>
      <c r="B3064" s="213"/>
      <c r="C3064" s="40" t="s">
        <v>1768</v>
      </c>
      <c r="D3064" s="102" t="e">
        <f t="shared" si="2335"/>
        <v>#DIV/0!</v>
      </c>
      <c r="E3064" s="103" t="e">
        <f t="shared" si="2335"/>
        <v>#DIV/0!</v>
      </c>
      <c r="F3064" s="103" t="e">
        <f t="shared" si="2335"/>
        <v>#DIV/0!</v>
      </c>
      <c r="G3064" s="103" t="e">
        <f t="shared" si="2335"/>
        <v>#DIV/0!</v>
      </c>
      <c r="H3064" s="103" t="e">
        <f t="shared" si="2335"/>
        <v>#DIV/0!</v>
      </c>
      <c r="I3064" s="103" t="e">
        <f t="shared" si="2335"/>
        <v>#DIV/0!</v>
      </c>
      <c r="J3064" s="103" t="e">
        <f t="shared" si="2335"/>
        <v>#DIV/0!</v>
      </c>
      <c r="K3064" s="103" t="e">
        <f t="shared" si="2335"/>
        <v>#DIV/0!</v>
      </c>
      <c r="L3064" s="103" t="e">
        <f t="shared" si="2335"/>
        <v>#DIV/0!</v>
      </c>
      <c r="M3064" s="103" t="e">
        <f t="shared" si="2335"/>
        <v>#DIV/0!</v>
      </c>
      <c r="N3064" s="103" t="e">
        <f t="shared" si="2335"/>
        <v>#DIV/0!</v>
      </c>
      <c r="O3064" s="103" t="e">
        <f t="shared" si="2335"/>
        <v>#DIV/0!</v>
      </c>
      <c r="P3064" s="107" t="e">
        <f t="shared" si="2327"/>
        <v>#DIV/0!</v>
      </c>
      <c r="Q3064" s="108" t="e">
        <f t="shared" si="2329"/>
        <v>#DIV/0!</v>
      </c>
      <c r="R3064" s="83"/>
      <c r="S3064" s="83"/>
      <c r="T3064" s="67"/>
      <c r="U3064" s="209">
        <v>2</v>
      </c>
    </row>
    <row r="3065" spans="1:21" s="60" customFormat="1" ht="15.75" hidden="1" customHeight="1" thickBot="1">
      <c r="A3065" s="150" t="s">
        <v>641</v>
      </c>
      <c r="B3065" s="213"/>
      <c r="C3065" s="40" t="s">
        <v>2566</v>
      </c>
      <c r="D3065" s="102" t="e">
        <f t="shared" ref="D3065:O3065" si="2336">D3088/$P3088</f>
        <v>#DIV/0!</v>
      </c>
      <c r="E3065" s="103" t="e">
        <f t="shared" si="2336"/>
        <v>#DIV/0!</v>
      </c>
      <c r="F3065" s="103" t="e">
        <f t="shared" si="2336"/>
        <v>#DIV/0!</v>
      </c>
      <c r="G3065" s="103" t="e">
        <f t="shared" si="2336"/>
        <v>#DIV/0!</v>
      </c>
      <c r="H3065" s="103" t="e">
        <f t="shared" si="2336"/>
        <v>#DIV/0!</v>
      </c>
      <c r="I3065" s="103" t="e">
        <f t="shared" si="2336"/>
        <v>#DIV/0!</v>
      </c>
      <c r="J3065" s="103" t="e">
        <f t="shared" si="2336"/>
        <v>#DIV/0!</v>
      </c>
      <c r="K3065" s="103" t="e">
        <f t="shared" si="2336"/>
        <v>#DIV/0!</v>
      </c>
      <c r="L3065" s="103" t="e">
        <f t="shared" si="2336"/>
        <v>#DIV/0!</v>
      </c>
      <c r="M3065" s="103" t="e">
        <f t="shared" si="2336"/>
        <v>#DIV/0!</v>
      </c>
      <c r="N3065" s="103" t="e">
        <f t="shared" si="2336"/>
        <v>#DIV/0!</v>
      </c>
      <c r="O3065" s="103" t="e">
        <f t="shared" si="2336"/>
        <v>#DIV/0!</v>
      </c>
      <c r="P3065" s="107" t="e">
        <f t="shared" ref="P3065:P3067" si="2337">SUM(D3065:O3065)</f>
        <v>#DIV/0!</v>
      </c>
      <c r="Q3065" s="108" t="e">
        <f t="shared" ref="Q3065:Q3067" si="2338">(P3088/P3087-1)</f>
        <v>#DIV/0!</v>
      </c>
      <c r="R3065" s="83"/>
      <c r="S3065" s="83"/>
      <c r="T3065" s="67"/>
      <c r="U3065" s="209">
        <v>2</v>
      </c>
    </row>
    <row r="3066" spans="1:21" s="60" customFormat="1" ht="15.75" hidden="1" customHeight="1" thickBot="1">
      <c r="A3066" s="150" t="s">
        <v>641</v>
      </c>
      <c r="B3066" s="213"/>
      <c r="C3066" s="40" t="s">
        <v>2662</v>
      </c>
      <c r="D3066" s="102" t="e">
        <f t="shared" ref="D3066:O3066" si="2339">D3089/$P3089</f>
        <v>#DIV/0!</v>
      </c>
      <c r="E3066" s="103" t="e">
        <f t="shared" si="2339"/>
        <v>#DIV/0!</v>
      </c>
      <c r="F3066" s="103" t="e">
        <f t="shared" si="2339"/>
        <v>#DIV/0!</v>
      </c>
      <c r="G3066" s="103" t="e">
        <f t="shared" si="2339"/>
        <v>#DIV/0!</v>
      </c>
      <c r="H3066" s="103" t="e">
        <f t="shared" si="2339"/>
        <v>#DIV/0!</v>
      </c>
      <c r="I3066" s="103" t="e">
        <f t="shared" si="2339"/>
        <v>#DIV/0!</v>
      </c>
      <c r="J3066" s="103" t="e">
        <f t="shared" si="2339"/>
        <v>#DIV/0!</v>
      </c>
      <c r="K3066" s="103" t="e">
        <f t="shared" si="2339"/>
        <v>#DIV/0!</v>
      </c>
      <c r="L3066" s="103" t="e">
        <f t="shared" si="2339"/>
        <v>#DIV/0!</v>
      </c>
      <c r="M3066" s="103" t="e">
        <f t="shared" si="2339"/>
        <v>#DIV/0!</v>
      </c>
      <c r="N3066" s="103" t="e">
        <f t="shared" si="2339"/>
        <v>#DIV/0!</v>
      </c>
      <c r="O3066" s="103" t="e">
        <f t="shared" si="2339"/>
        <v>#DIV/0!</v>
      </c>
      <c r="P3066" s="107" t="e">
        <f t="shared" si="2337"/>
        <v>#DIV/0!</v>
      </c>
      <c r="Q3066" s="108" t="e">
        <f t="shared" si="2338"/>
        <v>#DIV/0!</v>
      </c>
      <c r="R3066" s="83"/>
      <c r="S3066" s="83"/>
      <c r="T3066" s="67"/>
      <c r="U3066" s="209">
        <v>2</v>
      </c>
    </row>
    <row r="3067" spans="1:21" s="60" customFormat="1" ht="15.75" hidden="1" customHeight="1" thickBot="1">
      <c r="A3067" s="150" t="s">
        <v>641</v>
      </c>
      <c r="B3067" s="213"/>
      <c r="C3067" s="40" t="s">
        <v>2758</v>
      </c>
      <c r="D3067" s="102" t="e">
        <f t="shared" ref="D3067:O3067" si="2340">D3090/$P3090</f>
        <v>#DIV/0!</v>
      </c>
      <c r="E3067" s="103" t="e">
        <f t="shared" si="2340"/>
        <v>#DIV/0!</v>
      </c>
      <c r="F3067" s="103" t="e">
        <f t="shared" si="2340"/>
        <v>#DIV/0!</v>
      </c>
      <c r="G3067" s="103" t="e">
        <f t="shared" si="2340"/>
        <v>#DIV/0!</v>
      </c>
      <c r="H3067" s="103" t="e">
        <f t="shared" si="2340"/>
        <v>#DIV/0!</v>
      </c>
      <c r="I3067" s="103" t="e">
        <f t="shared" si="2340"/>
        <v>#DIV/0!</v>
      </c>
      <c r="J3067" s="103" t="e">
        <f t="shared" si="2340"/>
        <v>#DIV/0!</v>
      </c>
      <c r="K3067" s="103" t="e">
        <f t="shared" si="2340"/>
        <v>#DIV/0!</v>
      </c>
      <c r="L3067" s="103" t="e">
        <f t="shared" si="2340"/>
        <v>#DIV/0!</v>
      </c>
      <c r="M3067" s="103" t="e">
        <f t="shared" si="2340"/>
        <v>#DIV/0!</v>
      </c>
      <c r="N3067" s="103" t="e">
        <f t="shared" si="2340"/>
        <v>#DIV/0!</v>
      </c>
      <c r="O3067" s="103" t="e">
        <f t="shared" si="2340"/>
        <v>#DIV/0!</v>
      </c>
      <c r="P3067" s="107" t="e">
        <f t="shared" si="2337"/>
        <v>#DIV/0!</v>
      </c>
      <c r="Q3067" s="108" t="e">
        <f t="shared" si="2338"/>
        <v>#DIV/0!</v>
      </c>
      <c r="R3067" s="83"/>
      <c r="S3067" s="83"/>
      <c r="T3067" s="67"/>
      <c r="U3067" s="209">
        <v>2</v>
      </c>
    </row>
    <row r="3068" spans="1:21" s="60" customFormat="1" ht="15.75" hidden="1" customHeight="1" thickBot="1">
      <c r="A3068" s="150" t="s">
        <v>641</v>
      </c>
      <c r="B3068" s="213"/>
      <c r="C3068" s="41" t="s">
        <v>324</v>
      </c>
      <c r="D3068" s="351">
        <v>779.70054686999981</v>
      </c>
      <c r="E3068" s="352">
        <v>720.00410166000017</v>
      </c>
      <c r="F3068" s="352">
        <v>678.85256154000012</v>
      </c>
      <c r="G3068" s="352">
        <v>726.31149829000003</v>
      </c>
      <c r="H3068" s="352">
        <v>709.52709090000008</v>
      </c>
      <c r="I3068" s="352">
        <v>752.79073987000004</v>
      </c>
      <c r="J3068" s="352">
        <v>987.91670887000009</v>
      </c>
      <c r="K3068" s="352">
        <v>731.63692082</v>
      </c>
      <c r="L3068" s="352">
        <v>791.87687619000019</v>
      </c>
      <c r="M3068" s="352">
        <v>992.74226283999997</v>
      </c>
      <c r="N3068" s="352">
        <v>854.58285191000027</v>
      </c>
      <c r="O3068" s="83">
        <v>762.27166349000004</v>
      </c>
      <c r="P3068" s="304">
        <f>SUM(D3068:O3068)</f>
        <v>9488.213823250002</v>
      </c>
      <c r="Q3068" s="84"/>
      <c r="R3068" s="83"/>
      <c r="S3068" s="83"/>
      <c r="T3068" s="67"/>
      <c r="U3068" s="209">
        <v>2</v>
      </c>
    </row>
    <row r="3069" spans="1:21" s="60" customFormat="1" ht="15.75" hidden="1" customHeight="1" thickBot="1">
      <c r="A3069" s="150" t="s">
        <v>641</v>
      </c>
      <c r="B3069" s="213"/>
      <c r="C3069" s="40" t="s">
        <v>325</v>
      </c>
      <c r="D3069" s="109">
        <v>819.86523470999998</v>
      </c>
      <c r="E3069" s="110">
        <v>767.14625060000003</v>
      </c>
      <c r="F3069" s="110">
        <v>732.39472288000002</v>
      </c>
      <c r="G3069" s="110">
        <v>749.18336899999997</v>
      </c>
      <c r="H3069" s="110">
        <v>753.39899329000002</v>
      </c>
      <c r="I3069" s="110">
        <v>802.15529586000002</v>
      </c>
      <c r="J3069" s="110">
        <v>1076.9874167099999</v>
      </c>
      <c r="K3069" s="110">
        <v>804.05029294999997</v>
      </c>
      <c r="L3069" s="110">
        <v>879.82424190999996</v>
      </c>
      <c r="M3069" s="110">
        <v>1053.8246899000001</v>
      </c>
      <c r="N3069" s="110">
        <v>865.38593046000005</v>
      </c>
      <c r="O3069" s="111">
        <v>822.82545242000015</v>
      </c>
      <c r="P3069" s="112">
        <f>SUM(D3069:O3069)</f>
        <v>10127.041890689999</v>
      </c>
      <c r="Q3069" s="240"/>
      <c r="R3069" s="315"/>
      <c r="S3069" s="315"/>
      <c r="T3069" s="242"/>
      <c r="U3069" s="209">
        <v>2</v>
      </c>
    </row>
    <row r="3070" spans="1:21" s="60" customFormat="1" ht="15.75" hidden="1" customHeight="1" thickBot="1">
      <c r="A3070" s="150" t="s">
        <v>641</v>
      </c>
      <c r="B3070" s="213"/>
      <c r="C3070" s="40" t="s">
        <v>481</v>
      </c>
      <c r="D3070" s="109">
        <v>867.33672046000004</v>
      </c>
      <c r="E3070" s="110">
        <v>835.70544747999998</v>
      </c>
      <c r="F3070" s="110">
        <v>803.03399107999996</v>
      </c>
      <c r="G3070" s="110">
        <v>799.92640931999995</v>
      </c>
      <c r="H3070" s="110">
        <v>817.83713126999999</v>
      </c>
      <c r="I3070" s="110">
        <v>877.58126837999998</v>
      </c>
      <c r="J3070" s="110">
        <v>1132.94533372</v>
      </c>
      <c r="K3070" s="110">
        <v>915.74637460999998</v>
      </c>
      <c r="L3070" s="110">
        <v>895.18158763999998</v>
      </c>
      <c r="M3070" s="110">
        <v>1139.8260823200001</v>
      </c>
      <c r="N3070" s="110">
        <v>943.20175993999999</v>
      </c>
      <c r="O3070" s="111">
        <v>896.56612070999995</v>
      </c>
      <c r="P3070" s="112">
        <f t="shared" ref="P3070:P3075" si="2341">SUM(D3070:O3070)</f>
        <v>10924.888226930001</v>
      </c>
      <c r="Q3070" s="80"/>
      <c r="R3070" s="114"/>
      <c r="S3070" s="114"/>
      <c r="T3070" s="115">
        <f t="shared" ref="T3070:T3076" si="2342">R3070-S3070</f>
        <v>0</v>
      </c>
      <c r="U3070" s="209">
        <v>2</v>
      </c>
    </row>
    <row r="3071" spans="1:21" s="60" customFormat="1" ht="15.75" hidden="1" customHeight="1" thickBot="1">
      <c r="A3071" s="150" t="s">
        <v>641</v>
      </c>
      <c r="B3071" s="213"/>
      <c r="C3071" s="40" t="s">
        <v>600</v>
      </c>
      <c r="D3071" s="109">
        <v>950.54919462999999</v>
      </c>
      <c r="E3071" s="110">
        <v>900.41533143000004</v>
      </c>
      <c r="F3071" s="110">
        <v>892.58030076</v>
      </c>
      <c r="G3071" s="110">
        <v>860.04229062000002</v>
      </c>
      <c r="H3071" s="110">
        <v>913.06038853999996</v>
      </c>
      <c r="I3071" s="110">
        <v>951.05720931999997</v>
      </c>
      <c r="J3071" s="110">
        <v>1236.1173481999999</v>
      </c>
      <c r="K3071" s="110">
        <v>932.23196773999996</v>
      </c>
      <c r="L3071" s="110">
        <v>989.19613536999998</v>
      </c>
      <c r="M3071" s="110">
        <v>1202.41726535</v>
      </c>
      <c r="N3071" s="110">
        <v>1041.7875982099999</v>
      </c>
      <c r="O3071" s="111">
        <v>992.11881464999999</v>
      </c>
      <c r="P3071" s="112">
        <f t="shared" si="2341"/>
        <v>11861.573844819999</v>
      </c>
      <c r="Q3071" s="80"/>
      <c r="R3071" s="114"/>
      <c r="S3071" s="114"/>
      <c r="T3071" s="115">
        <f t="shared" si="2342"/>
        <v>0</v>
      </c>
      <c r="U3071" s="209">
        <v>2</v>
      </c>
    </row>
    <row r="3072" spans="1:21" s="60" customFormat="1" ht="15.75" hidden="1" customHeight="1" thickBot="1">
      <c r="A3072" s="150" t="s">
        <v>641</v>
      </c>
      <c r="B3072" s="213"/>
      <c r="C3072" s="40" t="s">
        <v>696</v>
      </c>
      <c r="D3072" s="109">
        <v>1025.60620313</v>
      </c>
      <c r="E3072" s="110">
        <v>965.09119693000002</v>
      </c>
      <c r="F3072" s="110">
        <v>967.99823006999998</v>
      </c>
      <c r="G3072" s="110">
        <v>966.21036646000005</v>
      </c>
      <c r="H3072" s="110">
        <v>1001.94127178</v>
      </c>
      <c r="I3072" s="110">
        <v>1029.44476315</v>
      </c>
      <c r="J3072" s="110">
        <v>1376.81970778</v>
      </c>
      <c r="K3072" s="110">
        <v>1038.2582863299999</v>
      </c>
      <c r="L3072" s="110">
        <v>1043.38596609</v>
      </c>
      <c r="M3072" s="110">
        <v>1334.6383045</v>
      </c>
      <c r="N3072" s="110">
        <v>1101.3052551200001</v>
      </c>
      <c r="O3072" s="111">
        <v>1051.65490869</v>
      </c>
      <c r="P3072" s="112">
        <f t="shared" si="2341"/>
        <v>12902.354460029999</v>
      </c>
      <c r="Q3072" s="80"/>
      <c r="R3072" s="114"/>
      <c r="S3072" s="114"/>
      <c r="T3072" s="115">
        <f t="shared" si="2342"/>
        <v>0</v>
      </c>
      <c r="U3072" s="209">
        <v>2</v>
      </c>
    </row>
    <row r="3073" spans="1:21" s="60" customFormat="1" ht="15.75" hidden="1" customHeight="1" thickBot="1">
      <c r="A3073" s="150" t="s">
        <v>641</v>
      </c>
      <c r="B3073" s="213"/>
      <c r="C3073" s="40" t="s">
        <v>790</v>
      </c>
      <c r="D3073" s="151">
        <v>1106.6497590500001</v>
      </c>
      <c r="E3073" s="152">
        <v>1055.9291959</v>
      </c>
      <c r="F3073" s="152">
        <v>945.69407983000019</v>
      </c>
      <c r="G3073" s="152">
        <v>1032.5969559299999</v>
      </c>
      <c r="H3073" s="152">
        <v>1047.8818756600001</v>
      </c>
      <c r="I3073" s="152">
        <v>1069.6863216899999</v>
      </c>
      <c r="J3073" s="152">
        <v>1475.0773467100003</v>
      </c>
      <c r="K3073" s="152">
        <v>1026.9398862299997</v>
      </c>
      <c r="L3073" s="152">
        <v>1114.5059240300002</v>
      </c>
      <c r="M3073" s="152">
        <v>1384.5333139500001</v>
      </c>
      <c r="N3073" s="152">
        <v>1145.8297043199998</v>
      </c>
      <c r="O3073" s="111">
        <v>1079.9789276199999</v>
      </c>
      <c r="P3073" s="112">
        <f t="shared" si="2341"/>
        <v>13485.303290920001</v>
      </c>
      <c r="Q3073" s="80"/>
      <c r="R3073" s="114"/>
      <c r="S3073" s="114"/>
      <c r="T3073" s="115">
        <f t="shared" si="2342"/>
        <v>0</v>
      </c>
      <c r="U3073" s="209">
        <v>2</v>
      </c>
    </row>
    <row r="3074" spans="1:21" s="60" customFormat="1" ht="15.75" hidden="1" customHeight="1" thickBot="1">
      <c r="A3074" s="150" t="s">
        <v>641</v>
      </c>
      <c r="B3074" s="213"/>
      <c r="C3074" s="40" t="s">
        <v>864</v>
      </c>
      <c r="D3074" s="306">
        <v>1175.8913551199998</v>
      </c>
      <c r="E3074" s="307">
        <v>1087.2332185099999</v>
      </c>
      <c r="F3074" s="307">
        <v>1046.3788858300002</v>
      </c>
      <c r="G3074" s="307">
        <v>1057.52609706</v>
      </c>
      <c r="H3074" s="307">
        <v>1037.6739616999998</v>
      </c>
      <c r="I3074" s="307">
        <v>1137.9032440700003</v>
      </c>
      <c r="J3074" s="307">
        <v>1516.0928151399999</v>
      </c>
      <c r="K3074" s="307">
        <v>1113.6677726799999</v>
      </c>
      <c r="L3074" s="307">
        <v>1114.0588099000001</v>
      </c>
      <c r="M3074" s="307">
        <v>1442.0554662200004</v>
      </c>
      <c r="N3074" s="307">
        <v>1207.6495431100002</v>
      </c>
      <c r="O3074" s="308">
        <v>1159.0590941500004</v>
      </c>
      <c r="P3074" s="309">
        <f t="shared" si="2341"/>
        <v>14095.19026349</v>
      </c>
      <c r="Q3074" s="80"/>
      <c r="R3074" s="109"/>
      <c r="S3074" s="109"/>
      <c r="T3074" s="52">
        <f>S3074-R3074</f>
        <v>0</v>
      </c>
      <c r="U3074" s="209">
        <v>2</v>
      </c>
    </row>
    <row r="3075" spans="1:21" s="60" customFormat="1" ht="15.75" hidden="1" customHeight="1">
      <c r="A3075" s="150" t="s">
        <v>641</v>
      </c>
      <c r="B3075" s="512"/>
      <c r="C3075" s="41" t="s">
        <v>948</v>
      </c>
      <c r="D3075" s="306">
        <v>1187.5942481600002</v>
      </c>
      <c r="E3075" s="307">
        <v>1136.7762559600001</v>
      </c>
      <c r="F3075" s="307">
        <v>1062.6422317699999</v>
      </c>
      <c r="G3075" s="307">
        <v>974.17034650000028</v>
      </c>
      <c r="H3075" s="307">
        <v>1192.5720616100002</v>
      </c>
      <c r="I3075" s="307">
        <v>1269.7347754199998</v>
      </c>
      <c r="J3075" s="307">
        <v>1609.3589540700002</v>
      </c>
      <c r="K3075" s="307">
        <v>1220.0108690999998</v>
      </c>
      <c r="L3075" s="307">
        <v>1203.7094116199999</v>
      </c>
      <c r="M3075" s="307">
        <v>1572.6578127499999</v>
      </c>
      <c r="N3075" s="307">
        <v>1269.8989451599998</v>
      </c>
      <c r="O3075" s="308">
        <v>1232.6416848199997</v>
      </c>
      <c r="P3075" s="309">
        <f t="shared" si="2341"/>
        <v>14931.767596940001</v>
      </c>
      <c r="Q3075" s="80"/>
      <c r="R3075" s="342">
        <v>14847.7</v>
      </c>
      <c r="S3075" s="342">
        <v>14847.7</v>
      </c>
      <c r="T3075" s="355">
        <f t="shared" si="2342"/>
        <v>0</v>
      </c>
      <c r="U3075" s="209">
        <v>2</v>
      </c>
    </row>
    <row r="3076" spans="1:21" s="60" customFormat="1" ht="15.6" customHeight="1">
      <c r="A3076" s="150" t="s">
        <v>641</v>
      </c>
      <c r="B3076" s="513">
        <v>556</v>
      </c>
      <c r="C3076" s="567" t="s">
        <v>2868</v>
      </c>
      <c r="D3076" s="551">
        <v>1622.2</v>
      </c>
      <c r="E3076" s="551">
        <v>1555.4</v>
      </c>
      <c r="F3076" s="551">
        <v>1427</v>
      </c>
      <c r="G3076" s="551">
        <v>1432.3</v>
      </c>
      <c r="H3076" s="551">
        <v>1570.2</v>
      </c>
      <c r="I3076" s="551">
        <v>1762.4</v>
      </c>
      <c r="J3076" s="551">
        <v>2450.1</v>
      </c>
      <c r="K3076" s="551">
        <v>1702</v>
      </c>
      <c r="L3076" s="551">
        <v>1756.8</v>
      </c>
      <c r="M3076" s="551">
        <v>2303.6</v>
      </c>
      <c r="N3076" s="551">
        <v>1904.9</v>
      </c>
      <c r="O3076" s="551">
        <f>(R3076)-SUM(D3076:N3076)</f>
        <v>1820.6999999999971</v>
      </c>
      <c r="P3076" s="552">
        <f t="shared" ref="P3076" si="2343">SUM(D3076:O3076)</f>
        <v>21307.599999999999</v>
      </c>
      <c r="Q3076" s="173"/>
      <c r="R3076" s="551">
        <v>21307.599999999999</v>
      </c>
      <c r="S3076" s="551">
        <v>21307.599999999999</v>
      </c>
      <c r="T3076" s="521">
        <f t="shared" si="2342"/>
        <v>0</v>
      </c>
      <c r="U3076" s="209">
        <v>1</v>
      </c>
    </row>
    <row r="3077" spans="1:21" s="60" customFormat="1" ht="15.75" hidden="1" customHeight="1" thickBot="1">
      <c r="A3077" s="150" t="s">
        <v>641</v>
      </c>
      <c r="B3077" s="409"/>
      <c r="C3077" s="158" t="s">
        <v>1082</v>
      </c>
      <c r="D3077" s="312">
        <v>1315.4249018000003</v>
      </c>
      <c r="E3077" s="313">
        <v>1215.04464448</v>
      </c>
      <c r="F3077" s="313">
        <v>1183.4423587399997</v>
      </c>
      <c r="G3077" s="313">
        <v>1154.7257784600004</v>
      </c>
      <c r="H3077" s="313">
        <v>1216.3280901099999</v>
      </c>
      <c r="I3077" s="313">
        <v>1301.63956506</v>
      </c>
      <c r="J3077" s="313">
        <v>1621.0865403700004</v>
      </c>
      <c r="K3077" s="313">
        <v>1205.17054897</v>
      </c>
      <c r="L3077" s="313">
        <v>1206.2296870099999</v>
      </c>
      <c r="M3077" s="313">
        <v>1599.9702582699999</v>
      </c>
      <c r="N3077" s="313">
        <v>1415.92931466</v>
      </c>
      <c r="O3077" s="305">
        <v>1363.6600050899999</v>
      </c>
      <c r="P3077" s="314">
        <f>SUM(D3077:O3077)</f>
        <v>15798.651693019998</v>
      </c>
      <c r="Q3077" s="75"/>
      <c r="R3077" s="395">
        <v>15581.1</v>
      </c>
      <c r="S3077" s="396">
        <v>21540.5</v>
      </c>
      <c r="T3077" s="397">
        <f>R3077-S3077</f>
        <v>-5959.4</v>
      </c>
      <c r="U3077" s="209">
        <v>2</v>
      </c>
    </row>
    <row r="3078" spans="1:21" s="60" customFormat="1" ht="15.75" hidden="1" customHeight="1" thickBot="1">
      <c r="A3078" s="150" t="s">
        <v>641</v>
      </c>
      <c r="B3078" s="62"/>
      <c r="C3078" s="40" t="s">
        <v>1759</v>
      </c>
      <c r="D3078" s="109">
        <v>1368.6709957799997</v>
      </c>
      <c r="E3078" s="110">
        <v>1310.5734571299997</v>
      </c>
      <c r="F3078" s="110">
        <v>1224.7222270100003</v>
      </c>
      <c r="G3078" s="110">
        <v>1223.89310796</v>
      </c>
      <c r="H3078" s="110">
        <v>1317.8770951900001</v>
      </c>
      <c r="I3078" s="110">
        <v>1435.0819945499998</v>
      </c>
      <c r="J3078" s="110">
        <v>1732.7724095899998</v>
      </c>
      <c r="K3078" s="110">
        <v>1317.73186171</v>
      </c>
      <c r="L3078" s="110">
        <v>1236.0845320199999</v>
      </c>
      <c r="M3078" s="110">
        <v>1076.0848598299999</v>
      </c>
      <c r="N3078" s="110">
        <v>627.38809779000007</v>
      </c>
      <c r="O3078" s="111">
        <v>955.14915560999998</v>
      </c>
      <c r="P3078" s="112">
        <f t="shared" ref="P3078:P3087" si="2344">SUM(D3078:O3078)</f>
        <v>14826.029794170001</v>
      </c>
      <c r="Q3078" s="75"/>
      <c r="R3078" s="109">
        <v>16703.8</v>
      </c>
      <c r="S3078" s="114">
        <v>16703.8</v>
      </c>
      <c r="T3078" s="310">
        <f t="shared" ref="T3078:T3087" si="2345">R3078-S3078</f>
        <v>0</v>
      </c>
      <c r="U3078" s="209">
        <v>2</v>
      </c>
    </row>
    <row r="3079" spans="1:21" s="60" customFormat="1" ht="15.75" hidden="1" customHeight="1" thickBot="1">
      <c r="A3079" s="150" t="s">
        <v>641</v>
      </c>
      <c r="B3079" s="62"/>
      <c r="C3079" s="40" t="s">
        <v>1760</v>
      </c>
      <c r="D3079" s="312">
        <v>1222.4608048100001</v>
      </c>
      <c r="E3079" s="313">
        <v>1113.4658707800002</v>
      </c>
      <c r="F3079" s="313">
        <v>1060.14489933</v>
      </c>
      <c r="G3079" s="313">
        <v>1204.2637758699996</v>
      </c>
      <c r="H3079" s="313">
        <v>1194.5213745600004</v>
      </c>
      <c r="I3079" s="313">
        <v>1229.8626549800001</v>
      </c>
      <c r="J3079" s="313">
        <v>1770.0605256800004</v>
      </c>
      <c r="K3079" s="313">
        <v>1362.9038394300003</v>
      </c>
      <c r="L3079" s="313">
        <v>1353.1125705199995</v>
      </c>
      <c r="M3079" s="313">
        <v>2061.5860591400001</v>
      </c>
      <c r="N3079" s="313">
        <v>1859.3673086899996</v>
      </c>
      <c r="O3079" s="305">
        <v>1783.12896869</v>
      </c>
      <c r="P3079" s="314">
        <f t="shared" si="2344"/>
        <v>17214.878652480002</v>
      </c>
      <c r="Q3079" s="79"/>
      <c r="R3079" s="306">
        <v>15769.7</v>
      </c>
      <c r="S3079" s="342">
        <v>15769.7</v>
      </c>
      <c r="T3079" s="115">
        <f t="shared" si="2345"/>
        <v>0</v>
      </c>
      <c r="U3079" s="209">
        <v>2</v>
      </c>
    </row>
    <row r="3080" spans="1:21" s="60" customFormat="1" ht="15.6" hidden="1" customHeight="1" thickBot="1">
      <c r="A3080" s="150" t="s">
        <v>641</v>
      </c>
      <c r="B3080" s="62"/>
      <c r="C3080" s="40" t="s">
        <v>1761</v>
      </c>
      <c r="D3080" s="109">
        <v>1927.6724559999998</v>
      </c>
      <c r="E3080" s="110">
        <v>1839.1789203799995</v>
      </c>
      <c r="F3080" s="110">
        <v>1677.6562660399998</v>
      </c>
      <c r="G3080" s="110">
        <v>1810.4615799700002</v>
      </c>
      <c r="H3080" s="110">
        <v>1902.4269697599998</v>
      </c>
      <c r="I3080" s="110">
        <v>2046.0576107500005</v>
      </c>
      <c r="J3080" s="110">
        <v>2483.6682249699993</v>
      </c>
      <c r="K3080" s="110">
        <v>1697.3521474800004</v>
      </c>
      <c r="L3080" s="110">
        <v>1778.53107116</v>
      </c>
      <c r="M3080" s="110">
        <v>2369.0911693600001</v>
      </c>
      <c r="N3080" s="110">
        <v>2020.0749258100002</v>
      </c>
      <c r="O3080" s="111">
        <v>1883.7678656699995</v>
      </c>
      <c r="P3080" s="112">
        <f t="shared" si="2344"/>
        <v>23435.939207349998</v>
      </c>
      <c r="Q3080" s="113"/>
      <c r="R3080" s="109">
        <v>20952</v>
      </c>
      <c r="S3080" s="398">
        <v>20952</v>
      </c>
      <c r="T3080" s="167">
        <f t="shared" si="2345"/>
        <v>0</v>
      </c>
      <c r="U3080" s="209">
        <v>2</v>
      </c>
    </row>
    <row r="3081" spans="1:21" s="60" customFormat="1" ht="15.6" hidden="1" customHeight="1" thickBot="1">
      <c r="A3081" s="150" t="s">
        <v>641</v>
      </c>
      <c r="B3081" s="62"/>
      <c r="C3081" s="40" t="s">
        <v>1762</v>
      </c>
      <c r="D3081" s="109">
        <v>2032.7172291500003</v>
      </c>
      <c r="E3081" s="110">
        <v>1787.5463834699997</v>
      </c>
      <c r="F3081" s="110">
        <v>1768.7821915899997</v>
      </c>
      <c r="G3081" s="110">
        <v>1711.1529338</v>
      </c>
      <c r="H3081" s="110">
        <v>1910.50152394</v>
      </c>
      <c r="I3081" s="110">
        <v>1895.3799753600003</v>
      </c>
      <c r="J3081" s="110">
        <v>2548.9363970699997</v>
      </c>
      <c r="K3081" s="110">
        <v>1803.5408408800001</v>
      </c>
      <c r="L3081" s="110">
        <v>1786.1296829300004</v>
      </c>
      <c r="M3081" s="110">
        <v>2261.9421766700002</v>
      </c>
      <c r="N3081" s="110">
        <v>1834.2590160399996</v>
      </c>
      <c r="O3081" s="111">
        <v>1775.4274745499997</v>
      </c>
      <c r="P3081" s="112">
        <f t="shared" si="2344"/>
        <v>23116.315825449998</v>
      </c>
      <c r="Q3081" s="79"/>
      <c r="R3081" s="444">
        <v>22376</v>
      </c>
      <c r="S3081" s="445">
        <v>22376</v>
      </c>
      <c r="T3081" s="167">
        <f t="shared" si="2345"/>
        <v>0</v>
      </c>
      <c r="U3081" s="209">
        <v>2</v>
      </c>
    </row>
    <row r="3082" spans="1:21" s="60" customFormat="1" ht="15.75" hidden="1" customHeight="1" thickBot="1">
      <c r="A3082" s="150" t="s">
        <v>641</v>
      </c>
      <c r="B3082" s="62">
        <f>+B3076+1</f>
        <v>557</v>
      </c>
      <c r="C3082" s="40" t="s">
        <v>1763</v>
      </c>
      <c r="D3082" s="109">
        <v>1846.7609370499997</v>
      </c>
      <c r="E3082" s="110">
        <v>1629.7115832599995</v>
      </c>
      <c r="F3082" s="110">
        <v>1560.0283743500004</v>
      </c>
      <c r="G3082" s="110">
        <v>1703.8862509700004</v>
      </c>
      <c r="H3082" s="110">
        <v>1731.3529580899999</v>
      </c>
      <c r="I3082" s="110">
        <v>1802.69595415</v>
      </c>
      <c r="J3082" s="110">
        <v>2252.8719476699998</v>
      </c>
      <c r="K3082" s="110">
        <v>1612.0763529400001</v>
      </c>
      <c r="L3082" s="110">
        <v>1695.1818819800001</v>
      </c>
      <c r="M3082" s="110">
        <v>2119.2300076500005</v>
      </c>
      <c r="N3082" s="110">
        <v>1791.49296708</v>
      </c>
      <c r="O3082" s="111">
        <v>1755.3053116499996</v>
      </c>
      <c r="P3082" s="112">
        <f>SUM(D3082:O3082)</f>
        <v>21500.594526839996</v>
      </c>
      <c r="Q3082" s="79"/>
      <c r="R3082" s="402">
        <v>21473.3</v>
      </c>
      <c r="S3082" s="403">
        <v>21473.3</v>
      </c>
      <c r="T3082" s="403">
        <f t="shared" si="2345"/>
        <v>0</v>
      </c>
      <c r="U3082" s="209">
        <v>2</v>
      </c>
    </row>
    <row r="3083" spans="1:21" s="60" customFormat="1" ht="15.75" hidden="1" customHeight="1">
      <c r="A3083" s="150" t="s">
        <v>641</v>
      </c>
      <c r="B3083" s="408">
        <v>566</v>
      </c>
      <c r="C3083" s="568" t="s">
        <v>1764</v>
      </c>
      <c r="D3083" s="306">
        <v>1628.6855873200002</v>
      </c>
      <c r="E3083" s="307">
        <v>1548.2837003099999</v>
      </c>
      <c r="F3083" s="307">
        <v>1433.9024259899998</v>
      </c>
      <c r="G3083" s="307">
        <v>1450.5170525999997</v>
      </c>
      <c r="H3083" s="307">
        <v>1584.32461926</v>
      </c>
      <c r="I3083" s="307">
        <v>1769.11131856</v>
      </c>
      <c r="J3083" s="307">
        <v>2301.9485717100001</v>
      </c>
      <c r="K3083" s="307">
        <v>1685.9769238899999</v>
      </c>
      <c r="L3083" s="307">
        <v>1628.1934964400002</v>
      </c>
      <c r="M3083" s="307">
        <v>2124.3738382799997</v>
      </c>
      <c r="N3083" s="307">
        <v>1845.6698495599999</v>
      </c>
      <c r="O3083" s="308">
        <v>1704.2398562499995</v>
      </c>
      <c r="P3083" s="309">
        <f>SUM(D3083:O3083)</f>
        <v>20705.227240169996</v>
      </c>
      <c r="Q3083" s="79"/>
      <c r="R3083" s="594">
        <v>20555.2</v>
      </c>
      <c r="S3083" s="593">
        <v>20555.2</v>
      </c>
      <c r="T3083" s="355">
        <f t="shared" si="2345"/>
        <v>0</v>
      </c>
      <c r="U3083" s="209">
        <v>2</v>
      </c>
    </row>
    <row r="3084" spans="1:21" s="60" customFormat="1" ht="15.75" customHeight="1">
      <c r="A3084" s="150" t="s">
        <v>641</v>
      </c>
      <c r="B3084" s="513">
        <v>557</v>
      </c>
      <c r="C3084" s="567" t="s">
        <v>1765</v>
      </c>
      <c r="D3084" s="551">
        <v>1753.3985821400004</v>
      </c>
      <c r="E3084" s="551">
        <v>1684.4294392499989</v>
      </c>
      <c r="F3084" s="551">
        <v>1406.0270122400007</v>
      </c>
      <c r="G3084" s="551">
        <v>1591.9970099300001</v>
      </c>
      <c r="H3084" s="551">
        <v>1659.2830772599996</v>
      </c>
      <c r="I3084" s="565">
        <v>1712</v>
      </c>
      <c r="J3084" s="565">
        <v>2300.4000000000005</v>
      </c>
      <c r="K3084" s="565">
        <v>1680.8000000000002</v>
      </c>
      <c r="L3084" s="565">
        <v>1654.4</v>
      </c>
      <c r="M3084" s="565">
        <v>2172.1999999999998</v>
      </c>
      <c r="N3084" s="565">
        <v>1664.7000000000005</v>
      </c>
      <c r="O3084" s="551">
        <f>(R3084)-SUM(D3084:N3084)</f>
        <v>1668.7648791799984</v>
      </c>
      <c r="P3084" s="552">
        <f t="shared" si="2344"/>
        <v>20948.399999999998</v>
      </c>
      <c r="Q3084" s="523"/>
      <c r="R3084" s="628">
        <v>20948.399999999998</v>
      </c>
      <c r="S3084" s="619">
        <v>20948.399999999998</v>
      </c>
      <c r="T3084" s="521">
        <f t="shared" si="2345"/>
        <v>0</v>
      </c>
      <c r="U3084" s="209">
        <v>1</v>
      </c>
    </row>
    <row r="3085" spans="1:21" s="60" customFormat="1" ht="15.75" customHeight="1">
      <c r="A3085" s="150" t="s">
        <v>641</v>
      </c>
      <c r="B3085" s="513">
        <v>558</v>
      </c>
      <c r="C3085" s="567" t="s">
        <v>1766</v>
      </c>
      <c r="D3085" s="565">
        <v>1622.2</v>
      </c>
      <c r="E3085" s="565">
        <v>1554.3</v>
      </c>
      <c r="F3085" s="565">
        <v>1425.8</v>
      </c>
      <c r="G3085" s="565">
        <v>1422.4</v>
      </c>
      <c r="H3085" s="565">
        <v>1560.1</v>
      </c>
      <c r="I3085" s="565">
        <v>1752.5</v>
      </c>
      <c r="J3085" s="565">
        <v>2438</v>
      </c>
      <c r="K3085" s="565">
        <v>1699.6</v>
      </c>
      <c r="L3085" s="565">
        <v>1754.5</v>
      </c>
      <c r="M3085" s="565">
        <v>2302.4</v>
      </c>
      <c r="N3085" s="565">
        <v>1903.7</v>
      </c>
      <c r="O3085" s="551">
        <f>(R3085)-SUM(D3085:N3085)</f>
        <v>1819.6999999999971</v>
      </c>
      <c r="P3085" s="552">
        <f t="shared" si="2344"/>
        <v>21255.200000000001</v>
      </c>
      <c r="Q3085" s="523"/>
      <c r="R3085" s="553">
        <v>21255.200000000001</v>
      </c>
      <c r="S3085" s="551">
        <v>21255.200000000001</v>
      </c>
      <c r="T3085" s="521">
        <f t="shared" si="2345"/>
        <v>0</v>
      </c>
      <c r="U3085" s="209">
        <v>1</v>
      </c>
    </row>
    <row r="3086" spans="1:21" s="60" customFormat="1" ht="15.75" hidden="1" customHeight="1" thickBot="1">
      <c r="A3086" s="150" t="s">
        <v>641</v>
      </c>
      <c r="B3086" s="409"/>
      <c r="C3086" s="158" t="s">
        <v>1767</v>
      </c>
      <c r="D3086" s="415"/>
      <c r="E3086" s="416"/>
      <c r="F3086" s="416"/>
      <c r="G3086" s="416"/>
      <c r="H3086" s="416"/>
      <c r="I3086" s="416"/>
      <c r="J3086" s="416"/>
      <c r="K3086" s="416"/>
      <c r="L3086" s="416"/>
      <c r="M3086" s="416"/>
      <c r="N3086" s="416"/>
      <c r="O3086" s="305">
        <f>(R3086)-SUM(D3086:N3086)</f>
        <v>0</v>
      </c>
      <c r="P3086" s="314">
        <f t="shared" si="2344"/>
        <v>0</v>
      </c>
      <c r="Q3086" s="80"/>
      <c r="R3086" s="420"/>
      <c r="S3086" s="343"/>
      <c r="T3086" s="403">
        <f t="shared" si="2345"/>
        <v>0</v>
      </c>
      <c r="U3086" s="209">
        <v>2</v>
      </c>
    </row>
    <row r="3087" spans="1:21" s="60" customFormat="1" ht="15.75" hidden="1" customHeight="1" thickBot="1">
      <c r="A3087" s="150" t="s">
        <v>641</v>
      </c>
      <c r="B3087" s="213"/>
      <c r="C3087" s="40" t="s">
        <v>1768</v>
      </c>
      <c r="D3087" s="134"/>
      <c r="E3087" s="133"/>
      <c r="F3087" s="133"/>
      <c r="G3087" s="133"/>
      <c r="H3087" s="133"/>
      <c r="I3087" s="133"/>
      <c r="J3087" s="133"/>
      <c r="K3087" s="133"/>
      <c r="L3087" s="133"/>
      <c r="M3087" s="133"/>
      <c r="N3087" s="133"/>
      <c r="O3087" s="111">
        <f>(R3087)-SUM(D3087:N3087)</f>
        <v>0</v>
      </c>
      <c r="P3087" s="112">
        <f t="shared" si="2344"/>
        <v>0</v>
      </c>
      <c r="Q3087" s="80"/>
      <c r="R3087" s="120"/>
      <c r="S3087" s="114"/>
      <c r="T3087" s="115">
        <f t="shared" si="2345"/>
        <v>0</v>
      </c>
      <c r="U3087" s="209">
        <v>2</v>
      </c>
    </row>
    <row r="3088" spans="1:21" s="60" customFormat="1" ht="15.75" hidden="1" customHeight="1" thickBot="1">
      <c r="A3088" s="150" t="s">
        <v>641</v>
      </c>
      <c r="B3088" s="213"/>
      <c r="C3088" s="40" t="s">
        <v>2566</v>
      </c>
      <c r="D3088" s="492"/>
      <c r="E3088" s="491"/>
      <c r="F3088" s="491"/>
      <c r="G3088" s="491"/>
      <c r="H3088" s="491"/>
      <c r="I3088" s="491"/>
      <c r="J3088" s="491"/>
      <c r="K3088" s="491"/>
      <c r="L3088" s="491"/>
      <c r="M3088" s="491"/>
      <c r="N3088" s="491"/>
      <c r="O3088" s="111">
        <f t="shared" ref="O3088:O3090" si="2346">(R3088)-SUM(D3088:N3088)</f>
        <v>0</v>
      </c>
      <c r="P3088" s="112">
        <f t="shared" ref="P3088:P3090" si="2347">SUM(D3088:O3088)</f>
        <v>0</v>
      </c>
      <c r="Q3088" s="80"/>
      <c r="R3088" s="487"/>
      <c r="S3088" s="488"/>
      <c r="T3088" s="115">
        <f t="shared" ref="T3088:T3090" si="2348">R3088-S3088</f>
        <v>0</v>
      </c>
      <c r="U3088" s="209">
        <v>2</v>
      </c>
    </row>
    <row r="3089" spans="1:21" s="60" customFormat="1" ht="15.75" hidden="1" customHeight="1" thickBot="1">
      <c r="A3089" s="150" t="s">
        <v>641</v>
      </c>
      <c r="B3089" s="213"/>
      <c r="C3089" s="40" t="s">
        <v>2662</v>
      </c>
      <c r="D3089" s="492"/>
      <c r="E3089" s="491"/>
      <c r="F3089" s="491"/>
      <c r="G3089" s="491"/>
      <c r="H3089" s="491"/>
      <c r="I3089" s="491"/>
      <c r="J3089" s="491"/>
      <c r="K3089" s="491"/>
      <c r="L3089" s="491"/>
      <c r="M3089" s="491"/>
      <c r="N3089" s="491"/>
      <c r="O3089" s="111">
        <f t="shared" si="2346"/>
        <v>0</v>
      </c>
      <c r="P3089" s="112">
        <f t="shared" si="2347"/>
        <v>0</v>
      </c>
      <c r="Q3089" s="80"/>
      <c r="R3089" s="487"/>
      <c r="S3089" s="488"/>
      <c r="T3089" s="115">
        <f t="shared" si="2348"/>
        <v>0</v>
      </c>
      <c r="U3089" s="209">
        <v>2</v>
      </c>
    </row>
    <row r="3090" spans="1:21" s="60" customFormat="1" ht="15.75" hidden="1" customHeight="1" thickBot="1">
      <c r="A3090" s="150" t="s">
        <v>641</v>
      </c>
      <c r="B3090" s="213"/>
      <c r="C3090" s="40" t="s">
        <v>2758</v>
      </c>
      <c r="D3090" s="492"/>
      <c r="E3090" s="491"/>
      <c r="F3090" s="491"/>
      <c r="G3090" s="491"/>
      <c r="H3090" s="491"/>
      <c r="I3090" s="491"/>
      <c r="J3090" s="491"/>
      <c r="K3090" s="491"/>
      <c r="L3090" s="491"/>
      <c r="M3090" s="491"/>
      <c r="N3090" s="491"/>
      <c r="O3090" s="111">
        <f t="shared" si="2346"/>
        <v>0</v>
      </c>
      <c r="P3090" s="112">
        <f t="shared" si="2347"/>
        <v>0</v>
      </c>
      <c r="Q3090" s="80"/>
      <c r="R3090" s="487"/>
      <c r="S3090" s="488"/>
      <c r="T3090" s="115">
        <f t="shared" si="2348"/>
        <v>0</v>
      </c>
      <c r="U3090" s="209">
        <v>2</v>
      </c>
    </row>
    <row r="3091" spans="1:21" s="118" customFormat="1" ht="15.6" customHeight="1">
      <c r="B3091" s="82"/>
      <c r="C3091" s="50"/>
      <c r="D3091" s="83"/>
      <c r="E3091" s="83"/>
      <c r="F3091" s="83"/>
      <c r="G3091" s="83"/>
      <c r="H3091" s="83"/>
      <c r="I3091" s="83"/>
      <c r="J3091" s="83"/>
      <c r="K3091" s="83"/>
      <c r="L3091" s="83"/>
      <c r="M3091" s="83"/>
      <c r="N3091" s="83"/>
      <c r="O3091" s="83"/>
      <c r="P3091" s="83"/>
      <c r="Q3091" s="84"/>
      <c r="R3091" s="83"/>
      <c r="S3091" s="83"/>
      <c r="T3091" s="67"/>
      <c r="U3091" s="209">
        <v>1</v>
      </c>
    </row>
    <row r="3092" spans="1:21" s="60" customFormat="1" ht="15.75" hidden="1" customHeight="1" thickBot="1">
      <c r="A3092" s="174" t="s">
        <v>70</v>
      </c>
      <c r="B3092" s="213"/>
      <c r="C3092" s="40" t="s">
        <v>326</v>
      </c>
      <c r="D3092" s="299">
        <v>8.6066918629787562E-2</v>
      </c>
      <c r="E3092" s="299">
        <v>8.2534526583535231E-2</v>
      </c>
      <c r="F3092" s="299">
        <v>7.9090766849749528E-2</v>
      </c>
      <c r="G3092" s="299">
        <v>7.8606600977559546E-2</v>
      </c>
      <c r="H3092" s="299">
        <v>8.0753517415003459E-2</v>
      </c>
      <c r="I3092" s="299">
        <v>8.554321331561987E-2</v>
      </c>
      <c r="J3092" s="299">
        <v>9.2441586854743629E-2</v>
      </c>
      <c r="K3092" s="299">
        <v>7.9904872622908851E-2</v>
      </c>
      <c r="L3092" s="299">
        <v>8.3266749700418474E-2</v>
      </c>
      <c r="M3092" s="299">
        <v>9.0332594041204237E-2</v>
      </c>
      <c r="N3092" s="299">
        <v>8.1727446362748313E-2</v>
      </c>
      <c r="O3092" s="299">
        <v>7.9731206646721203E-2</v>
      </c>
      <c r="P3092" s="290">
        <f>SUM(D3092:O3092)</f>
        <v>0.99999999999999989</v>
      </c>
      <c r="Q3092" s="291"/>
      <c r="R3092" s="83"/>
      <c r="S3092" s="83"/>
      <c r="T3092" s="67"/>
      <c r="U3092" s="209">
        <v>2</v>
      </c>
    </row>
    <row r="3093" spans="1:21" s="60" customFormat="1" ht="15.75" hidden="1" customHeight="1" thickBot="1">
      <c r="A3093" s="150" t="s">
        <v>70</v>
      </c>
      <c r="B3093" s="213"/>
      <c r="C3093" s="40" t="s">
        <v>327</v>
      </c>
      <c r="D3093" s="119">
        <v>8.9419273168348842E-2</v>
      </c>
      <c r="E3093" s="119">
        <v>8.5284309479702128E-2</v>
      </c>
      <c r="F3093" s="119">
        <v>8.2005835371217153E-2</v>
      </c>
      <c r="G3093" s="119">
        <v>8.1166371381011057E-2</v>
      </c>
      <c r="H3093" s="119">
        <v>8.0331864539655795E-2</v>
      </c>
      <c r="I3093" s="119">
        <v>8.3115646356500095E-2</v>
      </c>
      <c r="J3093" s="119">
        <v>9.088367942760335E-2</v>
      </c>
      <c r="K3093" s="119">
        <v>8.1088472919725638E-2</v>
      </c>
      <c r="L3093" s="119">
        <v>8.0863456482450108E-2</v>
      </c>
      <c r="M3093" s="119">
        <v>8.7370827555987657E-2</v>
      </c>
      <c r="N3093" s="119">
        <v>8.1300131435815048E-2</v>
      </c>
      <c r="O3093" s="119">
        <v>7.7170131881983239E-2</v>
      </c>
      <c r="P3093" s="107">
        <f>SUM(D3093:O3093)</f>
        <v>1</v>
      </c>
      <c r="Q3093" s="291"/>
      <c r="R3093" s="83"/>
      <c r="S3093" s="83"/>
      <c r="T3093" s="67"/>
      <c r="U3093" s="209">
        <v>2</v>
      </c>
    </row>
    <row r="3094" spans="1:21" s="60" customFormat="1" ht="15.75" hidden="1" customHeight="1" thickBot="1">
      <c r="A3094" s="150" t="s">
        <v>70</v>
      </c>
      <c r="B3094" s="213"/>
      <c r="C3094" s="40" t="s">
        <v>328</v>
      </c>
      <c r="D3094" s="346">
        <v>8.4046825652556792E-2</v>
      </c>
      <c r="E3094" s="346">
        <v>8.1232227844186933E-2</v>
      </c>
      <c r="F3094" s="346">
        <v>7.9088199148066404E-2</v>
      </c>
      <c r="G3094" s="346">
        <v>7.7342280461161303E-2</v>
      </c>
      <c r="H3094" s="346">
        <v>7.8196644313080627E-2</v>
      </c>
      <c r="I3094" s="346">
        <v>8.208090139013173E-2</v>
      </c>
      <c r="J3094" s="346">
        <v>9.3070550591416432E-2</v>
      </c>
      <c r="K3094" s="346">
        <v>7.9138129391931766E-2</v>
      </c>
      <c r="L3094" s="346">
        <v>8.3482643763784919E-2</v>
      </c>
      <c r="M3094" s="346">
        <v>9.4597551802065014E-2</v>
      </c>
      <c r="N3094" s="346">
        <v>8.5895580290779483E-2</v>
      </c>
      <c r="O3094" s="346">
        <v>8.1828465350838389E-2</v>
      </c>
      <c r="P3094" s="295">
        <f>SUM(D3094:O3094)</f>
        <v>0.99999999999999978</v>
      </c>
      <c r="Q3094" s="291"/>
      <c r="R3094" s="83"/>
      <c r="S3094" s="83"/>
      <c r="T3094" s="67"/>
      <c r="U3094" s="209">
        <v>2</v>
      </c>
    </row>
    <row r="3095" spans="1:21" s="60" customFormat="1" ht="15.75" hidden="1" customHeight="1" thickBot="1">
      <c r="A3095" s="150" t="s">
        <v>70</v>
      </c>
      <c r="B3095" s="213"/>
      <c r="C3095" s="40" t="s">
        <v>329</v>
      </c>
      <c r="D3095" s="153">
        <f t="shared" ref="D3095:D3102" si="2349">D3117/$P3117</f>
        <v>8.1340478715141898E-2</v>
      </c>
      <c r="E3095" s="296">
        <f t="shared" ref="E3095:O3095" si="2350">E3117/$P3117</f>
        <v>7.894259862288644E-2</v>
      </c>
      <c r="F3095" s="296">
        <f t="shared" si="2350"/>
        <v>7.5545069041701537E-2</v>
      </c>
      <c r="G3095" s="296">
        <f t="shared" si="2350"/>
        <v>7.8071092629729305E-2</v>
      </c>
      <c r="H3095" s="296">
        <f t="shared" si="2350"/>
        <v>7.8263299489708282E-2</v>
      </c>
      <c r="I3095" s="296">
        <f t="shared" si="2350"/>
        <v>8.3768347905544341E-2</v>
      </c>
      <c r="J3095" s="296">
        <f t="shared" si="2350"/>
        <v>9.4586383336324173E-2</v>
      </c>
      <c r="K3095" s="296">
        <f t="shared" si="2350"/>
        <v>8.0112095882280965E-2</v>
      </c>
      <c r="L3095" s="296">
        <f t="shared" si="2350"/>
        <v>8.4962976143855479E-2</v>
      </c>
      <c r="M3095" s="296">
        <f t="shared" si="2350"/>
        <v>9.5323925382452032E-2</v>
      </c>
      <c r="N3095" s="296">
        <f t="shared" si="2350"/>
        <v>8.7118804390040508E-2</v>
      </c>
      <c r="O3095" s="296">
        <f t="shared" si="2350"/>
        <v>8.1964928460335124E-2</v>
      </c>
      <c r="P3095" s="155">
        <f>SUM(D3095:O3095)</f>
        <v>1</v>
      </c>
      <c r="Q3095" s="291"/>
      <c r="R3095" s="83"/>
      <c r="S3095" s="83"/>
      <c r="T3095" s="67"/>
      <c r="U3095" s="209">
        <v>2</v>
      </c>
    </row>
    <row r="3096" spans="1:21" s="60" customFormat="1" ht="15.75" hidden="1" customHeight="1" thickBot="1">
      <c r="A3096" s="150" t="s">
        <v>70</v>
      </c>
      <c r="B3096" s="213"/>
      <c r="C3096" s="41" t="s">
        <v>330</v>
      </c>
      <c r="D3096" s="153">
        <f t="shared" si="2349"/>
        <v>8.0995326752417024E-2</v>
      </c>
      <c r="E3096" s="296">
        <f t="shared" ref="E3096:O3097" si="2351">E3118/$P3118</f>
        <v>7.7817914453747944E-2</v>
      </c>
      <c r="F3096" s="296">
        <f t="shared" si="2351"/>
        <v>7.5665560887797537E-2</v>
      </c>
      <c r="G3096" s="296">
        <f t="shared" si="2351"/>
        <v>7.6603862525823532E-2</v>
      </c>
      <c r="H3096" s="296">
        <f t="shared" si="2351"/>
        <v>7.7832967413267271E-2</v>
      </c>
      <c r="I3096" s="296">
        <f t="shared" si="2351"/>
        <v>8.3137837184750873E-2</v>
      </c>
      <c r="J3096" s="296">
        <f t="shared" si="2351"/>
        <v>9.5778515139984421E-2</v>
      </c>
      <c r="K3096" s="296">
        <f t="shared" si="2351"/>
        <v>8.1486508964004958E-2</v>
      </c>
      <c r="L3096" s="296">
        <f t="shared" si="2351"/>
        <v>8.7288791391901419E-2</v>
      </c>
      <c r="M3096" s="296">
        <f t="shared" si="2351"/>
        <v>9.5627887345612547E-2</v>
      </c>
      <c r="N3096" s="296">
        <f t="shared" si="2351"/>
        <v>8.5244991315155894E-2</v>
      </c>
      <c r="O3096" s="296">
        <f t="shared" si="2351"/>
        <v>8.2519836625536566E-2</v>
      </c>
      <c r="P3096" s="155">
        <f>SUM(D3096:O3096)</f>
        <v>0.99999999999999989</v>
      </c>
      <c r="Q3096" s="157">
        <f>(P3118/P3117-1)</f>
        <v>5.1649943348332839E-2</v>
      </c>
      <c r="R3096" s="83"/>
      <c r="S3096" s="83"/>
      <c r="T3096" s="67"/>
      <c r="U3096" s="209">
        <v>2</v>
      </c>
    </row>
    <row r="3097" spans="1:21" s="60" customFormat="1" ht="15.75" hidden="1" customHeight="1" thickBot="1">
      <c r="A3097" s="150" t="s">
        <v>70</v>
      </c>
      <c r="B3097" s="213"/>
      <c r="C3097" s="40" t="s">
        <v>482</v>
      </c>
      <c r="D3097" s="153">
        <f t="shared" si="2349"/>
        <v>8.0016914667553729E-2</v>
      </c>
      <c r="E3097" s="296">
        <f t="shared" si="2351"/>
        <v>7.8222822380796475E-2</v>
      </c>
      <c r="F3097" s="296">
        <f t="shared" si="2351"/>
        <v>7.5993628263506641E-2</v>
      </c>
      <c r="G3097" s="296">
        <f t="shared" si="2351"/>
        <v>7.6434131674952638E-2</v>
      </c>
      <c r="H3097" s="296">
        <f t="shared" si="2351"/>
        <v>7.7968957626894875E-2</v>
      </c>
      <c r="I3097" s="296">
        <f t="shared" si="2351"/>
        <v>8.3214531949757711E-2</v>
      </c>
      <c r="J3097" s="154">
        <f t="shared" si="2351"/>
        <v>9.461885933237206E-2</v>
      </c>
      <c r="K3097" s="154">
        <f t="shared" si="2351"/>
        <v>8.4388717326114498E-2</v>
      </c>
      <c r="L3097" s="154">
        <f t="shared" si="2351"/>
        <v>8.4063373388332127E-2</v>
      </c>
      <c r="M3097" s="154">
        <f t="shared" si="2351"/>
        <v>9.5809794937326623E-2</v>
      </c>
      <c r="N3097" s="154">
        <f t="shared" si="2351"/>
        <v>8.6000820268259406E-2</v>
      </c>
      <c r="O3097" s="154">
        <f t="shared" si="2351"/>
        <v>8.3267448184133216E-2</v>
      </c>
      <c r="P3097" s="155">
        <f t="shared" ref="P3097:P3102" si="2352">SUM(D3097:O3097)</f>
        <v>1</v>
      </c>
      <c r="Q3097" s="157">
        <f t="shared" ref="Q3097:Q3102" si="2353">(P3119/P3118-1)</f>
        <v>6.1527602224960454E-2</v>
      </c>
      <c r="R3097" s="83"/>
      <c r="S3097" s="83"/>
      <c r="T3097" s="67"/>
      <c r="U3097" s="209">
        <v>2</v>
      </c>
    </row>
    <row r="3098" spans="1:21" s="60" customFormat="1" ht="15.75" hidden="1" customHeight="1" thickBot="1">
      <c r="A3098" s="150" t="s">
        <v>70</v>
      </c>
      <c r="B3098" s="213"/>
      <c r="C3098" s="40" t="s">
        <v>601</v>
      </c>
      <c r="D3098" s="153">
        <f t="shared" si="2349"/>
        <v>8.0259230711878154E-2</v>
      </c>
      <c r="E3098" s="296">
        <f t="shared" ref="E3098:O3098" si="2354">E3120/$P3120</f>
        <v>7.7700299258989594E-2</v>
      </c>
      <c r="F3098" s="296">
        <f t="shared" si="2354"/>
        <v>7.6597861478714266E-2</v>
      </c>
      <c r="G3098" s="296">
        <f t="shared" si="2354"/>
        <v>7.5692234906083872E-2</v>
      </c>
      <c r="H3098" s="296">
        <f t="shared" si="2354"/>
        <v>7.8909360937449297E-2</v>
      </c>
      <c r="I3098" s="296">
        <f t="shared" si="2354"/>
        <v>8.2479392121860298E-2</v>
      </c>
      <c r="J3098" s="296">
        <f t="shared" si="2354"/>
        <v>9.5922540761114838E-2</v>
      </c>
      <c r="K3098" s="296">
        <f t="shared" si="2354"/>
        <v>8.1398934424189121E-2</v>
      </c>
      <c r="L3098" s="296">
        <f t="shared" si="2354"/>
        <v>8.5154047176041539E-2</v>
      </c>
      <c r="M3098" s="296">
        <f t="shared" si="2354"/>
        <v>9.4470948639506822E-2</v>
      </c>
      <c r="N3098" s="296">
        <f t="shared" si="2354"/>
        <v>8.702702245463298E-2</v>
      </c>
      <c r="O3098" s="296">
        <f t="shared" si="2354"/>
        <v>8.4388127129539289E-2</v>
      </c>
      <c r="P3098" s="155">
        <f t="shared" si="2352"/>
        <v>1</v>
      </c>
      <c r="Q3098" s="156">
        <f t="shared" si="2353"/>
        <v>7.2546441251911675E-2</v>
      </c>
      <c r="R3098" s="83"/>
      <c r="S3098" s="83"/>
      <c r="T3098" s="67"/>
      <c r="U3098" s="209">
        <v>2</v>
      </c>
    </row>
    <row r="3099" spans="1:21" s="60" customFormat="1" ht="15.75" hidden="1" customHeight="1" thickBot="1">
      <c r="A3099" s="150" t="s">
        <v>70</v>
      </c>
      <c r="B3099" s="213"/>
      <c r="C3099" s="40" t="s">
        <v>697</v>
      </c>
      <c r="D3099" s="153">
        <f t="shared" si="2349"/>
        <v>8.0051259140793182E-2</v>
      </c>
      <c r="E3099" s="296">
        <f t="shared" ref="E3099:O3099" si="2355">E3121/$P3121</f>
        <v>7.6678885614364423E-2</v>
      </c>
      <c r="F3099" s="296">
        <f t="shared" si="2355"/>
        <v>7.6257295164859712E-2</v>
      </c>
      <c r="G3099" s="296">
        <f t="shared" si="2355"/>
        <v>7.6371260714271499E-2</v>
      </c>
      <c r="H3099" s="296">
        <f t="shared" si="2355"/>
        <v>7.9001368516194617E-2</v>
      </c>
      <c r="I3099" s="296">
        <f t="shared" si="2355"/>
        <v>8.2352331081603877E-2</v>
      </c>
      <c r="J3099" s="296">
        <f t="shared" si="2355"/>
        <v>9.6971608270494114E-2</v>
      </c>
      <c r="K3099" s="296">
        <f t="shared" si="2355"/>
        <v>8.2792389105741299E-2</v>
      </c>
      <c r="L3099" s="296">
        <f t="shared" si="2355"/>
        <v>8.429446707234256E-2</v>
      </c>
      <c r="M3099" s="296">
        <f t="shared" si="2355"/>
        <v>9.6029069612352289E-2</v>
      </c>
      <c r="N3099" s="296">
        <f t="shared" si="2355"/>
        <v>8.5778489277970577E-2</v>
      </c>
      <c r="O3099" s="296">
        <f t="shared" si="2355"/>
        <v>8.342157642901192E-2</v>
      </c>
      <c r="P3099" s="155">
        <f t="shared" si="2352"/>
        <v>1</v>
      </c>
      <c r="Q3099" s="156">
        <f t="shared" si="2353"/>
        <v>7.734061778778778E-2</v>
      </c>
      <c r="R3099" s="83"/>
      <c r="S3099" s="83"/>
      <c r="T3099" s="232"/>
      <c r="U3099" s="209">
        <v>2</v>
      </c>
    </row>
    <row r="3100" spans="1:21" s="60" customFormat="1" ht="15.75" hidden="1" customHeight="1" thickBot="1">
      <c r="A3100" s="150" t="s">
        <v>70</v>
      </c>
      <c r="B3100" s="62"/>
      <c r="C3100" s="49" t="s">
        <v>789</v>
      </c>
      <c r="D3100" s="298">
        <f t="shared" si="2349"/>
        <v>8.1505739873519098E-2</v>
      </c>
      <c r="E3100" s="299">
        <f t="shared" ref="E3100:O3100" si="2356">E3122/$P3122</f>
        <v>7.9239557588508758E-2</v>
      </c>
      <c r="F3100" s="299">
        <f t="shared" si="2356"/>
        <v>7.4426331011374691E-2</v>
      </c>
      <c r="G3100" s="299">
        <f t="shared" si="2356"/>
        <v>7.8128039113678285E-2</v>
      </c>
      <c r="H3100" s="299">
        <f t="shared" si="2356"/>
        <v>7.9472252804264329E-2</v>
      </c>
      <c r="I3100" s="299">
        <f t="shared" si="2356"/>
        <v>8.2464273457799678E-2</v>
      </c>
      <c r="J3100" s="299">
        <f t="shared" si="2356"/>
        <v>9.77264256449423E-2</v>
      </c>
      <c r="K3100" s="299">
        <f t="shared" si="2356"/>
        <v>8.0078481120206657E-2</v>
      </c>
      <c r="L3100" s="299">
        <f t="shared" si="2356"/>
        <v>8.4635402125458836E-2</v>
      </c>
      <c r="M3100" s="299">
        <f t="shared" si="2356"/>
        <v>9.5300178376639941E-2</v>
      </c>
      <c r="N3100" s="299">
        <f t="shared" si="2356"/>
        <v>8.4919191961337973E-2</v>
      </c>
      <c r="O3100" s="299">
        <f t="shared" si="2356"/>
        <v>8.2104126922269483E-2</v>
      </c>
      <c r="P3100" s="300">
        <f t="shared" si="2352"/>
        <v>1</v>
      </c>
      <c r="Q3100" s="301">
        <f t="shared" si="2353"/>
        <v>5.3766289058506223E-2</v>
      </c>
      <c r="R3100" s="83"/>
      <c r="S3100" s="83"/>
      <c r="T3100" s="67"/>
      <c r="U3100" s="209">
        <v>2</v>
      </c>
    </row>
    <row r="3101" spans="1:21" s="60" customFormat="1" ht="15.75" hidden="1" customHeight="1" thickBot="1">
      <c r="A3101" s="150" t="s">
        <v>70</v>
      </c>
      <c r="B3101" s="62"/>
      <c r="C3101" s="49" t="s">
        <v>865</v>
      </c>
      <c r="D3101" s="130">
        <f t="shared" si="2349"/>
        <v>8.2073455223202044E-2</v>
      </c>
      <c r="E3101" s="119">
        <f t="shared" ref="E3101:O3102" si="2357">E3123/$P3123</f>
        <v>7.8795975394998691E-2</v>
      </c>
      <c r="F3101" s="119">
        <f t="shared" si="2357"/>
        <v>7.6466661823780327E-2</v>
      </c>
      <c r="G3101" s="119">
        <f t="shared" si="2357"/>
        <v>7.8458257105046642E-2</v>
      </c>
      <c r="H3101" s="119">
        <f t="shared" si="2357"/>
        <v>7.6719340028179261E-2</v>
      </c>
      <c r="I3101" s="119">
        <f t="shared" si="2357"/>
        <v>8.2930005370141585E-2</v>
      </c>
      <c r="J3101" s="119">
        <f t="shared" si="2357"/>
        <v>9.7498891716205613E-2</v>
      </c>
      <c r="K3101" s="119">
        <f t="shared" si="2357"/>
        <v>8.1312282606177635E-2</v>
      </c>
      <c r="L3101" s="119">
        <f t="shared" si="2357"/>
        <v>8.2285799958082273E-2</v>
      </c>
      <c r="M3101" s="119">
        <f t="shared" si="2357"/>
        <v>9.4426038648228433E-2</v>
      </c>
      <c r="N3101" s="119">
        <f t="shared" si="2357"/>
        <v>8.5115993111221727E-2</v>
      </c>
      <c r="O3101" s="119">
        <f t="shared" si="2357"/>
        <v>8.39172990147357E-2</v>
      </c>
      <c r="P3101" s="175">
        <f t="shared" si="2352"/>
        <v>0.99999999999999989</v>
      </c>
      <c r="Q3101" s="176">
        <f t="shared" si="2353"/>
        <v>4.7279026773630495E-2</v>
      </c>
      <c r="R3101" s="83"/>
      <c r="S3101" s="83"/>
      <c r="T3101" s="67"/>
      <c r="U3101" s="209">
        <v>2</v>
      </c>
    </row>
    <row r="3102" spans="1:21" s="60" customFormat="1" ht="15.6" hidden="1" customHeight="1" thickBot="1">
      <c r="A3102" s="150" t="s">
        <v>70</v>
      </c>
      <c r="B3102" s="62"/>
      <c r="C3102" s="49" t="s">
        <v>949</v>
      </c>
      <c r="D3102" s="130">
        <f t="shared" si="2349"/>
        <v>8.0226213147499253E-2</v>
      </c>
      <c r="E3102" s="119">
        <f t="shared" si="2357"/>
        <v>7.8181198523332565E-2</v>
      </c>
      <c r="F3102" s="119">
        <f t="shared" si="2357"/>
        <v>7.4569944740617775E-2</v>
      </c>
      <c r="G3102" s="119">
        <f t="shared" si="2357"/>
        <v>7.1485567896946961E-2</v>
      </c>
      <c r="H3102" s="119">
        <f t="shared" si="2357"/>
        <v>8.0880190794896833E-2</v>
      </c>
      <c r="I3102" s="119">
        <f t="shared" si="2357"/>
        <v>8.5354736969408637E-2</v>
      </c>
      <c r="J3102" s="119">
        <f t="shared" si="2357"/>
        <v>9.7367308563837171E-2</v>
      </c>
      <c r="K3102" s="119">
        <f t="shared" si="2357"/>
        <v>8.281152354369585E-2</v>
      </c>
      <c r="L3102" s="119">
        <f t="shared" si="2357"/>
        <v>8.3484172454955125E-2</v>
      </c>
      <c r="M3102" s="119">
        <f t="shared" si="2357"/>
        <v>9.6512486762441896E-2</v>
      </c>
      <c r="N3102" s="119">
        <f t="shared" si="2357"/>
        <v>8.5651602730932183E-2</v>
      </c>
      <c r="O3102" s="119">
        <f t="shared" si="2357"/>
        <v>8.3475053871435903E-2</v>
      </c>
      <c r="P3102" s="175">
        <f t="shared" si="2352"/>
        <v>1.0000000000000002</v>
      </c>
      <c r="Q3102" s="176">
        <f t="shared" si="2353"/>
        <v>5.2626414906594032E-2</v>
      </c>
      <c r="R3102" s="83"/>
      <c r="S3102" s="83"/>
      <c r="T3102" s="67"/>
      <c r="U3102" s="209">
        <v>2</v>
      </c>
    </row>
    <row r="3103" spans="1:21" s="60" customFormat="1" ht="15.6" hidden="1" customHeight="1" thickBot="1">
      <c r="A3103" s="150" t="s">
        <v>70</v>
      </c>
      <c r="B3103" s="62"/>
      <c r="C3103" s="49" t="s">
        <v>1083</v>
      </c>
      <c r="D3103" s="130">
        <f t="shared" ref="D3103:O3103" si="2358">D3126/$P3126</f>
        <v>8.2443059761374865E-2</v>
      </c>
      <c r="E3103" s="119">
        <f t="shared" si="2358"/>
        <v>7.8378154568394087E-2</v>
      </c>
      <c r="F3103" s="119">
        <f t="shared" si="2358"/>
        <v>7.6647741500236052E-2</v>
      </c>
      <c r="G3103" s="119">
        <f t="shared" si="2358"/>
        <v>7.7517316435053565E-2</v>
      </c>
      <c r="H3103" s="119">
        <f t="shared" si="2358"/>
        <v>7.943570944192635E-2</v>
      </c>
      <c r="I3103" s="119">
        <f t="shared" si="2358"/>
        <v>8.3265497230464766E-2</v>
      </c>
      <c r="J3103" s="119">
        <f t="shared" si="2358"/>
        <v>9.5556135812898069E-2</v>
      </c>
      <c r="K3103" s="119">
        <f t="shared" si="2358"/>
        <v>8.06370103461964E-2</v>
      </c>
      <c r="L3103" s="119">
        <f t="shared" si="2358"/>
        <v>8.1547938537651396E-2</v>
      </c>
      <c r="M3103" s="119">
        <f t="shared" si="2358"/>
        <v>9.4642964925475942E-2</v>
      </c>
      <c r="N3103" s="119">
        <f t="shared" si="2358"/>
        <v>8.5733612195471792E-2</v>
      </c>
      <c r="O3103" s="119">
        <f t="shared" si="2358"/>
        <v>8.4194859244856785E-2</v>
      </c>
      <c r="P3103" s="175">
        <f>SUM(D3103:O3103)</f>
        <v>1</v>
      </c>
      <c r="Q3103" s="176">
        <f>(P3126/P3124-1)</f>
        <v>5.2238417854128194E-2</v>
      </c>
      <c r="R3103" s="83"/>
      <c r="S3103" s="83"/>
      <c r="T3103" s="67"/>
      <c r="U3103" s="209">
        <v>2</v>
      </c>
    </row>
    <row r="3104" spans="1:21" s="60" customFormat="1" ht="15.6" hidden="1" customHeight="1" thickBot="1">
      <c r="A3104" s="150" t="s">
        <v>70</v>
      </c>
      <c r="B3104" s="62">
        <f>+B3083+1</f>
        <v>567</v>
      </c>
      <c r="C3104" s="49" t="s">
        <v>1769</v>
      </c>
      <c r="D3104" s="130">
        <f t="shared" ref="D3104:D3110" si="2359">D3127/$P3127</f>
        <v>8.7324108889684601E-2</v>
      </c>
      <c r="E3104" s="119">
        <f t="shared" ref="E3104:O3104" si="2360">E3127/$P3127</f>
        <v>8.4878821891824982E-2</v>
      </c>
      <c r="F3104" s="119">
        <f t="shared" si="2360"/>
        <v>8.1138445329607956E-2</v>
      </c>
      <c r="G3104" s="119">
        <f t="shared" si="2360"/>
        <v>8.1392053460628874E-2</v>
      </c>
      <c r="H3104" s="119">
        <f t="shared" si="2360"/>
        <v>8.5715796500782176E-2</v>
      </c>
      <c r="I3104" s="119">
        <f t="shared" si="2360"/>
        <v>8.9434734685972878E-2</v>
      </c>
      <c r="J3104" s="119">
        <f t="shared" si="2360"/>
        <v>0.10373971356424717</v>
      </c>
      <c r="K3104" s="119">
        <f t="shared" si="2360"/>
        <v>8.8694588265755117E-2</v>
      </c>
      <c r="L3104" s="119">
        <f t="shared" si="2360"/>
        <v>8.7223935228506758E-2</v>
      </c>
      <c r="M3104" s="119">
        <f t="shared" si="2360"/>
        <v>7.6629892816094433E-2</v>
      </c>
      <c r="N3104" s="119">
        <f t="shared" si="2360"/>
        <v>6.0102900643973431E-2</v>
      </c>
      <c r="O3104" s="119">
        <f t="shared" si="2360"/>
        <v>7.3725008722921606E-2</v>
      </c>
      <c r="P3104" s="175">
        <f t="shared" ref="P3104:P3113" si="2361">SUM(D3104:O3104)</f>
        <v>1</v>
      </c>
      <c r="Q3104" s="176">
        <f>(P3127/P3126-1)</f>
        <v>-3.0110513678530237E-2</v>
      </c>
      <c r="R3104" s="83"/>
      <c r="S3104" s="83"/>
      <c r="T3104" s="67"/>
      <c r="U3104" s="209">
        <v>2</v>
      </c>
    </row>
    <row r="3105" spans="1:21" s="60" customFormat="1" ht="15.6" hidden="1" customHeight="1">
      <c r="A3105" s="150" t="s">
        <v>70</v>
      </c>
      <c r="B3105" s="408">
        <f>+B3104+1</f>
        <v>568</v>
      </c>
      <c r="C3105" s="566" t="s">
        <v>1770</v>
      </c>
      <c r="D3105" s="460">
        <f t="shared" si="2359"/>
        <v>7.6533289595974566E-2</v>
      </c>
      <c r="E3105" s="346">
        <f t="shared" ref="E3105:O3105" si="2362">E3128/$P3128</f>
        <v>7.2594451354642861E-2</v>
      </c>
      <c r="F3105" s="346">
        <f t="shared" si="2362"/>
        <v>7.0418937398348314E-2</v>
      </c>
      <c r="G3105" s="346">
        <f t="shared" si="2362"/>
        <v>7.5915022178346628E-2</v>
      </c>
      <c r="H3105" s="346">
        <f t="shared" si="2362"/>
        <v>7.6368944294018595E-2</v>
      </c>
      <c r="I3105" s="346">
        <f t="shared" si="2362"/>
        <v>7.8101920138248945E-2</v>
      </c>
      <c r="J3105" s="346">
        <f t="shared" si="2362"/>
        <v>9.4060494619032292E-2</v>
      </c>
      <c r="K3105" s="346">
        <f t="shared" si="2362"/>
        <v>8.003275130558446E-2</v>
      </c>
      <c r="L3105" s="346">
        <f t="shared" si="2362"/>
        <v>8.0214214539127332E-2</v>
      </c>
      <c r="M3105" s="346">
        <f t="shared" si="2362"/>
        <v>0.10375361012700798</v>
      </c>
      <c r="N3105" s="346">
        <f t="shared" si="2362"/>
        <v>9.6365085424821514E-2</v>
      </c>
      <c r="O3105" s="346">
        <f t="shared" si="2362"/>
        <v>9.5641279024846607E-2</v>
      </c>
      <c r="P3105" s="545">
        <f t="shared" si="2361"/>
        <v>1.0000000000000002</v>
      </c>
      <c r="Q3105" s="548">
        <f t="shared" ref="Q3105:Q3113" si="2363">(P3128/P3127-1)</f>
        <v>0.10525408117763124</v>
      </c>
      <c r="R3105" s="83"/>
      <c r="S3105" s="83"/>
      <c r="T3105" s="67"/>
      <c r="U3105" s="209">
        <v>2</v>
      </c>
    </row>
    <row r="3106" spans="1:21" s="60" customFormat="1" ht="15.6" customHeight="1">
      <c r="A3106" s="150" t="s">
        <v>70</v>
      </c>
      <c r="B3106" s="513">
        <v>559</v>
      </c>
      <c r="C3106" s="567" t="s">
        <v>1771</v>
      </c>
      <c r="D3106" s="119">
        <f t="shared" si="2359"/>
        <v>7.8169238193220941E-2</v>
      </c>
      <c r="E3106" s="119">
        <f t="shared" ref="E3106:O3106" si="2364">E3129/$P3129</f>
        <v>7.6682239352587223E-2</v>
      </c>
      <c r="F3106" s="119">
        <f t="shared" si="2364"/>
        <v>7.1282296492000408E-2</v>
      </c>
      <c r="G3106" s="119">
        <f t="shared" si="2364"/>
        <v>7.6110882477200784E-2</v>
      </c>
      <c r="H3106" s="119">
        <f t="shared" si="2364"/>
        <v>7.7213352642993588E-2</v>
      </c>
      <c r="I3106" s="119">
        <f t="shared" si="2364"/>
        <v>8.4310488755726415E-2</v>
      </c>
      <c r="J3106" s="119">
        <f t="shared" si="2364"/>
        <v>0.10004727010586491</v>
      </c>
      <c r="K3106" s="119">
        <f t="shared" si="2364"/>
        <v>7.9294635015534964E-2</v>
      </c>
      <c r="L3106" s="119">
        <f t="shared" si="2364"/>
        <v>8.2884704288070585E-2</v>
      </c>
      <c r="M3106" s="119">
        <f t="shared" si="2364"/>
        <v>9.8218577257645698E-2</v>
      </c>
      <c r="N3106" s="119">
        <f t="shared" si="2364"/>
        <v>9.0094475237882415E-2</v>
      </c>
      <c r="O3106" s="119">
        <f t="shared" si="2364"/>
        <v>8.569184018127185E-2</v>
      </c>
      <c r="P3106" s="175">
        <f t="shared" si="2361"/>
        <v>0.99999999999999989</v>
      </c>
      <c r="Q3106" s="556">
        <f t="shared" si="2363"/>
        <v>0.2729400491643903</v>
      </c>
      <c r="R3106" s="83"/>
      <c r="S3106" s="83"/>
      <c r="T3106" s="67"/>
      <c r="U3106" s="209">
        <v>1</v>
      </c>
    </row>
    <row r="3107" spans="1:21" s="60" customFormat="1" ht="15.6" customHeight="1">
      <c r="A3107" s="150" t="s">
        <v>70</v>
      </c>
      <c r="B3107" s="513">
        <f>+B3106+1</f>
        <v>560</v>
      </c>
      <c r="C3107" s="567" t="s">
        <v>1772</v>
      </c>
      <c r="D3107" s="119">
        <f t="shared" si="2359"/>
        <v>8.3691018885464E-2</v>
      </c>
      <c r="E3107" s="119">
        <f t="shared" ref="E3107:O3107" si="2365">E3130/$P3130</f>
        <v>7.7735377770532813E-2</v>
      </c>
      <c r="F3107" s="119">
        <f t="shared" si="2365"/>
        <v>7.7197647505925879E-2</v>
      </c>
      <c r="G3107" s="119">
        <f t="shared" si="2365"/>
        <v>7.5750699720352935E-2</v>
      </c>
      <c r="H3107" s="119">
        <f t="shared" si="2365"/>
        <v>8.0882291622715291E-2</v>
      </c>
      <c r="I3107" s="119">
        <f t="shared" si="2365"/>
        <v>8.1250329101057325E-2</v>
      </c>
      <c r="J3107" s="119">
        <f t="shared" si="2365"/>
        <v>0.10002774687371425</v>
      </c>
      <c r="K3107" s="119">
        <f t="shared" si="2365"/>
        <v>8.1587164323827385E-2</v>
      </c>
      <c r="L3107" s="119">
        <f t="shared" si="2365"/>
        <v>8.2655697774740591E-2</v>
      </c>
      <c r="M3107" s="119">
        <f t="shared" si="2365"/>
        <v>9.3948889610677544E-2</v>
      </c>
      <c r="N3107" s="119">
        <f t="shared" si="2365"/>
        <v>8.3468053870354622E-2</v>
      </c>
      <c r="O3107" s="119">
        <f t="shared" si="2365"/>
        <v>8.1805082940637333E-2</v>
      </c>
      <c r="P3107" s="175">
        <f t="shared" si="2361"/>
        <v>1</v>
      </c>
      <c r="Q3107" s="556">
        <f t="shared" si="2363"/>
        <v>6.8116712010768188E-2</v>
      </c>
      <c r="R3107" s="83"/>
      <c r="S3107" s="83"/>
      <c r="T3107" s="67"/>
      <c r="U3107" s="209">
        <v>1</v>
      </c>
    </row>
    <row r="3108" spans="1:21" s="60" customFormat="1" ht="15.75" customHeight="1">
      <c r="A3108" s="150" t="s">
        <v>70</v>
      </c>
      <c r="B3108" s="513">
        <f>+B3107+1</f>
        <v>561</v>
      </c>
      <c r="C3108" s="567" t="s">
        <v>1773</v>
      </c>
      <c r="D3108" s="119">
        <f t="shared" si="2359"/>
        <v>8.3215089199623157E-2</v>
      </c>
      <c r="E3108" s="119">
        <f t="shared" ref="E3108:O3108" si="2366">E3131/$P3131</f>
        <v>7.8770578309972042E-2</v>
      </c>
      <c r="F3108" s="119">
        <f t="shared" si="2366"/>
        <v>7.589911347975592E-2</v>
      </c>
      <c r="G3108" s="119">
        <f t="shared" si="2366"/>
        <v>7.9835922601800127E-2</v>
      </c>
      <c r="H3108" s="119">
        <f t="shared" si="2366"/>
        <v>8.0583809862378106E-2</v>
      </c>
      <c r="I3108" s="119">
        <f t="shared" si="2366"/>
        <v>8.3463415328769566E-2</v>
      </c>
      <c r="J3108" s="119">
        <f t="shared" si="2366"/>
        <v>9.4849296045861717E-2</v>
      </c>
      <c r="K3108" s="119">
        <f t="shared" si="2366"/>
        <v>7.9774619415888093E-2</v>
      </c>
      <c r="L3108" s="119">
        <f t="shared" si="2366"/>
        <v>8.3263706345314492E-2</v>
      </c>
      <c r="M3108" s="119">
        <f t="shared" si="2366"/>
        <v>9.2554381050519621E-2</v>
      </c>
      <c r="N3108" s="119">
        <f t="shared" si="2366"/>
        <v>8.4459360351874305E-2</v>
      </c>
      <c r="O3108" s="119">
        <f t="shared" si="2366"/>
        <v>8.3330708008243007E-2</v>
      </c>
      <c r="P3108" s="175">
        <f t="shared" si="2361"/>
        <v>1</v>
      </c>
      <c r="Q3108" s="556">
        <f t="shared" si="2363"/>
        <v>-1.3065872172979276E-3</v>
      </c>
      <c r="R3108" s="83"/>
      <c r="S3108" s="83"/>
      <c r="T3108" s="67"/>
      <c r="U3108" s="209">
        <v>1</v>
      </c>
    </row>
    <row r="3109" spans="1:21" s="60" customFormat="1" ht="15.75" customHeight="1">
      <c r="A3109" s="150" t="s">
        <v>70</v>
      </c>
      <c r="B3109" s="513">
        <f>+B3108+1</f>
        <v>562</v>
      </c>
      <c r="C3109" s="567" t="s">
        <v>1774</v>
      </c>
      <c r="D3109" s="119">
        <f t="shared" si="2359"/>
        <v>8.0259267504399281E-2</v>
      </c>
      <c r="E3109" s="119">
        <f t="shared" ref="E3109:O3109" si="2367">E3132/$P3132</f>
        <v>7.8050632987931537E-2</v>
      </c>
      <c r="F3109" s="119">
        <f t="shared" si="2367"/>
        <v>7.4926534688447899E-2</v>
      </c>
      <c r="G3109" s="119">
        <f t="shared" si="2367"/>
        <v>7.5495251917652023E-2</v>
      </c>
      <c r="H3109" s="119">
        <f t="shared" si="2367"/>
        <v>7.9538034018148643E-2</v>
      </c>
      <c r="I3109" s="119">
        <f t="shared" si="2367"/>
        <v>8.576178080788896E-2</v>
      </c>
      <c r="J3109" s="119">
        <f t="shared" si="2367"/>
        <v>9.6942099323150108E-2</v>
      </c>
      <c r="K3109" s="119">
        <f t="shared" si="2367"/>
        <v>8.2636371291874358E-2</v>
      </c>
      <c r="L3109" s="119">
        <f t="shared" si="2367"/>
        <v>8.2045122921890229E-2</v>
      </c>
      <c r="M3109" s="119">
        <f t="shared" si="2367"/>
        <v>9.3449136126722065E-2</v>
      </c>
      <c r="N3109" s="119">
        <f t="shared" si="2367"/>
        <v>8.6931881708886216E-2</v>
      </c>
      <c r="O3109" s="119">
        <f t="shared" si="2367"/>
        <v>8.396388670300893E-2</v>
      </c>
      <c r="P3109" s="175">
        <f t="shared" si="2361"/>
        <v>1.0000000000000004</v>
      </c>
      <c r="Q3109" s="556">
        <f t="shared" si="2363"/>
        <v>-1.1209215490611824E-3</v>
      </c>
      <c r="R3109" s="83"/>
      <c r="S3109" s="83"/>
      <c r="T3109" s="67"/>
      <c r="U3109" s="209">
        <v>1</v>
      </c>
    </row>
    <row r="3110" spans="1:21" s="60" customFormat="1" ht="15.75" customHeight="1">
      <c r="A3110" s="150" t="s">
        <v>70</v>
      </c>
      <c r="B3110" s="513">
        <v>563</v>
      </c>
      <c r="C3110" s="567" t="s">
        <v>1775</v>
      </c>
      <c r="D3110" s="119">
        <f t="shared" si="2359"/>
        <v>8.3073468578664961E-2</v>
      </c>
      <c r="E3110" s="119">
        <f t="shared" ref="E3110:O3110" si="2368">E3133/$P3133</f>
        <v>8.0984541981246008E-2</v>
      </c>
      <c r="F3110" s="119">
        <f t="shared" si="2368"/>
        <v>7.4153573401361028E-2</v>
      </c>
      <c r="G3110" s="119">
        <f t="shared" si="2368"/>
        <v>7.8686483802182822E-2</v>
      </c>
      <c r="H3110" s="119">
        <f t="shared" si="2368"/>
        <v>8.0430963993096197E-2</v>
      </c>
      <c r="I3110" s="119">
        <f t="shared" si="2368"/>
        <v>8.1696691091249357E-2</v>
      </c>
      <c r="J3110" s="119">
        <f t="shared" si="2368"/>
        <v>9.5392513536001255E-2</v>
      </c>
      <c r="K3110" s="119">
        <f t="shared" si="2368"/>
        <v>8.1503929649393778E-2</v>
      </c>
      <c r="L3110" s="119">
        <f t="shared" si="2368"/>
        <v>8.1013485980875127E-2</v>
      </c>
      <c r="M3110" s="119">
        <f t="shared" si="2368"/>
        <v>9.6732083555984977E-2</v>
      </c>
      <c r="N3110" s="119">
        <f t="shared" si="2368"/>
        <v>8.2052933755944496E-2</v>
      </c>
      <c r="O3110" s="119">
        <f t="shared" si="2368"/>
        <v>8.4279330673999953E-2</v>
      </c>
      <c r="P3110" s="175">
        <f t="shared" si="2361"/>
        <v>1</v>
      </c>
      <c r="Q3110" s="556">
        <f t="shared" si="2363"/>
        <v>1.1175479304682323E-2</v>
      </c>
      <c r="R3110" s="83"/>
      <c r="S3110" s="83"/>
      <c r="T3110" s="67"/>
      <c r="U3110" s="209">
        <v>1</v>
      </c>
    </row>
    <row r="3111" spans="1:21" s="60" customFormat="1" ht="15.75" customHeight="1">
      <c r="A3111" s="150" t="s">
        <v>70</v>
      </c>
      <c r="B3111" s="513">
        <v>564</v>
      </c>
      <c r="C3111" s="567" t="s">
        <v>1776</v>
      </c>
      <c r="D3111" s="119">
        <f t="shared" ref="D3111:O3113" si="2369">D3134/$P3134</f>
        <v>8.1145809669732658E-2</v>
      </c>
      <c r="E3111" s="119">
        <f t="shared" si="2369"/>
        <v>7.6950404315274085E-2</v>
      </c>
      <c r="F3111" s="119">
        <f t="shared" si="2369"/>
        <v>7.6143223792008427E-2</v>
      </c>
      <c r="G3111" s="119">
        <f t="shared" si="2369"/>
        <v>7.5062955247398422E-2</v>
      </c>
      <c r="H3111" s="119">
        <f t="shared" si="2369"/>
        <v>7.6537147221027294E-2</v>
      </c>
      <c r="I3111" s="119">
        <f t="shared" si="2369"/>
        <v>8.1174810167574551E-2</v>
      </c>
      <c r="J3111" s="119">
        <f t="shared" si="2369"/>
        <v>9.9225203365991124E-2</v>
      </c>
      <c r="K3111" s="119">
        <f t="shared" si="2369"/>
        <v>8.1203810665416418E-2</v>
      </c>
      <c r="L3111" s="119">
        <f t="shared" si="2369"/>
        <v>8.3799355222264657E-2</v>
      </c>
      <c r="M3111" s="119">
        <f t="shared" si="2369"/>
        <v>9.6175317676286787E-2</v>
      </c>
      <c r="N3111" s="119">
        <f t="shared" si="2369"/>
        <v>8.6334482075275637E-2</v>
      </c>
      <c r="O3111" s="119">
        <f t="shared" si="2369"/>
        <v>8.6247480581749886E-2</v>
      </c>
      <c r="P3111" s="175">
        <f t="shared" si="2361"/>
        <v>1</v>
      </c>
      <c r="Q3111" s="556">
        <f t="shared" si="2363"/>
        <v>9.6453921475332383E-3</v>
      </c>
      <c r="R3111" s="83"/>
      <c r="S3111" s="83"/>
      <c r="T3111" s="67"/>
      <c r="U3111" s="209">
        <v>1</v>
      </c>
    </row>
    <row r="3112" spans="1:21" s="60" customFormat="1" ht="15.75" hidden="1" customHeight="1" thickBot="1">
      <c r="A3112" s="150" t="s">
        <v>70</v>
      </c>
      <c r="B3112" s="409"/>
      <c r="C3112" s="158" t="s">
        <v>1777</v>
      </c>
      <c r="D3112" s="102" t="e">
        <f t="shared" si="2369"/>
        <v>#DIV/0!</v>
      </c>
      <c r="E3112" s="103" t="e">
        <f t="shared" si="2369"/>
        <v>#DIV/0!</v>
      </c>
      <c r="F3112" s="103" t="e">
        <f t="shared" si="2369"/>
        <v>#DIV/0!</v>
      </c>
      <c r="G3112" s="103" t="e">
        <f t="shared" si="2369"/>
        <v>#DIV/0!</v>
      </c>
      <c r="H3112" s="103" t="e">
        <f t="shared" si="2369"/>
        <v>#DIV/0!</v>
      </c>
      <c r="I3112" s="103" t="e">
        <f t="shared" si="2369"/>
        <v>#DIV/0!</v>
      </c>
      <c r="J3112" s="103" t="e">
        <f t="shared" si="2369"/>
        <v>#DIV/0!</v>
      </c>
      <c r="K3112" s="103" t="e">
        <f t="shared" si="2369"/>
        <v>#DIV/0!</v>
      </c>
      <c r="L3112" s="103" t="e">
        <f t="shared" si="2369"/>
        <v>#DIV/0!</v>
      </c>
      <c r="M3112" s="103" t="e">
        <f t="shared" si="2369"/>
        <v>#DIV/0!</v>
      </c>
      <c r="N3112" s="103" t="e">
        <f t="shared" si="2369"/>
        <v>#DIV/0!</v>
      </c>
      <c r="O3112" s="103" t="e">
        <f t="shared" si="2369"/>
        <v>#DIV/0!</v>
      </c>
      <c r="P3112" s="105" t="e">
        <f t="shared" si="2361"/>
        <v>#DIV/0!</v>
      </c>
      <c r="Q3112" s="106">
        <f t="shared" si="2363"/>
        <v>-1</v>
      </c>
      <c r="R3112" s="83"/>
      <c r="S3112" s="83"/>
      <c r="T3112" s="67"/>
      <c r="U3112" s="209">
        <v>2</v>
      </c>
    </row>
    <row r="3113" spans="1:21" s="60" customFormat="1" ht="15.75" hidden="1" customHeight="1" thickBot="1">
      <c r="A3113" s="150" t="s">
        <v>70</v>
      </c>
      <c r="B3113" s="213"/>
      <c r="C3113" s="40" t="s">
        <v>1778</v>
      </c>
      <c r="D3113" s="102" t="e">
        <f t="shared" si="2369"/>
        <v>#DIV/0!</v>
      </c>
      <c r="E3113" s="103" t="e">
        <f t="shared" si="2369"/>
        <v>#DIV/0!</v>
      </c>
      <c r="F3113" s="103" t="e">
        <f t="shared" si="2369"/>
        <v>#DIV/0!</v>
      </c>
      <c r="G3113" s="103" t="e">
        <f t="shared" si="2369"/>
        <v>#DIV/0!</v>
      </c>
      <c r="H3113" s="103" t="e">
        <f t="shared" si="2369"/>
        <v>#DIV/0!</v>
      </c>
      <c r="I3113" s="103" t="e">
        <f t="shared" si="2369"/>
        <v>#DIV/0!</v>
      </c>
      <c r="J3113" s="103" t="e">
        <f t="shared" si="2369"/>
        <v>#DIV/0!</v>
      </c>
      <c r="K3113" s="103" t="e">
        <f t="shared" si="2369"/>
        <v>#DIV/0!</v>
      </c>
      <c r="L3113" s="103" t="e">
        <f t="shared" si="2369"/>
        <v>#DIV/0!</v>
      </c>
      <c r="M3113" s="103" t="e">
        <f t="shared" si="2369"/>
        <v>#DIV/0!</v>
      </c>
      <c r="N3113" s="103" t="e">
        <f t="shared" si="2369"/>
        <v>#DIV/0!</v>
      </c>
      <c r="O3113" s="103" t="e">
        <f t="shared" si="2369"/>
        <v>#DIV/0!</v>
      </c>
      <c r="P3113" s="107" t="e">
        <f t="shared" si="2361"/>
        <v>#DIV/0!</v>
      </c>
      <c r="Q3113" s="108" t="e">
        <f t="shared" si="2363"/>
        <v>#DIV/0!</v>
      </c>
      <c r="R3113" s="83"/>
      <c r="S3113" s="83"/>
      <c r="T3113" s="67"/>
      <c r="U3113" s="209">
        <v>2</v>
      </c>
    </row>
    <row r="3114" spans="1:21" s="60" customFormat="1" ht="15.75" hidden="1" customHeight="1" thickBot="1">
      <c r="A3114" s="150" t="s">
        <v>70</v>
      </c>
      <c r="B3114" s="213"/>
      <c r="C3114" s="40" t="s">
        <v>2567</v>
      </c>
      <c r="D3114" s="102" t="e">
        <f t="shared" ref="D3114:O3114" si="2370">D3137/$P3137</f>
        <v>#DIV/0!</v>
      </c>
      <c r="E3114" s="103" t="e">
        <f t="shared" si="2370"/>
        <v>#DIV/0!</v>
      </c>
      <c r="F3114" s="103" t="e">
        <f t="shared" si="2370"/>
        <v>#DIV/0!</v>
      </c>
      <c r="G3114" s="103" t="e">
        <f t="shared" si="2370"/>
        <v>#DIV/0!</v>
      </c>
      <c r="H3114" s="103" t="e">
        <f t="shared" si="2370"/>
        <v>#DIV/0!</v>
      </c>
      <c r="I3114" s="103" t="e">
        <f t="shared" si="2370"/>
        <v>#DIV/0!</v>
      </c>
      <c r="J3114" s="103" t="e">
        <f t="shared" si="2370"/>
        <v>#DIV/0!</v>
      </c>
      <c r="K3114" s="103" t="e">
        <f t="shared" si="2370"/>
        <v>#DIV/0!</v>
      </c>
      <c r="L3114" s="103" t="e">
        <f t="shared" si="2370"/>
        <v>#DIV/0!</v>
      </c>
      <c r="M3114" s="103" t="e">
        <f t="shared" si="2370"/>
        <v>#DIV/0!</v>
      </c>
      <c r="N3114" s="103" t="e">
        <f t="shared" si="2370"/>
        <v>#DIV/0!</v>
      </c>
      <c r="O3114" s="103" t="e">
        <f t="shared" si="2370"/>
        <v>#DIV/0!</v>
      </c>
      <c r="P3114" s="107" t="e">
        <f t="shared" ref="P3114:P3116" si="2371">SUM(D3114:O3114)</f>
        <v>#DIV/0!</v>
      </c>
      <c r="Q3114" s="108" t="e">
        <f t="shared" ref="Q3114:Q3116" si="2372">(P3137/P3136-1)</f>
        <v>#DIV/0!</v>
      </c>
      <c r="R3114" s="83"/>
      <c r="S3114" s="83"/>
      <c r="T3114" s="67"/>
      <c r="U3114" s="209">
        <v>2</v>
      </c>
    </row>
    <row r="3115" spans="1:21" s="60" customFormat="1" ht="15.75" hidden="1" customHeight="1" thickBot="1">
      <c r="A3115" s="150" t="s">
        <v>70</v>
      </c>
      <c r="B3115" s="213"/>
      <c r="C3115" s="40" t="s">
        <v>2663</v>
      </c>
      <c r="D3115" s="102" t="e">
        <f t="shared" ref="D3115:O3115" si="2373">D3138/$P3138</f>
        <v>#DIV/0!</v>
      </c>
      <c r="E3115" s="103" t="e">
        <f t="shared" si="2373"/>
        <v>#DIV/0!</v>
      </c>
      <c r="F3115" s="103" t="e">
        <f t="shared" si="2373"/>
        <v>#DIV/0!</v>
      </c>
      <c r="G3115" s="103" t="e">
        <f t="shared" si="2373"/>
        <v>#DIV/0!</v>
      </c>
      <c r="H3115" s="103" t="e">
        <f t="shared" si="2373"/>
        <v>#DIV/0!</v>
      </c>
      <c r="I3115" s="103" t="e">
        <f t="shared" si="2373"/>
        <v>#DIV/0!</v>
      </c>
      <c r="J3115" s="103" t="e">
        <f t="shared" si="2373"/>
        <v>#DIV/0!</v>
      </c>
      <c r="K3115" s="103" t="e">
        <f t="shared" si="2373"/>
        <v>#DIV/0!</v>
      </c>
      <c r="L3115" s="103" t="e">
        <f t="shared" si="2373"/>
        <v>#DIV/0!</v>
      </c>
      <c r="M3115" s="103" t="e">
        <f t="shared" si="2373"/>
        <v>#DIV/0!</v>
      </c>
      <c r="N3115" s="103" t="e">
        <f t="shared" si="2373"/>
        <v>#DIV/0!</v>
      </c>
      <c r="O3115" s="103" t="e">
        <f t="shared" si="2373"/>
        <v>#DIV/0!</v>
      </c>
      <c r="P3115" s="107" t="e">
        <f t="shared" si="2371"/>
        <v>#DIV/0!</v>
      </c>
      <c r="Q3115" s="108" t="e">
        <f t="shared" si="2372"/>
        <v>#DIV/0!</v>
      </c>
      <c r="R3115" s="83"/>
      <c r="S3115" s="83"/>
      <c r="T3115" s="67"/>
      <c r="U3115" s="209">
        <v>2</v>
      </c>
    </row>
    <row r="3116" spans="1:21" s="60" customFormat="1" ht="15.75" hidden="1" customHeight="1" thickBot="1">
      <c r="A3116" s="150" t="s">
        <v>70</v>
      </c>
      <c r="B3116" s="213"/>
      <c r="C3116" s="40" t="s">
        <v>2759</v>
      </c>
      <c r="D3116" s="102" t="e">
        <f t="shared" ref="D3116:O3116" si="2374">D3139/$P3139</f>
        <v>#DIV/0!</v>
      </c>
      <c r="E3116" s="103" t="e">
        <f t="shared" si="2374"/>
        <v>#DIV/0!</v>
      </c>
      <c r="F3116" s="103" t="e">
        <f t="shared" si="2374"/>
        <v>#DIV/0!</v>
      </c>
      <c r="G3116" s="103" t="e">
        <f t="shared" si="2374"/>
        <v>#DIV/0!</v>
      </c>
      <c r="H3116" s="103" t="e">
        <f t="shared" si="2374"/>
        <v>#DIV/0!</v>
      </c>
      <c r="I3116" s="103" t="e">
        <f t="shared" si="2374"/>
        <v>#DIV/0!</v>
      </c>
      <c r="J3116" s="103" t="e">
        <f t="shared" si="2374"/>
        <v>#DIV/0!</v>
      </c>
      <c r="K3116" s="103" t="e">
        <f t="shared" si="2374"/>
        <v>#DIV/0!</v>
      </c>
      <c r="L3116" s="103" t="e">
        <f t="shared" si="2374"/>
        <v>#DIV/0!</v>
      </c>
      <c r="M3116" s="103" t="e">
        <f t="shared" si="2374"/>
        <v>#DIV/0!</v>
      </c>
      <c r="N3116" s="103" t="e">
        <f t="shared" si="2374"/>
        <v>#DIV/0!</v>
      </c>
      <c r="O3116" s="103" t="e">
        <f t="shared" si="2374"/>
        <v>#DIV/0!</v>
      </c>
      <c r="P3116" s="107" t="e">
        <f t="shared" si="2371"/>
        <v>#DIV/0!</v>
      </c>
      <c r="Q3116" s="108" t="e">
        <f t="shared" si="2372"/>
        <v>#DIV/0!</v>
      </c>
      <c r="R3116" s="83"/>
      <c r="S3116" s="83"/>
      <c r="T3116" s="67"/>
      <c r="U3116" s="209">
        <v>2</v>
      </c>
    </row>
    <row r="3117" spans="1:21" s="60" customFormat="1" ht="15.75" hidden="1" customHeight="1" thickBot="1">
      <c r="A3117" s="150" t="s">
        <v>70</v>
      </c>
      <c r="B3117" s="213"/>
      <c r="C3117" s="41" t="s">
        <v>329</v>
      </c>
      <c r="D3117" s="351">
        <v>1438.01765559</v>
      </c>
      <c r="E3117" s="352">
        <v>1395.6255531200002</v>
      </c>
      <c r="F3117" s="352">
        <v>1335.56065554</v>
      </c>
      <c r="G3117" s="352">
        <v>1380.2182058200001</v>
      </c>
      <c r="H3117" s="352">
        <v>1383.61622932</v>
      </c>
      <c r="I3117" s="446">
        <v>1480.9399350799999</v>
      </c>
      <c r="J3117" s="447">
        <v>1672.19189467</v>
      </c>
      <c r="K3117" s="447">
        <v>1416.3010855700002</v>
      </c>
      <c r="L3117" s="447">
        <v>1502.0597579</v>
      </c>
      <c r="M3117" s="447">
        <v>1685.2308944500001</v>
      </c>
      <c r="N3117" s="447">
        <v>1540.17262777</v>
      </c>
      <c r="O3117" s="447">
        <v>1449.0572975099999</v>
      </c>
      <c r="P3117" s="448">
        <f>SUM(D3117:O3117)</f>
        <v>17678.991792339999</v>
      </c>
      <c r="Q3117" s="84"/>
      <c r="R3117" s="83"/>
      <c r="S3117" s="83"/>
      <c r="T3117" s="67"/>
      <c r="U3117" s="209">
        <v>2</v>
      </c>
    </row>
    <row r="3118" spans="1:21" s="60" customFormat="1" ht="15.75" hidden="1" customHeight="1" thickBot="1">
      <c r="A3118" s="150" t="s">
        <v>70</v>
      </c>
      <c r="B3118" s="213"/>
      <c r="C3118" s="40" t="s">
        <v>330</v>
      </c>
      <c r="D3118" s="109">
        <v>1505.8740825299999</v>
      </c>
      <c r="E3118" s="110">
        <v>1446.7992812800001</v>
      </c>
      <c r="F3118" s="110">
        <v>1406.7824854800001</v>
      </c>
      <c r="G3118" s="110">
        <v>1424.22749342</v>
      </c>
      <c r="H3118" s="110">
        <v>1447.07914757</v>
      </c>
      <c r="I3118" s="110">
        <v>1545.7078736999999</v>
      </c>
      <c r="J3118" s="114">
        <v>1780.7247577799999</v>
      </c>
      <c r="K3118" s="114">
        <v>1515.0061965899999</v>
      </c>
      <c r="L3118" s="114">
        <v>1622.8828739</v>
      </c>
      <c r="M3118" s="114">
        <v>1777.9242691500001</v>
      </c>
      <c r="N3118" s="114">
        <v>1584.88431659</v>
      </c>
      <c r="O3118" s="114">
        <v>1534.21793888</v>
      </c>
      <c r="P3118" s="112">
        <f>SUM(D3118:O3118)</f>
        <v>18592.11071687</v>
      </c>
      <c r="Q3118" s="240"/>
      <c r="R3118" s="315"/>
      <c r="S3118" s="315"/>
      <c r="T3118" s="242"/>
      <c r="U3118" s="209">
        <v>2</v>
      </c>
    </row>
    <row r="3119" spans="1:21" s="60" customFormat="1" ht="15.75" hidden="1" customHeight="1" thickBot="1">
      <c r="A3119" s="150" t="s">
        <v>70</v>
      </c>
      <c r="B3119" s="213"/>
      <c r="C3119" s="40" t="s">
        <v>482</v>
      </c>
      <c r="D3119" s="109">
        <v>1579.2169253</v>
      </c>
      <c r="E3119" s="110">
        <v>1543.8086504800001</v>
      </c>
      <c r="F3119" s="110">
        <v>1499.8131890899999</v>
      </c>
      <c r="G3119" s="110">
        <v>1508.50698147</v>
      </c>
      <c r="H3119" s="110">
        <v>1538.79836587</v>
      </c>
      <c r="I3119" s="110">
        <v>1642.32522376</v>
      </c>
      <c r="J3119" s="110">
        <v>1867.4014704399999</v>
      </c>
      <c r="K3119" s="110">
        <v>1665.4989918000001</v>
      </c>
      <c r="L3119" s="110">
        <v>1659.07799125</v>
      </c>
      <c r="M3119" s="110">
        <v>1890.9058216400001</v>
      </c>
      <c r="N3119" s="110">
        <v>1697.3155178699999</v>
      </c>
      <c r="O3119" s="111">
        <v>1643.36958061</v>
      </c>
      <c r="P3119" s="112">
        <f t="shared" ref="P3119:P3124" si="2375">SUM(D3119:O3119)</f>
        <v>19736.03870958</v>
      </c>
      <c r="Q3119" s="80"/>
      <c r="R3119" s="114"/>
      <c r="S3119" s="114"/>
      <c r="T3119" s="115">
        <f t="shared" ref="T3119:T3124" si="2376">R3119-S3119</f>
        <v>0</v>
      </c>
      <c r="U3119" s="209">
        <v>2</v>
      </c>
    </row>
    <row r="3120" spans="1:21" s="60" customFormat="1" ht="15.75" hidden="1" customHeight="1" thickBot="1">
      <c r="A3120" s="150" t="s">
        <v>70</v>
      </c>
      <c r="B3120" s="213"/>
      <c r="C3120" s="40" t="s">
        <v>601</v>
      </c>
      <c r="D3120" s="109">
        <v>1698.9127951400001</v>
      </c>
      <c r="E3120" s="110">
        <v>1644.7457996600001</v>
      </c>
      <c r="F3120" s="110">
        <v>1621.4095972800001</v>
      </c>
      <c r="G3120" s="110">
        <v>1602.2394587399999</v>
      </c>
      <c r="H3120" s="110">
        <v>1670.3389973200001</v>
      </c>
      <c r="I3120" s="110">
        <v>1745.90876798</v>
      </c>
      <c r="J3120" s="110">
        <v>2030.4708928299999</v>
      </c>
      <c r="K3120" s="110">
        <v>1723.0378359900001</v>
      </c>
      <c r="L3120" s="110">
        <v>1802.5253796</v>
      </c>
      <c r="M3120" s="110">
        <v>1999.74385487</v>
      </c>
      <c r="N3120" s="110">
        <v>1842.17217957</v>
      </c>
      <c r="O3120" s="111">
        <v>1786.31252339</v>
      </c>
      <c r="P3120" s="112">
        <f t="shared" si="2375"/>
        <v>21167.818082369999</v>
      </c>
      <c r="Q3120" s="80"/>
      <c r="R3120" s="114"/>
      <c r="S3120" s="114"/>
      <c r="T3120" s="115">
        <f t="shared" si="2376"/>
        <v>0</v>
      </c>
      <c r="U3120" s="209">
        <v>2</v>
      </c>
    </row>
    <row r="3121" spans="1:21" s="60" customFormat="1" ht="15.75" hidden="1" customHeight="1" thickBot="1">
      <c r="A3121" s="150" t="s">
        <v>70</v>
      </c>
      <c r="B3121" s="213"/>
      <c r="C3121" s="40" t="s">
        <v>697</v>
      </c>
      <c r="D3121" s="109">
        <v>1825.56497896</v>
      </c>
      <c r="E3121" s="110">
        <v>1748.6581686</v>
      </c>
      <c r="F3121" s="110">
        <v>1739.04381939</v>
      </c>
      <c r="G3121" s="110">
        <v>1741.64279807</v>
      </c>
      <c r="H3121" s="110">
        <v>1801.6222755399999</v>
      </c>
      <c r="I3121" s="110">
        <v>1878.04081</v>
      </c>
      <c r="J3121" s="110">
        <v>2211.4326983999999</v>
      </c>
      <c r="K3121" s="110">
        <v>1888.07631133</v>
      </c>
      <c r="L3121" s="110">
        <v>1922.3311245699999</v>
      </c>
      <c r="M3121" s="110">
        <v>2189.9381512300001</v>
      </c>
      <c r="N3121" s="110">
        <v>1956.1741770799999</v>
      </c>
      <c r="O3121" s="111">
        <v>1902.4248969099999</v>
      </c>
      <c r="P3121" s="112">
        <f t="shared" si="2375"/>
        <v>22804.950210079998</v>
      </c>
      <c r="Q3121" s="80"/>
      <c r="R3121" s="114"/>
      <c r="S3121" s="114"/>
      <c r="T3121" s="115">
        <f t="shared" si="2376"/>
        <v>0</v>
      </c>
      <c r="U3121" s="209">
        <v>2</v>
      </c>
    </row>
    <row r="3122" spans="1:21" s="60" customFormat="1" ht="15.75" hidden="1" customHeight="1" thickBot="1">
      <c r="A3122" s="150" t="s">
        <v>70</v>
      </c>
      <c r="B3122" s="213"/>
      <c r="C3122" s="40" t="s">
        <v>789</v>
      </c>
      <c r="D3122" s="151">
        <v>1958.6715874400002</v>
      </c>
      <c r="E3122" s="152">
        <v>1904.2127620799997</v>
      </c>
      <c r="F3122" s="152">
        <v>1788.5456918200002</v>
      </c>
      <c r="G3122" s="152">
        <v>1877.5017640700003</v>
      </c>
      <c r="H3122" s="152">
        <v>1909.8046812299999</v>
      </c>
      <c r="I3122" s="152">
        <v>1981.70619212</v>
      </c>
      <c r="J3122" s="152">
        <v>2348.4723106599999</v>
      </c>
      <c r="K3122" s="152">
        <v>1924.3730070899999</v>
      </c>
      <c r="L3122" s="152">
        <v>2033.8807756600002</v>
      </c>
      <c r="M3122" s="152">
        <v>2290.16694964</v>
      </c>
      <c r="N3122" s="152">
        <v>2040.7005541100002</v>
      </c>
      <c r="O3122" s="111">
        <v>1973.0514791200001</v>
      </c>
      <c r="P3122" s="112">
        <f t="shared" si="2375"/>
        <v>24031.08775504</v>
      </c>
      <c r="Q3122" s="80"/>
      <c r="R3122" s="114"/>
      <c r="S3122" s="114"/>
      <c r="T3122" s="115">
        <f t="shared" si="2376"/>
        <v>0</v>
      </c>
      <c r="U3122" s="209">
        <v>2</v>
      </c>
    </row>
    <row r="3123" spans="1:21" s="60" customFormat="1" ht="15.75" hidden="1" customHeight="1" thickBot="1">
      <c r="A3123" s="150" t="s">
        <v>70</v>
      </c>
      <c r="B3123" s="213"/>
      <c r="C3123" s="40" t="s">
        <v>865</v>
      </c>
      <c r="D3123" s="306">
        <v>2065.56351038</v>
      </c>
      <c r="E3123" s="307">
        <v>1983.0783424200001</v>
      </c>
      <c r="F3123" s="307">
        <v>1924.45591567</v>
      </c>
      <c r="G3123" s="307">
        <v>1974.5789003699999</v>
      </c>
      <c r="H3123" s="307">
        <v>1930.8151322700003</v>
      </c>
      <c r="I3123" s="307">
        <v>2087.1205256599997</v>
      </c>
      <c r="J3123" s="307">
        <v>2453.77939169</v>
      </c>
      <c r="K3123" s="307">
        <v>2046.4068856399999</v>
      </c>
      <c r="L3123" s="307">
        <v>2070.9076442999999</v>
      </c>
      <c r="M3123" s="307">
        <v>2376.4441174200001</v>
      </c>
      <c r="N3123" s="307">
        <v>2142.1358348099998</v>
      </c>
      <c r="O3123" s="308">
        <v>2111.9679957799999</v>
      </c>
      <c r="P3123" s="309">
        <f t="shared" si="2375"/>
        <v>25167.254196410002</v>
      </c>
      <c r="Q3123" s="80"/>
      <c r="R3123" s="109"/>
      <c r="S3123" s="109"/>
      <c r="T3123" s="52">
        <f>S3123-R3123</f>
        <v>0</v>
      </c>
      <c r="U3123" s="209">
        <v>2</v>
      </c>
    </row>
    <row r="3124" spans="1:21" s="60" customFormat="1" ht="15.75" hidden="1" customHeight="1">
      <c r="A3124" s="150" t="s">
        <v>70</v>
      </c>
      <c r="B3124" s="512"/>
      <c r="C3124" s="41" t="s">
        <v>949</v>
      </c>
      <c r="D3124" s="306">
        <v>2125.3300992099998</v>
      </c>
      <c r="E3124" s="307">
        <v>2071.1541514299997</v>
      </c>
      <c r="F3124" s="307">
        <v>1975.4858398000001</v>
      </c>
      <c r="G3124" s="307">
        <v>1893.7754027000003</v>
      </c>
      <c r="H3124" s="307">
        <v>2142.6550896799999</v>
      </c>
      <c r="I3124" s="307">
        <v>2261.1934986599999</v>
      </c>
      <c r="J3124" s="307">
        <v>2579.4271404700003</v>
      </c>
      <c r="K3124" s="307">
        <v>2193.8194094399996</v>
      </c>
      <c r="L3124" s="307">
        <v>2211.6390337399998</v>
      </c>
      <c r="M3124" s="307">
        <v>2556.7814435999999</v>
      </c>
      <c r="N3124" s="307">
        <v>2269.0579822700001</v>
      </c>
      <c r="O3124" s="308">
        <v>2211.39746681</v>
      </c>
      <c r="P3124" s="309">
        <f t="shared" si="2375"/>
        <v>26491.716557809996</v>
      </c>
      <c r="Q3124" s="80"/>
      <c r="R3124" s="342">
        <v>26465.3</v>
      </c>
      <c r="S3124" s="342">
        <v>26465.3</v>
      </c>
      <c r="T3124" s="355">
        <f t="shared" si="2376"/>
        <v>0</v>
      </c>
      <c r="U3124" s="209">
        <v>2</v>
      </c>
    </row>
    <row r="3125" spans="1:21" s="60" customFormat="1" ht="15.6" customHeight="1">
      <c r="A3125" s="150" t="s">
        <v>70</v>
      </c>
      <c r="B3125" s="513">
        <v>565</v>
      </c>
      <c r="C3125" s="567" t="s">
        <v>2868</v>
      </c>
      <c r="D3125" s="551">
        <v>3357.7</v>
      </c>
      <c r="E3125" s="551">
        <v>3185.2</v>
      </c>
      <c r="F3125" s="551">
        <v>3151.9</v>
      </c>
      <c r="G3125" s="551">
        <v>3115.9</v>
      </c>
      <c r="H3125" s="551">
        <v>3177.1</v>
      </c>
      <c r="I3125" s="551">
        <v>3368.8</v>
      </c>
      <c r="J3125" s="551">
        <v>4117.8999999999996</v>
      </c>
      <c r="K3125" s="551">
        <v>3362.5</v>
      </c>
      <c r="L3125" s="551">
        <v>3469.8</v>
      </c>
      <c r="M3125" s="551">
        <v>3980.8</v>
      </c>
      <c r="N3125" s="551">
        <v>3573.6</v>
      </c>
      <c r="O3125" s="551">
        <f>(R3125)-SUM(D3125:N3125)</f>
        <v>3569.8000000000029</v>
      </c>
      <c r="P3125" s="552">
        <f t="shared" ref="P3125" si="2377">SUM(D3125:O3125)</f>
        <v>41431</v>
      </c>
      <c r="Q3125" s="173"/>
      <c r="R3125" s="551">
        <v>41431</v>
      </c>
      <c r="S3125" s="551">
        <v>41431</v>
      </c>
      <c r="T3125" s="521">
        <f>R3125-S3125</f>
        <v>0</v>
      </c>
      <c r="U3125" s="209">
        <v>1</v>
      </c>
    </row>
    <row r="3126" spans="1:21" s="60" customFormat="1" ht="15.75" hidden="1" customHeight="1" thickBot="1">
      <c r="A3126" s="150" t="s">
        <v>70</v>
      </c>
      <c r="B3126" s="409"/>
      <c r="C3126" s="158" t="s">
        <v>1083</v>
      </c>
      <c r="D3126" s="312">
        <v>2298.1499147300001</v>
      </c>
      <c r="E3126" s="313">
        <v>2184.8382357399996</v>
      </c>
      <c r="F3126" s="313">
        <v>2136.6019299</v>
      </c>
      <c r="G3126" s="313">
        <v>2160.84185462</v>
      </c>
      <c r="H3126" s="313">
        <v>2214.3182144000002</v>
      </c>
      <c r="I3126" s="313">
        <v>2321.0758542199997</v>
      </c>
      <c r="J3126" s="313">
        <v>2663.6848026500002</v>
      </c>
      <c r="K3126" s="313">
        <v>2247.8052001900001</v>
      </c>
      <c r="L3126" s="313">
        <v>2273.1978718299997</v>
      </c>
      <c r="M3126" s="313">
        <v>2638.2296145099999</v>
      </c>
      <c r="N3126" s="313">
        <v>2389.8760444700001</v>
      </c>
      <c r="O3126" s="305">
        <v>2346.9823797700005</v>
      </c>
      <c r="P3126" s="314">
        <f>SUM(D3126:O3126)</f>
        <v>27875.601917029999</v>
      </c>
      <c r="Q3126" s="75"/>
      <c r="R3126" s="395">
        <v>27776.2</v>
      </c>
      <c r="S3126" s="396">
        <v>27776.2</v>
      </c>
      <c r="T3126" s="397">
        <f>R3126-S3126</f>
        <v>0</v>
      </c>
      <c r="U3126" s="209">
        <v>2</v>
      </c>
    </row>
    <row r="3127" spans="1:21" s="60" customFormat="1" ht="15.75" hidden="1" customHeight="1" thickBot="1">
      <c r="A3127" s="150" t="s">
        <v>70</v>
      </c>
      <c r="B3127" s="62"/>
      <c r="C3127" s="40" t="s">
        <v>1769</v>
      </c>
      <c r="D3127" s="109">
        <v>2360.9167205200006</v>
      </c>
      <c r="E3127" s="110">
        <v>2294.8053220399997</v>
      </c>
      <c r="F3127" s="110">
        <v>2193.6795541500001</v>
      </c>
      <c r="G3127" s="110">
        <v>2200.5361678000004</v>
      </c>
      <c r="H3127" s="110">
        <v>2317.4339795100004</v>
      </c>
      <c r="I3127" s="110">
        <v>2417.9801340100003</v>
      </c>
      <c r="J3127" s="110">
        <v>2804.7331653299998</v>
      </c>
      <c r="K3127" s="110">
        <v>2397.9693479700004</v>
      </c>
      <c r="L3127" s="110">
        <v>2358.2084000500004</v>
      </c>
      <c r="M3127" s="110">
        <v>2071.7851867200002</v>
      </c>
      <c r="N3127" s="110">
        <v>1624.9572413200001</v>
      </c>
      <c r="O3127" s="111">
        <v>1993.2480047899999</v>
      </c>
      <c r="P3127" s="112">
        <f t="shared" ref="P3127:P3136" si="2378">SUM(D3127:O3127)</f>
        <v>27036.253224210002</v>
      </c>
      <c r="Q3127" s="75"/>
      <c r="R3127" s="109">
        <v>28811</v>
      </c>
      <c r="S3127" s="114">
        <v>28811</v>
      </c>
      <c r="T3127" s="310">
        <f t="shared" ref="T3127:T3136" si="2379">R3127-S3127</f>
        <v>0</v>
      </c>
      <c r="U3127" s="209">
        <v>2</v>
      </c>
    </row>
    <row r="3128" spans="1:21" s="60" customFormat="1" ht="15.75" hidden="1" customHeight="1" thickBot="1">
      <c r="A3128" s="150" t="s">
        <v>70</v>
      </c>
      <c r="B3128" s="62"/>
      <c r="C3128" s="40" t="s">
        <v>1770</v>
      </c>
      <c r="D3128" s="312">
        <v>2286.9623423599996</v>
      </c>
      <c r="E3128" s="313">
        <v>2169.2622568400002</v>
      </c>
      <c r="F3128" s="313">
        <v>2104.2537027899998</v>
      </c>
      <c r="G3128" s="313">
        <v>2268.4873191500001</v>
      </c>
      <c r="H3128" s="313">
        <v>2282.0513876800005</v>
      </c>
      <c r="I3128" s="313">
        <v>2333.8360491900003</v>
      </c>
      <c r="J3128" s="313">
        <v>2810.70904221</v>
      </c>
      <c r="K3128" s="313">
        <v>2391.5330094599999</v>
      </c>
      <c r="L3128" s="313">
        <v>2396.9554809599999</v>
      </c>
      <c r="M3128" s="313">
        <v>3100.3580336999999</v>
      </c>
      <c r="N3128" s="313">
        <v>2879.5746615399999</v>
      </c>
      <c r="O3128" s="305">
        <v>2857.9459299299997</v>
      </c>
      <c r="P3128" s="314">
        <f t="shared" si="2378"/>
        <v>29881.929215809996</v>
      </c>
      <c r="Q3128" s="79"/>
      <c r="R3128" s="306">
        <v>28367.599999999999</v>
      </c>
      <c r="S3128" s="342">
        <v>28367.599999999999</v>
      </c>
      <c r="T3128" s="115">
        <f t="shared" si="2379"/>
        <v>0</v>
      </c>
      <c r="U3128" s="209">
        <v>2</v>
      </c>
    </row>
    <row r="3129" spans="1:21" s="60" customFormat="1" ht="15.6" hidden="1" customHeight="1" thickBot="1">
      <c r="A3129" s="150" t="s">
        <v>70</v>
      </c>
      <c r="B3129" s="62"/>
      <c r="C3129" s="40" t="s">
        <v>1771</v>
      </c>
      <c r="D3129" s="109">
        <v>2973.3940129400003</v>
      </c>
      <c r="E3129" s="110">
        <v>2916.8316931300001</v>
      </c>
      <c r="F3129" s="110">
        <v>2711.4291825899991</v>
      </c>
      <c r="G3129" s="110">
        <v>2895.0984748999999</v>
      </c>
      <c r="H3129" s="110">
        <v>2937.0341297200002</v>
      </c>
      <c r="I3129" s="110">
        <v>3206.9943150099998</v>
      </c>
      <c r="J3129" s="110">
        <v>3805.5885002800001</v>
      </c>
      <c r="K3129" s="110">
        <v>3016.2017497300003</v>
      </c>
      <c r="L3129" s="110">
        <v>3152.76046167</v>
      </c>
      <c r="M3129" s="110">
        <v>3736.02885646</v>
      </c>
      <c r="N3129" s="110">
        <v>3427.00504013</v>
      </c>
      <c r="O3129" s="111">
        <v>3259.5380285400001</v>
      </c>
      <c r="P3129" s="112">
        <f t="shared" si="2378"/>
        <v>38037.904445100008</v>
      </c>
      <c r="Q3129" s="113"/>
      <c r="R3129" s="109">
        <v>35087.800000000003</v>
      </c>
      <c r="S3129" s="398">
        <v>35087.800000000003</v>
      </c>
      <c r="T3129" s="167">
        <f t="shared" si="2379"/>
        <v>0</v>
      </c>
      <c r="U3129" s="209">
        <v>2</v>
      </c>
    </row>
    <row r="3130" spans="1:21" s="60" customFormat="1" ht="15.6" hidden="1" customHeight="1" thickBot="1">
      <c r="A3130" s="150" t="s">
        <v>70</v>
      </c>
      <c r="B3130" s="62"/>
      <c r="C3130" s="40" t="s">
        <v>1772</v>
      </c>
      <c r="D3130" s="109">
        <v>3400.2758305000002</v>
      </c>
      <c r="E3130" s="110">
        <v>3158.3045555900003</v>
      </c>
      <c r="F3130" s="110">
        <v>3136.45715492</v>
      </c>
      <c r="G3130" s="110">
        <v>3077.6692270300009</v>
      </c>
      <c r="H3130" s="110">
        <v>3286.16027123</v>
      </c>
      <c r="I3130" s="110">
        <v>3301.1132370200003</v>
      </c>
      <c r="J3130" s="110">
        <v>4064.0194683200007</v>
      </c>
      <c r="K3130" s="110">
        <v>3314.7984888199999</v>
      </c>
      <c r="L3130" s="110">
        <v>3358.2118504400005</v>
      </c>
      <c r="M3130" s="110">
        <v>3817.0420542100001</v>
      </c>
      <c r="N3130" s="110">
        <v>3391.21700242</v>
      </c>
      <c r="O3130" s="111">
        <v>3323.6522871800003</v>
      </c>
      <c r="P3130" s="112">
        <f t="shared" si="2378"/>
        <v>40628.921427680005</v>
      </c>
      <c r="Q3130" s="79"/>
      <c r="R3130" s="117">
        <v>40123.599999999999</v>
      </c>
      <c r="S3130" s="398">
        <v>40123.599999999999</v>
      </c>
      <c r="T3130" s="167">
        <f t="shared" si="2379"/>
        <v>0</v>
      </c>
      <c r="U3130" s="209">
        <v>2</v>
      </c>
    </row>
    <row r="3131" spans="1:21" s="60" customFormat="1" ht="15.75" hidden="1" customHeight="1" thickBot="1">
      <c r="A3131" s="150" t="s">
        <v>70</v>
      </c>
      <c r="B3131" s="62">
        <f>+B3125+1</f>
        <v>566</v>
      </c>
      <c r="C3131" s="40" t="s">
        <v>1773</v>
      </c>
      <c r="D3131" s="110">
        <v>3376.52182859</v>
      </c>
      <c r="E3131" s="110">
        <v>3196.1820827500001</v>
      </c>
      <c r="F3131" s="110">
        <v>3079.6699961500003</v>
      </c>
      <c r="G3131" s="110">
        <v>3239.4093182299998</v>
      </c>
      <c r="H3131" s="110">
        <v>3269.7554692099998</v>
      </c>
      <c r="I3131" s="110">
        <v>3386.5978689300005</v>
      </c>
      <c r="J3131" s="110">
        <v>3848.5894998799999</v>
      </c>
      <c r="K3131" s="110">
        <v>3236.9218901999998</v>
      </c>
      <c r="L3131" s="110">
        <v>3378.4945099300003</v>
      </c>
      <c r="M3131" s="110">
        <v>3755.4714049399995</v>
      </c>
      <c r="N3131" s="110">
        <v>3427.0091710500001</v>
      </c>
      <c r="O3131" s="111">
        <v>3381.2131584300005</v>
      </c>
      <c r="P3131" s="112">
        <f t="shared" si="2378"/>
        <v>40575.836198289995</v>
      </c>
      <c r="Q3131" s="79"/>
      <c r="R3131" s="116">
        <v>40299.800000000003</v>
      </c>
      <c r="S3131" s="114">
        <v>40299.800000000003</v>
      </c>
      <c r="T3131" s="115">
        <f t="shared" si="2379"/>
        <v>0</v>
      </c>
      <c r="U3131" s="209">
        <v>2</v>
      </c>
    </row>
    <row r="3132" spans="1:21" s="60" customFormat="1" ht="15.75" hidden="1" customHeight="1">
      <c r="A3132" s="150" t="s">
        <v>70</v>
      </c>
      <c r="B3132" s="408">
        <v>575</v>
      </c>
      <c r="C3132" s="568" t="s">
        <v>1774</v>
      </c>
      <c r="D3132" s="306">
        <v>3252.9365132299999</v>
      </c>
      <c r="E3132" s="307">
        <v>3163.4197747100002</v>
      </c>
      <c r="F3132" s="307">
        <v>3036.7989651099997</v>
      </c>
      <c r="G3132" s="307">
        <v>3059.8492756611104</v>
      </c>
      <c r="H3132" s="307">
        <v>3223.7046648099995</v>
      </c>
      <c r="I3132" s="307">
        <v>3475.9553245900001</v>
      </c>
      <c r="J3132" s="307">
        <v>3929.0975903830549</v>
      </c>
      <c r="K3132" s="307">
        <v>3349.28137092</v>
      </c>
      <c r="L3132" s="307">
        <v>3325.3178652600004</v>
      </c>
      <c r="M3132" s="307">
        <v>3787.5265559799996</v>
      </c>
      <c r="N3132" s="307">
        <v>3523.3799281699999</v>
      </c>
      <c r="O3132" s="308">
        <v>3403.0860403000001</v>
      </c>
      <c r="P3132" s="309">
        <f t="shared" si="2378"/>
        <v>40530.353869124156</v>
      </c>
      <c r="Q3132" s="79"/>
      <c r="R3132" s="342">
        <v>40197</v>
      </c>
      <c r="S3132" s="342">
        <v>40197</v>
      </c>
      <c r="T3132" s="355">
        <f t="shared" si="2379"/>
        <v>0</v>
      </c>
      <c r="U3132" s="209">
        <v>2</v>
      </c>
    </row>
    <row r="3133" spans="1:21" s="60" customFormat="1" ht="15.75" customHeight="1">
      <c r="A3133" s="150" t="s">
        <v>70</v>
      </c>
      <c r="B3133" s="513">
        <v>566</v>
      </c>
      <c r="C3133" s="567" t="s">
        <v>1775</v>
      </c>
      <c r="D3133" s="551">
        <v>3404.6248848</v>
      </c>
      <c r="E3133" s="551">
        <v>3319.01377938</v>
      </c>
      <c r="F3133" s="551">
        <v>3039.0581447799996</v>
      </c>
      <c r="G3133" s="551">
        <v>3224.8317716099996</v>
      </c>
      <c r="H3133" s="551">
        <v>3296.3263266182598</v>
      </c>
      <c r="I3133" s="565">
        <v>3348.2</v>
      </c>
      <c r="J3133" s="565">
        <v>3909.5000000000005</v>
      </c>
      <c r="K3133" s="565">
        <v>3340.3</v>
      </c>
      <c r="L3133" s="565">
        <v>3320.2</v>
      </c>
      <c r="M3133" s="565">
        <v>3964.3999999999996</v>
      </c>
      <c r="N3133" s="565">
        <v>3362.8</v>
      </c>
      <c r="O3133" s="551">
        <f>(R3133)-SUM(D3133:N3133)</f>
        <v>3454.0450928117425</v>
      </c>
      <c r="P3133" s="552">
        <f t="shared" si="2378"/>
        <v>40983.300000000003</v>
      </c>
      <c r="Q3133" s="523"/>
      <c r="R3133" s="553">
        <v>40983.300000000003</v>
      </c>
      <c r="S3133" s="551">
        <v>40983.300000000003</v>
      </c>
      <c r="T3133" s="521">
        <f t="shared" si="2379"/>
        <v>0</v>
      </c>
      <c r="U3133" s="209">
        <v>1</v>
      </c>
    </row>
    <row r="3134" spans="1:21" s="60" customFormat="1" ht="15.75" customHeight="1">
      <c r="A3134" s="150" t="s">
        <v>70</v>
      </c>
      <c r="B3134" s="513">
        <v>567</v>
      </c>
      <c r="C3134" s="567" t="s">
        <v>1776</v>
      </c>
      <c r="D3134" s="565">
        <v>3357.7</v>
      </c>
      <c r="E3134" s="565">
        <v>3184.1</v>
      </c>
      <c r="F3134" s="565">
        <v>3150.7</v>
      </c>
      <c r="G3134" s="565">
        <v>3106</v>
      </c>
      <c r="H3134" s="565">
        <v>3167</v>
      </c>
      <c r="I3134" s="565">
        <v>3358.9</v>
      </c>
      <c r="J3134" s="565">
        <v>4105.8</v>
      </c>
      <c r="K3134" s="565">
        <v>3360.1</v>
      </c>
      <c r="L3134" s="565">
        <v>3467.5</v>
      </c>
      <c r="M3134" s="565">
        <v>3979.6000000000004</v>
      </c>
      <c r="N3134" s="565">
        <v>3572.4</v>
      </c>
      <c r="O3134" s="554">
        <f>(R3134)-SUM(D3134:N3134)</f>
        <v>3568.7999999999956</v>
      </c>
      <c r="P3134" s="555">
        <f t="shared" si="2378"/>
        <v>41378.6</v>
      </c>
      <c r="Q3134" s="240"/>
      <c r="R3134" s="553">
        <v>41378.6</v>
      </c>
      <c r="S3134" s="554">
        <v>41378.6</v>
      </c>
      <c r="T3134" s="521">
        <f t="shared" si="2379"/>
        <v>0</v>
      </c>
      <c r="U3134" s="209">
        <v>1</v>
      </c>
    </row>
    <row r="3135" spans="1:21" s="60" customFormat="1" ht="15.75" hidden="1" customHeight="1" thickBot="1">
      <c r="A3135" s="150" t="s">
        <v>70</v>
      </c>
      <c r="B3135" s="409"/>
      <c r="C3135" s="158" t="s">
        <v>1777</v>
      </c>
      <c r="D3135" s="415"/>
      <c r="E3135" s="416"/>
      <c r="F3135" s="416"/>
      <c r="G3135" s="416"/>
      <c r="H3135" s="416"/>
      <c r="I3135" s="416"/>
      <c r="J3135" s="416"/>
      <c r="K3135" s="416"/>
      <c r="L3135" s="416"/>
      <c r="M3135" s="416"/>
      <c r="N3135" s="416"/>
      <c r="O3135" s="305">
        <f>(R3135)-SUM(D3135:N3135)</f>
        <v>0</v>
      </c>
      <c r="P3135" s="314">
        <f t="shared" si="2378"/>
        <v>0</v>
      </c>
      <c r="Q3135" s="80"/>
      <c r="R3135" s="420"/>
      <c r="S3135" s="343"/>
      <c r="T3135" s="403">
        <f t="shared" si="2379"/>
        <v>0</v>
      </c>
      <c r="U3135" s="209">
        <v>2</v>
      </c>
    </row>
    <row r="3136" spans="1:21" s="60" customFormat="1" ht="15.75" hidden="1" customHeight="1" thickBot="1">
      <c r="A3136" s="150" t="s">
        <v>70</v>
      </c>
      <c r="B3136" s="213"/>
      <c r="C3136" s="40" t="s">
        <v>1778</v>
      </c>
      <c r="D3136" s="134"/>
      <c r="E3136" s="133"/>
      <c r="F3136" s="133"/>
      <c r="G3136" s="133"/>
      <c r="H3136" s="133"/>
      <c r="I3136" s="133"/>
      <c r="J3136" s="133"/>
      <c r="K3136" s="133"/>
      <c r="L3136" s="133"/>
      <c r="M3136" s="133"/>
      <c r="N3136" s="133"/>
      <c r="O3136" s="111">
        <f>(R3136)-SUM(D3136:N3136)</f>
        <v>0</v>
      </c>
      <c r="P3136" s="112">
        <f t="shared" si="2378"/>
        <v>0</v>
      </c>
      <c r="Q3136" s="80"/>
      <c r="R3136" s="120"/>
      <c r="S3136" s="114"/>
      <c r="T3136" s="115">
        <f t="shared" si="2379"/>
        <v>0</v>
      </c>
      <c r="U3136" s="209">
        <v>2</v>
      </c>
    </row>
    <row r="3137" spans="1:21" s="60" customFormat="1" ht="15.75" hidden="1" customHeight="1" thickBot="1">
      <c r="A3137" s="150" t="s">
        <v>70</v>
      </c>
      <c r="B3137" s="213"/>
      <c r="C3137" s="40" t="s">
        <v>2567</v>
      </c>
      <c r="D3137" s="492"/>
      <c r="E3137" s="491"/>
      <c r="F3137" s="491"/>
      <c r="G3137" s="491"/>
      <c r="H3137" s="491"/>
      <c r="I3137" s="491"/>
      <c r="J3137" s="491"/>
      <c r="K3137" s="491"/>
      <c r="L3137" s="491"/>
      <c r="M3137" s="491"/>
      <c r="N3137" s="491"/>
      <c r="O3137" s="111">
        <f t="shared" ref="O3137:O3139" si="2380">(R3137)-SUM(D3137:N3137)</f>
        <v>0</v>
      </c>
      <c r="P3137" s="112">
        <f t="shared" ref="P3137:P3139" si="2381">SUM(D3137:O3137)</f>
        <v>0</v>
      </c>
      <c r="Q3137" s="80"/>
      <c r="R3137" s="487"/>
      <c r="S3137" s="488"/>
      <c r="T3137" s="115">
        <f t="shared" ref="T3137:T3139" si="2382">R3137-S3137</f>
        <v>0</v>
      </c>
      <c r="U3137" s="209">
        <v>2</v>
      </c>
    </row>
    <row r="3138" spans="1:21" s="60" customFormat="1" ht="15.75" hidden="1" customHeight="1" thickBot="1">
      <c r="A3138" s="150" t="s">
        <v>70</v>
      </c>
      <c r="B3138" s="213"/>
      <c r="C3138" s="40" t="s">
        <v>2663</v>
      </c>
      <c r="D3138" s="492"/>
      <c r="E3138" s="491"/>
      <c r="F3138" s="491"/>
      <c r="G3138" s="491"/>
      <c r="H3138" s="491"/>
      <c r="I3138" s="491"/>
      <c r="J3138" s="491"/>
      <c r="K3138" s="491"/>
      <c r="L3138" s="491"/>
      <c r="M3138" s="491"/>
      <c r="N3138" s="491"/>
      <c r="O3138" s="111">
        <f t="shared" si="2380"/>
        <v>0</v>
      </c>
      <c r="P3138" s="112">
        <f t="shared" si="2381"/>
        <v>0</v>
      </c>
      <c r="Q3138" s="80"/>
      <c r="R3138" s="487"/>
      <c r="S3138" s="488"/>
      <c r="T3138" s="115">
        <f t="shared" si="2382"/>
        <v>0</v>
      </c>
      <c r="U3138" s="209">
        <v>2</v>
      </c>
    </row>
    <row r="3139" spans="1:21" s="60" customFormat="1" ht="15.75" hidden="1" customHeight="1" thickBot="1">
      <c r="A3139" s="150" t="s">
        <v>70</v>
      </c>
      <c r="B3139" s="213"/>
      <c r="C3139" s="40" t="s">
        <v>2759</v>
      </c>
      <c r="D3139" s="492"/>
      <c r="E3139" s="491"/>
      <c r="F3139" s="491"/>
      <c r="G3139" s="491"/>
      <c r="H3139" s="491"/>
      <c r="I3139" s="491"/>
      <c r="J3139" s="491"/>
      <c r="K3139" s="491"/>
      <c r="L3139" s="491"/>
      <c r="M3139" s="491"/>
      <c r="N3139" s="491"/>
      <c r="O3139" s="111">
        <f t="shared" si="2380"/>
        <v>0</v>
      </c>
      <c r="P3139" s="112">
        <f t="shared" si="2381"/>
        <v>0</v>
      </c>
      <c r="Q3139" s="80"/>
      <c r="R3139" s="487"/>
      <c r="S3139" s="488"/>
      <c r="T3139" s="115">
        <f t="shared" si="2382"/>
        <v>0</v>
      </c>
      <c r="U3139" s="209">
        <v>2</v>
      </c>
    </row>
    <row r="3140" spans="1:21" s="118" customFormat="1" ht="15.6" customHeight="1">
      <c r="B3140" s="82"/>
      <c r="C3140" s="50" t="s">
        <v>2210</v>
      </c>
      <c r="D3140" s="83"/>
      <c r="E3140" s="83"/>
      <c r="F3140" s="83"/>
      <c r="G3140" s="83"/>
      <c r="H3140" s="83"/>
      <c r="I3140" s="83"/>
      <c r="J3140" s="83"/>
      <c r="K3140" s="83"/>
      <c r="L3140" s="83"/>
      <c r="M3140" s="83"/>
      <c r="N3140" s="83"/>
      <c r="O3140" s="83"/>
      <c r="P3140" s="83"/>
      <c r="Q3140" s="84"/>
      <c r="R3140" s="83"/>
      <c r="S3140" s="83"/>
      <c r="T3140" s="67"/>
      <c r="U3140" s="209">
        <v>1</v>
      </c>
    </row>
    <row r="3141" spans="1:21" s="60" customFormat="1" ht="15.75" hidden="1" customHeight="1" thickBot="1">
      <c r="A3141" s="174" t="s">
        <v>71</v>
      </c>
      <c r="B3141" s="213"/>
      <c r="C3141" s="40" t="s">
        <v>331</v>
      </c>
      <c r="D3141" s="299">
        <v>5.0880210438519598E-2</v>
      </c>
      <c r="E3141" s="299">
        <v>2.1546208816994865E-2</v>
      </c>
      <c r="F3141" s="299">
        <v>0.14675396089353068</v>
      </c>
      <c r="G3141" s="299">
        <v>5.1721879568264663E-2</v>
      </c>
      <c r="H3141" s="299">
        <v>5.346754109194421E-2</v>
      </c>
      <c r="I3141" s="299">
        <v>0.12854155280863722</v>
      </c>
      <c r="J3141" s="299">
        <v>7.1233104358184293E-2</v>
      </c>
      <c r="K3141" s="299">
        <v>7.8117482530618593E-2</v>
      </c>
      <c r="L3141" s="299">
        <v>0.12842029468270702</v>
      </c>
      <c r="M3141" s="299">
        <v>0.1320245248455095</v>
      </c>
      <c r="N3141" s="299">
        <v>8.3627179603588842E-2</v>
      </c>
      <c r="O3141" s="299">
        <v>5.3666060361500394E-2</v>
      </c>
      <c r="P3141" s="290">
        <f>SUM(D3141:O3141)</f>
        <v>0.99999999999999989</v>
      </c>
      <c r="Q3141" s="291"/>
      <c r="R3141" s="83"/>
      <c r="S3141" s="83"/>
      <c r="T3141" s="67"/>
      <c r="U3141" s="209">
        <v>2</v>
      </c>
    </row>
    <row r="3142" spans="1:21" s="60" customFormat="1" ht="15.75" hidden="1" customHeight="1" thickBot="1">
      <c r="A3142" s="150" t="s">
        <v>71</v>
      </c>
      <c r="B3142" s="213"/>
      <c r="C3142" s="40" t="s">
        <v>332</v>
      </c>
      <c r="D3142" s="119">
        <v>0.10990807446142264</v>
      </c>
      <c r="E3142" s="119">
        <v>5.2945768889915944E-2</v>
      </c>
      <c r="F3142" s="119">
        <v>0.11425327379084387</v>
      </c>
      <c r="G3142" s="119">
        <v>5.4019676862844528E-2</v>
      </c>
      <c r="H3142" s="119">
        <v>0.16477321814550427</v>
      </c>
      <c r="I3142" s="119">
        <v>0.1243134542821122</v>
      </c>
      <c r="J3142" s="119">
        <v>4.6869471655739584E-2</v>
      </c>
      <c r="K3142" s="119">
        <v>4.4797837458249785E-2</v>
      </c>
      <c r="L3142" s="119">
        <v>7.9864668423991203E-2</v>
      </c>
      <c r="M3142" s="119">
        <v>4.71588856816973E-2</v>
      </c>
      <c r="N3142" s="119">
        <v>1.893907874853934E-2</v>
      </c>
      <c r="O3142" s="119">
        <v>0.14215659159913935</v>
      </c>
      <c r="P3142" s="107">
        <f>SUM(D3142:O3142)</f>
        <v>1.0000000000000002</v>
      </c>
      <c r="Q3142" s="291"/>
      <c r="R3142" s="83"/>
      <c r="S3142" s="83"/>
      <c r="T3142" s="67"/>
      <c r="U3142" s="209">
        <v>2</v>
      </c>
    </row>
    <row r="3143" spans="1:21" s="60" customFormat="1" ht="15.75" hidden="1" customHeight="1" thickBot="1">
      <c r="A3143" s="150" t="s">
        <v>71</v>
      </c>
      <c r="B3143" s="213"/>
      <c r="C3143" s="40" t="s">
        <v>333</v>
      </c>
      <c r="D3143" s="346">
        <v>4.9398692732128789E-2</v>
      </c>
      <c r="E3143" s="346">
        <v>9.5207500815585835E-2</v>
      </c>
      <c r="F3143" s="346">
        <v>7.9177503132815935E-2</v>
      </c>
      <c r="G3143" s="346">
        <v>7.9391696325181046E-2</v>
      </c>
      <c r="H3143" s="346">
        <v>8.5874599392218087E-2</v>
      </c>
      <c r="I3143" s="346">
        <v>9.3707943662509452E-2</v>
      </c>
      <c r="J3143" s="346">
        <v>5.7598538564778298E-2</v>
      </c>
      <c r="K3143" s="346">
        <v>0.12971753243072828</v>
      </c>
      <c r="L3143" s="346">
        <v>9.6678172376603991E-2</v>
      </c>
      <c r="M3143" s="346">
        <v>9.6809962141292574E-2</v>
      </c>
      <c r="N3143" s="346">
        <v>7.2825295766489745E-2</v>
      </c>
      <c r="O3143" s="346">
        <v>6.3612562659667832E-2</v>
      </c>
      <c r="P3143" s="295">
        <f>SUM(D3143:O3143)</f>
        <v>0.99999999999999989</v>
      </c>
      <c r="Q3143" s="291"/>
      <c r="R3143" s="83"/>
      <c r="S3143" s="83"/>
      <c r="T3143" s="67"/>
      <c r="U3143" s="209">
        <v>2</v>
      </c>
    </row>
    <row r="3144" spans="1:21" s="60" customFormat="1" ht="15.75" hidden="1" customHeight="1" thickBot="1">
      <c r="A3144" s="150" t="s">
        <v>71</v>
      </c>
      <c r="B3144" s="213"/>
      <c r="C3144" s="40" t="s">
        <v>334</v>
      </c>
      <c r="D3144" s="153">
        <f t="shared" ref="D3144:D3151" si="2383">D3166/$P3166</f>
        <v>5.3420192842159417E-2</v>
      </c>
      <c r="E3144" s="296">
        <f t="shared" ref="E3144:O3144" si="2384">E3166/$P3166</f>
        <v>7.4122830289741287E-2</v>
      </c>
      <c r="F3144" s="296">
        <f t="shared" si="2384"/>
        <v>0.11189684087613801</v>
      </c>
      <c r="G3144" s="296">
        <f t="shared" si="2384"/>
        <v>0.18465208283643908</v>
      </c>
      <c r="H3144" s="296">
        <f t="shared" si="2384"/>
        <v>0.13247859648601262</v>
      </c>
      <c r="I3144" s="296">
        <f t="shared" si="2384"/>
        <v>5.2948044215802861E-2</v>
      </c>
      <c r="J3144" s="296">
        <f t="shared" si="2384"/>
        <v>6.207854610561199E-2</v>
      </c>
      <c r="K3144" s="296">
        <f t="shared" si="2384"/>
        <v>4.5164719709907777E-2</v>
      </c>
      <c r="L3144" s="296">
        <f t="shared" si="2384"/>
        <v>8.76052493833714E-2</v>
      </c>
      <c r="M3144" s="296">
        <f t="shared" si="2384"/>
        <v>6.3494361328884807E-2</v>
      </c>
      <c r="N3144" s="296">
        <f t="shared" si="2384"/>
        <v>7.1380236306944511E-2</v>
      </c>
      <c r="O3144" s="296">
        <f t="shared" si="2384"/>
        <v>6.0758299618986267E-2</v>
      </c>
      <c r="P3144" s="155">
        <f>SUM(D3144:O3144)</f>
        <v>1</v>
      </c>
      <c r="Q3144" s="291"/>
      <c r="R3144" s="83"/>
      <c r="S3144" s="83"/>
      <c r="T3144" s="67"/>
      <c r="U3144" s="209">
        <v>2</v>
      </c>
    </row>
    <row r="3145" spans="1:21" s="60" customFormat="1" ht="15.75" hidden="1" customHeight="1" thickBot="1">
      <c r="A3145" s="150" t="s">
        <v>71</v>
      </c>
      <c r="B3145" s="213"/>
      <c r="C3145" s="41" t="s">
        <v>335</v>
      </c>
      <c r="D3145" s="153">
        <f t="shared" si="2383"/>
        <v>8.2979555206436267E-2</v>
      </c>
      <c r="E3145" s="296">
        <f t="shared" ref="E3145:O3146" si="2385">E3167/$P3167</f>
        <v>0.17714268105327316</v>
      </c>
      <c r="F3145" s="296">
        <f t="shared" si="2385"/>
        <v>5.8269366555928404E-2</v>
      </c>
      <c r="G3145" s="296">
        <f t="shared" si="2385"/>
        <v>8.0061746388349841E-2</v>
      </c>
      <c r="H3145" s="296">
        <f t="shared" si="2385"/>
        <v>8.3585182485490059E-2</v>
      </c>
      <c r="I3145" s="296">
        <f t="shared" si="2385"/>
        <v>6.4811970125518592E-2</v>
      </c>
      <c r="J3145" s="296">
        <f t="shared" si="2385"/>
        <v>0.11653303041855731</v>
      </c>
      <c r="K3145" s="296">
        <f t="shared" si="2385"/>
        <v>5.8947255940771423E-2</v>
      </c>
      <c r="L3145" s="296">
        <f t="shared" si="2385"/>
        <v>5.4465937865627881E-2</v>
      </c>
      <c r="M3145" s="296">
        <f t="shared" si="2385"/>
        <v>5.7456189239942702E-2</v>
      </c>
      <c r="N3145" s="296">
        <f t="shared" si="2385"/>
        <v>9.2641561745615622E-2</v>
      </c>
      <c r="O3145" s="296">
        <f t="shared" si="2385"/>
        <v>7.3105522974488565E-2</v>
      </c>
      <c r="P3145" s="155">
        <f>SUM(D3145:O3145)</f>
        <v>0.99999999999999989</v>
      </c>
      <c r="Q3145" s="157">
        <f>(P3167/P3166-1)</f>
        <v>-0.18867425247814962</v>
      </c>
      <c r="R3145" s="83"/>
      <c r="S3145" s="83"/>
      <c r="T3145" s="67"/>
      <c r="U3145" s="209">
        <v>2</v>
      </c>
    </row>
    <row r="3146" spans="1:21" s="60" customFormat="1" ht="15.75" hidden="1" customHeight="1" thickBot="1">
      <c r="A3146" s="150" t="s">
        <v>71</v>
      </c>
      <c r="B3146" s="213"/>
      <c r="C3146" s="40" t="s">
        <v>483</v>
      </c>
      <c r="D3146" s="153">
        <f t="shared" si="2383"/>
        <v>7.7818718780632234E-2</v>
      </c>
      <c r="E3146" s="296">
        <f t="shared" si="2385"/>
        <v>8.1626205634090523E-2</v>
      </c>
      <c r="F3146" s="296">
        <f t="shared" si="2385"/>
        <v>6.0046397852051847E-2</v>
      </c>
      <c r="G3146" s="296">
        <f t="shared" si="2385"/>
        <v>7.4419994273967227E-2</v>
      </c>
      <c r="H3146" s="296">
        <f t="shared" si="2385"/>
        <v>0.11634705031442526</v>
      </c>
      <c r="I3146" s="296">
        <f t="shared" si="2385"/>
        <v>6.8185591620265718E-2</v>
      </c>
      <c r="J3146" s="296">
        <f t="shared" si="2385"/>
        <v>0.12098546454679533</v>
      </c>
      <c r="K3146" s="296">
        <f t="shared" si="2385"/>
        <v>8.5501359500873356E-2</v>
      </c>
      <c r="L3146" s="296">
        <f t="shared" si="2385"/>
        <v>8.3254384174853868E-2</v>
      </c>
      <c r="M3146" s="296">
        <f t="shared" si="2385"/>
        <v>8.5377455055371337E-2</v>
      </c>
      <c r="N3146" s="296">
        <f t="shared" si="2385"/>
        <v>8.3077452538321911E-2</v>
      </c>
      <c r="O3146" s="296">
        <f t="shared" si="2385"/>
        <v>6.3359925708351444E-2</v>
      </c>
      <c r="P3146" s="155">
        <f t="shared" ref="P3146:P3151" si="2386">SUM(D3146:O3146)</f>
        <v>1</v>
      </c>
      <c r="Q3146" s="157">
        <f t="shared" ref="Q3146:Q3151" si="2387">(P3168/P3167-1)</f>
        <v>-1.7860192479592363E-2</v>
      </c>
      <c r="R3146" s="83"/>
      <c r="S3146" s="83"/>
      <c r="T3146" s="67"/>
      <c r="U3146" s="209">
        <v>2</v>
      </c>
    </row>
    <row r="3147" spans="1:21" s="60" customFormat="1" ht="15.75" hidden="1" customHeight="1" thickBot="1">
      <c r="A3147" s="150" t="s">
        <v>71</v>
      </c>
      <c r="B3147" s="213"/>
      <c r="C3147" s="40" t="s">
        <v>602</v>
      </c>
      <c r="D3147" s="153">
        <f t="shared" si="2383"/>
        <v>6.9645503089889371E-2</v>
      </c>
      <c r="E3147" s="296">
        <f t="shared" ref="E3147:O3147" si="2388">E3169/$P3169</f>
        <v>6.2961451687312986E-2</v>
      </c>
      <c r="F3147" s="296">
        <f t="shared" si="2388"/>
        <v>0.11317950336096547</v>
      </c>
      <c r="G3147" s="296">
        <f t="shared" si="2388"/>
        <v>0.10144892626930833</v>
      </c>
      <c r="H3147" s="296">
        <f t="shared" si="2388"/>
        <v>4.5945894971989712E-2</v>
      </c>
      <c r="I3147" s="296">
        <f t="shared" si="2388"/>
        <v>8.5336926615158251E-2</v>
      </c>
      <c r="J3147" s="296">
        <f t="shared" si="2388"/>
        <v>0.1075279662824162</v>
      </c>
      <c r="K3147" s="296">
        <f t="shared" si="2388"/>
        <v>3.9982769323757161E-2</v>
      </c>
      <c r="L3147" s="296">
        <f t="shared" si="2388"/>
        <v>0.12998455478389079</v>
      </c>
      <c r="M3147" s="296">
        <f t="shared" si="2388"/>
        <v>6.1491131418745404E-2</v>
      </c>
      <c r="N3147" s="296">
        <f t="shared" si="2388"/>
        <v>0.10549521586471408</v>
      </c>
      <c r="O3147" s="296">
        <f t="shared" si="2388"/>
        <v>7.7000156331852143E-2</v>
      </c>
      <c r="P3147" s="155">
        <f t="shared" si="2386"/>
        <v>0.99999999999999978</v>
      </c>
      <c r="Q3147" s="156">
        <f t="shared" si="2387"/>
        <v>0.3105749995429834</v>
      </c>
      <c r="R3147" s="83"/>
      <c r="S3147" s="83"/>
      <c r="T3147" s="67"/>
      <c r="U3147" s="209">
        <v>2</v>
      </c>
    </row>
    <row r="3148" spans="1:21" s="60" customFormat="1" ht="15.75" hidden="1" customHeight="1" thickBot="1">
      <c r="A3148" s="150" t="s">
        <v>71</v>
      </c>
      <c r="B3148" s="213"/>
      <c r="C3148" s="40" t="s">
        <v>698</v>
      </c>
      <c r="D3148" s="153">
        <f t="shared" si="2383"/>
        <v>9.1136881261184771E-2</v>
      </c>
      <c r="E3148" s="296">
        <f t="shared" ref="E3148:O3148" si="2389">E3170/$P3170</f>
        <v>4.4818118536889842E-2</v>
      </c>
      <c r="F3148" s="296">
        <f t="shared" si="2389"/>
        <v>0.10669699842242546</v>
      </c>
      <c r="G3148" s="296">
        <f t="shared" si="2389"/>
        <v>0.11383627322792068</v>
      </c>
      <c r="H3148" s="296">
        <f t="shared" si="2389"/>
        <v>8.0554272331655893E-2</v>
      </c>
      <c r="I3148" s="296">
        <f t="shared" si="2389"/>
        <v>9.3311808510158634E-2</v>
      </c>
      <c r="J3148" s="296">
        <f t="shared" si="2389"/>
        <v>6.0886750034524324E-2</v>
      </c>
      <c r="K3148" s="296">
        <f t="shared" si="2389"/>
        <v>6.1522862798816837E-2</v>
      </c>
      <c r="L3148" s="296">
        <f t="shared" si="2389"/>
        <v>8.9274989175403316E-2</v>
      </c>
      <c r="M3148" s="296">
        <f t="shared" si="2389"/>
        <v>9.0898554298329326E-2</v>
      </c>
      <c r="N3148" s="296">
        <f t="shared" si="2389"/>
        <v>8.0876966225280081E-2</v>
      </c>
      <c r="O3148" s="296">
        <f t="shared" si="2389"/>
        <v>8.618552517741071E-2</v>
      </c>
      <c r="P3148" s="155">
        <f t="shared" si="2386"/>
        <v>1</v>
      </c>
      <c r="Q3148" s="156">
        <f t="shared" si="2387"/>
        <v>-0.27341170649217239</v>
      </c>
      <c r="R3148" s="83"/>
      <c r="S3148" s="83"/>
      <c r="T3148" s="232"/>
      <c r="U3148" s="209">
        <v>2</v>
      </c>
    </row>
    <row r="3149" spans="1:21" s="60" customFormat="1" ht="15.75" hidden="1" customHeight="1" thickBot="1">
      <c r="A3149" s="150" t="s">
        <v>71</v>
      </c>
      <c r="B3149" s="62"/>
      <c r="C3149" s="49" t="s">
        <v>788</v>
      </c>
      <c r="D3149" s="298">
        <f t="shared" si="2383"/>
        <v>6.6435551743946872E-2</v>
      </c>
      <c r="E3149" s="299">
        <f t="shared" ref="E3149:O3149" si="2390">E3171/$P3171</f>
        <v>6.42423308673475E-2</v>
      </c>
      <c r="F3149" s="299">
        <f t="shared" si="2390"/>
        <v>6.8561873899555509E-2</v>
      </c>
      <c r="G3149" s="299">
        <f t="shared" si="2390"/>
        <v>8.191318351785444E-2</v>
      </c>
      <c r="H3149" s="299">
        <f t="shared" si="2390"/>
        <v>7.1977247983420589E-2</v>
      </c>
      <c r="I3149" s="299">
        <f t="shared" si="2390"/>
        <v>0.13264040783241549</v>
      </c>
      <c r="J3149" s="299">
        <f t="shared" si="2390"/>
        <v>5.1112818997044653E-2</v>
      </c>
      <c r="K3149" s="299">
        <f t="shared" si="2390"/>
        <v>0.1599240843711191</v>
      </c>
      <c r="L3149" s="299">
        <f t="shared" si="2390"/>
        <v>5.4594416669830642E-2</v>
      </c>
      <c r="M3149" s="299">
        <f t="shared" si="2390"/>
        <v>7.0322807285200739E-2</v>
      </c>
      <c r="N3149" s="299">
        <f t="shared" si="2390"/>
        <v>0.1128040699822607</v>
      </c>
      <c r="O3149" s="299">
        <f t="shared" si="2390"/>
        <v>6.5471206850004099E-2</v>
      </c>
      <c r="P3149" s="300">
        <f t="shared" si="2386"/>
        <v>1.0000000000000004</v>
      </c>
      <c r="Q3149" s="301">
        <f t="shared" si="2387"/>
        <v>0.34324905357548086</v>
      </c>
      <c r="R3149" s="83"/>
      <c r="S3149" s="83"/>
      <c r="T3149" s="67"/>
      <c r="U3149" s="209">
        <v>2</v>
      </c>
    </row>
    <row r="3150" spans="1:21" s="60" customFormat="1" ht="15.75" hidden="1" customHeight="1" thickBot="1">
      <c r="A3150" s="150" t="s">
        <v>71</v>
      </c>
      <c r="B3150" s="62"/>
      <c r="C3150" s="49" t="s">
        <v>866</v>
      </c>
      <c r="D3150" s="130">
        <f t="shared" si="2383"/>
        <v>7.5832671539386345E-2</v>
      </c>
      <c r="E3150" s="119">
        <f t="shared" ref="E3150:O3151" si="2391">E3172/$P3172</f>
        <v>5.1567597873384698E-2</v>
      </c>
      <c r="F3150" s="119">
        <f t="shared" si="2391"/>
        <v>8.1688951677626173E-2</v>
      </c>
      <c r="G3150" s="119">
        <f t="shared" si="2391"/>
        <v>6.5189207999459278E-2</v>
      </c>
      <c r="H3150" s="119">
        <f t="shared" si="2391"/>
        <v>3.7593763892047397E-2</v>
      </c>
      <c r="I3150" s="119">
        <f t="shared" si="2391"/>
        <v>5.2262762646284842E-2</v>
      </c>
      <c r="J3150" s="119">
        <f t="shared" si="2391"/>
        <v>5.6461292901947457E-2</v>
      </c>
      <c r="K3150" s="119">
        <f t="shared" si="2391"/>
        <v>6.1322565642162694E-2</v>
      </c>
      <c r="L3150" s="119">
        <f t="shared" si="2391"/>
        <v>0.13312101911263829</v>
      </c>
      <c r="M3150" s="119">
        <f t="shared" si="2391"/>
        <v>8.0960034294979694E-2</v>
      </c>
      <c r="N3150" s="119">
        <f t="shared" si="2391"/>
        <v>0.16928282093019537</v>
      </c>
      <c r="O3150" s="119">
        <f t="shared" si="2391"/>
        <v>0.13471731148988786</v>
      </c>
      <c r="P3150" s="175">
        <f t="shared" si="2386"/>
        <v>1</v>
      </c>
      <c r="Q3150" s="176">
        <f t="shared" si="2387"/>
        <v>0.30653736308632373</v>
      </c>
      <c r="R3150" s="83"/>
      <c r="S3150" s="83"/>
      <c r="T3150" s="67"/>
      <c r="U3150" s="209">
        <v>2</v>
      </c>
    </row>
    <row r="3151" spans="1:21" s="60" customFormat="1" ht="15.6" hidden="1" customHeight="1" thickBot="1">
      <c r="A3151" s="150" t="s">
        <v>71</v>
      </c>
      <c r="B3151" s="62"/>
      <c r="C3151" s="49" t="s">
        <v>950</v>
      </c>
      <c r="D3151" s="130">
        <f t="shared" si="2383"/>
        <v>0</v>
      </c>
      <c r="E3151" s="119">
        <f t="shared" si="2391"/>
        <v>0.51802967487287599</v>
      </c>
      <c r="F3151" s="119">
        <f t="shared" si="2391"/>
        <v>0.17670773706716006</v>
      </c>
      <c r="G3151" s="119">
        <f t="shared" si="2391"/>
        <v>0.29763101732113983</v>
      </c>
      <c r="H3151" s="119">
        <f t="shared" si="2391"/>
        <v>-0.63072084000164186</v>
      </c>
      <c r="I3151" s="119">
        <f t="shared" si="2391"/>
        <v>6.78039526563982E-2</v>
      </c>
      <c r="J3151" s="119">
        <f t="shared" si="2391"/>
        <v>1.6588512607025433E-2</v>
      </c>
      <c r="K3151" s="119">
        <f t="shared" si="2391"/>
        <v>4.0089680351414275E-2</v>
      </c>
      <c r="L3151" s="119">
        <f t="shared" si="2391"/>
        <v>0.1738868537012136</v>
      </c>
      <c r="M3151" s="119">
        <f t="shared" si="2391"/>
        <v>8.3368803844911105E-2</v>
      </c>
      <c r="N3151" s="119">
        <f t="shared" si="2391"/>
        <v>0.16117188452128209</v>
      </c>
      <c r="O3151" s="119">
        <f t="shared" si="2391"/>
        <v>9.5442723058221338E-2</v>
      </c>
      <c r="P3151" s="175">
        <f t="shared" si="2386"/>
        <v>1</v>
      </c>
      <c r="Q3151" s="176">
        <f t="shared" si="2387"/>
        <v>-0.65679056037038708</v>
      </c>
      <c r="R3151" s="83"/>
      <c r="S3151" s="83"/>
      <c r="T3151" s="67"/>
      <c r="U3151" s="209">
        <v>2</v>
      </c>
    </row>
    <row r="3152" spans="1:21" s="60" customFormat="1" ht="15.6" hidden="1" customHeight="1" thickBot="1">
      <c r="A3152" s="150" t="s">
        <v>71</v>
      </c>
      <c r="B3152" s="62"/>
      <c r="C3152" s="49" t="s">
        <v>1084</v>
      </c>
      <c r="D3152" s="130">
        <f t="shared" ref="D3152:O3152" si="2392">D3175/$P3175</f>
        <v>2.7657060902261089E-2</v>
      </c>
      <c r="E3152" s="119">
        <f t="shared" si="2392"/>
        <v>0.10194309104798799</v>
      </c>
      <c r="F3152" s="119">
        <f t="shared" si="2392"/>
        <v>8.4786917936187003E-3</v>
      </c>
      <c r="G3152" s="119">
        <f t="shared" si="2392"/>
        <v>9.0136996025283855E-2</v>
      </c>
      <c r="H3152" s="119">
        <f t="shared" si="2392"/>
        <v>0.10195538785514201</v>
      </c>
      <c r="I3152" s="119">
        <f t="shared" si="2392"/>
        <v>9.8023299795312616E-2</v>
      </c>
      <c r="J3152" s="119">
        <f t="shared" si="2392"/>
        <v>9.9860420799947752E-2</v>
      </c>
      <c r="K3152" s="119">
        <f t="shared" si="2392"/>
        <v>8.1037784266548257E-2</v>
      </c>
      <c r="L3152" s="119">
        <f t="shared" si="2392"/>
        <v>0.12406306255669594</v>
      </c>
      <c r="M3152" s="119">
        <f t="shared" si="2392"/>
        <v>0.13539093906076338</v>
      </c>
      <c r="N3152" s="119">
        <f t="shared" si="2392"/>
        <v>6.9580117523255783E-2</v>
      </c>
      <c r="O3152" s="119">
        <f t="shared" si="2392"/>
        <v>6.1873148373182418E-2</v>
      </c>
      <c r="P3152" s="175">
        <f>SUM(D3152:O3152)</f>
        <v>0.99999999999999978</v>
      </c>
      <c r="Q3152" s="176">
        <f>(P3175/P3173-1)</f>
        <v>0.2489349928729323</v>
      </c>
      <c r="R3152" s="83"/>
      <c r="S3152" s="83"/>
      <c r="T3152" s="67"/>
      <c r="U3152" s="209">
        <v>2</v>
      </c>
    </row>
    <row r="3153" spans="1:21" s="60" customFormat="1" ht="15.6" hidden="1" customHeight="1" thickBot="1">
      <c r="A3153" s="150" t="s">
        <v>71</v>
      </c>
      <c r="B3153" s="62">
        <f>+B3132+1</f>
        <v>576</v>
      </c>
      <c r="C3153" s="49" t="s">
        <v>1779</v>
      </c>
      <c r="D3153" s="130">
        <f t="shared" ref="D3153:D3159" si="2393">D3176/$P3176</f>
        <v>0.11707868846121317</v>
      </c>
      <c r="E3153" s="119">
        <f t="shared" ref="E3153:O3153" si="2394">E3176/$P3176</f>
        <v>8.3897598876794807E-2</v>
      </c>
      <c r="F3153" s="119">
        <f t="shared" si="2394"/>
        <v>0.12862671866193467</v>
      </c>
      <c r="G3153" s="119">
        <f t="shared" si="2394"/>
        <v>0.1116999208187244</v>
      </c>
      <c r="H3153" s="119">
        <f t="shared" si="2394"/>
        <v>0.12472215932231535</v>
      </c>
      <c r="I3153" s="119">
        <f t="shared" si="2394"/>
        <v>7.6256960049236558E-2</v>
      </c>
      <c r="J3153" s="119">
        <f t="shared" si="2394"/>
        <v>0.1210197029915311</v>
      </c>
      <c r="K3153" s="119">
        <f t="shared" si="2394"/>
        <v>8.5599179790493571E-2</v>
      </c>
      <c r="L3153" s="119">
        <f t="shared" si="2394"/>
        <v>5.790167237985553E-2</v>
      </c>
      <c r="M3153" s="119">
        <f t="shared" si="2394"/>
        <v>4.5890472671989646E-2</v>
      </c>
      <c r="N3153" s="119">
        <f t="shared" si="2394"/>
        <v>1.5289890482481373E-2</v>
      </c>
      <c r="O3153" s="119">
        <f t="shared" si="2394"/>
        <v>3.2017035493429921E-2</v>
      </c>
      <c r="P3153" s="175">
        <f t="shared" ref="P3153:P3162" si="2395">SUM(D3153:O3153)</f>
        <v>1</v>
      </c>
      <c r="Q3153" s="176">
        <f>(P3176/P3175-1)</f>
        <v>-0.16397463466069073</v>
      </c>
      <c r="R3153" s="83"/>
      <c r="S3153" s="83"/>
      <c r="T3153" s="67"/>
      <c r="U3153" s="209">
        <v>2</v>
      </c>
    </row>
    <row r="3154" spans="1:21" s="60" customFormat="1" ht="15.6" hidden="1" customHeight="1">
      <c r="A3154" s="150" t="s">
        <v>71</v>
      </c>
      <c r="B3154" s="408">
        <f>+B3153+1</f>
        <v>577</v>
      </c>
      <c r="C3154" s="566" t="s">
        <v>1780</v>
      </c>
      <c r="D3154" s="460">
        <f t="shared" si="2393"/>
        <v>3.1200032431065228E-2</v>
      </c>
      <c r="E3154" s="346">
        <f t="shared" ref="E3154:O3154" si="2396">E3177/$P3177</f>
        <v>2.4993998273000636E-2</v>
      </c>
      <c r="F3154" s="346">
        <f t="shared" si="2396"/>
        <v>5.0480371167954535E-2</v>
      </c>
      <c r="G3154" s="346">
        <f t="shared" si="2396"/>
        <v>0.20090434740550336</v>
      </c>
      <c r="H3154" s="346">
        <f t="shared" si="2396"/>
        <v>9.1659253635832535E-2</v>
      </c>
      <c r="I3154" s="346">
        <f t="shared" si="2396"/>
        <v>0.10148919295917128</v>
      </c>
      <c r="J3154" s="346">
        <f t="shared" si="2396"/>
        <v>7.8392614316046175E-2</v>
      </c>
      <c r="K3154" s="346">
        <f t="shared" si="2396"/>
        <v>4.566355664374068E-2</v>
      </c>
      <c r="L3154" s="346">
        <f t="shared" si="2396"/>
        <v>9.2750675554472181E-2</v>
      </c>
      <c r="M3154" s="346">
        <f t="shared" si="2396"/>
        <v>5.3515628843659215E-2</v>
      </c>
      <c r="N3154" s="346">
        <f t="shared" si="2396"/>
        <v>0.16555848493726652</v>
      </c>
      <c r="O3154" s="346">
        <f t="shared" si="2396"/>
        <v>6.3391843832287714E-2</v>
      </c>
      <c r="P3154" s="545">
        <f t="shared" si="2395"/>
        <v>1</v>
      </c>
      <c r="Q3154" s="548">
        <f t="shared" ref="Q3154:Q3162" si="2397">(P3177/P3176-1)</f>
        <v>7.9708926451940609E-2</v>
      </c>
      <c r="R3154" s="83"/>
      <c r="S3154" s="83"/>
      <c r="T3154" s="67"/>
      <c r="U3154" s="209">
        <v>2</v>
      </c>
    </row>
    <row r="3155" spans="1:21" s="60" customFormat="1" ht="15.6" customHeight="1">
      <c r="A3155" s="150" t="s">
        <v>71</v>
      </c>
      <c r="B3155" s="513">
        <v>568</v>
      </c>
      <c r="C3155" s="567" t="s">
        <v>1781</v>
      </c>
      <c r="D3155" s="119">
        <f t="shared" si="2393"/>
        <v>0.33228783148984437</v>
      </c>
      <c r="E3155" s="119">
        <f t="shared" ref="E3155:O3155" si="2398">E3178/$P3178</f>
        <v>7.3955212006720394E-2</v>
      </c>
      <c r="F3155" s="119">
        <f t="shared" si="2398"/>
        <v>4.8316821371696822E-2</v>
      </c>
      <c r="G3155" s="119">
        <f t="shared" si="2398"/>
        <v>4.4859663147839873E-2</v>
      </c>
      <c r="H3155" s="119">
        <f t="shared" si="2398"/>
        <v>5.7514762917797932E-2</v>
      </c>
      <c r="I3155" s="119">
        <f t="shared" si="2398"/>
        <v>6.7107700239559004E-2</v>
      </c>
      <c r="J3155" s="119">
        <f t="shared" si="2398"/>
        <v>4.7533921105655463E-2</v>
      </c>
      <c r="K3155" s="119">
        <f t="shared" si="2398"/>
        <v>5.50157621297395E-2</v>
      </c>
      <c r="L3155" s="119">
        <f t="shared" si="2398"/>
        <v>7.4137221181101054E-2</v>
      </c>
      <c r="M3155" s="119">
        <f t="shared" si="2398"/>
        <v>7.5077570867080307E-2</v>
      </c>
      <c r="N3155" s="119">
        <f t="shared" si="2398"/>
        <v>8.5045896614830141E-2</v>
      </c>
      <c r="O3155" s="119">
        <f t="shared" si="2398"/>
        <v>3.9147636928135186E-2</v>
      </c>
      <c r="P3155" s="175">
        <f t="shared" si="2395"/>
        <v>1</v>
      </c>
      <c r="Q3155" s="556">
        <f t="shared" si="2397"/>
        <v>0.9491719259482001</v>
      </c>
      <c r="R3155" s="83"/>
      <c r="S3155" s="83"/>
      <c r="T3155" s="67"/>
      <c r="U3155" s="209">
        <v>1</v>
      </c>
    </row>
    <row r="3156" spans="1:21" s="60" customFormat="1" ht="15.6" customHeight="1">
      <c r="A3156" s="150" t="s">
        <v>71</v>
      </c>
      <c r="B3156" s="513">
        <f>+B3155+1</f>
        <v>569</v>
      </c>
      <c r="C3156" s="567" t="s">
        <v>1782</v>
      </c>
      <c r="D3156" s="119">
        <f t="shared" si="2393"/>
        <v>0.12751658598702245</v>
      </c>
      <c r="E3156" s="119">
        <f t="shared" ref="E3156:O3156" si="2399">E3179/$P3179</f>
        <v>7.3599842465312704E-2</v>
      </c>
      <c r="F3156" s="119">
        <f t="shared" si="2399"/>
        <v>6.7844846438361001E-2</v>
      </c>
      <c r="G3156" s="119">
        <f t="shared" si="2399"/>
        <v>7.563193889845389E-2</v>
      </c>
      <c r="H3156" s="119">
        <f t="shared" si="2399"/>
        <v>6.5732816513084338E-2</v>
      </c>
      <c r="I3156" s="119">
        <f t="shared" si="2399"/>
        <v>8.359342143462728E-2</v>
      </c>
      <c r="J3156" s="119">
        <f t="shared" si="2399"/>
        <v>8.0996294520596465E-2</v>
      </c>
      <c r="K3156" s="119">
        <f t="shared" si="2399"/>
        <v>5.1792867276707857E-2</v>
      </c>
      <c r="L3156" s="119">
        <f t="shared" si="2399"/>
        <v>0.13979329956476974</v>
      </c>
      <c r="M3156" s="119">
        <f t="shared" si="2399"/>
        <v>5.3472624250245807E-2</v>
      </c>
      <c r="N3156" s="119">
        <f t="shared" si="2399"/>
        <v>0.1001345188047716</v>
      </c>
      <c r="O3156" s="119">
        <f t="shared" si="2399"/>
        <v>7.9890943846046933E-2</v>
      </c>
      <c r="P3156" s="175">
        <f t="shared" si="2395"/>
        <v>1</v>
      </c>
      <c r="Q3156" s="556">
        <f t="shared" si="2397"/>
        <v>-0.41323759543770511</v>
      </c>
      <c r="R3156" s="83"/>
      <c r="S3156" s="83"/>
      <c r="T3156" s="67"/>
      <c r="U3156" s="209">
        <v>1</v>
      </c>
    </row>
    <row r="3157" spans="1:21" s="60" customFormat="1" ht="15.75" customHeight="1">
      <c r="A3157" s="150" t="s">
        <v>71</v>
      </c>
      <c r="B3157" s="513">
        <f>+B3156+1</f>
        <v>570</v>
      </c>
      <c r="C3157" s="567" t="s">
        <v>1783</v>
      </c>
      <c r="D3157" s="119">
        <f t="shared" si="2393"/>
        <v>5.6345191432341561E-2</v>
      </c>
      <c r="E3157" s="119">
        <f t="shared" ref="E3157:O3157" si="2400">E3180/$P3180</f>
        <v>4.1709003129185525E-2</v>
      </c>
      <c r="F3157" s="119">
        <f t="shared" si="2400"/>
        <v>0.1751240457577426</v>
      </c>
      <c r="G3157" s="119">
        <f t="shared" si="2400"/>
        <v>8.8075195442155835E-2</v>
      </c>
      <c r="H3157" s="119">
        <f t="shared" si="2400"/>
        <v>7.2948662608163947E-2</v>
      </c>
      <c r="I3157" s="119">
        <f t="shared" si="2400"/>
        <v>6.8959022518488511E-2</v>
      </c>
      <c r="J3157" s="119">
        <f t="shared" si="2400"/>
        <v>0.12951827076358355</v>
      </c>
      <c r="K3157" s="119">
        <f t="shared" si="2400"/>
        <v>6.6358241593240733E-2</v>
      </c>
      <c r="L3157" s="119">
        <f t="shared" si="2400"/>
        <v>3.5129904757474857E-2</v>
      </c>
      <c r="M3157" s="119">
        <f t="shared" si="2400"/>
        <v>7.5099305931523946E-2</v>
      </c>
      <c r="N3157" s="119">
        <f t="shared" si="2400"/>
        <v>0.10478402085208513</v>
      </c>
      <c r="O3157" s="119">
        <f t="shared" si="2400"/>
        <v>8.5949135214013941E-2</v>
      </c>
      <c r="P3157" s="175">
        <f t="shared" si="2395"/>
        <v>1.0000000000000002</v>
      </c>
      <c r="Q3157" s="556">
        <f t="shared" si="2397"/>
        <v>-0.12268839668616593</v>
      </c>
      <c r="R3157" s="83"/>
      <c r="S3157" s="83"/>
      <c r="T3157" s="67"/>
      <c r="U3157" s="209">
        <v>1</v>
      </c>
    </row>
    <row r="3158" spans="1:21" s="60" customFormat="1" ht="15.75" customHeight="1">
      <c r="A3158" s="150" t="s">
        <v>71</v>
      </c>
      <c r="B3158" s="513">
        <f>+B3157+1</f>
        <v>571</v>
      </c>
      <c r="C3158" s="567" t="s">
        <v>1784</v>
      </c>
      <c r="D3158" s="119">
        <f t="shared" si="2393"/>
        <v>1.6182085389788933E-2</v>
      </c>
      <c r="E3158" s="119">
        <f t="shared" ref="E3158:O3158" si="2401">E3181/$P3181</f>
        <v>0.10989149626368992</v>
      </c>
      <c r="F3158" s="119">
        <f t="shared" si="2401"/>
        <v>0.21176626481602179</v>
      </c>
      <c r="G3158" s="119">
        <f t="shared" si="2401"/>
        <v>1.685664922186492E-2</v>
      </c>
      <c r="H3158" s="119">
        <f t="shared" si="2401"/>
        <v>3.7282675571821203E-2</v>
      </c>
      <c r="I3158" s="119">
        <f t="shared" si="2401"/>
        <v>6.3306770253390321E-2</v>
      </c>
      <c r="J3158" s="119">
        <f t="shared" si="2401"/>
        <v>3.9533286019954525E-2</v>
      </c>
      <c r="K3158" s="119">
        <f t="shared" si="2401"/>
        <v>4.904731078619911E-2</v>
      </c>
      <c r="L3158" s="119">
        <f t="shared" si="2401"/>
        <v>7.0100451420923554E-2</v>
      </c>
      <c r="M3158" s="119">
        <f t="shared" si="2401"/>
        <v>0.13598021529862711</v>
      </c>
      <c r="N3158" s="119">
        <f t="shared" si="2401"/>
        <v>0.21357399877382752</v>
      </c>
      <c r="O3158" s="119">
        <f t="shared" si="2401"/>
        <v>3.6478796183891035E-2</v>
      </c>
      <c r="P3158" s="175">
        <f t="shared" si="2395"/>
        <v>1</v>
      </c>
      <c r="Q3158" s="556">
        <f t="shared" si="2397"/>
        <v>0.84843653889610504</v>
      </c>
      <c r="R3158" s="83"/>
      <c r="S3158" s="83"/>
      <c r="T3158" s="67"/>
      <c r="U3158" s="209">
        <v>1</v>
      </c>
    </row>
    <row r="3159" spans="1:21" s="60" customFormat="1" ht="15.75" customHeight="1">
      <c r="A3159" s="150" t="s">
        <v>71</v>
      </c>
      <c r="B3159" s="513">
        <v>572</v>
      </c>
      <c r="C3159" s="567" t="s">
        <v>1785</v>
      </c>
      <c r="D3159" s="119">
        <f t="shared" si="2393"/>
        <v>8.5836654354354322E-2</v>
      </c>
      <c r="E3159" s="119">
        <f t="shared" ref="E3159:O3159" si="2402">E3182/$P3182</f>
        <v>3.2682545845845831E-2</v>
      </c>
      <c r="F3159" s="119">
        <f t="shared" si="2402"/>
        <v>7.9772008108108097E-2</v>
      </c>
      <c r="G3159" s="119">
        <f t="shared" si="2402"/>
        <v>0.12981804664664665</v>
      </c>
      <c r="H3159" s="119">
        <f t="shared" si="2402"/>
        <v>6.4050855555555578E-2</v>
      </c>
      <c r="I3159" s="119">
        <f t="shared" si="2402"/>
        <v>3.6036036036036036E-2</v>
      </c>
      <c r="J3159" s="119">
        <f t="shared" si="2402"/>
        <v>9.5095095095095089E-2</v>
      </c>
      <c r="K3159" s="119">
        <f t="shared" si="2402"/>
        <v>9.5095095095095089E-2</v>
      </c>
      <c r="L3159" s="119">
        <f t="shared" si="2402"/>
        <v>9.5095095095095089E-2</v>
      </c>
      <c r="M3159" s="119">
        <f t="shared" si="2402"/>
        <v>9.5095095095095089E-2</v>
      </c>
      <c r="N3159" s="119">
        <f t="shared" si="2402"/>
        <v>9.5095095095095089E-2</v>
      </c>
      <c r="O3159" s="119">
        <f t="shared" si="2402"/>
        <v>9.6328377977978066E-2</v>
      </c>
      <c r="P3159" s="175">
        <f t="shared" si="2395"/>
        <v>1</v>
      </c>
      <c r="Q3159" s="556">
        <f t="shared" si="2397"/>
        <v>8.2370646687666582E-2</v>
      </c>
      <c r="R3159" s="83"/>
      <c r="S3159" s="83"/>
      <c r="T3159" s="67"/>
      <c r="U3159" s="209">
        <v>1</v>
      </c>
    </row>
    <row r="3160" spans="1:21" s="60" customFormat="1" ht="15.75" customHeight="1">
      <c r="A3160" s="150" t="s">
        <v>71</v>
      </c>
      <c r="B3160" s="513">
        <v>573</v>
      </c>
      <c r="C3160" s="567" t="s">
        <v>1786</v>
      </c>
      <c r="D3160" s="119">
        <f t="shared" ref="D3160:O3162" si="2403">D3183/$P3183</f>
        <v>8.3333333333333329E-2</v>
      </c>
      <c r="E3160" s="119">
        <f t="shared" si="2403"/>
        <v>8.3333333333333329E-2</v>
      </c>
      <c r="F3160" s="119">
        <f t="shared" si="2403"/>
        <v>8.3333333333333329E-2</v>
      </c>
      <c r="G3160" s="119">
        <f t="shared" si="2403"/>
        <v>8.3333333333333329E-2</v>
      </c>
      <c r="H3160" s="119">
        <f t="shared" si="2403"/>
        <v>8.3333333333333329E-2</v>
      </c>
      <c r="I3160" s="119">
        <f t="shared" si="2403"/>
        <v>8.3333333333333329E-2</v>
      </c>
      <c r="J3160" s="119">
        <f t="shared" si="2403"/>
        <v>8.3333333333333329E-2</v>
      </c>
      <c r="K3160" s="119">
        <f t="shared" si="2403"/>
        <v>8.3333333333333329E-2</v>
      </c>
      <c r="L3160" s="119">
        <f t="shared" si="2403"/>
        <v>8.3333333333333329E-2</v>
      </c>
      <c r="M3160" s="119">
        <f t="shared" si="2403"/>
        <v>8.3333333333333329E-2</v>
      </c>
      <c r="N3160" s="119">
        <f t="shared" si="2403"/>
        <v>8.3333333333333329E-2</v>
      </c>
      <c r="O3160" s="119">
        <f t="shared" si="2403"/>
        <v>8.333333333333319E-2</v>
      </c>
      <c r="P3160" s="175">
        <f t="shared" si="2395"/>
        <v>0.99999999999999989</v>
      </c>
      <c r="Q3160" s="556">
        <f t="shared" si="2397"/>
        <v>-0.19519519519519524</v>
      </c>
      <c r="R3160" s="83"/>
      <c r="S3160" s="83"/>
      <c r="T3160" s="67"/>
      <c r="U3160" s="209">
        <v>1</v>
      </c>
    </row>
    <row r="3161" spans="1:21" s="60" customFormat="1" ht="15.75" hidden="1" customHeight="1" thickBot="1">
      <c r="A3161" s="150" t="s">
        <v>71</v>
      </c>
      <c r="B3161" s="409"/>
      <c r="C3161" s="158" t="s">
        <v>1787</v>
      </c>
      <c r="D3161" s="102" t="e">
        <f t="shared" si="2403"/>
        <v>#DIV/0!</v>
      </c>
      <c r="E3161" s="103" t="e">
        <f t="shared" si="2403"/>
        <v>#DIV/0!</v>
      </c>
      <c r="F3161" s="103" t="e">
        <f t="shared" si="2403"/>
        <v>#DIV/0!</v>
      </c>
      <c r="G3161" s="103" t="e">
        <f t="shared" si="2403"/>
        <v>#DIV/0!</v>
      </c>
      <c r="H3161" s="103" t="e">
        <f t="shared" si="2403"/>
        <v>#DIV/0!</v>
      </c>
      <c r="I3161" s="103" t="e">
        <f t="shared" si="2403"/>
        <v>#DIV/0!</v>
      </c>
      <c r="J3161" s="103" t="e">
        <f t="shared" si="2403"/>
        <v>#DIV/0!</v>
      </c>
      <c r="K3161" s="103" t="e">
        <f t="shared" si="2403"/>
        <v>#DIV/0!</v>
      </c>
      <c r="L3161" s="103" t="e">
        <f t="shared" si="2403"/>
        <v>#DIV/0!</v>
      </c>
      <c r="M3161" s="103" t="e">
        <f t="shared" si="2403"/>
        <v>#DIV/0!</v>
      </c>
      <c r="N3161" s="103" t="e">
        <f t="shared" si="2403"/>
        <v>#DIV/0!</v>
      </c>
      <c r="O3161" s="103" t="e">
        <f t="shared" si="2403"/>
        <v>#DIV/0!</v>
      </c>
      <c r="P3161" s="105" t="e">
        <f t="shared" si="2395"/>
        <v>#DIV/0!</v>
      </c>
      <c r="Q3161" s="106">
        <f t="shared" si="2397"/>
        <v>-1</v>
      </c>
      <c r="R3161" s="83"/>
      <c r="S3161" s="83"/>
      <c r="T3161" s="67"/>
      <c r="U3161" s="209">
        <v>2</v>
      </c>
    </row>
    <row r="3162" spans="1:21" s="60" customFormat="1" ht="15.75" hidden="1" customHeight="1" thickBot="1">
      <c r="A3162" s="150" t="s">
        <v>71</v>
      </c>
      <c r="B3162" s="213"/>
      <c r="C3162" s="158" t="s">
        <v>2510</v>
      </c>
      <c r="D3162" s="102" t="e">
        <f t="shared" si="2403"/>
        <v>#DIV/0!</v>
      </c>
      <c r="E3162" s="103" t="e">
        <f t="shared" si="2403"/>
        <v>#DIV/0!</v>
      </c>
      <c r="F3162" s="103" t="e">
        <f t="shared" si="2403"/>
        <v>#DIV/0!</v>
      </c>
      <c r="G3162" s="103" t="e">
        <f t="shared" si="2403"/>
        <v>#DIV/0!</v>
      </c>
      <c r="H3162" s="103" t="e">
        <f t="shared" si="2403"/>
        <v>#DIV/0!</v>
      </c>
      <c r="I3162" s="103" t="e">
        <f t="shared" si="2403"/>
        <v>#DIV/0!</v>
      </c>
      <c r="J3162" s="103" t="e">
        <f t="shared" si="2403"/>
        <v>#DIV/0!</v>
      </c>
      <c r="K3162" s="103" t="e">
        <f t="shared" si="2403"/>
        <v>#DIV/0!</v>
      </c>
      <c r="L3162" s="103" t="e">
        <f t="shared" si="2403"/>
        <v>#DIV/0!</v>
      </c>
      <c r="M3162" s="103" t="e">
        <f t="shared" si="2403"/>
        <v>#DIV/0!</v>
      </c>
      <c r="N3162" s="103" t="e">
        <f t="shared" si="2403"/>
        <v>#DIV/0!</v>
      </c>
      <c r="O3162" s="103" t="e">
        <f t="shared" si="2403"/>
        <v>#DIV/0!</v>
      </c>
      <c r="P3162" s="107" t="e">
        <f t="shared" si="2395"/>
        <v>#DIV/0!</v>
      </c>
      <c r="Q3162" s="108" t="e">
        <f t="shared" si="2397"/>
        <v>#DIV/0!</v>
      </c>
      <c r="R3162" s="83"/>
      <c r="S3162" s="83"/>
      <c r="T3162" s="67"/>
      <c r="U3162" s="209">
        <v>2</v>
      </c>
    </row>
    <row r="3163" spans="1:21" s="60" customFormat="1" ht="15.75" hidden="1" customHeight="1" thickBot="1">
      <c r="A3163" s="150" t="s">
        <v>71</v>
      </c>
      <c r="B3163" s="213"/>
      <c r="C3163" s="158" t="s">
        <v>2511</v>
      </c>
      <c r="D3163" s="102" t="e">
        <f t="shared" ref="D3163:O3163" si="2404">D3186/$P3186</f>
        <v>#DIV/0!</v>
      </c>
      <c r="E3163" s="103" t="e">
        <f t="shared" si="2404"/>
        <v>#DIV/0!</v>
      </c>
      <c r="F3163" s="103" t="e">
        <f t="shared" si="2404"/>
        <v>#DIV/0!</v>
      </c>
      <c r="G3163" s="103" t="e">
        <f t="shared" si="2404"/>
        <v>#DIV/0!</v>
      </c>
      <c r="H3163" s="103" t="e">
        <f t="shared" si="2404"/>
        <v>#DIV/0!</v>
      </c>
      <c r="I3163" s="103" t="e">
        <f t="shared" si="2404"/>
        <v>#DIV/0!</v>
      </c>
      <c r="J3163" s="103" t="e">
        <f t="shared" si="2404"/>
        <v>#DIV/0!</v>
      </c>
      <c r="K3163" s="103" t="e">
        <f t="shared" si="2404"/>
        <v>#DIV/0!</v>
      </c>
      <c r="L3163" s="103" t="e">
        <f t="shared" si="2404"/>
        <v>#DIV/0!</v>
      </c>
      <c r="M3163" s="103" t="e">
        <f t="shared" si="2404"/>
        <v>#DIV/0!</v>
      </c>
      <c r="N3163" s="103" t="e">
        <f t="shared" si="2404"/>
        <v>#DIV/0!</v>
      </c>
      <c r="O3163" s="103" t="e">
        <f t="shared" si="2404"/>
        <v>#DIV/0!</v>
      </c>
      <c r="P3163" s="107" t="e">
        <f t="shared" ref="P3163:P3165" si="2405">SUM(D3163:O3163)</f>
        <v>#DIV/0!</v>
      </c>
      <c r="Q3163" s="108" t="e">
        <f t="shared" ref="Q3163:Q3165" si="2406">(P3186/P3185-1)</f>
        <v>#DIV/0!</v>
      </c>
      <c r="R3163" s="83"/>
      <c r="S3163" s="83"/>
      <c r="T3163" s="67"/>
      <c r="U3163" s="209">
        <v>2</v>
      </c>
    </row>
    <row r="3164" spans="1:21" s="60" customFormat="1" ht="15.75" hidden="1" customHeight="1" thickBot="1">
      <c r="A3164" s="150" t="s">
        <v>71</v>
      </c>
      <c r="B3164" s="213"/>
      <c r="C3164" s="158" t="s">
        <v>2512</v>
      </c>
      <c r="D3164" s="102" t="e">
        <f t="shared" ref="D3164:O3164" si="2407">D3187/$P3187</f>
        <v>#DIV/0!</v>
      </c>
      <c r="E3164" s="103" t="e">
        <f t="shared" si="2407"/>
        <v>#DIV/0!</v>
      </c>
      <c r="F3164" s="103" t="e">
        <f t="shared" si="2407"/>
        <v>#DIV/0!</v>
      </c>
      <c r="G3164" s="103" t="e">
        <f t="shared" si="2407"/>
        <v>#DIV/0!</v>
      </c>
      <c r="H3164" s="103" t="e">
        <f t="shared" si="2407"/>
        <v>#DIV/0!</v>
      </c>
      <c r="I3164" s="103" t="e">
        <f t="shared" si="2407"/>
        <v>#DIV/0!</v>
      </c>
      <c r="J3164" s="103" t="e">
        <f t="shared" si="2407"/>
        <v>#DIV/0!</v>
      </c>
      <c r="K3164" s="103" t="e">
        <f t="shared" si="2407"/>
        <v>#DIV/0!</v>
      </c>
      <c r="L3164" s="103" t="e">
        <f t="shared" si="2407"/>
        <v>#DIV/0!</v>
      </c>
      <c r="M3164" s="103" t="e">
        <f t="shared" si="2407"/>
        <v>#DIV/0!</v>
      </c>
      <c r="N3164" s="103" t="e">
        <f t="shared" si="2407"/>
        <v>#DIV/0!</v>
      </c>
      <c r="O3164" s="103" t="e">
        <f t="shared" si="2407"/>
        <v>#DIV/0!</v>
      </c>
      <c r="P3164" s="107" t="e">
        <f t="shared" si="2405"/>
        <v>#DIV/0!</v>
      </c>
      <c r="Q3164" s="108" t="e">
        <f t="shared" si="2406"/>
        <v>#DIV/0!</v>
      </c>
      <c r="R3164" s="83"/>
      <c r="S3164" s="83"/>
      <c r="T3164" s="67"/>
      <c r="U3164" s="209">
        <v>2</v>
      </c>
    </row>
    <row r="3165" spans="1:21" s="60" customFormat="1" ht="15.75" hidden="1" customHeight="1" thickBot="1">
      <c r="A3165" s="150" t="s">
        <v>71</v>
      </c>
      <c r="B3165" s="213"/>
      <c r="C3165" s="158" t="s">
        <v>2513</v>
      </c>
      <c r="D3165" s="102" t="e">
        <f t="shared" ref="D3165:O3165" si="2408">D3188/$P3188</f>
        <v>#DIV/0!</v>
      </c>
      <c r="E3165" s="103" t="e">
        <f t="shared" si="2408"/>
        <v>#DIV/0!</v>
      </c>
      <c r="F3165" s="103" t="e">
        <f t="shared" si="2408"/>
        <v>#DIV/0!</v>
      </c>
      <c r="G3165" s="103" t="e">
        <f t="shared" si="2408"/>
        <v>#DIV/0!</v>
      </c>
      <c r="H3165" s="103" t="e">
        <f t="shared" si="2408"/>
        <v>#DIV/0!</v>
      </c>
      <c r="I3165" s="103" t="e">
        <f t="shared" si="2408"/>
        <v>#DIV/0!</v>
      </c>
      <c r="J3165" s="103" t="e">
        <f t="shared" si="2408"/>
        <v>#DIV/0!</v>
      </c>
      <c r="K3165" s="103" t="e">
        <f t="shared" si="2408"/>
        <v>#DIV/0!</v>
      </c>
      <c r="L3165" s="103" t="e">
        <f t="shared" si="2408"/>
        <v>#DIV/0!</v>
      </c>
      <c r="M3165" s="103" t="e">
        <f>M3188/$P3188</f>
        <v>#DIV/0!</v>
      </c>
      <c r="N3165" s="103" t="e">
        <f t="shared" si="2408"/>
        <v>#DIV/0!</v>
      </c>
      <c r="O3165" s="103" t="e">
        <f t="shared" si="2408"/>
        <v>#DIV/0!</v>
      </c>
      <c r="P3165" s="107" t="e">
        <f t="shared" si="2405"/>
        <v>#DIV/0!</v>
      </c>
      <c r="Q3165" s="108" t="e">
        <f t="shared" si="2406"/>
        <v>#DIV/0!</v>
      </c>
      <c r="R3165" s="83"/>
      <c r="S3165" s="83"/>
      <c r="T3165" s="67"/>
      <c r="U3165" s="209">
        <v>2</v>
      </c>
    </row>
    <row r="3166" spans="1:21" s="60" customFormat="1" ht="15.75" hidden="1" customHeight="1" thickBot="1">
      <c r="A3166" s="150" t="s">
        <v>71</v>
      </c>
      <c r="B3166" s="213"/>
      <c r="C3166" s="41" t="s">
        <v>334</v>
      </c>
      <c r="D3166" s="351">
        <v>5.1594292199999998</v>
      </c>
      <c r="E3166" s="352">
        <v>7.1589314100000001</v>
      </c>
      <c r="F3166" s="352">
        <v>10.807221009999999</v>
      </c>
      <c r="G3166" s="352">
        <v>17.834067999999998</v>
      </c>
      <c r="H3166" s="352">
        <v>12.795048189999999</v>
      </c>
      <c r="I3166" s="352">
        <v>5.1138281599999997</v>
      </c>
      <c r="J3166" s="352">
        <v>5.9956703200000003</v>
      </c>
      <c r="K3166" s="352">
        <v>4.3620990900000001</v>
      </c>
      <c r="L3166" s="352">
        <v>8.4610904499999986</v>
      </c>
      <c r="M3166" s="352">
        <v>6.1324125899999995</v>
      </c>
      <c r="N3166" s="352">
        <v>6.8940461900000001</v>
      </c>
      <c r="O3166" s="83">
        <v>5.8681582700000003</v>
      </c>
      <c r="P3166" s="304">
        <f>SUM(D3166:O3166)</f>
        <v>96.582002899999992</v>
      </c>
      <c r="Q3166" s="84"/>
      <c r="R3166" s="83"/>
      <c r="S3166" s="83"/>
      <c r="T3166" s="67"/>
      <c r="U3166" s="209">
        <v>2</v>
      </c>
    </row>
    <row r="3167" spans="1:21" s="60" customFormat="1" ht="15.75" hidden="1" customHeight="1" thickBot="1">
      <c r="A3167" s="150" t="s">
        <v>71</v>
      </c>
      <c r="B3167" s="213"/>
      <c r="C3167" s="40" t="s">
        <v>335</v>
      </c>
      <c r="D3167" s="109">
        <v>6.5022336100000002</v>
      </c>
      <c r="E3167" s="110">
        <v>13.880805840000001</v>
      </c>
      <c r="F3167" s="110">
        <v>4.56595643</v>
      </c>
      <c r="G3167" s="110">
        <v>6.2735956699999997</v>
      </c>
      <c r="H3167" s="110">
        <v>6.5496902400000003</v>
      </c>
      <c r="I3167" s="110">
        <v>5.0786313500000002</v>
      </c>
      <c r="J3167" s="110">
        <v>9.1314659999999996</v>
      </c>
      <c r="K3167" s="110">
        <v>4.6190754800000002</v>
      </c>
      <c r="L3167" s="110">
        <v>4.2679217899999999</v>
      </c>
      <c r="M3167" s="110">
        <v>4.5022362899999999</v>
      </c>
      <c r="N3167" s="110">
        <v>7.2593432800000004</v>
      </c>
      <c r="O3167" s="111">
        <v>5.7285097199999999</v>
      </c>
      <c r="P3167" s="112">
        <f>SUM(D3167:O3167)</f>
        <v>78.359465700000015</v>
      </c>
      <c r="Q3167" s="240"/>
      <c r="R3167" s="315"/>
      <c r="S3167" s="315"/>
      <c r="T3167" s="242"/>
      <c r="U3167" s="209">
        <v>2</v>
      </c>
    </row>
    <row r="3168" spans="1:21" s="60" customFormat="1" ht="15.75" hidden="1" customHeight="1" thickBot="1">
      <c r="A3168" s="150" t="s">
        <v>71</v>
      </c>
      <c r="B3168" s="213"/>
      <c r="C3168" s="40" t="s">
        <v>483</v>
      </c>
      <c r="D3168" s="109">
        <v>5.9889247499999998</v>
      </c>
      <c r="E3168" s="110">
        <v>6.2819487499999997</v>
      </c>
      <c r="F3168" s="110">
        <v>4.6211678100000002</v>
      </c>
      <c r="G3168" s="110">
        <v>5.7273590800000003</v>
      </c>
      <c r="H3168" s="110">
        <v>8.95406324</v>
      </c>
      <c r="I3168" s="110">
        <v>5.2475597599999997</v>
      </c>
      <c r="J3168" s="110">
        <v>9.3110353700000008</v>
      </c>
      <c r="K3168" s="110">
        <v>6.5801803999999997</v>
      </c>
      <c r="L3168" s="110">
        <v>6.4072532899999999</v>
      </c>
      <c r="M3168" s="110">
        <v>6.5706447199999998</v>
      </c>
      <c r="N3168" s="110">
        <v>6.3936366400000004</v>
      </c>
      <c r="O3168" s="111">
        <v>4.8761767499999999</v>
      </c>
      <c r="P3168" s="112">
        <f t="shared" ref="P3168:P3173" si="2409">SUM(D3168:O3168)</f>
        <v>76.959950559999996</v>
      </c>
      <c r="Q3168" s="80"/>
      <c r="R3168" s="114"/>
      <c r="S3168" s="114"/>
      <c r="T3168" s="115">
        <f t="shared" ref="T3168:T3174" si="2410">R3168-S3168</f>
        <v>0</v>
      </c>
      <c r="U3168" s="209">
        <v>2</v>
      </c>
    </row>
    <row r="3169" spans="1:21" s="60" customFormat="1" ht="15.75" hidden="1" customHeight="1" thickBot="1">
      <c r="A3169" s="150" t="s">
        <v>71</v>
      </c>
      <c r="B3169" s="213"/>
      <c r="C3169" s="40" t="s">
        <v>602</v>
      </c>
      <c r="D3169" s="109">
        <v>7.0245699100000003</v>
      </c>
      <c r="E3169" s="110">
        <v>6.3504045400000004</v>
      </c>
      <c r="F3169" s="110">
        <v>11.415486980000001</v>
      </c>
      <c r="G3169" s="110">
        <v>10.23232001</v>
      </c>
      <c r="H3169" s="110">
        <v>4.63418508</v>
      </c>
      <c r="I3169" s="110">
        <v>8.6072349300000006</v>
      </c>
      <c r="J3169" s="110">
        <v>10.845462850000001</v>
      </c>
      <c r="K3169" s="110">
        <v>4.0327335700000004</v>
      </c>
      <c r="L3169" s="110">
        <v>13.1104745</v>
      </c>
      <c r="M3169" s="110">
        <v>6.2021054099999997</v>
      </c>
      <c r="N3169" s="110">
        <v>10.64043601</v>
      </c>
      <c r="O3169" s="111">
        <v>7.7663733800000001</v>
      </c>
      <c r="P3169" s="112">
        <f t="shared" si="2409"/>
        <v>100.86178717000001</v>
      </c>
      <c r="Q3169" s="80"/>
      <c r="R3169" s="114"/>
      <c r="S3169" s="114"/>
      <c r="T3169" s="115">
        <f t="shared" si="2410"/>
        <v>0</v>
      </c>
      <c r="U3169" s="209">
        <v>2</v>
      </c>
    </row>
    <row r="3170" spans="1:21" s="60" customFormat="1" ht="15.75" hidden="1" customHeight="1" thickBot="1">
      <c r="A3170" s="150" t="s">
        <v>71</v>
      </c>
      <c r="B3170" s="213"/>
      <c r="C3170" s="40" t="s">
        <v>698</v>
      </c>
      <c r="D3170" s="109">
        <v>6.6789657800000004</v>
      </c>
      <c r="E3170" s="110">
        <v>3.28449554</v>
      </c>
      <c r="F3170" s="110">
        <v>7.8192888700000003</v>
      </c>
      <c r="G3170" s="110">
        <v>8.3424905799999998</v>
      </c>
      <c r="H3170" s="110">
        <v>5.9034193500000001</v>
      </c>
      <c r="I3170" s="110">
        <v>6.8383553099999999</v>
      </c>
      <c r="J3170" s="110">
        <v>4.4620851000000004</v>
      </c>
      <c r="K3170" s="110">
        <v>4.5087026200000002</v>
      </c>
      <c r="L3170" s="110">
        <v>6.54251703</v>
      </c>
      <c r="M3170" s="110">
        <v>6.6614999900000003</v>
      </c>
      <c r="N3170" s="110">
        <v>5.9270679700000004</v>
      </c>
      <c r="O3170" s="111">
        <v>6.3161056799999997</v>
      </c>
      <c r="P3170" s="112">
        <f t="shared" si="2409"/>
        <v>73.284993820000011</v>
      </c>
      <c r="Q3170" s="80"/>
      <c r="R3170" s="114"/>
      <c r="S3170" s="114"/>
      <c r="T3170" s="115">
        <f t="shared" si="2410"/>
        <v>0</v>
      </c>
      <c r="U3170" s="209">
        <v>2</v>
      </c>
    </row>
    <row r="3171" spans="1:21" s="60" customFormat="1" ht="15.75" hidden="1" customHeight="1" thickBot="1">
      <c r="A3171" s="150" t="s">
        <v>71</v>
      </c>
      <c r="B3171" s="213"/>
      <c r="C3171" s="40" t="s">
        <v>788</v>
      </c>
      <c r="D3171" s="151">
        <v>6.5399156200000004</v>
      </c>
      <c r="E3171" s="152">
        <v>6.3240149599999995</v>
      </c>
      <c r="F3171" s="152">
        <v>6.7492307699999996</v>
      </c>
      <c r="G3171" s="152">
        <v>8.06353367</v>
      </c>
      <c r="H3171" s="152">
        <v>7.0854401900000008</v>
      </c>
      <c r="I3171" s="152">
        <v>13.057121560000001</v>
      </c>
      <c r="J3171" s="152">
        <v>5.0315458299999998</v>
      </c>
      <c r="K3171" s="152">
        <v>15.74292664</v>
      </c>
      <c r="L3171" s="152">
        <v>5.3742742999999997</v>
      </c>
      <c r="M3171" s="152">
        <v>6.9225770500000001</v>
      </c>
      <c r="N3171" s="152">
        <v>11.104432490000001</v>
      </c>
      <c r="O3171" s="111">
        <v>6.4449855099999995</v>
      </c>
      <c r="P3171" s="112">
        <f t="shared" si="2409"/>
        <v>98.439998589999973</v>
      </c>
      <c r="Q3171" s="80"/>
      <c r="R3171" s="114"/>
      <c r="S3171" s="114"/>
      <c r="T3171" s="115">
        <f t="shared" si="2410"/>
        <v>0</v>
      </c>
      <c r="U3171" s="209">
        <v>2</v>
      </c>
    </row>
    <row r="3172" spans="1:21" s="60" customFormat="1" ht="15.75" hidden="1" customHeight="1" thickBot="1">
      <c r="A3172" s="150" t="s">
        <v>71</v>
      </c>
      <c r="B3172" s="213"/>
      <c r="C3172" s="40" t="s">
        <v>866</v>
      </c>
      <c r="D3172" s="306">
        <v>9.75325971</v>
      </c>
      <c r="E3172" s="307">
        <v>6.6323942499999999</v>
      </c>
      <c r="F3172" s="307">
        <v>10.50646832</v>
      </c>
      <c r="G3172" s="307">
        <v>8.3843449400000001</v>
      </c>
      <c r="H3172" s="307">
        <v>4.8351420999999997</v>
      </c>
      <c r="I3172" s="307">
        <v>6.7218032399999998</v>
      </c>
      <c r="J3172" s="307">
        <v>7.2617994599999998</v>
      </c>
      <c r="K3172" s="307">
        <v>7.8870346600000003</v>
      </c>
      <c r="L3172" s="307">
        <v>17.121431250000001</v>
      </c>
      <c r="M3172" s="307">
        <v>10.41271822</v>
      </c>
      <c r="N3172" s="307">
        <v>21.772400780000002</v>
      </c>
      <c r="O3172" s="308">
        <v>17.326739249999999</v>
      </c>
      <c r="P3172" s="309">
        <f t="shared" si="2409"/>
        <v>128.61553617999999</v>
      </c>
      <c r="Q3172" s="80"/>
      <c r="R3172" s="109"/>
      <c r="S3172" s="109"/>
      <c r="T3172" s="52">
        <f>S3172-R3172</f>
        <v>0</v>
      </c>
      <c r="U3172" s="209">
        <v>2</v>
      </c>
    </row>
    <row r="3173" spans="1:21" s="60" customFormat="1" ht="15.75" hidden="1" customHeight="1">
      <c r="A3173" s="150" t="s">
        <v>71</v>
      </c>
      <c r="B3173" s="512"/>
      <c r="C3173" s="41" t="s">
        <v>950</v>
      </c>
      <c r="D3173" s="306">
        <v>0</v>
      </c>
      <c r="E3173" s="307">
        <v>22.866900149999999</v>
      </c>
      <c r="F3173" s="307">
        <v>7.80024461</v>
      </c>
      <c r="G3173" s="307">
        <v>13.138048039999999</v>
      </c>
      <c r="H3173" s="307">
        <v>-27.841321010000001</v>
      </c>
      <c r="I3173" s="307">
        <v>2.99300656</v>
      </c>
      <c r="J3173" s="307">
        <v>0.73225121999999998</v>
      </c>
      <c r="K3173" s="307">
        <v>1.7696413200000001</v>
      </c>
      <c r="L3173" s="307">
        <v>7.67572499</v>
      </c>
      <c r="M3173" s="307">
        <v>3.6800712500000001</v>
      </c>
      <c r="N3173" s="307">
        <v>7.1144599800000003</v>
      </c>
      <c r="O3173" s="308">
        <v>4.2130389900000003</v>
      </c>
      <c r="P3173" s="309">
        <f t="shared" si="2409"/>
        <v>44.142066100000001</v>
      </c>
      <c r="Q3173" s="80"/>
      <c r="R3173" s="342">
        <v>62.8</v>
      </c>
      <c r="S3173" s="342">
        <v>62.8</v>
      </c>
      <c r="T3173" s="355">
        <f t="shared" si="2410"/>
        <v>0</v>
      </c>
      <c r="U3173" s="209">
        <v>2</v>
      </c>
    </row>
    <row r="3174" spans="1:21" s="60" customFormat="1" ht="15.6" customHeight="1">
      <c r="A3174" s="150" t="s">
        <v>71</v>
      </c>
      <c r="B3174" s="513">
        <v>574</v>
      </c>
      <c r="C3174" s="567" t="s">
        <v>2827</v>
      </c>
      <c r="D3174" s="551">
        <v>6.7</v>
      </c>
      <c r="E3174" s="551">
        <v>6.7</v>
      </c>
      <c r="F3174" s="551">
        <v>6.7</v>
      </c>
      <c r="G3174" s="551">
        <v>6.7</v>
      </c>
      <c r="H3174" s="551">
        <v>6.7</v>
      </c>
      <c r="I3174" s="551">
        <v>6.7</v>
      </c>
      <c r="J3174" s="551">
        <v>6.7</v>
      </c>
      <c r="K3174" s="551">
        <v>6.7</v>
      </c>
      <c r="L3174" s="551">
        <v>6.7</v>
      </c>
      <c r="M3174" s="551">
        <v>6.7</v>
      </c>
      <c r="N3174" s="551">
        <v>6.7</v>
      </c>
      <c r="O3174" s="551">
        <f>(R3174)-SUM(D3174:N3174)</f>
        <v>6.6999999999999886</v>
      </c>
      <c r="P3174" s="552">
        <f t="shared" ref="P3174" si="2411">SUM(D3174:O3174)</f>
        <v>80.400000000000006</v>
      </c>
      <c r="Q3174" s="173"/>
      <c r="R3174" s="551">
        <v>80.400000000000006</v>
      </c>
      <c r="S3174" s="551">
        <v>80.400000000000006</v>
      </c>
      <c r="T3174" s="521">
        <f t="shared" si="2410"/>
        <v>0</v>
      </c>
      <c r="U3174" s="209">
        <v>1</v>
      </c>
    </row>
    <row r="3175" spans="1:21" s="60" customFormat="1" ht="15.75" hidden="1" customHeight="1" thickBot="1">
      <c r="A3175" s="150" t="s">
        <v>71</v>
      </c>
      <c r="B3175" s="409"/>
      <c r="C3175" s="158" t="s">
        <v>1084</v>
      </c>
      <c r="D3175" s="312">
        <v>1.5247495600000001</v>
      </c>
      <c r="E3175" s="313">
        <v>5.6201808199999981</v>
      </c>
      <c r="F3175" s="313">
        <v>0.46743512000000009</v>
      </c>
      <c r="G3175" s="313">
        <v>4.9693040600000007</v>
      </c>
      <c r="H3175" s="313">
        <v>5.6208587499999991</v>
      </c>
      <c r="I3175" s="313">
        <v>5.4040804900000019</v>
      </c>
      <c r="J3175" s="313">
        <v>5.5053620200000015</v>
      </c>
      <c r="K3175" s="313">
        <v>4.4676593200000001</v>
      </c>
      <c r="L3175" s="313">
        <v>6.8396674799999992</v>
      </c>
      <c r="M3175" s="313">
        <v>7.4641797799999994</v>
      </c>
      <c r="N3175" s="313">
        <v>3.8359916099999993</v>
      </c>
      <c r="O3175" s="305">
        <v>3.4111020000000001</v>
      </c>
      <c r="P3175" s="314">
        <f>SUM(D3175:O3175)</f>
        <v>55.130571010000011</v>
      </c>
      <c r="Q3175" s="75"/>
      <c r="R3175" s="395">
        <v>65.099999999999994</v>
      </c>
      <c r="S3175" s="396">
        <v>65.099999999999994</v>
      </c>
      <c r="T3175" s="397">
        <f>R3175-S3175</f>
        <v>0</v>
      </c>
      <c r="U3175" s="209">
        <v>2</v>
      </c>
    </row>
    <row r="3176" spans="1:21" s="60" customFormat="1" ht="15.75" hidden="1" customHeight="1" thickBot="1">
      <c r="A3176" s="150" t="s">
        <v>71</v>
      </c>
      <c r="B3176" s="62"/>
      <c r="C3176" s="40" t="s">
        <v>1779</v>
      </c>
      <c r="D3176" s="109">
        <v>5.3962218200000001</v>
      </c>
      <c r="E3176" s="110">
        <v>3.86688696</v>
      </c>
      <c r="F3176" s="110">
        <v>5.9284769499999994</v>
      </c>
      <c r="G3176" s="110">
        <v>5.1483114300000006</v>
      </c>
      <c r="H3176" s="110">
        <v>5.7485136400000005</v>
      </c>
      <c r="I3176" s="110">
        <v>3.5147256699999989</v>
      </c>
      <c r="J3176" s="110">
        <v>5.5778653699999996</v>
      </c>
      <c r="K3176" s="110">
        <v>3.9453137700000003</v>
      </c>
      <c r="L3176" s="110">
        <v>2.6687202599999997</v>
      </c>
      <c r="M3176" s="110">
        <v>2.1151173899999995</v>
      </c>
      <c r="N3176" s="110">
        <v>0.70471954999999986</v>
      </c>
      <c r="O3176" s="111">
        <v>1.475682960000001</v>
      </c>
      <c r="P3176" s="112">
        <f t="shared" ref="P3176:P3185" si="2412">SUM(D3176:O3176)</f>
        <v>46.090555769999995</v>
      </c>
      <c r="Q3176" s="75"/>
      <c r="R3176" s="109">
        <v>71</v>
      </c>
      <c r="S3176" s="114">
        <v>71</v>
      </c>
      <c r="T3176" s="310">
        <f t="shared" ref="T3176:T3185" si="2413">R3176-S3176</f>
        <v>0</v>
      </c>
      <c r="U3176" s="209">
        <v>2</v>
      </c>
    </row>
    <row r="3177" spans="1:21" s="60" customFormat="1" ht="15.75" hidden="1" customHeight="1" thickBot="1">
      <c r="A3177" s="150" t="s">
        <v>71</v>
      </c>
      <c r="B3177" s="62"/>
      <c r="C3177" s="40" t="s">
        <v>1780</v>
      </c>
      <c r="D3177" s="312">
        <v>1.5526504099999991</v>
      </c>
      <c r="E3177" s="313">
        <v>1.2438109399999995</v>
      </c>
      <c r="F3177" s="313">
        <v>2.5121245999999995</v>
      </c>
      <c r="G3177" s="313">
        <v>9.9978811900000011</v>
      </c>
      <c r="H3177" s="313">
        <v>4.5613663400000002</v>
      </c>
      <c r="I3177" s="313">
        <v>5.0505472199999994</v>
      </c>
      <c r="J3177" s="313">
        <v>3.9011601999999992</v>
      </c>
      <c r="K3177" s="313">
        <v>2.2724187900000046</v>
      </c>
      <c r="L3177" s="313">
        <v>4.6156802799999967</v>
      </c>
      <c r="M3177" s="313">
        <v>2.6631723299999908</v>
      </c>
      <c r="N3177" s="313">
        <v>8.2389161000000026</v>
      </c>
      <c r="O3177" s="305">
        <v>3.15465609</v>
      </c>
      <c r="P3177" s="314">
        <f t="shared" si="2412"/>
        <v>49.764384489999991</v>
      </c>
      <c r="Q3177" s="79"/>
      <c r="R3177" s="117">
        <v>54.1</v>
      </c>
      <c r="S3177" s="114">
        <v>54.1</v>
      </c>
      <c r="T3177" s="115">
        <f t="shared" si="2413"/>
        <v>0</v>
      </c>
      <c r="U3177" s="209">
        <v>2</v>
      </c>
    </row>
    <row r="3178" spans="1:21" s="60" customFormat="1" ht="15.6" hidden="1" customHeight="1" thickBot="1">
      <c r="A3178" s="150" t="s">
        <v>71</v>
      </c>
      <c r="B3178" s="62"/>
      <c r="C3178" s="40" t="s">
        <v>1781</v>
      </c>
      <c r="D3178" s="109">
        <v>32.231700730000007</v>
      </c>
      <c r="E3178" s="110">
        <v>7.1736068400000006</v>
      </c>
      <c r="F3178" s="110">
        <v>4.6866998400000002</v>
      </c>
      <c r="G3178" s="110">
        <v>4.3513577699999999</v>
      </c>
      <c r="H3178" s="110">
        <v>5.5788941099999994</v>
      </c>
      <c r="I3178" s="110">
        <v>6.5094027099999989</v>
      </c>
      <c r="J3178" s="110">
        <v>4.6107590299999996</v>
      </c>
      <c r="K3178" s="110">
        <v>5.3364926800000108</v>
      </c>
      <c r="L3178" s="110">
        <v>7.1912616099999997</v>
      </c>
      <c r="M3178" s="110">
        <v>7.2824749100000004</v>
      </c>
      <c r="N3178" s="110">
        <v>8.2493959399999994</v>
      </c>
      <c r="O3178" s="111">
        <v>3.7972949900000001</v>
      </c>
      <c r="P3178" s="112">
        <f t="shared" si="2412"/>
        <v>96.999341160000014</v>
      </c>
      <c r="Q3178" s="113"/>
      <c r="R3178" s="109">
        <v>88.3</v>
      </c>
      <c r="S3178" s="114">
        <v>88.3</v>
      </c>
      <c r="T3178" s="115">
        <f t="shared" si="2413"/>
        <v>0</v>
      </c>
      <c r="U3178" s="209">
        <v>2</v>
      </c>
    </row>
    <row r="3179" spans="1:21" s="60" customFormat="1" ht="15.6" hidden="1" customHeight="1" thickBot="1">
      <c r="A3179" s="150" t="s">
        <v>71</v>
      </c>
      <c r="B3179" s="62"/>
      <c r="C3179" s="40" t="s">
        <v>1782</v>
      </c>
      <c r="D3179" s="109">
        <v>7.2576787499999984</v>
      </c>
      <c r="E3179" s="110">
        <v>4.1889767400000038</v>
      </c>
      <c r="F3179" s="110">
        <v>3.861427879999999</v>
      </c>
      <c r="G3179" s="110">
        <v>4.3046346599999987</v>
      </c>
      <c r="H3179" s="110">
        <v>3.7412204999999998</v>
      </c>
      <c r="I3179" s="110">
        <v>4.7577669500000015</v>
      </c>
      <c r="J3179" s="110">
        <v>4.6099500000000004</v>
      </c>
      <c r="K3179" s="110">
        <v>2.9478203899999986</v>
      </c>
      <c r="L3179" s="110">
        <v>7.9564148600000006</v>
      </c>
      <c r="M3179" s="110">
        <v>3.0434247099999974</v>
      </c>
      <c r="N3179" s="110">
        <v>5.699212880000001</v>
      </c>
      <c r="O3179" s="111">
        <v>4.5470383400000003</v>
      </c>
      <c r="P3179" s="112">
        <f t="shared" si="2412"/>
        <v>56.915566659999996</v>
      </c>
      <c r="Q3179" s="113"/>
      <c r="R3179" s="109">
        <v>56.3</v>
      </c>
      <c r="S3179" s="114">
        <v>56.3</v>
      </c>
      <c r="T3179" s="115">
        <f t="shared" si="2413"/>
        <v>0</v>
      </c>
      <c r="U3179" s="209">
        <v>2</v>
      </c>
    </row>
    <row r="3180" spans="1:21" s="60" customFormat="1" ht="15.75" hidden="1" customHeight="1" thickBot="1">
      <c r="A3180" s="150" t="s">
        <v>71</v>
      </c>
      <c r="B3180" s="62">
        <f>+B3174+1</f>
        <v>575</v>
      </c>
      <c r="C3180" s="40" t="s">
        <v>1783</v>
      </c>
      <c r="D3180" s="109">
        <v>2.8134668100000004</v>
      </c>
      <c r="E3180" s="110">
        <v>2.0826426000000016</v>
      </c>
      <c r="F3180" s="110">
        <v>8.7444141700000007</v>
      </c>
      <c r="G3180" s="110">
        <v>4.3978311700000017</v>
      </c>
      <c r="H3180" s="110">
        <v>3.6425227400000004</v>
      </c>
      <c r="I3180" s="110">
        <v>3.4433092899999993</v>
      </c>
      <c r="J3180" s="110">
        <v>6.4671952799999994</v>
      </c>
      <c r="K3180" s="110">
        <v>3.3134453100000005</v>
      </c>
      <c r="L3180" s="110">
        <v>1.7541305399999991</v>
      </c>
      <c r="M3180" s="110">
        <v>3.7499101400000008</v>
      </c>
      <c r="N3180" s="110">
        <v>5.2321477200000004</v>
      </c>
      <c r="O3180" s="111">
        <v>4.291671270000001</v>
      </c>
      <c r="P3180" s="112">
        <f t="shared" si="2412"/>
        <v>49.932687039999998</v>
      </c>
      <c r="Q3180" s="79"/>
      <c r="R3180" s="402">
        <v>54.600000000000009</v>
      </c>
      <c r="S3180" s="343">
        <v>54.6</v>
      </c>
      <c r="T3180" s="403">
        <f t="shared" si="2413"/>
        <v>0</v>
      </c>
      <c r="U3180" s="209">
        <v>2</v>
      </c>
    </row>
    <row r="3181" spans="1:21" s="60" customFormat="1" ht="15.75" hidden="1" customHeight="1">
      <c r="A3181" s="150" t="s">
        <v>71</v>
      </c>
      <c r="B3181" s="408">
        <v>584</v>
      </c>
      <c r="C3181" s="568" t="s">
        <v>1784</v>
      </c>
      <c r="D3181" s="306">
        <v>1.4935644599999991</v>
      </c>
      <c r="E3181" s="307">
        <v>10.142699739999998</v>
      </c>
      <c r="F3181" s="307">
        <v>19.54547633</v>
      </c>
      <c r="G3181" s="307">
        <v>1.5558249499999992</v>
      </c>
      <c r="H3181" s="307">
        <v>3.4410941399999988</v>
      </c>
      <c r="I3181" s="307">
        <v>5.8430505000000004</v>
      </c>
      <c r="J3181" s="307">
        <v>3.6488196399999988</v>
      </c>
      <c r="K3181" s="307">
        <v>4.5269394200000015</v>
      </c>
      <c r="L3181" s="307">
        <v>6.4700896299999986</v>
      </c>
      <c r="M3181" s="307">
        <v>12.550620759999997</v>
      </c>
      <c r="N3181" s="307">
        <v>19.712325480000004</v>
      </c>
      <c r="O3181" s="308">
        <v>3.3668981600000003</v>
      </c>
      <c r="P3181" s="309">
        <f t="shared" si="2412"/>
        <v>92.297403209999999</v>
      </c>
      <c r="Q3181" s="79"/>
      <c r="R3181" s="342">
        <v>71.900000000000006</v>
      </c>
      <c r="S3181" s="342">
        <v>71.900000000000006</v>
      </c>
      <c r="T3181" s="355">
        <f t="shared" si="2413"/>
        <v>0</v>
      </c>
      <c r="U3181" s="209">
        <v>2</v>
      </c>
    </row>
    <row r="3182" spans="1:21" s="60" customFormat="1" ht="15.75" customHeight="1">
      <c r="A3182" s="150" t="s">
        <v>71</v>
      </c>
      <c r="B3182" s="513">
        <v>575</v>
      </c>
      <c r="C3182" s="567" t="s">
        <v>1785</v>
      </c>
      <c r="D3182" s="551">
        <v>8.5750817699999971</v>
      </c>
      <c r="E3182" s="551">
        <v>3.2649863299999984</v>
      </c>
      <c r="F3182" s="551">
        <v>7.9692236099999993</v>
      </c>
      <c r="G3182" s="551">
        <v>12.96882286</v>
      </c>
      <c r="H3182" s="551">
        <v>6.3986804700000022</v>
      </c>
      <c r="I3182" s="629">
        <v>3.6</v>
      </c>
      <c r="J3182" s="565">
        <v>9.5</v>
      </c>
      <c r="K3182" s="565">
        <v>9.5</v>
      </c>
      <c r="L3182" s="565">
        <v>9.5</v>
      </c>
      <c r="M3182" s="565">
        <v>9.5</v>
      </c>
      <c r="N3182" s="565">
        <v>9.5</v>
      </c>
      <c r="O3182" s="551">
        <f>(R3182)-SUM(D3182:N3182)</f>
        <v>9.6232049600000096</v>
      </c>
      <c r="P3182" s="552">
        <f t="shared" si="2412"/>
        <v>99.9</v>
      </c>
      <c r="Q3182" s="523"/>
      <c r="R3182" s="553">
        <v>99.9</v>
      </c>
      <c r="S3182" s="551">
        <v>99.9</v>
      </c>
      <c r="T3182" s="521">
        <f t="shared" si="2413"/>
        <v>0</v>
      </c>
      <c r="U3182" s="209">
        <v>1</v>
      </c>
    </row>
    <row r="3183" spans="1:21" s="60" customFormat="1" ht="15.75" customHeight="1">
      <c r="A3183" s="150" t="s">
        <v>71</v>
      </c>
      <c r="B3183" s="513">
        <v>576</v>
      </c>
      <c r="C3183" s="567" t="s">
        <v>1786</v>
      </c>
      <c r="D3183" s="565">
        <v>6.7</v>
      </c>
      <c r="E3183" s="565">
        <v>6.7</v>
      </c>
      <c r="F3183" s="565">
        <v>6.7</v>
      </c>
      <c r="G3183" s="565">
        <v>6.7</v>
      </c>
      <c r="H3183" s="565">
        <v>6.7</v>
      </c>
      <c r="I3183" s="565">
        <v>6.7</v>
      </c>
      <c r="J3183" s="565">
        <v>6.7</v>
      </c>
      <c r="K3183" s="565">
        <v>6.7</v>
      </c>
      <c r="L3183" s="565">
        <v>6.7</v>
      </c>
      <c r="M3183" s="565">
        <v>6.7</v>
      </c>
      <c r="N3183" s="565">
        <v>6.7</v>
      </c>
      <c r="O3183" s="551">
        <f>(R3183)-SUM(D3183:N3183)</f>
        <v>6.6999999999999886</v>
      </c>
      <c r="P3183" s="552">
        <f t="shared" si="2412"/>
        <v>80.400000000000006</v>
      </c>
      <c r="Q3183" s="523"/>
      <c r="R3183" s="553">
        <v>80.400000000000006</v>
      </c>
      <c r="S3183" s="551">
        <v>80.400000000000006</v>
      </c>
      <c r="T3183" s="521">
        <f t="shared" si="2413"/>
        <v>0</v>
      </c>
      <c r="U3183" s="209">
        <v>1</v>
      </c>
    </row>
    <row r="3184" spans="1:21" s="60" customFormat="1" ht="15.75" hidden="1" customHeight="1" thickBot="1">
      <c r="A3184" s="150" t="s">
        <v>71</v>
      </c>
      <c r="B3184" s="409"/>
      <c r="C3184" s="158" t="s">
        <v>1787</v>
      </c>
      <c r="D3184" s="415"/>
      <c r="E3184" s="416"/>
      <c r="F3184" s="416"/>
      <c r="G3184" s="416"/>
      <c r="H3184" s="416"/>
      <c r="I3184" s="416"/>
      <c r="J3184" s="416"/>
      <c r="K3184" s="416"/>
      <c r="L3184" s="416"/>
      <c r="M3184" s="416"/>
      <c r="N3184" s="416"/>
      <c r="O3184" s="305">
        <f>(R3184)-SUM(D3184:N3184)</f>
        <v>0</v>
      </c>
      <c r="P3184" s="314">
        <f t="shared" si="2412"/>
        <v>0</v>
      </c>
      <c r="Q3184" s="80"/>
      <c r="R3184" s="420"/>
      <c r="S3184" s="343"/>
      <c r="T3184" s="403">
        <f t="shared" si="2413"/>
        <v>0</v>
      </c>
      <c r="U3184" s="209">
        <v>2</v>
      </c>
    </row>
    <row r="3185" spans="1:21" s="60" customFormat="1" ht="15.75" hidden="1" customHeight="1" thickBot="1">
      <c r="A3185" s="150" t="s">
        <v>71</v>
      </c>
      <c r="B3185" s="213"/>
      <c r="C3185" s="40" t="s">
        <v>1788</v>
      </c>
      <c r="D3185" s="134"/>
      <c r="E3185" s="133"/>
      <c r="F3185" s="133"/>
      <c r="G3185" s="133"/>
      <c r="H3185" s="133"/>
      <c r="I3185" s="133"/>
      <c r="J3185" s="133"/>
      <c r="K3185" s="133"/>
      <c r="L3185" s="133"/>
      <c r="M3185" s="133"/>
      <c r="N3185" s="133"/>
      <c r="O3185" s="111">
        <f>(R3185)-SUM(D3185:N3185)</f>
        <v>0</v>
      </c>
      <c r="P3185" s="112">
        <f t="shared" si="2412"/>
        <v>0</v>
      </c>
      <c r="Q3185" s="80"/>
      <c r="R3185" s="120"/>
      <c r="S3185" s="114"/>
      <c r="T3185" s="115">
        <f t="shared" si="2413"/>
        <v>0</v>
      </c>
      <c r="U3185" s="209">
        <v>2</v>
      </c>
    </row>
    <row r="3186" spans="1:21" s="60" customFormat="1" ht="15.75" hidden="1" customHeight="1" thickBot="1">
      <c r="A3186" s="150" t="s">
        <v>71</v>
      </c>
      <c r="B3186" s="213"/>
      <c r="C3186" s="40" t="s">
        <v>2568</v>
      </c>
      <c r="D3186" s="492"/>
      <c r="E3186" s="491"/>
      <c r="F3186" s="491"/>
      <c r="G3186" s="491"/>
      <c r="H3186" s="491"/>
      <c r="I3186" s="491"/>
      <c r="J3186" s="491"/>
      <c r="K3186" s="491"/>
      <c r="L3186" s="491"/>
      <c r="M3186" s="491"/>
      <c r="N3186" s="491"/>
      <c r="O3186" s="111">
        <f t="shared" ref="O3186:O3188" si="2414">(R3186)-SUM(D3186:N3186)</f>
        <v>0</v>
      </c>
      <c r="P3186" s="112">
        <f t="shared" ref="P3186:P3188" si="2415">SUM(D3186:O3186)</f>
        <v>0</v>
      </c>
      <c r="Q3186" s="80"/>
      <c r="R3186" s="487"/>
      <c r="S3186" s="488"/>
      <c r="T3186" s="115">
        <f t="shared" ref="T3186:T3188" si="2416">R3186-S3186</f>
        <v>0</v>
      </c>
      <c r="U3186" s="209">
        <v>2</v>
      </c>
    </row>
    <row r="3187" spans="1:21" s="60" customFormat="1" ht="15.75" hidden="1" customHeight="1" thickBot="1">
      <c r="A3187" s="150" t="s">
        <v>71</v>
      </c>
      <c r="B3187" s="213"/>
      <c r="C3187" s="40" t="s">
        <v>2664</v>
      </c>
      <c r="D3187" s="492"/>
      <c r="E3187" s="491"/>
      <c r="F3187" s="491"/>
      <c r="G3187" s="491"/>
      <c r="H3187" s="491"/>
      <c r="I3187" s="491"/>
      <c r="J3187" s="491"/>
      <c r="K3187" s="491"/>
      <c r="L3187" s="491"/>
      <c r="M3187" s="491"/>
      <c r="N3187" s="491"/>
      <c r="O3187" s="111">
        <f t="shared" si="2414"/>
        <v>0</v>
      </c>
      <c r="P3187" s="112">
        <f t="shared" si="2415"/>
        <v>0</v>
      </c>
      <c r="Q3187" s="80"/>
      <c r="R3187" s="487"/>
      <c r="S3187" s="488"/>
      <c r="T3187" s="115">
        <f t="shared" si="2416"/>
        <v>0</v>
      </c>
      <c r="U3187" s="209">
        <v>2</v>
      </c>
    </row>
    <row r="3188" spans="1:21" s="60" customFormat="1" ht="15.75" hidden="1" customHeight="1" thickBot="1">
      <c r="A3188" s="150" t="s">
        <v>71</v>
      </c>
      <c r="B3188" s="213"/>
      <c r="C3188" s="40" t="s">
        <v>2760</v>
      </c>
      <c r="D3188" s="492"/>
      <c r="E3188" s="491"/>
      <c r="F3188" s="491"/>
      <c r="G3188" s="491"/>
      <c r="H3188" s="491"/>
      <c r="I3188" s="491"/>
      <c r="J3188" s="491"/>
      <c r="K3188" s="491"/>
      <c r="L3188" s="491"/>
      <c r="M3188" s="491"/>
      <c r="N3188" s="491"/>
      <c r="O3188" s="111">
        <f t="shared" si="2414"/>
        <v>0</v>
      </c>
      <c r="P3188" s="112">
        <f t="shared" si="2415"/>
        <v>0</v>
      </c>
      <c r="Q3188" s="80"/>
      <c r="R3188" s="487"/>
      <c r="S3188" s="488"/>
      <c r="T3188" s="115">
        <f t="shared" si="2416"/>
        <v>0</v>
      </c>
      <c r="U3188" s="209">
        <v>2</v>
      </c>
    </row>
    <row r="3189" spans="1:21" s="118" customFormat="1" ht="15.6" customHeight="1">
      <c r="B3189" s="82"/>
      <c r="C3189" s="50"/>
      <c r="D3189" s="84"/>
      <c r="E3189" s="84"/>
      <c r="F3189" s="84"/>
      <c r="G3189" s="84"/>
      <c r="H3189" s="84"/>
      <c r="I3189" s="84"/>
      <c r="J3189" s="84"/>
      <c r="K3189" s="84"/>
      <c r="L3189" s="84"/>
      <c r="M3189" s="84"/>
      <c r="N3189" s="84"/>
      <c r="O3189" s="84"/>
      <c r="P3189" s="84"/>
      <c r="Q3189" s="84"/>
      <c r="R3189" s="83"/>
      <c r="S3189" s="83"/>
      <c r="T3189" s="67"/>
      <c r="U3189" s="209">
        <v>1</v>
      </c>
    </row>
    <row r="3190" spans="1:21" s="60" customFormat="1" ht="15.75" hidden="1" customHeight="1" thickBot="1">
      <c r="A3190" s="174" t="s">
        <v>72</v>
      </c>
      <c r="B3190" s="213"/>
      <c r="C3190" s="40" t="s">
        <v>336</v>
      </c>
      <c r="D3190" s="299">
        <v>6.2851574005877098E-2</v>
      </c>
      <c r="E3190" s="299">
        <v>4.7192876296673021E-2</v>
      </c>
      <c r="F3190" s="299">
        <v>7.7826675040238949E-2</v>
      </c>
      <c r="G3190" s="299">
        <v>3.931744563383896E-2</v>
      </c>
      <c r="H3190" s="299">
        <v>5.3418561679473328E-2</v>
      </c>
      <c r="I3190" s="299">
        <v>0.18425481668399052</v>
      </c>
      <c r="J3190" s="299">
        <v>0.11935254179244263</v>
      </c>
      <c r="K3190" s="299">
        <v>6.5338027524934117E-2</v>
      </c>
      <c r="L3190" s="299">
        <v>6.6299306728200946E-2</v>
      </c>
      <c r="M3190" s="299">
        <v>0.11461077478829577</v>
      </c>
      <c r="N3190" s="299">
        <v>6.6920840000401591E-2</v>
      </c>
      <c r="O3190" s="299">
        <v>0.1026165598256331</v>
      </c>
      <c r="P3190" s="290">
        <f>SUM(D3190:O3190)</f>
        <v>0.99999999999999989</v>
      </c>
      <c r="Q3190" s="291"/>
      <c r="R3190" s="83"/>
      <c r="S3190" s="83"/>
      <c r="T3190" s="67"/>
      <c r="U3190" s="209">
        <v>2</v>
      </c>
    </row>
    <row r="3191" spans="1:21" s="60" customFormat="1" ht="15.75" hidden="1" customHeight="1" thickBot="1">
      <c r="A3191" s="150" t="s">
        <v>72</v>
      </c>
      <c r="B3191" s="213"/>
      <c r="C3191" s="40" t="s">
        <v>337</v>
      </c>
      <c r="D3191" s="119">
        <v>0.12150335361754211</v>
      </c>
      <c r="E3191" s="119">
        <v>7.5342316818110863E-2</v>
      </c>
      <c r="F3191" s="119">
        <v>6.2401069144197227E-2</v>
      </c>
      <c r="G3191" s="119">
        <v>7.7537615531887455E-2</v>
      </c>
      <c r="H3191" s="119">
        <v>7.1275907316332168E-2</v>
      </c>
      <c r="I3191" s="119">
        <v>6.6781146021698407E-2</v>
      </c>
      <c r="J3191" s="119">
        <v>6.4674514536405714E-2</v>
      </c>
      <c r="K3191" s="119">
        <v>0.16517268018083861</v>
      </c>
      <c r="L3191" s="119">
        <v>5.025700033501266E-2</v>
      </c>
      <c r="M3191" s="119">
        <v>8.0015732111580834E-2</v>
      </c>
      <c r="N3191" s="119">
        <v>7.9131830331031397E-2</v>
      </c>
      <c r="O3191" s="119">
        <v>8.5906834055362716E-2</v>
      </c>
      <c r="P3191" s="107">
        <f>SUM(D3191:O3191)</f>
        <v>1.0000000000000002</v>
      </c>
      <c r="Q3191" s="291"/>
      <c r="R3191" s="83"/>
      <c r="S3191" s="83"/>
      <c r="T3191" s="67"/>
      <c r="U3191" s="209">
        <v>2</v>
      </c>
    </row>
    <row r="3192" spans="1:21" s="60" customFormat="1" ht="15.75" hidden="1" customHeight="1" thickBot="1">
      <c r="A3192" s="150" t="s">
        <v>72</v>
      </c>
      <c r="B3192" s="213"/>
      <c r="C3192" s="40" t="s">
        <v>338</v>
      </c>
      <c r="D3192" s="346">
        <v>0.1368008734473668</v>
      </c>
      <c r="E3192" s="346">
        <v>8.2737774347465022E-3</v>
      </c>
      <c r="F3192" s="346">
        <v>9.409032038265959E-2</v>
      </c>
      <c r="G3192" s="346">
        <v>0.16440496492377155</v>
      </c>
      <c r="H3192" s="346">
        <v>3.6401994272224368E-2</v>
      </c>
      <c r="I3192" s="346">
        <v>6.5027647750105055E-2</v>
      </c>
      <c r="J3192" s="346">
        <v>0.10480784730524999</v>
      </c>
      <c r="K3192" s="346">
        <v>0.10875595062650008</v>
      </c>
      <c r="L3192" s="346">
        <v>4.3790757276127606E-2</v>
      </c>
      <c r="M3192" s="346">
        <v>0.11636826136578959</v>
      </c>
      <c r="N3192" s="346">
        <v>4.6886826003252606E-2</v>
      </c>
      <c r="O3192" s="346">
        <v>7.4390779212206271E-2</v>
      </c>
      <c r="P3192" s="295">
        <f>SUM(D3192:O3192)</f>
        <v>0.99999999999999989</v>
      </c>
      <c r="Q3192" s="291"/>
      <c r="R3192" s="83"/>
      <c r="S3192" s="83"/>
      <c r="T3192" s="67"/>
      <c r="U3192" s="209">
        <v>2</v>
      </c>
    </row>
    <row r="3193" spans="1:21" s="60" customFormat="1" ht="15.75" hidden="1" customHeight="1" thickBot="1">
      <c r="A3193" s="150" t="s">
        <v>72</v>
      </c>
      <c r="B3193" s="213"/>
      <c r="C3193" s="40" t="s">
        <v>339</v>
      </c>
      <c r="D3193" s="153">
        <f t="shared" ref="D3193:D3200" si="2417">D3215/$P3215</f>
        <v>6.8174593160949135E-2</v>
      </c>
      <c r="E3193" s="296">
        <f t="shared" ref="E3193:O3193" si="2418">E3215/$P3215</f>
        <v>6.7917811603306941E-2</v>
      </c>
      <c r="F3193" s="296">
        <f t="shared" si="2418"/>
        <v>9.9432979664211954E-2</v>
      </c>
      <c r="G3193" s="296">
        <f t="shared" si="2418"/>
        <v>6.0465908031064448E-2</v>
      </c>
      <c r="H3193" s="296">
        <f t="shared" si="2418"/>
        <v>0.13204255315719376</v>
      </c>
      <c r="I3193" s="296">
        <f t="shared" si="2418"/>
        <v>0.11533322129422809</v>
      </c>
      <c r="J3193" s="296">
        <f t="shared" si="2418"/>
        <v>0.12443525922464237</v>
      </c>
      <c r="K3193" s="296">
        <f t="shared" si="2418"/>
        <v>8.1890313394573061E-2</v>
      </c>
      <c r="L3193" s="296">
        <f t="shared" si="2418"/>
        <v>6.8196765977066032E-2</v>
      </c>
      <c r="M3193" s="296">
        <f t="shared" si="2418"/>
        <v>6.0056280242401672E-2</v>
      </c>
      <c r="N3193" s="296">
        <f t="shared" si="2418"/>
        <v>8.6369038840885162E-2</v>
      </c>
      <c r="O3193" s="296">
        <f t="shared" si="2418"/>
        <v>3.5685275409477461E-2</v>
      </c>
      <c r="P3193" s="155">
        <f>SUM(D3193:O3193)</f>
        <v>1.0000000000000002</v>
      </c>
      <c r="Q3193" s="291"/>
      <c r="R3193" s="83"/>
      <c r="S3193" s="83"/>
      <c r="T3193" s="67"/>
      <c r="U3193" s="209">
        <v>2</v>
      </c>
    </row>
    <row r="3194" spans="1:21" s="60" customFormat="1" ht="15.75" hidden="1" customHeight="1" thickBot="1">
      <c r="A3194" s="150" t="s">
        <v>72</v>
      </c>
      <c r="B3194" s="213"/>
      <c r="C3194" s="41" t="s">
        <v>340</v>
      </c>
      <c r="D3194" s="153">
        <f t="shared" si="2417"/>
        <v>6.1802595814807827E-2</v>
      </c>
      <c r="E3194" s="296">
        <f t="shared" ref="E3194:O3195" si="2419">E3216/$P3216</f>
        <v>0.14293385472872039</v>
      </c>
      <c r="F3194" s="296">
        <f t="shared" si="2419"/>
        <v>7.438732295713002E-2</v>
      </c>
      <c r="G3194" s="296">
        <f t="shared" si="2419"/>
        <v>8.4526554050460459E-2</v>
      </c>
      <c r="H3194" s="296">
        <f t="shared" si="2419"/>
        <v>4.2980688336554405E-2</v>
      </c>
      <c r="I3194" s="296">
        <f t="shared" si="2419"/>
        <v>2.4104079698708061E-2</v>
      </c>
      <c r="J3194" s="296">
        <f t="shared" si="2419"/>
        <v>9.7201601311046118E-2</v>
      </c>
      <c r="K3194" s="296">
        <f t="shared" si="2419"/>
        <v>0.13735762523438502</v>
      </c>
      <c r="L3194" s="296">
        <f t="shared" si="2419"/>
        <v>6.4266114497608204E-2</v>
      </c>
      <c r="M3194" s="296">
        <f t="shared" si="2419"/>
        <v>0.1759367517048015</v>
      </c>
      <c r="N3194" s="296">
        <f t="shared" si="2419"/>
        <v>-3.3338017230293581E-3</v>
      </c>
      <c r="O3194" s="296">
        <f t="shared" si="2419"/>
        <v>9.7836613388807323E-2</v>
      </c>
      <c r="P3194" s="155">
        <f>SUM(D3194:O3194)</f>
        <v>0.99999999999999989</v>
      </c>
      <c r="Q3194" s="157">
        <f>(P3216/P3215-1)</f>
        <v>-0.22111674234993084</v>
      </c>
      <c r="R3194" s="83"/>
      <c r="S3194" s="83"/>
      <c r="T3194" s="67"/>
      <c r="U3194" s="209">
        <v>2</v>
      </c>
    </row>
    <row r="3195" spans="1:21" s="60" customFormat="1" ht="15.75" hidden="1" customHeight="1" thickBot="1">
      <c r="A3195" s="150" t="s">
        <v>72</v>
      </c>
      <c r="B3195" s="213"/>
      <c r="C3195" s="40" t="s">
        <v>484</v>
      </c>
      <c r="D3195" s="153">
        <f t="shared" si="2417"/>
        <v>7.2151109861633173E-2</v>
      </c>
      <c r="E3195" s="296">
        <f t="shared" si="2419"/>
        <v>5.7530630223029407E-2</v>
      </c>
      <c r="F3195" s="296">
        <f t="shared" si="2419"/>
        <v>0.10129207105005071</v>
      </c>
      <c r="G3195" s="296">
        <f t="shared" si="2419"/>
        <v>0.11391244968039305</v>
      </c>
      <c r="H3195" s="296">
        <f t="shared" si="2419"/>
        <v>4.8642066042936298E-2</v>
      </c>
      <c r="I3195" s="296">
        <f t="shared" si="2419"/>
        <v>8.7177409750605353E-2</v>
      </c>
      <c r="J3195" s="296">
        <f t="shared" si="2419"/>
        <v>0.10662881730867257</v>
      </c>
      <c r="K3195" s="296">
        <f t="shared" si="2419"/>
        <v>5.8432332395580572E-2</v>
      </c>
      <c r="L3195" s="296">
        <f t="shared" si="2419"/>
        <v>0.1427578032786907</v>
      </c>
      <c r="M3195" s="296">
        <f t="shared" si="2419"/>
        <v>8.248645050181086E-2</v>
      </c>
      <c r="N3195" s="296">
        <f t="shared" si="2419"/>
        <v>5.5345848763180411E-2</v>
      </c>
      <c r="O3195" s="296">
        <f t="shared" si="2419"/>
        <v>7.3643011143416981E-2</v>
      </c>
      <c r="P3195" s="155">
        <f t="shared" ref="P3195:P3200" si="2420">SUM(D3195:O3195)</f>
        <v>1</v>
      </c>
      <c r="Q3195" s="157">
        <f t="shared" ref="Q3195:Q3200" si="2421">(P3217/P3216-1)</f>
        <v>3.8366605255216069E-2</v>
      </c>
      <c r="R3195" s="83"/>
      <c r="S3195" s="83"/>
      <c r="T3195" s="67"/>
      <c r="U3195" s="209">
        <v>2</v>
      </c>
    </row>
    <row r="3196" spans="1:21" s="60" customFormat="1" ht="15.75" hidden="1" customHeight="1" thickBot="1">
      <c r="A3196" s="150" t="s">
        <v>72</v>
      </c>
      <c r="B3196" s="213"/>
      <c r="C3196" s="40" t="s">
        <v>603</v>
      </c>
      <c r="D3196" s="153">
        <f t="shared" si="2417"/>
        <v>9.0912118490244401E-2</v>
      </c>
      <c r="E3196" s="296">
        <f t="shared" ref="E3196:O3196" si="2422">E3218/$P3218</f>
        <v>8.2364904759338942E-2</v>
      </c>
      <c r="F3196" s="296">
        <f t="shared" si="2422"/>
        <v>6.7553831158876601E-2</v>
      </c>
      <c r="G3196" s="296">
        <f t="shared" si="2422"/>
        <v>8.4299735188850949E-2</v>
      </c>
      <c r="H3196" s="296">
        <f t="shared" si="2422"/>
        <v>2.1227230930166721E-2</v>
      </c>
      <c r="I3196" s="296">
        <f t="shared" si="2422"/>
        <v>8.2011520867725493E-2</v>
      </c>
      <c r="J3196" s="296">
        <f t="shared" si="2422"/>
        <v>0.15193497814920759</v>
      </c>
      <c r="K3196" s="296">
        <f t="shared" si="2422"/>
        <v>8.8141933713950335E-2</v>
      </c>
      <c r="L3196" s="296">
        <f t="shared" si="2422"/>
        <v>6.3625246018384193E-2</v>
      </c>
      <c r="M3196" s="296">
        <f t="shared" si="2422"/>
        <v>9.1243877671165055E-2</v>
      </c>
      <c r="N3196" s="296">
        <f t="shared" si="2422"/>
        <v>8.8236209946751576E-2</v>
      </c>
      <c r="O3196" s="296">
        <f t="shared" si="2422"/>
        <v>8.8448413105338228E-2</v>
      </c>
      <c r="P3196" s="155">
        <f t="shared" si="2420"/>
        <v>1</v>
      </c>
      <c r="Q3196" s="156">
        <f t="shared" si="2421"/>
        <v>-5.1202882406127581E-2</v>
      </c>
      <c r="R3196" s="83"/>
      <c r="S3196" s="83"/>
      <c r="T3196" s="67"/>
      <c r="U3196" s="209">
        <v>2</v>
      </c>
    </row>
    <row r="3197" spans="1:21" s="60" customFormat="1" ht="15.75" hidden="1" customHeight="1" thickBot="1">
      <c r="A3197" s="150" t="s">
        <v>72</v>
      </c>
      <c r="B3197" s="213"/>
      <c r="C3197" s="40" t="s">
        <v>699</v>
      </c>
      <c r="D3197" s="153">
        <f t="shared" si="2417"/>
        <v>4.3554254510537585E-2</v>
      </c>
      <c r="E3197" s="296">
        <f t="shared" ref="E3197:O3197" si="2423">E3219/$P3219</f>
        <v>4.6139250215732487E-2</v>
      </c>
      <c r="F3197" s="296">
        <f t="shared" si="2423"/>
        <v>7.939571527531443E-2</v>
      </c>
      <c r="G3197" s="296">
        <f t="shared" si="2423"/>
        <v>6.0159132713544061E-2</v>
      </c>
      <c r="H3197" s="296">
        <f t="shared" si="2423"/>
        <v>7.0252651163868376E-2</v>
      </c>
      <c r="I3197" s="296">
        <f t="shared" si="2423"/>
        <v>3.9389306558594628E-2</v>
      </c>
      <c r="J3197" s="296">
        <f t="shared" si="2423"/>
        <v>0.12692742100416537</v>
      </c>
      <c r="K3197" s="296">
        <f t="shared" si="2423"/>
        <v>0.18710244778293125</v>
      </c>
      <c r="L3197" s="296">
        <f t="shared" si="2423"/>
        <v>6.5396042037357424E-2</v>
      </c>
      <c r="M3197" s="296">
        <f t="shared" si="2423"/>
        <v>5.5679535765716014E-2</v>
      </c>
      <c r="N3197" s="296">
        <f t="shared" si="2423"/>
        <v>0.29340724662625323</v>
      </c>
      <c r="O3197" s="296">
        <f t="shared" si="2423"/>
        <v>-6.7403003654014748E-2</v>
      </c>
      <c r="P3197" s="155">
        <f t="shared" si="2420"/>
        <v>1</v>
      </c>
      <c r="Q3197" s="156">
        <f t="shared" si="2421"/>
        <v>0.89115391914952546</v>
      </c>
      <c r="R3197" s="83"/>
      <c r="S3197" s="83"/>
      <c r="T3197" s="232"/>
      <c r="U3197" s="209">
        <v>2</v>
      </c>
    </row>
    <row r="3198" spans="1:21" s="60" customFormat="1" ht="15.75" hidden="1" customHeight="1" thickBot="1">
      <c r="A3198" s="150" t="s">
        <v>72</v>
      </c>
      <c r="B3198" s="62"/>
      <c r="C3198" s="49" t="s">
        <v>787</v>
      </c>
      <c r="D3198" s="298">
        <f t="shared" si="2417"/>
        <v>0.2113183088535962</v>
      </c>
      <c r="E3198" s="299">
        <f t="shared" ref="E3198:O3198" si="2424">E3220/$P3220</f>
        <v>0.2648906694348846</v>
      </c>
      <c r="F3198" s="299">
        <f t="shared" si="2424"/>
        <v>5.6937595839578158E-2</v>
      </c>
      <c r="G3198" s="299">
        <f t="shared" si="2424"/>
        <v>5.2369126918412105E-2</v>
      </c>
      <c r="H3198" s="299">
        <f t="shared" si="2424"/>
        <v>2.1950698516522617E-2</v>
      </c>
      <c r="I3198" s="299">
        <f t="shared" si="2424"/>
        <v>4.0244338044421187E-2</v>
      </c>
      <c r="J3198" s="299">
        <f t="shared" si="2424"/>
        <v>7.9305468825855638E-2</v>
      </c>
      <c r="K3198" s="299">
        <f t="shared" si="2424"/>
        <v>4.4457201304927273E-2</v>
      </c>
      <c r="L3198" s="299">
        <f t="shared" si="2424"/>
        <v>5.9797388187974941E-2</v>
      </c>
      <c r="M3198" s="299">
        <f t="shared" si="2424"/>
        <v>5.4740161279068104E-2</v>
      </c>
      <c r="N3198" s="299">
        <f t="shared" si="2424"/>
        <v>7.077703615479268E-2</v>
      </c>
      <c r="O3198" s="299">
        <f t="shared" si="2424"/>
        <v>4.3212006639966376E-2</v>
      </c>
      <c r="P3198" s="300">
        <f t="shared" si="2420"/>
        <v>1</v>
      </c>
      <c r="Q3198" s="301">
        <f t="shared" si="2421"/>
        <v>-0.22605907828878635</v>
      </c>
      <c r="R3198" s="83"/>
      <c r="S3198" s="83"/>
      <c r="T3198" s="67"/>
      <c r="U3198" s="209">
        <v>2</v>
      </c>
    </row>
    <row r="3199" spans="1:21" s="60" customFormat="1" ht="17.25" hidden="1" customHeight="1" thickBot="1">
      <c r="A3199" s="150" t="s">
        <v>72</v>
      </c>
      <c r="B3199" s="62"/>
      <c r="C3199" s="49" t="s">
        <v>867</v>
      </c>
      <c r="D3199" s="130">
        <f t="shared" si="2417"/>
        <v>7.3667600891583945E-2</v>
      </c>
      <c r="E3199" s="119">
        <f t="shared" ref="E3199:O3200" si="2425">E3221/$P3221</f>
        <v>4.621711262041437E-2</v>
      </c>
      <c r="F3199" s="119">
        <f t="shared" si="2425"/>
        <v>6.3695974053031804E-2</v>
      </c>
      <c r="G3199" s="119">
        <f t="shared" si="2425"/>
        <v>6.2301034584906906E-2</v>
      </c>
      <c r="H3199" s="119">
        <f t="shared" si="2425"/>
        <v>3.1317764775720167E-2</v>
      </c>
      <c r="I3199" s="119">
        <f t="shared" si="2425"/>
        <v>7.1101130694187845E-2</v>
      </c>
      <c r="J3199" s="119">
        <f t="shared" si="2425"/>
        <v>8.2798709764810088E-2</v>
      </c>
      <c r="K3199" s="119">
        <f t="shared" si="2425"/>
        <v>0.18472666117420167</v>
      </c>
      <c r="L3199" s="119">
        <f t="shared" si="2425"/>
        <v>4.7619042071150995E-2</v>
      </c>
      <c r="M3199" s="119">
        <f t="shared" si="2425"/>
        <v>9.6221309632769175E-2</v>
      </c>
      <c r="N3199" s="119">
        <f t="shared" si="2425"/>
        <v>7.0478896312651459E-2</v>
      </c>
      <c r="O3199" s="119">
        <f t="shared" si="2425"/>
        <v>0.16985476342457145</v>
      </c>
      <c r="P3199" s="175">
        <f t="shared" si="2420"/>
        <v>0.99999999999999978</v>
      </c>
      <c r="Q3199" s="176">
        <f t="shared" si="2421"/>
        <v>-8.6666668162945326E-2</v>
      </c>
      <c r="R3199" s="83"/>
      <c r="S3199" s="83"/>
      <c r="T3199" s="67"/>
      <c r="U3199" s="209">
        <v>2</v>
      </c>
    </row>
    <row r="3200" spans="1:21" s="60" customFormat="1" ht="15.6" hidden="1" customHeight="1" thickBot="1">
      <c r="A3200" s="150" t="s">
        <v>72</v>
      </c>
      <c r="B3200" s="62"/>
      <c r="C3200" s="49" t="s">
        <v>951</v>
      </c>
      <c r="D3200" s="130">
        <f t="shared" si="2417"/>
        <v>7.4774441969841135E-2</v>
      </c>
      <c r="E3200" s="119">
        <f t="shared" si="2425"/>
        <v>6.5479040317090106E-2</v>
      </c>
      <c r="F3200" s="119">
        <f t="shared" si="2425"/>
        <v>6.2299926379236641E-2</v>
      </c>
      <c r="G3200" s="119">
        <f t="shared" si="2425"/>
        <v>0.1029200487803692</v>
      </c>
      <c r="H3200" s="119">
        <f t="shared" si="2425"/>
        <v>9.8197176024718086E-2</v>
      </c>
      <c r="I3200" s="119">
        <f t="shared" si="2425"/>
        <v>6.0010036062325238E-2</v>
      </c>
      <c r="J3200" s="119">
        <f t="shared" si="2425"/>
        <v>0.11596621239821071</v>
      </c>
      <c r="K3200" s="119">
        <f t="shared" si="2425"/>
        <v>6.468186242670447E-2</v>
      </c>
      <c r="L3200" s="119">
        <f t="shared" si="2425"/>
        <v>6.7704564405647011E-2</v>
      </c>
      <c r="M3200" s="119">
        <f t="shared" si="2425"/>
        <v>8.5997459051768865E-2</v>
      </c>
      <c r="N3200" s="119">
        <f t="shared" si="2425"/>
        <v>7.6042353722176215E-2</v>
      </c>
      <c r="O3200" s="119">
        <f t="shared" si="2425"/>
        <v>0.12592687846191228</v>
      </c>
      <c r="P3200" s="175">
        <f t="shared" si="2420"/>
        <v>1</v>
      </c>
      <c r="Q3200" s="176">
        <f t="shared" si="2421"/>
        <v>0.12161054679063765</v>
      </c>
      <c r="R3200" s="83"/>
      <c r="S3200" s="83"/>
      <c r="T3200" s="67"/>
      <c r="U3200" s="209">
        <v>2</v>
      </c>
    </row>
    <row r="3201" spans="1:21" s="60" customFormat="1" ht="15.6" hidden="1" customHeight="1" thickBot="1">
      <c r="A3201" s="150" t="s">
        <v>72</v>
      </c>
      <c r="B3201" s="62"/>
      <c r="C3201" s="49" t="s">
        <v>1085</v>
      </c>
      <c r="D3201" s="130">
        <f t="shared" ref="D3201:O3201" si="2426">D3224/$P3224</f>
        <v>0.12748224062718971</v>
      </c>
      <c r="E3201" s="119">
        <f t="shared" si="2426"/>
        <v>0.13239440603213548</v>
      </c>
      <c r="F3201" s="119">
        <f t="shared" si="2426"/>
        <v>0.15248808258364457</v>
      </c>
      <c r="G3201" s="119">
        <f t="shared" si="2426"/>
        <v>0.19517505883699829</v>
      </c>
      <c r="H3201" s="119">
        <f t="shared" si="2426"/>
        <v>9.9867829633986965E-2</v>
      </c>
      <c r="I3201" s="119">
        <f t="shared" si="2426"/>
        <v>0.12004781422612699</v>
      </c>
      <c r="J3201" s="119">
        <f t="shared" si="2426"/>
        <v>-0.50421677541676313</v>
      </c>
      <c r="K3201" s="119">
        <f t="shared" si="2426"/>
        <v>0.18224070999562456</v>
      </c>
      <c r="L3201" s="119">
        <f t="shared" si="2426"/>
        <v>0.13901167783679655</v>
      </c>
      <c r="M3201" s="119">
        <f t="shared" si="2426"/>
        <v>0.16757252165824277</v>
      </c>
      <c r="N3201" s="119">
        <f t="shared" si="2426"/>
        <v>-2.1727492957183143E-2</v>
      </c>
      <c r="O3201" s="119">
        <f t="shared" si="2426"/>
        <v>0.20966392694320035</v>
      </c>
      <c r="P3201" s="175">
        <f>SUM(D3201:O3201)</f>
        <v>1</v>
      </c>
      <c r="Q3201" s="176">
        <f>(P3224/P3222-1)</f>
        <v>-0.40704758969583976</v>
      </c>
      <c r="R3201" s="83"/>
      <c r="S3201" s="83"/>
      <c r="T3201" s="67"/>
      <c r="U3201" s="209">
        <v>2</v>
      </c>
    </row>
    <row r="3202" spans="1:21" s="60" customFormat="1" ht="15.6" hidden="1" customHeight="1" thickBot="1">
      <c r="A3202" s="150" t="s">
        <v>72</v>
      </c>
      <c r="B3202" s="62">
        <f>+B3181+1</f>
        <v>585</v>
      </c>
      <c r="C3202" s="49" t="s">
        <v>1789</v>
      </c>
      <c r="D3202" s="130">
        <f t="shared" ref="D3202:D3208" si="2427">D3225/$P3225</f>
        <v>9.4635875380624568E-2</v>
      </c>
      <c r="E3202" s="119">
        <f t="shared" ref="E3202:O3202" si="2428">E3225/$P3225</f>
        <v>5.8119014323498662E-2</v>
      </c>
      <c r="F3202" s="119">
        <f t="shared" si="2428"/>
        <v>8.2436841144172129E-2</v>
      </c>
      <c r="G3202" s="119">
        <f t="shared" si="2428"/>
        <v>0.10355663161504311</v>
      </c>
      <c r="H3202" s="119">
        <f t="shared" si="2428"/>
        <v>5.7728515003576793E-2</v>
      </c>
      <c r="I3202" s="119">
        <f t="shared" si="2428"/>
        <v>5.7803647258048256E-2</v>
      </c>
      <c r="J3202" s="119">
        <f t="shared" si="2428"/>
        <v>0.11906845367005718</v>
      </c>
      <c r="K3202" s="119">
        <f t="shared" si="2428"/>
        <v>7.1734972011357867E-2</v>
      </c>
      <c r="L3202" s="119">
        <f t="shared" si="2428"/>
        <v>0.19618184088840196</v>
      </c>
      <c r="M3202" s="119">
        <f t="shared" si="2428"/>
        <v>6.5838025400838621E-2</v>
      </c>
      <c r="N3202" s="119">
        <f t="shared" si="2428"/>
        <v>4.6114897066519542E-2</v>
      </c>
      <c r="O3202" s="119">
        <f t="shared" si="2428"/>
        <v>4.6781286237861396E-2</v>
      </c>
      <c r="P3202" s="175">
        <f t="shared" ref="P3202:P3211" si="2429">SUM(D3202:O3202)</f>
        <v>1</v>
      </c>
      <c r="Q3202" s="176">
        <f>(P3225/P3224-1)</f>
        <v>1.254804541652776</v>
      </c>
      <c r="R3202" s="83"/>
      <c r="S3202" s="83"/>
      <c r="T3202" s="67"/>
      <c r="U3202" s="209">
        <v>2</v>
      </c>
    </row>
    <row r="3203" spans="1:21" s="60" customFormat="1" ht="15.6" hidden="1" customHeight="1">
      <c r="A3203" s="150" t="s">
        <v>72</v>
      </c>
      <c r="B3203" s="408">
        <f>+B3202+1</f>
        <v>586</v>
      </c>
      <c r="C3203" s="566" t="s">
        <v>1790</v>
      </c>
      <c r="D3203" s="460">
        <f t="shared" si="2427"/>
        <v>8.2139029246277181E-2</v>
      </c>
      <c r="E3203" s="346">
        <f t="shared" ref="E3203:O3203" si="2430">E3226/$P3226</f>
        <v>6.3727190310051515E-2</v>
      </c>
      <c r="F3203" s="346">
        <f t="shared" si="2430"/>
        <v>-1.0423170692937118E-2</v>
      </c>
      <c r="G3203" s="346">
        <f t="shared" si="2430"/>
        <v>8.9860674147820951E-2</v>
      </c>
      <c r="H3203" s="346">
        <f t="shared" si="2430"/>
        <v>0.11430764130683514</v>
      </c>
      <c r="I3203" s="346">
        <f t="shared" si="2430"/>
        <v>4.7497302211341443E-2</v>
      </c>
      <c r="J3203" s="346">
        <f t="shared" si="2430"/>
        <v>4.5413609366187074E-2</v>
      </c>
      <c r="K3203" s="346">
        <f t="shared" si="2430"/>
        <v>5.9519801058150135E-2</v>
      </c>
      <c r="L3203" s="346">
        <f t="shared" si="2430"/>
        <v>0.12475838415250703</v>
      </c>
      <c r="M3203" s="346">
        <f t="shared" si="2430"/>
        <v>0.11769844873129207</v>
      </c>
      <c r="N3203" s="346">
        <f t="shared" si="2430"/>
        <v>0.14079143739818414</v>
      </c>
      <c r="O3203" s="346">
        <f t="shared" si="2430"/>
        <v>0.12470965276429037</v>
      </c>
      <c r="P3203" s="545">
        <f t="shared" si="2429"/>
        <v>1</v>
      </c>
      <c r="Q3203" s="548">
        <f t="shared" ref="Q3203:Q3211" si="2431">(P3226/P3225-1)</f>
        <v>-0.10243835037349747</v>
      </c>
      <c r="R3203" s="83"/>
      <c r="S3203" s="83"/>
      <c r="T3203" s="67"/>
      <c r="U3203" s="209">
        <v>2</v>
      </c>
    </row>
    <row r="3204" spans="1:21" s="60" customFormat="1" ht="15.6" customHeight="1">
      <c r="A3204" s="150" t="s">
        <v>72</v>
      </c>
      <c r="B3204" s="513">
        <v>577</v>
      </c>
      <c r="C3204" s="567" t="s">
        <v>1791</v>
      </c>
      <c r="D3204" s="119">
        <f t="shared" si="2427"/>
        <v>3.2334847344982966E-2</v>
      </c>
      <c r="E3204" s="119">
        <f t="shared" ref="E3204:O3204" si="2432">E3227/$P3227</f>
        <v>0.14317754286375434</v>
      </c>
      <c r="F3204" s="119">
        <f t="shared" si="2432"/>
        <v>4.4629408849185093E-2</v>
      </c>
      <c r="G3204" s="119">
        <f t="shared" si="2432"/>
        <v>0.11639702802286936</v>
      </c>
      <c r="H3204" s="119">
        <f t="shared" si="2432"/>
        <v>8.3447309838788772E-2</v>
      </c>
      <c r="I3204" s="119">
        <f t="shared" si="2432"/>
        <v>5.3194294165309616E-2</v>
      </c>
      <c r="J3204" s="119">
        <f t="shared" si="2432"/>
        <v>4.7983517233438334E-2</v>
      </c>
      <c r="K3204" s="119">
        <f t="shared" si="2432"/>
        <v>6.3423623703787166E-2</v>
      </c>
      <c r="L3204" s="119">
        <f t="shared" si="2432"/>
        <v>7.6639575524406048E-2</v>
      </c>
      <c r="M3204" s="119">
        <f t="shared" si="2432"/>
        <v>0.11647838152845569</v>
      </c>
      <c r="N3204" s="119">
        <f t="shared" si="2432"/>
        <v>7.7248829421538032E-2</v>
      </c>
      <c r="O3204" s="119">
        <f t="shared" si="2432"/>
        <v>0.14504564150348456</v>
      </c>
      <c r="P3204" s="175">
        <f t="shared" si="2429"/>
        <v>0.99999999999999989</v>
      </c>
      <c r="Q3204" s="556">
        <f t="shared" si="2431"/>
        <v>0.24516305323136822</v>
      </c>
      <c r="R3204" s="83"/>
      <c r="S3204" s="83"/>
      <c r="T3204" s="67"/>
      <c r="U3204" s="209">
        <v>1</v>
      </c>
    </row>
    <row r="3205" spans="1:21" s="60" customFormat="1" ht="15.6" customHeight="1">
      <c r="A3205" s="150" t="s">
        <v>72</v>
      </c>
      <c r="B3205" s="513">
        <f>+B3204+1</f>
        <v>578</v>
      </c>
      <c r="C3205" s="567" t="s">
        <v>1792</v>
      </c>
      <c r="D3205" s="119">
        <f t="shared" si="2427"/>
        <v>8.2921104139970739E-2</v>
      </c>
      <c r="E3205" s="119">
        <f t="shared" ref="E3205:O3205" si="2433">E3228/$P3228</f>
        <v>7.3949458543865976E-2</v>
      </c>
      <c r="F3205" s="119">
        <f t="shared" si="2433"/>
        <v>8.2593167983361374E-2</v>
      </c>
      <c r="G3205" s="119">
        <f t="shared" si="2433"/>
        <v>0.10023356312454584</v>
      </c>
      <c r="H3205" s="119">
        <f t="shared" si="2433"/>
        <v>3.1967025866845189E-2</v>
      </c>
      <c r="I3205" s="119">
        <f t="shared" si="2433"/>
        <v>7.0251575331022775E-2</v>
      </c>
      <c r="J3205" s="119">
        <f t="shared" si="2433"/>
        <v>2.2946405050554897E-2</v>
      </c>
      <c r="K3205" s="119">
        <f t="shared" si="2433"/>
        <v>9.1302144209479477E-2</v>
      </c>
      <c r="L3205" s="119">
        <f t="shared" si="2433"/>
        <v>0.18762774717843403</v>
      </c>
      <c r="M3205" s="119">
        <f t="shared" si="2433"/>
        <v>0.10031350851039603</v>
      </c>
      <c r="N3205" s="119">
        <f t="shared" si="2433"/>
        <v>7.4757635559490873E-2</v>
      </c>
      <c r="O3205" s="119">
        <f t="shared" si="2433"/>
        <v>8.1136664502032788E-2</v>
      </c>
      <c r="P3205" s="175">
        <f t="shared" si="2429"/>
        <v>1</v>
      </c>
      <c r="Q3205" s="556">
        <f t="shared" si="2431"/>
        <v>8.7464061985213171E-2</v>
      </c>
      <c r="R3205" s="83"/>
      <c r="S3205" s="83"/>
      <c r="T3205" s="67"/>
      <c r="U3205" s="209">
        <v>1</v>
      </c>
    </row>
    <row r="3206" spans="1:21" s="60" customFormat="1" ht="15.75" customHeight="1">
      <c r="A3206" s="150" t="s">
        <v>72</v>
      </c>
      <c r="B3206" s="513">
        <f>+B3205+1</f>
        <v>579</v>
      </c>
      <c r="C3206" s="567" t="s">
        <v>1793</v>
      </c>
      <c r="D3206" s="119">
        <f t="shared" si="2427"/>
        <v>3.4085184801799159E-2</v>
      </c>
      <c r="E3206" s="119">
        <f t="shared" ref="E3206:O3206" si="2434">E3229/$P3229</f>
        <v>9.7878560596256825E-2</v>
      </c>
      <c r="F3206" s="119">
        <f t="shared" si="2434"/>
        <v>6.0891668337516858E-2</v>
      </c>
      <c r="G3206" s="119">
        <f t="shared" si="2434"/>
        <v>8.3621564245464686E-2</v>
      </c>
      <c r="H3206" s="119">
        <f t="shared" si="2434"/>
        <v>6.8109912083083687E-2</v>
      </c>
      <c r="I3206" s="119">
        <f t="shared" si="2434"/>
        <v>6.8111344622513031E-2</v>
      </c>
      <c r="J3206" s="119">
        <f t="shared" si="2434"/>
        <v>0.1566985565299763</v>
      </c>
      <c r="K3206" s="119">
        <f t="shared" si="2434"/>
        <v>8.1780388698514922E-2</v>
      </c>
      <c r="L3206" s="119">
        <f t="shared" si="2434"/>
        <v>9.5254507985229553E-2</v>
      </c>
      <c r="M3206" s="119">
        <f t="shared" si="2434"/>
        <v>0.10642799995158252</v>
      </c>
      <c r="N3206" s="119">
        <f t="shared" si="2434"/>
        <v>6.3337832058378132E-2</v>
      </c>
      <c r="O3206" s="119">
        <f t="shared" si="2434"/>
        <v>8.3802480089684245E-2</v>
      </c>
      <c r="P3206" s="175">
        <f t="shared" si="2429"/>
        <v>0.99999999999999989</v>
      </c>
      <c r="Q3206" s="556">
        <f t="shared" si="2431"/>
        <v>0.13119945487262941</v>
      </c>
      <c r="R3206" s="83"/>
      <c r="S3206" s="83"/>
      <c r="T3206" s="67"/>
      <c r="U3206" s="209">
        <v>1</v>
      </c>
    </row>
    <row r="3207" spans="1:21" s="60" customFormat="1" ht="15.75" customHeight="1">
      <c r="A3207" s="150" t="s">
        <v>72</v>
      </c>
      <c r="B3207" s="513">
        <f>+B3206+1</f>
        <v>580</v>
      </c>
      <c r="C3207" s="567" t="s">
        <v>1794</v>
      </c>
      <c r="D3207" s="119">
        <f t="shared" si="2427"/>
        <v>6.16741936134233E-2</v>
      </c>
      <c r="E3207" s="119">
        <f t="shared" ref="E3207:O3207" si="2435">E3230/$P3230</f>
        <v>5.2344734746272541E-2</v>
      </c>
      <c r="F3207" s="119">
        <f t="shared" si="2435"/>
        <v>8.653536087275919E-2</v>
      </c>
      <c r="G3207" s="119">
        <f t="shared" si="2435"/>
        <v>6.0163294221369984E-2</v>
      </c>
      <c r="H3207" s="119">
        <f t="shared" si="2435"/>
        <v>5.82664186900071E-2</v>
      </c>
      <c r="I3207" s="119">
        <f t="shared" si="2435"/>
        <v>6.6377149323332454E-2</v>
      </c>
      <c r="J3207" s="119">
        <f t="shared" si="2435"/>
        <v>0.1262947785032395</v>
      </c>
      <c r="K3207" s="119">
        <f t="shared" si="2435"/>
        <v>7.2608040248291747E-2</v>
      </c>
      <c r="L3207" s="119">
        <f t="shared" si="2435"/>
        <v>0.17043262552205612</v>
      </c>
      <c r="M3207" s="119">
        <f t="shared" si="2435"/>
        <v>7.7919486034972618E-2</v>
      </c>
      <c r="N3207" s="119">
        <f t="shared" si="2435"/>
        <v>0.10645665387916314</v>
      </c>
      <c r="O3207" s="119">
        <f t="shared" si="2435"/>
        <v>6.0927264345112316E-2</v>
      </c>
      <c r="P3207" s="175">
        <f t="shared" si="2429"/>
        <v>0.99999999999999989</v>
      </c>
      <c r="Q3207" s="556">
        <f t="shared" si="2431"/>
        <v>0.22674350698257717</v>
      </c>
      <c r="R3207" s="83"/>
      <c r="S3207" s="83"/>
      <c r="T3207" s="67"/>
      <c r="U3207" s="209">
        <v>1</v>
      </c>
    </row>
    <row r="3208" spans="1:21" s="60" customFormat="1" ht="15.75" customHeight="1">
      <c r="A3208" s="150" t="s">
        <v>72</v>
      </c>
      <c r="B3208" s="513">
        <v>581</v>
      </c>
      <c r="C3208" s="567" t="s">
        <v>1795</v>
      </c>
      <c r="D3208" s="119">
        <f t="shared" si="2427"/>
        <v>8.2137228013571997E-2</v>
      </c>
      <c r="E3208" s="119">
        <f t="shared" ref="E3208:O3208" si="2436">E3231/$P3231</f>
        <v>0.10823437283531347</v>
      </c>
      <c r="F3208" s="119">
        <f t="shared" si="2436"/>
        <v>6.5061977362735187E-3</v>
      </c>
      <c r="G3208" s="119">
        <f t="shared" si="2436"/>
        <v>8.3360974985866962E-2</v>
      </c>
      <c r="H3208" s="119">
        <f t="shared" si="2436"/>
        <v>7.7581547425013719E-2</v>
      </c>
      <c r="I3208" s="119">
        <f t="shared" si="2436"/>
        <v>0.13242784380305603</v>
      </c>
      <c r="J3208" s="119">
        <f t="shared" si="2436"/>
        <v>8.4889643463497463E-2</v>
      </c>
      <c r="K3208" s="119">
        <f t="shared" si="2436"/>
        <v>8.4889643463497463E-2</v>
      </c>
      <c r="L3208" s="119">
        <f t="shared" si="2436"/>
        <v>8.4889643463497463E-2</v>
      </c>
      <c r="M3208" s="119">
        <f t="shared" si="2436"/>
        <v>8.4889643463497463E-2</v>
      </c>
      <c r="N3208" s="119">
        <f t="shared" si="2436"/>
        <v>8.4889643463497463E-2</v>
      </c>
      <c r="O3208" s="119">
        <f t="shared" si="2436"/>
        <v>8.5303617883417074E-2</v>
      </c>
      <c r="P3208" s="175">
        <f t="shared" si="2429"/>
        <v>1.0000000000000002</v>
      </c>
      <c r="Q3208" s="556">
        <f t="shared" si="2431"/>
        <v>-0.14497650305792509</v>
      </c>
      <c r="R3208" s="83"/>
      <c r="S3208" s="83"/>
      <c r="T3208" s="67"/>
      <c r="U3208" s="209">
        <v>1</v>
      </c>
    </row>
    <row r="3209" spans="1:21" s="60" customFormat="1" ht="15.75" customHeight="1">
      <c r="A3209" s="150" t="s">
        <v>72</v>
      </c>
      <c r="B3209" s="513">
        <v>582</v>
      </c>
      <c r="C3209" s="567" t="s">
        <v>1796</v>
      </c>
      <c r="D3209" s="119">
        <f t="shared" ref="D3209:O3211" si="2437">D3232/$P3232</f>
        <v>8.3568605307735744E-2</v>
      </c>
      <c r="E3209" s="119">
        <f t="shared" si="2437"/>
        <v>8.3568605307735744E-2</v>
      </c>
      <c r="F3209" s="119">
        <f t="shared" si="2437"/>
        <v>8.3568605307735744E-2</v>
      </c>
      <c r="G3209" s="119">
        <f t="shared" si="2437"/>
        <v>8.3568605307735744E-2</v>
      </c>
      <c r="H3209" s="119">
        <f t="shared" si="2437"/>
        <v>8.3568605307735744E-2</v>
      </c>
      <c r="I3209" s="119">
        <f t="shared" si="2437"/>
        <v>8.3568605307735744E-2</v>
      </c>
      <c r="J3209" s="119">
        <f t="shared" si="2437"/>
        <v>8.3568605307735744E-2</v>
      </c>
      <c r="K3209" s="119">
        <f t="shared" si="2437"/>
        <v>8.3568605307735744E-2</v>
      </c>
      <c r="L3209" s="119">
        <f t="shared" si="2437"/>
        <v>8.3568605307735744E-2</v>
      </c>
      <c r="M3209" s="119">
        <f t="shared" si="2437"/>
        <v>8.3568605307735744E-2</v>
      </c>
      <c r="N3209" s="119">
        <f t="shared" si="2437"/>
        <v>8.3568605307735744E-2</v>
      </c>
      <c r="O3209" s="119">
        <f t="shared" si="2437"/>
        <v>8.0745341614906735E-2</v>
      </c>
      <c r="P3209" s="175">
        <f t="shared" si="2429"/>
        <v>1</v>
      </c>
      <c r="Q3209" s="556">
        <f t="shared" si="2431"/>
        <v>2.2637238256932868E-3</v>
      </c>
      <c r="R3209" s="83"/>
      <c r="S3209" s="83"/>
      <c r="T3209" s="67"/>
      <c r="U3209" s="209">
        <v>1</v>
      </c>
    </row>
    <row r="3210" spans="1:21" s="60" customFormat="1" ht="15.75" hidden="1" customHeight="1" thickBot="1">
      <c r="A3210" s="150" t="s">
        <v>72</v>
      </c>
      <c r="B3210" s="409"/>
      <c r="C3210" s="158" t="s">
        <v>1797</v>
      </c>
      <c r="D3210" s="102" t="e">
        <f t="shared" si="2437"/>
        <v>#DIV/0!</v>
      </c>
      <c r="E3210" s="103" t="e">
        <f t="shared" si="2437"/>
        <v>#DIV/0!</v>
      </c>
      <c r="F3210" s="103" t="e">
        <f t="shared" si="2437"/>
        <v>#DIV/0!</v>
      </c>
      <c r="G3210" s="103" t="e">
        <f t="shared" si="2437"/>
        <v>#DIV/0!</v>
      </c>
      <c r="H3210" s="103" t="e">
        <f t="shared" si="2437"/>
        <v>#DIV/0!</v>
      </c>
      <c r="I3210" s="103" t="e">
        <f t="shared" si="2437"/>
        <v>#DIV/0!</v>
      </c>
      <c r="J3210" s="103" t="e">
        <f t="shared" si="2437"/>
        <v>#DIV/0!</v>
      </c>
      <c r="K3210" s="103" t="e">
        <f t="shared" si="2437"/>
        <v>#DIV/0!</v>
      </c>
      <c r="L3210" s="103" t="e">
        <f t="shared" si="2437"/>
        <v>#DIV/0!</v>
      </c>
      <c r="M3210" s="103" t="e">
        <f t="shared" si="2437"/>
        <v>#DIV/0!</v>
      </c>
      <c r="N3210" s="103" t="e">
        <f t="shared" si="2437"/>
        <v>#DIV/0!</v>
      </c>
      <c r="O3210" s="103" t="e">
        <f t="shared" si="2437"/>
        <v>#DIV/0!</v>
      </c>
      <c r="P3210" s="105" t="e">
        <f t="shared" si="2429"/>
        <v>#DIV/0!</v>
      </c>
      <c r="Q3210" s="106">
        <f t="shared" si="2431"/>
        <v>-1</v>
      </c>
      <c r="R3210" s="83"/>
      <c r="S3210" s="83"/>
      <c r="T3210" s="67"/>
      <c r="U3210" s="209">
        <v>2</v>
      </c>
    </row>
    <row r="3211" spans="1:21" s="60" customFormat="1" ht="15.75" hidden="1" customHeight="1" thickBot="1">
      <c r="A3211" s="150" t="s">
        <v>72</v>
      </c>
      <c r="B3211" s="213"/>
      <c r="C3211" s="40" t="s">
        <v>1798</v>
      </c>
      <c r="D3211" s="102" t="e">
        <f t="shared" si="2437"/>
        <v>#DIV/0!</v>
      </c>
      <c r="E3211" s="103" t="e">
        <f t="shared" si="2437"/>
        <v>#DIV/0!</v>
      </c>
      <c r="F3211" s="103" t="e">
        <f t="shared" si="2437"/>
        <v>#DIV/0!</v>
      </c>
      <c r="G3211" s="103" t="e">
        <f t="shared" si="2437"/>
        <v>#DIV/0!</v>
      </c>
      <c r="H3211" s="103" t="e">
        <f t="shared" si="2437"/>
        <v>#DIV/0!</v>
      </c>
      <c r="I3211" s="103" t="e">
        <f t="shared" si="2437"/>
        <v>#DIV/0!</v>
      </c>
      <c r="J3211" s="103" t="e">
        <f t="shared" si="2437"/>
        <v>#DIV/0!</v>
      </c>
      <c r="K3211" s="103" t="e">
        <f t="shared" si="2437"/>
        <v>#DIV/0!</v>
      </c>
      <c r="L3211" s="103" t="e">
        <f t="shared" si="2437"/>
        <v>#DIV/0!</v>
      </c>
      <c r="M3211" s="103" t="e">
        <f t="shared" si="2437"/>
        <v>#DIV/0!</v>
      </c>
      <c r="N3211" s="103" t="e">
        <f t="shared" si="2437"/>
        <v>#DIV/0!</v>
      </c>
      <c r="O3211" s="103" t="e">
        <f t="shared" si="2437"/>
        <v>#DIV/0!</v>
      </c>
      <c r="P3211" s="107" t="e">
        <f t="shared" si="2429"/>
        <v>#DIV/0!</v>
      </c>
      <c r="Q3211" s="108" t="e">
        <f t="shared" si="2431"/>
        <v>#DIV/0!</v>
      </c>
      <c r="R3211" s="83"/>
      <c r="S3211" s="83"/>
      <c r="T3211" s="67"/>
      <c r="U3211" s="209">
        <v>2</v>
      </c>
    </row>
    <row r="3212" spans="1:21" s="60" customFormat="1" ht="15.75" hidden="1" customHeight="1" thickBot="1">
      <c r="A3212" s="150" t="s">
        <v>72</v>
      </c>
      <c r="B3212" s="213"/>
      <c r="C3212" s="40" t="s">
        <v>2569</v>
      </c>
      <c r="D3212" s="102" t="e">
        <f t="shared" ref="D3212:O3212" si="2438">D3235/$P3235</f>
        <v>#DIV/0!</v>
      </c>
      <c r="E3212" s="103" t="e">
        <f t="shared" si="2438"/>
        <v>#DIV/0!</v>
      </c>
      <c r="F3212" s="103" t="e">
        <f t="shared" si="2438"/>
        <v>#DIV/0!</v>
      </c>
      <c r="G3212" s="103" t="e">
        <f t="shared" si="2438"/>
        <v>#DIV/0!</v>
      </c>
      <c r="H3212" s="103" t="e">
        <f t="shared" si="2438"/>
        <v>#DIV/0!</v>
      </c>
      <c r="I3212" s="103" t="e">
        <f t="shared" si="2438"/>
        <v>#DIV/0!</v>
      </c>
      <c r="J3212" s="103" t="e">
        <f t="shared" si="2438"/>
        <v>#DIV/0!</v>
      </c>
      <c r="K3212" s="103" t="e">
        <f t="shared" si="2438"/>
        <v>#DIV/0!</v>
      </c>
      <c r="L3212" s="103" t="e">
        <f t="shared" si="2438"/>
        <v>#DIV/0!</v>
      </c>
      <c r="M3212" s="103" t="e">
        <f t="shared" si="2438"/>
        <v>#DIV/0!</v>
      </c>
      <c r="N3212" s="103" t="e">
        <f t="shared" si="2438"/>
        <v>#DIV/0!</v>
      </c>
      <c r="O3212" s="103" t="e">
        <f t="shared" si="2438"/>
        <v>#DIV/0!</v>
      </c>
      <c r="P3212" s="107" t="e">
        <f t="shared" ref="P3212:P3214" si="2439">SUM(D3212:O3212)</f>
        <v>#DIV/0!</v>
      </c>
      <c r="Q3212" s="108" t="e">
        <f t="shared" ref="Q3212:Q3214" si="2440">(P3235/P3234-1)</f>
        <v>#DIV/0!</v>
      </c>
      <c r="R3212" s="83"/>
      <c r="S3212" s="83"/>
      <c r="T3212" s="67"/>
      <c r="U3212" s="209">
        <v>2</v>
      </c>
    </row>
    <row r="3213" spans="1:21" s="60" customFormat="1" ht="15.75" hidden="1" customHeight="1" thickBot="1">
      <c r="A3213" s="150" t="s">
        <v>72</v>
      </c>
      <c r="B3213" s="213"/>
      <c r="C3213" s="40" t="s">
        <v>2665</v>
      </c>
      <c r="D3213" s="102" t="e">
        <f t="shared" ref="D3213:O3213" si="2441">D3236/$P3236</f>
        <v>#DIV/0!</v>
      </c>
      <c r="E3213" s="103" t="e">
        <f t="shared" si="2441"/>
        <v>#DIV/0!</v>
      </c>
      <c r="F3213" s="103" t="e">
        <f t="shared" si="2441"/>
        <v>#DIV/0!</v>
      </c>
      <c r="G3213" s="103" t="e">
        <f t="shared" si="2441"/>
        <v>#DIV/0!</v>
      </c>
      <c r="H3213" s="103" t="e">
        <f t="shared" si="2441"/>
        <v>#DIV/0!</v>
      </c>
      <c r="I3213" s="103" t="e">
        <f t="shared" si="2441"/>
        <v>#DIV/0!</v>
      </c>
      <c r="J3213" s="103" t="e">
        <f t="shared" si="2441"/>
        <v>#DIV/0!</v>
      </c>
      <c r="K3213" s="103" t="e">
        <f t="shared" si="2441"/>
        <v>#DIV/0!</v>
      </c>
      <c r="L3213" s="103" t="e">
        <f t="shared" si="2441"/>
        <v>#DIV/0!</v>
      </c>
      <c r="M3213" s="103" t="e">
        <f t="shared" si="2441"/>
        <v>#DIV/0!</v>
      </c>
      <c r="N3213" s="103" t="e">
        <f t="shared" si="2441"/>
        <v>#DIV/0!</v>
      </c>
      <c r="O3213" s="103" t="e">
        <f t="shared" si="2441"/>
        <v>#DIV/0!</v>
      </c>
      <c r="P3213" s="107" t="e">
        <f t="shared" si="2439"/>
        <v>#DIV/0!</v>
      </c>
      <c r="Q3213" s="108" t="e">
        <f t="shared" si="2440"/>
        <v>#DIV/0!</v>
      </c>
      <c r="R3213" s="83"/>
      <c r="S3213" s="83"/>
      <c r="T3213" s="67"/>
      <c r="U3213" s="209">
        <v>2</v>
      </c>
    </row>
    <row r="3214" spans="1:21" s="60" customFormat="1" ht="15.75" hidden="1" customHeight="1" thickBot="1">
      <c r="A3214" s="150" t="s">
        <v>72</v>
      </c>
      <c r="B3214" s="213"/>
      <c r="C3214" s="40" t="s">
        <v>2761</v>
      </c>
      <c r="D3214" s="102" t="e">
        <f t="shared" ref="D3214:O3214" si="2442">D3237/$P3237</f>
        <v>#DIV/0!</v>
      </c>
      <c r="E3214" s="103" t="e">
        <f t="shared" si="2442"/>
        <v>#DIV/0!</v>
      </c>
      <c r="F3214" s="103" t="e">
        <f t="shared" si="2442"/>
        <v>#DIV/0!</v>
      </c>
      <c r="G3214" s="103" t="e">
        <f t="shared" si="2442"/>
        <v>#DIV/0!</v>
      </c>
      <c r="H3214" s="103" t="e">
        <f t="shared" si="2442"/>
        <v>#DIV/0!</v>
      </c>
      <c r="I3214" s="103" t="e">
        <f t="shared" si="2442"/>
        <v>#DIV/0!</v>
      </c>
      <c r="J3214" s="103" t="e">
        <f t="shared" si="2442"/>
        <v>#DIV/0!</v>
      </c>
      <c r="K3214" s="103" t="e">
        <f t="shared" si="2442"/>
        <v>#DIV/0!</v>
      </c>
      <c r="L3214" s="103" t="e">
        <f t="shared" si="2442"/>
        <v>#DIV/0!</v>
      </c>
      <c r="M3214" s="103" t="e">
        <f t="shared" si="2442"/>
        <v>#DIV/0!</v>
      </c>
      <c r="N3214" s="103" t="e">
        <f t="shared" si="2442"/>
        <v>#DIV/0!</v>
      </c>
      <c r="O3214" s="103" t="e">
        <f t="shared" si="2442"/>
        <v>#DIV/0!</v>
      </c>
      <c r="P3214" s="107" t="e">
        <f t="shared" si="2439"/>
        <v>#DIV/0!</v>
      </c>
      <c r="Q3214" s="108" t="e">
        <f t="shared" si="2440"/>
        <v>#DIV/0!</v>
      </c>
      <c r="R3214" s="83"/>
      <c r="S3214" s="83"/>
      <c r="T3214" s="67"/>
      <c r="U3214" s="209">
        <v>2</v>
      </c>
    </row>
    <row r="3215" spans="1:21" s="60" customFormat="1" ht="15.75" hidden="1" customHeight="1" thickBot="1">
      <c r="A3215" s="150" t="s">
        <v>72</v>
      </c>
      <c r="B3215" s="213"/>
      <c r="C3215" s="41" t="s">
        <v>339</v>
      </c>
      <c r="D3215" s="351">
        <v>-5.43064502</v>
      </c>
      <c r="E3215" s="352">
        <v>-5.4101903400000007</v>
      </c>
      <c r="F3215" s="352">
        <v>-7.9206224900000004</v>
      </c>
      <c r="G3215" s="352">
        <v>-4.8165873399999999</v>
      </c>
      <c r="H3215" s="352">
        <v>-10.518232680000001</v>
      </c>
      <c r="I3215" s="352">
        <v>-9.1872023700000014</v>
      </c>
      <c r="J3215" s="352">
        <v>-9.912251610000002</v>
      </c>
      <c r="K3215" s="352">
        <v>-6.5232105100000002</v>
      </c>
      <c r="L3215" s="352">
        <v>-5.4324112600000003</v>
      </c>
      <c r="M3215" s="352">
        <v>-4.7839572500000003</v>
      </c>
      <c r="N3215" s="352">
        <v>-6.8799763800000004</v>
      </c>
      <c r="O3215" s="83">
        <v>-2.8426141500000002</v>
      </c>
      <c r="P3215" s="304">
        <f>SUM(D3215:O3215)</f>
        <v>-79.6579014</v>
      </c>
      <c r="Q3215" s="84"/>
      <c r="R3215" s="83"/>
      <c r="S3215" s="83"/>
      <c r="T3215" s="67"/>
      <c r="U3215" s="209">
        <v>2</v>
      </c>
    </row>
    <row r="3216" spans="1:21" s="60" customFormat="1" ht="15.75" hidden="1" customHeight="1" thickBot="1">
      <c r="A3216" s="150" t="s">
        <v>72</v>
      </c>
      <c r="B3216" s="213"/>
      <c r="C3216" s="40" t="s">
        <v>340</v>
      </c>
      <c r="D3216" s="109">
        <v>-3.8344929699999999</v>
      </c>
      <c r="E3216" s="110">
        <v>-8.8682174899999993</v>
      </c>
      <c r="F3216" s="110">
        <v>-4.6153023700000002</v>
      </c>
      <c r="G3216" s="110">
        <v>-5.2443829099999997</v>
      </c>
      <c r="H3216" s="110">
        <v>-2.6667026699999998</v>
      </c>
      <c r="I3216" s="110">
        <v>-1.4955184800000001</v>
      </c>
      <c r="J3216" s="110">
        <v>-6.0307961499999996</v>
      </c>
      <c r="K3216" s="110">
        <v>-8.5222447599999995</v>
      </c>
      <c r="L3216" s="110">
        <v>-3.9873400299999999</v>
      </c>
      <c r="M3216" s="110">
        <v>-10.91585602</v>
      </c>
      <c r="N3216" s="110">
        <v>0.20684308000000001</v>
      </c>
      <c r="O3216" s="111">
        <v>-6.0701949700000002</v>
      </c>
      <c r="P3216" s="112">
        <f>SUM(D3216:O3216)</f>
        <v>-62.044205740000002</v>
      </c>
      <c r="Q3216" s="240"/>
      <c r="R3216" s="315"/>
      <c r="S3216" s="315"/>
      <c r="T3216" s="242"/>
      <c r="U3216" s="209">
        <v>2</v>
      </c>
    </row>
    <row r="3217" spans="1:21" s="60" customFormat="1" ht="15.75" hidden="1" customHeight="1" thickBot="1">
      <c r="A3217" s="150" t="s">
        <v>72</v>
      </c>
      <c r="B3217" s="213"/>
      <c r="C3217" s="40" t="s">
        <v>484</v>
      </c>
      <c r="D3217" s="109">
        <v>-4.6483086499999997</v>
      </c>
      <c r="E3217" s="110">
        <v>-3.7063896399999998</v>
      </c>
      <c r="F3217" s="110">
        <v>-6.5257043299999999</v>
      </c>
      <c r="G3217" s="110">
        <v>-7.3387675699999999</v>
      </c>
      <c r="H3217" s="110">
        <v>-3.1337471699999999</v>
      </c>
      <c r="I3217" s="110">
        <v>-5.6163724799999999</v>
      </c>
      <c r="J3217" s="110">
        <v>-6.8695222400000002</v>
      </c>
      <c r="K3217" s="110">
        <v>-3.7644814700000002</v>
      </c>
      <c r="L3217" s="110">
        <v>-9.1971188399999999</v>
      </c>
      <c r="M3217" s="110">
        <v>-5.31415916</v>
      </c>
      <c r="N3217" s="110">
        <v>-3.5656359000000002</v>
      </c>
      <c r="O3217" s="111">
        <v>-4.7444238399999996</v>
      </c>
      <c r="P3217" s="112">
        <f t="shared" ref="P3217:P3222" si="2443">SUM(D3217:O3217)</f>
        <v>-64.424631289999994</v>
      </c>
      <c r="Q3217" s="80"/>
      <c r="R3217" s="114"/>
      <c r="S3217" s="114"/>
      <c r="T3217" s="115">
        <f>R3217-S3217</f>
        <v>0</v>
      </c>
      <c r="U3217" s="209">
        <v>2</v>
      </c>
    </row>
    <row r="3218" spans="1:21" s="60" customFormat="1" ht="15.75" hidden="1" customHeight="1" thickBot="1">
      <c r="A3218" s="150" t="s">
        <v>72</v>
      </c>
      <c r="B3218" s="213"/>
      <c r="C3218" s="40" t="s">
        <v>603</v>
      </c>
      <c r="D3218" s="109">
        <v>-5.5570854699999996</v>
      </c>
      <c r="E3218" s="110">
        <v>-5.0346292999999998</v>
      </c>
      <c r="F3218" s="110">
        <v>-4.1292890299999998</v>
      </c>
      <c r="G3218" s="110">
        <v>-5.1528975600000004</v>
      </c>
      <c r="H3218" s="110">
        <v>-1.2975336900000001</v>
      </c>
      <c r="I3218" s="110">
        <v>-5.0130283899999997</v>
      </c>
      <c r="J3218" s="110">
        <v>-9.2871629599999999</v>
      </c>
      <c r="K3218" s="110">
        <v>-5.3877554200000004</v>
      </c>
      <c r="L3218" s="110">
        <v>-3.88915071</v>
      </c>
      <c r="M3218" s="110">
        <v>-5.5773645500000004</v>
      </c>
      <c r="N3218" s="110">
        <v>-5.3935181400000003</v>
      </c>
      <c r="O3218" s="111">
        <v>-5.4064892499999999</v>
      </c>
      <c r="P3218" s="112">
        <f t="shared" si="2443"/>
        <v>-61.125904469999995</v>
      </c>
      <c r="Q3218" s="80"/>
      <c r="R3218" s="114"/>
      <c r="S3218" s="114"/>
      <c r="T3218" s="115">
        <f>R3218-S3218</f>
        <v>0</v>
      </c>
      <c r="U3218" s="209">
        <v>2</v>
      </c>
    </row>
    <row r="3219" spans="1:21" s="60" customFormat="1" ht="15.75" hidden="1" customHeight="1" thickBot="1">
      <c r="A3219" s="150" t="s">
        <v>72</v>
      </c>
      <c r="B3219" s="213"/>
      <c r="C3219" s="40" t="s">
        <v>699</v>
      </c>
      <c r="D3219" s="109">
        <v>-5.0348062200000001</v>
      </c>
      <c r="E3219" s="110">
        <v>-5.3336278300000002</v>
      </c>
      <c r="F3219" s="110">
        <v>-9.1780250999999993</v>
      </c>
      <c r="G3219" s="110">
        <v>-6.9543051299999998</v>
      </c>
      <c r="H3219" s="110">
        <v>-8.1211006599999997</v>
      </c>
      <c r="I3219" s="110">
        <v>-4.5533445099999996</v>
      </c>
      <c r="J3219" s="110">
        <v>-14.67261869</v>
      </c>
      <c r="K3219" s="110">
        <v>-21.628761149999999</v>
      </c>
      <c r="L3219" s="110">
        <v>-7.5596839600000001</v>
      </c>
      <c r="M3219" s="110">
        <v>-6.4364704699999997</v>
      </c>
      <c r="N3219" s="110">
        <v>-33.917435779999998</v>
      </c>
      <c r="O3219" s="111">
        <v>7.7916857000000004</v>
      </c>
      <c r="P3219" s="112">
        <f t="shared" si="2443"/>
        <v>-115.59849379999999</v>
      </c>
      <c r="Q3219" s="80"/>
      <c r="R3219" s="114"/>
      <c r="S3219" s="114"/>
      <c r="T3219" s="115"/>
      <c r="U3219" s="209">
        <v>2</v>
      </c>
    </row>
    <row r="3220" spans="1:21" s="60" customFormat="1" ht="15.75" hidden="1" customHeight="1" thickBot="1">
      <c r="A3220" s="150" t="s">
        <v>72</v>
      </c>
      <c r="B3220" s="213"/>
      <c r="C3220" s="40" t="s">
        <v>787</v>
      </c>
      <c r="D3220" s="151">
        <v>-18.905889369999997</v>
      </c>
      <c r="E3220" s="152">
        <v>-23.698815870000001</v>
      </c>
      <c r="F3220" s="152">
        <v>-5.0940019999999997</v>
      </c>
      <c r="G3220" s="152">
        <v>-4.6852775099999997</v>
      </c>
      <c r="H3220" s="152">
        <v>-1.9638500800000001</v>
      </c>
      <c r="I3220" s="152">
        <v>-3.6005162400000001</v>
      </c>
      <c r="J3220" s="152">
        <v>-7.0951751800000009</v>
      </c>
      <c r="K3220" s="152">
        <v>-3.9774259700000001</v>
      </c>
      <c r="L3220" s="152">
        <v>-5.3498573400000007</v>
      </c>
      <c r="M3220" s="152">
        <v>-4.8974054300000001</v>
      </c>
      <c r="N3220" s="152">
        <v>-6.3321669699999994</v>
      </c>
      <c r="O3220" s="111">
        <v>-3.8660228800000001</v>
      </c>
      <c r="P3220" s="112">
        <f t="shared" si="2443"/>
        <v>-89.46640484000001</v>
      </c>
      <c r="Q3220" s="80"/>
      <c r="R3220" s="114"/>
      <c r="S3220" s="114"/>
      <c r="T3220" s="115">
        <f>R3220-S3220</f>
        <v>0</v>
      </c>
      <c r="U3220" s="209">
        <v>2</v>
      </c>
    </row>
    <row r="3221" spans="1:21" s="60" customFormat="1" ht="15.75" hidden="1" customHeight="1" thickBot="1">
      <c r="A3221" s="150" t="s">
        <v>72</v>
      </c>
      <c r="B3221" s="213"/>
      <c r="C3221" s="40" t="s">
        <v>867</v>
      </c>
      <c r="D3221" s="306">
        <v>-6.0195748599999996</v>
      </c>
      <c r="E3221" s="307">
        <v>-3.7765227299999999</v>
      </c>
      <c r="F3221" s="307">
        <v>-5.2047668099999997</v>
      </c>
      <c r="G3221" s="307">
        <v>-5.0907826100000007</v>
      </c>
      <c r="H3221" s="307">
        <v>-2.55905754</v>
      </c>
      <c r="I3221" s="307">
        <v>-5.8098617799999994</v>
      </c>
      <c r="J3221" s="307">
        <v>-6.7657019600000003</v>
      </c>
      <c r="K3221" s="307">
        <v>-15.09450494</v>
      </c>
      <c r="L3221" s="307">
        <v>-3.8910781000000005</v>
      </c>
      <c r="M3221" s="307">
        <v>-7.8624981599999995</v>
      </c>
      <c r="N3221" s="307">
        <v>-5.7590173599999996</v>
      </c>
      <c r="O3221" s="308">
        <v>-13.87928277</v>
      </c>
      <c r="P3221" s="309">
        <f t="shared" si="2443"/>
        <v>-81.712649620000008</v>
      </c>
      <c r="Q3221" s="80"/>
      <c r="R3221" s="109"/>
      <c r="S3221" s="109"/>
      <c r="T3221" s="52">
        <f>S3221-R3221</f>
        <v>0</v>
      </c>
      <c r="U3221" s="209">
        <v>2</v>
      </c>
    </row>
    <row r="3222" spans="1:21" s="60" customFormat="1" ht="15.75" hidden="1" customHeight="1">
      <c r="A3222" s="150" t="s">
        <v>72</v>
      </c>
      <c r="B3222" s="512"/>
      <c r="C3222" s="41" t="s">
        <v>951</v>
      </c>
      <c r="D3222" s="306">
        <v>-6.8530603799999996</v>
      </c>
      <c r="E3222" s="307">
        <v>-6.0011389600000005</v>
      </c>
      <c r="F3222" s="307">
        <v>-5.7097738999999992</v>
      </c>
      <c r="G3222" s="307">
        <v>-9.4325987599999994</v>
      </c>
      <c r="H3222" s="307">
        <v>-8.9997485600000005</v>
      </c>
      <c r="I3222" s="307">
        <v>-5.4999059800000003</v>
      </c>
      <c r="J3222" s="307">
        <v>-10.62827665</v>
      </c>
      <c r="K3222" s="307">
        <v>-5.9280777899999988</v>
      </c>
      <c r="L3222" s="307">
        <v>-6.2051077300000008</v>
      </c>
      <c r="M3222" s="307">
        <v>-7.8816473100000009</v>
      </c>
      <c r="N3222" s="307">
        <v>-6.9692641999999996</v>
      </c>
      <c r="O3222" s="308">
        <v>-11.541169399999999</v>
      </c>
      <c r="P3222" s="309">
        <f t="shared" si="2443"/>
        <v>-91.649769620000001</v>
      </c>
      <c r="Q3222" s="80"/>
      <c r="R3222" s="342">
        <v>-85.5</v>
      </c>
      <c r="S3222" s="342">
        <v>-85.5</v>
      </c>
      <c r="T3222" s="355">
        <f>R3222-S3222</f>
        <v>0</v>
      </c>
      <c r="U3222" s="209">
        <v>2</v>
      </c>
    </row>
    <row r="3223" spans="1:21" s="60" customFormat="1" ht="15.6" customHeight="1">
      <c r="A3223" s="150" t="s">
        <v>72</v>
      </c>
      <c r="B3223" s="513">
        <v>583</v>
      </c>
      <c r="C3223" s="567" t="s">
        <v>2827</v>
      </c>
      <c r="D3223" s="551">
        <v>-14.8</v>
      </c>
      <c r="E3223" s="551">
        <v>-14.8</v>
      </c>
      <c r="F3223" s="551">
        <v>-14.8</v>
      </c>
      <c r="G3223" s="551">
        <v>-14.8</v>
      </c>
      <c r="H3223" s="551">
        <v>-14.8</v>
      </c>
      <c r="I3223" s="551">
        <v>-14.8</v>
      </c>
      <c r="J3223" s="551">
        <v>-14.8</v>
      </c>
      <c r="K3223" s="551">
        <v>-14.8</v>
      </c>
      <c r="L3223" s="551">
        <v>-14.8</v>
      </c>
      <c r="M3223" s="551">
        <v>-14.8</v>
      </c>
      <c r="N3223" s="551">
        <v>-14.8</v>
      </c>
      <c r="O3223" s="551">
        <f>(R3223)-SUM(D3223:N3223)</f>
        <v>-14.299999999999983</v>
      </c>
      <c r="P3223" s="552">
        <f t="shared" ref="P3223" si="2444">SUM(D3223:O3223)</f>
        <v>-177.1</v>
      </c>
      <c r="Q3223" s="173"/>
      <c r="R3223" s="551">
        <v>-177.1</v>
      </c>
      <c r="S3223" s="551">
        <v>-177.1</v>
      </c>
      <c r="T3223" s="521">
        <f>R3223-S3223</f>
        <v>0</v>
      </c>
      <c r="U3223" s="209">
        <v>1</v>
      </c>
    </row>
    <row r="3224" spans="1:21" s="60" customFormat="1" ht="15.75" hidden="1" customHeight="1" thickBot="1">
      <c r="A3224" s="150" t="s">
        <v>72</v>
      </c>
      <c r="B3224" s="409"/>
      <c r="C3224" s="158" t="s">
        <v>1085</v>
      </c>
      <c r="D3224" s="312">
        <v>-6.9278887400000002</v>
      </c>
      <c r="E3224" s="313">
        <v>-7.1948352199999999</v>
      </c>
      <c r="F3224" s="313">
        <v>-8.2868050100000001</v>
      </c>
      <c r="G3224" s="313">
        <v>-10.606583989999999</v>
      </c>
      <c r="H3224" s="313">
        <v>-5.4272125199999994</v>
      </c>
      <c r="I3224" s="313">
        <v>-6.5238726299999996</v>
      </c>
      <c r="J3224" s="313">
        <v>27.401132140000001</v>
      </c>
      <c r="K3224" s="313">
        <v>-9.9036803599999992</v>
      </c>
      <c r="L3224" s="313">
        <v>-7.5544439199999998</v>
      </c>
      <c r="M3224" s="313">
        <v>-9.1065530400000014</v>
      </c>
      <c r="N3224" s="313">
        <v>1.1807578300000001</v>
      </c>
      <c r="O3224" s="305">
        <v>-11.39396634</v>
      </c>
      <c r="P3224" s="314">
        <f>SUM(D3224:O3224)</f>
        <v>-54.343951799999999</v>
      </c>
      <c r="Q3224" s="75"/>
      <c r="R3224" s="395">
        <v>-56.9</v>
      </c>
      <c r="S3224" s="396">
        <v>-56.9</v>
      </c>
      <c r="T3224" s="397">
        <f>R3224-S3224</f>
        <v>0</v>
      </c>
      <c r="U3224" s="209">
        <v>2</v>
      </c>
    </row>
    <row r="3225" spans="1:21" s="60" customFormat="1" ht="15.75" hidden="1" customHeight="1" thickBot="1">
      <c r="A3225" s="150" t="s">
        <v>72</v>
      </c>
      <c r="B3225" s="62"/>
      <c r="C3225" s="40" t="s">
        <v>1789</v>
      </c>
      <c r="D3225" s="109">
        <v>-11.596205979999999</v>
      </c>
      <c r="E3225" s="110">
        <v>-7.1216127999999994</v>
      </c>
      <c r="F3225" s="110">
        <v>-10.10139745</v>
      </c>
      <c r="G3225" s="110">
        <v>-12.689310750000001</v>
      </c>
      <c r="H3225" s="110">
        <v>-7.0737629700000006</v>
      </c>
      <c r="I3225" s="110">
        <v>-7.0829693000000002</v>
      </c>
      <c r="J3225" s="110">
        <v>-14.590051700000002</v>
      </c>
      <c r="K3225" s="110">
        <v>-8.790044029999553</v>
      </c>
      <c r="L3225" s="110">
        <v>-24.039139780000003</v>
      </c>
      <c r="M3225" s="110">
        <v>-8.0674617399999988</v>
      </c>
      <c r="N3225" s="110">
        <v>-5.6506884199999998</v>
      </c>
      <c r="O3225" s="111">
        <v>-5.7323444100000005</v>
      </c>
      <c r="P3225" s="112">
        <f t="shared" ref="P3225:P3234" si="2445">SUM(D3225:O3225)</f>
        <v>-122.53498932999955</v>
      </c>
      <c r="Q3225" s="75"/>
      <c r="R3225" s="109">
        <v>-102</v>
      </c>
      <c r="S3225" s="114">
        <v>-102</v>
      </c>
      <c r="T3225" s="310">
        <f t="shared" ref="T3225:T3234" si="2446">R3225-S3225</f>
        <v>0</v>
      </c>
      <c r="U3225" s="209">
        <v>2</v>
      </c>
    </row>
    <row r="3226" spans="1:21" s="60" customFormat="1" ht="15.75" hidden="1" customHeight="1" thickBot="1">
      <c r="A3226" s="150" t="s">
        <v>72</v>
      </c>
      <c r="B3226" s="62"/>
      <c r="C3226" s="40" t="s">
        <v>1790</v>
      </c>
      <c r="D3226" s="312">
        <v>-9.033872800000001</v>
      </c>
      <c r="E3226" s="313">
        <v>-7.0088889100000022</v>
      </c>
      <c r="F3226" s="313">
        <v>1.1463685300000002</v>
      </c>
      <c r="G3226" s="313">
        <v>-9.8831202099999995</v>
      </c>
      <c r="H3226" s="313">
        <v>-12.571863840000001</v>
      </c>
      <c r="I3226" s="313">
        <v>-5.2238818799999995</v>
      </c>
      <c r="J3226" s="313">
        <v>-4.994711699999999</v>
      </c>
      <c r="K3226" s="313">
        <v>-6.5461488500000007</v>
      </c>
      <c r="L3226" s="313">
        <v>-13.721264830000001</v>
      </c>
      <c r="M3226" s="313">
        <v>-12.944794020000002</v>
      </c>
      <c r="N3226" s="313">
        <v>-15.484623429999997</v>
      </c>
      <c r="O3226" s="305">
        <v>-13.715905220000266</v>
      </c>
      <c r="P3226" s="314">
        <f t="shared" si="2445"/>
        <v>-109.98270716000027</v>
      </c>
      <c r="Q3226" s="79"/>
      <c r="R3226" s="117">
        <v>-83.2</v>
      </c>
      <c r="S3226" s="114">
        <v>-83.2</v>
      </c>
      <c r="T3226" s="115">
        <f t="shared" si="2446"/>
        <v>0</v>
      </c>
      <c r="U3226" s="209">
        <v>2</v>
      </c>
    </row>
    <row r="3227" spans="1:21" s="60" customFormat="1" ht="15.6" hidden="1" customHeight="1" thickBot="1">
      <c r="A3227" s="150" t="s">
        <v>72</v>
      </c>
      <c r="B3227" s="62"/>
      <c r="C3227" s="40" t="s">
        <v>1791</v>
      </c>
      <c r="D3227" s="109">
        <v>-4.4281410500001144</v>
      </c>
      <c r="E3227" s="110">
        <v>-19.607649549999</v>
      </c>
      <c r="F3227" s="110">
        <v>-6.1118370299953861</v>
      </c>
      <c r="G3227" s="110">
        <v>-15.940154360000522</v>
      </c>
      <c r="H3227" s="110">
        <v>-11.427808959999705</v>
      </c>
      <c r="I3227" s="110">
        <v>-7.2847672700003336</v>
      </c>
      <c r="J3227" s="110">
        <v>-6.5711701100003497</v>
      </c>
      <c r="K3227" s="110">
        <v>-8.685637159999656</v>
      </c>
      <c r="L3227" s="110">
        <v>-10.495514230001858</v>
      </c>
      <c r="M3227" s="110">
        <v>-15.951295429998618</v>
      </c>
      <c r="N3227" s="110">
        <v>-10.578949360001976</v>
      </c>
      <c r="O3227" s="111">
        <v>-19.863478939999887</v>
      </c>
      <c r="P3227" s="112">
        <f t="shared" si="2445"/>
        <v>-136.9464034499974</v>
      </c>
      <c r="Q3227" s="113"/>
      <c r="R3227" s="109">
        <v>-112.3</v>
      </c>
      <c r="S3227" s="114">
        <v>-112.3</v>
      </c>
      <c r="T3227" s="115">
        <f t="shared" si="2446"/>
        <v>0</v>
      </c>
      <c r="U3227" s="209">
        <v>2</v>
      </c>
    </row>
    <row r="3228" spans="1:21" s="60" customFormat="1" ht="15.6" hidden="1" customHeight="1" thickBot="1">
      <c r="A3228" s="150" t="s">
        <v>72</v>
      </c>
      <c r="B3228" s="62"/>
      <c r="C3228" s="40" t="s">
        <v>1792</v>
      </c>
      <c r="D3228" s="109">
        <v>-12.34896674</v>
      </c>
      <c r="E3228" s="110">
        <v>-11.012870769999999</v>
      </c>
      <c r="F3228" s="110">
        <v>-12.30012908</v>
      </c>
      <c r="G3228" s="110">
        <v>-14.927212440000003</v>
      </c>
      <c r="H3228" s="110">
        <v>-4.7606667000000007</v>
      </c>
      <c r="I3228" s="110">
        <v>-10.46216613</v>
      </c>
      <c r="J3228" s="110">
        <v>-3.4172771300000009</v>
      </c>
      <c r="K3228" s="110">
        <v>-13.597107199999996</v>
      </c>
      <c r="L3228" s="110">
        <v>-27.942329440000002</v>
      </c>
      <c r="M3228" s="110">
        <v>-14.93911825</v>
      </c>
      <c r="N3228" s="110">
        <v>-11.133227960000001</v>
      </c>
      <c r="O3228" s="111">
        <v>-12.083220329999998</v>
      </c>
      <c r="P3228" s="112">
        <f t="shared" si="2445"/>
        <v>-148.92429217</v>
      </c>
      <c r="Q3228" s="113"/>
      <c r="R3228" s="109">
        <v>-116.3</v>
      </c>
      <c r="S3228" s="114">
        <v>-116.3</v>
      </c>
      <c r="T3228" s="115">
        <f t="shared" si="2446"/>
        <v>0</v>
      </c>
      <c r="U3228" s="209">
        <v>2</v>
      </c>
    </row>
    <row r="3229" spans="1:21" s="60" customFormat="1" ht="15.75" hidden="1" customHeight="1" thickBot="1">
      <c r="A3229" s="150" t="s">
        <v>72</v>
      </c>
      <c r="B3229" s="62">
        <f>+B3223+1</f>
        <v>584</v>
      </c>
      <c r="C3229" s="40" t="s">
        <v>1793</v>
      </c>
      <c r="D3229" s="109">
        <v>-5.742095149999999</v>
      </c>
      <c r="E3229" s="110">
        <v>-16.488923599999996</v>
      </c>
      <c r="F3229" s="110">
        <v>-10.257997880000001</v>
      </c>
      <c r="G3229" s="110">
        <v>-14.087146109999999</v>
      </c>
      <c r="H3229" s="110">
        <v>-11.474005439998601</v>
      </c>
      <c r="I3229" s="110">
        <v>-11.474246770000395</v>
      </c>
      <c r="J3229" s="110">
        <v>-26.397921170000039</v>
      </c>
      <c r="K3229" s="110">
        <v>-13.776976010001574</v>
      </c>
      <c r="L3229" s="110">
        <v>-16.046867619997528</v>
      </c>
      <c r="M3229" s="110">
        <v>-17.929188469998397</v>
      </c>
      <c r="N3229" s="110">
        <v>-10.670086150001755</v>
      </c>
      <c r="O3229" s="111">
        <v>-14.117623749997902</v>
      </c>
      <c r="P3229" s="112">
        <f t="shared" si="2445"/>
        <v>-168.4630781199962</v>
      </c>
      <c r="Q3229" s="79"/>
      <c r="R3229" s="402">
        <v>-151.69999999999999</v>
      </c>
      <c r="S3229" s="343">
        <v>-151.69999999999999</v>
      </c>
      <c r="T3229" s="403">
        <f t="shared" si="2446"/>
        <v>0</v>
      </c>
      <c r="U3229" s="209">
        <v>2</v>
      </c>
    </row>
    <row r="3230" spans="1:21" s="60" customFormat="1" ht="15.75" hidden="1" customHeight="1">
      <c r="A3230" s="150" t="s">
        <v>72</v>
      </c>
      <c r="B3230" s="408">
        <v>593</v>
      </c>
      <c r="C3230" s="568" t="s">
        <v>1794</v>
      </c>
      <c r="D3230" s="306">
        <v>-12.745649739997951</v>
      </c>
      <c r="E3230" s="307">
        <v>-10.817614560004271</v>
      </c>
      <c r="F3230" s="307">
        <v>-17.883483109999784</v>
      </c>
      <c r="G3230" s="307">
        <v>-12.433405780000783</v>
      </c>
      <c r="H3230" s="307">
        <v>-12.041395609998952</v>
      </c>
      <c r="I3230" s="307">
        <v>-13.717567210000821</v>
      </c>
      <c r="J3230" s="307">
        <v>-26.100203610000058</v>
      </c>
      <c r="K3230" s="307">
        <v>-15.005249279999999</v>
      </c>
      <c r="L3230" s="307">
        <v>-35.221774649998352</v>
      </c>
      <c r="M3230" s="307">
        <v>-16.102917910000343</v>
      </c>
      <c r="N3230" s="307">
        <v>-22.000437189999825</v>
      </c>
      <c r="O3230" s="308">
        <v>-12.59128860000288</v>
      </c>
      <c r="P3230" s="309">
        <f t="shared" si="2445"/>
        <v>-206.66098725000401</v>
      </c>
      <c r="Q3230" s="79"/>
      <c r="R3230" s="342">
        <v>-164.8</v>
      </c>
      <c r="S3230" s="342">
        <v>-164.8</v>
      </c>
      <c r="T3230" s="355">
        <f t="shared" si="2446"/>
        <v>0</v>
      </c>
      <c r="U3230" s="209">
        <v>2</v>
      </c>
    </row>
    <row r="3231" spans="1:21" s="60" customFormat="1" ht="15.75" customHeight="1">
      <c r="A3231" s="150" t="s">
        <v>72</v>
      </c>
      <c r="B3231" s="513">
        <v>584</v>
      </c>
      <c r="C3231" s="567" t="s">
        <v>1795</v>
      </c>
      <c r="D3231" s="551">
        <v>-14.51364818999817</v>
      </c>
      <c r="E3231" s="551">
        <v>-19.125013679999888</v>
      </c>
      <c r="F3231" s="551">
        <v>-1.1496451399995307</v>
      </c>
      <c r="G3231" s="551">
        <v>-14.729884280002691</v>
      </c>
      <c r="H3231" s="551">
        <v>-13.708659429999923</v>
      </c>
      <c r="I3231" s="629">
        <v>-23.4</v>
      </c>
      <c r="J3231" s="565">
        <v>-15</v>
      </c>
      <c r="K3231" s="565">
        <v>-15</v>
      </c>
      <c r="L3231" s="565">
        <v>-15</v>
      </c>
      <c r="M3231" s="565">
        <v>-15</v>
      </c>
      <c r="N3231" s="565">
        <v>-15</v>
      </c>
      <c r="O3231" s="551">
        <f>(R3231)-SUM(D3231:N3231)</f>
        <v>-15.073149279999797</v>
      </c>
      <c r="P3231" s="552">
        <f t="shared" si="2445"/>
        <v>-176.7</v>
      </c>
      <c r="Q3231" s="523"/>
      <c r="R3231" s="553">
        <v>-176.7</v>
      </c>
      <c r="S3231" s="551">
        <v>-176.7</v>
      </c>
      <c r="T3231" s="521">
        <f t="shared" si="2446"/>
        <v>0</v>
      </c>
      <c r="U3231" s="209">
        <v>1</v>
      </c>
    </row>
    <row r="3232" spans="1:21" s="60" customFormat="1" ht="15.75" customHeight="1">
      <c r="A3232" s="150" t="s">
        <v>72</v>
      </c>
      <c r="B3232" s="513">
        <v>585</v>
      </c>
      <c r="C3232" s="567" t="s">
        <v>1796</v>
      </c>
      <c r="D3232" s="565">
        <v>-14.8</v>
      </c>
      <c r="E3232" s="565">
        <v>-14.8</v>
      </c>
      <c r="F3232" s="565">
        <v>-14.8</v>
      </c>
      <c r="G3232" s="565">
        <v>-14.8</v>
      </c>
      <c r="H3232" s="565">
        <v>-14.8</v>
      </c>
      <c r="I3232" s="565">
        <v>-14.8</v>
      </c>
      <c r="J3232" s="565">
        <v>-14.8</v>
      </c>
      <c r="K3232" s="565">
        <v>-14.8</v>
      </c>
      <c r="L3232" s="565">
        <v>-14.8</v>
      </c>
      <c r="M3232" s="565">
        <v>-14.8</v>
      </c>
      <c r="N3232" s="565">
        <v>-14.8</v>
      </c>
      <c r="O3232" s="551">
        <f>(R3232)-SUM(D3232:N3232)</f>
        <v>-14.299999999999983</v>
      </c>
      <c r="P3232" s="552">
        <f t="shared" si="2445"/>
        <v>-177.1</v>
      </c>
      <c r="Q3232" s="523"/>
      <c r="R3232" s="553">
        <v>-177.1</v>
      </c>
      <c r="S3232" s="551">
        <v>-177.1</v>
      </c>
      <c r="T3232" s="521">
        <f t="shared" si="2446"/>
        <v>0</v>
      </c>
      <c r="U3232" s="209">
        <v>1</v>
      </c>
    </row>
    <row r="3233" spans="1:21" s="60" customFormat="1" ht="15.75" hidden="1" customHeight="1" thickBot="1">
      <c r="A3233" s="150" t="s">
        <v>72</v>
      </c>
      <c r="B3233" s="409"/>
      <c r="C3233" s="158" t="s">
        <v>1797</v>
      </c>
      <c r="D3233" s="415"/>
      <c r="E3233" s="416"/>
      <c r="F3233" s="416"/>
      <c r="G3233" s="416"/>
      <c r="H3233" s="416"/>
      <c r="I3233" s="416"/>
      <c r="J3233" s="416"/>
      <c r="K3233" s="416"/>
      <c r="L3233" s="416"/>
      <c r="M3233" s="416"/>
      <c r="N3233" s="416"/>
      <c r="O3233" s="305">
        <f>(R3233)-SUM(D3233:N3233)</f>
        <v>0</v>
      </c>
      <c r="P3233" s="314">
        <f t="shared" si="2445"/>
        <v>0</v>
      </c>
      <c r="Q3233" s="80"/>
      <c r="R3233" s="420"/>
      <c r="S3233" s="343"/>
      <c r="T3233" s="403">
        <f t="shared" si="2446"/>
        <v>0</v>
      </c>
      <c r="U3233" s="209">
        <v>2</v>
      </c>
    </row>
    <row r="3234" spans="1:21" s="60" customFormat="1" ht="15.75" hidden="1" customHeight="1" thickBot="1">
      <c r="A3234" s="150" t="s">
        <v>72</v>
      </c>
      <c r="B3234" s="213"/>
      <c r="C3234" s="40" t="s">
        <v>1798</v>
      </c>
      <c r="D3234" s="134"/>
      <c r="E3234" s="133"/>
      <c r="F3234" s="133"/>
      <c r="G3234" s="133"/>
      <c r="H3234" s="133"/>
      <c r="I3234" s="133"/>
      <c r="J3234" s="133"/>
      <c r="K3234" s="133"/>
      <c r="L3234" s="133"/>
      <c r="M3234" s="133"/>
      <c r="N3234" s="133"/>
      <c r="O3234" s="111">
        <f>(R3234)-SUM(D3234:N3234)</f>
        <v>0</v>
      </c>
      <c r="P3234" s="112">
        <f t="shared" si="2445"/>
        <v>0</v>
      </c>
      <c r="Q3234" s="80"/>
      <c r="R3234" s="120"/>
      <c r="S3234" s="114"/>
      <c r="T3234" s="115">
        <f t="shared" si="2446"/>
        <v>0</v>
      </c>
      <c r="U3234" s="209">
        <v>2</v>
      </c>
    </row>
    <row r="3235" spans="1:21" s="60" customFormat="1" ht="15.75" hidden="1" customHeight="1" thickBot="1">
      <c r="A3235" s="150" t="s">
        <v>72</v>
      </c>
      <c r="B3235" s="213"/>
      <c r="C3235" s="40" t="s">
        <v>2569</v>
      </c>
      <c r="D3235" s="492"/>
      <c r="E3235" s="491"/>
      <c r="F3235" s="491"/>
      <c r="G3235" s="491"/>
      <c r="H3235" s="491"/>
      <c r="I3235" s="491"/>
      <c r="J3235" s="491"/>
      <c r="K3235" s="491"/>
      <c r="L3235" s="491"/>
      <c r="M3235" s="491"/>
      <c r="N3235" s="491"/>
      <c r="O3235" s="111">
        <f t="shared" ref="O3235:O3237" si="2447">(R3235)-SUM(D3235:N3235)</f>
        <v>0</v>
      </c>
      <c r="P3235" s="112">
        <f t="shared" ref="P3235:P3237" si="2448">SUM(D3235:O3235)</f>
        <v>0</v>
      </c>
      <c r="Q3235" s="80"/>
      <c r="R3235" s="487"/>
      <c r="S3235" s="488"/>
      <c r="T3235" s="115">
        <f t="shared" ref="T3235:T3237" si="2449">R3235-S3235</f>
        <v>0</v>
      </c>
      <c r="U3235" s="209">
        <v>2</v>
      </c>
    </row>
    <row r="3236" spans="1:21" s="60" customFormat="1" ht="15.75" hidden="1" customHeight="1" thickBot="1">
      <c r="A3236" s="150" t="s">
        <v>72</v>
      </c>
      <c r="B3236" s="213"/>
      <c r="C3236" s="40" t="s">
        <v>2665</v>
      </c>
      <c r="D3236" s="492"/>
      <c r="E3236" s="491"/>
      <c r="F3236" s="491"/>
      <c r="G3236" s="491"/>
      <c r="H3236" s="491"/>
      <c r="I3236" s="491"/>
      <c r="J3236" s="491"/>
      <c r="K3236" s="491"/>
      <c r="L3236" s="491"/>
      <c r="M3236" s="491"/>
      <c r="N3236" s="491"/>
      <c r="O3236" s="111">
        <f t="shared" si="2447"/>
        <v>0</v>
      </c>
      <c r="P3236" s="112">
        <f t="shared" si="2448"/>
        <v>0</v>
      </c>
      <c r="Q3236" s="80"/>
      <c r="R3236" s="487"/>
      <c r="S3236" s="488"/>
      <c r="T3236" s="115">
        <f t="shared" si="2449"/>
        <v>0</v>
      </c>
      <c r="U3236" s="209">
        <v>2</v>
      </c>
    </row>
    <row r="3237" spans="1:21" s="60" customFormat="1" ht="15.75" hidden="1" customHeight="1" thickBot="1">
      <c r="A3237" s="150" t="s">
        <v>72</v>
      </c>
      <c r="B3237" s="213"/>
      <c r="C3237" s="40" t="s">
        <v>2761</v>
      </c>
      <c r="D3237" s="492"/>
      <c r="E3237" s="491"/>
      <c r="F3237" s="491"/>
      <c r="G3237" s="491"/>
      <c r="H3237" s="491"/>
      <c r="I3237" s="491"/>
      <c r="J3237" s="491"/>
      <c r="K3237" s="491"/>
      <c r="L3237" s="491"/>
      <c r="M3237" s="491"/>
      <c r="N3237" s="491"/>
      <c r="O3237" s="111">
        <f t="shared" si="2447"/>
        <v>0</v>
      </c>
      <c r="P3237" s="112">
        <f t="shared" si="2448"/>
        <v>0</v>
      </c>
      <c r="Q3237" s="80"/>
      <c r="R3237" s="487"/>
      <c r="S3237" s="488"/>
      <c r="T3237" s="115">
        <f t="shared" si="2449"/>
        <v>0</v>
      </c>
      <c r="U3237" s="209">
        <v>2</v>
      </c>
    </row>
    <row r="3238" spans="1:21" s="118" customFormat="1" ht="15.6" customHeight="1">
      <c r="B3238" s="82"/>
      <c r="C3238" s="50"/>
      <c r="D3238" s="84"/>
      <c r="E3238" s="84"/>
      <c r="F3238" s="84"/>
      <c r="G3238" s="84"/>
      <c r="H3238" s="84"/>
      <c r="I3238" s="84"/>
      <c r="J3238" s="84"/>
      <c r="K3238" s="84"/>
      <c r="L3238" s="84"/>
      <c r="M3238" s="84"/>
      <c r="N3238" s="84"/>
      <c r="O3238" s="84"/>
      <c r="P3238" s="84"/>
      <c r="Q3238" s="84"/>
      <c r="R3238" s="83"/>
      <c r="S3238" s="83"/>
      <c r="T3238" s="67"/>
      <c r="U3238" s="209">
        <v>1</v>
      </c>
    </row>
    <row r="3239" spans="1:21" s="60" customFormat="1" ht="15.75" hidden="1" customHeight="1" thickBot="1">
      <c r="A3239" s="174" t="s">
        <v>73</v>
      </c>
      <c r="B3239" s="213"/>
      <c r="C3239" s="40" t="s">
        <v>341</v>
      </c>
      <c r="D3239" s="299">
        <v>8.2291375042326587E-2</v>
      </c>
      <c r="E3239" s="299">
        <v>8.2055967337669247E-2</v>
      </c>
      <c r="F3239" s="299">
        <v>8.2986126270029728E-2</v>
      </c>
      <c r="G3239" s="299">
        <v>8.2132236589162175E-2</v>
      </c>
      <c r="H3239" s="299">
        <v>8.3424122411896409E-2</v>
      </c>
      <c r="I3239" s="299">
        <v>8.3190553864120234E-2</v>
      </c>
      <c r="J3239" s="299">
        <v>8.3870625216232203E-2</v>
      </c>
      <c r="K3239" s="299">
        <v>8.5217956552964796E-2</v>
      </c>
      <c r="L3239" s="299">
        <v>8.2459436467369071E-2</v>
      </c>
      <c r="M3239" s="299">
        <v>8.1159905476137634E-2</v>
      </c>
      <c r="N3239" s="299">
        <v>8.4108198694762673E-2</v>
      </c>
      <c r="O3239" s="299">
        <v>8.7103496077329229E-2</v>
      </c>
      <c r="P3239" s="290">
        <f t="shared" ref="P3239:P3244" si="2450">SUM(D3239:O3239)</f>
        <v>1</v>
      </c>
      <c r="Q3239" s="291"/>
      <c r="R3239" s="83"/>
      <c r="S3239" s="83"/>
      <c r="T3239" s="67"/>
      <c r="U3239" s="209">
        <v>2</v>
      </c>
    </row>
    <row r="3240" spans="1:21" s="60" customFormat="1" ht="15.75" hidden="1" customHeight="1" thickBot="1">
      <c r="A3240" s="150" t="s">
        <v>73</v>
      </c>
      <c r="B3240" s="213"/>
      <c r="C3240" s="40" t="s">
        <v>342</v>
      </c>
      <c r="D3240" s="119">
        <v>0.10034609782359245</v>
      </c>
      <c r="E3240" s="119">
        <v>8.6243528842258235E-2</v>
      </c>
      <c r="F3240" s="119">
        <v>8.3774224662970034E-2</v>
      </c>
      <c r="G3240" s="119">
        <v>8.7845906044248842E-2</v>
      </c>
      <c r="H3240" s="119">
        <v>5.2330476518551765E-2</v>
      </c>
      <c r="I3240" s="119">
        <v>8.3415707088176624E-2</v>
      </c>
      <c r="J3240" s="119">
        <v>8.5450496575919355E-2</v>
      </c>
      <c r="K3240" s="119">
        <v>8.2906997441600586E-2</v>
      </c>
      <c r="L3240" s="119">
        <v>8.2633956417993551E-2</v>
      </c>
      <c r="M3240" s="119">
        <v>8.471150967427693E-2</v>
      </c>
      <c r="N3240" s="119">
        <v>8.8177979390451994E-2</v>
      </c>
      <c r="O3240" s="119">
        <v>8.216311951995954E-2</v>
      </c>
      <c r="P3240" s="107">
        <f t="shared" si="2450"/>
        <v>0.99999999999999989</v>
      </c>
      <c r="Q3240" s="291"/>
      <c r="R3240" s="83"/>
      <c r="S3240" s="83"/>
      <c r="T3240" s="67"/>
      <c r="U3240" s="209">
        <v>2</v>
      </c>
    </row>
    <row r="3241" spans="1:21" s="60" customFormat="1" ht="15.75" hidden="1" customHeight="1" thickBot="1">
      <c r="A3241" s="150" t="s">
        <v>73</v>
      </c>
      <c r="B3241" s="213"/>
      <c r="C3241" s="40" t="s">
        <v>343</v>
      </c>
      <c r="D3241" s="346">
        <v>8.1424531083557475E-2</v>
      </c>
      <c r="E3241" s="346">
        <v>8.5806066599302108E-2</v>
      </c>
      <c r="F3241" s="346">
        <v>8.2021478533314859E-2</v>
      </c>
      <c r="G3241" s="346">
        <v>8.1858446777307137E-2</v>
      </c>
      <c r="H3241" s="346">
        <v>8.9213607865152506E-2</v>
      </c>
      <c r="I3241" s="346">
        <v>8.7823446613683243E-2</v>
      </c>
      <c r="J3241" s="346">
        <v>8.1705110942477038E-2</v>
      </c>
      <c r="K3241" s="346">
        <v>8.1183358849906739E-2</v>
      </c>
      <c r="L3241" s="346">
        <v>7.8810720066332898E-2</v>
      </c>
      <c r="M3241" s="346">
        <v>8.652970595847817E-2</v>
      </c>
      <c r="N3241" s="346">
        <v>8.1695689288307727E-2</v>
      </c>
      <c r="O3241" s="346">
        <v>8.1927837422180114E-2</v>
      </c>
      <c r="P3241" s="295">
        <f t="shared" si="2450"/>
        <v>1</v>
      </c>
      <c r="Q3241" s="291"/>
      <c r="R3241" s="83"/>
      <c r="S3241" s="83"/>
      <c r="T3241" s="67"/>
      <c r="U3241" s="209">
        <v>2</v>
      </c>
    </row>
    <row r="3242" spans="1:21" s="60" customFormat="1" ht="15.75" hidden="1" customHeight="1" thickBot="1">
      <c r="A3242" s="150" t="s">
        <v>73</v>
      </c>
      <c r="B3242" s="213"/>
      <c r="C3242" s="40" t="s">
        <v>344</v>
      </c>
      <c r="D3242" s="153">
        <f t="shared" ref="D3242:D3249" si="2451">D3264/$P3264</f>
        <v>8.6713219863538388E-2</v>
      </c>
      <c r="E3242" s="296">
        <f t="shared" ref="E3242:O3242" si="2452">E3264/$P3264</f>
        <v>8.4757337855000156E-2</v>
      </c>
      <c r="F3242" s="296">
        <f t="shared" si="2452"/>
        <v>8.4890097285193408E-2</v>
      </c>
      <c r="G3242" s="296">
        <f t="shared" si="2452"/>
        <v>8.1333404468607415E-2</v>
      </c>
      <c r="H3242" s="296">
        <f t="shared" si="2452"/>
        <v>8.6192916056283805E-2</v>
      </c>
      <c r="I3242" s="296">
        <f t="shared" si="2452"/>
        <v>8.0856191865493421E-2</v>
      </c>
      <c r="J3242" s="296">
        <f t="shared" si="2452"/>
        <v>8.264085055703678E-2</v>
      </c>
      <c r="K3242" s="296">
        <f t="shared" si="2452"/>
        <v>8.1226264972490608E-2</v>
      </c>
      <c r="L3242" s="296">
        <f t="shared" si="2452"/>
        <v>8.1013440917254959E-2</v>
      </c>
      <c r="M3242" s="296">
        <f t="shared" si="2452"/>
        <v>8.4345018136877253E-2</v>
      </c>
      <c r="N3242" s="296">
        <f t="shared" si="2452"/>
        <v>8.2988276940688527E-2</v>
      </c>
      <c r="O3242" s="296">
        <f t="shared" si="2452"/>
        <v>8.3042981081535183E-2</v>
      </c>
      <c r="P3242" s="155">
        <f t="shared" si="2450"/>
        <v>0.99999999999999989</v>
      </c>
      <c r="Q3242" s="291"/>
      <c r="R3242" s="83"/>
      <c r="S3242" s="83"/>
      <c r="T3242" s="67"/>
      <c r="U3242" s="209">
        <v>2</v>
      </c>
    </row>
    <row r="3243" spans="1:21" s="60" customFormat="1" ht="15.75" hidden="1" customHeight="1" thickBot="1">
      <c r="A3243" s="150" t="s">
        <v>73</v>
      </c>
      <c r="B3243" s="213"/>
      <c r="C3243" s="41" t="s">
        <v>345</v>
      </c>
      <c r="D3243" s="153">
        <f t="shared" si="2451"/>
        <v>8.369657661333578E-2</v>
      </c>
      <c r="E3243" s="296">
        <f t="shared" ref="E3243:O3243" si="2453">E3265/$P3265</f>
        <v>8.3811967273984683E-2</v>
      </c>
      <c r="F3243" s="296">
        <f t="shared" si="2453"/>
        <v>8.3851798932058005E-2</v>
      </c>
      <c r="G3243" s="296">
        <f t="shared" si="2453"/>
        <v>8.2792198768789779E-2</v>
      </c>
      <c r="H3243" s="296">
        <f t="shared" si="2453"/>
        <v>8.1564803845656439E-2</v>
      </c>
      <c r="I3243" s="296">
        <f t="shared" si="2453"/>
        <v>8.1347178761910832E-2</v>
      </c>
      <c r="J3243" s="296">
        <f t="shared" si="2453"/>
        <v>8.713714518195563E-2</v>
      </c>
      <c r="K3243" s="296">
        <f t="shared" si="2453"/>
        <v>8.267709718334551E-2</v>
      </c>
      <c r="L3243" s="296">
        <f t="shared" si="2453"/>
        <v>7.997497518739996E-2</v>
      </c>
      <c r="M3243" s="296">
        <f t="shared" si="2453"/>
        <v>8.4929694342691542E-2</v>
      </c>
      <c r="N3243" s="296">
        <f t="shared" si="2453"/>
        <v>8.3801910557031137E-2</v>
      </c>
      <c r="O3243" s="296">
        <f t="shared" si="2453"/>
        <v>8.4414653351840729E-2</v>
      </c>
      <c r="P3243" s="155">
        <f t="shared" si="2450"/>
        <v>0.99999999999999989</v>
      </c>
      <c r="Q3243" s="157">
        <f>(P3265/P3264-1)</f>
        <v>-2.6984568871686765E-2</v>
      </c>
      <c r="R3243" s="83"/>
      <c r="S3243" s="83"/>
      <c r="T3243" s="67"/>
      <c r="U3243" s="209">
        <v>2</v>
      </c>
    </row>
    <row r="3244" spans="1:21" s="60" customFormat="1" ht="15.75" hidden="1" customHeight="1" thickBot="1">
      <c r="A3244" s="150" t="s">
        <v>73</v>
      </c>
      <c r="B3244" s="213"/>
      <c r="C3244" s="40" t="s">
        <v>485</v>
      </c>
      <c r="D3244" s="153">
        <f t="shared" si="2451"/>
        <v>8.5446923926447524E-2</v>
      </c>
      <c r="E3244" s="296">
        <f t="shared" ref="E3244:O3244" si="2454">E3266/$P3266</f>
        <v>8.1920469815682434E-2</v>
      </c>
      <c r="F3244" s="296">
        <f t="shared" si="2454"/>
        <v>8.2814633893581041E-2</v>
      </c>
      <c r="G3244" s="296">
        <f t="shared" si="2454"/>
        <v>8.0396186129281982E-2</v>
      </c>
      <c r="H3244" s="296">
        <f t="shared" si="2454"/>
        <v>8.313640967917281E-2</v>
      </c>
      <c r="I3244" s="296">
        <f t="shared" si="2454"/>
        <v>8.0603758566635333E-2</v>
      </c>
      <c r="J3244" s="296">
        <f t="shared" si="2454"/>
        <v>8.3376266327747167E-2</v>
      </c>
      <c r="K3244" s="296">
        <f t="shared" si="2454"/>
        <v>8.1800637907302451E-2</v>
      </c>
      <c r="L3244" s="296">
        <f t="shared" si="2454"/>
        <v>7.9748588473928711E-2</v>
      </c>
      <c r="M3244" s="296">
        <f t="shared" si="2454"/>
        <v>9.2679890504760665E-2</v>
      </c>
      <c r="N3244" s="296">
        <f t="shared" si="2454"/>
        <v>8.5237550817523128E-2</v>
      </c>
      <c r="O3244" s="296">
        <f t="shared" si="2454"/>
        <v>8.2838683957936643E-2</v>
      </c>
      <c r="P3244" s="155">
        <f t="shared" si="2450"/>
        <v>0.99999999999999978</v>
      </c>
      <c r="Q3244" s="157">
        <f t="shared" ref="Q3244:Q3249" si="2455">(P3266/P3265-1)</f>
        <v>-2.0151524554318456E-2</v>
      </c>
      <c r="R3244" s="83"/>
      <c r="S3244" s="83"/>
      <c r="T3244" s="67"/>
      <c r="U3244" s="209">
        <v>2</v>
      </c>
    </row>
    <row r="3245" spans="1:21" s="60" customFormat="1" ht="15.75" hidden="1" customHeight="1" thickBot="1">
      <c r="A3245" s="150" t="s">
        <v>73</v>
      </c>
      <c r="B3245" s="213"/>
      <c r="C3245" s="40" t="s">
        <v>604</v>
      </c>
      <c r="D3245" s="153">
        <f t="shared" si="2451"/>
        <v>8.1824727764925512E-2</v>
      </c>
      <c r="E3245" s="296">
        <f t="shared" ref="E3245:O3245" si="2456">E3267/$P3267</f>
        <v>8.5962919898728507E-2</v>
      </c>
      <c r="F3245" s="296">
        <f t="shared" si="2456"/>
        <v>8.3150761940796278E-2</v>
      </c>
      <c r="G3245" s="296">
        <f t="shared" si="2456"/>
        <v>8.0479784289152187E-2</v>
      </c>
      <c r="H3245" s="296">
        <f t="shared" si="2456"/>
        <v>9.0411538883303555E-2</v>
      </c>
      <c r="I3245" s="296">
        <f t="shared" si="2456"/>
        <v>8.0945528488248417E-2</v>
      </c>
      <c r="J3245" s="296">
        <f t="shared" si="2456"/>
        <v>8.366281360972519E-2</v>
      </c>
      <c r="K3245" s="296">
        <f t="shared" si="2456"/>
        <v>8.5896341465622472E-2</v>
      </c>
      <c r="L3245" s="296">
        <f t="shared" si="2456"/>
        <v>7.9693492641055769E-2</v>
      </c>
      <c r="M3245" s="296">
        <f t="shared" si="2456"/>
        <v>8.5022042483263685E-2</v>
      </c>
      <c r="N3245" s="296">
        <f t="shared" si="2456"/>
        <v>8.1639069212987594E-2</v>
      </c>
      <c r="O3245" s="296">
        <f t="shared" si="2456"/>
        <v>8.1310979322190932E-2</v>
      </c>
      <c r="P3245" s="155">
        <f t="shared" ref="P3245:P3250" si="2457">SUM(D3245:O3245)</f>
        <v>1</v>
      </c>
      <c r="Q3245" s="156">
        <f t="shared" si="2455"/>
        <v>-3.6347805600650984E-2</v>
      </c>
      <c r="R3245" s="83"/>
      <c r="S3245" s="83"/>
      <c r="T3245" s="67"/>
      <c r="U3245" s="209">
        <v>2</v>
      </c>
    </row>
    <row r="3246" spans="1:21" s="60" customFormat="1" ht="15.75" hidden="1" customHeight="1" thickBot="1">
      <c r="A3246" s="150" t="s">
        <v>73</v>
      </c>
      <c r="B3246" s="213"/>
      <c r="C3246" s="40" t="s">
        <v>700</v>
      </c>
      <c r="D3246" s="153">
        <f t="shared" si="2451"/>
        <v>8.2275818038645768E-2</v>
      </c>
      <c r="E3246" s="296">
        <f t="shared" ref="E3246:O3246" si="2458">E3268/$P3268</f>
        <v>8.2616007019014726E-2</v>
      </c>
      <c r="F3246" s="296">
        <f t="shared" si="2458"/>
        <v>8.1466215887943977E-2</v>
      </c>
      <c r="G3246" s="296">
        <f t="shared" si="2458"/>
        <v>8.1768445716481869E-2</v>
      </c>
      <c r="H3246" s="296">
        <f t="shared" si="2458"/>
        <v>9.0733448190171803E-2</v>
      </c>
      <c r="I3246" s="296">
        <f t="shared" si="2458"/>
        <v>7.9659077570380377E-2</v>
      </c>
      <c r="J3246" s="296">
        <f t="shared" si="2458"/>
        <v>8.4194105055122884E-2</v>
      </c>
      <c r="K3246" s="296">
        <f t="shared" si="2458"/>
        <v>8.3974684333273195E-2</v>
      </c>
      <c r="L3246" s="296">
        <f t="shared" si="2458"/>
        <v>8.2487054352632233E-2</v>
      </c>
      <c r="M3246" s="296">
        <f t="shared" si="2458"/>
        <v>8.6814164350581993E-2</v>
      </c>
      <c r="N3246" s="296">
        <f t="shared" si="2458"/>
        <v>8.0309095304730863E-2</v>
      </c>
      <c r="O3246" s="296">
        <f t="shared" si="2458"/>
        <v>8.3701884181020328E-2</v>
      </c>
      <c r="P3246" s="155">
        <f t="shared" si="2457"/>
        <v>1</v>
      </c>
      <c r="Q3246" s="156">
        <f t="shared" si="2455"/>
        <v>-1.9026023702750972E-2</v>
      </c>
      <c r="R3246" s="83"/>
      <c r="S3246" s="83"/>
      <c r="T3246" s="232"/>
      <c r="U3246" s="209">
        <v>2</v>
      </c>
    </row>
    <row r="3247" spans="1:21" s="60" customFormat="1" ht="15.75" hidden="1" customHeight="1" thickBot="1">
      <c r="A3247" s="150" t="s">
        <v>73</v>
      </c>
      <c r="B3247" s="62"/>
      <c r="C3247" s="49" t="s">
        <v>786</v>
      </c>
      <c r="D3247" s="298">
        <f t="shared" si="2451"/>
        <v>0.10611168140195271</v>
      </c>
      <c r="E3247" s="299">
        <f t="shared" ref="E3247:O3247" si="2459">E3269/$P3269</f>
        <v>0.10421712254255169</v>
      </c>
      <c r="F3247" s="299">
        <f t="shared" si="2459"/>
        <v>7.913955040232637E-2</v>
      </c>
      <c r="G3247" s="299">
        <f t="shared" si="2459"/>
        <v>7.8166527300214228E-2</v>
      </c>
      <c r="H3247" s="299">
        <f t="shared" si="2459"/>
        <v>8.4491014998947123E-2</v>
      </c>
      <c r="I3247" s="299">
        <f t="shared" si="2459"/>
        <v>7.5983846400657876E-2</v>
      </c>
      <c r="J3247" s="299">
        <f t="shared" si="2459"/>
        <v>8.2241023909346664E-2</v>
      </c>
      <c r="K3247" s="299">
        <f t="shared" si="2459"/>
        <v>8.0685411942737068E-2</v>
      </c>
      <c r="L3247" s="299">
        <f t="shared" si="2459"/>
        <v>7.9731679730942251E-2</v>
      </c>
      <c r="M3247" s="299">
        <f t="shared" si="2459"/>
        <v>8.3649154040361065E-2</v>
      </c>
      <c r="N3247" s="299">
        <f t="shared" si="2459"/>
        <v>7.5464203493159646E-2</v>
      </c>
      <c r="O3247" s="299">
        <f t="shared" si="2459"/>
        <v>7.0118783836803311E-2</v>
      </c>
      <c r="P3247" s="300">
        <f t="shared" si="2457"/>
        <v>1</v>
      </c>
      <c r="Q3247" s="301">
        <f t="shared" si="2455"/>
        <v>-0.25427056123070835</v>
      </c>
      <c r="R3247" s="83"/>
      <c r="S3247" s="83"/>
      <c r="T3247" s="67"/>
      <c r="U3247" s="209">
        <v>2</v>
      </c>
    </row>
    <row r="3248" spans="1:21" s="60" customFormat="1" ht="15.75" hidden="1" customHeight="1" thickBot="1">
      <c r="A3248" s="150" t="s">
        <v>73</v>
      </c>
      <c r="B3248" s="62"/>
      <c r="C3248" s="49" t="s">
        <v>868</v>
      </c>
      <c r="D3248" s="130">
        <f t="shared" si="2451"/>
        <v>8.356210581909268E-2</v>
      </c>
      <c r="E3248" s="119">
        <f t="shared" ref="E3248:O3249" si="2460">E3270/$P3270</f>
        <v>8.3247637414540582E-2</v>
      </c>
      <c r="F3248" s="119">
        <f t="shared" si="2460"/>
        <v>8.3567360328635015E-2</v>
      </c>
      <c r="G3248" s="119">
        <f t="shared" si="2460"/>
        <v>8.3329396182596521E-2</v>
      </c>
      <c r="H3248" s="119">
        <f t="shared" si="2460"/>
        <v>8.9133716909369054E-2</v>
      </c>
      <c r="I3248" s="119">
        <f t="shared" si="2460"/>
        <v>8.332645870742697E-2</v>
      </c>
      <c r="J3248" s="119">
        <f t="shared" si="2460"/>
        <v>8.4056385009208825E-2</v>
      </c>
      <c r="K3248" s="119">
        <f t="shared" si="2460"/>
        <v>8.1414070114453965E-2</v>
      </c>
      <c r="L3248" s="119">
        <f t="shared" si="2460"/>
        <v>7.4417669968443317E-2</v>
      </c>
      <c r="M3248" s="119">
        <f t="shared" si="2460"/>
        <v>8.0394053464638349E-2</v>
      </c>
      <c r="N3248" s="119">
        <f t="shared" si="2460"/>
        <v>8.967792422195961E-2</v>
      </c>
      <c r="O3248" s="119">
        <f t="shared" si="2460"/>
        <v>8.3873221859635028E-2</v>
      </c>
      <c r="P3248" s="175">
        <f t="shared" si="2457"/>
        <v>1</v>
      </c>
      <c r="Q3248" s="176">
        <f t="shared" si="2455"/>
        <v>-0.12046995555475004</v>
      </c>
      <c r="R3248" s="83"/>
      <c r="S3248" s="83"/>
      <c r="T3248" s="67"/>
      <c r="U3248" s="209">
        <v>2</v>
      </c>
    </row>
    <row r="3249" spans="1:21" s="60" customFormat="1" ht="15.6" hidden="1" customHeight="1" thickBot="1">
      <c r="A3249" s="150" t="s">
        <v>73</v>
      </c>
      <c r="B3249" s="62"/>
      <c r="C3249" s="49" t="s">
        <v>952</v>
      </c>
      <c r="D3249" s="130">
        <f t="shared" si="2451"/>
        <v>7.3816488900085325E-2</v>
      </c>
      <c r="E3249" s="119">
        <f t="shared" si="2460"/>
        <v>8.0327124736418579E-2</v>
      </c>
      <c r="F3249" s="119">
        <f t="shared" si="2460"/>
        <v>8.4287569959431374E-2</v>
      </c>
      <c r="G3249" s="119">
        <f t="shared" si="2460"/>
        <v>7.9642211120646025E-2</v>
      </c>
      <c r="H3249" s="119">
        <f t="shared" si="2460"/>
        <v>0.12272117626187314</v>
      </c>
      <c r="I3249" s="119">
        <f t="shared" si="2460"/>
        <v>8.05998053123997E-2</v>
      </c>
      <c r="J3249" s="119">
        <f t="shared" si="2460"/>
        <v>8.1165023719389953E-2</v>
      </c>
      <c r="K3249" s="119">
        <f t="shared" si="2460"/>
        <v>8.1872137894927102E-2</v>
      </c>
      <c r="L3249" s="119">
        <f t="shared" si="2460"/>
        <v>7.6137507041357799E-2</v>
      </c>
      <c r="M3249" s="119">
        <f t="shared" si="2460"/>
        <v>8.1968904077866417E-2</v>
      </c>
      <c r="N3249" s="119">
        <f t="shared" si="2460"/>
        <v>7.835164923823805E-2</v>
      </c>
      <c r="O3249" s="119">
        <f t="shared" si="2460"/>
        <v>7.9110401737366401E-2</v>
      </c>
      <c r="P3249" s="175">
        <f t="shared" si="2457"/>
        <v>0.99999999999999978</v>
      </c>
      <c r="Q3249" s="176">
        <f t="shared" si="2455"/>
        <v>9.6279904329086285E-2</v>
      </c>
      <c r="R3249" s="83"/>
      <c r="S3249" s="83"/>
      <c r="T3249" s="67"/>
      <c r="U3249" s="209">
        <v>2</v>
      </c>
    </row>
    <row r="3250" spans="1:21" s="60" customFormat="1" ht="15.6" hidden="1" customHeight="1" thickBot="1">
      <c r="A3250" s="150" t="s">
        <v>73</v>
      </c>
      <c r="B3250" s="62"/>
      <c r="C3250" s="49" t="s">
        <v>1086</v>
      </c>
      <c r="D3250" s="130">
        <f t="shared" ref="D3250:O3250" si="2461">D3273/$P3273</f>
        <v>8.3006209689348506E-2</v>
      </c>
      <c r="E3250" s="119">
        <f t="shared" si="2461"/>
        <v>8.4791900243138638E-2</v>
      </c>
      <c r="F3250" s="119">
        <f t="shared" si="2461"/>
        <v>8.4425910011708072E-2</v>
      </c>
      <c r="G3250" s="119">
        <f t="shared" si="2461"/>
        <v>8.0788629151133162E-2</v>
      </c>
      <c r="H3250" s="119">
        <f t="shared" si="2461"/>
        <v>9.5923389958565294E-2</v>
      </c>
      <c r="I3250" s="119">
        <f t="shared" si="2461"/>
        <v>8.2710916366834641E-2</v>
      </c>
      <c r="J3250" s="119">
        <f t="shared" si="2461"/>
        <v>8.3875243202501004E-2</v>
      </c>
      <c r="K3250" s="119">
        <f t="shared" si="2461"/>
        <v>8.2036360959132554E-2</v>
      </c>
      <c r="L3250" s="119">
        <f t="shared" si="2461"/>
        <v>7.9748051595923464E-2</v>
      </c>
      <c r="M3250" s="119">
        <f t="shared" si="2461"/>
        <v>8.514553409702319E-2</v>
      </c>
      <c r="N3250" s="119">
        <f t="shared" si="2461"/>
        <v>7.5996980620662749E-2</v>
      </c>
      <c r="O3250" s="119">
        <f t="shared" si="2461"/>
        <v>8.1550874104028878E-2</v>
      </c>
      <c r="P3250" s="175">
        <f t="shared" si="2457"/>
        <v>1.0000000000000002</v>
      </c>
      <c r="Q3250" s="176">
        <f>(P3273/P3271-1)</f>
        <v>-6.3610893968406357E-2</v>
      </c>
      <c r="R3250" s="83"/>
      <c r="S3250" s="83"/>
      <c r="T3250" s="67"/>
      <c r="U3250" s="209">
        <v>2</v>
      </c>
    </row>
    <row r="3251" spans="1:21" s="60" customFormat="1" ht="15.6" hidden="1" customHeight="1" thickBot="1">
      <c r="A3251" s="150" t="s">
        <v>73</v>
      </c>
      <c r="B3251" s="62">
        <f>+B3230+1</f>
        <v>594</v>
      </c>
      <c r="C3251" s="49" t="s">
        <v>1799</v>
      </c>
      <c r="D3251" s="130">
        <f t="shared" ref="D3251:D3257" si="2462">D3274/$P3274</f>
        <v>8.2180158205479178E-2</v>
      </c>
      <c r="E3251" s="119">
        <f t="shared" ref="E3251:O3251" si="2463">E3274/$P3274</f>
        <v>8.1116900946916592E-2</v>
      </c>
      <c r="F3251" s="119">
        <f t="shared" si="2463"/>
        <v>8.3417890514027926E-2</v>
      </c>
      <c r="G3251" s="119">
        <f t="shared" si="2463"/>
        <v>8.2364504801042182E-2</v>
      </c>
      <c r="H3251" s="119">
        <f t="shared" si="2463"/>
        <v>9.7051934359924347E-2</v>
      </c>
      <c r="I3251" s="119">
        <f t="shared" si="2463"/>
        <v>8.0610618482180485E-2</v>
      </c>
      <c r="J3251" s="119">
        <f t="shared" si="2463"/>
        <v>8.2349561784354999E-2</v>
      </c>
      <c r="K3251" s="119">
        <f t="shared" si="2463"/>
        <v>8.5387045434098086E-2</v>
      </c>
      <c r="L3251" s="119">
        <f t="shared" si="2463"/>
        <v>7.9434256794400734E-2</v>
      </c>
      <c r="M3251" s="119">
        <f t="shared" si="2463"/>
        <v>8.4037033159422375E-2</v>
      </c>
      <c r="N3251" s="119">
        <f t="shared" si="2463"/>
        <v>8.2111707610023094E-2</v>
      </c>
      <c r="O3251" s="119">
        <f t="shared" si="2463"/>
        <v>7.993838790813014E-2</v>
      </c>
      <c r="P3251" s="175">
        <f t="shared" ref="P3251:P3260" si="2464">SUM(D3251:O3251)</f>
        <v>1.0000000000000002</v>
      </c>
      <c r="Q3251" s="176">
        <f>(P3274/P3273-1)</f>
        <v>-2.2633311071768691E-2</v>
      </c>
      <c r="R3251" s="83"/>
      <c r="S3251" s="83"/>
      <c r="T3251" s="67"/>
      <c r="U3251" s="209">
        <v>2</v>
      </c>
    </row>
    <row r="3252" spans="1:21" s="60" customFormat="1" ht="15.6" hidden="1" customHeight="1">
      <c r="A3252" s="150" t="s">
        <v>73</v>
      </c>
      <c r="B3252" s="408">
        <f>+B3251+1</f>
        <v>595</v>
      </c>
      <c r="C3252" s="566" t="s">
        <v>1800</v>
      </c>
      <c r="D3252" s="460">
        <f t="shared" si="2462"/>
        <v>8.2274995108399571E-2</v>
      </c>
      <c r="E3252" s="346">
        <f t="shared" ref="E3252:O3252" si="2465">E3275/$P3275</f>
        <v>8.7288993755224573E-2</v>
      </c>
      <c r="F3252" s="346">
        <f t="shared" si="2465"/>
        <v>8.0722722217403037E-2</v>
      </c>
      <c r="G3252" s="346">
        <f t="shared" si="2465"/>
        <v>8.1821957380160723E-2</v>
      </c>
      <c r="H3252" s="346">
        <f t="shared" si="2465"/>
        <v>8.9733022720112604E-2</v>
      </c>
      <c r="I3252" s="346">
        <f t="shared" si="2465"/>
        <v>8.0197468771925656E-2</v>
      </c>
      <c r="J3252" s="346">
        <f t="shared" si="2465"/>
        <v>8.2720626080258847E-2</v>
      </c>
      <c r="K3252" s="346">
        <f t="shared" si="2465"/>
        <v>8.1655063746437648E-2</v>
      </c>
      <c r="L3252" s="346">
        <f t="shared" si="2465"/>
        <v>8.0319722801653004E-2</v>
      </c>
      <c r="M3252" s="346">
        <f t="shared" si="2465"/>
        <v>8.8127069513243658E-2</v>
      </c>
      <c r="N3252" s="346">
        <f t="shared" si="2465"/>
        <v>8.167836428564372E-2</v>
      </c>
      <c r="O3252" s="346">
        <f t="shared" si="2465"/>
        <v>8.3459993619537098E-2</v>
      </c>
      <c r="P3252" s="545">
        <f t="shared" si="2464"/>
        <v>1.0000000000000002</v>
      </c>
      <c r="Q3252" s="548">
        <f t="shared" ref="Q3252:Q3260" si="2466">(P3275/P3274-1)</f>
        <v>-3.7404969894034079E-2</v>
      </c>
      <c r="R3252" s="83"/>
      <c r="S3252" s="83"/>
      <c r="T3252" s="67"/>
      <c r="U3252" s="209">
        <v>2</v>
      </c>
    </row>
    <row r="3253" spans="1:21" s="60" customFormat="1" ht="15.6" customHeight="1">
      <c r="A3253" s="150" t="s">
        <v>73</v>
      </c>
      <c r="B3253" s="513">
        <v>586</v>
      </c>
      <c r="C3253" s="567" t="s">
        <v>1801</v>
      </c>
      <c r="D3253" s="119">
        <f t="shared" si="2462"/>
        <v>8.216353887144287E-2</v>
      </c>
      <c r="E3253" s="119">
        <f t="shared" ref="E3253:O3253" si="2467">E3276/$P3276</f>
        <v>8.1264886534093916E-2</v>
      </c>
      <c r="F3253" s="119">
        <f t="shared" si="2467"/>
        <v>8.1291108822810029E-2</v>
      </c>
      <c r="G3253" s="119">
        <f t="shared" si="2467"/>
        <v>8.1068166809036599E-2</v>
      </c>
      <c r="H3253" s="119">
        <f t="shared" si="2467"/>
        <v>9.3265271238441139E-2</v>
      </c>
      <c r="I3253" s="119">
        <f t="shared" si="2467"/>
        <v>8.1936246354943981E-2</v>
      </c>
      <c r="J3253" s="119">
        <f t="shared" si="2467"/>
        <v>8.2732869538267001E-2</v>
      </c>
      <c r="K3253" s="119">
        <f t="shared" si="2467"/>
        <v>8.2615358228319918E-2</v>
      </c>
      <c r="L3253" s="119">
        <f t="shared" si="2467"/>
        <v>8.0339954542151246E-2</v>
      </c>
      <c r="M3253" s="119">
        <f t="shared" si="2467"/>
        <v>8.6811415853827706E-2</v>
      </c>
      <c r="N3253" s="119">
        <f t="shared" si="2467"/>
        <v>8.186249892120924E-2</v>
      </c>
      <c r="O3253" s="119">
        <f t="shared" si="2467"/>
        <v>8.4648684285456507E-2</v>
      </c>
      <c r="P3253" s="175">
        <f t="shared" si="2464"/>
        <v>1</v>
      </c>
      <c r="Q3253" s="556">
        <f t="shared" si="2466"/>
        <v>2.1086080761118398E-2</v>
      </c>
      <c r="R3253" s="83"/>
      <c r="S3253" s="83"/>
      <c r="T3253" s="67"/>
      <c r="U3253" s="209">
        <v>1</v>
      </c>
    </row>
    <row r="3254" spans="1:21" s="60" customFormat="1" ht="15.6" customHeight="1">
      <c r="A3254" s="150" t="s">
        <v>73</v>
      </c>
      <c r="B3254" s="513">
        <f>+B3253+1</f>
        <v>587</v>
      </c>
      <c r="C3254" s="567" t="s">
        <v>1802</v>
      </c>
      <c r="D3254" s="119">
        <f t="shared" si="2462"/>
        <v>7.54178994556607E-2</v>
      </c>
      <c r="E3254" s="119">
        <f t="shared" ref="E3254:O3254" si="2468">E3277/$P3277</f>
        <v>8.3353043781162817E-2</v>
      </c>
      <c r="F3254" s="119">
        <f t="shared" si="2468"/>
        <v>8.0061874047346909E-2</v>
      </c>
      <c r="G3254" s="119">
        <f t="shared" si="2468"/>
        <v>8.3913232719924707E-2</v>
      </c>
      <c r="H3254" s="119">
        <f t="shared" si="2468"/>
        <v>8.9997298851560617E-2</v>
      </c>
      <c r="I3254" s="119">
        <f t="shared" si="2468"/>
        <v>7.9932685835410605E-2</v>
      </c>
      <c r="J3254" s="119">
        <f t="shared" si="2468"/>
        <v>8.6768259274714307E-2</v>
      </c>
      <c r="K3254" s="119">
        <f t="shared" si="2468"/>
        <v>8.1754357316998857E-2</v>
      </c>
      <c r="L3254" s="119">
        <f t="shared" si="2468"/>
        <v>8.4448746265969404E-2</v>
      </c>
      <c r="M3254" s="119">
        <f t="shared" si="2468"/>
        <v>8.3744183105713188E-2</v>
      </c>
      <c r="N3254" s="119">
        <f t="shared" si="2468"/>
        <v>8.6785132891602945E-2</v>
      </c>
      <c r="O3254" s="119">
        <f t="shared" si="2468"/>
        <v>8.3823286453934914E-2</v>
      </c>
      <c r="P3254" s="175">
        <f t="shared" si="2464"/>
        <v>1</v>
      </c>
      <c r="Q3254" s="556">
        <f t="shared" si="2466"/>
        <v>5.3278046506271881E-2</v>
      </c>
      <c r="R3254" s="83"/>
      <c r="S3254" s="83"/>
      <c r="T3254" s="67"/>
      <c r="U3254" s="209">
        <v>1</v>
      </c>
    </row>
    <row r="3255" spans="1:21" s="60" customFormat="1" ht="15.75" customHeight="1">
      <c r="A3255" s="150" t="s">
        <v>73</v>
      </c>
      <c r="B3255" s="513">
        <f>+B3254+1</f>
        <v>588</v>
      </c>
      <c r="C3255" s="567" t="s">
        <v>1803</v>
      </c>
      <c r="D3255" s="119">
        <f t="shared" si="2462"/>
        <v>8.0402019549125403E-2</v>
      </c>
      <c r="E3255" s="119">
        <f t="shared" ref="E3255:O3255" si="2469">E3278/$P3278</f>
        <v>8.1465639000498219E-2</v>
      </c>
      <c r="F3255" s="119">
        <f t="shared" si="2469"/>
        <v>7.9541569041877716E-2</v>
      </c>
      <c r="G3255" s="119">
        <f t="shared" si="2469"/>
        <v>8.3591424694340444E-2</v>
      </c>
      <c r="H3255" s="119">
        <f t="shared" si="2469"/>
        <v>8.2640937784784207E-2</v>
      </c>
      <c r="I3255" s="119">
        <f t="shared" si="2469"/>
        <v>7.9481450489621575E-2</v>
      </c>
      <c r="J3255" s="119">
        <f t="shared" si="2469"/>
        <v>8.5038083137797538E-2</v>
      </c>
      <c r="K3255" s="119">
        <f t="shared" si="2469"/>
        <v>8.1291172880419899E-2</v>
      </c>
      <c r="L3255" s="119">
        <f t="shared" si="2469"/>
        <v>8.2954153395029859E-2</v>
      </c>
      <c r="M3255" s="119">
        <f t="shared" si="2469"/>
        <v>9.1008488563100745E-2</v>
      </c>
      <c r="N3255" s="119">
        <f t="shared" si="2469"/>
        <v>8.8147396136210351E-2</v>
      </c>
      <c r="O3255" s="119">
        <f t="shared" si="2469"/>
        <v>8.4437665327194003E-2</v>
      </c>
      <c r="P3255" s="175">
        <f t="shared" si="2464"/>
        <v>0.99999999999999989</v>
      </c>
      <c r="Q3255" s="556">
        <f t="shared" si="2466"/>
        <v>2.0797417545555419E-2</v>
      </c>
      <c r="R3255" s="83"/>
      <c r="S3255" s="83"/>
      <c r="T3255" s="67"/>
      <c r="U3255" s="209">
        <v>1</v>
      </c>
    </row>
    <row r="3256" spans="1:21" s="60" customFormat="1" ht="15.75" customHeight="1">
      <c r="A3256" s="150" t="s">
        <v>73</v>
      </c>
      <c r="B3256" s="513">
        <f>+B3255+1</f>
        <v>589</v>
      </c>
      <c r="C3256" s="567" t="s">
        <v>1804</v>
      </c>
      <c r="D3256" s="119">
        <f t="shared" si="2462"/>
        <v>8.4579187095926989E-2</v>
      </c>
      <c r="E3256" s="119">
        <f t="shared" ref="E3256:O3256" si="2470">E3279/$P3279</f>
        <v>8.036569496036565E-2</v>
      </c>
      <c r="F3256" s="119">
        <f t="shared" si="2470"/>
        <v>8.2152195808907716E-2</v>
      </c>
      <c r="G3256" s="119">
        <f t="shared" si="2470"/>
        <v>8.0331708319678674E-2</v>
      </c>
      <c r="H3256" s="119">
        <f t="shared" si="2470"/>
        <v>8.8891616974988527E-2</v>
      </c>
      <c r="I3256" s="119">
        <f t="shared" si="2470"/>
        <v>8.6398164730509791E-2</v>
      </c>
      <c r="J3256" s="119">
        <f t="shared" si="2470"/>
        <v>7.714584830178145E-2</v>
      </c>
      <c r="K3256" s="119">
        <f t="shared" si="2470"/>
        <v>8.283979083153456E-2</v>
      </c>
      <c r="L3256" s="119">
        <f t="shared" si="2470"/>
        <v>8.6307245435905525E-2</v>
      </c>
      <c r="M3256" s="119">
        <f t="shared" si="2470"/>
        <v>8.5795821576223938E-2</v>
      </c>
      <c r="N3256" s="119">
        <f t="shared" si="2470"/>
        <v>8.7519446697819442E-2</v>
      </c>
      <c r="O3256" s="119">
        <f t="shared" si="2470"/>
        <v>7.7673279266357725E-2</v>
      </c>
      <c r="P3256" s="175">
        <f t="shared" si="2464"/>
        <v>1</v>
      </c>
      <c r="Q3256" s="556">
        <f t="shared" si="2466"/>
        <v>8.4242950186701471E-2</v>
      </c>
      <c r="R3256" s="83"/>
      <c r="S3256" s="83"/>
      <c r="T3256" s="67"/>
      <c r="U3256" s="209">
        <v>1</v>
      </c>
    </row>
    <row r="3257" spans="1:21" s="60" customFormat="1" ht="15.75" customHeight="1">
      <c r="A3257" s="150" t="s">
        <v>73</v>
      </c>
      <c r="B3257" s="513">
        <v>590</v>
      </c>
      <c r="C3257" s="567" t="s">
        <v>1805</v>
      </c>
      <c r="D3257" s="119">
        <f t="shared" si="2462"/>
        <v>8.4479325299638988E-2</v>
      </c>
      <c r="E3257" s="119">
        <f t="shared" ref="E3257:O3257" si="2471">E3280/$P3280</f>
        <v>7.7938173935018062E-2</v>
      </c>
      <c r="F3257" s="119">
        <f t="shared" si="2471"/>
        <v>8.3612511104693144E-2</v>
      </c>
      <c r="G3257" s="119">
        <f t="shared" si="2471"/>
        <v>8.3498744592057764E-2</v>
      </c>
      <c r="H3257" s="119">
        <f t="shared" si="2471"/>
        <v>8.0271364779783402E-2</v>
      </c>
      <c r="I3257" s="119">
        <f t="shared" si="2471"/>
        <v>8.245487364620939E-2</v>
      </c>
      <c r="J3257" s="119">
        <f t="shared" si="2471"/>
        <v>8.3176895306859205E-2</v>
      </c>
      <c r="K3257" s="119">
        <f t="shared" si="2471"/>
        <v>8.2310469314079426E-2</v>
      </c>
      <c r="L3257" s="119">
        <f t="shared" si="2471"/>
        <v>8.5054151624548741E-2</v>
      </c>
      <c r="M3257" s="119">
        <f t="shared" si="2471"/>
        <v>8.7220216606498188E-2</v>
      </c>
      <c r="N3257" s="119">
        <f t="shared" si="2471"/>
        <v>8.7797833935018041E-2</v>
      </c>
      <c r="O3257" s="119">
        <f t="shared" si="2471"/>
        <v>8.2185439855595593E-2</v>
      </c>
      <c r="P3257" s="175">
        <f t="shared" si="2464"/>
        <v>1</v>
      </c>
      <c r="Q3257" s="556">
        <f t="shared" si="2466"/>
        <v>1.7838250201281047E-2</v>
      </c>
      <c r="R3257" s="83"/>
      <c r="S3257" s="83"/>
      <c r="T3257" s="67"/>
      <c r="U3257" s="209">
        <v>1</v>
      </c>
    </row>
    <row r="3258" spans="1:21" s="60" customFormat="1" ht="15.75" customHeight="1">
      <c r="A3258" s="150" t="s">
        <v>73</v>
      </c>
      <c r="B3258" s="513">
        <v>591</v>
      </c>
      <c r="C3258" s="567" t="s">
        <v>1806</v>
      </c>
      <c r="D3258" s="119">
        <f t="shared" ref="D3258:O3260" si="2472">D3281/$P3281</f>
        <v>8.0330437259649612E-2</v>
      </c>
      <c r="E3258" s="119">
        <f t="shared" si="2472"/>
        <v>8.1612305939324878E-2</v>
      </c>
      <c r="F3258" s="119">
        <f t="shared" si="2472"/>
        <v>8.0615296966244129E-2</v>
      </c>
      <c r="G3258" s="119">
        <f t="shared" si="2472"/>
        <v>8.260931491240564E-2</v>
      </c>
      <c r="H3258" s="119">
        <f t="shared" si="2472"/>
        <v>8.7167070217917683E-2</v>
      </c>
      <c r="I3258" s="119">
        <f t="shared" si="2472"/>
        <v>8.2039595499216633E-2</v>
      </c>
      <c r="J3258" s="119">
        <f t="shared" si="2472"/>
        <v>8.2751744765702892E-2</v>
      </c>
      <c r="K3258" s="119">
        <f t="shared" si="2472"/>
        <v>8.2039595499216633E-2</v>
      </c>
      <c r="L3258" s="119">
        <f t="shared" si="2472"/>
        <v>8.4603332858567151E-2</v>
      </c>
      <c r="M3258" s="119">
        <f t="shared" si="2472"/>
        <v>8.6882210511323166E-2</v>
      </c>
      <c r="N3258" s="119">
        <f t="shared" si="2472"/>
        <v>8.7451929924512173E-2</v>
      </c>
      <c r="O3258" s="119">
        <f t="shared" si="2472"/>
        <v>8.1897165645919381E-2</v>
      </c>
      <c r="P3258" s="175">
        <f t="shared" si="2464"/>
        <v>1</v>
      </c>
      <c r="Q3258" s="556">
        <f t="shared" si="2466"/>
        <v>1.3862815884476465E-2</v>
      </c>
      <c r="R3258" s="83"/>
      <c r="S3258" s="83"/>
      <c r="T3258" s="67"/>
      <c r="U3258" s="209">
        <v>1</v>
      </c>
    </row>
    <row r="3259" spans="1:21" s="60" customFormat="1" ht="15.75" hidden="1" customHeight="1" thickBot="1">
      <c r="A3259" s="150" t="s">
        <v>73</v>
      </c>
      <c r="B3259" s="409"/>
      <c r="C3259" s="158" t="s">
        <v>1807</v>
      </c>
      <c r="D3259" s="102" t="e">
        <f t="shared" si="2472"/>
        <v>#DIV/0!</v>
      </c>
      <c r="E3259" s="103" t="e">
        <f t="shared" si="2472"/>
        <v>#DIV/0!</v>
      </c>
      <c r="F3259" s="103" t="e">
        <f t="shared" si="2472"/>
        <v>#DIV/0!</v>
      </c>
      <c r="G3259" s="103" t="e">
        <f t="shared" si="2472"/>
        <v>#DIV/0!</v>
      </c>
      <c r="H3259" s="103" t="e">
        <f t="shared" si="2472"/>
        <v>#DIV/0!</v>
      </c>
      <c r="I3259" s="103" t="e">
        <f t="shared" si="2472"/>
        <v>#DIV/0!</v>
      </c>
      <c r="J3259" s="103" t="e">
        <f t="shared" si="2472"/>
        <v>#DIV/0!</v>
      </c>
      <c r="K3259" s="103" t="e">
        <f t="shared" si="2472"/>
        <v>#DIV/0!</v>
      </c>
      <c r="L3259" s="103" t="e">
        <f t="shared" si="2472"/>
        <v>#DIV/0!</v>
      </c>
      <c r="M3259" s="103" t="e">
        <f t="shared" si="2472"/>
        <v>#DIV/0!</v>
      </c>
      <c r="N3259" s="103" t="e">
        <f t="shared" si="2472"/>
        <v>#DIV/0!</v>
      </c>
      <c r="O3259" s="103" t="e">
        <f t="shared" si="2472"/>
        <v>#DIV/0!</v>
      </c>
      <c r="P3259" s="105" t="e">
        <f t="shared" si="2464"/>
        <v>#DIV/0!</v>
      </c>
      <c r="Q3259" s="106">
        <f t="shared" si="2466"/>
        <v>-1</v>
      </c>
      <c r="R3259" s="83"/>
      <c r="S3259" s="83"/>
      <c r="T3259" s="67"/>
      <c r="U3259" s="209">
        <v>2</v>
      </c>
    </row>
    <row r="3260" spans="1:21" s="60" customFormat="1" ht="15.75" hidden="1" customHeight="1" thickBot="1">
      <c r="A3260" s="150" t="s">
        <v>73</v>
      </c>
      <c r="B3260" s="213"/>
      <c r="C3260" s="40" t="s">
        <v>1808</v>
      </c>
      <c r="D3260" s="102" t="e">
        <f t="shared" si="2472"/>
        <v>#DIV/0!</v>
      </c>
      <c r="E3260" s="103" t="e">
        <f t="shared" si="2472"/>
        <v>#DIV/0!</v>
      </c>
      <c r="F3260" s="103" t="e">
        <f t="shared" si="2472"/>
        <v>#DIV/0!</v>
      </c>
      <c r="G3260" s="103" t="e">
        <f t="shared" si="2472"/>
        <v>#DIV/0!</v>
      </c>
      <c r="H3260" s="103" t="e">
        <f t="shared" si="2472"/>
        <v>#DIV/0!</v>
      </c>
      <c r="I3260" s="103" t="e">
        <f t="shared" si="2472"/>
        <v>#DIV/0!</v>
      </c>
      <c r="J3260" s="103" t="e">
        <f t="shared" si="2472"/>
        <v>#DIV/0!</v>
      </c>
      <c r="K3260" s="103" t="e">
        <f t="shared" si="2472"/>
        <v>#DIV/0!</v>
      </c>
      <c r="L3260" s="103" t="e">
        <f t="shared" si="2472"/>
        <v>#DIV/0!</v>
      </c>
      <c r="M3260" s="103" t="e">
        <f t="shared" si="2472"/>
        <v>#DIV/0!</v>
      </c>
      <c r="N3260" s="103" t="e">
        <f t="shared" si="2472"/>
        <v>#DIV/0!</v>
      </c>
      <c r="O3260" s="103" t="e">
        <f t="shared" si="2472"/>
        <v>#DIV/0!</v>
      </c>
      <c r="P3260" s="107" t="e">
        <f t="shared" si="2464"/>
        <v>#DIV/0!</v>
      </c>
      <c r="Q3260" s="108" t="e">
        <f t="shared" si="2466"/>
        <v>#DIV/0!</v>
      </c>
      <c r="R3260" s="83"/>
      <c r="S3260" s="83"/>
      <c r="T3260" s="67"/>
      <c r="U3260" s="209">
        <v>2</v>
      </c>
    </row>
    <row r="3261" spans="1:21" s="60" customFormat="1" ht="15.75" hidden="1" customHeight="1" thickBot="1">
      <c r="A3261" s="150" t="s">
        <v>73</v>
      </c>
      <c r="B3261" s="213"/>
      <c r="C3261" s="40" t="s">
        <v>2570</v>
      </c>
      <c r="D3261" s="102" t="e">
        <f t="shared" ref="D3261:O3261" si="2473">D3284/$P3284</f>
        <v>#DIV/0!</v>
      </c>
      <c r="E3261" s="103" t="e">
        <f t="shared" si="2473"/>
        <v>#DIV/0!</v>
      </c>
      <c r="F3261" s="103" t="e">
        <f t="shared" si="2473"/>
        <v>#DIV/0!</v>
      </c>
      <c r="G3261" s="103" t="e">
        <f t="shared" si="2473"/>
        <v>#DIV/0!</v>
      </c>
      <c r="H3261" s="103" t="e">
        <f t="shared" si="2473"/>
        <v>#DIV/0!</v>
      </c>
      <c r="I3261" s="103" t="e">
        <f t="shared" si="2473"/>
        <v>#DIV/0!</v>
      </c>
      <c r="J3261" s="103" t="e">
        <f t="shared" si="2473"/>
        <v>#DIV/0!</v>
      </c>
      <c r="K3261" s="103" t="e">
        <f t="shared" si="2473"/>
        <v>#DIV/0!</v>
      </c>
      <c r="L3261" s="103" t="e">
        <f t="shared" si="2473"/>
        <v>#DIV/0!</v>
      </c>
      <c r="M3261" s="103" t="e">
        <f t="shared" si="2473"/>
        <v>#DIV/0!</v>
      </c>
      <c r="N3261" s="103" t="e">
        <f t="shared" si="2473"/>
        <v>#DIV/0!</v>
      </c>
      <c r="O3261" s="103" t="e">
        <f t="shared" si="2473"/>
        <v>#DIV/0!</v>
      </c>
      <c r="P3261" s="107" t="e">
        <f t="shared" ref="P3261:P3263" si="2474">SUM(D3261:O3261)</f>
        <v>#DIV/0!</v>
      </c>
      <c r="Q3261" s="108" t="e">
        <f t="shared" ref="Q3261:Q3263" si="2475">(P3284/P3283-1)</f>
        <v>#DIV/0!</v>
      </c>
      <c r="R3261" s="83"/>
      <c r="S3261" s="83"/>
      <c r="T3261" s="67"/>
      <c r="U3261" s="209">
        <v>2</v>
      </c>
    </row>
    <row r="3262" spans="1:21" s="60" customFormat="1" ht="15.75" hidden="1" customHeight="1" thickBot="1">
      <c r="A3262" s="150" t="s">
        <v>73</v>
      </c>
      <c r="B3262" s="213"/>
      <c r="C3262" s="40" t="s">
        <v>2666</v>
      </c>
      <c r="D3262" s="102" t="e">
        <f t="shared" ref="D3262:O3262" si="2476">D3285/$P3285</f>
        <v>#DIV/0!</v>
      </c>
      <c r="E3262" s="103" t="e">
        <f>E3285/$P3285</f>
        <v>#DIV/0!</v>
      </c>
      <c r="F3262" s="103" t="e">
        <f t="shared" si="2476"/>
        <v>#DIV/0!</v>
      </c>
      <c r="G3262" s="103" t="e">
        <f t="shared" si="2476"/>
        <v>#DIV/0!</v>
      </c>
      <c r="H3262" s="103" t="e">
        <f t="shared" si="2476"/>
        <v>#DIV/0!</v>
      </c>
      <c r="I3262" s="103" t="e">
        <f t="shared" si="2476"/>
        <v>#DIV/0!</v>
      </c>
      <c r="J3262" s="103" t="e">
        <f t="shared" si="2476"/>
        <v>#DIV/0!</v>
      </c>
      <c r="K3262" s="103" t="e">
        <f t="shared" si="2476"/>
        <v>#DIV/0!</v>
      </c>
      <c r="L3262" s="103" t="e">
        <f t="shared" si="2476"/>
        <v>#DIV/0!</v>
      </c>
      <c r="M3262" s="103" t="e">
        <f t="shared" si="2476"/>
        <v>#DIV/0!</v>
      </c>
      <c r="N3262" s="103" t="e">
        <f t="shared" si="2476"/>
        <v>#DIV/0!</v>
      </c>
      <c r="O3262" s="103" t="e">
        <f t="shared" si="2476"/>
        <v>#DIV/0!</v>
      </c>
      <c r="P3262" s="107" t="e">
        <f t="shared" si="2474"/>
        <v>#DIV/0!</v>
      </c>
      <c r="Q3262" s="108" t="e">
        <f t="shared" si="2475"/>
        <v>#DIV/0!</v>
      </c>
      <c r="R3262" s="83"/>
      <c r="S3262" s="83"/>
      <c r="T3262" s="67"/>
      <c r="U3262" s="209">
        <v>2</v>
      </c>
    </row>
    <row r="3263" spans="1:21" s="60" customFormat="1" ht="15.75" hidden="1" customHeight="1" thickBot="1">
      <c r="A3263" s="150" t="s">
        <v>73</v>
      </c>
      <c r="B3263" s="213"/>
      <c r="C3263" s="40" t="s">
        <v>2762</v>
      </c>
      <c r="D3263" s="102" t="e">
        <f t="shared" ref="D3263:O3263" si="2477">D3286/$P3286</f>
        <v>#DIV/0!</v>
      </c>
      <c r="E3263" s="103" t="e">
        <f t="shared" si="2477"/>
        <v>#DIV/0!</v>
      </c>
      <c r="F3263" s="103" t="e">
        <f t="shared" si="2477"/>
        <v>#DIV/0!</v>
      </c>
      <c r="G3263" s="103" t="e">
        <f t="shared" si="2477"/>
        <v>#DIV/0!</v>
      </c>
      <c r="H3263" s="103" t="e">
        <f t="shared" si="2477"/>
        <v>#DIV/0!</v>
      </c>
      <c r="I3263" s="103" t="e">
        <f t="shared" si="2477"/>
        <v>#DIV/0!</v>
      </c>
      <c r="J3263" s="103" t="e">
        <f t="shared" si="2477"/>
        <v>#DIV/0!</v>
      </c>
      <c r="K3263" s="103" t="e">
        <f t="shared" si="2477"/>
        <v>#DIV/0!</v>
      </c>
      <c r="L3263" s="103" t="e">
        <f t="shared" si="2477"/>
        <v>#DIV/0!</v>
      </c>
      <c r="M3263" s="103" t="e">
        <f t="shared" si="2477"/>
        <v>#DIV/0!</v>
      </c>
      <c r="N3263" s="103" t="e">
        <f t="shared" si="2477"/>
        <v>#DIV/0!</v>
      </c>
      <c r="O3263" s="103" t="e">
        <f t="shared" si="2477"/>
        <v>#DIV/0!</v>
      </c>
      <c r="P3263" s="107" t="e">
        <f t="shared" si="2474"/>
        <v>#DIV/0!</v>
      </c>
      <c r="Q3263" s="108" t="e">
        <f t="shared" si="2475"/>
        <v>#DIV/0!</v>
      </c>
      <c r="R3263" s="83"/>
      <c r="S3263" s="83"/>
      <c r="T3263" s="67"/>
      <c r="U3263" s="209">
        <v>2</v>
      </c>
    </row>
    <row r="3264" spans="1:21" s="60" customFormat="1" ht="15.75" hidden="1" customHeight="1" thickBot="1">
      <c r="A3264" s="150" t="s">
        <v>73</v>
      </c>
      <c r="B3264" s="213"/>
      <c r="C3264" s="41" t="s">
        <v>344</v>
      </c>
      <c r="D3264" s="351">
        <v>86.813525599999991</v>
      </c>
      <c r="E3264" s="352">
        <v>84.855381120000004</v>
      </c>
      <c r="F3264" s="352">
        <v>84.988294120000006</v>
      </c>
      <c r="G3264" s="352">
        <v>81.42748709</v>
      </c>
      <c r="H3264" s="352">
        <v>86.292619930000001</v>
      </c>
      <c r="I3264" s="352">
        <v>80.949722469999998</v>
      </c>
      <c r="J3264" s="352">
        <v>82.736445569999987</v>
      </c>
      <c r="K3264" s="352">
        <v>81.320223659999996</v>
      </c>
      <c r="L3264" s="352">
        <v>81.107153420000003</v>
      </c>
      <c r="M3264" s="352">
        <v>84.442584449999984</v>
      </c>
      <c r="N3264" s="352">
        <v>83.084273840000009</v>
      </c>
      <c r="O3264" s="83">
        <v>83.139041259999999</v>
      </c>
      <c r="P3264" s="304">
        <f>SUM(D3264:O3264)</f>
        <v>1001.1567525300001</v>
      </c>
      <c r="Q3264" s="84"/>
      <c r="R3264" s="83"/>
      <c r="S3264" s="83"/>
      <c r="T3264" s="67"/>
      <c r="U3264" s="209">
        <v>2</v>
      </c>
    </row>
    <row r="3265" spans="1:21" s="60" customFormat="1" ht="15.75" hidden="1" customHeight="1" thickBot="1">
      <c r="A3265" s="150" t="s">
        <v>73</v>
      </c>
      <c r="B3265" s="213"/>
      <c r="C3265" s="40" t="s">
        <v>345</v>
      </c>
      <c r="D3265" s="109">
        <v>81.532264260000005</v>
      </c>
      <c r="E3265" s="449">
        <v>81.644671029999998</v>
      </c>
      <c r="F3265" s="114">
        <v>81.683472679999994</v>
      </c>
      <c r="G3265" s="110">
        <v>80.651272750000004</v>
      </c>
      <c r="H3265" s="110">
        <v>79.455617070000002</v>
      </c>
      <c r="I3265" s="110">
        <v>79.243619559999999</v>
      </c>
      <c r="J3265" s="110">
        <v>84.883863059999996</v>
      </c>
      <c r="K3265" s="110">
        <v>80.539147580000005</v>
      </c>
      <c r="L3265" s="110">
        <v>77.906899839999994</v>
      </c>
      <c r="M3265" s="110">
        <v>82.733494759999999</v>
      </c>
      <c r="N3265" s="110">
        <v>81.634874370000006</v>
      </c>
      <c r="O3265" s="111">
        <v>82.231772230000004</v>
      </c>
      <c r="P3265" s="112">
        <f>SUM(D3265:O3265)</f>
        <v>974.14096918999996</v>
      </c>
      <c r="Q3265" s="240"/>
      <c r="R3265" s="315"/>
      <c r="S3265" s="315"/>
      <c r="T3265" s="242"/>
      <c r="U3265" s="209">
        <v>2</v>
      </c>
    </row>
    <row r="3266" spans="1:21" s="60" customFormat="1" ht="15.75" hidden="1" customHeight="1" thickBot="1">
      <c r="A3266" s="163" t="s">
        <v>73</v>
      </c>
      <c r="B3266" s="213"/>
      <c r="C3266" s="40" t="s">
        <v>485</v>
      </c>
      <c r="D3266" s="109">
        <v>81.559989799999997</v>
      </c>
      <c r="E3266" s="110">
        <v>78.193952170000003</v>
      </c>
      <c r="F3266" s="110">
        <v>79.047441210000002</v>
      </c>
      <c r="G3266" s="110">
        <v>76.739007319999999</v>
      </c>
      <c r="H3266" s="110">
        <v>79.35457959</v>
      </c>
      <c r="I3266" s="110">
        <v>76.937137399999997</v>
      </c>
      <c r="J3266" s="110">
        <v>79.583525289999997</v>
      </c>
      <c r="K3266" s="110">
        <v>78.079571349999995</v>
      </c>
      <c r="L3266" s="110">
        <v>76.120868529999996</v>
      </c>
      <c r="M3266" s="110">
        <v>88.463932659999998</v>
      </c>
      <c r="N3266" s="110">
        <v>81.360140959999995</v>
      </c>
      <c r="O3266" s="111">
        <v>79.070397249999999</v>
      </c>
      <c r="P3266" s="112">
        <f>SUM(D3266:O3266)</f>
        <v>954.51054353000006</v>
      </c>
      <c r="Q3266" s="80"/>
      <c r="R3266" s="114"/>
      <c r="S3266" s="114"/>
      <c r="T3266" s="115">
        <f t="shared" ref="T3266:T3271" si="2478">R3266-S3266</f>
        <v>0</v>
      </c>
      <c r="U3266" s="209">
        <v>2</v>
      </c>
    </row>
    <row r="3267" spans="1:21" s="60" customFormat="1" ht="15.75" hidden="1" customHeight="1" thickBot="1">
      <c r="A3267" s="163" t="s">
        <v>73</v>
      </c>
      <c r="B3267" s="213"/>
      <c r="C3267" s="40" t="s">
        <v>604</v>
      </c>
      <c r="D3267" s="109">
        <v>75.263708510000001</v>
      </c>
      <c r="E3267" s="110">
        <v>79.070084589999993</v>
      </c>
      <c r="F3267" s="110">
        <v>76.483416199999994</v>
      </c>
      <c r="G3267" s="110">
        <v>74.026607740000003</v>
      </c>
      <c r="H3267" s="110">
        <v>83.161996310000006</v>
      </c>
      <c r="I3267" s="110">
        <v>74.455006789999999</v>
      </c>
      <c r="J3267" s="110">
        <v>76.954409609999999</v>
      </c>
      <c r="K3267" s="110">
        <v>79.008844670000002</v>
      </c>
      <c r="L3267" s="110">
        <v>73.303363959999999</v>
      </c>
      <c r="M3267" s="110">
        <v>78.204650319999999</v>
      </c>
      <c r="N3267" s="110">
        <v>75.092936769999994</v>
      </c>
      <c r="O3267" s="111">
        <v>74.791154379999995</v>
      </c>
      <c r="P3267" s="112">
        <f t="shared" ref="P3267:P3273" si="2479">SUM(D3267:O3267)</f>
        <v>919.81617984999991</v>
      </c>
      <c r="Q3267" s="80"/>
      <c r="R3267" s="114"/>
      <c r="S3267" s="114"/>
      <c r="T3267" s="115">
        <f t="shared" si="2478"/>
        <v>0</v>
      </c>
      <c r="U3267" s="209">
        <v>2</v>
      </c>
    </row>
    <row r="3268" spans="1:21" s="60" customFormat="1" ht="15.75" hidden="1" customHeight="1" thickBot="1">
      <c r="A3268" s="163" t="s">
        <v>73</v>
      </c>
      <c r="B3268" s="213"/>
      <c r="C3268" s="40" t="s">
        <v>700</v>
      </c>
      <c r="D3268" s="109">
        <v>74.238765259999994</v>
      </c>
      <c r="E3268" s="110">
        <v>74.545723129999999</v>
      </c>
      <c r="F3268" s="110">
        <v>73.508248499999993</v>
      </c>
      <c r="G3268" s="110">
        <v>73.780955230000004</v>
      </c>
      <c r="H3268" s="110">
        <v>81.870218030000004</v>
      </c>
      <c r="I3268" s="110">
        <v>71.877639160000001</v>
      </c>
      <c r="J3268" s="110">
        <v>75.969665820000003</v>
      </c>
      <c r="K3268" s="110">
        <v>75.771679050000003</v>
      </c>
      <c r="L3268" s="110">
        <v>74.429367110000001</v>
      </c>
      <c r="M3268" s="110">
        <v>78.333786549999999</v>
      </c>
      <c r="N3268" s="110">
        <v>72.464160390000004</v>
      </c>
      <c r="O3268" s="111">
        <v>75.525527179999997</v>
      </c>
      <c r="P3268" s="112">
        <f t="shared" si="2479"/>
        <v>902.31573541</v>
      </c>
      <c r="Q3268" s="80"/>
      <c r="R3268" s="114"/>
      <c r="S3268" s="114"/>
      <c r="T3268" s="115">
        <f t="shared" si="2478"/>
        <v>0</v>
      </c>
      <c r="U3268" s="209">
        <v>2</v>
      </c>
    </row>
    <row r="3269" spans="1:21" s="60" customFormat="1" ht="15.75" hidden="1" customHeight="1" thickBot="1">
      <c r="A3269" s="163" t="s">
        <v>73</v>
      </c>
      <c r="B3269" s="213"/>
      <c r="C3269" s="40" t="s">
        <v>786</v>
      </c>
      <c r="D3269" s="151">
        <v>71.400789700000004</v>
      </c>
      <c r="E3269" s="152">
        <v>70.125972480000001</v>
      </c>
      <c r="F3269" s="152">
        <v>53.251690300000007</v>
      </c>
      <c r="G3269" s="152">
        <v>52.596959200000001</v>
      </c>
      <c r="H3269" s="152">
        <v>56.85260203</v>
      </c>
      <c r="I3269" s="152">
        <v>51.128269440000004</v>
      </c>
      <c r="J3269" s="152">
        <v>55.33862036</v>
      </c>
      <c r="K3269" s="152">
        <v>54.291874879999995</v>
      </c>
      <c r="L3269" s="152">
        <v>53.650124300000002</v>
      </c>
      <c r="M3269" s="152">
        <v>56.286127759999999</v>
      </c>
      <c r="N3269" s="152">
        <v>50.778610349999994</v>
      </c>
      <c r="O3269" s="111">
        <v>47.181766159999995</v>
      </c>
      <c r="P3269" s="112">
        <f t="shared" si="2479"/>
        <v>672.88340696</v>
      </c>
      <c r="Q3269" s="80"/>
      <c r="R3269" s="114"/>
      <c r="S3269" s="114"/>
      <c r="T3269" s="115">
        <f t="shared" si="2478"/>
        <v>0</v>
      </c>
      <c r="U3269" s="209">
        <v>2</v>
      </c>
    </row>
    <row r="3270" spans="1:21" s="60" customFormat="1" ht="15.75" hidden="1" customHeight="1" thickBot="1">
      <c r="A3270" s="163" t="s">
        <v>73</v>
      </c>
      <c r="B3270" s="213"/>
      <c r="C3270" s="40" t="s">
        <v>868</v>
      </c>
      <c r="D3270" s="306">
        <v>49.453823469999996</v>
      </c>
      <c r="E3270" s="307">
        <v>49.267714409999996</v>
      </c>
      <c r="F3270" s="307">
        <v>49.456933199999995</v>
      </c>
      <c r="G3270" s="307">
        <v>49.316100980000002</v>
      </c>
      <c r="H3270" s="307">
        <v>52.751220879999998</v>
      </c>
      <c r="I3270" s="307">
        <v>49.314362519999996</v>
      </c>
      <c r="J3270" s="307">
        <v>49.746348359999999</v>
      </c>
      <c r="K3270" s="307">
        <v>48.182570460000001</v>
      </c>
      <c r="L3270" s="307">
        <v>44.041952719999998</v>
      </c>
      <c r="M3270" s="307">
        <v>47.578903009999998</v>
      </c>
      <c r="N3270" s="307">
        <v>53.07329429</v>
      </c>
      <c r="O3270" s="308">
        <v>49.637948529999996</v>
      </c>
      <c r="P3270" s="309">
        <f t="shared" si="2479"/>
        <v>591.82117283000002</v>
      </c>
      <c r="Q3270" s="80"/>
      <c r="R3270" s="109"/>
      <c r="S3270" s="109"/>
      <c r="T3270" s="52">
        <f>S3270-R3270</f>
        <v>0</v>
      </c>
      <c r="U3270" s="209">
        <v>2</v>
      </c>
    </row>
    <row r="3271" spans="1:21" s="60" customFormat="1" ht="15.75" hidden="1" customHeight="1" thickBot="1">
      <c r="A3271" s="163" t="s">
        <v>73</v>
      </c>
      <c r="B3271" s="512"/>
      <c r="C3271" s="41" t="s">
        <v>952</v>
      </c>
      <c r="D3271" s="306">
        <v>47.892260440000001</v>
      </c>
      <c r="E3271" s="307">
        <v>52.116371769999994</v>
      </c>
      <c r="F3271" s="307">
        <v>54.685915200000004</v>
      </c>
      <c r="G3271" s="307">
        <v>51.671998680000002</v>
      </c>
      <c r="H3271" s="307">
        <v>79.621702720000002</v>
      </c>
      <c r="I3271" s="307">
        <v>52.293287380000002</v>
      </c>
      <c r="J3271" s="307">
        <v>52.66000202</v>
      </c>
      <c r="K3271" s="307">
        <v>53.118778870000007</v>
      </c>
      <c r="L3271" s="307">
        <v>49.398140859999998</v>
      </c>
      <c r="M3271" s="307">
        <v>53.181560929999996</v>
      </c>
      <c r="N3271" s="307">
        <v>50.834679989999998</v>
      </c>
      <c r="O3271" s="308">
        <v>51.326959870000003</v>
      </c>
      <c r="P3271" s="309">
        <f t="shared" si="2479"/>
        <v>648.8016587300001</v>
      </c>
      <c r="Q3271" s="80"/>
      <c r="R3271" s="342">
        <v>661.1</v>
      </c>
      <c r="S3271" s="342">
        <v>661.1</v>
      </c>
      <c r="T3271" s="355">
        <f t="shared" si="2478"/>
        <v>0</v>
      </c>
      <c r="U3271" s="209">
        <v>2</v>
      </c>
    </row>
    <row r="3272" spans="1:21" s="60" customFormat="1" ht="15.6" customHeight="1" thickBot="1">
      <c r="A3272" s="163" t="s">
        <v>73</v>
      </c>
      <c r="B3272" s="513">
        <v>592</v>
      </c>
      <c r="C3272" s="567" t="s">
        <v>2827</v>
      </c>
      <c r="D3272" s="551">
        <v>56.4</v>
      </c>
      <c r="E3272" s="551">
        <v>57.3</v>
      </c>
      <c r="F3272" s="551">
        <v>56.6</v>
      </c>
      <c r="G3272" s="551">
        <v>58</v>
      </c>
      <c r="H3272" s="551">
        <v>61.2</v>
      </c>
      <c r="I3272" s="551">
        <v>57.6</v>
      </c>
      <c r="J3272" s="551">
        <v>58.1</v>
      </c>
      <c r="K3272" s="551">
        <v>57.6</v>
      </c>
      <c r="L3272" s="551">
        <v>59.4</v>
      </c>
      <c r="M3272" s="551">
        <v>61</v>
      </c>
      <c r="N3272" s="551">
        <v>61.4</v>
      </c>
      <c r="O3272" s="551">
        <f>(R3272)-SUM(D3272:N3272)</f>
        <v>57.5</v>
      </c>
      <c r="P3272" s="552">
        <f t="shared" ref="P3272" si="2480">SUM(D3272:O3272)</f>
        <v>702.1</v>
      </c>
      <c r="Q3272" s="173"/>
      <c r="R3272" s="551">
        <v>702.1</v>
      </c>
      <c r="S3272" s="551">
        <v>702.1</v>
      </c>
      <c r="T3272" s="521">
        <f>R3272-S3272</f>
        <v>0</v>
      </c>
      <c r="U3272" s="209">
        <v>1</v>
      </c>
    </row>
    <row r="3273" spans="1:21" s="60" customFormat="1" ht="15.75" hidden="1" customHeight="1" thickBot="1">
      <c r="A3273" s="163" t="s">
        <v>73</v>
      </c>
      <c r="B3273" s="409"/>
      <c r="C3273" s="158" t="s">
        <v>1086</v>
      </c>
      <c r="D3273" s="312">
        <v>50.428829409999999</v>
      </c>
      <c r="E3273" s="313">
        <v>51.513691430000002</v>
      </c>
      <c r="F3273" s="313">
        <v>51.291341090000003</v>
      </c>
      <c r="G3273" s="313">
        <v>49.08158092</v>
      </c>
      <c r="H3273" s="313">
        <v>58.276414339999995</v>
      </c>
      <c r="I3273" s="313">
        <v>50.249429620000008</v>
      </c>
      <c r="J3273" s="313">
        <v>50.956794040000005</v>
      </c>
      <c r="K3273" s="313">
        <v>49.83961643</v>
      </c>
      <c r="L3273" s="313">
        <v>48.449398000000002</v>
      </c>
      <c r="M3273" s="313">
        <v>51.728534889999999</v>
      </c>
      <c r="N3273" s="313">
        <v>46.170506830000001</v>
      </c>
      <c r="O3273" s="305">
        <v>49.544668209999998</v>
      </c>
      <c r="P3273" s="314">
        <f t="shared" si="2479"/>
        <v>607.53080520999993</v>
      </c>
      <c r="Q3273" s="75"/>
      <c r="R3273" s="395">
        <v>629.4</v>
      </c>
      <c r="S3273" s="396">
        <v>629.4</v>
      </c>
      <c r="T3273" s="397">
        <f>R3273-S3273</f>
        <v>0</v>
      </c>
      <c r="U3273" s="209">
        <v>2</v>
      </c>
    </row>
    <row r="3274" spans="1:21" s="60" customFormat="1" ht="15.75" hidden="1" customHeight="1" thickBot="1">
      <c r="A3274" s="163" t="s">
        <v>73</v>
      </c>
      <c r="B3274" s="62"/>
      <c r="C3274" s="40" t="s">
        <v>1799</v>
      </c>
      <c r="D3274" s="109">
        <v>48.796964869999996</v>
      </c>
      <c r="E3274" s="110">
        <v>48.165623579999995</v>
      </c>
      <c r="F3274" s="110">
        <v>49.531906019999994</v>
      </c>
      <c r="G3274" s="110">
        <v>48.906426259999996</v>
      </c>
      <c r="H3274" s="110">
        <v>57.627533640000003</v>
      </c>
      <c r="I3274" s="110">
        <v>47.865002989999994</v>
      </c>
      <c r="J3274" s="110">
        <v>48.897553389999999</v>
      </c>
      <c r="K3274" s="110">
        <v>50.70115156</v>
      </c>
      <c r="L3274" s="110">
        <v>47.166502510000001</v>
      </c>
      <c r="M3274" s="110">
        <v>49.899540769999994</v>
      </c>
      <c r="N3274" s="110">
        <v>48.756320250000002</v>
      </c>
      <c r="O3274" s="111">
        <v>47.46584567</v>
      </c>
      <c r="P3274" s="112">
        <f t="shared" ref="P3274:P3283" si="2481">SUM(D3274:O3274)</f>
        <v>593.7803715099999</v>
      </c>
      <c r="Q3274" s="75"/>
      <c r="R3274" s="109">
        <v>594.6</v>
      </c>
      <c r="S3274" s="114">
        <v>594.6</v>
      </c>
      <c r="T3274" s="310">
        <f t="shared" ref="T3274:T3283" si="2482">R3274-S3274</f>
        <v>0</v>
      </c>
      <c r="U3274" s="209">
        <v>2</v>
      </c>
    </row>
    <row r="3275" spans="1:21" s="60" customFormat="1" ht="15.75" hidden="1" customHeight="1" thickBot="1">
      <c r="A3275" s="163" t="s">
        <v>73</v>
      </c>
      <c r="B3275" s="62"/>
      <c r="C3275" s="40" t="s">
        <v>1800</v>
      </c>
      <c r="D3275" s="312">
        <v>47.02592180000002</v>
      </c>
      <c r="E3275" s="313">
        <v>49.891773180000001</v>
      </c>
      <c r="F3275" s="313">
        <v>46.13868913000001</v>
      </c>
      <c r="G3275" s="313">
        <v>46.766979009999972</v>
      </c>
      <c r="H3275" s="313">
        <v>51.288706900000015</v>
      </c>
      <c r="I3275" s="313">
        <v>45.838469999999987</v>
      </c>
      <c r="J3275" s="313">
        <v>47.280631110000002</v>
      </c>
      <c r="K3275" s="313">
        <v>46.671587610000017</v>
      </c>
      <c r="L3275" s="313">
        <v>45.90834674000002</v>
      </c>
      <c r="M3275" s="313">
        <v>50.370792170000009</v>
      </c>
      <c r="N3275" s="313">
        <v>46.684905499999999</v>
      </c>
      <c r="O3275" s="305">
        <v>47.703231439999996</v>
      </c>
      <c r="P3275" s="314">
        <f t="shared" si="2481"/>
        <v>571.57003458999998</v>
      </c>
      <c r="Q3275" s="79"/>
      <c r="R3275" s="117">
        <v>568.5</v>
      </c>
      <c r="S3275" s="114">
        <v>568.5</v>
      </c>
      <c r="T3275" s="115">
        <f t="shared" si="2482"/>
        <v>0</v>
      </c>
      <c r="U3275" s="209">
        <v>2</v>
      </c>
    </row>
    <row r="3276" spans="1:21" s="60" customFormat="1" ht="15.6" hidden="1" customHeight="1" thickBot="1">
      <c r="A3276" s="163" t="s">
        <v>73</v>
      </c>
      <c r="B3276" s="62"/>
      <c r="C3276" s="40" t="s">
        <v>1801</v>
      </c>
      <c r="D3276" s="109">
        <v>47.952465850000003</v>
      </c>
      <c r="E3276" s="110">
        <v>47.427992390000021</v>
      </c>
      <c r="F3276" s="110">
        <v>47.4432963</v>
      </c>
      <c r="G3276" s="110">
        <v>47.313182390000001</v>
      </c>
      <c r="H3276" s="110">
        <v>54.431683390000003</v>
      </c>
      <c r="I3276" s="110">
        <v>47.819812889999987</v>
      </c>
      <c r="J3276" s="110">
        <v>48.284739870000017</v>
      </c>
      <c r="K3276" s="110">
        <v>48.216157659999993</v>
      </c>
      <c r="L3276" s="110">
        <v>46.888181540000005</v>
      </c>
      <c r="M3276" s="110">
        <v>50.665070070000006</v>
      </c>
      <c r="N3276" s="110">
        <v>47.77677225</v>
      </c>
      <c r="O3276" s="111">
        <v>49.402851900000002</v>
      </c>
      <c r="P3276" s="112">
        <f t="shared" si="2481"/>
        <v>583.62220649999995</v>
      </c>
      <c r="Q3276" s="113"/>
      <c r="R3276" s="109">
        <v>568.29999999999995</v>
      </c>
      <c r="S3276" s="114">
        <v>568.29999999999995</v>
      </c>
      <c r="T3276" s="115">
        <f t="shared" si="2482"/>
        <v>0</v>
      </c>
      <c r="U3276" s="209">
        <v>2</v>
      </c>
    </row>
    <row r="3277" spans="1:21" s="60" customFormat="1" ht="15.6" hidden="1" customHeight="1" thickBot="1">
      <c r="A3277" s="163" t="s">
        <v>73</v>
      </c>
      <c r="B3277" s="62"/>
      <c r="C3277" s="40" t="s">
        <v>1802</v>
      </c>
      <c r="D3277" s="110">
        <v>46.360623989999993</v>
      </c>
      <c r="E3277" s="110">
        <v>51.238487799999994</v>
      </c>
      <c r="F3277" s="110">
        <v>49.215351599999991</v>
      </c>
      <c r="G3277" s="110">
        <v>51.582845159999998</v>
      </c>
      <c r="H3277" s="110">
        <v>55.322820739999997</v>
      </c>
      <c r="I3277" s="110">
        <v>49.135937479999996</v>
      </c>
      <c r="J3277" s="110">
        <v>53.337876969999996</v>
      </c>
      <c r="K3277" s="110">
        <v>50.255748920000002</v>
      </c>
      <c r="L3277" s="110">
        <v>51.91203414999999</v>
      </c>
      <c r="M3277" s="110">
        <v>51.478927580000004</v>
      </c>
      <c r="N3277" s="110">
        <v>53.348249459999998</v>
      </c>
      <c r="O3277" s="111">
        <v>51.527553709999999</v>
      </c>
      <c r="P3277" s="112">
        <f t="shared" si="2481"/>
        <v>614.71645755999998</v>
      </c>
      <c r="Q3277" s="113"/>
      <c r="R3277" s="109">
        <v>607.6</v>
      </c>
      <c r="S3277" s="114">
        <v>607.6</v>
      </c>
      <c r="T3277" s="115">
        <f t="shared" si="2482"/>
        <v>0</v>
      </c>
      <c r="U3277" s="209">
        <v>2</v>
      </c>
    </row>
    <row r="3278" spans="1:21" s="60" customFormat="1" ht="15.75" hidden="1" customHeight="1" thickBot="1">
      <c r="A3278" s="163" t="s">
        <v>73</v>
      </c>
      <c r="B3278" s="62">
        <f>+B3272+1</f>
        <v>593</v>
      </c>
      <c r="C3278" s="40" t="s">
        <v>1803</v>
      </c>
      <c r="D3278" s="109">
        <v>50.452345450000003</v>
      </c>
      <c r="E3278" s="110">
        <v>51.119767689999996</v>
      </c>
      <c r="F3278" s="110">
        <v>49.912411920000004</v>
      </c>
      <c r="G3278" s="110">
        <v>52.45370028</v>
      </c>
      <c r="H3278" s="110">
        <v>51.857268819999994</v>
      </c>
      <c r="I3278" s="110">
        <v>49.874687469999998</v>
      </c>
      <c r="J3278" s="110">
        <v>53.361479860000003</v>
      </c>
      <c r="K3278" s="110">
        <v>51.01029003</v>
      </c>
      <c r="L3278" s="110">
        <v>52.053811920000001</v>
      </c>
      <c r="M3278" s="110">
        <v>57.107915069999997</v>
      </c>
      <c r="N3278" s="110">
        <v>55.312576790000001</v>
      </c>
      <c r="O3278" s="111">
        <v>52.984717100000005</v>
      </c>
      <c r="P3278" s="112">
        <f t="shared" si="2481"/>
        <v>627.50097240000002</v>
      </c>
      <c r="Q3278" s="79"/>
      <c r="R3278" s="402">
        <v>630</v>
      </c>
      <c r="S3278" s="343">
        <v>630</v>
      </c>
      <c r="T3278" s="403">
        <f t="shared" si="2482"/>
        <v>0</v>
      </c>
      <c r="U3278" s="209">
        <v>2</v>
      </c>
    </row>
    <row r="3279" spans="1:21" s="60" customFormat="1" ht="15.75" hidden="1" customHeight="1" thickBot="1">
      <c r="A3279" s="163" t="s">
        <v>73</v>
      </c>
      <c r="B3279" s="408">
        <v>602</v>
      </c>
      <c r="C3279" s="568" t="s">
        <v>1804</v>
      </c>
      <c r="D3279" s="306">
        <v>57.544592230000006</v>
      </c>
      <c r="E3279" s="307">
        <v>54.677885950000004</v>
      </c>
      <c r="F3279" s="307">
        <v>55.893355929999998</v>
      </c>
      <c r="G3279" s="307">
        <v>54.654762679999997</v>
      </c>
      <c r="H3279" s="307">
        <v>60.478612140000003</v>
      </c>
      <c r="I3279" s="307">
        <v>58.782158229999993</v>
      </c>
      <c r="J3279" s="307">
        <v>52.487219789999997</v>
      </c>
      <c r="K3279" s="307">
        <v>56.361170489999999</v>
      </c>
      <c r="L3279" s="307">
        <v>58.72030006</v>
      </c>
      <c r="M3279" s="307">
        <v>58.372345930000002</v>
      </c>
      <c r="N3279" s="307">
        <v>59.545037560000004</v>
      </c>
      <c r="O3279" s="308">
        <v>52.84606457000001</v>
      </c>
      <c r="P3279" s="309">
        <f t="shared" si="2481"/>
        <v>680.36350556000002</v>
      </c>
      <c r="Q3279" s="79"/>
      <c r="R3279" s="342">
        <v>688.2</v>
      </c>
      <c r="S3279" s="342">
        <v>688.2</v>
      </c>
      <c r="T3279" s="355">
        <f t="shared" si="2482"/>
        <v>0</v>
      </c>
      <c r="U3279" s="209">
        <v>2</v>
      </c>
    </row>
    <row r="3280" spans="1:21" s="60" customFormat="1" ht="15.75" customHeight="1" thickBot="1">
      <c r="A3280" s="163" t="s">
        <v>73</v>
      </c>
      <c r="B3280" s="513">
        <v>593</v>
      </c>
      <c r="C3280" s="567" t="s">
        <v>1805</v>
      </c>
      <c r="D3280" s="551">
        <v>58.501932770000003</v>
      </c>
      <c r="E3280" s="551">
        <v>53.972185450000005</v>
      </c>
      <c r="F3280" s="551">
        <v>57.901663939999999</v>
      </c>
      <c r="G3280" s="551">
        <v>57.82288063</v>
      </c>
      <c r="H3280" s="551">
        <v>55.587920110000006</v>
      </c>
      <c r="I3280" s="565">
        <v>57.1</v>
      </c>
      <c r="J3280" s="565">
        <v>57.6</v>
      </c>
      <c r="K3280" s="565">
        <v>57</v>
      </c>
      <c r="L3280" s="565">
        <v>58.9</v>
      </c>
      <c r="M3280" s="565">
        <v>60.4</v>
      </c>
      <c r="N3280" s="565">
        <v>60.8</v>
      </c>
      <c r="O3280" s="551">
        <f>(R3280)-SUM(D3280:N3280)</f>
        <v>56.913417099999947</v>
      </c>
      <c r="P3280" s="552">
        <f t="shared" si="2481"/>
        <v>692.5</v>
      </c>
      <c r="Q3280" s="523"/>
      <c r="R3280" s="553">
        <v>692.5</v>
      </c>
      <c r="S3280" s="551">
        <v>692.5</v>
      </c>
      <c r="T3280" s="521">
        <f t="shared" si="2482"/>
        <v>0</v>
      </c>
      <c r="U3280" s="209">
        <v>1</v>
      </c>
    </row>
    <row r="3281" spans="1:21" s="60" customFormat="1" ht="15.75" customHeight="1" thickBot="1">
      <c r="A3281" s="163" t="s">
        <v>73</v>
      </c>
      <c r="B3281" s="513">
        <v>594</v>
      </c>
      <c r="C3281" s="567" t="s">
        <v>1806</v>
      </c>
      <c r="D3281" s="565">
        <v>56.4</v>
      </c>
      <c r="E3281" s="565">
        <v>57.3</v>
      </c>
      <c r="F3281" s="565">
        <v>56.6</v>
      </c>
      <c r="G3281" s="565">
        <v>58</v>
      </c>
      <c r="H3281" s="565">
        <v>61.2</v>
      </c>
      <c r="I3281" s="565">
        <v>57.6</v>
      </c>
      <c r="J3281" s="565">
        <v>58.1</v>
      </c>
      <c r="K3281" s="565">
        <v>57.6</v>
      </c>
      <c r="L3281" s="565">
        <v>59.4</v>
      </c>
      <c r="M3281" s="565">
        <v>61</v>
      </c>
      <c r="N3281" s="565">
        <v>61.4</v>
      </c>
      <c r="O3281" s="551">
        <f>(R3281)-SUM(D3281:N3281)</f>
        <v>57.5</v>
      </c>
      <c r="P3281" s="552">
        <f t="shared" si="2481"/>
        <v>702.1</v>
      </c>
      <c r="Q3281" s="523"/>
      <c r="R3281" s="553">
        <v>702.1</v>
      </c>
      <c r="S3281" s="551">
        <v>702.1</v>
      </c>
      <c r="T3281" s="521">
        <f t="shared" si="2482"/>
        <v>0</v>
      </c>
      <c r="U3281" s="209">
        <v>1</v>
      </c>
    </row>
    <row r="3282" spans="1:21" s="60" customFormat="1" ht="15.75" hidden="1" customHeight="1" thickBot="1">
      <c r="A3282" s="163" t="s">
        <v>73</v>
      </c>
      <c r="B3282" s="409"/>
      <c r="C3282" s="158" t="s">
        <v>1807</v>
      </c>
      <c r="D3282" s="415"/>
      <c r="E3282" s="416"/>
      <c r="F3282" s="416"/>
      <c r="G3282" s="416"/>
      <c r="H3282" s="416"/>
      <c r="I3282" s="416"/>
      <c r="J3282" s="416"/>
      <c r="K3282" s="416"/>
      <c r="L3282" s="416"/>
      <c r="M3282" s="416"/>
      <c r="N3282" s="416"/>
      <c r="O3282" s="305">
        <f>(R3282)-SUM(D3282:N3282)</f>
        <v>0</v>
      </c>
      <c r="P3282" s="314">
        <f t="shared" si="2481"/>
        <v>0</v>
      </c>
      <c r="Q3282" s="80"/>
      <c r="R3282" s="420"/>
      <c r="S3282" s="343"/>
      <c r="T3282" s="403">
        <f t="shared" si="2482"/>
        <v>0</v>
      </c>
      <c r="U3282" s="209">
        <v>2</v>
      </c>
    </row>
    <row r="3283" spans="1:21" s="60" customFormat="1" ht="15.75" hidden="1" customHeight="1" thickBot="1">
      <c r="A3283" s="163" t="s">
        <v>73</v>
      </c>
      <c r="B3283" s="213"/>
      <c r="C3283" s="40" t="s">
        <v>1808</v>
      </c>
      <c r="D3283" s="134"/>
      <c r="E3283" s="133"/>
      <c r="F3283" s="133"/>
      <c r="G3283" s="133"/>
      <c r="H3283" s="133"/>
      <c r="I3283" s="133"/>
      <c r="J3283" s="133"/>
      <c r="K3283" s="133"/>
      <c r="L3283" s="133"/>
      <c r="M3283" s="133"/>
      <c r="N3283" s="133"/>
      <c r="O3283" s="111">
        <f>(R3283)-SUM(D3283:N3283)</f>
        <v>0</v>
      </c>
      <c r="P3283" s="112">
        <f t="shared" si="2481"/>
        <v>0</v>
      </c>
      <c r="Q3283" s="80"/>
      <c r="R3283" s="120"/>
      <c r="S3283" s="114"/>
      <c r="T3283" s="115">
        <f t="shared" si="2482"/>
        <v>0</v>
      </c>
      <c r="U3283" s="209">
        <v>2</v>
      </c>
    </row>
    <row r="3284" spans="1:21" s="60" customFormat="1" ht="15.75" hidden="1" customHeight="1" thickBot="1">
      <c r="A3284" s="163" t="s">
        <v>73</v>
      </c>
      <c r="B3284" s="213"/>
      <c r="C3284" s="40" t="s">
        <v>2570</v>
      </c>
      <c r="D3284" s="492"/>
      <c r="E3284" s="491"/>
      <c r="F3284" s="491"/>
      <c r="G3284" s="491"/>
      <c r="H3284" s="491"/>
      <c r="I3284" s="491"/>
      <c r="J3284" s="491"/>
      <c r="K3284" s="491"/>
      <c r="L3284" s="491"/>
      <c r="M3284" s="491"/>
      <c r="N3284" s="491"/>
      <c r="O3284" s="111">
        <f t="shared" ref="O3284:O3286" si="2483">(R3284)-SUM(D3284:N3284)</f>
        <v>0</v>
      </c>
      <c r="P3284" s="112">
        <f t="shared" ref="P3284:P3286" si="2484">SUM(D3284:O3284)</f>
        <v>0</v>
      </c>
      <c r="Q3284" s="80"/>
      <c r="R3284" s="487"/>
      <c r="S3284" s="488"/>
      <c r="T3284" s="115">
        <f t="shared" ref="T3284:T3286" si="2485">R3284-S3284</f>
        <v>0</v>
      </c>
      <c r="U3284" s="209">
        <v>2</v>
      </c>
    </row>
    <row r="3285" spans="1:21" s="60" customFormat="1" ht="15.75" hidden="1" customHeight="1" thickBot="1">
      <c r="A3285" s="163" t="s">
        <v>73</v>
      </c>
      <c r="B3285" s="213"/>
      <c r="C3285" s="40" t="s">
        <v>2666</v>
      </c>
      <c r="D3285" s="492"/>
      <c r="E3285" s="491"/>
      <c r="F3285" s="491"/>
      <c r="G3285" s="491"/>
      <c r="H3285" s="491"/>
      <c r="I3285" s="491"/>
      <c r="J3285" s="491"/>
      <c r="K3285" s="491"/>
      <c r="L3285" s="491"/>
      <c r="M3285" s="491"/>
      <c r="N3285" s="491"/>
      <c r="O3285" s="111">
        <f t="shared" si="2483"/>
        <v>0</v>
      </c>
      <c r="P3285" s="112">
        <f t="shared" si="2484"/>
        <v>0</v>
      </c>
      <c r="Q3285" s="80"/>
      <c r="R3285" s="487"/>
      <c r="S3285" s="488"/>
      <c r="T3285" s="115">
        <f t="shared" si="2485"/>
        <v>0</v>
      </c>
      <c r="U3285" s="209">
        <v>2</v>
      </c>
    </row>
    <row r="3286" spans="1:21" s="60" customFormat="1" ht="15.75" hidden="1" customHeight="1" thickBot="1">
      <c r="A3286" s="163" t="s">
        <v>73</v>
      </c>
      <c r="B3286" s="213"/>
      <c r="C3286" s="40" t="s">
        <v>2762</v>
      </c>
      <c r="D3286" s="492"/>
      <c r="E3286" s="491"/>
      <c r="F3286" s="491"/>
      <c r="G3286" s="491"/>
      <c r="H3286" s="491"/>
      <c r="I3286" s="491"/>
      <c r="J3286" s="491"/>
      <c r="K3286" s="491"/>
      <c r="L3286" s="491"/>
      <c r="M3286" s="491"/>
      <c r="N3286" s="491"/>
      <c r="O3286" s="111">
        <f t="shared" si="2483"/>
        <v>0</v>
      </c>
      <c r="P3286" s="112">
        <f t="shared" si="2484"/>
        <v>0</v>
      </c>
      <c r="Q3286" s="80"/>
      <c r="R3286" s="487"/>
      <c r="S3286" s="488"/>
      <c r="T3286" s="115">
        <f t="shared" si="2485"/>
        <v>0</v>
      </c>
      <c r="U3286" s="209">
        <v>2</v>
      </c>
    </row>
    <row r="3287" spans="1:21" s="118" customFormat="1" ht="15.75" customHeight="1">
      <c r="B3287" s="82"/>
      <c r="C3287" s="50"/>
      <c r="D3287" s="83"/>
      <c r="E3287" s="83"/>
      <c r="F3287" s="83"/>
      <c r="G3287" s="83"/>
      <c r="H3287" s="83"/>
      <c r="I3287" s="83"/>
      <c r="J3287" s="83"/>
      <c r="K3287" s="83"/>
      <c r="L3287" s="83"/>
      <c r="M3287" s="83"/>
      <c r="N3287" s="83"/>
      <c r="O3287" s="83"/>
      <c r="P3287" s="83"/>
      <c r="Q3287" s="84"/>
      <c r="R3287" s="83"/>
      <c r="S3287" s="83"/>
      <c r="T3287" s="67"/>
      <c r="U3287" s="209">
        <v>1</v>
      </c>
    </row>
    <row r="3288" spans="1:21" s="60" customFormat="1" ht="15.75" hidden="1" customHeight="1" thickBot="1">
      <c r="A3288" s="174" t="s">
        <v>546</v>
      </c>
      <c r="B3288" s="213"/>
      <c r="C3288" s="40" t="s">
        <v>504</v>
      </c>
      <c r="D3288" s="154">
        <v>0</v>
      </c>
      <c r="E3288" s="154">
        <v>0</v>
      </c>
      <c r="F3288" s="154">
        <v>0</v>
      </c>
      <c r="G3288" s="154">
        <v>0</v>
      </c>
      <c r="H3288" s="154">
        <v>0</v>
      </c>
      <c r="I3288" s="154">
        <v>0</v>
      </c>
      <c r="J3288" s="154">
        <v>0</v>
      </c>
      <c r="K3288" s="154">
        <v>0</v>
      </c>
      <c r="L3288" s="154">
        <v>0</v>
      </c>
      <c r="M3288" s="154">
        <v>0</v>
      </c>
      <c r="N3288" s="154">
        <v>0</v>
      </c>
      <c r="O3288" s="154">
        <v>0</v>
      </c>
      <c r="P3288" s="290">
        <f>SUM(D3288:O3288)</f>
        <v>0</v>
      </c>
      <c r="Q3288" s="291"/>
      <c r="R3288" s="83"/>
      <c r="S3288" s="83"/>
      <c r="T3288" s="67"/>
      <c r="U3288" s="209">
        <v>2</v>
      </c>
    </row>
    <row r="3289" spans="1:21" s="60" customFormat="1" ht="15.75" hidden="1" customHeight="1" thickBot="1">
      <c r="A3289" s="150" t="s">
        <v>546</v>
      </c>
      <c r="B3289" s="213"/>
      <c r="C3289" s="40" t="s">
        <v>505</v>
      </c>
      <c r="D3289" s="172">
        <v>0</v>
      </c>
      <c r="E3289" s="119">
        <v>0</v>
      </c>
      <c r="F3289" s="119">
        <v>0</v>
      </c>
      <c r="G3289" s="119">
        <v>0</v>
      </c>
      <c r="H3289" s="119">
        <v>0</v>
      </c>
      <c r="I3289" s="119">
        <v>0</v>
      </c>
      <c r="J3289" s="119">
        <v>0</v>
      </c>
      <c r="K3289" s="119">
        <v>0</v>
      </c>
      <c r="L3289" s="119">
        <v>0</v>
      </c>
      <c r="M3289" s="119">
        <v>0</v>
      </c>
      <c r="N3289" s="119">
        <v>0</v>
      </c>
      <c r="O3289" s="119">
        <v>0</v>
      </c>
      <c r="P3289" s="107">
        <f>SUM(D3289:O3289)</f>
        <v>0</v>
      </c>
      <c r="Q3289" s="291"/>
      <c r="R3289" s="83"/>
      <c r="S3289" s="83"/>
      <c r="T3289" s="67"/>
      <c r="U3289" s="209">
        <v>2</v>
      </c>
    </row>
    <row r="3290" spans="1:21" s="60" customFormat="1" ht="15.75" hidden="1" customHeight="1" thickBot="1">
      <c r="A3290" s="150" t="s">
        <v>546</v>
      </c>
      <c r="B3290" s="213"/>
      <c r="C3290" s="40" t="s">
        <v>506</v>
      </c>
      <c r="D3290" s="293">
        <v>0</v>
      </c>
      <c r="E3290" s="346">
        <v>0</v>
      </c>
      <c r="F3290" s="346">
        <v>0</v>
      </c>
      <c r="G3290" s="346">
        <v>0</v>
      </c>
      <c r="H3290" s="346">
        <v>0</v>
      </c>
      <c r="I3290" s="346">
        <v>0</v>
      </c>
      <c r="J3290" s="346">
        <v>0</v>
      </c>
      <c r="K3290" s="346">
        <v>0</v>
      </c>
      <c r="L3290" s="346">
        <v>0</v>
      </c>
      <c r="M3290" s="346">
        <v>0</v>
      </c>
      <c r="N3290" s="346">
        <v>0</v>
      </c>
      <c r="O3290" s="346">
        <v>0</v>
      </c>
      <c r="P3290" s="295">
        <f>SUM(D3290:O3290)</f>
        <v>0</v>
      </c>
      <c r="Q3290" s="291"/>
      <c r="R3290" s="83"/>
      <c r="S3290" s="83"/>
      <c r="T3290" s="67"/>
      <c r="U3290" s="209">
        <v>2</v>
      </c>
    </row>
    <row r="3291" spans="1:21" s="60" customFormat="1" ht="15.75" hidden="1" customHeight="1" thickBot="1">
      <c r="A3291" s="150" t="s">
        <v>546</v>
      </c>
      <c r="B3291" s="213"/>
      <c r="C3291" s="40" t="s">
        <v>507</v>
      </c>
      <c r="D3291" s="153">
        <v>0</v>
      </c>
      <c r="E3291" s="154">
        <v>0</v>
      </c>
      <c r="F3291" s="154">
        <v>0</v>
      </c>
      <c r="G3291" s="154">
        <v>0</v>
      </c>
      <c r="H3291" s="154">
        <v>0</v>
      </c>
      <c r="I3291" s="154">
        <v>0</v>
      </c>
      <c r="J3291" s="154">
        <v>0</v>
      </c>
      <c r="K3291" s="154">
        <v>0</v>
      </c>
      <c r="L3291" s="154">
        <v>0</v>
      </c>
      <c r="M3291" s="154">
        <v>0</v>
      </c>
      <c r="N3291" s="154">
        <v>0</v>
      </c>
      <c r="O3291" s="154">
        <v>0</v>
      </c>
      <c r="P3291" s="155">
        <f>SUM(D3291:O3291)</f>
        <v>0</v>
      </c>
      <c r="Q3291" s="291"/>
      <c r="R3291" s="83"/>
      <c r="S3291" s="83"/>
      <c r="T3291" s="67"/>
      <c r="U3291" s="209">
        <v>2</v>
      </c>
    </row>
    <row r="3292" spans="1:21" s="60" customFormat="1" ht="15.75" hidden="1" customHeight="1" thickBot="1">
      <c r="A3292" s="150" t="s">
        <v>546</v>
      </c>
      <c r="B3292" s="213"/>
      <c r="C3292" s="41" t="s">
        <v>508</v>
      </c>
      <c r="D3292" s="153">
        <f>D3314/$P3314</f>
        <v>0</v>
      </c>
      <c r="E3292" s="154">
        <f t="shared" ref="E3292:O3292" si="2486">E3314/$P3314</f>
        <v>0</v>
      </c>
      <c r="F3292" s="154">
        <f t="shared" si="2486"/>
        <v>0</v>
      </c>
      <c r="G3292" s="154">
        <f t="shared" si="2486"/>
        <v>0</v>
      </c>
      <c r="H3292" s="154">
        <f t="shared" si="2486"/>
        <v>0</v>
      </c>
      <c r="I3292" s="154">
        <f t="shared" si="2486"/>
        <v>0</v>
      </c>
      <c r="J3292" s="154">
        <f t="shared" si="2486"/>
        <v>0</v>
      </c>
      <c r="K3292" s="154">
        <f t="shared" si="2486"/>
        <v>0</v>
      </c>
      <c r="L3292" s="154">
        <f t="shared" si="2486"/>
        <v>1</v>
      </c>
      <c r="M3292" s="154">
        <f t="shared" si="2486"/>
        <v>0</v>
      </c>
      <c r="N3292" s="154">
        <f t="shared" si="2486"/>
        <v>0</v>
      </c>
      <c r="O3292" s="296">
        <f t="shared" si="2486"/>
        <v>0</v>
      </c>
      <c r="P3292" s="155">
        <f t="shared" ref="P3292:P3297" si="2487">SUM(D3292:O3292)</f>
        <v>1</v>
      </c>
      <c r="Q3292" s="157">
        <v>1</v>
      </c>
      <c r="R3292" s="83"/>
      <c r="S3292" s="83"/>
      <c r="T3292" s="67"/>
      <c r="U3292" s="209">
        <v>2</v>
      </c>
    </row>
    <row r="3293" spans="1:21" s="60" customFormat="1" ht="15.75" hidden="1" customHeight="1" thickBot="1">
      <c r="A3293" s="150" t="s">
        <v>546</v>
      </c>
      <c r="B3293" s="213"/>
      <c r="C3293" s="40" t="s">
        <v>509</v>
      </c>
      <c r="D3293" s="153">
        <v>0</v>
      </c>
      <c r="E3293" s="154">
        <v>0</v>
      </c>
      <c r="F3293" s="154">
        <v>0</v>
      </c>
      <c r="G3293" s="154">
        <v>0</v>
      </c>
      <c r="H3293" s="154">
        <v>0</v>
      </c>
      <c r="I3293" s="154">
        <v>0</v>
      </c>
      <c r="J3293" s="154">
        <v>0</v>
      </c>
      <c r="K3293" s="154">
        <v>0</v>
      </c>
      <c r="L3293" s="154">
        <v>0</v>
      </c>
      <c r="M3293" s="154">
        <v>0</v>
      </c>
      <c r="N3293" s="154">
        <v>0</v>
      </c>
      <c r="O3293" s="296">
        <v>0</v>
      </c>
      <c r="P3293" s="155">
        <f t="shared" si="2487"/>
        <v>0</v>
      </c>
      <c r="Q3293" s="157">
        <f>(P3315/P3314-1)</f>
        <v>0.79853637261240751</v>
      </c>
      <c r="R3293" s="83"/>
      <c r="S3293" s="83"/>
      <c r="T3293" s="67"/>
      <c r="U3293" s="209">
        <v>2</v>
      </c>
    </row>
    <row r="3294" spans="1:21" s="60" customFormat="1" ht="15.75" hidden="1" customHeight="1" thickBot="1">
      <c r="A3294" s="150" t="s">
        <v>546</v>
      </c>
      <c r="B3294" s="213"/>
      <c r="C3294" s="40" t="s">
        <v>605</v>
      </c>
      <c r="D3294" s="153">
        <v>0</v>
      </c>
      <c r="E3294" s="154">
        <v>0</v>
      </c>
      <c r="F3294" s="154">
        <v>0</v>
      </c>
      <c r="G3294" s="154">
        <v>0</v>
      </c>
      <c r="H3294" s="154">
        <v>0</v>
      </c>
      <c r="I3294" s="154">
        <v>0</v>
      </c>
      <c r="J3294" s="154">
        <v>0</v>
      </c>
      <c r="K3294" s="154">
        <v>0</v>
      </c>
      <c r="L3294" s="154">
        <v>0</v>
      </c>
      <c r="M3294" s="154">
        <v>0</v>
      </c>
      <c r="N3294" s="154">
        <v>0</v>
      </c>
      <c r="O3294" s="296">
        <v>0</v>
      </c>
      <c r="P3294" s="155">
        <f t="shared" si="2487"/>
        <v>0</v>
      </c>
      <c r="Q3294" s="156">
        <f>(P3316/P3315-1)</f>
        <v>-1</v>
      </c>
      <c r="R3294" s="83"/>
      <c r="S3294" s="83"/>
      <c r="T3294" s="67"/>
      <c r="U3294" s="209">
        <v>2</v>
      </c>
    </row>
    <row r="3295" spans="1:21" s="60" customFormat="1" ht="15.75" hidden="1" customHeight="1" thickBot="1">
      <c r="A3295" s="150" t="s">
        <v>546</v>
      </c>
      <c r="B3295" s="213"/>
      <c r="C3295" s="40" t="s">
        <v>701</v>
      </c>
      <c r="D3295" s="153">
        <f t="shared" ref="D3295:O3295" si="2488">D3317/$P3317</f>
        <v>4.362631135049834E-2</v>
      </c>
      <c r="E3295" s="296">
        <f t="shared" si="2488"/>
        <v>0</v>
      </c>
      <c r="F3295" s="296">
        <f t="shared" si="2488"/>
        <v>0</v>
      </c>
      <c r="G3295" s="296">
        <f t="shared" si="2488"/>
        <v>0</v>
      </c>
      <c r="H3295" s="296">
        <f t="shared" si="2488"/>
        <v>0</v>
      </c>
      <c r="I3295" s="296">
        <f t="shared" si="2488"/>
        <v>0</v>
      </c>
      <c r="J3295" s="296">
        <f t="shared" si="2488"/>
        <v>0</v>
      </c>
      <c r="K3295" s="296">
        <f t="shared" si="2488"/>
        <v>0</v>
      </c>
      <c r="L3295" s="296">
        <f t="shared" si="2488"/>
        <v>0.95637368864950167</v>
      </c>
      <c r="M3295" s="296">
        <f t="shared" si="2488"/>
        <v>0</v>
      </c>
      <c r="N3295" s="296">
        <f t="shared" si="2488"/>
        <v>0</v>
      </c>
      <c r="O3295" s="296">
        <f t="shared" si="2488"/>
        <v>0</v>
      </c>
      <c r="P3295" s="155">
        <f t="shared" si="2487"/>
        <v>1</v>
      </c>
      <c r="Q3295" s="156">
        <v>1</v>
      </c>
      <c r="R3295" s="83"/>
      <c r="S3295" s="83"/>
      <c r="T3295" s="232"/>
      <c r="U3295" s="209">
        <v>2</v>
      </c>
    </row>
    <row r="3296" spans="1:21" s="60" customFormat="1" ht="15.75" hidden="1" customHeight="1" thickBot="1">
      <c r="A3296" s="150" t="s">
        <v>546</v>
      </c>
      <c r="B3296" s="62"/>
      <c r="C3296" s="49" t="s">
        <v>785</v>
      </c>
      <c r="D3296" s="298">
        <v>0</v>
      </c>
      <c r="E3296" s="299">
        <v>0</v>
      </c>
      <c r="F3296" s="299">
        <v>0</v>
      </c>
      <c r="G3296" s="299">
        <v>0</v>
      </c>
      <c r="H3296" s="299">
        <v>0</v>
      </c>
      <c r="I3296" s="299">
        <v>0</v>
      </c>
      <c r="J3296" s="299">
        <v>0</v>
      </c>
      <c r="K3296" s="299">
        <v>0</v>
      </c>
      <c r="L3296" s="299">
        <v>0</v>
      </c>
      <c r="M3296" s="299">
        <v>0</v>
      </c>
      <c r="N3296" s="299">
        <v>0</v>
      </c>
      <c r="O3296" s="299">
        <v>0</v>
      </c>
      <c r="P3296" s="300">
        <f t="shared" si="2487"/>
        <v>0</v>
      </c>
      <c r="Q3296" s="301">
        <f>(P3318/P3317-1)</f>
        <v>-1</v>
      </c>
      <c r="R3296" s="83"/>
      <c r="S3296" s="83"/>
      <c r="T3296" s="67"/>
      <c r="U3296" s="209">
        <v>2</v>
      </c>
    </row>
    <row r="3297" spans="1:21" s="60" customFormat="1" ht="15.75" hidden="1" customHeight="1" thickBot="1">
      <c r="A3297" s="150" t="s">
        <v>546</v>
      </c>
      <c r="B3297" s="62"/>
      <c r="C3297" s="49" t="s">
        <v>869</v>
      </c>
      <c r="D3297" s="130">
        <v>0</v>
      </c>
      <c r="E3297" s="119">
        <v>0</v>
      </c>
      <c r="F3297" s="119">
        <v>0</v>
      </c>
      <c r="G3297" s="119">
        <v>0</v>
      </c>
      <c r="H3297" s="119">
        <v>0</v>
      </c>
      <c r="I3297" s="119">
        <v>0</v>
      </c>
      <c r="J3297" s="119">
        <v>0</v>
      </c>
      <c r="K3297" s="119">
        <v>0</v>
      </c>
      <c r="L3297" s="119">
        <v>0</v>
      </c>
      <c r="M3297" s="119">
        <v>0</v>
      </c>
      <c r="N3297" s="119">
        <v>0</v>
      </c>
      <c r="O3297" s="119">
        <v>0</v>
      </c>
      <c r="P3297" s="175">
        <f t="shared" si="2487"/>
        <v>0</v>
      </c>
      <c r="Q3297" s="176">
        <v>0</v>
      </c>
      <c r="R3297" s="83"/>
      <c r="S3297" s="83"/>
      <c r="T3297" s="67"/>
      <c r="U3297" s="209">
        <v>2</v>
      </c>
    </row>
    <row r="3298" spans="1:21" s="60" customFormat="1" ht="15.75" hidden="1" customHeight="1" thickBot="1">
      <c r="A3298" s="150" t="s">
        <v>546</v>
      </c>
      <c r="B3298" s="62"/>
      <c r="C3298" s="49" t="s">
        <v>953</v>
      </c>
      <c r="D3298" s="130">
        <v>0</v>
      </c>
      <c r="E3298" s="119">
        <v>0</v>
      </c>
      <c r="F3298" s="119">
        <v>0</v>
      </c>
      <c r="G3298" s="119">
        <v>0</v>
      </c>
      <c r="H3298" s="119">
        <v>0</v>
      </c>
      <c r="I3298" s="119">
        <v>0</v>
      </c>
      <c r="J3298" s="119">
        <v>0</v>
      </c>
      <c r="K3298" s="119">
        <v>0</v>
      </c>
      <c r="L3298" s="119">
        <v>0</v>
      </c>
      <c r="M3298" s="119">
        <v>0</v>
      </c>
      <c r="N3298" s="119">
        <v>0</v>
      </c>
      <c r="O3298" s="119">
        <v>0</v>
      </c>
      <c r="P3298" s="175">
        <f>SUM(D3298:O3298)</f>
        <v>0</v>
      </c>
      <c r="Q3298" s="176">
        <v>0</v>
      </c>
      <c r="R3298" s="83"/>
      <c r="S3298" s="83"/>
      <c r="T3298" s="67"/>
      <c r="U3298" s="209">
        <v>2</v>
      </c>
    </row>
    <row r="3299" spans="1:21" s="60" customFormat="1" ht="15.75" hidden="1" customHeight="1" thickBot="1">
      <c r="A3299" s="150" t="s">
        <v>546</v>
      </c>
      <c r="B3299" s="62"/>
      <c r="C3299" s="49" t="s">
        <v>1087</v>
      </c>
      <c r="D3299" s="130">
        <v>0</v>
      </c>
      <c r="E3299" s="119">
        <v>0</v>
      </c>
      <c r="F3299" s="119">
        <v>0</v>
      </c>
      <c r="G3299" s="119">
        <v>0</v>
      </c>
      <c r="H3299" s="119">
        <v>0</v>
      </c>
      <c r="I3299" s="119">
        <v>0</v>
      </c>
      <c r="J3299" s="119">
        <v>0</v>
      </c>
      <c r="K3299" s="119">
        <v>0</v>
      </c>
      <c r="L3299" s="119">
        <v>0</v>
      </c>
      <c r="M3299" s="119">
        <v>0</v>
      </c>
      <c r="N3299" s="119">
        <v>0</v>
      </c>
      <c r="O3299" s="119">
        <v>0</v>
      </c>
      <c r="P3299" s="175">
        <f>SUM(D3299:O3299)</f>
        <v>0</v>
      </c>
      <c r="Q3299" s="176">
        <v>0</v>
      </c>
      <c r="R3299" s="83"/>
      <c r="S3299" s="83"/>
      <c r="T3299" s="67"/>
      <c r="U3299" s="209">
        <v>2</v>
      </c>
    </row>
    <row r="3300" spans="1:21" s="60" customFormat="1" ht="15.75" hidden="1" customHeight="1" thickBot="1">
      <c r="A3300" s="150" t="s">
        <v>546</v>
      </c>
      <c r="B3300" s="62">
        <f>+B3279+1</f>
        <v>603</v>
      </c>
      <c r="C3300" s="49" t="s">
        <v>1809</v>
      </c>
      <c r="D3300" s="130">
        <v>0</v>
      </c>
      <c r="E3300" s="119">
        <v>0</v>
      </c>
      <c r="F3300" s="119">
        <v>0</v>
      </c>
      <c r="G3300" s="119">
        <v>0</v>
      </c>
      <c r="H3300" s="119">
        <v>0</v>
      </c>
      <c r="I3300" s="119">
        <v>0</v>
      </c>
      <c r="J3300" s="119">
        <v>0</v>
      </c>
      <c r="K3300" s="119">
        <v>0</v>
      </c>
      <c r="L3300" s="119">
        <v>0</v>
      </c>
      <c r="M3300" s="119">
        <v>0</v>
      </c>
      <c r="N3300" s="119">
        <v>0</v>
      </c>
      <c r="O3300" s="119">
        <v>0</v>
      </c>
      <c r="P3300" s="175">
        <f t="shared" ref="P3300:P3309" si="2489">SUM(D3300:O3300)</f>
        <v>0</v>
      </c>
      <c r="Q3300" s="176">
        <v>0</v>
      </c>
      <c r="R3300" s="83"/>
      <c r="S3300" s="83"/>
      <c r="T3300" s="67"/>
      <c r="U3300" s="209">
        <v>2</v>
      </c>
    </row>
    <row r="3301" spans="1:21" s="60" customFormat="1" ht="15.75" hidden="1" customHeight="1" thickBot="1">
      <c r="A3301" s="150" t="s">
        <v>546</v>
      </c>
      <c r="B3301" s="62">
        <f>+B3300+1</f>
        <v>604</v>
      </c>
      <c r="C3301" s="49" t="s">
        <v>1810</v>
      </c>
      <c r="D3301" s="98" t="e">
        <f t="shared" ref="D3301:O3301" si="2490">D3324/$P3324</f>
        <v>#DIV/0!</v>
      </c>
      <c r="E3301" s="99" t="e">
        <f t="shared" si="2490"/>
        <v>#DIV/0!</v>
      </c>
      <c r="F3301" s="99" t="e">
        <f t="shared" si="2490"/>
        <v>#DIV/0!</v>
      </c>
      <c r="G3301" s="99" t="e">
        <f t="shared" si="2490"/>
        <v>#DIV/0!</v>
      </c>
      <c r="H3301" s="99" t="e">
        <f t="shared" si="2490"/>
        <v>#DIV/0!</v>
      </c>
      <c r="I3301" s="99" t="e">
        <f t="shared" si="2490"/>
        <v>#DIV/0!</v>
      </c>
      <c r="J3301" s="99" t="e">
        <f t="shared" si="2490"/>
        <v>#DIV/0!</v>
      </c>
      <c r="K3301" s="99" t="e">
        <f t="shared" si="2490"/>
        <v>#DIV/0!</v>
      </c>
      <c r="L3301" s="99" t="e">
        <f t="shared" si="2490"/>
        <v>#DIV/0!</v>
      </c>
      <c r="M3301" s="99" t="e">
        <f t="shared" si="2490"/>
        <v>#DIV/0!</v>
      </c>
      <c r="N3301" s="99" t="e">
        <f t="shared" si="2490"/>
        <v>#DIV/0!</v>
      </c>
      <c r="O3301" s="99" t="e">
        <f t="shared" si="2490"/>
        <v>#DIV/0!</v>
      </c>
      <c r="P3301" s="100" t="e">
        <f t="shared" si="2489"/>
        <v>#DIV/0!</v>
      </c>
      <c r="Q3301" s="101" t="e">
        <f t="shared" ref="Q3301:Q3309" si="2491">(P3324/P3323-1)</f>
        <v>#DIV/0!</v>
      </c>
      <c r="R3301" s="83"/>
      <c r="S3301" s="83"/>
      <c r="T3301" s="67"/>
      <c r="U3301" s="209">
        <v>2</v>
      </c>
    </row>
    <row r="3302" spans="1:21" s="60" customFormat="1" ht="15.75" hidden="1" customHeight="1" thickBot="1">
      <c r="A3302" s="150" t="s">
        <v>546</v>
      </c>
      <c r="B3302" s="62">
        <f>+B3301+1</f>
        <v>605</v>
      </c>
      <c r="C3302" s="40" t="s">
        <v>1811</v>
      </c>
      <c r="D3302" s="102" t="e">
        <f t="shared" ref="D3302:O3302" si="2492">D3325/$P3325</f>
        <v>#DIV/0!</v>
      </c>
      <c r="E3302" s="129" t="e">
        <f t="shared" si="2492"/>
        <v>#DIV/0!</v>
      </c>
      <c r="F3302" s="129" t="e">
        <f t="shared" si="2492"/>
        <v>#DIV/0!</v>
      </c>
      <c r="G3302" s="129" t="e">
        <f t="shared" si="2492"/>
        <v>#DIV/0!</v>
      </c>
      <c r="H3302" s="129" t="e">
        <f t="shared" si="2492"/>
        <v>#DIV/0!</v>
      </c>
      <c r="I3302" s="129" t="e">
        <f t="shared" si="2492"/>
        <v>#DIV/0!</v>
      </c>
      <c r="J3302" s="129" t="e">
        <f t="shared" si="2492"/>
        <v>#DIV/0!</v>
      </c>
      <c r="K3302" s="129" t="e">
        <f t="shared" si="2492"/>
        <v>#DIV/0!</v>
      </c>
      <c r="L3302" s="129" t="e">
        <f t="shared" si="2492"/>
        <v>#DIV/0!</v>
      </c>
      <c r="M3302" s="129" t="e">
        <f t="shared" si="2492"/>
        <v>#DIV/0!</v>
      </c>
      <c r="N3302" s="129" t="e">
        <f t="shared" si="2492"/>
        <v>#DIV/0!</v>
      </c>
      <c r="O3302" s="103" t="e">
        <f t="shared" si="2492"/>
        <v>#DIV/0!</v>
      </c>
      <c r="P3302" s="105" t="e">
        <f t="shared" si="2489"/>
        <v>#DIV/0!</v>
      </c>
      <c r="Q3302" s="106" t="e">
        <f t="shared" si="2491"/>
        <v>#DIV/0!</v>
      </c>
      <c r="R3302" s="83"/>
      <c r="S3302" s="83"/>
      <c r="T3302" s="67"/>
      <c r="U3302" s="209">
        <v>2</v>
      </c>
    </row>
    <row r="3303" spans="1:21" s="60" customFormat="1" ht="15.75" hidden="1" customHeight="1" thickBot="1">
      <c r="A3303" s="150" t="s">
        <v>546</v>
      </c>
      <c r="B3303" s="62">
        <f>+B3302+1</f>
        <v>606</v>
      </c>
      <c r="C3303" s="40" t="s">
        <v>1812</v>
      </c>
      <c r="D3303" s="102" t="e">
        <f t="shared" ref="D3303:O3303" si="2493">D3326/$P3326</f>
        <v>#DIV/0!</v>
      </c>
      <c r="E3303" s="129" t="e">
        <f t="shared" si="2493"/>
        <v>#DIV/0!</v>
      </c>
      <c r="F3303" s="129" t="e">
        <f t="shared" si="2493"/>
        <v>#DIV/0!</v>
      </c>
      <c r="G3303" s="129" t="e">
        <f t="shared" si="2493"/>
        <v>#DIV/0!</v>
      </c>
      <c r="H3303" s="129" t="e">
        <f t="shared" si="2493"/>
        <v>#DIV/0!</v>
      </c>
      <c r="I3303" s="129" t="e">
        <f t="shared" si="2493"/>
        <v>#DIV/0!</v>
      </c>
      <c r="J3303" s="129" t="e">
        <f t="shared" si="2493"/>
        <v>#DIV/0!</v>
      </c>
      <c r="K3303" s="129" t="e">
        <f t="shared" si="2493"/>
        <v>#DIV/0!</v>
      </c>
      <c r="L3303" s="129" t="e">
        <f t="shared" si="2493"/>
        <v>#DIV/0!</v>
      </c>
      <c r="M3303" s="129" t="e">
        <f t="shared" si="2493"/>
        <v>#DIV/0!</v>
      </c>
      <c r="N3303" s="129" t="e">
        <f t="shared" si="2493"/>
        <v>#DIV/0!</v>
      </c>
      <c r="O3303" s="172" t="e">
        <f t="shared" si="2493"/>
        <v>#DIV/0!</v>
      </c>
      <c r="P3303" s="107" t="e">
        <f t="shared" si="2489"/>
        <v>#DIV/0!</v>
      </c>
      <c r="Q3303" s="108" t="e">
        <f t="shared" si="2491"/>
        <v>#DIV/0!</v>
      </c>
      <c r="R3303" s="83"/>
      <c r="S3303" s="83"/>
      <c r="T3303" s="67"/>
      <c r="U3303" s="209">
        <v>2</v>
      </c>
    </row>
    <row r="3304" spans="1:21" s="60" customFormat="1" ht="15.75" hidden="1" customHeight="1" thickBot="1">
      <c r="A3304" s="150" t="s">
        <v>546</v>
      </c>
      <c r="B3304" s="62">
        <f>+B3303+1</f>
        <v>607</v>
      </c>
      <c r="C3304" s="40" t="s">
        <v>1813</v>
      </c>
      <c r="D3304" s="102" t="e">
        <f t="shared" ref="D3304:O3304" si="2494">D3327/$P3327</f>
        <v>#DIV/0!</v>
      </c>
      <c r="E3304" s="129" t="e">
        <f t="shared" si="2494"/>
        <v>#DIV/0!</v>
      </c>
      <c r="F3304" s="129" t="e">
        <f t="shared" si="2494"/>
        <v>#DIV/0!</v>
      </c>
      <c r="G3304" s="129" t="e">
        <f t="shared" si="2494"/>
        <v>#DIV/0!</v>
      </c>
      <c r="H3304" s="129" t="e">
        <f t="shared" si="2494"/>
        <v>#DIV/0!</v>
      </c>
      <c r="I3304" s="129" t="e">
        <f t="shared" si="2494"/>
        <v>#DIV/0!</v>
      </c>
      <c r="J3304" s="129" t="e">
        <f t="shared" si="2494"/>
        <v>#DIV/0!</v>
      </c>
      <c r="K3304" s="129" t="e">
        <f t="shared" si="2494"/>
        <v>#DIV/0!</v>
      </c>
      <c r="L3304" s="129" t="e">
        <f t="shared" si="2494"/>
        <v>#DIV/0!</v>
      </c>
      <c r="M3304" s="129" t="e">
        <f t="shared" si="2494"/>
        <v>#DIV/0!</v>
      </c>
      <c r="N3304" s="129" t="e">
        <f t="shared" si="2494"/>
        <v>#DIV/0!</v>
      </c>
      <c r="O3304" s="172" t="e">
        <f t="shared" si="2494"/>
        <v>#DIV/0!</v>
      </c>
      <c r="P3304" s="107" t="e">
        <f t="shared" si="2489"/>
        <v>#DIV/0!</v>
      </c>
      <c r="Q3304" s="108" t="e">
        <f t="shared" si="2491"/>
        <v>#DIV/0!</v>
      </c>
      <c r="R3304" s="83"/>
      <c r="S3304" s="83"/>
      <c r="T3304" s="67"/>
      <c r="U3304" s="209">
        <v>2</v>
      </c>
    </row>
    <row r="3305" spans="1:21" s="60" customFormat="1" ht="15.75" hidden="1" customHeight="1" thickBot="1">
      <c r="A3305" s="150" t="s">
        <v>546</v>
      </c>
      <c r="B3305" s="62">
        <f>+B3304+1</f>
        <v>608</v>
      </c>
      <c r="C3305" s="40" t="s">
        <v>1814</v>
      </c>
      <c r="D3305" s="102" t="e">
        <f t="shared" ref="D3305:O3305" si="2495">D3328/$P3328</f>
        <v>#DIV/0!</v>
      </c>
      <c r="E3305" s="129" t="e">
        <f t="shared" si="2495"/>
        <v>#DIV/0!</v>
      </c>
      <c r="F3305" s="129" t="e">
        <f t="shared" si="2495"/>
        <v>#DIV/0!</v>
      </c>
      <c r="G3305" s="129" t="e">
        <f t="shared" si="2495"/>
        <v>#DIV/0!</v>
      </c>
      <c r="H3305" s="129" t="e">
        <f t="shared" si="2495"/>
        <v>#DIV/0!</v>
      </c>
      <c r="I3305" s="129" t="e">
        <f t="shared" si="2495"/>
        <v>#DIV/0!</v>
      </c>
      <c r="J3305" s="129" t="e">
        <f t="shared" si="2495"/>
        <v>#DIV/0!</v>
      </c>
      <c r="K3305" s="129" t="e">
        <f t="shared" si="2495"/>
        <v>#DIV/0!</v>
      </c>
      <c r="L3305" s="129" t="e">
        <f t="shared" si="2495"/>
        <v>#DIV/0!</v>
      </c>
      <c r="M3305" s="129" t="e">
        <f t="shared" si="2495"/>
        <v>#DIV/0!</v>
      </c>
      <c r="N3305" s="129" t="e">
        <f t="shared" si="2495"/>
        <v>#DIV/0!</v>
      </c>
      <c r="O3305" s="172" t="e">
        <f t="shared" si="2495"/>
        <v>#DIV/0!</v>
      </c>
      <c r="P3305" s="107" t="e">
        <f t="shared" si="2489"/>
        <v>#DIV/0!</v>
      </c>
      <c r="Q3305" s="108" t="e">
        <f t="shared" si="2491"/>
        <v>#DIV/0!</v>
      </c>
      <c r="R3305" s="83"/>
      <c r="S3305" s="83"/>
      <c r="T3305" s="67"/>
      <c r="U3305" s="209">
        <v>2</v>
      </c>
    </row>
    <row r="3306" spans="1:21" s="60" customFormat="1" ht="15.75" hidden="1" customHeight="1" thickBot="1">
      <c r="A3306" s="150" t="s">
        <v>546</v>
      </c>
      <c r="B3306" s="213"/>
      <c r="C3306" s="40" t="s">
        <v>1815</v>
      </c>
      <c r="D3306" s="102" t="e">
        <f t="shared" ref="D3306:O3306" si="2496">D3329/$P3329</f>
        <v>#DIV/0!</v>
      </c>
      <c r="E3306" s="129" t="e">
        <f t="shared" si="2496"/>
        <v>#DIV/0!</v>
      </c>
      <c r="F3306" s="129" t="e">
        <f t="shared" si="2496"/>
        <v>#DIV/0!</v>
      </c>
      <c r="G3306" s="129" t="e">
        <f t="shared" si="2496"/>
        <v>#DIV/0!</v>
      </c>
      <c r="H3306" s="129" t="e">
        <f t="shared" si="2496"/>
        <v>#DIV/0!</v>
      </c>
      <c r="I3306" s="129" t="e">
        <f t="shared" si="2496"/>
        <v>#DIV/0!</v>
      </c>
      <c r="J3306" s="129" t="e">
        <f t="shared" si="2496"/>
        <v>#DIV/0!</v>
      </c>
      <c r="K3306" s="129" t="e">
        <f t="shared" si="2496"/>
        <v>#DIV/0!</v>
      </c>
      <c r="L3306" s="129" t="e">
        <f t="shared" si="2496"/>
        <v>#DIV/0!</v>
      </c>
      <c r="M3306" s="129" t="e">
        <f t="shared" si="2496"/>
        <v>#DIV/0!</v>
      </c>
      <c r="N3306" s="129" t="e">
        <f t="shared" si="2496"/>
        <v>#DIV/0!</v>
      </c>
      <c r="O3306" s="172" t="e">
        <f t="shared" si="2496"/>
        <v>#DIV/0!</v>
      </c>
      <c r="P3306" s="107" t="e">
        <f t="shared" si="2489"/>
        <v>#DIV/0!</v>
      </c>
      <c r="Q3306" s="108" t="e">
        <f t="shared" si="2491"/>
        <v>#DIV/0!</v>
      </c>
      <c r="R3306" s="83"/>
      <c r="S3306" s="83"/>
      <c r="T3306" s="67"/>
      <c r="U3306" s="209">
        <v>2</v>
      </c>
    </row>
    <row r="3307" spans="1:21" s="60" customFormat="1" ht="15.75" hidden="1" customHeight="1" thickBot="1">
      <c r="A3307" s="150" t="s">
        <v>546</v>
      </c>
      <c r="B3307" s="213"/>
      <c r="C3307" s="40" t="s">
        <v>1816</v>
      </c>
      <c r="D3307" s="102" t="e">
        <f t="shared" ref="D3307:O3307" si="2497">D3330/$P3330</f>
        <v>#DIV/0!</v>
      </c>
      <c r="E3307" s="129" t="e">
        <f t="shared" si="2497"/>
        <v>#DIV/0!</v>
      </c>
      <c r="F3307" s="129" t="e">
        <f t="shared" si="2497"/>
        <v>#DIV/0!</v>
      </c>
      <c r="G3307" s="129" t="e">
        <f t="shared" si="2497"/>
        <v>#DIV/0!</v>
      </c>
      <c r="H3307" s="129" t="e">
        <f t="shared" si="2497"/>
        <v>#DIV/0!</v>
      </c>
      <c r="I3307" s="129" t="e">
        <f t="shared" si="2497"/>
        <v>#DIV/0!</v>
      </c>
      <c r="J3307" s="129" t="e">
        <f t="shared" si="2497"/>
        <v>#DIV/0!</v>
      </c>
      <c r="K3307" s="129" t="e">
        <f t="shared" si="2497"/>
        <v>#DIV/0!</v>
      </c>
      <c r="L3307" s="129" t="e">
        <f t="shared" si="2497"/>
        <v>#DIV/0!</v>
      </c>
      <c r="M3307" s="129" t="e">
        <f t="shared" si="2497"/>
        <v>#DIV/0!</v>
      </c>
      <c r="N3307" s="129" t="e">
        <f t="shared" si="2497"/>
        <v>#DIV/0!</v>
      </c>
      <c r="O3307" s="172" t="e">
        <f t="shared" si="2497"/>
        <v>#DIV/0!</v>
      </c>
      <c r="P3307" s="107" t="e">
        <f t="shared" si="2489"/>
        <v>#DIV/0!</v>
      </c>
      <c r="Q3307" s="108" t="e">
        <f t="shared" si="2491"/>
        <v>#DIV/0!</v>
      </c>
      <c r="R3307" s="83"/>
      <c r="S3307" s="83"/>
      <c r="T3307" s="67"/>
      <c r="U3307" s="209">
        <v>2</v>
      </c>
    </row>
    <row r="3308" spans="1:21" s="60" customFormat="1" ht="15.75" hidden="1" customHeight="1" thickBot="1">
      <c r="A3308" s="150" t="s">
        <v>546</v>
      </c>
      <c r="B3308" s="213"/>
      <c r="C3308" s="40" t="s">
        <v>1817</v>
      </c>
      <c r="D3308" s="102" t="e">
        <f t="shared" ref="D3308:O3308" si="2498">D3331/$P3331</f>
        <v>#DIV/0!</v>
      </c>
      <c r="E3308" s="129" t="e">
        <f t="shared" si="2498"/>
        <v>#DIV/0!</v>
      </c>
      <c r="F3308" s="129" t="e">
        <f t="shared" si="2498"/>
        <v>#DIV/0!</v>
      </c>
      <c r="G3308" s="129" t="e">
        <f t="shared" si="2498"/>
        <v>#DIV/0!</v>
      </c>
      <c r="H3308" s="129" t="e">
        <f t="shared" si="2498"/>
        <v>#DIV/0!</v>
      </c>
      <c r="I3308" s="129" t="e">
        <f t="shared" si="2498"/>
        <v>#DIV/0!</v>
      </c>
      <c r="J3308" s="129" t="e">
        <f t="shared" si="2498"/>
        <v>#DIV/0!</v>
      </c>
      <c r="K3308" s="129" t="e">
        <f t="shared" si="2498"/>
        <v>#DIV/0!</v>
      </c>
      <c r="L3308" s="129" t="e">
        <f t="shared" si="2498"/>
        <v>#DIV/0!</v>
      </c>
      <c r="M3308" s="129" t="e">
        <f t="shared" si="2498"/>
        <v>#DIV/0!</v>
      </c>
      <c r="N3308" s="129" t="e">
        <f t="shared" si="2498"/>
        <v>#DIV/0!</v>
      </c>
      <c r="O3308" s="172" t="e">
        <f t="shared" si="2498"/>
        <v>#DIV/0!</v>
      </c>
      <c r="P3308" s="107" t="e">
        <f t="shared" si="2489"/>
        <v>#DIV/0!</v>
      </c>
      <c r="Q3308" s="108" t="e">
        <f t="shared" si="2491"/>
        <v>#DIV/0!</v>
      </c>
      <c r="R3308" s="83"/>
      <c r="S3308" s="83"/>
      <c r="T3308" s="67"/>
      <c r="U3308" s="209">
        <v>2</v>
      </c>
    </row>
    <row r="3309" spans="1:21" s="60" customFormat="1" ht="15.75" hidden="1" customHeight="1" thickBot="1">
      <c r="A3309" s="150" t="s">
        <v>546</v>
      </c>
      <c r="B3309" s="213"/>
      <c r="C3309" s="40" t="s">
        <v>1818</v>
      </c>
      <c r="D3309" s="102" t="e">
        <f t="shared" ref="D3309:O3309" si="2499">D3332/$P3332</f>
        <v>#DIV/0!</v>
      </c>
      <c r="E3309" s="129" t="e">
        <f t="shared" si="2499"/>
        <v>#DIV/0!</v>
      </c>
      <c r="F3309" s="129" t="e">
        <f t="shared" si="2499"/>
        <v>#DIV/0!</v>
      </c>
      <c r="G3309" s="129" t="e">
        <f t="shared" si="2499"/>
        <v>#DIV/0!</v>
      </c>
      <c r="H3309" s="129" t="e">
        <f t="shared" si="2499"/>
        <v>#DIV/0!</v>
      </c>
      <c r="I3309" s="129" t="e">
        <f t="shared" si="2499"/>
        <v>#DIV/0!</v>
      </c>
      <c r="J3309" s="129" t="e">
        <f t="shared" si="2499"/>
        <v>#DIV/0!</v>
      </c>
      <c r="K3309" s="129" t="e">
        <f t="shared" si="2499"/>
        <v>#DIV/0!</v>
      </c>
      <c r="L3309" s="129" t="e">
        <f t="shared" si="2499"/>
        <v>#DIV/0!</v>
      </c>
      <c r="M3309" s="129" t="e">
        <f t="shared" si="2499"/>
        <v>#DIV/0!</v>
      </c>
      <c r="N3309" s="129" t="e">
        <f t="shared" si="2499"/>
        <v>#DIV/0!</v>
      </c>
      <c r="O3309" s="172" t="e">
        <f t="shared" si="2499"/>
        <v>#DIV/0!</v>
      </c>
      <c r="P3309" s="107" t="e">
        <f t="shared" si="2489"/>
        <v>#DIV/0!</v>
      </c>
      <c r="Q3309" s="108" t="e">
        <f t="shared" si="2491"/>
        <v>#DIV/0!</v>
      </c>
      <c r="R3309" s="83"/>
      <c r="S3309" s="83"/>
      <c r="T3309" s="67"/>
      <c r="U3309" s="209">
        <v>2</v>
      </c>
    </row>
    <row r="3310" spans="1:21" s="60" customFormat="1" ht="15.75" hidden="1" customHeight="1" thickBot="1">
      <c r="A3310" s="150" t="s">
        <v>546</v>
      </c>
      <c r="B3310" s="213"/>
      <c r="C3310" s="40" t="s">
        <v>2571</v>
      </c>
      <c r="D3310" s="102" t="e">
        <f t="shared" ref="D3310:O3310" si="2500">D3333/$P3333</f>
        <v>#DIV/0!</v>
      </c>
      <c r="E3310" s="129" t="e">
        <f t="shared" si="2500"/>
        <v>#DIV/0!</v>
      </c>
      <c r="F3310" s="129" t="e">
        <f t="shared" si="2500"/>
        <v>#DIV/0!</v>
      </c>
      <c r="G3310" s="129" t="e">
        <f t="shared" si="2500"/>
        <v>#DIV/0!</v>
      </c>
      <c r="H3310" s="129" t="e">
        <f t="shared" si="2500"/>
        <v>#DIV/0!</v>
      </c>
      <c r="I3310" s="129" t="e">
        <f t="shared" si="2500"/>
        <v>#DIV/0!</v>
      </c>
      <c r="J3310" s="129" t="e">
        <f t="shared" si="2500"/>
        <v>#DIV/0!</v>
      </c>
      <c r="K3310" s="129" t="e">
        <f t="shared" si="2500"/>
        <v>#DIV/0!</v>
      </c>
      <c r="L3310" s="129" t="e">
        <f t="shared" si="2500"/>
        <v>#DIV/0!</v>
      </c>
      <c r="M3310" s="129" t="e">
        <f t="shared" si="2500"/>
        <v>#DIV/0!</v>
      </c>
      <c r="N3310" s="129" t="e">
        <f t="shared" si="2500"/>
        <v>#DIV/0!</v>
      </c>
      <c r="O3310" s="172" t="e">
        <f t="shared" si="2500"/>
        <v>#DIV/0!</v>
      </c>
      <c r="P3310" s="107" t="e">
        <f t="shared" ref="P3310:P3312" si="2501">SUM(D3310:O3310)</f>
        <v>#DIV/0!</v>
      </c>
      <c r="Q3310" s="108" t="e">
        <f t="shared" ref="Q3310:Q3312" si="2502">(P3333/P3332-1)</f>
        <v>#DIV/0!</v>
      </c>
      <c r="R3310" s="83"/>
      <c r="S3310" s="83"/>
      <c r="T3310" s="67"/>
      <c r="U3310" s="209">
        <v>2</v>
      </c>
    </row>
    <row r="3311" spans="1:21" s="60" customFormat="1" ht="15.75" hidden="1" customHeight="1" thickBot="1">
      <c r="A3311" s="150" t="s">
        <v>546</v>
      </c>
      <c r="B3311" s="213"/>
      <c r="C3311" s="40" t="s">
        <v>2667</v>
      </c>
      <c r="D3311" s="102" t="e">
        <f t="shared" ref="D3311:O3311" si="2503">D3334/$P3334</f>
        <v>#DIV/0!</v>
      </c>
      <c r="E3311" s="129" t="e">
        <f t="shared" si="2503"/>
        <v>#DIV/0!</v>
      </c>
      <c r="F3311" s="129" t="e">
        <f t="shared" si="2503"/>
        <v>#DIV/0!</v>
      </c>
      <c r="G3311" s="129" t="e">
        <f t="shared" si="2503"/>
        <v>#DIV/0!</v>
      </c>
      <c r="H3311" s="129" t="e">
        <f t="shared" si="2503"/>
        <v>#DIV/0!</v>
      </c>
      <c r="I3311" s="129" t="e">
        <f t="shared" si="2503"/>
        <v>#DIV/0!</v>
      </c>
      <c r="J3311" s="129" t="e">
        <f t="shared" si="2503"/>
        <v>#DIV/0!</v>
      </c>
      <c r="K3311" s="129" t="e">
        <f t="shared" si="2503"/>
        <v>#DIV/0!</v>
      </c>
      <c r="L3311" s="129" t="e">
        <f t="shared" si="2503"/>
        <v>#DIV/0!</v>
      </c>
      <c r="M3311" s="129" t="e">
        <f t="shared" si="2503"/>
        <v>#DIV/0!</v>
      </c>
      <c r="N3311" s="129" t="e">
        <f t="shared" si="2503"/>
        <v>#DIV/0!</v>
      </c>
      <c r="O3311" s="172" t="e">
        <f t="shared" si="2503"/>
        <v>#DIV/0!</v>
      </c>
      <c r="P3311" s="107" t="e">
        <f t="shared" si="2501"/>
        <v>#DIV/0!</v>
      </c>
      <c r="Q3311" s="108" t="e">
        <f t="shared" si="2502"/>
        <v>#DIV/0!</v>
      </c>
      <c r="R3311" s="83"/>
      <c r="S3311" s="83"/>
      <c r="T3311" s="67"/>
      <c r="U3311" s="209">
        <v>2</v>
      </c>
    </row>
    <row r="3312" spans="1:21" s="60" customFormat="1" ht="15.75" hidden="1" customHeight="1" thickBot="1">
      <c r="A3312" s="150" t="s">
        <v>546</v>
      </c>
      <c r="B3312" s="213"/>
      <c r="C3312" s="40" t="s">
        <v>2763</v>
      </c>
      <c r="D3312" s="102" t="e">
        <f t="shared" ref="D3312:O3312" si="2504">D3335/$P3335</f>
        <v>#DIV/0!</v>
      </c>
      <c r="E3312" s="129" t="e">
        <f t="shared" si="2504"/>
        <v>#DIV/0!</v>
      </c>
      <c r="F3312" s="129" t="e">
        <f t="shared" si="2504"/>
        <v>#DIV/0!</v>
      </c>
      <c r="G3312" s="129" t="e">
        <f t="shared" si="2504"/>
        <v>#DIV/0!</v>
      </c>
      <c r="H3312" s="129" t="e">
        <f t="shared" si="2504"/>
        <v>#DIV/0!</v>
      </c>
      <c r="I3312" s="129" t="e">
        <f t="shared" si="2504"/>
        <v>#DIV/0!</v>
      </c>
      <c r="J3312" s="129" t="e">
        <f t="shared" si="2504"/>
        <v>#DIV/0!</v>
      </c>
      <c r="K3312" s="129" t="e">
        <f t="shared" si="2504"/>
        <v>#DIV/0!</v>
      </c>
      <c r="L3312" s="129" t="e">
        <f t="shared" si="2504"/>
        <v>#DIV/0!</v>
      </c>
      <c r="M3312" s="129" t="e">
        <f t="shared" si="2504"/>
        <v>#DIV/0!</v>
      </c>
      <c r="N3312" s="129" t="e">
        <f t="shared" si="2504"/>
        <v>#DIV/0!</v>
      </c>
      <c r="O3312" s="172" t="e">
        <f t="shared" si="2504"/>
        <v>#DIV/0!</v>
      </c>
      <c r="P3312" s="107" t="e">
        <f t="shared" si="2501"/>
        <v>#DIV/0!</v>
      </c>
      <c r="Q3312" s="108" t="e">
        <f t="shared" si="2502"/>
        <v>#DIV/0!</v>
      </c>
      <c r="R3312" s="83"/>
      <c r="S3312" s="83"/>
      <c r="T3312" s="67"/>
      <c r="U3312" s="209">
        <v>2</v>
      </c>
    </row>
    <row r="3313" spans="1:21" s="60" customFormat="1" ht="15.75" hidden="1" customHeight="1" thickBot="1">
      <c r="A3313" s="150" t="s">
        <v>546</v>
      </c>
      <c r="B3313" s="213"/>
      <c r="C3313" s="41" t="s">
        <v>507</v>
      </c>
      <c r="D3313" s="351">
        <v>0</v>
      </c>
      <c r="E3313" s="352">
        <v>0</v>
      </c>
      <c r="F3313" s="352">
        <v>0</v>
      </c>
      <c r="G3313" s="352">
        <v>0</v>
      </c>
      <c r="H3313" s="352">
        <v>0</v>
      </c>
      <c r="I3313" s="352">
        <v>0</v>
      </c>
      <c r="J3313" s="352">
        <v>0</v>
      </c>
      <c r="K3313" s="352">
        <v>0</v>
      </c>
      <c r="L3313" s="352">
        <v>0</v>
      </c>
      <c r="M3313" s="352">
        <v>0</v>
      </c>
      <c r="N3313" s="352">
        <v>0</v>
      </c>
      <c r="O3313" s="352">
        <v>0</v>
      </c>
      <c r="P3313" s="304">
        <f>SUM(D3313:O3313)</f>
        <v>0</v>
      </c>
      <c r="Q3313" s="84"/>
      <c r="R3313" s="83"/>
      <c r="S3313" s="83"/>
      <c r="T3313" s="67"/>
      <c r="U3313" s="209">
        <v>2</v>
      </c>
    </row>
    <row r="3314" spans="1:21" s="60" customFormat="1" ht="15.75" hidden="1" customHeight="1" thickBot="1">
      <c r="A3314" s="150" t="s">
        <v>546</v>
      </c>
      <c r="B3314" s="213"/>
      <c r="C3314" s="40" t="s">
        <v>508</v>
      </c>
      <c r="D3314" s="109">
        <v>0</v>
      </c>
      <c r="E3314" s="110">
        <v>0</v>
      </c>
      <c r="F3314" s="110">
        <v>0</v>
      </c>
      <c r="G3314" s="110">
        <v>0</v>
      </c>
      <c r="H3314" s="110">
        <v>0</v>
      </c>
      <c r="I3314" s="110">
        <v>0</v>
      </c>
      <c r="J3314" s="110">
        <v>0</v>
      </c>
      <c r="K3314" s="110">
        <v>0</v>
      </c>
      <c r="L3314" s="110">
        <v>9.2908414500000003</v>
      </c>
      <c r="M3314" s="110">
        <v>0</v>
      </c>
      <c r="N3314" s="110">
        <v>0</v>
      </c>
      <c r="O3314" s="111">
        <v>0</v>
      </c>
      <c r="P3314" s="112">
        <f>SUM(D3314:O3314)</f>
        <v>9.2908414500000003</v>
      </c>
      <c r="Q3314" s="240"/>
      <c r="R3314" s="315"/>
      <c r="S3314" s="315"/>
      <c r="T3314" s="242"/>
      <c r="U3314" s="209">
        <v>2</v>
      </c>
    </row>
    <row r="3315" spans="1:21" s="60" customFormat="1" ht="15.75" hidden="1" customHeight="1" thickBot="1">
      <c r="A3315" s="150" t="s">
        <v>546</v>
      </c>
      <c r="B3315" s="213"/>
      <c r="C3315" s="40" t="s">
        <v>509</v>
      </c>
      <c r="D3315" s="109">
        <v>0</v>
      </c>
      <c r="E3315" s="110">
        <v>5.0421755700000004</v>
      </c>
      <c r="F3315" s="110">
        <v>0</v>
      </c>
      <c r="G3315" s="110">
        <v>0</v>
      </c>
      <c r="H3315" s="110">
        <v>11.66774071</v>
      </c>
      <c r="I3315" s="110">
        <v>0</v>
      </c>
      <c r="J3315" s="110">
        <v>0</v>
      </c>
      <c r="K3315" s="110">
        <v>0</v>
      </c>
      <c r="L3315" s="110">
        <v>0</v>
      </c>
      <c r="M3315" s="110">
        <v>0</v>
      </c>
      <c r="N3315" s="110">
        <v>0</v>
      </c>
      <c r="O3315" s="111">
        <v>0</v>
      </c>
      <c r="P3315" s="112">
        <f>SUM(D3315:O3315)</f>
        <v>16.709916280000002</v>
      </c>
      <c r="Q3315" s="80"/>
      <c r="R3315" s="109">
        <v>0</v>
      </c>
      <c r="S3315" s="109">
        <v>0</v>
      </c>
      <c r="T3315" s="115">
        <f t="shared" ref="T3315:T3320" si="2505">R3315-S3315</f>
        <v>0</v>
      </c>
      <c r="U3315" s="209">
        <v>2</v>
      </c>
    </row>
    <row r="3316" spans="1:21" s="60" customFormat="1" ht="15.75" hidden="1" customHeight="1" thickBot="1">
      <c r="A3316" s="150" t="s">
        <v>546</v>
      </c>
      <c r="B3316" s="213"/>
      <c r="C3316" s="40" t="s">
        <v>605</v>
      </c>
      <c r="D3316" s="109">
        <v>0</v>
      </c>
      <c r="E3316" s="110">
        <v>0</v>
      </c>
      <c r="F3316" s="110">
        <v>0</v>
      </c>
      <c r="G3316" s="110">
        <v>0</v>
      </c>
      <c r="H3316" s="110">
        <v>0</v>
      </c>
      <c r="I3316" s="110">
        <v>0</v>
      </c>
      <c r="J3316" s="110">
        <v>0</v>
      </c>
      <c r="K3316" s="110">
        <v>0</v>
      </c>
      <c r="L3316" s="110">
        <v>0</v>
      </c>
      <c r="M3316" s="110">
        <v>0</v>
      </c>
      <c r="N3316" s="110">
        <v>0</v>
      </c>
      <c r="O3316" s="111">
        <f>(R3316)-SUM(D3316:N3316)</f>
        <v>0</v>
      </c>
      <c r="P3316" s="112">
        <f t="shared" ref="P3316:P3322" si="2506">SUM(D3316:O3316)</f>
        <v>0</v>
      </c>
      <c r="Q3316" s="80"/>
      <c r="R3316" s="109">
        <v>0</v>
      </c>
      <c r="S3316" s="109">
        <v>0</v>
      </c>
      <c r="T3316" s="115">
        <f t="shared" si="2505"/>
        <v>0</v>
      </c>
      <c r="U3316" s="209">
        <v>2</v>
      </c>
    </row>
    <row r="3317" spans="1:21" s="60" customFormat="1" ht="15.75" hidden="1" customHeight="1" thickBot="1">
      <c r="A3317" s="150" t="s">
        <v>546</v>
      </c>
      <c r="B3317" s="213"/>
      <c r="C3317" s="40" t="s">
        <v>701</v>
      </c>
      <c r="D3317" s="109">
        <v>1.08204726</v>
      </c>
      <c r="E3317" s="110">
        <v>0</v>
      </c>
      <c r="F3317" s="110">
        <v>0</v>
      </c>
      <c r="G3317" s="110">
        <v>0</v>
      </c>
      <c r="H3317" s="110">
        <v>0</v>
      </c>
      <c r="I3317" s="110">
        <v>0</v>
      </c>
      <c r="J3317" s="110">
        <v>0</v>
      </c>
      <c r="K3317" s="110">
        <v>0</v>
      </c>
      <c r="L3317" s="110">
        <v>23.72058277</v>
      </c>
      <c r="M3317" s="110">
        <v>0</v>
      </c>
      <c r="N3317" s="110">
        <v>0</v>
      </c>
      <c r="O3317" s="111">
        <v>0</v>
      </c>
      <c r="P3317" s="112">
        <f t="shared" si="2506"/>
        <v>24.80263003</v>
      </c>
      <c r="Q3317" s="80"/>
      <c r="R3317" s="109">
        <v>0</v>
      </c>
      <c r="S3317" s="109">
        <v>0</v>
      </c>
      <c r="T3317" s="115">
        <f t="shared" si="2505"/>
        <v>0</v>
      </c>
      <c r="U3317" s="209">
        <v>2</v>
      </c>
    </row>
    <row r="3318" spans="1:21" s="60" customFormat="1" ht="15.75" hidden="1" customHeight="1" thickBot="1">
      <c r="A3318" s="150" t="s">
        <v>546</v>
      </c>
      <c r="B3318" s="213"/>
      <c r="C3318" s="40" t="s">
        <v>785</v>
      </c>
      <c r="D3318" s="151">
        <v>0</v>
      </c>
      <c r="E3318" s="152">
        <v>0</v>
      </c>
      <c r="F3318" s="152">
        <v>0</v>
      </c>
      <c r="G3318" s="152">
        <v>0</v>
      </c>
      <c r="H3318" s="152">
        <v>0</v>
      </c>
      <c r="I3318" s="152">
        <v>0</v>
      </c>
      <c r="J3318" s="152">
        <v>0</v>
      </c>
      <c r="K3318" s="152">
        <v>0</v>
      </c>
      <c r="L3318" s="152">
        <v>0</v>
      </c>
      <c r="M3318" s="152">
        <v>0</v>
      </c>
      <c r="N3318" s="152">
        <v>0</v>
      </c>
      <c r="O3318" s="111">
        <f>(R3318)-SUM(D3318:N3318)</f>
        <v>0</v>
      </c>
      <c r="P3318" s="112">
        <f t="shared" si="2506"/>
        <v>0</v>
      </c>
      <c r="Q3318" s="80"/>
      <c r="R3318" s="109">
        <v>0</v>
      </c>
      <c r="S3318" s="109">
        <v>0</v>
      </c>
      <c r="T3318" s="115">
        <f t="shared" si="2505"/>
        <v>0</v>
      </c>
      <c r="U3318" s="209">
        <v>2</v>
      </c>
    </row>
    <row r="3319" spans="1:21" s="60" customFormat="1" ht="15.75" hidden="1" customHeight="1" thickBot="1">
      <c r="A3319" s="150" t="s">
        <v>546</v>
      </c>
      <c r="B3319" s="213"/>
      <c r="C3319" s="40" t="s">
        <v>869</v>
      </c>
      <c r="D3319" s="306">
        <v>0</v>
      </c>
      <c r="E3319" s="307">
        <v>0</v>
      </c>
      <c r="F3319" s="307">
        <v>0</v>
      </c>
      <c r="G3319" s="307">
        <v>0</v>
      </c>
      <c r="H3319" s="307">
        <v>0</v>
      </c>
      <c r="I3319" s="307">
        <v>0</v>
      </c>
      <c r="J3319" s="307">
        <v>0</v>
      </c>
      <c r="K3319" s="307">
        <v>0</v>
      </c>
      <c r="L3319" s="307">
        <v>0</v>
      </c>
      <c r="M3319" s="307">
        <v>0</v>
      </c>
      <c r="N3319" s="307">
        <v>0</v>
      </c>
      <c r="O3319" s="308">
        <f>(R3319)-SUM(D3319:N3319)</f>
        <v>0</v>
      </c>
      <c r="P3319" s="309">
        <f t="shared" si="2506"/>
        <v>0</v>
      </c>
      <c r="Q3319" s="80"/>
      <c r="R3319" s="109">
        <v>0</v>
      </c>
      <c r="S3319" s="109">
        <v>0</v>
      </c>
      <c r="T3319" s="52">
        <f>S3319-R3319</f>
        <v>0</v>
      </c>
      <c r="U3319" s="209">
        <v>2</v>
      </c>
    </row>
    <row r="3320" spans="1:21" s="60" customFormat="1" ht="15.75" hidden="1" customHeight="1" thickBot="1">
      <c r="A3320" s="150" t="s">
        <v>546</v>
      </c>
      <c r="B3320" s="213"/>
      <c r="C3320" s="40" t="s">
        <v>953</v>
      </c>
      <c r="D3320" s="109">
        <v>0</v>
      </c>
      <c r="E3320" s="110">
        <v>0</v>
      </c>
      <c r="F3320" s="110">
        <v>0</v>
      </c>
      <c r="G3320" s="110">
        <v>0</v>
      </c>
      <c r="H3320" s="110">
        <v>0</v>
      </c>
      <c r="I3320" s="110">
        <v>0</v>
      </c>
      <c r="J3320" s="110">
        <v>0</v>
      </c>
      <c r="K3320" s="110">
        <v>0</v>
      </c>
      <c r="L3320" s="110">
        <v>0</v>
      </c>
      <c r="M3320" s="110">
        <v>0</v>
      </c>
      <c r="N3320" s="110">
        <v>0</v>
      </c>
      <c r="O3320" s="111">
        <f>(R3320)-SUM(D3320:N3320)</f>
        <v>0</v>
      </c>
      <c r="P3320" s="112">
        <f t="shared" si="2506"/>
        <v>0</v>
      </c>
      <c r="Q3320" s="80"/>
      <c r="R3320" s="342">
        <v>0</v>
      </c>
      <c r="S3320" s="342">
        <v>0</v>
      </c>
      <c r="T3320" s="355">
        <f t="shared" si="2505"/>
        <v>0</v>
      </c>
      <c r="U3320" s="209">
        <v>2</v>
      </c>
    </row>
    <row r="3321" spans="1:21" s="60" customFormat="1" ht="15.75" hidden="1" customHeight="1" thickBot="1">
      <c r="A3321" s="150" t="s">
        <v>546</v>
      </c>
      <c r="B3321" s="62">
        <f>+B3305+1</f>
        <v>609</v>
      </c>
      <c r="C3321" s="40" t="s">
        <v>2235</v>
      </c>
      <c r="D3321" s="109">
        <v>0</v>
      </c>
      <c r="E3321" s="110">
        <v>0</v>
      </c>
      <c r="F3321" s="110">
        <v>0</v>
      </c>
      <c r="G3321" s="110">
        <v>0</v>
      </c>
      <c r="H3321" s="110">
        <v>0</v>
      </c>
      <c r="I3321" s="110">
        <v>0</v>
      </c>
      <c r="J3321" s="110">
        <v>0</v>
      </c>
      <c r="K3321" s="110">
        <v>0</v>
      </c>
      <c r="L3321" s="110">
        <v>0</v>
      </c>
      <c r="M3321" s="110">
        <v>0</v>
      </c>
      <c r="N3321" s="110">
        <v>0</v>
      </c>
      <c r="O3321" s="111">
        <f>(R3321)-SUM(D3321:N3321)</f>
        <v>0</v>
      </c>
      <c r="P3321" s="112">
        <f>SUM(D3321:O3321)</f>
        <v>0</v>
      </c>
      <c r="Q3321" s="75"/>
      <c r="R3321" s="109">
        <v>0</v>
      </c>
      <c r="S3321" s="114">
        <v>0</v>
      </c>
      <c r="T3321" s="115">
        <f>R3321-S3321</f>
        <v>0</v>
      </c>
      <c r="U3321" s="209">
        <v>2</v>
      </c>
    </row>
    <row r="3322" spans="1:21" s="60" customFormat="1" ht="15.75" hidden="1" customHeight="1" thickBot="1">
      <c r="A3322" s="150" t="s">
        <v>546</v>
      </c>
      <c r="B3322" s="213"/>
      <c r="C3322" s="40" t="s">
        <v>1087</v>
      </c>
      <c r="D3322" s="109">
        <v>0</v>
      </c>
      <c r="E3322" s="110">
        <v>0</v>
      </c>
      <c r="F3322" s="110">
        <v>0</v>
      </c>
      <c r="G3322" s="110">
        <v>0</v>
      </c>
      <c r="H3322" s="110">
        <v>0</v>
      </c>
      <c r="I3322" s="110">
        <v>0</v>
      </c>
      <c r="J3322" s="110">
        <v>0</v>
      </c>
      <c r="K3322" s="110">
        <v>0</v>
      </c>
      <c r="L3322" s="110">
        <v>0</v>
      </c>
      <c r="M3322" s="110">
        <v>0</v>
      </c>
      <c r="N3322" s="110">
        <v>0</v>
      </c>
      <c r="O3322" s="111">
        <f>(R3322)-SUM(D3322:N3322)</f>
        <v>0</v>
      </c>
      <c r="P3322" s="112">
        <f t="shared" si="2506"/>
        <v>0</v>
      </c>
      <c r="Q3322" s="75"/>
      <c r="R3322" s="396">
        <v>0</v>
      </c>
      <c r="S3322" s="396">
        <v>0</v>
      </c>
      <c r="T3322" s="397">
        <f>R3322-S3322</f>
        <v>0</v>
      </c>
      <c r="U3322" s="209">
        <v>2</v>
      </c>
    </row>
    <row r="3323" spans="1:21" s="60" customFormat="1" ht="15.75" hidden="1" customHeight="1" thickBot="1">
      <c r="A3323" s="150" t="s">
        <v>546</v>
      </c>
      <c r="B3323" s="62"/>
      <c r="C3323" s="40" t="s">
        <v>1809</v>
      </c>
      <c r="D3323" s="109">
        <v>0</v>
      </c>
      <c r="E3323" s="109">
        <v>0</v>
      </c>
      <c r="F3323" s="109">
        <v>0</v>
      </c>
      <c r="G3323" s="109">
        <v>0</v>
      </c>
      <c r="H3323" s="109">
        <v>0</v>
      </c>
      <c r="I3323" s="109">
        <v>0</v>
      </c>
      <c r="J3323" s="109">
        <v>0</v>
      </c>
      <c r="K3323" s="109">
        <v>0</v>
      </c>
      <c r="L3323" s="109">
        <v>0</v>
      </c>
      <c r="M3323" s="109">
        <v>0</v>
      </c>
      <c r="N3323" s="109">
        <v>0</v>
      </c>
      <c r="O3323" s="111">
        <f t="shared" ref="O3323:O3332" si="2507">(R3323)-SUM(D3323:N3323)</f>
        <v>0</v>
      </c>
      <c r="P3323" s="112">
        <f t="shared" ref="P3323:P3332" si="2508">SUM(D3323:O3323)</f>
        <v>0</v>
      </c>
      <c r="Q3323" s="75"/>
      <c r="R3323" s="109">
        <v>0</v>
      </c>
      <c r="S3323" s="114">
        <v>0</v>
      </c>
      <c r="T3323" s="310">
        <f t="shared" ref="T3323:T3332" si="2509">R3323-S3323</f>
        <v>0</v>
      </c>
      <c r="U3323" s="209">
        <v>2</v>
      </c>
    </row>
    <row r="3324" spans="1:21" s="60" customFormat="1" ht="15.75" hidden="1" customHeight="1" thickBot="1">
      <c r="A3324" s="150" t="s">
        <v>546</v>
      </c>
      <c r="B3324" s="62"/>
      <c r="C3324" s="40" t="s">
        <v>1810</v>
      </c>
      <c r="D3324" s="134">
        <v>0</v>
      </c>
      <c r="E3324" s="134">
        <v>0</v>
      </c>
      <c r="F3324" s="134">
        <v>0</v>
      </c>
      <c r="G3324" s="134">
        <v>0</v>
      </c>
      <c r="H3324" s="134">
        <v>0</v>
      </c>
      <c r="I3324" s="134">
        <v>0</v>
      </c>
      <c r="J3324" s="134">
        <v>0</v>
      </c>
      <c r="K3324" s="134">
        <v>0</v>
      </c>
      <c r="L3324" s="134">
        <v>0</v>
      </c>
      <c r="M3324" s="134">
        <v>0</v>
      </c>
      <c r="N3324" s="134">
        <v>0</v>
      </c>
      <c r="O3324" s="305">
        <f t="shared" si="2507"/>
        <v>0</v>
      </c>
      <c r="P3324" s="314">
        <f t="shared" si="2508"/>
        <v>0</v>
      </c>
      <c r="Q3324" s="79"/>
      <c r="R3324" s="117">
        <v>0</v>
      </c>
      <c r="S3324" s="114">
        <v>0</v>
      </c>
      <c r="T3324" s="115">
        <f t="shared" si="2509"/>
        <v>0</v>
      </c>
      <c r="U3324" s="209">
        <v>2</v>
      </c>
    </row>
    <row r="3325" spans="1:21" s="60" customFormat="1" ht="15.75" hidden="1" customHeight="1" thickBot="1">
      <c r="A3325" s="150" t="s">
        <v>546</v>
      </c>
      <c r="B3325" s="62"/>
      <c r="C3325" s="40" t="s">
        <v>1811</v>
      </c>
      <c r="D3325" s="134">
        <v>0</v>
      </c>
      <c r="E3325" s="133">
        <v>0</v>
      </c>
      <c r="F3325" s="133">
        <v>0</v>
      </c>
      <c r="G3325" s="133">
        <v>0</v>
      </c>
      <c r="H3325" s="133">
        <v>0</v>
      </c>
      <c r="I3325" s="133">
        <v>0</v>
      </c>
      <c r="J3325" s="133">
        <v>0</v>
      </c>
      <c r="K3325" s="133">
        <v>0</v>
      </c>
      <c r="L3325" s="133">
        <v>0</v>
      </c>
      <c r="M3325" s="133">
        <v>0</v>
      </c>
      <c r="N3325" s="133">
        <v>0</v>
      </c>
      <c r="O3325" s="111">
        <f t="shared" si="2507"/>
        <v>0</v>
      </c>
      <c r="P3325" s="112">
        <f t="shared" si="2508"/>
        <v>0</v>
      </c>
      <c r="Q3325" s="79"/>
      <c r="R3325" s="117">
        <v>0</v>
      </c>
      <c r="S3325" s="114">
        <v>0</v>
      </c>
      <c r="T3325" s="115">
        <f t="shared" si="2509"/>
        <v>0</v>
      </c>
      <c r="U3325" s="209">
        <v>2</v>
      </c>
    </row>
    <row r="3326" spans="1:21" s="60" customFormat="1" ht="15.75" hidden="1" customHeight="1" thickBot="1">
      <c r="A3326" s="150" t="s">
        <v>546</v>
      </c>
      <c r="B3326" s="62"/>
      <c r="C3326" s="40" t="s">
        <v>1812</v>
      </c>
      <c r="D3326" s="134"/>
      <c r="E3326" s="133"/>
      <c r="F3326" s="133"/>
      <c r="G3326" s="133"/>
      <c r="H3326" s="133"/>
      <c r="I3326" s="133"/>
      <c r="J3326" s="133"/>
      <c r="K3326" s="133"/>
      <c r="L3326" s="133"/>
      <c r="M3326" s="133"/>
      <c r="N3326" s="133"/>
      <c r="O3326" s="111">
        <f t="shared" si="2507"/>
        <v>0</v>
      </c>
      <c r="P3326" s="112">
        <f t="shared" si="2508"/>
        <v>0</v>
      </c>
      <c r="Q3326" s="80"/>
      <c r="R3326" s="420">
        <v>0</v>
      </c>
      <c r="S3326" s="343">
        <v>0</v>
      </c>
      <c r="T3326" s="403">
        <f t="shared" si="2509"/>
        <v>0</v>
      </c>
      <c r="U3326" s="209">
        <v>2</v>
      </c>
    </row>
    <row r="3327" spans="1:21" s="60" customFormat="1" ht="15.75" hidden="1" customHeight="1" thickBot="1">
      <c r="A3327" s="150" t="s">
        <v>546</v>
      </c>
      <c r="B3327" s="62">
        <f>+B3321+1</f>
        <v>610</v>
      </c>
      <c r="C3327" s="40" t="s">
        <v>1813</v>
      </c>
      <c r="D3327" s="134"/>
      <c r="E3327" s="133"/>
      <c r="F3327" s="133"/>
      <c r="G3327" s="133"/>
      <c r="H3327" s="133"/>
      <c r="I3327" s="133"/>
      <c r="J3327" s="133"/>
      <c r="K3327" s="133"/>
      <c r="L3327" s="133"/>
      <c r="M3327" s="133"/>
      <c r="N3327" s="133"/>
      <c r="O3327" s="111">
        <f t="shared" si="2507"/>
        <v>0</v>
      </c>
      <c r="P3327" s="112">
        <f t="shared" si="2508"/>
        <v>0</v>
      </c>
      <c r="Q3327" s="80"/>
      <c r="R3327" s="120">
        <v>0</v>
      </c>
      <c r="S3327" s="114">
        <v>0</v>
      </c>
      <c r="T3327" s="115">
        <f t="shared" si="2509"/>
        <v>0</v>
      </c>
      <c r="U3327" s="209">
        <v>2</v>
      </c>
    </row>
    <row r="3328" spans="1:21" s="60" customFormat="1" ht="15.75" hidden="1" customHeight="1" thickBot="1">
      <c r="A3328" s="150" t="s">
        <v>546</v>
      </c>
      <c r="B3328" s="213">
        <f>+B3327+1</f>
        <v>611</v>
      </c>
      <c r="C3328" s="40" t="s">
        <v>1814</v>
      </c>
      <c r="D3328" s="134"/>
      <c r="E3328" s="133"/>
      <c r="F3328" s="133"/>
      <c r="G3328" s="133"/>
      <c r="H3328" s="133"/>
      <c r="I3328" s="133"/>
      <c r="J3328" s="133"/>
      <c r="K3328" s="133"/>
      <c r="L3328" s="133"/>
      <c r="M3328" s="133"/>
      <c r="N3328" s="133"/>
      <c r="O3328" s="111">
        <f t="shared" si="2507"/>
        <v>0</v>
      </c>
      <c r="P3328" s="112">
        <f t="shared" si="2508"/>
        <v>0</v>
      </c>
      <c r="Q3328" s="80"/>
      <c r="R3328" s="120">
        <v>0</v>
      </c>
      <c r="S3328" s="114">
        <v>0</v>
      </c>
      <c r="T3328" s="115">
        <f t="shared" si="2509"/>
        <v>0</v>
      </c>
      <c r="U3328" s="209">
        <v>2</v>
      </c>
    </row>
    <row r="3329" spans="1:21" s="60" customFormat="1" ht="15.75" hidden="1" customHeight="1" thickBot="1">
      <c r="A3329" s="150" t="s">
        <v>546</v>
      </c>
      <c r="B3329" s="213"/>
      <c r="C3329" s="40" t="s">
        <v>1815</v>
      </c>
      <c r="D3329" s="134"/>
      <c r="E3329" s="133"/>
      <c r="F3329" s="133"/>
      <c r="G3329" s="133"/>
      <c r="H3329" s="133"/>
      <c r="I3329" s="133"/>
      <c r="J3329" s="133"/>
      <c r="K3329" s="133"/>
      <c r="L3329" s="133"/>
      <c r="M3329" s="133"/>
      <c r="N3329" s="133"/>
      <c r="O3329" s="111">
        <f t="shared" si="2507"/>
        <v>0</v>
      </c>
      <c r="P3329" s="112">
        <f t="shared" si="2508"/>
        <v>0</v>
      </c>
      <c r="Q3329" s="80"/>
      <c r="R3329" s="120">
        <v>0</v>
      </c>
      <c r="S3329" s="114">
        <v>0</v>
      </c>
      <c r="T3329" s="115">
        <f t="shared" si="2509"/>
        <v>0</v>
      </c>
      <c r="U3329" s="209">
        <v>2</v>
      </c>
    </row>
    <row r="3330" spans="1:21" s="60" customFormat="1" ht="15.75" hidden="1" customHeight="1" thickBot="1">
      <c r="A3330" s="150" t="s">
        <v>546</v>
      </c>
      <c r="B3330" s="213"/>
      <c r="C3330" s="40" t="s">
        <v>1816</v>
      </c>
      <c r="D3330" s="134"/>
      <c r="E3330" s="133"/>
      <c r="F3330" s="133"/>
      <c r="G3330" s="133"/>
      <c r="H3330" s="133"/>
      <c r="I3330" s="133"/>
      <c r="J3330" s="133"/>
      <c r="K3330" s="133"/>
      <c r="L3330" s="133"/>
      <c r="M3330" s="133"/>
      <c r="N3330" s="133"/>
      <c r="O3330" s="111">
        <f t="shared" si="2507"/>
        <v>0</v>
      </c>
      <c r="P3330" s="112">
        <f t="shared" si="2508"/>
        <v>0</v>
      </c>
      <c r="Q3330" s="80"/>
      <c r="R3330" s="120">
        <v>0</v>
      </c>
      <c r="S3330" s="114">
        <v>0</v>
      </c>
      <c r="T3330" s="115">
        <f t="shared" si="2509"/>
        <v>0</v>
      </c>
      <c r="U3330" s="209">
        <v>2</v>
      </c>
    </row>
    <row r="3331" spans="1:21" s="60" customFormat="1" ht="15.75" hidden="1" customHeight="1" thickBot="1">
      <c r="A3331" s="150" t="s">
        <v>546</v>
      </c>
      <c r="B3331" s="213"/>
      <c r="C3331" s="40" t="s">
        <v>1817</v>
      </c>
      <c r="D3331" s="134"/>
      <c r="E3331" s="133"/>
      <c r="F3331" s="133"/>
      <c r="G3331" s="133"/>
      <c r="H3331" s="133"/>
      <c r="I3331" s="133"/>
      <c r="J3331" s="133"/>
      <c r="K3331" s="133"/>
      <c r="L3331" s="133"/>
      <c r="M3331" s="133"/>
      <c r="N3331" s="133"/>
      <c r="O3331" s="111">
        <f t="shared" si="2507"/>
        <v>0</v>
      </c>
      <c r="P3331" s="112">
        <f t="shared" si="2508"/>
        <v>0</v>
      </c>
      <c r="Q3331" s="80"/>
      <c r="R3331" s="120">
        <v>0</v>
      </c>
      <c r="S3331" s="114">
        <v>0</v>
      </c>
      <c r="T3331" s="115">
        <f t="shared" si="2509"/>
        <v>0</v>
      </c>
      <c r="U3331" s="209">
        <v>2</v>
      </c>
    </row>
    <row r="3332" spans="1:21" s="60" customFormat="1" ht="15.75" hidden="1" customHeight="1" thickBot="1">
      <c r="A3332" s="150" t="s">
        <v>546</v>
      </c>
      <c r="B3332" s="213"/>
      <c r="C3332" s="40" t="s">
        <v>1818</v>
      </c>
      <c r="D3332" s="134"/>
      <c r="E3332" s="133"/>
      <c r="F3332" s="133"/>
      <c r="G3332" s="133"/>
      <c r="H3332" s="133"/>
      <c r="I3332" s="133"/>
      <c r="J3332" s="133"/>
      <c r="K3332" s="133"/>
      <c r="L3332" s="133"/>
      <c r="M3332" s="133"/>
      <c r="N3332" s="133"/>
      <c r="O3332" s="111">
        <f t="shared" si="2507"/>
        <v>0</v>
      </c>
      <c r="P3332" s="112">
        <f t="shared" si="2508"/>
        <v>0</v>
      </c>
      <c r="Q3332" s="80"/>
      <c r="R3332" s="120">
        <v>0</v>
      </c>
      <c r="S3332" s="114">
        <v>0</v>
      </c>
      <c r="T3332" s="115">
        <f t="shared" si="2509"/>
        <v>0</v>
      </c>
      <c r="U3332" s="209">
        <v>2</v>
      </c>
    </row>
    <row r="3333" spans="1:21" s="60" customFormat="1" ht="15.75" hidden="1" customHeight="1" thickBot="1">
      <c r="A3333" s="150" t="s">
        <v>546</v>
      </c>
      <c r="B3333" s="213"/>
      <c r="C3333" s="40" t="s">
        <v>2571</v>
      </c>
      <c r="D3333" s="492"/>
      <c r="E3333" s="491"/>
      <c r="F3333" s="491"/>
      <c r="G3333" s="491"/>
      <c r="H3333" s="491"/>
      <c r="I3333" s="491"/>
      <c r="J3333" s="491"/>
      <c r="K3333" s="491"/>
      <c r="L3333" s="491"/>
      <c r="M3333" s="491"/>
      <c r="N3333" s="491"/>
      <c r="O3333" s="111">
        <f t="shared" ref="O3333:O3335" si="2510">(R3333)-SUM(D3333:N3333)</f>
        <v>0</v>
      </c>
      <c r="P3333" s="112">
        <f t="shared" ref="P3333:P3335" si="2511">SUM(D3333:O3333)</f>
        <v>0</v>
      </c>
      <c r="Q3333" s="80"/>
      <c r="R3333" s="487">
        <v>0</v>
      </c>
      <c r="S3333" s="488">
        <v>0</v>
      </c>
      <c r="T3333" s="115">
        <f t="shared" ref="T3333:T3335" si="2512">R3333-S3333</f>
        <v>0</v>
      </c>
      <c r="U3333" s="209">
        <v>2</v>
      </c>
    </row>
    <row r="3334" spans="1:21" s="60" customFormat="1" ht="15.75" hidden="1" customHeight="1" thickBot="1">
      <c r="A3334" s="150" t="s">
        <v>546</v>
      </c>
      <c r="B3334" s="213"/>
      <c r="C3334" s="40" t="s">
        <v>2667</v>
      </c>
      <c r="D3334" s="492"/>
      <c r="E3334" s="491"/>
      <c r="F3334" s="491"/>
      <c r="G3334" s="491"/>
      <c r="H3334" s="491"/>
      <c r="I3334" s="491"/>
      <c r="J3334" s="491"/>
      <c r="K3334" s="491"/>
      <c r="L3334" s="491"/>
      <c r="M3334" s="491"/>
      <c r="N3334" s="491"/>
      <c r="O3334" s="111">
        <f t="shared" si="2510"/>
        <v>0</v>
      </c>
      <c r="P3334" s="112">
        <f t="shared" si="2511"/>
        <v>0</v>
      </c>
      <c r="Q3334" s="80"/>
      <c r="R3334" s="487">
        <v>0</v>
      </c>
      <c r="S3334" s="488">
        <v>0</v>
      </c>
      <c r="T3334" s="115">
        <f t="shared" si="2512"/>
        <v>0</v>
      </c>
      <c r="U3334" s="209">
        <v>2</v>
      </c>
    </row>
    <row r="3335" spans="1:21" s="60" customFormat="1" ht="15.75" hidden="1" customHeight="1" thickBot="1">
      <c r="A3335" s="150" t="s">
        <v>546</v>
      </c>
      <c r="B3335" s="213"/>
      <c r="C3335" s="40" t="s">
        <v>2763</v>
      </c>
      <c r="D3335" s="492"/>
      <c r="E3335" s="491"/>
      <c r="F3335" s="491"/>
      <c r="G3335" s="491"/>
      <c r="H3335" s="491"/>
      <c r="I3335" s="491"/>
      <c r="J3335" s="491"/>
      <c r="K3335" s="491"/>
      <c r="L3335" s="491"/>
      <c r="M3335" s="491"/>
      <c r="N3335" s="491"/>
      <c r="O3335" s="111">
        <f t="shared" si="2510"/>
        <v>0</v>
      </c>
      <c r="P3335" s="112">
        <f t="shared" si="2511"/>
        <v>0</v>
      </c>
      <c r="Q3335" s="80"/>
      <c r="R3335" s="487">
        <v>0</v>
      </c>
      <c r="S3335" s="488">
        <v>0</v>
      </c>
      <c r="T3335" s="115">
        <f t="shared" si="2512"/>
        <v>0</v>
      </c>
      <c r="U3335" s="209">
        <v>2</v>
      </c>
    </row>
    <row r="3336" spans="1:21" s="118" customFormat="1" ht="15.75" hidden="1" customHeight="1" thickBot="1">
      <c r="B3336" s="82"/>
      <c r="C3336" s="50"/>
      <c r="D3336" s="83"/>
      <c r="E3336" s="83"/>
      <c r="F3336" s="83"/>
      <c r="G3336" s="83"/>
      <c r="H3336" s="83"/>
      <c r="I3336" s="83"/>
      <c r="J3336" s="83"/>
      <c r="K3336" s="83"/>
      <c r="L3336" s="83"/>
      <c r="M3336" s="83"/>
      <c r="N3336" s="83"/>
      <c r="O3336" s="83"/>
      <c r="P3336" s="84"/>
      <c r="Q3336" s="84"/>
      <c r="R3336" s="83"/>
      <c r="S3336" s="83"/>
      <c r="T3336" s="67"/>
      <c r="U3336" s="209">
        <v>2</v>
      </c>
    </row>
    <row r="3337" spans="1:21" s="60" customFormat="1" ht="15.75" hidden="1" customHeight="1" thickBot="1">
      <c r="A3337" s="174" t="s">
        <v>547</v>
      </c>
      <c r="B3337" s="213"/>
      <c r="C3337" s="659" t="s">
        <v>510</v>
      </c>
      <c r="D3337" s="233">
        <v>8.2291375042326587E-2</v>
      </c>
      <c r="E3337" s="233">
        <v>8.2055967337669247E-2</v>
      </c>
      <c r="F3337" s="233">
        <v>8.2986126270029728E-2</v>
      </c>
      <c r="G3337" s="233">
        <v>8.2132236589162175E-2</v>
      </c>
      <c r="H3337" s="233">
        <v>8.3424122411896409E-2</v>
      </c>
      <c r="I3337" s="233">
        <v>8.3190553864120234E-2</v>
      </c>
      <c r="J3337" s="233">
        <v>8.3870625216232203E-2</v>
      </c>
      <c r="K3337" s="233">
        <v>8.5217956552964796E-2</v>
      </c>
      <c r="L3337" s="233">
        <v>8.2459436467369071E-2</v>
      </c>
      <c r="M3337" s="233">
        <v>8.1159905476137634E-2</v>
      </c>
      <c r="N3337" s="233">
        <v>8.4108198694762673E-2</v>
      </c>
      <c r="O3337" s="233">
        <v>8.7103496077329229E-2</v>
      </c>
      <c r="P3337" s="226">
        <f t="shared" ref="P3337:P3362" si="2513">SUM(D3337:O3337)</f>
        <v>1</v>
      </c>
      <c r="Q3337" s="222"/>
      <c r="R3337" s="66"/>
      <c r="S3337" s="66"/>
      <c r="T3337" s="95"/>
      <c r="U3337" s="209">
        <v>2</v>
      </c>
    </row>
    <row r="3338" spans="1:21" s="60" customFormat="1" ht="15.75" hidden="1" customHeight="1" thickBot="1">
      <c r="A3338" s="150" t="s">
        <v>547</v>
      </c>
      <c r="B3338" s="213"/>
      <c r="C3338" s="659" t="s">
        <v>511</v>
      </c>
      <c r="D3338" s="236">
        <v>0.10034609782359245</v>
      </c>
      <c r="E3338" s="236">
        <v>8.6243528842258235E-2</v>
      </c>
      <c r="F3338" s="236">
        <v>8.3774224662970034E-2</v>
      </c>
      <c r="G3338" s="236">
        <v>8.7845906044248842E-2</v>
      </c>
      <c r="H3338" s="236">
        <v>5.2330476518551765E-2</v>
      </c>
      <c r="I3338" s="236">
        <v>8.3415707088176624E-2</v>
      </c>
      <c r="J3338" s="236">
        <v>8.5450496575919355E-2</v>
      </c>
      <c r="K3338" s="236">
        <v>8.2906997441600586E-2</v>
      </c>
      <c r="L3338" s="236">
        <v>8.2633956417993551E-2</v>
      </c>
      <c r="M3338" s="236">
        <v>8.471150967427693E-2</v>
      </c>
      <c r="N3338" s="236">
        <v>8.8177979390451994E-2</v>
      </c>
      <c r="O3338" s="236">
        <v>8.216311951995954E-2</v>
      </c>
      <c r="P3338" s="71">
        <f t="shared" si="2513"/>
        <v>0.99999999999999989</v>
      </c>
      <c r="Q3338" s="222"/>
      <c r="R3338" s="66"/>
      <c r="S3338" s="66"/>
      <c r="T3338" s="95"/>
      <c r="U3338" s="209">
        <v>2</v>
      </c>
    </row>
    <row r="3339" spans="1:21" s="60" customFormat="1" ht="15.75" hidden="1" customHeight="1" thickBot="1">
      <c r="A3339" s="150" t="s">
        <v>547</v>
      </c>
      <c r="B3339" s="213"/>
      <c r="C3339" s="659" t="s">
        <v>512</v>
      </c>
      <c r="D3339" s="281">
        <v>8.1424531083557475E-2</v>
      </c>
      <c r="E3339" s="281">
        <v>8.5806066599302108E-2</v>
      </c>
      <c r="F3339" s="281">
        <v>8.2021478533314859E-2</v>
      </c>
      <c r="G3339" s="281">
        <v>8.1858446777307137E-2</v>
      </c>
      <c r="H3339" s="281">
        <v>8.9213607865152506E-2</v>
      </c>
      <c r="I3339" s="281">
        <v>8.7823446613683243E-2</v>
      </c>
      <c r="J3339" s="281">
        <v>8.1705110942477038E-2</v>
      </c>
      <c r="K3339" s="281">
        <v>8.1183358849906739E-2</v>
      </c>
      <c r="L3339" s="281">
        <v>7.8810720066332898E-2</v>
      </c>
      <c r="M3339" s="281">
        <v>8.652970595847817E-2</v>
      </c>
      <c r="N3339" s="281">
        <v>8.1695689288307727E-2</v>
      </c>
      <c r="O3339" s="281">
        <v>8.1927837422180114E-2</v>
      </c>
      <c r="P3339" s="221">
        <f t="shared" si="2513"/>
        <v>1</v>
      </c>
      <c r="Q3339" s="222"/>
      <c r="R3339" s="66"/>
      <c r="S3339" s="66"/>
      <c r="T3339" s="95"/>
      <c r="U3339" s="209">
        <v>2</v>
      </c>
    </row>
    <row r="3340" spans="1:21" s="60" customFormat="1" ht="15.75" hidden="1" customHeight="1" thickBot="1">
      <c r="A3340" s="150" t="s">
        <v>547</v>
      </c>
      <c r="B3340" s="213"/>
      <c r="C3340" s="659" t="s">
        <v>513</v>
      </c>
      <c r="D3340" s="196">
        <f t="shared" ref="D3340:D3347" si="2514">D3362/$P3362</f>
        <v>8.6713219863538388E-2</v>
      </c>
      <c r="E3340" s="197">
        <f t="shared" ref="E3340:O3340" si="2515">E3362/$P3362</f>
        <v>8.4757337855000156E-2</v>
      </c>
      <c r="F3340" s="197">
        <f t="shared" si="2515"/>
        <v>8.4890097285193408E-2</v>
      </c>
      <c r="G3340" s="197">
        <f t="shared" si="2515"/>
        <v>8.1333404468607415E-2</v>
      </c>
      <c r="H3340" s="197">
        <f t="shared" si="2515"/>
        <v>8.6192916056283805E-2</v>
      </c>
      <c r="I3340" s="197">
        <f t="shared" si="2515"/>
        <v>8.0856191865493421E-2</v>
      </c>
      <c r="J3340" s="197">
        <f t="shared" si="2515"/>
        <v>8.264085055703678E-2</v>
      </c>
      <c r="K3340" s="197">
        <f t="shared" si="2515"/>
        <v>8.1226264972490608E-2</v>
      </c>
      <c r="L3340" s="197">
        <f t="shared" si="2515"/>
        <v>8.1013440917254959E-2</v>
      </c>
      <c r="M3340" s="197">
        <f t="shared" si="2515"/>
        <v>8.4345018136877253E-2</v>
      </c>
      <c r="N3340" s="197">
        <f t="shared" si="2515"/>
        <v>8.2988276940688527E-2</v>
      </c>
      <c r="O3340" s="197">
        <f t="shared" si="2515"/>
        <v>8.3042981081535183E-2</v>
      </c>
      <c r="P3340" s="229">
        <f t="shared" si="2513"/>
        <v>0.99999999999999989</v>
      </c>
      <c r="Q3340" s="222"/>
      <c r="R3340" s="66"/>
      <c r="S3340" s="66"/>
      <c r="T3340" s="95"/>
      <c r="U3340" s="209">
        <v>2</v>
      </c>
    </row>
    <row r="3341" spans="1:21" s="60" customFormat="1" ht="15.75" hidden="1" customHeight="1" thickBot="1">
      <c r="A3341" s="150" t="s">
        <v>547</v>
      </c>
      <c r="B3341" s="213"/>
      <c r="C3341" s="660" t="s">
        <v>514</v>
      </c>
      <c r="D3341" s="196">
        <f t="shared" si="2514"/>
        <v>8.4502516935947028E-2</v>
      </c>
      <c r="E3341" s="197">
        <f t="shared" ref="E3341:O3342" si="2516">E3363/$P3363</f>
        <v>8.4619018729094206E-2</v>
      </c>
      <c r="F3341" s="197">
        <f t="shared" si="2516"/>
        <v>8.4659233938570194E-2</v>
      </c>
      <c r="G3341" s="197">
        <f t="shared" si="2516"/>
        <v>8.3589430556341549E-2</v>
      </c>
      <c r="H3341" s="197">
        <f t="shared" si="2516"/>
        <v>8.2350216666407558E-2</v>
      </c>
      <c r="I3341" s="197">
        <f t="shared" si="2516"/>
        <v>8.2130496003161579E-2</v>
      </c>
      <c r="J3341" s="197">
        <f t="shared" si="2516"/>
        <v>8.7976215807553701E-2</v>
      </c>
      <c r="K3341" s="197">
        <f t="shared" si="2516"/>
        <v>8.3473220621993888E-2</v>
      </c>
      <c r="L3341" s="197">
        <f t="shared" si="2516"/>
        <v>7.1115768570940263E-2</v>
      </c>
      <c r="M3341" s="197">
        <f t="shared" si="2516"/>
        <v>8.5747508738781397E-2</v>
      </c>
      <c r="N3341" s="197">
        <f t="shared" si="2516"/>
        <v>8.4608865172890679E-2</v>
      </c>
      <c r="O3341" s="197">
        <f t="shared" si="2516"/>
        <v>8.5227508258317985E-2</v>
      </c>
      <c r="P3341" s="229">
        <f t="shared" si="2513"/>
        <v>1</v>
      </c>
      <c r="Q3341" s="227">
        <f>(P3363/P3362-1)</f>
        <v>-3.6264675534825597E-2</v>
      </c>
      <c r="R3341" s="66"/>
      <c r="S3341" s="66"/>
      <c r="T3341" s="95"/>
      <c r="U3341" s="209">
        <v>2</v>
      </c>
    </row>
    <row r="3342" spans="1:21" s="60" customFormat="1" ht="15.75" hidden="1" customHeight="1" thickBot="1">
      <c r="A3342" s="150" t="s">
        <v>547</v>
      </c>
      <c r="B3342" s="213"/>
      <c r="C3342" s="659" t="s">
        <v>515</v>
      </c>
      <c r="D3342" s="196">
        <f t="shared" si="2514"/>
        <v>8.6969434046089256E-2</v>
      </c>
      <c r="E3342" s="197">
        <f t="shared" si="2516"/>
        <v>7.8003548381610471E-2</v>
      </c>
      <c r="F3342" s="197">
        <f t="shared" si="2516"/>
        <v>8.4290241350976888E-2</v>
      </c>
      <c r="G3342" s="197">
        <f t="shared" si="2516"/>
        <v>8.182870120809041E-2</v>
      </c>
      <c r="H3342" s="197">
        <f t="shared" si="2516"/>
        <v>7.217615014663023E-2</v>
      </c>
      <c r="I3342" s="197">
        <f t="shared" si="2516"/>
        <v>8.2039972212014756E-2</v>
      </c>
      <c r="J3342" s="197">
        <f t="shared" si="2516"/>
        <v>8.4861881062470806E-2</v>
      </c>
      <c r="K3342" s="197">
        <f t="shared" si="2516"/>
        <v>8.3258177784504159E-2</v>
      </c>
      <c r="L3342" s="197">
        <f t="shared" si="2516"/>
        <v>8.1169564530167049E-2</v>
      </c>
      <c r="M3342" s="197">
        <f t="shared" si="2516"/>
        <v>9.4331279047457056E-2</v>
      </c>
      <c r="N3342" s="197">
        <f t="shared" si="2516"/>
        <v>8.6756330285873151E-2</v>
      </c>
      <c r="O3342" s="197">
        <f t="shared" si="2516"/>
        <v>8.4314719944115935E-2</v>
      </c>
      <c r="P3342" s="229">
        <f t="shared" si="2513"/>
        <v>1.0000000000000002</v>
      </c>
      <c r="Q3342" s="227">
        <f t="shared" ref="Q3342:Q3347" si="2517">(P3364/P3363-1)</f>
        <v>-2.8034924505175751E-2</v>
      </c>
      <c r="R3342" s="66"/>
      <c r="S3342" s="66"/>
      <c r="T3342" s="95"/>
      <c r="U3342" s="209">
        <v>2</v>
      </c>
    </row>
    <row r="3343" spans="1:21" s="60" customFormat="1" ht="15.75" hidden="1" customHeight="1" thickBot="1">
      <c r="A3343" s="150" t="s">
        <v>547</v>
      </c>
      <c r="B3343" s="213"/>
      <c r="C3343" s="659" t="s">
        <v>606</v>
      </c>
      <c r="D3343" s="196">
        <f t="shared" si="2514"/>
        <v>8.1824727764925512E-2</v>
      </c>
      <c r="E3343" s="197">
        <f t="shared" ref="E3343:O3343" si="2518">E3365/$P3365</f>
        <v>8.5962919898728507E-2</v>
      </c>
      <c r="F3343" s="197">
        <f t="shared" si="2518"/>
        <v>8.3150761940796278E-2</v>
      </c>
      <c r="G3343" s="197">
        <f t="shared" si="2518"/>
        <v>8.0479784289152187E-2</v>
      </c>
      <c r="H3343" s="197">
        <f t="shared" si="2518"/>
        <v>9.0411538883303555E-2</v>
      </c>
      <c r="I3343" s="197">
        <f t="shared" si="2518"/>
        <v>8.0945528488248417E-2</v>
      </c>
      <c r="J3343" s="197">
        <f t="shared" si="2518"/>
        <v>8.366281360972519E-2</v>
      </c>
      <c r="K3343" s="197">
        <f t="shared" si="2518"/>
        <v>8.5896341465622472E-2</v>
      </c>
      <c r="L3343" s="197">
        <f t="shared" si="2518"/>
        <v>7.9693492641055769E-2</v>
      </c>
      <c r="M3343" s="197">
        <f t="shared" si="2518"/>
        <v>8.5022042483263685E-2</v>
      </c>
      <c r="N3343" s="197">
        <f t="shared" si="2518"/>
        <v>8.1639069212987594E-2</v>
      </c>
      <c r="O3343" s="197">
        <f t="shared" si="2518"/>
        <v>8.1310979322190932E-2</v>
      </c>
      <c r="P3343" s="229">
        <f t="shared" si="2513"/>
        <v>1</v>
      </c>
      <c r="Q3343" s="230">
        <f t="shared" si="2517"/>
        <v>-1.9177261005612012E-2</v>
      </c>
      <c r="R3343" s="66"/>
      <c r="S3343" s="66"/>
      <c r="T3343" s="95"/>
      <c r="U3343" s="209">
        <v>2</v>
      </c>
    </row>
    <row r="3344" spans="1:21" s="60" customFormat="1" ht="15.75" hidden="1" customHeight="1" thickBot="1">
      <c r="A3344" s="150" t="s">
        <v>547</v>
      </c>
      <c r="B3344" s="213"/>
      <c r="C3344" s="659" t="s">
        <v>702</v>
      </c>
      <c r="D3344" s="196">
        <f t="shared" si="2514"/>
        <v>8.3368234105540881E-2</v>
      </c>
      <c r="E3344" s="197">
        <f t="shared" ref="E3344:O3344" si="2519">E3366/$P3366</f>
        <v>8.4951122294314424E-2</v>
      </c>
      <c r="F3344" s="197">
        <f t="shared" si="2519"/>
        <v>8.3768832681043362E-2</v>
      </c>
      <c r="G3344" s="197">
        <f t="shared" si="2519"/>
        <v>8.4079604939973809E-2</v>
      </c>
      <c r="H3344" s="197">
        <f t="shared" si="2519"/>
        <v>9.3298000369517867E-2</v>
      </c>
      <c r="I3344" s="197">
        <f t="shared" si="2519"/>
        <v>8.1910616171223985E-2</v>
      </c>
      <c r="J3344" s="197">
        <f t="shared" si="2519"/>
        <v>8.6573824771656205E-2</v>
      </c>
      <c r="K3344" s="197">
        <f t="shared" si="2519"/>
        <v>8.6348202192590262E-2</v>
      </c>
      <c r="L3344" s="197">
        <f t="shared" si="2519"/>
        <v>5.7786925379354842E-2</v>
      </c>
      <c r="M3344" s="197">
        <f t="shared" si="2519"/>
        <v>8.926793921337299E-2</v>
      </c>
      <c r="N3344" s="197">
        <f t="shared" si="2519"/>
        <v>8.2579006450986259E-2</v>
      </c>
      <c r="O3344" s="197">
        <f t="shared" si="2519"/>
        <v>8.6067691430425169E-2</v>
      </c>
      <c r="P3344" s="229">
        <f t="shared" si="2513"/>
        <v>0.99999999999999989</v>
      </c>
      <c r="Q3344" s="230">
        <f t="shared" si="2517"/>
        <v>-4.5990791852453139E-2</v>
      </c>
      <c r="R3344" s="66"/>
      <c r="S3344" s="66"/>
      <c r="T3344" s="285"/>
      <c r="U3344" s="209">
        <v>2</v>
      </c>
    </row>
    <row r="3345" spans="1:21" s="60" customFormat="1" ht="15.75" hidden="1" customHeight="1" thickBot="1">
      <c r="A3345" s="150" t="s">
        <v>547</v>
      </c>
      <c r="B3345" s="62"/>
      <c r="C3345" s="661" t="s">
        <v>784</v>
      </c>
      <c r="D3345" s="223">
        <f t="shared" si="2514"/>
        <v>0.10611168140195271</v>
      </c>
      <c r="E3345" s="233">
        <f t="shared" ref="E3345:O3345" si="2520">E3367/$P3367</f>
        <v>0.10421712254255169</v>
      </c>
      <c r="F3345" s="233">
        <f t="shared" si="2520"/>
        <v>7.913955040232637E-2</v>
      </c>
      <c r="G3345" s="233">
        <f t="shared" si="2520"/>
        <v>7.8166527300214228E-2</v>
      </c>
      <c r="H3345" s="233">
        <f t="shared" si="2520"/>
        <v>8.4491014998947123E-2</v>
      </c>
      <c r="I3345" s="233">
        <f t="shared" si="2520"/>
        <v>7.5983846400657876E-2</v>
      </c>
      <c r="J3345" s="233">
        <f t="shared" si="2520"/>
        <v>8.2241023909346664E-2</v>
      </c>
      <c r="K3345" s="233">
        <f t="shared" si="2520"/>
        <v>8.0685411942737068E-2</v>
      </c>
      <c r="L3345" s="233">
        <f t="shared" si="2520"/>
        <v>7.9731679730942251E-2</v>
      </c>
      <c r="M3345" s="233">
        <f t="shared" si="2520"/>
        <v>8.3649154040361065E-2</v>
      </c>
      <c r="N3345" s="233">
        <f t="shared" si="2520"/>
        <v>7.5464203493159646E-2</v>
      </c>
      <c r="O3345" s="233">
        <f t="shared" si="2520"/>
        <v>7.0118783836803311E-2</v>
      </c>
      <c r="P3345" s="319">
        <f t="shared" si="2513"/>
        <v>1</v>
      </c>
      <c r="Q3345" s="320">
        <f t="shared" si="2517"/>
        <v>-0.23319275480380064</v>
      </c>
      <c r="R3345" s="66"/>
      <c r="S3345" s="66"/>
      <c r="T3345" s="95"/>
      <c r="U3345" s="209">
        <v>2</v>
      </c>
    </row>
    <row r="3346" spans="1:21" s="60" customFormat="1" ht="15.75" hidden="1" customHeight="1" thickBot="1">
      <c r="A3346" s="150" t="s">
        <v>547</v>
      </c>
      <c r="B3346" s="62"/>
      <c r="C3346" s="661" t="s">
        <v>870</v>
      </c>
      <c r="D3346" s="235">
        <f t="shared" si="2514"/>
        <v>8.356210581909268E-2</v>
      </c>
      <c r="E3346" s="236">
        <f t="shared" ref="E3346:O3347" si="2521">E3368/$P3368</f>
        <v>8.3247637414540582E-2</v>
      </c>
      <c r="F3346" s="236">
        <f t="shared" si="2521"/>
        <v>8.3567360328635015E-2</v>
      </c>
      <c r="G3346" s="236">
        <f t="shared" si="2521"/>
        <v>8.3329396182596521E-2</v>
      </c>
      <c r="H3346" s="236">
        <f t="shared" si="2521"/>
        <v>8.9133716909369054E-2</v>
      </c>
      <c r="I3346" s="236">
        <f t="shared" si="2521"/>
        <v>8.332645870742697E-2</v>
      </c>
      <c r="J3346" s="236">
        <f t="shared" si="2521"/>
        <v>8.4056385009208825E-2</v>
      </c>
      <c r="K3346" s="236">
        <f t="shared" si="2521"/>
        <v>8.1414070114453965E-2</v>
      </c>
      <c r="L3346" s="236">
        <f t="shared" si="2521"/>
        <v>7.4417669968443317E-2</v>
      </c>
      <c r="M3346" s="236">
        <f t="shared" si="2521"/>
        <v>8.0394053464638349E-2</v>
      </c>
      <c r="N3346" s="236">
        <f t="shared" si="2521"/>
        <v>8.967792422195961E-2</v>
      </c>
      <c r="O3346" s="236">
        <f t="shared" si="2521"/>
        <v>8.3873221859635028E-2</v>
      </c>
      <c r="P3346" s="321">
        <f t="shared" si="2513"/>
        <v>1</v>
      </c>
      <c r="Q3346" s="322">
        <f t="shared" si="2517"/>
        <v>-0.12046995555475004</v>
      </c>
      <c r="R3346" s="66"/>
      <c r="S3346" s="66"/>
      <c r="T3346" s="95"/>
      <c r="U3346" s="209">
        <v>2</v>
      </c>
    </row>
    <row r="3347" spans="1:21" s="60" customFormat="1" ht="15.75" hidden="1" customHeight="1" thickBot="1">
      <c r="A3347" s="150" t="s">
        <v>547</v>
      </c>
      <c r="B3347" s="62"/>
      <c r="C3347" s="661" t="s">
        <v>954</v>
      </c>
      <c r="D3347" s="235">
        <f t="shared" si="2514"/>
        <v>7.3816488900085325E-2</v>
      </c>
      <c r="E3347" s="236">
        <f t="shared" si="2521"/>
        <v>8.0327124736418579E-2</v>
      </c>
      <c r="F3347" s="236">
        <f t="shared" si="2521"/>
        <v>8.4287569959431374E-2</v>
      </c>
      <c r="G3347" s="236">
        <f t="shared" si="2521"/>
        <v>7.9642211120646025E-2</v>
      </c>
      <c r="H3347" s="236">
        <f t="shared" si="2521"/>
        <v>0.12272117626187314</v>
      </c>
      <c r="I3347" s="236">
        <f t="shared" si="2521"/>
        <v>8.05998053123997E-2</v>
      </c>
      <c r="J3347" s="236">
        <f t="shared" si="2521"/>
        <v>8.1165023719389953E-2</v>
      </c>
      <c r="K3347" s="236">
        <f t="shared" si="2521"/>
        <v>8.1872137894927102E-2</v>
      </c>
      <c r="L3347" s="236">
        <f t="shared" si="2521"/>
        <v>7.6137507041357799E-2</v>
      </c>
      <c r="M3347" s="236">
        <f t="shared" si="2521"/>
        <v>8.1968904077866417E-2</v>
      </c>
      <c r="N3347" s="236">
        <f t="shared" si="2521"/>
        <v>7.835164923823805E-2</v>
      </c>
      <c r="O3347" s="236">
        <f t="shared" si="2521"/>
        <v>7.9110401737366401E-2</v>
      </c>
      <c r="P3347" s="321">
        <f t="shared" si="2513"/>
        <v>0.99999999999999978</v>
      </c>
      <c r="Q3347" s="322">
        <f t="shared" si="2517"/>
        <v>9.6279904329086285E-2</v>
      </c>
      <c r="R3347" s="66"/>
      <c r="S3347" s="66"/>
      <c r="T3347" s="95"/>
      <c r="U3347" s="209">
        <v>2</v>
      </c>
    </row>
    <row r="3348" spans="1:21" s="60" customFormat="1" ht="15.75" hidden="1" customHeight="1" thickBot="1">
      <c r="A3348" s="150" t="s">
        <v>547</v>
      </c>
      <c r="B3348" s="62"/>
      <c r="C3348" s="661" t="s">
        <v>1088</v>
      </c>
      <c r="D3348" s="235">
        <f t="shared" ref="D3348:O3348" si="2522">D3371/$P3371</f>
        <v>8.3006209689348506E-2</v>
      </c>
      <c r="E3348" s="236">
        <f t="shared" si="2522"/>
        <v>8.4791900243138638E-2</v>
      </c>
      <c r="F3348" s="236">
        <f t="shared" si="2522"/>
        <v>8.4425910011708072E-2</v>
      </c>
      <c r="G3348" s="236">
        <f t="shared" si="2522"/>
        <v>8.0788629151133162E-2</v>
      </c>
      <c r="H3348" s="236">
        <f t="shared" si="2522"/>
        <v>9.5923389958565294E-2</v>
      </c>
      <c r="I3348" s="236">
        <f t="shared" si="2522"/>
        <v>8.2710916366834641E-2</v>
      </c>
      <c r="J3348" s="236">
        <f t="shared" si="2522"/>
        <v>8.3875243202501004E-2</v>
      </c>
      <c r="K3348" s="236">
        <f t="shared" si="2522"/>
        <v>8.2036360959132554E-2</v>
      </c>
      <c r="L3348" s="236">
        <f t="shared" si="2522"/>
        <v>7.9748051595923464E-2</v>
      </c>
      <c r="M3348" s="236">
        <f t="shared" si="2522"/>
        <v>8.514553409702319E-2</v>
      </c>
      <c r="N3348" s="236">
        <f t="shared" si="2522"/>
        <v>7.5996980620662749E-2</v>
      </c>
      <c r="O3348" s="236">
        <f t="shared" si="2522"/>
        <v>8.1550874104028878E-2</v>
      </c>
      <c r="P3348" s="321">
        <f>SUM(D3348:O3348)</f>
        <v>1.0000000000000002</v>
      </c>
      <c r="Q3348" s="322">
        <f>(P3371/P3369-1)</f>
        <v>-6.3610893968406357E-2</v>
      </c>
      <c r="R3348" s="66"/>
      <c r="S3348" s="66"/>
      <c r="T3348" s="95"/>
      <c r="U3348" s="209">
        <v>2</v>
      </c>
    </row>
    <row r="3349" spans="1:21" s="60" customFormat="1" ht="15.75" hidden="1" customHeight="1" thickBot="1">
      <c r="A3349" s="150" t="s">
        <v>547</v>
      </c>
      <c r="B3349" s="62">
        <f>+B3328+1</f>
        <v>612</v>
      </c>
      <c r="C3349" s="661" t="s">
        <v>1819</v>
      </c>
      <c r="D3349" s="235">
        <f t="shared" ref="D3349:D3355" si="2523">D3372/$P3372</f>
        <v>8.2180158205479178E-2</v>
      </c>
      <c r="E3349" s="236">
        <f t="shared" ref="E3349:O3349" si="2524">E3372/$P3372</f>
        <v>8.1116900946916592E-2</v>
      </c>
      <c r="F3349" s="236">
        <f t="shared" si="2524"/>
        <v>8.3417890514027926E-2</v>
      </c>
      <c r="G3349" s="236">
        <f t="shared" si="2524"/>
        <v>8.2364504801042182E-2</v>
      </c>
      <c r="H3349" s="236">
        <f t="shared" si="2524"/>
        <v>9.7051934359924347E-2</v>
      </c>
      <c r="I3349" s="236">
        <f t="shared" si="2524"/>
        <v>8.0610618482180485E-2</v>
      </c>
      <c r="J3349" s="236">
        <f t="shared" si="2524"/>
        <v>8.2349561784354999E-2</v>
      </c>
      <c r="K3349" s="236">
        <f t="shared" si="2524"/>
        <v>8.5387045434098086E-2</v>
      </c>
      <c r="L3349" s="236">
        <f t="shared" si="2524"/>
        <v>7.9434256794400734E-2</v>
      </c>
      <c r="M3349" s="236">
        <f t="shared" si="2524"/>
        <v>8.4037033159422375E-2</v>
      </c>
      <c r="N3349" s="236">
        <f t="shared" si="2524"/>
        <v>8.2111707610023094E-2</v>
      </c>
      <c r="O3349" s="236">
        <f t="shared" si="2524"/>
        <v>7.993838790813014E-2</v>
      </c>
      <c r="P3349" s="321">
        <f t="shared" ref="P3349:P3358" si="2525">SUM(D3349:O3349)</f>
        <v>1.0000000000000002</v>
      </c>
      <c r="Q3349" s="322">
        <f>(P3372/P3371-1)</f>
        <v>-2.2633311071768691E-2</v>
      </c>
      <c r="R3349" s="66"/>
      <c r="S3349" s="66"/>
      <c r="T3349" s="95"/>
      <c r="U3349" s="209">
        <v>2</v>
      </c>
    </row>
    <row r="3350" spans="1:21" s="60" customFormat="1" ht="15.75" hidden="1" customHeight="1" thickBot="1">
      <c r="A3350" s="150" t="s">
        <v>547</v>
      </c>
      <c r="B3350" s="62">
        <f>+B3349+1</f>
        <v>613</v>
      </c>
      <c r="C3350" s="661" t="s">
        <v>1820</v>
      </c>
      <c r="D3350" s="63">
        <f t="shared" si="2523"/>
        <v>8.2274995108399571E-2</v>
      </c>
      <c r="E3350" s="64">
        <f t="shared" ref="E3350:O3350" si="2526">E3373/$P3373</f>
        <v>8.7288993755224573E-2</v>
      </c>
      <c r="F3350" s="64">
        <f t="shared" si="2526"/>
        <v>8.0722722217403037E-2</v>
      </c>
      <c r="G3350" s="64">
        <f t="shared" si="2526"/>
        <v>8.1821957380160723E-2</v>
      </c>
      <c r="H3350" s="64">
        <f t="shared" si="2526"/>
        <v>8.9733022720112604E-2</v>
      </c>
      <c r="I3350" s="64">
        <f t="shared" si="2526"/>
        <v>8.0197468771925656E-2</v>
      </c>
      <c r="J3350" s="64">
        <f t="shared" si="2526"/>
        <v>8.2720626080258847E-2</v>
      </c>
      <c r="K3350" s="64">
        <f t="shared" si="2526"/>
        <v>8.1655063746437648E-2</v>
      </c>
      <c r="L3350" s="64">
        <f t="shared" si="2526"/>
        <v>8.0319722801653004E-2</v>
      </c>
      <c r="M3350" s="64">
        <f t="shared" si="2526"/>
        <v>8.8127069513243658E-2</v>
      </c>
      <c r="N3350" s="64">
        <f t="shared" si="2526"/>
        <v>8.167836428564372E-2</v>
      </c>
      <c r="O3350" s="64">
        <f t="shared" si="2526"/>
        <v>8.3459993619537098E-2</v>
      </c>
      <c r="P3350" s="121">
        <f t="shared" si="2525"/>
        <v>1.0000000000000002</v>
      </c>
      <c r="Q3350" s="122">
        <f t="shared" ref="Q3350:Q3358" si="2527">(P3373/P3372-1)</f>
        <v>-3.7404969894034079E-2</v>
      </c>
      <c r="R3350" s="66"/>
      <c r="S3350" s="66"/>
      <c r="T3350" s="95"/>
      <c r="U3350" s="209">
        <v>2</v>
      </c>
    </row>
    <row r="3351" spans="1:21" s="60" customFormat="1" ht="15.75" hidden="1" customHeight="1" thickBot="1">
      <c r="A3351" s="150" t="s">
        <v>547</v>
      </c>
      <c r="B3351" s="62">
        <f>+B3350+1</f>
        <v>614</v>
      </c>
      <c r="C3351" s="659" t="s">
        <v>1821</v>
      </c>
      <c r="D3351" s="68">
        <f t="shared" si="2523"/>
        <v>8.216353887144287E-2</v>
      </c>
      <c r="E3351" s="87">
        <f t="shared" ref="E3351:O3351" si="2528">E3374/$P3374</f>
        <v>8.1264886534093916E-2</v>
      </c>
      <c r="F3351" s="87">
        <f t="shared" si="2528"/>
        <v>8.1291108822810029E-2</v>
      </c>
      <c r="G3351" s="87">
        <f t="shared" si="2528"/>
        <v>8.1068166809036599E-2</v>
      </c>
      <c r="H3351" s="87">
        <f t="shared" si="2528"/>
        <v>9.3265271238441139E-2</v>
      </c>
      <c r="I3351" s="87">
        <f t="shared" si="2528"/>
        <v>8.1936246354943981E-2</v>
      </c>
      <c r="J3351" s="87">
        <f t="shared" si="2528"/>
        <v>8.2732869538267001E-2</v>
      </c>
      <c r="K3351" s="87">
        <f t="shared" si="2528"/>
        <v>8.2615358228319918E-2</v>
      </c>
      <c r="L3351" s="87">
        <f t="shared" si="2528"/>
        <v>8.0339954542151246E-2</v>
      </c>
      <c r="M3351" s="87">
        <f t="shared" si="2528"/>
        <v>8.6811415853827706E-2</v>
      </c>
      <c r="N3351" s="87">
        <f t="shared" si="2528"/>
        <v>8.186249892120924E-2</v>
      </c>
      <c r="O3351" s="87">
        <f t="shared" si="2528"/>
        <v>8.4648684285456507E-2</v>
      </c>
      <c r="P3351" s="69">
        <f t="shared" si="2525"/>
        <v>1</v>
      </c>
      <c r="Q3351" s="70">
        <f t="shared" si="2527"/>
        <v>2.1086080761118398E-2</v>
      </c>
      <c r="R3351" s="66"/>
      <c r="S3351" s="66"/>
      <c r="T3351" s="95"/>
      <c r="U3351" s="209">
        <v>2</v>
      </c>
    </row>
    <row r="3352" spans="1:21" s="60" customFormat="1" ht="15.75" hidden="1" customHeight="1" thickBot="1">
      <c r="A3352" s="150" t="s">
        <v>547</v>
      </c>
      <c r="B3352" s="62">
        <f>+B3351+1</f>
        <v>615</v>
      </c>
      <c r="C3352" s="659" t="s">
        <v>1822</v>
      </c>
      <c r="D3352" s="68">
        <f t="shared" si="2523"/>
        <v>7.54178994556607E-2</v>
      </c>
      <c r="E3352" s="87">
        <f t="shared" ref="E3352:O3352" si="2529">E3375/$P3375</f>
        <v>8.3353043781162817E-2</v>
      </c>
      <c r="F3352" s="87">
        <f t="shared" si="2529"/>
        <v>8.0061874047346909E-2</v>
      </c>
      <c r="G3352" s="87">
        <f t="shared" si="2529"/>
        <v>8.3913232719924707E-2</v>
      </c>
      <c r="H3352" s="87">
        <f t="shared" si="2529"/>
        <v>8.9997298851560617E-2</v>
      </c>
      <c r="I3352" s="87">
        <f t="shared" si="2529"/>
        <v>7.9932685835410605E-2</v>
      </c>
      <c r="J3352" s="87">
        <f t="shared" si="2529"/>
        <v>8.6768259274714307E-2</v>
      </c>
      <c r="K3352" s="87">
        <f t="shared" si="2529"/>
        <v>8.1754357316998857E-2</v>
      </c>
      <c r="L3352" s="87">
        <f t="shared" si="2529"/>
        <v>8.4448746265969404E-2</v>
      </c>
      <c r="M3352" s="87">
        <f t="shared" si="2529"/>
        <v>8.3744183105713188E-2</v>
      </c>
      <c r="N3352" s="87">
        <f t="shared" si="2529"/>
        <v>8.6785132891602945E-2</v>
      </c>
      <c r="O3352" s="87">
        <f t="shared" si="2529"/>
        <v>8.3823286453934914E-2</v>
      </c>
      <c r="P3352" s="71">
        <f t="shared" si="2525"/>
        <v>1</v>
      </c>
      <c r="Q3352" s="72">
        <f t="shared" si="2527"/>
        <v>5.3278046506271881E-2</v>
      </c>
      <c r="R3352" s="66"/>
      <c r="S3352" s="66"/>
      <c r="T3352" s="95"/>
      <c r="U3352" s="209">
        <v>2</v>
      </c>
    </row>
    <row r="3353" spans="1:21" s="60" customFormat="1" ht="15.75" hidden="1" customHeight="1" thickBot="1">
      <c r="A3353" s="150" t="s">
        <v>547</v>
      </c>
      <c r="B3353" s="62">
        <f>+B3352+1</f>
        <v>616</v>
      </c>
      <c r="C3353" s="659" t="s">
        <v>1823</v>
      </c>
      <c r="D3353" s="68">
        <f t="shared" si="2523"/>
        <v>8.0402019549125403E-2</v>
      </c>
      <c r="E3353" s="87">
        <f t="shared" ref="E3353:O3353" si="2530">E3376/$P3376</f>
        <v>8.1465639000498219E-2</v>
      </c>
      <c r="F3353" s="87">
        <f t="shared" si="2530"/>
        <v>7.9541569041877716E-2</v>
      </c>
      <c r="G3353" s="87">
        <f t="shared" si="2530"/>
        <v>8.3591424694340444E-2</v>
      </c>
      <c r="H3353" s="87">
        <f t="shared" si="2530"/>
        <v>8.2640937784784207E-2</v>
      </c>
      <c r="I3353" s="87">
        <f t="shared" si="2530"/>
        <v>7.9481450489621575E-2</v>
      </c>
      <c r="J3353" s="87">
        <f t="shared" si="2530"/>
        <v>8.5038083137797538E-2</v>
      </c>
      <c r="K3353" s="87">
        <f t="shared" si="2530"/>
        <v>8.1291172880419899E-2</v>
      </c>
      <c r="L3353" s="87">
        <f t="shared" si="2530"/>
        <v>8.2954153395029859E-2</v>
      </c>
      <c r="M3353" s="87">
        <f t="shared" si="2530"/>
        <v>9.1008488563100745E-2</v>
      </c>
      <c r="N3353" s="87">
        <f t="shared" si="2530"/>
        <v>8.8147396136210351E-2</v>
      </c>
      <c r="O3353" s="87">
        <f t="shared" si="2530"/>
        <v>8.4437665327194003E-2</v>
      </c>
      <c r="P3353" s="71">
        <f t="shared" si="2525"/>
        <v>0.99999999999999989</v>
      </c>
      <c r="Q3353" s="72">
        <f t="shared" si="2527"/>
        <v>2.0797417545555419E-2</v>
      </c>
      <c r="R3353" s="66"/>
      <c r="S3353" s="66"/>
      <c r="T3353" s="95"/>
      <c r="U3353" s="209">
        <v>2</v>
      </c>
    </row>
    <row r="3354" spans="1:21" s="60" customFormat="1" ht="15.75" hidden="1" customHeight="1" thickBot="1">
      <c r="A3354" s="150" t="s">
        <v>547</v>
      </c>
      <c r="B3354" s="62">
        <f>+B3353+1</f>
        <v>617</v>
      </c>
      <c r="C3354" s="659" t="s">
        <v>1824</v>
      </c>
      <c r="D3354" s="68">
        <f t="shared" si="2523"/>
        <v>8.4579187095926989E-2</v>
      </c>
      <c r="E3354" s="87">
        <f t="shared" ref="E3354:O3354" si="2531">E3377/$P3377</f>
        <v>8.036569496036565E-2</v>
      </c>
      <c r="F3354" s="87">
        <f t="shared" si="2531"/>
        <v>8.2152195808907716E-2</v>
      </c>
      <c r="G3354" s="87">
        <f t="shared" si="2531"/>
        <v>8.0331708319678674E-2</v>
      </c>
      <c r="H3354" s="87">
        <f t="shared" si="2531"/>
        <v>8.8891616974988527E-2</v>
      </c>
      <c r="I3354" s="87">
        <f t="shared" si="2531"/>
        <v>8.6398164730509791E-2</v>
      </c>
      <c r="J3354" s="87">
        <f t="shared" si="2531"/>
        <v>7.714584830178145E-2</v>
      </c>
      <c r="K3354" s="87">
        <f t="shared" si="2531"/>
        <v>8.283979083153456E-2</v>
      </c>
      <c r="L3354" s="87">
        <f t="shared" si="2531"/>
        <v>8.6307245435905525E-2</v>
      </c>
      <c r="M3354" s="87">
        <f t="shared" si="2531"/>
        <v>8.5795821576223938E-2</v>
      </c>
      <c r="N3354" s="87">
        <f t="shared" si="2531"/>
        <v>8.7519446697819442E-2</v>
      </c>
      <c r="O3354" s="87">
        <f t="shared" si="2531"/>
        <v>7.7673279266357725E-2</v>
      </c>
      <c r="P3354" s="71">
        <f t="shared" si="2525"/>
        <v>1</v>
      </c>
      <c r="Q3354" s="72">
        <f t="shared" si="2527"/>
        <v>8.4242950186701471E-2</v>
      </c>
      <c r="R3354" s="66"/>
      <c r="S3354" s="66"/>
      <c r="T3354" s="95"/>
      <c r="U3354" s="209">
        <v>2</v>
      </c>
    </row>
    <row r="3355" spans="1:21" s="60" customFormat="1" ht="15.75" hidden="1" customHeight="1" thickBot="1">
      <c r="A3355" s="150" t="s">
        <v>547</v>
      </c>
      <c r="B3355" s="213"/>
      <c r="C3355" s="659" t="s">
        <v>1825</v>
      </c>
      <c r="D3355" s="68">
        <f t="shared" si="2523"/>
        <v>8.4479325299638988E-2</v>
      </c>
      <c r="E3355" s="87">
        <f t="shared" ref="E3355:O3355" si="2532">E3378/$P3378</f>
        <v>7.7938173935018062E-2</v>
      </c>
      <c r="F3355" s="87">
        <f t="shared" si="2532"/>
        <v>8.3612511104693144E-2</v>
      </c>
      <c r="G3355" s="87">
        <f t="shared" si="2532"/>
        <v>8.3498744592057764E-2</v>
      </c>
      <c r="H3355" s="87">
        <f t="shared" si="2532"/>
        <v>8.0271364779783402E-2</v>
      </c>
      <c r="I3355" s="87">
        <f t="shared" si="2532"/>
        <v>8.245487364620939E-2</v>
      </c>
      <c r="J3355" s="87">
        <f t="shared" si="2532"/>
        <v>8.3176895306859205E-2</v>
      </c>
      <c r="K3355" s="87">
        <f t="shared" si="2532"/>
        <v>8.2310469314079426E-2</v>
      </c>
      <c r="L3355" s="87">
        <f t="shared" si="2532"/>
        <v>8.5054151624548741E-2</v>
      </c>
      <c r="M3355" s="87">
        <f t="shared" si="2532"/>
        <v>8.7220216606498188E-2</v>
      </c>
      <c r="N3355" s="87">
        <f t="shared" si="2532"/>
        <v>8.7797833935018041E-2</v>
      </c>
      <c r="O3355" s="87">
        <f t="shared" si="2532"/>
        <v>8.2185439855595593E-2</v>
      </c>
      <c r="P3355" s="71">
        <f t="shared" si="2525"/>
        <v>1</v>
      </c>
      <c r="Q3355" s="72">
        <f t="shared" si="2527"/>
        <v>1.7838250201281047E-2</v>
      </c>
      <c r="R3355" s="66"/>
      <c r="S3355" s="66"/>
      <c r="T3355" s="95"/>
      <c r="U3355" s="209">
        <v>2</v>
      </c>
    </row>
    <row r="3356" spans="1:21" s="60" customFormat="1" ht="15.75" hidden="1" customHeight="1" thickBot="1">
      <c r="A3356" s="150" t="s">
        <v>547</v>
      </c>
      <c r="B3356" s="213"/>
      <c r="C3356" s="659" t="s">
        <v>1826</v>
      </c>
      <c r="D3356" s="68">
        <f t="shared" ref="D3356:O3358" si="2533">D3379/$P3379</f>
        <v>8.0330437259649612E-2</v>
      </c>
      <c r="E3356" s="87">
        <f t="shared" si="2533"/>
        <v>8.1612305939324878E-2</v>
      </c>
      <c r="F3356" s="87">
        <f t="shared" si="2533"/>
        <v>8.0615296966244129E-2</v>
      </c>
      <c r="G3356" s="87">
        <f t="shared" si="2533"/>
        <v>8.260931491240564E-2</v>
      </c>
      <c r="H3356" s="87">
        <f t="shared" si="2533"/>
        <v>8.7167070217917683E-2</v>
      </c>
      <c r="I3356" s="87">
        <f t="shared" si="2533"/>
        <v>8.2039595499216633E-2</v>
      </c>
      <c r="J3356" s="87">
        <f t="shared" si="2533"/>
        <v>8.2751744765702892E-2</v>
      </c>
      <c r="K3356" s="87">
        <f t="shared" si="2533"/>
        <v>8.2039595499216633E-2</v>
      </c>
      <c r="L3356" s="87">
        <f t="shared" si="2533"/>
        <v>8.4603332858567151E-2</v>
      </c>
      <c r="M3356" s="87">
        <f t="shared" si="2533"/>
        <v>8.6882210511323166E-2</v>
      </c>
      <c r="N3356" s="87">
        <f t="shared" si="2533"/>
        <v>8.7451929924512173E-2</v>
      </c>
      <c r="O3356" s="87">
        <f t="shared" si="2533"/>
        <v>8.1897165645919381E-2</v>
      </c>
      <c r="P3356" s="71">
        <f t="shared" si="2525"/>
        <v>1</v>
      </c>
      <c r="Q3356" s="72">
        <f t="shared" si="2527"/>
        <v>1.3862815884476465E-2</v>
      </c>
      <c r="R3356" s="66"/>
      <c r="S3356" s="66"/>
      <c r="T3356" s="95"/>
      <c r="U3356" s="209">
        <v>2</v>
      </c>
    </row>
    <row r="3357" spans="1:21" s="60" customFormat="1" ht="15.75" hidden="1" customHeight="1" thickBot="1">
      <c r="A3357" s="150" t="s">
        <v>547</v>
      </c>
      <c r="B3357" s="213"/>
      <c r="C3357" s="659" t="s">
        <v>1827</v>
      </c>
      <c r="D3357" s="68" t="e">
        <f t="shared" si="2533"/>
        <v>#DIV/0!</v>
      </c>
      <c r="E3357" s="87" t="e">
        <f t="shared" si="2533"/>
        <v>#DIV/0!</v>
      </c>
      <c r="F3357" s="87" t="e">
        <f t="shared" si="2533"/>
        <v>#DIV/0!</v>
      </c>
      <c r="G3357" s="87" t="e">
        <f t="shared" si="2533"/>
        <v>#DIV/0!</v>
      </c>
      <c r="H3357" s="87" t="e">
        <f t="shared" si="2533"/>
        <v>#DIV/0!</v>
      </c>
      <c r="I3357" s="87" t="e">
        <f t="shared" si="2533"/>
        <v>#DIV/0!</v>
      </c>
      <c r="J3357" s="87" t="e">
        <f t="shared" si="2533"/>
        <v>#DIV/0!</v>
      </c>
      <c r="K3357" s="87" t="e">
        <f t="shared" si="2533"/>
        <v>#DIV/0!</v>
      </c>
      <c r="L3357" s="87" t="e">
        <f t="shared" si="2533"/>
        <v>#DIV/0!</v>
      </c>
      <c r="M3357" s="87" t="e">
        <f t="shared" si="2533"/>
        <v>#DIV/0!</v>
      </c>
      <c r="N3357" s="87" t="e">
        <f t="shared" si="2533"/>
        <v>#DIV/0!</v>
      </c>
      <c r="O3357" s="87" t="e">
        <f t="shared" si="2533"/>
        <v>#DIV/0!</v>
      </c>
      <c r="P3357" s="71" t="e">
        <f t="shared" si="2525"/>
        <v>#DIV/0!</v>
      </c>
      <c r="Q3357" s="72">
        <f t="shared" si="2527"/>
        <v>-1</v>
      </c>
      <c r="R3357" s="66"/>
      <c r="S3357" s="66"/>
      <c r="T3357" s="95"/>
      <c r="U3357" s="209">
        <v>2</v>
      </c>
    </row>
    <row r="3358" spans="1:21" s="60" customFormat="1" ht="15.75" hidden="1" customHeight="1" thickBot="1">
      <c r="A3358" s="150" t="s">
        <v>547</v>
      </c>
      <c r="B3358" s="213"/>
      <c r="C3358" s="659" t="s">
        <v>1828</v>
      </c>
      <c r="D3358" s="68" t="e">
        <f t="shared" si="2533"/>
        <v>#DIV/0!</v>
      </c>
      <c r="E3358" s="87" t="e">
        <f t="shared" si="2533"/>
        <v>#DIV/0!</v>
      </c>
      <c r="F3358" s="87" t="e">
        <f t="shared" si="2533"/>
        <v>#DIV/0!</v>
      </c>
      <c r="G3358" s="87" t="e">
        <f t="shared" si="2533"/>
        <v>#DIV/0!</v>
      </c>
      <c r="H3358" s="87" t="e">
        <f t="shared" si="2533"/>
        <v>#DIV/0!</v>
      </c>
      <c r="I3358" s="87" t="e">
        <f t="shared" si="2533"/>
        <v>#DIV/0!</v>
      </c>
      <c r="J3358" s="87" t="e">
        <f t="shared" si="2533"/>
        <v>#DIV/0!</v>
      </c>
      <c r="K3358" s="87" t="e">
        <f t="shared" si="2533"/>
        <v>#DIV/0!</v>
      </c>
      <c r="L3358" s="87" t="e">
        <f t="shared" si="2533"/>
        <v>#DIV/0!</v>
      </c>
      <c r="M3358" s="87" t="e">
        <f t="shared" si="2533"/>
        <v>#DIV/0!</v>
      </c>
      <c r="N3358" s="87" t="e">
        <f t="shared" si="2533"/>
        <v>#DIV/0!</v>
      </c>
      <c r="O3358" s="87" t="e">
        <f t="shared" si="2533"/>
        <v>#DIV/0!</v>
      </c>
      <c r="P3358" s="71" t="e">
        <f t="shared" si="2525"/>
        <v>#DIV/0!</v>
      </c>
      <c r="Q3358" s="72" t="e">
        <f t="shared" si="2527"/>
        <v>#DIV/0!</v>
      </c>
      <c r="R3358" s="66"/>
      <c r="S3358" s="66"/>
      <c r="T3358" s="95"/>
      <c r="U3358" s="209">
        <v>2</v>
      </c>
    </row>
    <row r="3359" spans="1:21" s="60" customFormat="1" ht="15.75" hidden="1" customHeight="1" thickBot="1">
      <c r="A3359" s="150" t="s">
        <v>547</v>
      </c>
      <c r="B3359" s="213"/>
      <c r="C3359" s="659" t="s">
        <v>2572</v>
      </c>
      <c r="D3359" s="68" t="e">
        <f t="shared" ref="D3359:O3359" si="2534">D3382/$P3382</f>
        <v>#DIV/0!</v>
      </c>
      <c r="E3359" s="87" t="e">
        <f t="shared" si="2534"/>
        <v>#DIV/0!</v>
      </c>
      <c r="F3359" s="87" t="e">
        <f t="shared" si="2534"/>
        <v>#DIV/0!</v>
      </c>
      <c r="G3359" s="87" t="e">
        <f t="shared" si="2534"/>
        <v>#DIV/0!</v>
      </c>
      <c r="H3359" s="87" t="e">
        <f t="shared" si="2534"/>
        <v>#DIV/0!</v>
      </c>
      <c r="I3359" s="87" t="e">
        <f t="shared" si="2534"/>
        <v>#DIV/0!</v>
      </c>
      <c r="J3359" s="87" t="e">
        <f t="shared" si="2534"/>
        <v>#DIV/0!</v>
      </c>
      <c r="K3359" s="87" t="e">
        <f t="shared" si="2534"/>
        <v>#DIV/0!</v>
      </c>
      <c r="L3359" s="87" t="e">
        <f t="shared" si="2534"/>
        <v>#DIV/0!</v>
      </c>
      <c r="M3359" s="87" t="e">
        <f t="shared" si="2534"/>
        <v>#DIV/0!</v>
      </c>
      <c r="N3359" s="87" t="e">
        <f t="shared" si="2534"/>
        <v>#DIV/0!</v>
      </c>
      <c r="O3359" s="87" t="e">
        <f t="shared" si="2534"/>
        <v>#DIV/0!</v>
      </c>
      <c r="P3359" s="71" t="e">
        <f t="shared" ref="P3359:P3361" si="2535">SUM(D3359:O3359)</f>
        <v>#DIV/0!</v>
      </c>
      <c r="Q3359" s="72" t="e">
        <f t="shared" ref="Q3359:Q3361" si="2536">(P3382/P3381-1)</f>
        <v>#DIV/0!</v>
      </c>
      <c r="R3359" s="66"/>
      <c r="S3359" s="66"/>
      <c r="T3359" s="95"/>
      <c r="U3359" s="209">
        <v>2</v>
      </c>
    </row>
    <row r="3360" spans="1:21" s="60" customFormat="1" ht="15.75" hidden="1" customHeight="1" thickBot="1">
      <c r="A3360" s="150" t="s">
        <v>547</v>
      </c>
      <c r="B3360" s="213"/>
      <c r="C3360" s="659" t="s">
        <v>2668</v>
      </c>
      <c r="D3360" s="68" t="e">
        <f t="shared" ref="D3360:O3360" si="2537">D3383/$P3383</f>
        <v>#DIV/0!</v>
      </c>
      <c r="E3360" s="87" t="e">
        <f t="shared" si="2537"/>
        <v>#DIV/0!</v>
      </c>
      <c r="F3360" s="87" t="e">
        <f t="shared" si="2537"/>
        <v>#DIV/0!</v>
      </c>
      <c r="G3360" s="87" t="e">
        <f t="shared" si="2537"/>
        <v>#DIV/0!</v>
      </c>
      <c r="H3360" s="87" t="e">
        <f t="shared" si="2537"/>
        <v>#DIV/0!</v>
      </c>
      <c r="I3360" s="87" t="e">
        <f t="shared" si="2537"/>
        <v>#DIV/0!</v>
      </c>
      <c r="J3360" s="87" t="e">
        <f t="shared" si="2537"/>
        <v>#DIV/0!</v>
      </c>
      <c r="K3360" s="87" t="e">
        <f t="shared" si="2537"/>
        <v>#DIV/0!</v>
      </c>
      <c r="L3360" s="87" t="e">
        <f t="shared" si="2537"/>
        <v>#DIV/0!</v>
      </c>
      <c r="M3360" s="87" t="e">
        <f t="shared" si="2537"/>
        <v>#DIV/0!</v>
      </c>
      <c r="N3360" s="87" t="e">
        <f t="shared" si="2537"/>
        <v>#DIV/0!</v>
      </c>
      <c r="O3360" s="87" t="e">
        <f t="shared" si="2537"/>
        <v>#DIV/0!</v>
      </c>
      <c r="P3360" s="71" t="e">
        <f t="shared" si="2535"/>
        <v>#DIV/0!</v>
      </c>
      <c r="Q3360" s="72" t="e">
        <f t="shared" si="2536"/>
        <v>#DIV/0!</v>
      </c>
      <c r="R3360" s="66"/>
      <c r="S3360" s="66"/>
      <c r="T3360" s="95"/>
      <c r="U3360" s="209">
        <v>2</v>
      </c>
    </row>
    <row r="3361" spans="1:21" s="60" customFormat="1" ht="15.75" hidden="1" customHeight="1" thickBot="1">
      <c r="A3361" s="150" t="s">
        <v>547</v>
      </c>
      <c r="B3361" s="213"/>
      <c r="C3361" s="659" t="s">
        <v>2764</v>
      </c>
      <c r="D3361" s="68" t="e">
        <f t="shared" ref="D3361:O3361" si="2538">D3384/$P3384</f>
        <v>#DIV/0!</v>
      </c>
      <c r="E3361" s="87" t="e">
        <f t="shared" si="2538"/>
        <v>#DIV/0!</v>
      </c>
      <c r="F3361" s="87" t="e">
        <f t="shared" si="2538"/>
        <v>#DIV/0!</v>
      </c>
      <c r="G3361" s="87" t="e">
        <f t="shared" si="2538"/>
        <v>#DIV/0!</v>
      </c>
      <c r="H3361" s="87" t="e">
        <f t="shared" si="2538"/>
        <v>#DIV/0!</v>
      </c>
      <c r="I3361" s="87" t="e">
        <f t="shared" si="2538"/>
        <v>#DIV/0!</v>
      </c>
      <c r="J3361" s="87" t="e">
        <f t="shared" si="2538"/>
        <v>#DIV/0!</v>
      </c>
      <c r="K3361" s="87" t="e">
        <f t="shared" si="2538"/>
        <v>#DIV/0!</v>
      </c>
      <c r="L3361" s="87" t="e">
        <f t="shared" si="2538"/>
        <v>#DIV/0!</v>
      </c>
      <c r="M3361" s="87" t="e">
        <f t="shared" si="2538"/>
        <v>#DIV/0!</v>
      </c>
      <c r="N3361" s="87" t="e">
        <f t="shared" si="2538"/>
        <v>#DIV/0!</v>
      </c>
      <c r="O3361" s="87" t="e">
        <f t="shared" si="2538"/>
        <v>#DIV/0!</v>
      </c>
      <c r="P3361" s="71" t="e">
        <f t="shared" si="2535"/>
        <v>#DIV/0!</v>
      </c>
      <c r="Q3361" s="72" t="e">
        <f t="shared" si="2536"/>
        <v>#DIV/0!</v>
      </c>
      <c r="R3361" s="66"/>
      <c r="S3361" s="66"/>
      <c r="T3361" s="95"/>
      <c r="U3361" s="209">
        <v>2</v>
      </c>
    </row>
    <row r="3362" spans="1:21" s="60" customFormat="1" ht="15.75" hidden="1" customHeight="1" thickBot="1">
      <c r="A3362" s="150" t="s">
        <v>547</v>
      </c>
      <c r="B3362" s="213"/>
      <c r="C3362" s="660" t="s">
        <v>513</v>
      </c>
      <c r="D3362" s="286">
        <v>86.813525599999991</v>
      </c>
      <c r="E3362" s="430">
        <v>84.855381120000004</v>
      </c>
      <c r="F3362" s="430">
        <v>84.988294120000006</v>
      </c>
      <c r="G3362" s="430">
        <v>81.42748709</v>
      </c>
      <c r="H3362" s="430">
        <v>86.292619930000001</v>
      </c>
      <c r="I3362" s="430">
        <v>80.949722469999998</v>
      </c>
      <c r="J3362" s="430">
        <v>82.736445569999987</v>
      </c>
      <c r="K3362" s="430">
        <v>81.320223659999996</v>
      </c>
      <c r="L3362" s="430">
        <v>81.107153420000003</v>
      </c>
      <c r="M3362" s="430">
        <v>84.442584449999984</v>
      </c>
      <c r="N3362" s="430">
        <v>83.084273840000009</v>
      </c>
      <c r="O3362" s="66">
        <v>83.139041259999999</v>
      </c>
      <c r="P3362" s="239">
        <f t="shared" si="2513"/>
        <v>1001.1567525300001</v>
      </c>
      <c r="Q3362" s="128"/>
      <c r="R3362" s="66"/>
      <c r="S3362" s="66"/>
      <c r="T3362" s="95"/>
      <c r="U3362" s="209">
        <v>2</v>
      </c>
    </row>
    <row r="3363" spans="1:21" s="60" customFormat="1" ht="15.75" hidden="1" customHeight="1" thickBot="1">
      <c r="A3363" s="150" t="s">
        <v>547</v>
      </c>
      <c r="B3363" s="213"/>
      <c r="C3363" s="659" t="s">
        <v>514</v>
      </c>
      <c r="D3363" s="73">
        <f t="shared" ref="D3363:P3363" si="2539">D3265-D3314</f>
        <v>81.532264260000005</v>
      </c>
      <c r="E3363" s="97">
        <f t="shared" si="2539"/>
        <v>81.644671029999998</v>
      </c>
      <c r="F3363" s="97">
        <f t="shared" si="2539"/>
        <v>81.683472679999994</v>
      </c>
      <c r="G3363" s="97">
        <f t="shared" si="2539"/>
        <v>80.651272750000004</v>
      </c>
      <c r="H3363" s="97">
        <f t="shared" si="2539"/>
        <v>79.455617070000002</v>
      </c>
      <c r="I3363" s="97">
        <f t="shared" si="2539"/>
        <v>79.243619559999999</v>
      </c>
      <c r="J3363" s="97">
        <f t="shared" si="2539"/>
        <v>84.883863059999996</v>
      </c>
      <c r="K3363" s="97">
        <f t="shared" si="2539"/>
        <v>80.539147580000005</v>
      </c>
      <c r="L3363" s="97">
        <f t="shared" si="2539"/>
        <v>68.616058389999992</v>
      </c>
      <c r="M3363" s="97">
        <f t="shared" si="2539"/>
        <v>82.733494759999999</v>
      </c>
      <c r="N3363" s="97">
        <f t="shared" si="2539"/>
        <v>81.634874370000006</v>
      </c>
      <c r="O3363" s="97">
        <f t="shared" si="2539"/>
        <v>82.231772230000004</v>
      </c>
      <c r="P3363" s="198">
        <f t="shared" si="2539"/>
        <v>964.85012773999995</v>
      </c>
      <c r="Q3363" s="325"/>
      <c r="R3363" s="357"/>
      <c r="S3363" s="357"/>
      <c r="T3363" s="287"/>
      <c r="U3363" s="209">
        <v>2</v>
      </c>
    </row>
    <row r="3364" spans="1:21" s="60" customFormat="1" ht="15.75" hidden="1" customHeight="1" thickBot="1">
      <c r="A3364" s="163" t="s">
        <v>547</v>
      </c>
      <c r="B3364" s="213"/>
      <c r="C3364" s="659" t="s">
        <v>515</v>
      </c>
      <c r="D3364" s="73">
        <f t="shared" ref="D3364:O3364" si="2540">D3266-D3315</f>
        <v>81.559989799999997</v>
      </c>
      <c r="E3364" s="97">
        <f t="shared" si="2540"/>
        <v>73.151776600000005</v>
      </c>
      <c r="F3364" s="97">
        <f t="shared" si="2540"/>
        <v>79.047441210000002</v>
      </c>
      <c r="G3364" s="97">
        <f t="shared" si="2540"/>
        <v>76.739007319999999</v>
      </c>
      <c r="H3364" s="97">
        <f t="shared" si="2540"/>
        <v>67.686838879999996</v>
      </c>
      <c r="I3364" s="97">
        <f t="shared" si="2540"/>
        <v>76.937137399999997</v>
      </c>
      <c r="J3364" s="97">
        <f t="shared" si="2540"/>
        <v>79.583525289999997</v>
      </c>
      <c r="K3364" s="97">
        <f t="shared" si="2540"/>
        <v>78.079571349999995</v>
      </c>
      <c r="L3364" s="97">
        <f t="shared" si="2540"/>
        <v>76.120868529999996</v>
      </c>
      <c r="M3364" s="97">
        <f t="shared" si="2540"/>
        <v>88.463932659999998</v>
      </c>
      <c r="N3364" s="97">
        <f t="shared" si="2540"/>
        <v>81.360140959999995</v>
      </c>
      <c r="O3364" s="97">
        <f t="shared" si="2540"/>
        <v>79.070397249999999</v>
      </c>
      <c r="P3364" s="74">
        <f t="shared" ref="P3364:P3369" si="2541">SUM(D3364:O3364)</f>
        <v>937.80062724999982</v>
      </c>
      <c r="Q3364" s="127"/>
      <c r="R3364" s="96">
        <f t="shared" ref="R3364:S3381" si="2542">R3266-R3315</f>
        <v>0</v>
      </c>
      <c r="S3364" s="96">
        <f t="shared" si="2542"/>
        <v>0</v>
      </c>
      <c r="T3364" s="93">
        <f t="shared" ref="T3364:T3369" si="2543">R3364-S3364</f>
        <v>0</v>
      </c>
      <c r="U3364" s="209">
        <v>2</v>
      </c>
    </row>
    <row r="3365" spans="1:21" s="60" customFormat="1" ht="15.75" hidden="1" customHeight="1" thickBot="1">
      <c r="A3365" s="163" t="s">
        <v>547</v>
      </c>
      <c r="B3365" s="213"/>
      <c r="C3365" s="659" t="s">
        <v>606</v>
      </c>
      <c r="D3365" s="73">
        <f t="shared" ref="D3365:O3365" si="2544">D3267-D3316</f>
        <v>75.263708510000001</v>
      </c>
      <c r="E3365" s="97">
        <f t="shared" si="2544"/>
        <v>79.070084589999993</v>
      </c>
      <c r="F3365" s="97">
        <f t="shared" si="2544"/>
        <v>76.483416199999994</v>
      </c>
      <c r="G3365" s="97">
        <f t="shared" si="2544"/>
        <v>74.026607740000003</v>
      </c>
      <c r="H3365" s="97">
        <f t="shared" si="2544"/>
        <v>83.161996310000006</v>
      </c>
      <c r="I3365" s="97">
        <f t="shared" si="2544"/>
        <v>74.455006789999999</v>
      </c>
      <c r="J3365" s="97">
        <f t="shared" si="2544"/>
        <v>76.954409609999999</v>
      </c>
      <c r="K3365" s="97">
        <f t="shared" si="2544"/>
        <v>79.008844670000002</v>
      </c>
      <c r="L3365" s="97">
        <f t="shared" si="2544"/>
        <v>73.303363959999999</v>
      </c>
      <c r="M3365" s="97">
        <f t="shared" si="2544"/>
        <v>78.204650319999999</v>
      </c>
      <c r="N3365" s="97">
        <f t="shared" si="2544"/>
        <v>75.092936769999994</v>
      </c>
      <c r="O3365" s="97">
        <f t="shared" si="2544"/>
        <v>74.791154379999995</v>
      </c>
      <c r="P3365" s="74">
        <f t="shared" si="2541"/>
        <v>919.81617984999991</v>
      </c>
      <c r="Q3365" s="127"/>
      <c r="R3365" s="96">
        <f t="shared" si="2542"/>
        <v>0</v>
      </c>
      <c r="S3365" s="96">
        <f t="shared" si="2542"/>
        <v>0</v>
      </c>
      <c r="T3365" s="93">
        <f t="shared" si="2543"/>
        <v>0</v>
      </c>
      <c r="U3365" s="209">
        <v>2</v>
      </c>
    </row>
    <row r="3366" spans="1:21" s="60" customFormat="1" ht="15.75" hidden="1" customHeight="1" thickBot="1">
      <c r="A3366" s="163" t="s">
        <v>547</v>
      </c>
      <c r="B3366" s="213"/>
      <c r="C3366" s="659" t="s">
        <v>702</v>
      </c>
      <c r="D3366" s="73">
        <f t="shared" ref="D3366:O3366" si="2545">D3268-D3317</f>
        <v>73.156717999999998</v>
      </c>
      <c r="E3366" s="97">
        <f t="shared" si="2545"/>
        <v>74.545723129999999</v>
      </c>
      <c r="F3366" s="97">
        <f t="shared" si="2545"/>
        <v>73.508248499999993</v>
      </c>
      <c r="G3366" s="97">
        <f t="shared" si="2545"/>
        <v>73.780955230000004</v>
      </c>
      <c r="H3366" s="97">
        <f t="shared" si="2545"/>
        <v>81.870218030000004</v>
      </c>
      <c r="I3366" s="97">
        <f t="shared" si="2545"/>
        <v>71.877639160000001</v>
      </c>
      <c r="J3366" s="97">
        <f t="shared" si="2545"/>
        <v>75.969665820000003</v>
      </c>
      <c r="K3366" s="97">
        <f t="shared" si="2545"/>
        <v>75.771679050000003</v>
      </c>
      <c r="L3366" s="97">
        <f t="shared" si="2545"/>
        <v>50.708784340000001</v>
      </c>
      <c r="M3366" s="97">
        <f t="shared" si="2545"/>
        <v>78.333786549999999</v>
      </c>
      <c r="N3366" s="97">
        <f t="shared" si="2545"/>
        <v>72.464160390000004</v>
      </c>
      <c r="O3366" s="97">
        <f t="shared" si="2545"/>
        <v>75.525527179999997</v>
      </c>
      <c r="P3366" s="74">
        <f t="shared" si="2541"/>
        <v>877.51310537999996</v>
      </c>
      <c r="Q3366" s="127"/>
      <c r="R3366" s="96">
        <f t="shared" si="2542"/>
        <v>0</v>
      </c>
      <c r="S3366" s="96">
        <f t="shared" si="2542"/>
        <v>0</v>
      </c>
      <c r="T3366" s="93">
        <f t="shared" si="2543"/>
        <v>0</v>
      </c>
      <c r="U3366" s="209">
        <v>2</v>
      </c>
    </row>
    <row r="3367" spans="1:21" s="60" customFormat="1" ht="15.75" hidden="1" customHeight="1" thickBot="1">
      <c r="A3367" s="163" t="s">
        <v>547</v>
      </c>
      <c r="B3367" s="213"/>
      <c r="C3367" s="659" t="s">
        <v>784</v>
      </c>
      <c r="D3367" s="73">
        <f t="shared" ref="D3367:O3367" si="2546">D3269-D3318</f>
        <v>71.400789700000004</v>
      </c>
      <c r="E3367" s="97">
        <f t="shared" si="2546"/>
        <v>70.125972480000001</v>
      </c>
      <c r="F3367" s="97">
        <f t="shared" si="2546"/>
        <v>53.251690300000007</v>
      </c>
      <c r="G3367" s="97">
        <f t="shared" si="2546"/>
        <v>52.596959200000001</v>
      </c>
      <c r="H3367" s="97">
        <f t="shared" si="2546"/>
        <v>56.85260203</v>
      </c>
      <c r="I3367" s="97">
        <f t="shared" si="2546"/>
        <v>51.128269440000004</v>
      </c>
      <c r="J3367" s="97">
        <f t="shared" si="2546"/>
        <v>55.33862036</v>
      </c>
      <c r="K3367" s="97">
        <f t="shared" si="2546"/>
        <v>54.291874879999995</v>
      </c>
      <c r="L3367" s="97">
        <f t="shared" si="2546"/>
        <v>53.650124300000002</v>
      </c>
      <c r="M3367" s="97">
        <f t="shared" si="2546"/>
        <v>56.286127759999999</v>
      </c>
      <c r="N3367" s="97">
        <f t="shared" si="2546"/>
        <v>50.778610349999994</v>
      </c>
      <c r="O3367" s="97">
        <f t="shared" si="2546"/>
        <v>47.181766159999995</v>
      </c>
      <c r="P3367" s="74">
        <f t="shared" si="2541"/>
        <v>672.88340696</v>
      </c>
      <c r="Q3367" s="127"/>
      <c r="R3367" s="96">
        <f t="shared" si="2542"/>
        <v>0</v>
      </c>
      <c r="S3367" s="96">
        <f t="shared" si="2542"/>
        <v>0</v>
      </c>
      <c r="T3367" s="93">
        <f t="shared" si="2543"/>
        <v>0</v>
      </c>
      <c r="U3367" s="209">
        <v>2</v>
      </c>
    </row>
    <row r="3368" spans="1:21" s="60" customFormat="1" ht="15.75" hidden="1" customHeight="1" thickBot="1">
      <c r="A3368" s="163" t="s">
        <v>547</v>
      </c>
      <c r="B3368" s="213"/>
      <c r="C3368" s="659" t="s">
        <v>870</v>
      </c>
      <c r="D3368" s="243">
        <f t="shared" ref="D3368:O3368" si="2547">D3270-D3319</f>
        <v>49.453823469999996</v>
      </c>
      <c r="E3368" s="284">
        <f t="shared" si="2547"/>
        <v>49.267714409999996</v>
      </c>
      <c r="F3368" s="284">
        <f t="shared" si="2547"/>
        <v>49.456933199999995</v>
      </c>
      <c r="G3368" s="284">
        <f t="shared" si="2547"/>
        <v>49.316100980000002</v>
      </c>
      <c r="H3368" s="284">
        <f t="shared" si="2547"/>
        <v>52.751220879999998</v>
      </c>
      <c r="I3368" s="284">
        <f t="shared" si="2547"/>
        <v>49.314362519999996</v>
      </c>
      <c r="J3368" s="284">
        <f t="shared" si="2547"/>
        <v>49.746348359999999</v>
      </c>
      <c r="K3368" s="284">
        <f t="shared" si="2547"/>
        <v>48.182570460000001</v>
      </c>
      <c r="L3368" s="284">
        <f t="shared" si="2547"/>
        <v>44.041952719999998</v>
      </c>
      <c r="M3368" s="284">
        <f t="shared" si="2547"/>
        <v>47.578903009999998</v>
      </c>
      <c r="N3368" s="284">
        <f t="shared" si="2547"/>
        <v>53.07329429</v>
      </c>
      <c r="O3368" s="284">
        <f t="shared" si="2547"/>
        <v>49.637948529999996</v>
      </c>
      <c r="P3368" s="244">
        <f t="shared" si="2541"/>
        <v>591.82117283000002</v>
      </c>
      <c r="Q3368" s="127"/>
      <c r="R3368" s="73">
        <f t="shared" si="2542"/>
        <v>0</v>
      </c>
      <c r="S3368" s="96">
        <f t="shared" si="2542"/>
        <v>0</v>
      </c>
      <c r="T3368" s="76">
        <f>S3368-R3368</f>
        <v>0</v>
      </c>
      <c r="U3368" s="209">
        <v>2</v>
      </c>
    </row>
    <row r="3369" spans="1:21" s="60" customFormat="1" ht="15.75" hidden="1" customHeight="1" thickBot="1">
      <c r="A3369" s="163" t="s">
        <v>547</v>
      </c>
      <c r="B3369" s="213"/>
      <c r="C3369" s="659" t="s">
        <v>954</v>
      </c>
      <c r="D3369" s="73">
        <f t="shared" ref="D3369:O3369" si="2548">D3271-D3320</f>
        <v>47.892260440000001</v>
      </c>
      <c r="E3369" s="97">
        <f t="shared" si="2548"/>
        <v>52.116371769999994</v>
      </c>
      <c r="F3369" s="97">
        <f t="shared" si="2548"/>
        <v>54.685915200000004</v>
      </c>
      <c r="G3369" s="97">
        <f t="shared" si="2548"/>
        <v>51.671998680000002</v>
      </c>
      <c r="H3369" s="97">
        <f t="shared" si="2548"/>
        <v>79.621702720000002</v>
      </c>
      <c r="I3369" s="97">
        <f t="shared" si="2548"/>
        <v>52.293287380000002</v>
      </c>
      <c r="J3369" s="97">
        <f t="shared" si="2548"/>
        <v>52.66000202</v>
      </c>
      <c r="K3369" s="97">
        <f t="shared" si="2548"/>
        <v>53.118778870000007</v>
      </c>
      <c r="L3369" s="97">
        <f t="shared" si="2548"/>
        <v>49.398140859999998</v>
      </c>
      <c r="M3369" s="97">
        <f t="shared" si="2548"/>
        <v>53.181560929999996</v>
      </c>
      <c r="N3369" s="97">
        <f t="shared" si="2548"/>
        <v>50.834679989999998</v>
      </c>
      <c r="O3369" s="97">
        <f t="shared" si="2548"/>
        <v>51.326959870000003</v>
      </c>
      <c r="P3369" s="74">
        <f t="shared" si="2541"/>
        <v>648.8016587300001</v>
      </c>
      <c r="Q3369" s="127"/>
      <c r="R3369" s="246">
        <f t="shared" si="2542"/>
        <v>661.1</v>
      </c>
      <c r="S3369" s="246">
        <f t="shared" si="2542"/>
        <v>661.1</v>
      </c>
      <c r="T3369" s="358">
        <f t="shared" si="2543"/>
        <v>0</v>
      </c>
      <c r="U3369" s="209">
        <v>2</v>
      </c>
    </row>
    <row r="3370" spans="1:21" s="60" customFormat="1" ht="15.75" hidden="1" customHeight="1" thickBot="1">
      <c r="A3370" s="163" t="s">
        <v>547</v>
      </c>
      <c r="B3370" s="62">
        <f>+B3354+1</f>
        <v>618</v>
      </c>
      <c r="C3370" s="659" t="s">
        <v>2235</v>
      </c>
      <c r="D3370" s="73">
        <f t="shared" ref="D3370:O3370" si="2549">D3272-D3321</f>
        <v>56.4</v>
      </c>
      <c r="E3370" s="97">
        <f t="shared" si="2549"/>
        <v>57.3</v>
      </c>
      <c r="F3370" s="97">
        <f t="shared" si="2549"/>
        <v>56.6</v>
      </c>
      <c r="G3370" s="97">
        <f t="shared" si="2549"/>
        <v>58</v>
      </c>
      <c r="H3370" s="97">
        <f t="shared" si="2549"/>
        <v>61.2</v>
      </c>
      <c r="I3370" s="97">
        <f t="shared" si="2549"/>
        <v>57.6</v>
      </c>
      <c r="J3370" s="97">
        <f t="shared" si="2549"/>
        <v>58.1</v>
      </c>
      <c r="K3370" s="97">
        <f t="shared" si="2549"/>
        <v>57.6</v>
      </c>
      <c r="L3370" s="97">
        <f t="shared" si="2549"/>
        <v>59.4</v>
      </c>
      <c r="M3370" s="97">
        <f t="shared" si="2549"/>
        <v>61</v>
      </c>
      <c r="N3370" s="97">
        <f t="shared" si="2549"/>
        <v>61.4</v>
      </c>
      <c r="O3370" s="97">
        <f t="shared" si="2549"/>
        <v>57.5</v>
      </c>
      <c r="P3370" s="74">
        <f>SUM(D3370:O3370)</f>
        <v>702.1</v>
      </c>
      <c r="Q3370" s="75"/>
      <c r="R3370" s="73">
        <f t="shared" si="2542"/>
        <v>702.1</v>
      </c>
      <c r="S3370" s="96">
        <f t="shared" si="2542"/>
        <v>702.1</v>
      </c>
      <c r="T3370" s="93">
        <f>R3370-S3370</f>
        <v>0</v>
      </c>
      <c r="U3370" s="209">
        <v>2</v>
      </c>
    </row>
    <row r="3371" spans="1:21" s="60" customFormat="1" ht="15.75" hidden="1" customHeight="1" thickBot="1">
      <c r="A3371" s="163" t="s">
        <v>547</v>
      </c>
      <c r="B3371" s="213"/>
      <c r="C3371" s="659" t="s">
        <v>1088</v>
      </c>
      <c r="D3371" s="73">
        <f t="shared" ref="D3371:O3371" si="2550">D3273-D3322</f>
        <v>50.428829409999999</v>
      </c>
      <c r="E3371" s="97">
        <f t="shared" si="2550"/>
        <v>51.513691430000002</v>
      </c>
      <c r="F3371" s="97">
        <f t="shared" si="2550"/>
        <v>51.291341090000003</v>
      </c>
      <c r="G3371" s="97">
        <f t="shared" si="2550"/>
        <v>49.08158092</v>
      </c>
      <c r="H3371" s="97">
        <f t="shared" si="2550"/>
        <v>58.276414339999995</v>
      </c>
      <c r="I3371" s="97">
        <f t="shared" si="2550"/>
        <v>50.249429620000008</v>
      </c>
      <c r="J3371" s="97">
        <f t="shared" si="2550"/>
        <v>50.956794040000005</v>
      </c>
      <c r="K3371" s="97">
        <f t="shared" si="2550"/>
        <v>49.83961643</v>
      </c>
      <c r="L3371" s="97">
        <f t="shared" si="2550"/>
        <v>48.449398000000002</v>
      </c>
      <c r="M3371" s="97">
        <f t="shared" si="2550"/>
        <v>51.728534889999999</v>
      </c>
      <c r="N3371" s="97">
        <f t="shared" si="2550"/>
        <v>46.170506830000001</v>
      </c>
      <c r="O3371" s="97">
        <f t="shared" si="2550"/>
        <v>49.544668209999998</v>
      </c>
      <c r="P3371" s="74">
        <f>SUM(D3371:O3371)</f>
        <v>607.53080520999993</v>
      </c>
      <c r="Q3371" s="75"/>
      <c r="R3371" s="248">
        <f t="shared" si="2542"/>
        <v>629.4</v>
      </c>
      <c r="S3371" s="248">
        <f t="shared" si="2542"/>
        <v>629.4</v>
      </c>
      <c r="T3371" s="392">
        <f>R3371-S3371</f>
        <v>0</v>
      </c>
      <c r="U3371" s="209">
        <v>2</v>
      </c>
    </row>
    <row r="3372" spans="1:21" s="60" customFormat="1" ht="15.75" hidden="1" customHeight="1" thickBot="1">
      <c r="A3372" s="163" t="s">
        <v>547</v>
      </c>
      <c r="B3372" s="62"/>
      <c r="C3372" s="659" t="s">
        <v>1819</v>
      </c>
      <c r="D3372" s="73">
        <f t="shared" ref="D3372:O3372" si="2551">D3274-D3323</f>
        <v>48.796964869999996</v>
      </c>
      <c r="E3372" s="97">
        <f t="shared" si="2551"/>
        <v>48.165623579999995</v>
      </c>
      <c r="F3372" s="97">
        <f t="shared" si="2551"/>
        <v>49.531906019999994</v>
      </c>
      <c r="G3372" s="97">
        <f t="shared" si="2551"/>
        <v>48.906426259999996</v>
      </c>
      <c r="H3372" s="97">
        <f t="shared" si="2551"/>
        <v>57.627533640000003</v>
      </c>
      <c r="I3372" s="97">
        <f t="shared" si="2551"/>
        <v>47.865002989999994</v>
      </c>
      <c r="J3372" s="97">
        <f t="shared" si="2551"/>
        <v>48.897553389999999</v>
      </c>
      <c r="K3372" s="97">
        <f t="shared" si="2551"/>
        <v>50.70115156</v>
      </c>
      <c r="L3372" s="97">
        <f t="shared" si="2551"/>
        <v>47.166502510000001</v>
      </c>
      <c r="M3372" s="97">
        <f t="shared" si="2551"/>
        <v>49.899540769999994</v>
      </c>
      <c r="N3372" s="97">
        <f t="shared" si="2551"/>
        <v>48.756320250000002</v>
      </c>
      <c r="O3372" s="97">
        <f t="shared" si="2551"/>
        <v>47.46584567</v>
      </c>
      <c r="P3372" s="74">
        <f t="shared" ref="P3372:P3381" si="2552">SUM(D3372:O3372)</f>
        <v>593.7803715099999</v>
      </c>
      <c r="Q3372" s="75"/>
      <c r="R3372" s="73">
        <f t="shared" si="2542"/>
        <v>594.6</v>
      </c>
      <c r="S3372" s="96">
        <f t="shared" si="2542"/>
        <v>594.6</v>
      </c>
      <c r="T3372" s="273">
        <f t="shared" ref="T3372:T3381" si="2553">R3372-S3372</f>
        <v>0</v>
      </c>
      <c r="U3372" s="209">
        <v>2</v>
      </c>
    </row>
    <row r="3373" spans="1:21" s="60" customFormat="1" ht="15.75" hidden="1" customHeight="1" thickBot="1">
      <c r="A3373" s="163" t="s">
        <v>547</v>
      </c>
      <c r="B3373" s="62"/>
      <c r="C3373" s="659" t="s">
        <v>1820</v>
      </c>
      <c r="D3373" s="77">
        <f t="shared" ref="D3373:O3373" si="2554">D3275-D3324</f>
        <v>47.02592180000002</v>
      </c>
      <c r="E3373" s="171">
        <f t="shared" si="2554"/>
        <v>49.891773180000001</v>
      </c>
      <c r="F3373" s="171">
        <f t="shared" si="2554"/>
        <v>46.13868913000001</v>
      </c>
      <c r="G3373" s="171">
        <f t="shared" si="2554"/>
        <v>46.766979009999972</v>
      </c>
      <c r="H3373" s="171">
        <f t="shared" si="2554"/>
        <v>51.288706900000015</v>
      </c>
      <c r="I3373" s="171">
        <f t="shared" si="2554"/>
        <v>45.838469999999987</v>
      </c>
      <c r="J3373" s="171">
        <f t="shared" si="2554"/>
        <v>47.280631110000002</v>
      </c>
      <c r="K3373" s="171">
        <f t="shared" si="2554"/>
        <v>46.671587610000017</v>
      </c>
      <c r="L3373" s="171">
        <f t="shared" si="2554"/>
        <v>45.90834674000002</v>
      </c>
      <c r="M3373" s="171">
        <f t="shared" si="2554"/>
        <v>50.370792170000009</v>
      </c>
      <c r="N3373" s="171">
        <f t="shared" si="2554"/>
        <v>46.684905499999999</v>
      </c>
      <c r="O3373" s="171">
        <f t="shared" si="2554"/>
        <v>47.703231439999996</v>
      </c>
      <c r="P3373" s="78">
        <f t="shared" si="2552"/>
        <v>571.57003458999998</v>
      </c>
      <c r="Q3373" s="180"/>
      <c r="R3373" s="73">
        <f t="shared" si="2542"/>
        <v>568.5</v>
      </c>
      <c r="S3373" s="96">
        <f t="shared" si="2542"/>
        <v>568.5</v>
      </c>
      <c r="T3373" s="93">
        <f t="shared" si="2553"/>
        <v>0</v>
      </c>
      <c r="U3373" s="209">
        <v>2</v>
      </c>
    </row>
    <row r="3374" spans="1:21" s="60" customFormat="1" ht="15.75" hidden="1" customHeight="1" thickBot="1">
      <c r="A3374" s="163" t="s">
        <v>547</v>
      </c>
      <c r="B3374" s="62"/>
      <c r="C3374" s="659" t="s">
        <v>1821</v>
      </c>
      <c r="D3374" s="73">
        <f t="shared" ref="D3374:O3374" si="2555">D3276-D3325</f>
        <v>47.952465850000003</v>
      </c>
      <c r="E3374" s="97">
        <f t="shared" si="2555"/>
        <v>47.427992390000021</v>
      </c>
      <c r="F3374" s="97">
        <f t="shared" si="2555"/>
        <v>47.4432963</v>
      </c>
      <c r="G3374" s="97">
        <f t="shared" si="2555"/>
        <v>47.313182390000001</v>
      </c>
      <c r="H3374" s="97">
        <f t="shared" si="2555"/>
        <v>54.431683390000003</v>
      </c>
      <c r="I3374" s="97">
        <f t="shared" si="2555"/>
        <v>47.819812889999987</v>
      </c>
      <c r="J3374" s="97">
        <f t="shared" si="2555"/>
        <v>48.284739870000017</v>
      </c>
      <c r="K3374" s="97">
        <f t="shared" si="2555"/>
        <v>48.216157659999993</v>
      </c>
      <c r="L3374" s="97">
        <f t="shared" si="2555"/>
        <v>46.888181540000005</v>
      </c>
      <c r="M3374" s="97">
        <f t="shared" si="2555"/>
        <v>50.665070070000006</v>
      </c>
      <c r="N3374" s="97">
        <f t="shared" si="2555"/>
        <v>47.77677225</v>
      </c>
      <c r="O3374" s="97">
        <f t="shared" si="2555"/>
        <v>49.402851900000002</v>
      </c>
      <c r="P3374" s="74">
        <f t="shared" si="2552"/>
        <v>583.62220649999995</v>
      </c>
      <c r="Q3374" s="180"/>
      <c r="R3374" s="73">
        <f t="shared" si="2542"/>
        <v>568.29999999999995</v>
      </c>
      <c r="S3374" s="96">
        <f t="shared" si="2542"/>
        <v>568.29999999999995</v>
      </c>
      <c r="T3374" s="93">
        <f t="shared" si="2553"/>
        <v>0</v>
      </c>
      <c r="U3374" s="209">
        <v>2</v>
      </c>
    </row>
    <row r="3375" spans="1:21" s="60" customFormat="1" ht="15.75" hidden="1" customHeight="1" thickBot="1">
      <c r="A3375" s="163" t="s">
        <v>547</v>
      </c>
      <c r="B3375" s="62"/>
      <c r="C3375" s="659" t="s">
        <v>1822</v>
      </c>
      <c r="D3375" s="73">
        <f t="shared" ref="D3375:O3375" si="2556">D3277-D3326</f>
        <v>46.360623989999993</v>
      </c>
      <c r="E3375" s="97">
        <f t="shared" si="2556"/>
        <v>51.238487799999994</v>
      </c>
      <c r="F3375" s="97">
        <f t="shared" si="2556"/>
        <v>49.215351599999991</v>
      </c>
      <c r="G3375" s="97">
        <f t="shared" si="2556"/>
        <v>51.582845159999998</v>
      </c>
      <c r="H3375" s="97">
        <f t="shared" si="2556"/>
        <v>55.322820739999997</v>
      </c>
      <c r="I3375" s="97">
        <f t="shared" si="2556"/>
        <v>49.135937479999996</v>
      </c>
      <c r="J3375" s="97">
        <f t="shared" si="2556"/>
        <v>53.337876969999996</v>
      </c>
      <c r="K3375" s="97">
        <f t="shared" si="2556"/>
        <v>50.255748920000002</v>
      </c>
      <c r="L3375" s="97">
        <f t="shared" si="2556"/>
        <v>51.91203414999999</v>
      </c>
      <c r="M3375" s="97">
        <f t="shared" si="2556"/>
        <v>51.478927580000004</v>
      </c>
      <c r="N3375" s="97">
        <f t="shared" si="2556"/>
        <v>53.348249459999998</v>
      </c>
      <c r="O3375" s="97">
        <f t="shared" si="2556"/>
        <v>51.527553709999999</v>
      </c>
      <c r="P3375" s="74">
        <f t="shared" si="2552"/>
        <v>614.71645755999998</v>
      </c>
      <c r="Q3375" s="127"/>
      <c r="R3375" s="199">
        <f t="shared" si="2542"/>
        <v>607.6</v>
      </c>
      <c r="S3375" s="199">
        <f t="shared" si="2542"/>
        <v>607.6</v>
      </c>
      <c r="T3375" s="393">
        <f t="shared" si="2553"/>
        <v>0</v>
      </c>
      <c r="U3375" s="209">
        <v>2</v>
      </c>
    </row>
    <row r="3376" spans="1:21" s="60" customFormat="1" ht="15.75" hidden="1" customHeight="1" thickBot="1">
      <c r="A3376" s="163" t="s">
        <v>547</v>
      </c>
      <c r="B3376" s="62">
        <f>+B3370+1</f>
        <v>619</v>
      </c>
      <c r="C3376" s="659" t="s">
        <v>1823</v>
      </c>
      <c r="D3376" s="73">
        <f t="shared" ref="D3376:O3376" si="2557">D3278-D3327</f>
        <v>50.452345450000003</v>
      </c>
      <c r="E3376" s="97">
        <f t="shared" si="2557"/>
        <v>51.119767689999996</v>
      </c>
      <c r="F3376" s="97">
        <f t="shared" si="2557"/>
        <v>49.912411920000004</v>
      </c>
      <c r="G3376" s="97">
        <f t="shared" si="2557"/>
        <v>52.45370028</v>
      </c>
      <c r="H3376" s="97">
        <f t="shared" si="2557"/>
        <v>51.857268819999994</v>
      </c>
      <c r="I3376" s="97">
        <f t="shared" si="2557"/>
        <v>49.874687469999998</v>
      </c>
      <c r="J3376" s="97">
        <f t="shared" si="2557"/>
        <v>53.361479860000003</v>
      </c>
      <c r="K3376" s="97">
        <f t="shared" si="2557"/>
        <v>51.01029003</v>
      </c>
      <c r="L3376" s="97">
        <f t="shared" si="2557"/>
        <v>52.053811920000001</v>
      </c>
      <c r="M3376" s="97">
        <f t="shared" si="2557"/>
        <v>57.107915069999997</v>
      </c>
      <c r="N3376" s="97">
        <f t="shared" si="2557"/>
        <v>55.312576790000001</v>
      </c>
      <c r="O3376" s="97">
        <f t="shared" si="2557"/>
        <v>52.984717100000005</v>
      </c>
      <c r="P3376" s="74">
        <f t="shared" si="2552"/>
        <v>627.50097240000002</v>
      </c>
      <c r="Q3376" s="127"/>
      <c r="R3376" s="96">
        <f t="shared" si="2542"/>
        <v>630</v>
      </c>
      <c r="S3376" s="96">
        <f t="shared" si="2542"/>
        <v>630</v>
      </c>
      <c r="T3376" s="93">
        <f t="shared" si="2553"/>
        <v>0</v>
      </c>
      <c r="U3376" s="209">
        <v>2</v>
      </c>
    </row>
    <row r="3377" spans="1:21" s="60" customFormat="1" ht="15.75" hidden="1" customHeight="1" thickBot="1">
      <c r="A3377" s="163" t="s">
        <v>547</v>
      </c>
      <c r="B3377" s="213">
        <f>+B3376+1</f>
        <v>620</v>
      </c>
      <c r="C3377" s="659" t="s">
        <v>1824</v>
      </c>
      <c r="D3377" s="73">
        <f t="shared" ref="D3377:O3377" si="2558">D3279-D3328</f>
        <v>57.544592230000006</v>
      </c>
      <c r="E3377" s="97">
        <f t="shared" si="2558"/>
        <v>54.677885950000004</v>
      </c>
      <c r="F3377" s="97">
        <f t="shared" si="2558"/>
        <v>55.893355929999998</v>
      </c>
      <c r="G3377" s="97">
        <f t="shared" si="2558"/>
        <v>54.654762679999997</v>
      </c>
      <c r="H3377" s="97">
        <f t="shared" si="2558"/>
        <v>60.478612140000003</v>
      </c>
      <c r="I3377" s="97">
        <f t="shared" si="2558"/>
        <v>58.782158229999993</v>
      </c>
      <c r="J3377" s="97">
        <f t="shared" si="2558"/>
        <v>52.487219789999997</v>
      </c>
      <c r="K3377" s="97">
        <f t="shared" si="2558"/>
        <v>56.361170489999999</v>
      </c>
      <c r="L3377" s="97">
        <f t="shared" si="2558"/>
        <v>58.72030006</v>
      </c>
      <c r="M3377" s="97">
        <f t="shared" si="2558"/>
        <v>58.372345930000002</v>
      </c>
      <c r="N3377" s="97">
        <f t="shared" si="2558"/>
        <v>59.545037560000004</v>
      </c>
      <c r="O3377" s="97">
        <f t="shared" si="2558"/>
        <v>52.84606457000001</v>
      </c>
      <c r="P3377" s="74">
        <f t="shared" si="2552"/>
        <v>680.36350556000002</v>
      </c>
      <c r="Q3377" s="127"/>
      <c r="R3377" s="96">
        <f t="shared" si="2542"/>
        <v>688.2</v>
      </c>
      <c r="S3377" s="96">
        <f t="shared" si="2542"/>
        <v>688.2</v>
      </c>
      <c r="T3377" s="93">
        <f t="shared" si="2553"/>
        <v>0</v>
      </c>
      <c r="U3377" s="209">
        <v>2</v>
      </c>
    </row>
    <row r="3378" spans="1:21" s="60" customFormat="1" ht="15.75" hidden="1" customHeight="1" thickBot="1">
      <c r="A3378" s="163" t="s">
        <v>547</v>
      </c>
      <c r="B3378" s="213"/>
      <c r="C3378" s="659" t="s">
        <v>1825</v>
      </c>
      <c r="D3378" s="73">
        <f t="shared" ref="D3378:O3378" si="2559">D3280-D3329</f>
        <v>58.501932770000003</v>
      </c>
      <c r="E3378" s="97">
        <f t="shared" si="2559"/>
        <v>53.972185450000005</v>
      </c>
      <c r="F3378" s="97">
        <f t="shared" si="2559"/>
        <v>57.901663939999999</v>
      </c>
      <c r="G3378" s="97">
        <f t="shared" si="2559"/>
        <v>57.82288063</v>
      </c>
      <c r="H3378" s="97">
        <f t="shared" si="2559"/>
        <v>55.587920110000006</v>
      </c>
      <c r="I3378" s="97">
        <f t="shared" si="2559"/>
        <v>57.1</v>
      </c>
      <c r="J3378" s="97">
        <f t="shared" si="2559"/>
        <v>57.6</v>
      </c>
      <c r="K3378" s="97">
        <f t="shared" si="2559"/>
        <v>57</v>
      </c>
      <c r="L3378" s="97">
        <f t="shared" si="2559"/>
        <v>58.9</v>
      </c>
      <c r="M3378" s="97">
        <f t="shared" si="2559"/>
        <v>60.4</v>
      </c>
      <c r="N3378" s="97">
        <f t="shared" si="2559"/>
        <v>60.8</v>
      </c>
      <c r="O3378" s="97">
        <f t="shared" si="2559"/>
        <v>56.913417099999947</v>
      </c>
      <c r="P3378" s="74">
        <f t="shared" si="2552"/>
        <v>692.5</v>
      </c>
      <c r="Q3378" s="127"/>
      <c r="R3378" s="96">
        <f t="shared" si="2542"/>
        <v>692.5</v>
      </c>
      <c r="S3378" s="96">
        <f t="shared" si="2542"/>
        <v>692.5</v>
      </c>
      <c r="T3378" s="93">
        <f t="shared" si="2553"/>
        <v>0</v>
      </c>
      <c r="U3378" s="209">
        <v>2</v>
      </c>
    </row>
    <row r="3379" spans="1:21" s="60" customFormat="1" ht="15.75" hidden="1" customHeight="1" thickBot="1">
      <c r="A3379" s="163" t="s">
        <v>547</v>
      </c>
      <c r="B3379" s="213"/>
      <c r="C3379" s="659" t="s">
        <v>1826</v>
      </c>
      <c r="D3379" s="73">
        <f t="shared" ref="D3379:O3379" si="2560">D3281-D3330</f>
        <v>56.4</v>
      </c>
      <c r="E3379" s="97">
        <f t="shared" si="2560"/>
        <v>57.3</v>
      </c>
      <c r="F3379" s="97">
        <f t="shared" si="2560"/>
        <v>56.6</v>
      </c>
      <c r="G3379" s="97">
        <f t="shared" si="2560"/>
        <v>58</v>
      </c>
      <c r="H3379" s="97">
        <f t="shared" si="2560"/>
        <v>61.2</v>
      </c>
      <c r="I3379" s="97">
        <f t="shared" si="2560"/>
        <v>57.6</v>
      </c>
      <c r="J3379" s="97">
        <f t="shared" si="2560"/>
        <v>58.1</v>
      </c>
      <c r="K3379" s="97">
        <f t="shared" si="2560"/>
        <v>57.6</v>
      </c>
      <c r="L3379" s="97">
        <f t="shared" si="2560"/>
        <v>59.4</v>
      </c>
      <c r="M3379" s="97">
        <f t="shared" si="2560"/>
        <v>61</v>
      </c>
      <c r="N3379" s="97">
        <f t="shared" si="2560"/>
        <v>61.4</v>
      </c>
      <c r="O3379" s="97">
        <f t="shared" si="2560"/>
        <v>57.5</v>
      </c>
      <c r="P3379" s="74">
        <f t="shared" si="2552"/>
        <v>702.1</v>
      </c>
      <c r="Q3379" s="127"/>
      <c r="R3379" s="96">
        <f t="shared" si="2542"/>
        <v>702.1</v>
      </c>
      <c r="S3379" s="96">
        <f t="shared" si="2542"/>
        <v>702.1</v>
      </c>
      <c r="T3379" s="93">
        <f t="shared" si="2553"/>
        <v>0</v>
      </c>
      <c r="U3379" s="209">
        <v>2</v>
      </c>
    </row>
    <row r="3380" spans="1:21" s="60" customFormat="1" ht="15.75" hidden="1" customHeight="1" thickBot="1">
      <c r="A3380" s="163" t="s">
        <v>547</v>
      </c>
      <c r="B3380" s="213"/>
      <c r="C3380" s="659" t="s">
        <v>1827</v>
      </c>
      <c r="D3380" s="73">
        <f t="shared" ref="D3380:O3380" si="2561">D3282-D3331</f>
        <v>0</v>
      </c>
      <c r="E3380" s="97">
        <f t="shared" si="2561"/>
        <v>0</v>
      </c>
      <c r="F3380" s="97">
        <f t="shared" si="2561"/>
        <v>0</v>
      </c>
      <c r="G3380" s="97">
        <f t="shared" si="2561"/>
        <v>0</v>
      </c>
      <c r="H3380" s="97">
        <f t="shared" si="2561"/>
        <v>0</v>
      </c>
      <c r="I3380" s="97">
        <f t="shared" si="2561"/>
        <v>0</v>
      </c>
      <c r="J3380" s="97">
        <f t="shared" si="2561"/>
        <v>0</v>
      </c>
      <c r="K3380" s="97">
        <f t="shared" si="2561"/>
        <v>0</v>
      </c>
      <c r="L3380" s="97">
        <f t="shared" si="2561"/>
        <v>0</v>
      </c>
      <c r="M3380" s="97">
        <f t="shared" si="2561"/>
        <v>0</v>
      </c>
      <c r="N3380" s="97">
        <f t="shared" si="2561"/>
        <v>0</v>
      </c>
      <c r="O3380" s="97">
        <f t="shared" si="2561"/>
        <v>0</v>
      </c>
      <c r="P3380" s="74">
        <f t="shared" si="2552"/>
        <v>0</v>
      </c>
      <c r="Q3380" s="127"/>
      <c r="R3380" s="96">
        <f t="shared" si="2542"/>
        <v>0</v>
      </c>
      <c r="S3380" s="96">
        <f t="shared" si="2542"/>
        <v>0</v>
      </c>
      <c r="T3380" s="93">
        <f t="shared" si="2553"/>
        <v>0</v>
      </c>
      <c r="U3380" s="209">
        <v>2</v>
      </c>
    </row>
    <row r="3381" spans="1:21" s="60" customFormat="1" ht="15.75" hidden="1" customHeight="1" thickBot="1">
      <c r="A3381" s="163" t="s">
        <v>547</v>
      </c>
      <c r="B3381" s="213"/>
      <c r="C3381" s="659" t="s">
        <v>1828</v>
      </c>
      <c r="D3381" s="73">
        <f t="shared" ref="D3381:O3381" si="2562">D3283-D3332</f>
        <v>0</v>
      </c>
      <c r="E3381" s="97">
        <f t="shared" si="2562"/>
        <v>0</v>
      </c>
      <c r="F3381" s="97">
        <f t="shared" si="2562"/>
        <v>0</v>
      </c>
      <c r="G3381" s="97">
        <f t="shared" si="2562"/>
        <v>0</v>
      </c>
      <c r="H3381" s="97">
        <f t="shared" si="2562"/>
        <v>0</v>
      </c>
      <c r="I3381" s="97">
        <f t="shared" si="2562"/>
        <v>0</v>
      </c>
      <c r="J3381" s="97">
        <f t="shared" si="2562"/>
        <v>0</v>
      </c>
      <c r="K3381" s="97">
        <f t="shared" si="2562"/>
        <v>0</v>
      </c>
      <c r="L3381" s="97">
        <f t="shared" si="2562"/>
        <v>0</v>
      </c>
      <c r="M3381" s="97">
        <f t="shared" si="2562"/>
        <v>0</v>
      </c>
      <c r="N3381" s="97">
        <f t="shared" si="2562"/>
        <v>0</v>
      </c>
      <c r="O3381" s="97">
        <f t="shared" si="2562"/>
        <v>0</v>
      </c>
      <c r="P3381" s="74">
        <f t="shared" si="2552"/>
        <v>0</v>
      </c>
      <c r="Q3381" s="127"/>
      <c r="R3381" s="96">
        <f t="shared" si="2542"/>
        <v>0</v>
      </c>
      <c r="S3381" s="96">
        <f t="shared" si="2542"/>
        <v>0</v>
      </c>
      <c r="T3381" s="93">
        <f t="shared" si="2553"/>
        <v>0</v>
      </c>
      <c r="U3381" s="209">
        <v>2</v>
      </c>
    </row>
    <row r="3382" spans="1:21" s="60" customFormat="1" ht="15.75" hidden="1" customHeight="1" thickBot="1">
      <c r="A3382" s="163" t="s">
        <v>547</v>
      </c>
      <c r="B3382" s="213"/>
      <c r="C3382" s="659" t="s">
        <v>2572</v>
      </c>
      <c r="D3382" s="73">
        <f t="shared" ref="D3382:O3382" si="2563">D3284-D3333</f>
        <v>0</v>
      </c>
      <c r="E3382" s="97">
        <f t="shared" si="2563"/>
        <v>0</v>
      </c>
      <c r="F3382" s="97">
        <f t="shared" si="2563"/>
        <v>0</v>
      </c>
      <c r="G3382" s="97">
        <f t="shared" si="2563"/>
        <v>0</v>
      </c>
      <c r="H3382" s="97">
        <f t="shared" si="2563"/>
        <v>0</v>
      </c>
      <c r="I3382" s="97">
        <f t="shared" si="2563"/>
        <v>0</v>
      </c>
      <c r="J3382" s="97">
        <f t="shared" si="2563"/>
        <v>0</v>
      </c>
      <c r="K3382" s="97">
        <f t="shared" si="2563"/>
        <v>0</v>
      </c>
      <c r="L3382" s="97">
        <f t="shared" si="2563"/>
        <v>0</v>
      </c>
      <c r="M3382" s="97">
        <f t="shared" si="2563"/>
        <v>0</v>
      </c>
      <c r="N3382" s="97">
        <f t="shared" si="2563"/>
        <v>0</v>
      </c>
      <c r="O3382" s="97">
        <f t="shared" si="2563"/>
        <v>0</v>
      </c>
      <c r="P3382" s="74">
        <f t="shared" ref="P3382:P3384" si="2564">SUM(D3382:O3382)</f>
        <v>0</v>
      </c>
      <c r="Q3382" s="127"/>
      <c r="R3382" s="96">
        <f t="shared" ref="R3382:S3382" si="2565">R3284-R3333</f>
        <v>0</v>
      </c>
      <c r="S3382" s="96">
        <f t="shared" si="2565"/>
        <v>0</v>
      </c>
      <c r="T3382" s="93">
        <f t="shared" ref="T3382:T3384" si="2566">R3382-S3382</f>
        <v>0</v>
      </c>
      <c r="U3382" s="209">
        <v>2</v>
      </c>
    </row>
    <row r="3383" spans="1:21" s="60" customFormat="1" ht="15.75" hidden="1" customHeight="1" thickBot="1">
      <c r="A3383" s="163" t="s">
        <v>547</v>
      </c>
      <c r="B3383" s="213"/>
      <c r="C3383" s="659" t="s">
        <v>2668</v>
      </c>
      <c r="D3383" s="73">
        <f t="shared" ref="D3383:O3383" si="2567">D3285-D3334</f>
        <v>0</v>
      </c>
      <c r="E3383" s="97">
        <f t="shared" si="2567"/>
        <v>0</v>
      </c>
      <c r="F3383" s="97">
        <f t="shared" si="2567"/>
        <v>0</v>
      </c>
      <c r="G3383" s="97">
        <f t="shared" si="2567"/>
        <v>0</v>
      </c>
      <c r="H3383" s="97">
        <f t="shared" si="2567"/>
        <v>0</v>
      </c>
      <c r="I3383" s="97">
        <f t="shared" si="2567"/>
        <v>0</v>
      </c>
      <c r="J3383" s="97">
        <f t="shared" si="2567"/>
        <v>0</v>
      </c>
      <c r="K3383" s="97">
        <f t="shared" si="2567"/>
        <v>0</v>
      </c>
      <c r="L3383" s="97">
        <f t="shared" si="2567"/>
        <v>0</v>
      </c>
      <c r="M3383" s="97">
        <f t="shared" si="2567"/>
        <v>0</v>
      </c>
      <c r="N3383" s="97">
        <f t="shared" si="2567"/>
        <v>0</v>
      </c>
      <c r="O3383" s="97">
        <f t="shared" si="2567"/>
        <v>0</v>
      </c>
      <c r="P3383" s="74">
        <f t="shared" si="2564"/>
        <v>0</v>
      </c>
      <c r="Q3383" s="127"/>
      <c r="R3383" s="96">
        <f t="shared" ref="R3383:S3383" si="2568">R3285-R3334</f>
        <v>0</v>
      </c>
      <c r="S3383" s="96">
        <f t="shared" si="2568"/>
        <v>0</v>
      </c>
      <c r="T3383" s="93">
        <f t="shared" si="2566"/>
        <v>0</v>
      </c>
      <c r="U3383" s="209">
        <v>2</v>
      </c>
    </row>
    <row r="3384" spans="1:21" s="60" customFormat="1" ht="15.75" hidden="1" customHeight="1" thickBot="1">
      <c r="A3384" s="163" t="s">
        <v>547</v>
      </c>
      <c r="B3384" s="213"/>
      <c r="C3384" s="659" t="s">
        <v>2764</v>
      </c>
      <c r="D3384" s="73">
        <f t="shared" ref="D3384:O3384" si="2569">D3286-D3335</f>
        <v>0</v>
      </c>
      <c r="E3384" s="97">
        <f t="shared" si="2569"/>
        <v>0</v>
      </c>
      <c r="F3384" s="97">
        <f t="shared" si="2569"/>
        <v>0</v>
      </c>
      <c r="G3384" s="97">
        <f t="shared" si="2569"/>
        <v>0</v>
      </c>
      <c r="H3384" s="97">
        <f t="shared" si="2569"/>
        <v>0</v>
      </c>
      <c r="I3384" s="97">
        <f t="shared" si="2569"/>
        <v>0</v>
      </c>
      <c r="J3384" s="97">
        <f t="shared" si="2569"/>
        <v>0</v>
      </c>
      <c r="K3384" s="97">
        <f t="shared" si="2569"/>
        <v>0</v>
      </c>
      <c r="L3384" s="97">
        <f t="shared" si="2569"/>
        <v>0</v>
      </c>
      <c r="M3384" s="97">
        <f t="shared" si="2569"/>
        <v>0</v>
      </c>
      <c r="N3384" s="97">
        <f t="shared" si="2569"/>
        <v>0</v>
      </c>
      <c r="O3384" s="97">
        <f t="shared" si="2569"/>
        <v>0</v>
      </c>
      <c r="P3384" s="74">
        <f t="shared" si="2564"/>
        <v>0</v>
      </c>
      <c r="Q3384" s="127"/>
      <c r="R3384" s="96">
        <f t="shared" ref="R3384:S3384" si="2570">R3286-R3335</f>
        <v>0</v>
      </c>
      <c r="S3384" s="96">
        <f t="shared" si="2570"/>
        <v>0</v>
      </c>
      <c r="T3384" s="93">
        <f t="shared" si="2566"/>
        <v>0</v>
      </c>
      <c r="U3384" s="209">
        <v>2</v>
      </c>
    </row>
    <row r="3385" spans="1:21" s="118" customFormat="1" ht="15.6" hidden="1" customHeight="1" thickBot="1">
      <c r="B3385" s="82"/>
      <c r="C3385" s="50"/>
      <c r="D3385" s="84"/>
      <c r="E3385" s="84"/>
      <c r="F3385" s="84"/>
      <c r="G3385" s="84"/>
      <c r="H3385" s="84"/>
      <c r="I3385" s="84"/>
      <c r="J3385" s="84"/>
      <c r="K3385" s="84"/>
      <c r="L3385" s="84"/>
      <c r="M3385" s="84"/>
      <c r="N3385" s="84"/>
      <c r="O3385" s="84"/>
      <c r="P3385" s="84"/>
      <c r="Q3385" s="84"/>
      <c r="R3385" s="84"/>
      <c r="S3385" s="84"/>
      <c r="T3385" s="67"/>
      <c r="U3385" s="209">
        <v>2</v>
      </c>
    </row>
    <row r="3386" spans="1:21" s="61" customFormat="1" ht="15.75" hidden="1" customHeight="1" thickBot="1">
      <c r="A3386" s="61" t="s">
        <v>74</v>
      </c>
      <c r="B3386" s="213"/>
      <c r="C3386" s="38" t="s">
        <v>346</v>
      </c>
      <c r="D3386" s="233">
        <v>8.5868126625466029E-2</v>
      </c>
      <c r="E3386" s="233">
        <v>8.2483530387877091E-2</v>
      </c>
      <c r="F3386" s="233">
        <v>7.9540969232267236E-2</v>
      </c>
      <c r="G3386" s="233">
        <v>7.8907785351464421E-2</v>
      </c>
      <c r="H3386" s="233">
        <v>8.0944339910306681E-2</v>
      </c>
      <c r="I3386" s="233">
        <v>8.5043035881906356E-2</v>
      </c>
      <c r="J3386" s="233">
        <v>9.1771348151709259E-2</v>
      </c>
      <c r="K3386" s="233">
        <v>8.0256492252960526E-2</v>
      </c>
      <c r="L3386" s="233">
        <v>8.3473758237647896E-2</v>
      </c>
      <c r="M3386" s="233">
        <v>8.9866054566403716E-2</v>
      </c>
      <c r="N3386" s="233">
        <v>8.1938749415233589E-2</v>
      </c>
      <c r="O3386" s="233">
        <v>7.9905809986757281E-2</v>
      </c>
      <c r="P3386" s="226">
        <f t="shared" ref="P3386:P3396" si="2571">SUM(D3386:O3386)</f>
        <v>1.0000000000000002</v>
      </c>
      <c r="Q3386" s="222"/>
      <c r="R3386" s="66"/>
      <c r="S3386" s="66"/>
      <c r="T3386" s="95"/>
      <c r="U3386" s="209">
        <v>2</v>
      </c>
    </row>
    <row r="3387" spans="1:21" s="61" customFormat="1" ht="15.75" hidden="1" customHeight="1" thickBot="1">
      <c r="A3387" s="61" t="s">
        <v>74</v>
      </c>
      <c r="B3387" s="213"/>
      <c r="C3387" s="38" t="s">
        <v>347</v>
      </c>
      <c r="D3387" s="236">
        <v>8.9989915052977362E-2</v>
      </c>
      <c r="E3387" s="236">
        <v>8.5226872776906673E-2</v>
      </c>
      <c r="F3387" s="236">
        <v>8.2372200701751164E-2</v>
      </c>
      <c r="G3387" s="236">
        <v>8.1433454107050843E-2</v>
      </c>
      <c r="H3387" s="236">
        <v>7.9188013776729918E-2</v>
      </c>
      <c r="I3387" s="236">
        <v>8.3425723206667662E-2</v>
      </c>
      <c r="J3387" s="236">
        <v>9.0481128678100362E-2</v>
      </c>
      <c r="K3387" s="236">
        <v>8.0577786721956549E-2</v>
      </c>
      <c r="L3387" s="236">
        <v>8.1117907007591902E-2</v>
      </c>
      <c r="M3387" s="236">
        <v>8.7051048537901327E-2</v>
      </c>
      <c r="N3387" s="236">
        <v>8.1392661703979227E-2</v>
      </c>
      <c r="O3387" s="236">
        <v>7.7743287728387039E-2</v>
      </c>
      <c r="P3387" s="71">
        <f t="shared" si="2571"/>
        <v>1</v>
      </c>
      <c r="Q3387" s="222"/>
      <c r="R3387" s="66"/>
      <c r="S3387" s="66"/>
      <c r="T3387" s="95"/>
      <c r="U3387" s="209">
        <v>2</v>
      </c>
    </row>
    <row r="3388" spans="1:21" s="61" customFormat="1" ht="15.75" hidden="1" customHeight="1" thickBot="1">
      <c r="A3388" s="61" t="s">
        <v>74</v>
      </c>
      <c r="B3388" s="213"/>
      <c r="C3388" s="38" t="s">
        <v>348</v>
      </c>
      <c r="D3388" s="281">
        <v>8.3526606639200821E-2</v>
      </c>
      <c r="E3388" s="281">
        <v>8.1848034250720028E-2</v>
      </c>
      <c r="F3388" s="281">
        <v>7.920829164271613E-2</v>
      </c>
      <c r="G3388" s="281">
        <v>7.7295168927301136E-2</v>
      </c>
      <c r="H3388" s="281">
        <v>7.9052269063064992E-2</v>
      </c>
      <c r="I3388" s="281">
        <v>8.2545126262107582E-2</v>
      </c>
      <c r="J3388" s="281">
        <v>9.2175794996822102E-2</v>
      </c>
      <c r="K3388" s="281">
        <v>7.9388620146560576E-2</v>
      </c>
      <c r="L3388" s="281">
        <v>8.3413991355241399E-2</v>
      </c>
      <c r="M3388" s="281">
        <v>9.4041327547720113E-2</v>
      </c>
      <c r="N3388" s="281">
        <v>8.5728468708008612E-2</v>
      </c>
      <c r="O3388" s="281">
        <v>8.1776300460536688E-2</v>
      </c>
      <c r="P3388" s="221">
        <f t="shared" si="2571"/>
        <v>1.0000000000000002</v>
      </c>
      <c r="Q3388" s="222"/>
      <c r="R3388" s="66"/>
      <c r="S3388" s="66"/>
      <c r="T3388" s="95"/>
      <c r="U3388" s="209">
        <v>2</v>
      </c>
    </row>
    <row r="3389" spans="1:21" s="61" customFormat="1" ht="15.75" hidden="1" customHeight="1" thickBot="1">
      <c r="A3389" s="61" t="s">
        <v>74</v>
      </c>
      <c r="B3389" s="213"/>
      <c r="C3389" s="38" t="s">
        <v>349</v>
      </c>
      <c r="D3389" s="196">
        <f t="shared" ref="D3389:D3396" si="2572">D3411/$P3411</f>
        <v>8.1540035396182223E-2</v>
      </c>
      <c r="E3389" s="197">
        <f t="shared" ref="E3389:O3389" si="2573">E3411/$P3411</f>
        <v>7.9276029105966608E-2</v>
      </c>
      <c r="F3389" s="197">
        <f t="shared" si="2573"/>
        <v>7.6131465877165405E-2</v>
      </c>
      <c r="G3389" s="197">
        <f t="shared" si="2573"/>
        <v>7.8871339993231662E-2</v>
      </c>
      <c r="H3389" s="197">
        <f t="shared" si="2573"/>
        <v>7.8738832147920337E-2</v>
      </c>
      <c r="I3389" s="197">
        <f t="shared" si="2573"/>
        <v>8.3318726562387674E-2</v>
      </c>
      <c r="J3389" s="197">
        <f t="shared" si="2573"/>
        <v>9.3651652965575635E-2</v>
      </c>
      <c r="K3389" s="197">
        <f t="shared" si="2573"/>
        <v>7.9983654451935879E-2</v>
      </c>
      <c r="L3389" s="197">
        <f t="shared" si="2573"/>
        <v>8.4836574179860028E-2</v>
      </c>
      <c r="M3389" s="197">
        <f t="shared" si="2573"/>
        <v>9.4721883352356803E-2</v>
      </c>
      <c r="N3389" s="197">
        <f t="shared" si="2573"/>
        <v>8.681952528729972E-2</v>
      </c>
      <c r="O3389" s="197">
        <f t="shared" si="2573"/>
        <v>8.211028068011815E-2</v>
      </c>
      <c r="P3389" s="229">
        <f t="shared" si="2571"/>
        <v>1</v>
      </c>
      <c r="Q3389" s="222"/>
      <c r="R3389" s="66"/>
      <c r="S3389" s="66"/>
      <c r="T3389" s="95"/>
      <c r="U3389" s="209">
        <v>2</v>
      </c>
    </row>
    <row r="3390" spans="1:21" s="61" customFormat="1" ht="15.75" hidden="1" customHeight="1" thickBot="1">
      <c r="A3390" s="61" t="s">
        <v>74</v>
      </c>
      <c r="B3390" s="213"/>
      <c r="C3390" s="39" t="s">
        <v>350</v>
      </c>
      <c r="D3390" s="196">
        <f t="shared" si="2572"/>
        <v>8.1236992669752747E-2</v>
      </c>
      <c r="E3390" s="197">
        <f t="shared" ref="E3390:O3391" si="2574">E3412/$P3412</f>
        <v>7.8344398376006444E-2</v>
      </c>
      <c r="F3390" s="197">
        <f t="shared" si="2574"/>
        <v>7.6043305385779636E-2</v>
      </c>
      <c r="G3390" s="197">
        <f t="shared" si="2574"/>
        <v>7.6936940494003361E-2</v>
      </c>
      <c r="H3390" s="197">
        <f t="shared" si="2574"/>
        <v>7.8189146468570767E-2</v>
      </c>
      <c r="I3390" s="197">
        <f t="shared" si="2574"/>
        <v>8.320194317137164E-2</v>
      </c>
      <c r="J3390" s="197">
        <f t="shared" si="2574"/>
        <v>9.5472484049499026E-2</v>
      </c>
      <c r="K3390" s="197">
        <f t="shared" si="2574"/>
        <v>8.1317106364140065E-2</v>
      </c>
      <c r="L3390" s="197">
        <f t="shared" si="2574"/>
        <v>8.6433129794505903E-2</v>
      </c>
      <c r="M3390" s="197">
        <f t="shared" si="2574"/>
        <v>9.4733458735968459E-2</v>
      </c>
      <c r="N3390" s="197">
        <f t="shared" si="2574"/>
        <v>8.5524026145482865E-2</v>
      </c>
      <c r="O3390" s="197">
        <f t="shared" si="2574"/>
        <v>8.256706834491892E-2</v>
      </c>
      <c r="P3390" s="229">
        <f t="shared" si="2571"/>
        <v>0.99999999999999978</v>
      </c>
      <c r="Q3390" s="227">
        <f>(P3412/P3411-1)</f>
        <v>4.6863135998464367E-2</v>
      </c>
      <c r="R3390" s="66"/>
      <c r="S3390" s="66"/>
      <c r="T3390" s="95"/>
      <c r="U3390" s="209">
        <v>2</v>
      </c>
    </row>
    <row r="3391" spans="1:21" s="61" customFormat="1" ht="15.75" hidden="1" customHeight="1" thickBot="1">
      <c r="A3391" s="61" t="s">
        <v>74</v>
      </c>
      <c r="B3391" s="213"/>
      <c r="C3391" s="38" t="s">
        <v>486</v>
      </c>
      <c r="D3391" s="196">
        <f t="shared" si="2572"/>
        <v>8.0348420582717933E-2</v>
      </c>
      <c r="E3391" s="197">
        <f t="shared" si="2574"/>
        <v>7.8289986192067312E-2</v>
      </c>
      <c r="F3391" s="197">
        <f t="shared" si="2574"/>
        <v>7.6231631689750279E-2</v>
      </c>
      <c r="G3391" s="197">
        <f t="shared" si="2574"/>
        <v>7.655447639458747E-2</v>
      </c>
      <c r="H3391" s="197">
        <f t="shared" si="2574"/>
        <v>7.7940458278636229E-2</v>
      </c>
      <c r="I3391" s="197">
        <f t="shared" si="2574"/>
        <v>8.3093029929878617E-2</v>
      </c>
      <c r="J3391" s="197">
        <f t="shared" si="2574"/>
        <v>9.4237223354414715E-2</v>
      </c>
      <c r="K3391" s="197">
        <f t="shared" si="2574"/>
        <v>8.4422441878428567E-2</v>
      </c>
      <c r="L3391" s="197">
        <f t="shared" si="2574"/>
        <v>8.3746380070475371E-2</v>
      </c>
      <c r="M3391" s="197">
        <f t="shared" si="2574"/>
        <v>9.5745449494503518E-2</v>
      </c>
      <c r="N3391" s="197">
        <f t="shared" si="2574"/>
        <v>8.6119665199270196E-2</v>
      </c>
      <c r="O3391" s="197">
        <f t="shared" si="2574"/>
        <v>8.3270836935269751E-2</v>
      </c>
      <c r="P3391" s="229">
        <f t="shared" si="2571"/>
        <v>0.99999999999999989</v>
      </c>
      <c r="Q3391" s="227">
        <f t="shared" ref="Q3391:Q3396" si="2575">(P3413/P3412-1)</f>
        <v>5.6868280280893302E-2</v>
      </c>
      <c r="R3391" s="66"/>
      <c r="S3391" s="66"/>
      <c r="T3391" s="95"/>
      <c r="U3391" s="209">
        <v>2</v>
      </c>
    </row>
    <row r="3392" spans="1:21" s="61" customFormat="1" ht="15.75" hidden="1" customHeight="1" thickBot="1">
      <c r="A3392" s="61" t="s">
        <v>74</v>
      </c>
      <c r="B3392" s="213"/>
      <c r="C3392" s="38" t="s">
        <v>607</v>
      </c>
      <c r="D3392" s="196">
        <f t="shared" si="2572"/>
        <v>8.024649908510037E-2</v>
      </c>
      <c r="E3392" s="197">
        <f t="shared" ref="E3392:O3392" si="2576">E3414/$P3414</f>
        <v>7.7963700529773791E-2</v>
      </c>
      <c r="F3392" s="197">
        <f t="shared" si="2576"/>
        <v>7.7061991563487933E-2</v>
      </c>
      <c r="G3392" s="197">
        <f t="shared" si="2576"/>
        <v>7.5984876554162167E-2</v>
      </c>
      <c r="H3392" s="197">
        <f t="shared" si="2576"/>
        <v>7.9396585925658889E-2</v>
      </c>
      <c r="I3392" s="197">
        <f t="shared" si="2576"/>
        <v>8.2429948492037317E-2</v>
      </c>
      <c r="J3392" s="197">
        <f t="shared" si="2576"/>
        <v>9.5311082542458403E-2</v>
      </c>
      <c r="K3392" s="197">
        <f t="shared" si="2576"/>
        <v>8.1378475933499145E-2</v>
      </c>
      <c r="L3392" s="197">
        <f t="shared" si="2576"/>
        <v>8.5190876954836389E-2</v>
      </c>
      <c r="M3392" s="197">
        <f t="shared" si="2576"/>
        <v>9.3936750388170204E-2</v>
      </c>
      <c r="N3392" s="197">
        <f t="shared" si="2576"/>
        <v>8.6883891832548854E-2</v>
      </c>
      <c r="O3392" s="197">
        <f t="shared" si="2576"/>
        <v>8.4215320198266483E-2</v>
      </c>
      <c r="P3392" s="229">
        <f t="shared" si="2571"/>
        <v>0.99999999999999989</v>
      </c>
      <c r="Q3392" s="230">
        <f t="shared" si="2575"/>
        <v>6.9659160330207026E-2</v>
      </c>
      <c r="R3392" s="66"/>
      <c r="S3392" s="66"/>
      <c r="T3392" s="95"/>
      <c r="U3392" s="209">
        <v>2</v>
      </c>
    </row>
    <row r="3393" spans="1:21" s="61" customFormat="1" ht="15.75" hidden="1" customHeight="1" thickBot="1">
      <c r="A3393" s="61" t="s">
        <v>74</v>
      </c>
      <c r="B3393" s="213"/>
      <c r="C3393" s="38" t="s">
        <v>703</v>
      </c>
      <c r="D3393" s="196">
        <f t="shared" si="2572"/>
        <v>8.038721714342123E-2</v>
      </c>
      <c r="E3393" s="197">
        <f t="shared" ref="E3393:O3393" si="2577">E3415/$P3415</f>
        <v>7.703651515133271E-2</v>
      </c>
      <c r="F3393" s="197">
        <f t="shared" si="2577"/>
        <v>7.6615137628019511E-2</v>
      </c>
      <c r="G3393" s="197">
        <f t="shared" si="2577"/>
        <v>7.6852809856573709E-2</v>
      </c>
      <c r="H3393" s="197">
        <f t="shared" si="2577"/>
        <v>7.9579648477020537E-2</v>
      </c>
      <c r="I3393" s="197">
        <f t="shared" si="2577"/>
        <v>8.2579995270658652E-2</v>
      </c>
      <c r="J3393" s="197">
        <f t="shared" si="2577"/>
        <v>9.6327301155209002E-2</v>
      </c>
      <c r="K3393" s="197">
        <f t="shared" si="2577"/>
        <v>8.2348375414069822E-2</v>
      </c>
      <c r="L3393" s="197">
        <f t="shared" si="2577"/>
        <v>8.3418369061632761E-2</v>
      </c>
      <c r="M3393" s="197">
        <f t="shared" si="2577"/>
        <v>9.5959500468755357E-2</v>
      </c>
      <c r="N3393" s="197">
        <f t="shared" si="2577"/>
        <v>8.4629242423410522E-2</v>
      </c>
      <c r="O3393" s="197">
        <f t="shared" si="2577"/>
        <v>8.426588794989634E-2</v>
      </c>
      <c r="P3393" s="229">
        <f t="shared" si="2571"/>
        <v>1.0000000000000002</v>
      </c>
      <c r="Q3393" s="230">
        <f t="shared" si="2575"/>
        <v>6.8366898580909607E-2</v>
      </c>
      <c r="R3393" s="66"/>
      <c r="S3393" s="66"/>
      <c r="T3393" s="285"/>
      <c r="U3393" s="209">
        <v>2</v>
      </c>
    </row>
    <row r="3394" spans="1:21" s="61" customFormat="1" ht="15.75" hidden="1" customHeight="1" thickBot="1">
      <c r="A3394" s="61" t="s">
        <v>74</v>
      </c>
      <c r="B3394" s="62"/>
      <c r="C3394" s="42" t="s">
        <v>792</v>
      </c>
      <c r="D3394" s="223">
        <f t="shared" si="2572"/>
        <v>8.1645729528875235E-2</v>
      </c>
      <c r="E3394" s="233">
        <f t="shared" ref="E3394:O3394" si="2578">E3416/$P3416</f>
        <v>7.9187808372964935E-2</v>
      </c>
      <c r="F3394" s="233">
        <f t="shared" si="2578"/>
        <v>7.4594615458001265E-2</v>
      </c>
      <c r="G3394" s="233">
        <f t="shared" si="2578"/>
        <v>7.8237417618154753E-2</v>
      </c>
      <c r="H3394" s="233">
        <f t="shared" si="2578"/>
        <v>7.9787289327841973E-2</v>
      </c>
      <c r="I3394" s="233">
        <f t="shared" si="2578"/>
        <v>8.2640538675781125E-2</v>
      </c>
      <c r="J3394" s="233">
        <f t="shared" si="2578"/>
        <v>9.7185799806847453E-2</v>
      </c>
      <c r="K3394" s="233">
        <f t="shared" si="2578"/>
        <v>8.0542015624296789E-2</v>
      </c>
      <c r="L3394" s="233">
        <f t="shared" si="2578"/>
        <v>8.4472139502285964E-2</v>
      </c>
      <c r="M3394" s="233">
        <f t="shared" si="2578"/>
        <v>9.5030287658194837E-2</v>
      </c>
      <c r="N3394" s="233">
        <f t="shared" si="2578"/>
        <v>8.4824024441371437E-2</v>
      </c>
      <c r="O3394" s="233">
        <f t="shared" si="2578"/>
        <v>8.1852333985384287E-2</v>
      </c>
      <c r="P3394" s="319">
        <f t="shared" si="2571"/>
        <v>1</v>
      </c>
      <c r="Q3394" s="320">
        <f t="shared" si="2575"/>
        <v>4.5380209036049335E-2</v>
      </c>
      <c r="R3394" s="66"/>
      <c r="S3394" s="66"/>
      <c r="T3394" s="95"/>
      <c r="U3394" s="209">
        <v>2</v>
      </c>
    </row>
    <row r="3395" spans="1:21" s="61" customFormat="1" ht="15.75" hidden="1" customHeight="1" thickBot="1">
      <c r="A3395" s="61" t="s">
        <v>74</v>
      </c>
      <c r="B3395" s="62"/>
      <c r="C3395" s="42" t="s">
        <v>871</v>
      </c>
      <c r="D3395" s="235">
        <f t="shared" si="2572"/>
        <v>8.2103107958087257E-2</v>
      </c>
      <c r="E3395" s="236">
        <f t="shared" ref="E3395:O3396" si="2579">E3417/$P3417</f>
        <v>7.8865521321307794E-2</v>
      </c>
      <c r="F3395" s="236">
        <f t="shared" si="2579"/>
        <v>7.6695970629796356E-2</v>
      </c>
      <c r="G3395" s="236">
        <f t="shared" si="2579"/>
        <v>7.8554997744539334E-2</v>
      </c>
      <c r="H3395" s="236">
        <f t="shared" si="2579"/>
        <v>7.6952805974858707E-2</v>
      </c>
      <c r="I3395" s="236">
        <f t="shared" si="2579"/>
        <v>8.2823708849697336E-2</v>
      </c>
      <c r="J3395" s="236">
        <f t="shared" si="2579"/>
        <v>9.7032626034520147E-2</v>
      </c>
      <c r="K3395" s="236">
        <f t="shared" si="2579"/>
        <v>8.0887535637245309E-2</v>
      </c>
      <c r="L3395" s="236">
        <f t="shared" si="2579"/>
        <v>8.2468485754524062E-2</v>
      </c>
      <c r="M3395" s="236">
        <f t="shared" si="2579"/>
        <v>9.4031437848887497E-2</v>
      </c>
      <c r="N3395" s="236">
        <f t="shared" si="2579"/>
        <v>8.5686444071269352E-2</v>
      </c>
      <c r="O3395" s="236">
        <f t="shared" si="2579"/>
        <v>8.389735817526682E-2</v>
      </c>
      <c r="P3395" s="321">
        <f t="shared" si="2571"/>
        <v>0.99999999999999978</v>
      </c>
      <c r="Q3395" s="322">
        <f t="shared" si="2575"/>
        <v>4.4229188826057753E-2</v>
      </c>
      <c r="R3395" s="66"/>
      <c r="S3395" s="66"/>
      <c r="T3395" s="95"/>
      <c r="U3395" s="209">
        <v>2</v>
      </c>
    </row>
    <row r="3396" spans="1:21" s="61" customFormat="1" ht="15.6" hidden="1" customHeight="1" thickBot="1">
      <c r="A3396" s="61" t="s">
        <v>74</v>
      </c>
      <c r="B3396" s="62"/>
      <c r="C3396" s="42" t="s">
        <v>955</v>
      </c>
      <c r="D3396" s="235">
        <f t="shared" si="2572"/>
        <v>7.9960449512575027E-2</v>
      </c>
      <c r="E3396" s="236">
        <f t="shared" si="2579"/>
        <v>7.8992191855590282E-2</v>
      </c>
      <c r="F3396" s="236">
        <f t="shared" si="2579"/>
        <v>7.5010572366380715E-2</v>
      </c>
      <c r="G3396" s="236">
        <f t="shared" si="2579"/>
        <v>7.1943014591283702E-2</v>
      </c>
      <c r="H3396" s="236">
        <f t="shared" si="2579"/>
        <v>8.0664189082263582E-2</v>
      </c>
      <c r="I3396" s="236">
        <f t="shared" si="2579"/>
        <v>8.5298010182715586E-2</v>
      </c>
      <c r="J3396" s="236">
        <f t="shared" si="2579"/>
        <v>9.6784782030769997E-2</v>
      </c>
      <c r="K3396" s="236">
        <f t="shared" si="2579"/>
        <v>8.2780750805164116E-2</v>
      </c>
      <c r="L3396" s="236">
        <f t="shared" si="2579"/>
        <v>8.3508910564690272E-2</v>
      </c>
      <c r="M3396" s="236">
        <f t="shared" si="2579"/>
        <v>9.6178364055104104E-2</v>
      </c>
      <c r="N3396" s="236">
        <f t="shared" si="2579"/>
        <v>8.5632338898811833E-2</v>
      </c>
      <c r="O3396" s="236">
        <f t="shared" si="2579"/>
        <v>8.3246426054650949E-2</v>
      </c>
      <c r="P3396" s="321">
        <f t="shared" si="2571"/>
        <v>1.0000000000000002</v>
      </c>
      <c r="Q3396" s="322">
        <f t="shared" si="2575"/>
        <v>4.9873414774761704E-2</v>
      </c>
      <c r="R3396" s="66"/>
      <c r="S3396" s="66"/>
      <c r="T3396" s="95"/>
      <c r="U3396" s="209">
        <v>2</v>
      </c>
    </row>
    <row r="3397" spans="1:21" s="61" customFormat="1" ht="15.6" hidden="1" customHeight="1" thickBot="1">
      <c r="A3397" s="61" t="s">
        <v>74</v>
      </c>
      <c r="B3397" s="62"/>
      <c r="C3397" s="42" t="s">
        <v>1089</v>
      </c>
      <c r="D3397" s="235">
        <f t="shared" ref="D3397:O3397" si="2580">D3420/$P3420</f>
        <v>8.2263103503112167E-2</v>
      </c>
      <c r="E3397" s="236">
        <f t="shared" si="2580"/>
        <v>7.8457506004727923E-2</v>
      </c>
      <c r="F3397" s="236">
        <f t="shared" si="2580"/>
        <v>7.6537005844119946E-2</v>
      </c>
      <c r="G3397" s="236">
        <f t="shared" si="2580"/>
        <v>7.7387038250817775E-2</v>
      </c>
      <c r="H3397" s="236">
        <f t="shared" si="2580"/>
        <v>7.9791978334337668E-2</v>
      </c>
      <c r="I3397" s="236">
        <f t="shared" si="2580"/>
        <v>8.3212056012630958E-2</v>
      </c>
      <c r="J3397" s="236">
        <f t="shared" si="2580"/>
        <v>9.6459621933128722E-2</v>
      </c>
      <c r="K3397" s="236">
        <f t="shared" si="2580"/>
        <v>8.0473784808271151E-2</v>
      </c>
      <c r="L3397" s="236">
        <f t="shared" si="2580"/>
        <v>8.148220283760467E-2</v>
      </c>
      <c r="M3397" s="236">
        <f t="shared" si="2580"/>
        <v>9.4380121777270426E-2</v>
      </c>
      <c r="N3397" s="236">
        <f t="shared" si="2580"/>
        <v>8.5699698537895622E-2</v>
      </c>
      <c r="O3397" s="236">
        <f t="shared" si="2580"/>
        <v>8.3855882156082848E-2</v>
      </c>
      <c r="P3397" s="321">
        <f>SUM(D3397:O3397)</f>
        <v>0.99999999999999989</v>
      </c>
      <c r="Q3397" s="322">
        <f>(P3420/P3418-1)</f>
        <v>5.1338289916566637E-2</v>
      </c>
      <c r="R3397" s="66"/>
      <c r="S3397" s="66"/>
      <c r="T3397" s="95"/>
      <c r="U3397" s="209">
        <v>2</v>
      </c>
    </row>
    <row r="3398" spans="1:21" s="61" customFormat="1" ht="15.6" hidden="1" customHeight="1" thickBot="1">
      <c r="A3398" s="61" t="s">
        <v>74</v>
      </c>
      <c r="B3398" s="62">
        <f>+B3279+1</f>
        <v>603</v>
      </c>
      <c r="C3398" s="42" t="s">
        <v>1829</v>
      </c>
      <c r="D3398" s="235">
        <f t="shared" ref="D3398:D3404" si="2581">D3421/$P3421</f>
        <v>8.723051240565069E-2</v>
      </c>
      <c r="E3398" s="236">
        <f t="shared" ref="E3398:O3398" si="2582">E3421/$P3421</f>
        <v>8.4915115994876902E-2</v>
      </c>
      <c r="F3398" s="236">
        <f t="shared" si="2582"/>
        <v>8.1261229761853473E-2</v>
      </c>
      <c r="G3398" s="236">
        <f t="shared" si="2582"/>
        <v>8.1365138368937315E-2</v>
      </c>
      <c r="H3398" s="236">
        <f t="shared" si="2582"/>
        <v>8.6149802475820769E-2</v>
      </c>
      <c r="I3398" s="236">
        <f t="shared" si="2582"/>
        <v>8.936319979509251E-2</v>
      </c>
      <c r="J3398" s="236">
        <f t="shared" si="2582"/>
        <v>0.10323949143789157</v>
      </c>
      <c r="K3398" s="236">
        <f t="shared" si="2582"/>
        <v>8.8693554762954985E-2</v>
      </c>
      <c r="L3398" s="236">
        <f t="shared" si="2582"/>
        <v>8.6522466057308067E-2</v>
      </c>
      <c r="M3398" s="236">
        <f t="shared" si="2582"/>
        <v>7.6786090214540373E-2</v>
      </c>
      <c r="N3398" s="236">
        <f t="shared" si="2582"/>
        <v>6.056443619300813E-2</v>
      </c>
      <c r="O3398" s="236">
        <f t="shared" si="2582"/>
        <v>7.3908962532065137E-2</v>
      </c>
      <c r="P3398" s="321">
        <f t="shared" ref="P3398:P3407" si="2583">SUM(D3398:O3398)</f>
        <v>0.99999999999999989</v>
      </c>
      <c r="Q3398" s="322">
        <f>(P3421/P3420-1)</f>
        <v>-3.2661592954877361E-2</v>
      </c>
      <c r="R3398" s="66"/>
      <c r="S3398" s="66"/>
      <c r="T3398" s="95"/>
      <c r="U3398" s="209">
        <v>2</v>
      </c>
    </row>
    <row r="3399" spans="1:21" s="61" customFormat="1" ht="15.6" hidden="1" customHeight="1">
      <c r="A3399" s="61" t="s">
        <v>74</v>
      </c>
      <c r="B3399" s="408">
        <f>+B3398+1</f>
        <v>604</v>
      </c>
      <c r="C3399" s="508" t="s">
        <v>1830</v>
      </c>
      <c r="D3399" s="455">
        <f t="shared" si="2581"/>
        <v>7.6546755426044097E-2</v>
      </c>
      <c r="E3399" s="281">
        <f t="shared" ref="E3399:O3399" si="2584">E3422/$P3422</f>
        <v>7.2824943029778808E-2</v>
      </c>
      <c r="F3399" s="281">
        <f t="shared" si="2584"/>
        <v>7.0872601420424536E-2</v>
      </c>
      <c r="G3399" s="281">
        <f t="shared" si="2584"/>
        <v>7.6180293422271506E-2</v>
      </c>
      <c r="H3399" s="281">
        <f t="shared" si="2584"/>
        <v>7.6508015130358403E-2</v>
      </c>
      <c r="I3399" s="281">
        <f t="shared" si="2584"/>
        <v>7.8290369183506223E-2</v>
      </c>
      <c r="J3399" s="281">
        <f t="shared" si="2584"/>
        <v>9.3997621665565079E-2</v>
      </c>
      <c r="K3399" s="281">
        <f t="shared" si="2584"/>
        <v>8.0081215081631657E-2</v>
      </c>
      <c r="L3399" s="281">
        <f t="shared" si="2584"/>
        <v>8.0075535409851226E-2</v>
      </c>
      <c r="M3399" s="281">
        <f t="shared" si="2584"/>
        <v>0.103327021904856</v>
      </c>
      <c r="N3399" s="281">
        <f t="shared" si="2584"/>
        <v>9.6041420031319186E-2</v>
      </c>
      <c r="O3399" s="281">
        <f t="shared" si="2584"/>
        <v>9.5254208294393114E-2</v>
      </c>
      <c r="P3399" s="560">
        <f t="shared" si="2583"/>
        <v>0.99999999999999989</v>
      </c>
      <c r="Q3399" s="401">
        <f t="shared" ref="Q3399:Q3407" si="2585">(P3422/P3421-1)</f>
        <v>0.10306068472087881</v>
      </c>
      <c r="R3399" s="66"/>
      <c r="S3399" s="66"/>
      <c r="T3399" s="95"/>
      <c r="U3399" s="209">
        <v>2</v>
      </c>
    </row>
    <row r="3400" spans="1:21" s="61" customFormat="1" ht="15.6" customHeight="1">
      <c r="A3400" s="61" t="s">
        <v>74</v>
      </c>
      <c r="B3400" s="513">
        <v>595</v>
      </c>
      <c r="C3400" s="510" t="s">
        <v>1831</v>
      </c>
      <c r="D3400" s="236">
        <f t="shared" si="2581"/>
        <v>7.9031239024615868E-2</v>
      </c>
      <c r="E3400" s="236">
        <f t="shared" ref="E3400:O3400" si="2586">E3423/$P3423</f>
        <v>7.650867782582646E-2</v>
      </c>
      <c r="F3400" s="236">
        <f t="shared" si="2586"/>
        <v>7.1470566292314894E-2</v>
      </c>
      <c r="G3400" s="236">
        <f t="shared" si="2586"/>
        <v>7.5964304517797857E-2</v>
      </c>
      <c r="H3400" s="236">
        <f t="shared" si="2586"/>
        <v>7.7384516913020354E-2</v>
      </c>
      <c r="I3400" s="236">
        <f t="shared" si="2586"/>
        <v>8.4341771331768192E-2</v>
      </c>
      <c r="J3400" s="236">
        <f t="shared" si="2586"/>
        <v>9.9838131825407919E-2</v>
      </c>
      <c r="K3400" s="236">
        <f t="shared" si="2586"/>
        <v>7.9340161690998959E-2</v>
      </c>
      <c r="L3400" s="236">
        <f t="shared" si="2586"/>
        <v>8.2846384845156149E-2</v>
      </c>
      <c r="M3400" s="236">
        <f t="shared" si="2586"/>
        <v>9.7923028197031081E-2</v>
      </c>
      <c r="N3400" s="236">
        <f t="shared" si="2586"/>
        <v>9.0002853587729428E-2</v>
      </c>
      <c r="O3400" s="236">
        <f t="shared" si="2586"/>
        <v>8.5348363948332853E-2</v>
      </c>
      <c r="P3400" s="321">
        <f t="shared" si="2583"/>
        <v>1</v>
      </c>
      <c r="Q3400" s="520">
        <f t="shared" si="2585"/>
        <v>0.26941147555113787</v>
      </c>
      <c r="R3400" s="66"/>
      <c r="S3400" s="66"/>
      <c r="T3400" s="95"/>
      <c r="U3400" s="209">
        <v>1</v>
      </c>
    </row>
    <row r="3401" spans="1:21" s="61" customFormat="1" ht="15.6" customHeight="1">
      <c r="A3401" s="61" t="s">
        <v>74</v>
      </c>
      <c r="B3401" s="513">
        <f>+B3400+1</f>
        <v>596</v>
      </c>
      <c r="C3401" s="510" t="s">
        <v>1832</v>
      </c>
      <c r="D3401" s="236">
        <f t="shared" si="2581"/>
        <v>8.3630836415774623E-2</v>
      </c>
      <c r="E3401" s="236">
        <f t="shared" ref="E3401:O3401" si="2587">E3424/$P3424</f>
        <v>7.7827274758154749E-2</v>
      </c>
      <c r="F3401" s="236">
        <f t="shared" si="2587"/>
        <v>7.7207971353638771E-2</v>
      </c>
      <c r="G3401" s="236">
        <f t="shared" si="2587"/>
        <v>7.5783864651021327E-2</v>
      </c>
      <c r="H3401" s="236">
        <f t="shared" si="2587"/>
        <v>8.117451760667832E-2</v>
      </c>
      <c r="I3401" s="236">
        <f t="shared" si="2587"/>
        <v>8.1273690583139588E-2</v>
      </c>
      <c r="J3401" s="236">
        <f t="shared" si="2587"/>
        <v>0.10008230785162488</v>
      </c>
      <c r="K3401" s="236">
        <f t="shared" si="2587"/>
        <v>8.151329654313029E-2</v>
      </c>
      <c r="L3401" s="236">
        <f t="shared" si="2587"/>
        <v>8.2381622288905859E-2</v>
      </c>
      <c r="M3401" s="236">
        <f t="shared" si="2587"/>
        <v>9.3717438823151172E-2</v>
      </c>
      <c r="N3401" s="236">
        <f t="shared" si="2587"/>
        <v>8.3572177020040092E-2</v>
      </c>
      <c r="O3401" s="236">
        <f t="shared" si="2587"/>
        <v>8.1835002104740387E-2</v>
      </c>
      <c r="P3401" s="321">
        <f t="shared" si="2583"/>
        <v>1.0000000000000002</v>
      </c>
      <c r="Q3401" s="520">
        <f t="shared" si="2585"/>
        <v>6.6613383842171636E-2</v>
      </c>
      <c r="R3401" s="66"/>
      <c r="S3401" s="66"/>
      <c r="T3401" s="95"/>
      <c r="U3401" s="209">
        <v>1</v>
      </c>
    </row>
    <row r="3402" spans="1:21" s="61" customFormat="1" ht="15.75" customHeight="1">
      <c r="A3402" s="61" t="s">
        <v>74</v>
      </c>
      <c r="B3402" s="513">
        <f>+B3401+1</f>
        <v>597</v>
      </c>
      <c r="C3402" s="510" t="s">
        <v>1833</v>
      </c>
      <c r="D3402" s="236">
        <f t="shared" si="2581"/>
        <v>8.334091879919274E-2</v>
      </c>
      <c r="E3402" s="236">
        <f t="shared" ref="E3402:O3402" si="2588">E3425/$P3425</f>
        <v>7.8688347903937458E-2</v>
      </c>
      <c r="F3402" s="236">
        <f t="shared" si="2588"/>
        <v>7.6136875637259446E-2</v>
      </c>
      <c r="G3402" s="236">
        <f t="shared" si="2588"/>
        <v>7.988777265465713E-2</v>
      </c>
      <c r="H3402" s="236">
        <f t="shared" si="2588"/>
        <v>8.0657097235628222E-2</v>
      </c>
      <c r="I3402" s="236">
        <f t="shared" si="2588"/>
        <v>8.3447918772286966E-2</v>
      </c>
      <c r="J3402" s="236">
        <f t="shared" si="2588"/>
        <v>9.4487976411187835E-2</v>
      </c>
      <c r="K3402" s="236">
        <f t="shared" si="2588"/>
        <v>7.9773252119967983E-2</v>
      </c>
      <c r="L3402" s="236">
        <f t="shared" si="2588"/>
        <v>8.3151311945939541E-2</v>
      </c>
      <c r="M3402" s="236">
        <f t="shared" si="2588"/>
        <v>9.2452668989187289E-2</v>
      </c>
      <c r="N3402" s="236">
        <f t="shared" si="2588"/>
        <v>8.4626996740204768E-2</v>
      </c>
      <c r="O3402" s="236">
        <f t="shared" si="2588"/>
        <v>8.3348862790550732E-2</v>
      </c>
      <c r="P3402" s="321">
        <f t="shared" si="2583"/>
        <v>1</v>
      </c>
      <c r="Q3402" s="520">
        <f t="shared" si="2585"/>
        <v>-1.6238088621139957E-3</v>
      </c>
      <c r="R3402" s="66"/>
      <c r="S3402" s="66"/>
      <c r="T3402" s="95"/>
      <c r="U3402" s="209">
        <v>1</v>
      </c>
    </row>
    <row r="3403" spans="1:21" s="61" customFormat="1" ht="15.75" customHeight="1">
      <c r="A3403" s="61" t="s">
        <v>74</v>
      </c>
      <c r="B3403" s="513">
        <f>+B3402+1</f>
        <v>598</v>
      </c>
      <c r="C3403" s="510" t="s">
        <v>1834</v>
      </c>
      <c r="D3403" s="236">
        <f t="shared" si="2581"/>
        <v>8.0280334284329902E-2</v>
      </c>
      <c r="E3403" s="236">
        <f t="shared" ref="E3403:O3403" si="2589">E3426/$P3426</f>
        <v>7.8289737387175748E-2</v>
      </c>
      <c r="F3403" s="236">
        <f t="shared" si="2589"/>
        <v>7.5295105984912181E-2</v>
      </c>
      <c r="G3403" s="236">
        <f t="shared" si="2589"/>
        <v>7.5520725593365645E-2</v>
      </c>
      <c r="H3403" s="236">
        <f t="shared" si="2589"/>
        <v>7.9704953684375468E-2</v>
      </c>
      <c r="I3403" s="236">
        <f t="shared" si="2589"/>
        <v>8.5819364512890475E-2</v>
      </c>
      <c r="J3403" s="236">
        <f t="shared" si="2589"/>
        <v>9.6337827106802262E-2</v>
      </c>
      <c r="K3403" s="236">
        <f t="shared" si="2589"/>
        <v>8.2614731439335856E-2</v>
      </c>
      <c r="L3403" s="236">
        <f t="shared" si="2589"/>
        <v>8.1644383766811296E-2</v>
      </c>
      <c r="M3403" s="236">
        <f t="shared" si="2589"/>
        <v>9.3496046494390764E-2</v>
      </c>
      <c r="N3403" s="236">
        <f t="shared" si="2589"/>
        <v>8.7127847698137001E-2</v>
      </c>
      <c r="O3403" s="236">
        <f t="shared" si="2589"/>
        <v>8.386894204747336E-2</v>
      </c>
      <c r="P3403" s="321">
        <f t="shared" si="2583"/>
        <v>1</v>
      </c>
      <c r="Q3403" s="520">
        <f t="shared" si="2585"/>
        <v>2.8105306898740245E-4</v>
      </c>
      <c r="R3403" s="66"/>
      <c r="S3403" s="66"/>
      <c r="T3403" s="95"/>
      <c r="U3403" s="209">
        <v>1</v>
      </c>
    </row>
    <row r="3404" spans="1:21" s="61" customFormat="1" ht="15.75" customHeight="1">
      <c r="A3404" s="61" t="s">
        <v>74</v>
      </c>
      <c r="B3404" s="513">
        <v>599</v>
      </c>
      <c r="C3404" s="510" t="s">
        <v>1835</v>
      </c>
      <c r="D3404" s="236">
        <f t="shared" si="2581"/>
        <v>8.3107484582562133E-2</v>
      </c>
      <c r="E3404" s="236">
        <f t="shared" ref="E3404:O3404" si="2590">E3427/$P3427</f>
        <v>8.0702082681795226E-2</v>
      </c>
      <c r="F3404" s="236">
        <f t="shared" si="2590"/>
        <v>7.4611874977523501E-2</v>
      </c>
      <c r="G3404" s="236">
        <f t="shared" si="2590"/>
        <v>7.8869530296882054E-2</v>
      </c>
      <c r="H3404" s="236">
        <f t="shared" si="2590"/>
        <v>8.040107377024111E-2</v>
      </c>
      <c r="I3404" s="236">
        <f t="shared" si="2590"/>
        <v>8.138416788865116E-2</v>
      </c>
      <c r="J3404" s="236">
        <f t="shared" si="2590"/>
        <v>9.5233058486982866E-2</v>
      </c>
      <c r="K3404" s="236">
        <f t="shared" si="2590"/>
        <v>8.1535613836871079E-2</v>
      </c>
      <c r="L3404" s="236">
        <f t="shared" si="2590"/>
        <v>8.1098103319791337E-2</v>
      </c>
      <c r="M3404" s="236">
        <f t="shared" si="2590"/>
        <v>9.6620111060362016E-2</v>
      </c>
      <c r="N3404" s="236">
        <f t="shared" si="2590"/>
        <v>8.2167840573090706E-2</v>
      </c>
      <c r="O3404" s="236">
        <f t="shared" si="2590"/>
        <v>8.4269058525246826E-2</v>
      </c>
      <c r="P3404" s="321">
        <f t="shared" si="2583"/>
        <v>1</v>
      </c>
      <c r="Q3404" s="520">
        <f t="shared" si="2585"/>
        <v>1.2230919850370503E-2</v>
      </c>
      <c r="R3404" s="66"/>
      <c r="S3404" s="66"/>
      <c r="T3404" s="95"/>
      <c r="U3404" s="209">
        <v>1</v>
      </c>
    </row>
    <row r="3405" spans="1:21" s="61" customFormat="1" ht="15.75" customHeight="1" thickBot="1">
      <c r="A3405" s="61" t="s">
        <v>74</v>
      </c>
      <c r="B3405" s="513">
        <v>600</v>
      </c>
      <c r="C3405" s="510" t="s">
        <v>1836</v>
      </c>
      <c r="D3405" s="236">
        <f t="shared" ref="D3405:O3407" si="2591">D3428/$P3428</f>
        <v>8.1126143292682945E-2</v>
      </c>
      <c r="E3405" s="236">
        <f t="shared" si="2591"/>
        <v>7.7012671493902465E-2</v>
      </c>
      <c r="F3405" s="236">
        <f t="shared" si="2591"/>
        <v>7.6200457317073186E-2</v>
      </c>
      <c r="G3405" s="236">
        <f t="shared" si="2591"/>
        <v>7.5169112042682951E-2</v>
      </c>
      <c r="H3405" s="236">
        <f t="shared" si="2591"/>
        <v>7.6698266006097568E-2</v>
      </c>
      <c r="I3405" s="236">
        <f t="shared" si="2591"/>
        <v>8.118330792682929E-2</v>
      </c>
      <c r="J3405" s="236">
        <f t="shared" si="2591"/>
        <v>9.8985327743902479E-2</v>
      </c>
      <c r="K3405" s="236">
        <f t="shared" si="2591"/>
        <v>8.1211890243902449E-2</v>
      </c>
      <c r="L3405" s="236">
        <f t="shared" si="2591"/>
        <v>8.3812881097560993E-2</v>
      </c>
      <c r="M3405" s="236">
        <f t="shared" si="2591"/>
        <v>9.6048494664634179E-2</v>
      </c>
      <c r="N3405" s="236">
        <f t="shared" si="2591"/>
        <v>8.6359089176829287E-2</v>
      </c>
      <c r="O3405" s="236">
        <f t="shared" si="2591"/>
        <v>8.619235899390236E-2</v>
      </c>
      <c r="P3405" s="321">
        <f t="shared" si="2583"/>
        <v>1.0000000000000002</v>
      </c>
      <c r="Q3405" s="520">
        <f t="shared" si="2585"/>
        <v>9.2550301689942049E-3</v>
      </c>
      <c r="R3405" s="66"/>
      <c r="S3405" s="66"/>
      <c r="T3405" s="95"/>
      <c r="U3405" s="209">
        <v>1</v>
      </c>
    </row>
    <row r="3406" spans="1:21" s="61" customFormat="1" ht="15.75" hidden="1" customHeight="1" thickBot="1">
      <c r="A3406" s="61" t="s">
        <v>74</v>
      </c>
      <c r="B3406" s="409"/>
      <c r="C3406" s="410" t="s">
        <v>1837</v>
      </c>
      <c r="D3406" s="68" t="e">
        <f t="shared" si="2591"/>
        <v>#DIV/0!</v>
      </c>
      <c r="E3406" s="87" t="e">
        <f t="shared" si="2591"/>
        <v>#DIV/0!</v>
      </c>
      <c r="F3406" s="87" t="e">
        <f t="shared" si="2591"/>
        <v>#DIV/0!</v>
      </c>
      <c r="G3406" s="87" t="e">
        <f t="shared" si="2591"/>
        <v>#DIV/0!</v>
      </c>
      <c r="H3406" s="87" t="e">
        <f t="shared" si="2591"/>
        <v>#DIV/0!</v>
      </c>
      <c r="I3406" s="87" t="e">
        <f t="shared" si="2591"/>
        <v>#DIV/0!</v>
      </c>
      <c r="J3406" s="87" t="e">
        <f t="shared" si="2591"/>
        <v>#DIV/0!</v>
      </c>
      <c r="K3406" s="87" t="e">
        <f t="shared" si="2591"/>
        <v>#DIV/0!</v>
      </c>
      <c r="L3406" s="87" t="e">
        <f t="shared" si="2591"/>
        <v>#DIV/0!</v>
      </c>
      <c r="M3406" s="87" t="e">
        <f t="shared" si="2591"/>
        <v>#DIV/0!</v>
      </c>
      <c r="N3406" s="87" t="e">
        <f t="shared" si="2591"/>
        <v>#DIV/0!</v>
      </c>
      <c r="O3406" s="87" t="e">
        <f t="shared" si="2591"/>
        <v>#DIV/0!</v>
      </c>
      <c r="P3406" s="69" t="e">
        <f t="shared" si="2583"/>
        <v>#DIV/0!</v>
      </c>
      <c r="Q3406" s="70">
        <f t="shared" si="2585"/>
        <v>-1</v>
      </c>
      <c r="R3406" s="66"/>
      <c r="S3406" s="66"/>
      <c r="T3406" s="95"/>
      <c r="U3406" s="209">
        <v>2</v>
      </c>
    </row>
    <row r="3407" spans="1:21" s="61" customFormat="1" ht="15.75" hidden="1" customHeight="1" thickBot="1">
      <c r="A3407" s="61" t="s">
        <v>74</v>
      </c>
      <c r="B3407" s="213"/>
      <c r="C3407" s="38" t="s">
        <v>1838</v>
      </c>
      <c r="D3407" s="68" t="e">
        <f t="shared" si="2591"/>
        <v>#DIV/0!</v>
      </c>
      <c r="E3407" s="87" t="e">
        <f t="shared" si="2591"/>
        <v>#DIV/0!</v>
      </c>
      <c r="F3407" s="87" t="e">
        <f t="shared" si="2591"/>
        <v>#DIV/0!</v>
      </c>
      <c r="G3407" s="87" t="e">
        <f t="shared" si="2591"/>
        <v>#DIV/0!</v>
      </c>
      <c r="H3407" s="87" t="e">
        <f t="shared" si="2591"/>
        <v>#DIV/0!</v>
      </c>
      <c r="I3407" s="87" t="e">
        <f t="shared" si="2591"/>
        <v>#DIV/0!</v>
      </c>
      <c r="J3407" s="87" t="e">
        <f t="shared" si="2591"/>
        <v>#DIV/0!</v>
      </c>
      <c r="K3407" s="87" t="e">
        <f t="shared" si="2591"/>
        <v>#DIV/0!</v>
      </c>
      <c r="L3407" s="87" t="e">
        <f t="shared" si="2591"/>
        <v>#DIV/0!</v>
      </c>
      <c r="M3407" s="87" t="e">
        <f t="shared" si="2591"/>
        <v>#DIV/0!</v>
      </c>
      <c r="N3407" s="87" t="e">
        <f t="shared" si="2591"/>
        <v>#DIV/0!</v>
      </c>
      <c r="O3407" s="87" t="e">
        <f t="shared" si="2591"/>
        <v>#DIV/0!</v>
      </c>
      <c r="P3407" s="71" t="e">
        <f t="shared" si="2583"/>
        <v>#DIV/0!</v>
      </c>
      <c r="Q3407" s="72" t="e">
        <f t="shared" si="2585"/>
        <v>#DIV/0!</v>
      </c>
      <c r="R3407" s="66"/>
      <c r="S3407" s="66"/>
      <c r="T3407" s="95"/>
      <c r="U3407" s="209">
        <v>2</v>
      </c>
    </row>
    <row r="3408" spans="1:21" s="61" customFormat="1" ht="15.75" hidden="1" customHeight="1" thickBot="1">
      <c r="A3408" s="61" t="s">
        <v>74</v>
      </c>
      <c r="B3408" s="213"/>
      <c r="C3408" s="38" t="s">
        <v>2573</v>
      </c>
      <c r="D3408" s="68" t="e">
        <f t="shared" ref="D3408:O3408" si="2592">D3431/$P3431</f>
        <v>#DIV/0!</v>
      </c>
      <c r="E3408" s="87" t="e">
        <f t="shared" si="2592"/>
        <v>#DIV/0!</v>
      </c>
      <c r="F3408" s="87" t="e">
        <f t="shared" si="2592"/>
        <v>#DIV/0!</v>
      </c>
      <c r="G3408" s="87" t="e">
        <f t="shared" si="2592"/>
        <v>#DIV/0!</v>
      </c>
      <c r="H3408" s="87" t="e">
        <f t="shared" si="2592"/>
        <v>#DIV/0!</v>
      </c>
      <c r="I3408" s="87" t="e">
        <f t="shared" si="2592"/>
        <v>#DIV/0!</v>
      </c>
      <c r="J3408" s="87" t="e">
        <f t="shared" si="2592"/>
        <v>#DIV/0!</v>
      </c>
      <c r="K3408" s="87" t="e">
        <f t="shared" si="2592"/>
        <v>#DIV/0!</v>
      </c>
      <c r="L3408" s="87" t="e">
        <f t="shared" si="2592"/>
        <v>#DIV/0!</v>
      </c>
      <c r="M3408" s="87" t="e">
        <f t="shared" si="2592"/>
        <v>#DIV/0!</v>
      </c>
      <c r="N3408" s="87" t="e">
        <f t="shared" si="2592"/>
        <v>#DIV/0!</v>
      </c>
      <c r="O3408" s="87" t="e">
        <f t="shared" si="2592"/>
        <v>#DIV/0!</v>
      </c>
      <c r="P3408" s="71" t="e">
        <f t="shared" ref="P3408:P3410" si="2593">SUM(D3408:O3408)</f>
        <v>#DIV/0!</v>
      </c>
      <c r="Q3408" s="72" t="e">
        <f t="shared" ref="Q3408:Q3410" si="2594">(P3431/P3430-1)</f>
        <v>#DIV/0!</v>
      </c>
      <c r="R3408" s="66"/>
      <c r="S3408" s="66"/>
      <c r="T3408" s="95"/>
      <c r="U3408" s="209">
        <v>2</v>
      </c>
    </row>
    <row r="3409" spans="1:21" s="61" customFormat="1" ht="15.75" hidden="1" customHeight="1" thickBot="1">
      <c r="A3409" s="61" t="s">
        <v>74</v>
      </c>
      <c r="B3409" s="213"/>
      <c r="C3409" s="38" t="s">
        <v>2669</v>
      </c>
      <c r="D3409" s="68" t="e">
        <f t="shared" ref="D3409:O3409" si="2595">D3432/$P3432</f>
        <v>#DIV/0!</v>
      </c>
      <c r="E3409" s="87" t="e">
        <f t="shared" si="2595"/>
        <v>#DIV/0!</v>
      </c>
      <c r="F3409" s="87" t="e">
        <f t="shared" si="2595"/>
        <v>#DIV/0!</v>
      </c>
      <c r="G3409" s="87" t="e">
        <f t="shared" si="2595"/>
        <v>#DIV/0!</v>
      </c>
      <c r="H3409" s="87" t="e">
        <f t="shared" si="2595"/>
        <v>#DIV/0!</v>
      </c>
      <c r="I3409" s="87" t="e">
        <f t="shared" si="2595"/>
        <v>#DIV/0!</v>
      </c>
      <c r="J3409" s="87" t="e">
        <f t="shared" si="2595"/>
        <v>#DIV/0!</v>
      </c>
      <c r="K3409" s="87" t="e">
        <f t="shared" si="2595"/>
        <v>#DIV/0!</v>
      </c>
      <c r="L3409" s="87" t="e">
        <f t="shared" si="2595"/>
        <v>#DIV/0!</v>
      </c>
      <c r="M3409" s="87" t="e">
        <f t="shared" si="2595"/>
        <v>#DIV/0!</v>
      </c>
      <c r="N3409" s="87" t="e">
        <f t="shared" si="2595"/>
        <v>#DIV/0!</v>
      </c>
      <c r="O3409" s="87" t="e">
        <f t="shared" si="2595"/>
        <v>#DIV/0!</v>
      </c>
      <c r="P3409" s="71" t="e">
        <f t="shared" si="2593"/>
        <v>#DIV/0!</v>
      </c>
      <c r="Q3409" s="72" t="e">
        <f t="shared" si="2594"/>
        <v>#DIV/0!</v>
      </c>
      <c r="R3409" s="66"/>
      <c r="S3409" s="66"/>
      <c r="T3409" s="95"/>
      <c r="U3409" s="209">
        <v>2</v>
      </c>
    </row>
    <row r="3410" spans="1:21" s="61" customFormat="1" ht="15.75" hidden="1" customHeight="1" thickBot="1">
      <c r="A3410" s="61" t="s">
        <v>74</v>
      </c>
      <c r="B3410" s="213"/>
      <c r="C3410" s="38" t="s">
        <v>2765</v>
      </c>
      <c r="D3410" s="68" t="e">
        <f t="shared" ref="D3410:O3410" si="2596">D3433/$P3433</f>
        <v>#DIV/0!</v>
      </c>
      <c r="E3410" s="87" t="e">
        <f t="shared" si="2596"/>
        <v>#DIV/0!</v>
      </c>
      <c r="F3410" s="87" t="e">
        <f t="shared" si="2596"/>
        <v>#DIV/0!</v>
      </c>
      <c r="G3410" s="87" t="e">
        <f t="shared" si="2596"/>
        <v>#DIV/0!</v>
      </c>
      <c r="H3410" s="87" t="e">
        <f t="shared" si="2596"/>
        <v>#DIV/0!</v>
      </c>
      <c r="I3410" s="87" t="e">
        <f t="shared" si="2596"/>
        <v>#DIV/0!</v>
      </c>
      <c r="J3410" s="87" t="e">
        <f t="shared" si="2596"/>
        <v>#DIV/0!</v>
      </c>
      <c r="K3410" s="87" t="e">
        <f t="shared" si="2596"/>
        <v>#DIV/0!</v>
      </c>
      <c r="L3410" s="87" t="e">
        <f t="shared" si="2596"/>
        <v>#DIV/0!</v>
      </c>
      <c r="M3410" s="87" t="e">
        <f t="shared" si="2596"/>
        <v>#DIV/0!</v>
      </c>
      <c r="N3410" s="87" t="e">
        <f t="shared" si="2596"/>
        <v>#DIV/0!</v>
      </c>
      <c r="O3410" s="87" t="e">
        <f t="shared" si="2596"/>
        <v>#DIV/0!</v>
      </c>
      <c r="P3410" s="71" t="e">
        <f t="shared" si="2593"/>
        <v>#DIV/0!</v>
      </c>
      <c r="Q3410" s="72" t="e">
        <f t="shared" si="2594"/>
        <v>#DIV/0!</v>
      </c>
      <c r="R3410" s="66"/>
      <c r="S3410" s="66"/>
      <c r="T3410" s="95"/>
      <c r="U3410" s="209">
        <v>2</v>
      </c>
    </row>
    <row r="3411" spans="1:21" s="61" customFormat="1" ht="15.75" hidden="1" customHeight="1" thickBot="1">
      <c r="A3411" s="61" t="s">
        <v>74</v>
      </c>
      <c r="B3411" s="213"/>
      <c r="C3411" s="39" t="s">
        <v>349</v>
      </c>
      <c r="D3411" s="286">
        <f t="shared" ref="D3411:P3411" si="2597">D3117+D3166+D3215+D3362</f>
        <v>1524.5599653900001</v>
      </c>
      <c r="E3411" s="430">
        <f t="shared" si="2597"/>
        <v>1482.2296753099999</v>
      </c>
      <c r="F3411" s="430">
        <f t="shared" si="2597"/>
        <v>1423.4355481800001</v>
      </c>
      <c r="G3411" s="430">
        <f t="shared" si="2597"/>
        <v>1474.6631735699998</v>
      </c>
      <c r="H3411" s="430">
        <f t="shared" si="2597"/>
        <v>1472.18566476</v>
      </c>
      <c r="I3411" s="430">
        <f t="shared" si="2597"/>
        <v>1557.8162833399999</v>
      </c>
      <c r="J3411" s="430">
        <f t="shared" si="2597"/>
        <v>1751.0117589499998</v>
      </c>
      <c r="K3411" s="430">
        <f t="shared" si="2597"/>
        <v>1495.4601978100002</v>
      </c>
      <c r="L3411" s="430">
        <f t="shared" si="2597"/>
        <v>1586.1955905100001</v>
      </c>
      <c r="M3411" s="430">
        <f t="shared" si="2597"/>
        <v>1771.0219342400001</v>
      </c>
      <c r="N3411" s="430">
        <f t="shared" si="2597"/>
        <v>1623.2709714199998</v>
      </c>
      <c r="O3411" s="430">
        <f t="shared" si="2597"/>
        <v>1535.22188289</v>
      </c>
      <c r="P3411" s="441">
        <f t="shared" si="2597"/>
        <v>18697.072646369998</v>
      </c>
      <c r="Q3411" s="128"/>
      <c r="R3411" s="66"/>
      <c r="S3411" s="66"/>
      <c r="T3411" s="95"/>
      <c r="U3411" s="209">
        <v>2</v>
      </c>
    </row>
    <row r="3412" spans="1:21" s="61" customFormat="1" ht="15.75" hidden="1" customHeight="1" thickBot="1">
      <c r="A3412" s="53" t="s">
        <v>74</v>
      </c>
      <c r="B3412" s="213"/>
      <c r="C3412" s="38" t="s">
        <v>350</v>
      </c>
      <c r="D3412" s="73">
        <f t="shared" ref="D3412:O3412" si="2598">D3118+D3167+D3216+D3363</f>
        <v>1590.07408743</v>
      </c>
      <c r="E3412" s="97">
        <f t="shared" si="2598"/>
        <v>1533.45654066</v>
      </c>
      <c r="F3412" s="97">
        <f t="shared" si="2598"/>
        <v>1488.4166122199999</v>
      </c>
      <c r="G3412" s="97">
        <f t="shared" si="2598"/>
        <v>1505.9079789300001</v>
      </c>
      <c r="H3412" s="97">
        <f t="shared" si="2598"/>
        <v>1530.4177522100001</v>
      </c>
      <c r="I3412" s="97">
        <f t="shared" si="2598"/>
        <v>1628.5346061299999</v>
      </c>
      <c r="J3412" s="97">
        <f t="shared" si="2598"/>
        <v>1868.70929069</v>
      </c>
      <c r="K3412" s="97">
        <f t="shared" si="2598"/>
        <v>1591.64217489</v>
      </c>
      <c r="L3412" s="97">
        <f t="shared" si="2598"/>
        <v>1691.77951405</v>
      </c>
      <c r="M3412" s="97">
        <f t="shared" si="2598"/>
        <v>1854.2441441799999</v>
      </c>
      <c r="N3412" s="97">
        <f t="shared" si="2598"/>
        <v>1673.98537732</v>
      </c>
      <c r="O3412" s="97">
        <f t="shared" si="2598"/>
        <v>1616.1080258599998</v>
      </c>
      <c r="P3412" s="74">
        <f t="shared" ref="P3412:P3417" si="2599">SUM(D3412:O3412)</f>
        <v>19573.276104570003</v>
      </c>
      <c r="Q3412" s="325"/>
      <c r="R3412" s="357"/>
      <c r="S3412" s="357"/>
      <c r="T3412" s="287"/>
      <c r="U3412" s="209">
        <v>2</v>
      </c>
    </row>
    <row r="3413" spans="1:21" s="61" customFormat="1" ht="15.75" hidden="1" customHeight="1" thickBot="1">
      <c r="A3413" s="53" t="s">
        <v>74</v>
      </c>
      <c r="B3413" s="213"/>
      <c r="C3413" s="38" t="s">
        <v>486</v>
      </c>
      <c r="D3413" s="73">
        <f t="shared" ref="D3413:O3413" si="2600">D3119+D3168+D3217+D3364</f>
        <v>1662.1175312</v>
      </c>
      <c r="E3413" s="97">
        <f t="shared" si="2600"/>
        <v>1619.5359861900001</v>
      </c>
      <c r="F3413" s="97">
        <f t="shared" si="2600"/>
        <v>1576.9560937799999</v>
      </c>
      <c r="G3413" s="97">
        <f t="shared" si="2600"/>
        <v>1583.6345802999999</v>
      </c>
      <c r="H3413" s="97">
        <f t="shared" si="2600"/>
        <v>1612.3055208200001</v>
      </c>
      <c r="I3413" s="97">
        <f t="shared" si="2600"/>
        <v>1718.8935484399999</v>
      </c>
      <c r="J3413" s="97">
        <f t="shared" si="2600"/>
        <v>1949.4265088599998</v>
      </c>
      <c r="K3413" s="97">
        <f t="shared" si="2600"/>
        <v>1746.3942620800001</v>
      </c>
      <c r="L3413" s="97">
        <f t="shared" si="2600"/>
        <v>1732.40899423</v>
      </c>
      <c r="M3413" s="97">
        <f t="shared" si="2600"/>
        <v>1980.6262398600002</v>
      </c>
      <c r="N3413" s="97">
        <f t="shared" si="2600"/>
        <v>1781.5036595700001</v>
      </c>
      <c r="O3413" s="97">
        <f t="shared" si="2600"/>
        <v>1722.5717307699999</v>
      </c>
      <c r="P3413" s="74">
        <f t="shared" si="2599"/>
        <v>20686.374656100001</v>
      </c>
      <c r="Q3413" s="127"/>
      <c r="R3413" s="97">
        <f t="shared" ref="R3413:S3418" si="2601">R3119+R3168+R3217+R3364</f>
        <v>0</v>
      </c>
      <c r="S3413" s="97">
        <f t="shared" si="2601"/>
        <v>0</v>
      </c>
      <c r="T3413" s="93">
        <f t="shared" ref="T3413:T3418" si="2602">R3413-S3413</f>
        <v>0</v>
      </c>
      <c r="U3413" s="209">
        <v>2</v>
      </c>
    </row>
    <row r="3414" spans="1:21" s="61" customFormat="1" ht="15.75" hidden="1" customHeight="1" thickBot="1">
      <c r="A3414" s="53" t="s">
        <v>74</v>
      </c>
      <c r="B3414" s="213"/>
      <c r="C3414" s="38" t="s">
        <v>607</v>
      </c>
      <c r="D3414" s="73">
        <f t="shared" ref="D3414:O3414" si="2603">D3120+D3169+D3218+D3365</f>
        <v>1775.6439880900002</v>
      </c>
      <c r="E3414" s="97">
        <f t="shared" si="2603"/>
        <v>1725.1316594900002</v>
      </c>
      <c r="F3414" s="97">
        <f t="shared" si="2603"/>
        <v>1705.1792114299999</v>
      </c>
      <c r="G3414" s="97">
        <f t="shared" si="2603"/>
        <v>1681.3454889299999</v>
      </c>
      <c r="H3414" s="97">
        <f t="shared" si="2603"/>
        <v>1756.8376450200001</v>
      </c>
      <c r="I3414" s="97">
        <f t="shared" si="2603"/>
        <v>1823.9579813099999</v>
      </c>
      <c r="J3414" s="97">
        <f t="shared" si="2603"/>
        <v>2108.9836023299999</v>
      </c>
      <c r="K3414" s="97">
        <f t="shared" si="2603"/>
        <v>1800.6916588099998</v>
      </c>
      <c r="L3414" s="97">
        <f t="shared" si="2603"/>
        <v>1885.0500673500001</v>
      </c>
      <c r="M3414" s="97">
        <f t="shared" si="2603"/>
        <v>2078.5732460499999</v>
      </c>
      <c r="N3414" s="97">
        <f t="shared" si="2603"/>
        <v>1922.5120342100001</v>
      </c>
      <c r="O3414" s="97">
        <f t="shared" si="2603"/>
        <v>1863.4635619000001</v>
      </c>
      <c r="P3414" s="74">
        <f t="shared" si="2599"/>
        <v>22127.370144920002</v>
      </c>
      <c r="Q3414" s="127"/>
      <c r="R3414" s="97">
        <f t="shared" si="2601"/>
        <v>0</v>
      </c>
      <c r="S3414" s="97">
        <f t="shared" si="2601"/>
        <v>0</v>
      </c>
      <c r="T3414" s="93">
        <f t="shared" si="2602"/>
        <v>0</v>
      </c>
      <c r="U3414" s="209">
        <v>2</v>
      </c>
    </row>
    <row r="3415" spans="1:21" s="61" customFormat="1" ht="15.75" hidden="1" customHeight="1" thickBot="1">
      <c r="A3415" s="53" t="s">
        <v>74</v>
      </c>
      <c r="B3415" s="213"/>
      <c r="C3415" s="38" t="s">
        <v>703</v>
      </c>
      <c r="D3415" s="73">
        <f t="shared" ref="D3415:O3415" si="2604">D3121+D3170+D3219+D3366</f>
        <v>1900.3658565199999</v>
      </c>
      <c r="E3415" s="97">
        <f t="shared" si="2604"/>
        <v>1821.1547594399999</v>
      </c>
      <c r="F3415" s="97">
        <f t="shared" si="2604"/>
        <v>1811.19333166</v>
      </c>
      <c r="G3415" s="97">
        <f t="shared" si="2604"/>
        <v>1816.8119387500001</v>
      </c>
      <c r="H3415" s="97">
        <f t="shared" si="2604"/>
        <v>1881.2748122599999</v>
      </c>
      <c r="I3415" s="97">
        <f t="shared" si="2604"/>
        <v>1952.2034599599999</v>
      </c>
      <c r="J3415" s="97">
        <f t="shared" si="2604"/>
        <v>2277.1918306299999</v>
      </c>
      <c r="K3415" s="97">
        <f t="shared" si="2604"/>
        <v>1946.72793185</v>
      </c>
      <c r="L3415" s="97">
        <f t="shared" si="2604"/>
        <v>1972.0227419799999</v>
      </c>
      <c r="M3415" s="97">
        <f t="shared" si="2604"/>
        <v>2268.4969672999996</v>
      </c>
      <c r="N3415" s="97">
        <f t="shared" si="2604"/>
        <v>2000.6479696599999</v>
      </c>
      <c r="O3415" s="97">
        <f t="shared" si="2604"/>
        <v>1992.0582154699998</v>
      </c>
      <c r="P3415" s="74">
        <f t="shared" si="2599"/>
        <v>23640.149815479996</v>
      </c>
      <c r="Q3415" s="127"/>
      <c r="R3415" s="97">
        <f t="shared" si="2601"/>
        <v>0</v>
      </c>
      <c r="S3415" s="97">
        <f t="shared" si="2601"/>
        <v>0</v>
      </c>
      <c r="T3415" s="93">
        <f t="shared" si="2602"/>
        <v>0</v>
      </c>
      <c r="U3415" s="209">
        <v>2</v>
      </c>
    </row>
    <row r="3416" spans="1:21" s="61" customFormat="1" ht="15.75" hidden="1" customHeight="1" thickBot="1">
      <c r="A3416" s="53" t="s">
        <v>74</v>
      </c>
      <c r="B3416" s="213"/>
      <c r="C3416" s="38" t="s">
        <v>792</v>
      </c>
      <c r="D3416" s="73">
        <f t="shared" ref="D3416:O3416" si="2605">D3122+D3171+D3220+D3367</f>
        <v>2017.7064033900001</v>
      </c>
      <c r="E3416" s="97">
        <f t="shared" si="2605"/>
        <v>1956.9639336499997</v>
      </c>
      <c r="F3416" s="97">
        <f t="shared" si="2605"/>
        <v>1843.4526108900002</v>
      </c>
      <c r="G3416" s="97">
        <f t="shared" si="2605"/>
        <v>1933.47697943</v>
      </c>
      <c r="H3416" s="97">
        <f t="shared" si="2605"/>
        <v>1971.7788733700002</v>
      </c>
      <c r="I3416" s="97">
        <f t="shared" si="2605"/>
        <v>2042.29106688</v>
      </c>
      <c r="J3416" s="97">
        <f t="shared" si="2605"/>
        <v>2401.7473016700001</v>
      </c>
      <c r="K3416" s="97">
        <f t="shared" si="2605"/>
        <v>1990.4303826399998</v>
      </c>
      <c r="L3416" s="97">
        <f t="shared" si="2605"/>
        <v>2087.5553169200002</v>
      </c>
      <c r="M3416" s="97">
        <f t="shared" si="2605"/>
        <v>2348.47824902</v>
      </c>
      <c r="N3416" s="97">
        <f t="shared" si="2605"/>
        <v>2096.25142998</v>
      </c>
      <c r="O3416" s="97">
        <f t="shared" si="2605"/>
        <v>2022.8122079100001</v>
      </c>
      <c r="P3416" s="74">
        <f t="shared" si="2599"/>
        <v>24712.944755749999</v>
      </c>
      <c r="Q3416" s="127"/>
      <c r="R3416" s="97">
        <f t="shared" si="2601"/>
        <v>0</v>
      </c>
      <c r="S3416" s="97">
        <f t="shared" si="2601"/>
        <v>0</v>
      </c>
      <c r="T3416" s="93">
        <f t="shared" si="2602"/>
        <v>0</v>
      </c>
      <c r="U3416" s="209">
        <v>2</v>
      </c>
    </row>
    <row r="3417" spans="1:21" s="61" customFormat="1" ht="15.75" hidden="1" customHeight="1" thickBot="1">
      <c r="A3417" s="53" t="s">
        <v>74</v>
      </c>
      <c r="B3417" s="213"/>
      <c r="C3417" s="38" t="s">
        <v>871</v>
      </c>
      <c r="D3417" s="243">
        <f t="shared" ref="D3417:O3417" si="2606">D3123+D3172+D3221+D3368</f>
        <v>2118.7510186999998</v>
      </c>
      <c r="E3417" s="284">
        <f t="shared" si="2606"/>
        <v>2035.2019283500003</v>
      </c>
      <c r="F3417" s="284">
        <f t="shared" si="2606"/>
        <v>1979.2145503800002</v>
      </c>
      <c r="G3417" s="284">
        <f t="shared" si="2606"/>
        <v>2027.18856368</v>
      </c>
      <c r="H3417" s="284">
        <f t="shared" si="2606"/>
        <v>1985.8424377100002</v>
      </c>
      <c r="I3417" s="284">
        <f t="shared" si="2606"/>
        <v>2137.3468296399997</v>
      </c>
      <c r="J3417" s="284">
        <f t="shared" si="2606"/>
        <v>2504.0218375499999</v>
      </c>
      <c r="K3417" s="284">
        <f t="shared" si="2606"/>
        <v>2087.38198582</v>
      </c>
      <c r="L3417" s="284">
        <f t="shared" si="2606"/>
        <v>2128.1799501700002</v>
      </c>
      <c r="M3417" s="284">
        <f t="shared" si="2606"/>
        <v>2426.57324049</v>
      </c>
      <c r="N3417" s="284">
        <f t="shared" si="2606"/>
        <v>2211.2225125199998</v>
      </c>
      <c r="O3417" s="284">
        <f t="shared" si="2606"/>
        <v>2165.0534007900001</v>
      </c>
      <c r="P3417" s="244">
        <f t="shared" si="2599"/>
        <v>25805.978255800001</v>
      </c>
      <c r="Q3417" s="127"/>
      <c r="R3417" s="73">
        <f t="shared" si="2601"/>
        <v>0</v>
      </c>
      <c r="S3417" s="97">
        <f t="shared" si="2601"/>
        <v>0</v>
      </c>
      <c r="T3417" s="76">
        <f>S3417-R3417</f>
        <v>0</v>
      </c>
      <c r="U3417" s="209">
        <v>2</v>
      </c>
    </row>
    <row r="3418" spans="1:21" s="61" customFormat="1" ht="15.75" hidden="1" customHeight="1" thickBot="1">
      <c r="A3418" s="53" t="s">
        <v>74</v>
      </c>
      <c r="B3418" s="512"/>
      <c r="C3418" s="39" t="s">
        <v>955</v>
      </c>
      <c r="D3418" s="243">
        <f t="shared" ref="D3418:O3418" si="2607">D3124+D3173+D3222+D3369</f>
        <v>2166.3692992699998</v>
      </c>
      <c r="E3418" s="284">
        <f t="shared" si="2607"/>
        <v>2140.1362843900001</v>
      </c>
      <c r="F3418" s="284">
        <f t="shared" si="2607"/>
        <v>2032.2622257099999</v>
      </c>
      <c r="G3418" s="284">
        <f t="shared" si="2607"/>
        <v>1949.1528506600002</v>
      </c>
      <c r="H3418" s="284">
        <f t="shared" si="2607"/>
        <v>2185.43572283</v>
      </c>
      <c r="I3418" s="284">
        <f t="shared" si="2607"/>
        <v>2310.9798866199999</v>
      </c>
      <c r="J3418" s="284">
        <f t="shared" si="2607"/>
        <v>2622.1911170600001</v>
      </c>
      <c r="K3418" s="284">
        <f t="shared" si="2607"/>
        <v>2242.7797518399998</v>
      </c>
      <c r="L3418" s="284">
        <f t="shared" si="2607"/>
        <v>2262.50779186</v>
      </c>
      <c r="M3418" s="284">
        <f t="shared" si="2607"/>
        <v>2605.7614284699998</v>
      </c>
      <c r="N3418" s="284">
        <f t="shared" si="2607"/>
        <v>2320.0378580400002</v>
      </c>
      <c r="O3418" s="284">
        <f t="shared" si="2607"/>
        <v>2255.3962962699998</v>
      </c>
      <c r="P3418" s="244">
        <f>SUM(D3418:O3418)</f>
        <v>27093.010513019995</v>
      </c>
      <c r="Q3418" s="127"/>
      <c r="R3418" s="284">
        <f t="shared" si="2601"/>
        <v>27103.699999999997</v>
      </c>
      <c r="S3418" s="284">
        <f t="shared" si="2601"/>
        <v>27103.699999999997</v>
      </c>
      <c r="T3418" s="358">
        <f t="shared" si="2602"/>
        <v>0</v>
      </c>
      <c r="U3418" s="209">
        <v>2</v>
      </c>
    </row>
    <row r="3419" spans="1:21" s="61" customFormat="1" ht="15.6" customHeight="1" thickBot="1">
      <c r="A3419" s="53" t="s">
        <v>74</v>
      </c>
      <c r="B3419" s="513">
        <v>601</v>
      </c>
      <c r="C3419" s="510" t="s">
        <v>2868</v>
      </c>
      <c r="D3419" s="279">
        <f t="shared" ref="D3419:O3419" si="2608">D3125+D3174+D3223+D3272</f>
        <v>3405.9999999999995</v>
      </c>
      <c r="E3419" s="279">
        <f t="shared" si="2608"/>
        <v>3234.3999999999996</v>
      </c>
      <c r="F3419" s="279">
        <f t="shared" si="2608"/>
        <v>3200.3999999999996</v>
      </c>
      <c r="G3419" s="279">
        <f t="shared" si="2608"/>
        <v>3165.7999999999997</v>
      </c>
      <c r="H3419" s="279">
        <f t="shared" si="2608"/>
        <v>3230.1999999999994</v>
      </c>
      <c r="I3419" s="279">
        <f t="shared" si="2608"/>
        <v>3418.2999999999997</v>
      </c>
      <c r="J3419" s="279">
        <f t="shared" si="2608"/>
        <v>4167.8999999999996</v>
      </c>
      <c r="K3419" s="279">
        <f t="shared" si="2608"/>
        <v>3411.9999999999995</v>
      </c>
      <c r="L3419" s="279">
        <f t="shared" si="2608"/>
        <v>3521.1</v>
      </c>
      <c r="M3419" s="279">
        <f t="shared" si="2608"/>
        <v>4033.7</v>
      </c>
      <c r="N3419" s="279">
        <f t="shared" si="2608"/>
        <v>3626.8999999999996</v>
      </c>
      <c r="O3419" s="279">
        <f t="shared" si="2608"/>
        <v>3619.7000000000025</v>
      </c>
      <c r="P3419" s="511">
        <f>SUM(D3419:O3419)</f>
        <v>42036.4</v>
      </c>
      <c r="Q3419" s="81"/>
      <c r="R3419" s="279">
        <f>R3125+R3174+R3223+R3272</f>
        <v>42036.4</v>
      </c>
      <c r="S3419" s="279">
        <f>S3125+S3174+S3223+S3272</f>
        <v>42036.4</v>
      </c>
      <c r="T3419" s="527">
        <f>R3419-S3419</f>
        <v>0</v>
      </c>
      <c r="U3419" s="209">
        <v>1</v>
      </c>
    </row>
    <row r="3420" spans="1:21" s="61" customFormat="1" ht="15.75" hidden="1" customHeight="1" thickBot="1">
      <c r="A3420" s="53" t="s">
        <v>74</v>
      </c>
      <c r="B3420" s="409"/>
      <c r="C3420" s="410" t="s">
        <v>1089</v>
      </c>
      <c r="D3420" s="77">
        <f t="shared" ref="D3420:O3420" si="2609">D3126+D3175+D3224+D3371</f>
        <v>2343.1756049600003</v>
      </c>
      <c r="E3420" s="171">
        <f t="shared" si="2609"/>
        <v>2234.7772727699994</v>
      </c>
      <c r="F3420" s="171">
        <f t="shared" si="2609"/>
        <v>2180.0739011000001</v>
      </c>
      <c r="G3420" s="171">
        <f t="shared" si="2609"/>
        <v>2204.2861556099997</v>
      </c>
      <c r="H3420" s="171">
        <f t="shared" si="2609"/>
        <v>2272.7882749700002</v>
      </c>
      <c r="I3420" s="171">
        <f t="shared" si="2609"/>
        <v>2370.2054917</v>
      </c>
      <c r="J3420" s="171">
        <f t="shared" si="2609"/>
        <v>2747.5480908500003</v>
      </c>
      <c r="K3420" s="171">
        <f t="shared" si="2609"/>
        <v>2292.2087955800002</v>
      </c>
      <c r="L3420" s="171">
        <f t="shared" si="2609"/>
        <v>2320.9324933900002</v>
      </c>
      <c r="M3420" s="171">
        <f t="shared" si="2609"/>
        <v>2688.3157761399998</v>
      </c>
      <c r="N3420" s="171">
        <f t="shared" si="2609"/>
        <v>2441.0633007399997</v>
      </c>
      <c r="O3420" s="171">
        <f t="shared" si="2609"/>
        <v>2388.5441836400005</v>
      </c>
      <c r="P3420" s="78">
        <f>SUM(D3420:O3420)</f>
        <v>28483.919341450004</v>
      </c>
      <c r="Q3420" s="75"/>
      <c r="R3420" s="200">
        <f t="shared" ref="R3420:S3422" si="2610">R3126+R3175+R3224+R3371</f>
        <v>28413.8</v>
      </c>
      <c r="S3420" s="200">
        <f t="shared" si="2610"/>
        <v>28413.8</v>
      </c>
      <c r="T3420" s="392">
        <f>R3420-S3420</f>
        <v>0</v>
      </c>
      <c r="U3420" s="209">
        <v>2</v>
      </c>
    </row>
    <row r="3421" spans="1:21" s="61" customFormat="1" ht="15.75" hidden="1" customHeight="1" thickBot="1">
      <c r="A3421" s="53" t="s">
        <v>74</v>
      </c>
      <c r="B3421" s="62"/>
      <c r="C3421" s="38" t="s">
        <v>1829</v>
      </c>
      <c r="D3421" s="73">
        <f t="shared" ref="D3421:O3421" si="2611">D3127+D3176+D3225+D3372</f>
        <v>2403.5137012300006</v>
      </c>
      <c r="E3421" s="97">
        <f t="shared" si="2611"/>
        <v>2339.7162197799998</v>
      </c>
      <c r="F3421" s="97">
        <f t="shared" si="2611"/>
        <v>2239.0385396699999</v>
      </c>
      <c r="G3421" s="97">
        <f t="shared" si="2611"/>
        <v>2241.9015947400003</v>
      </c>
      <c r="H3421" s="97">
        <f t="shared" si="2611"/>
        <v>2373.7362638200002</v>
      </c>
      <c r="I3421" s="97">
        <f t="shared" si="2611"/>
        <v>2462.2768933700004</v>
      </c>
      <c r="J3421" s="97">
        <f t="shared" si="2611"/>
        <v>2844.6185323899999</v>
      </c>
      <c r="K3421" s="97">
        <f t="shared" si="2611"/>
        <v>2443.8257692700013</v>
      </c>
      <c r="L3421" s="97">
        <f t="shared" si="2611"/>
        <v>2384.0044830400007</v>
      </c>
      <c r="M3421" s="97">
        <f t="shared" si="2611"/>
        <v>2115.7323831399999</v>
      </c>
      <c r="N3421" s="97">
        <f t="shared" si="2611"/>
        <v>1668.7675927</v>
      </c>
      <c r="O3421" s="97">
        <f t="shared" si="2611"/>
        <v>2036.4571890099999</v>
      </c>
      <c r="P3421" s="74">
        <f t="shared" ref="P3421:P3430" si="2612">SUM(D3421:O3421)</f>
        <v>27553.589162160006</v>
      </c>
      <c r="Q3421" s="75"/>
      <c r="R3421" s="73">
        <f t="shared" si="2610"/>
        <v>29374.6</v>
      </c>
      <c r="S3421" s="97">
        <f t="shared" si="2610"/>
        <v>29374.6</v>
      </c>
      <c r="T3421" s="273">
        <f t="shared" ref="T3421:T3430" si="2613">R3421-S3421</f>
        <v>0</v>
      </c>
      <c r="U3421" s="209">
        <v>2</v>
      </c>
    </row>
    <row r="3422" spans="1:21" s="61" customFormat="1" ht="15.75" hidden="1" customHeight="1" thickBot="1">
      <c r="A3422" s="53" t="s">
        <v>74</v>
      </c>
      <c r="B3422" s="62"/>
      <c r="C3422" s="38" t="s">
        <v>1830</v>
      </c>
      <c r="D3422" s="73">
        <f t="shared" ref="D3422:O3422" si="2614">D3128+D3177+D3226+D3373</f>
        <v>2326.5070417699994</v>
      </c>
      <c r="E3422" s="73">
        <f t="shared" si="2614"/>
        <v>2213.3889520500002</v>
      </c>
      <c r="F3422" s="73">
        <f t="shared" si="2614"/>
        <v>2154.0508850499996</v>
      </c>
      <c r="G3422" s="73">
        <f t="shared" si="2614"/>
        <v>2315.36905914</v>
      </c>
      <c r="H3422" s="73">
        <f t="shared" si="2614"/>
        <v>2325.3295970800004</v>
      </c>
      <c r="I3422" s="73">
        <f t="shared" si="2614"/>
        <v>2379.5011845300005</v>
      </c>
      <c r="J3422" s="73">
        <f t="shared" si="2614"/>
        <v>2856.8961218199997</v>
      </c>
      <c r="K3422" s="73">
        <f t="shared" si="2614"/>
        <v>2433.9308670099999</v>
      </c>
      <c r="L3422" s="73">
        <f t="shared" si="2614"/>
        <v>2433.75824315</v>
      </c>
      <c r="M3422" s="73">
        <f t="shared" si="2614"/>
        <v>3140.4472041800004</v>
      </c>
      <c r="N3422" s="73">
        <f t="shared" si="2614"/>
        <v>2919.0138597099999</v>
      </c>
      <c r="O3422" s="73">
        <f t="shared" si="2614"/>
        <v>2895.0879122399992</v>
      </c>
      <c r="P3422" s="78">
        <f t="shared" si="2612"/>
        <v>30393.280927730004</v>
      </c>
      <c r="Q3422" s="180"/>
      <c r="R3422" s="73">
        <f t="shared" si="2610"/>
        <v>28906.999999999996</v>
      </c>
      <c r="S3422" s="97">
        <f t="shared" si="2610"/>
        <v>28906.999999999996</v>
      </c>
      <c r="T3422" s="93">
        <f t="shared" si="2613"/>
        <v>0</v>
      </c>
      <c r="U3422" s="209">
        <v>2</v>
      </c>
    </row>
    <row r="3423" spans="1:21" s="61" customFormat="1" ht="15.6" hidden="1" customHeight="1" thickBot="1">
      <c r="A3423" s="53" t="s">
        <v>74</v>
      </c>
      <c r="B3423" s="62"/>
      <c r="C3423" s="38" t="s">
        <v>1831</v>
      </c>
      <c r="D3423" s="73">
        <f t="shared" ref="D3423:O3423" si="2615">D3129+D3178+D3227+D3276</f>
        <v>3049.1500384699998</v>
      </c>
      <c r="E3423" s="73">
        <f t="shared" si="2615"/>
        <v>2951.8256428100008</v>
      </c>
      <c r="F3423" s="73">
        <f t="shared" si="2615"/>
        <v>2757.4473417000036</v>
      </c>
      <c r="G3423" s="73">
        <f t="shared" si="2615"/>
        <v>2930.8228606999992</v>
      </c>
      <c r="H3423" s="73">
        <f t="shared" si="2615"/>
        <v>2985.6168982600007</v>
      </c>
      <c r="I3423" s="73">
        <f t="shared" si="2615"/>
        <v>3254.0387633399992</v>
      </c>
      <c r="J3423" s="73">
        <f t="shared" si="2615"/>
        <v>3851.9128290699996</v>
      </c>
      <c r="K3423" s="73">
        <f t="shared" si="2615"/>
        <v>3061.0687629100007</v>
      </c>
      <c r="L3423" s="73">
        <f t="shared" si="2615"/>
        <v>3196.3443905899981</v>
      </c>
      <c r="M3423" s="73">
        <f t="shared" si="2615"/>
        <v>3778.0251060100018</v>
      </c>
      <c r="N3423" s="73">
        <f t="shared" si="2615"/>
        <v>3472.4522589599978</v>
      </c>
      <c r="O3423" s="73">
        <f t="shared" si="2615"/>
        <v>3292.8746964900001</v>
      </c>
      <c r="P3423" s="74">
        <f t="shared" si="2612"/>
        <v>38581.57958931</v>
      </c>
      <c r="Q3423" s="180"/>
      <c r="R3423" s="73">
        <f t="shared" ref="R3423:S3430" si="2616">R3129+R3178+R3227+R3276</f>
        <v>35632.100000000006</v>
      </c>
      <c r="S3423" s="73">
        <f t="shared" si="2616"/>
        <v>35632.100000000006</v>
      </c>
      <c r="T3423" s="93">
        <f t="shared" si="2613"/>
        <v>0</v>
      </c>
      <c r="U3423" s="209">
        <v>2</v>
      </c>
    </row>
    <row r="3424" spans="1:21" s="61" customFormat="1" ht="15.6" hidden="1" customHeight="1" thickBot="1">
      <c r="A3424" s="53" t="s">
        <v>74</v>
      </c>
      <c r="B3424" s="62"/>
      <c r="C3424" s="38" t="s">
        <v>1832</v>
      </c>
      <c r="D3424" s="73">
        <f t="shared" ref="D3424:O3424" si="2617">D3130+D3179+D3228+D3277</f>
        <v>3441.5451665000005</v>
      </c>
      <c r="E3424" s="73">
        <f t="shared" si="2617"/>
        <v>3202.7191493599998</v>
      </c>
      <c r="F3424" s="73">
        <f t="shared" si="2617"/>
        <v>3177.2338053200001</v>
      </c>
      <c r="G3424" s="73">
        <f t="shared" si="2617"/>
        <v>3118.6294944100009</v>
      </c>
      <c r="H3424" s="73">
        <f t="shared" si="2617"/>
        <v>3340.4636457699999</v>
      </c>
      <c r="I3424" s="73">
        <f t="shared" si="2617"/>
        <v>3344.5447753200006</v>
      </c>
      <c r="J3424" s="73">
        <f t="shared" si="2617"/>
        <v>4118.5500181600009</v>
      </c>
      <c r="K3424" s="73">
        <f t="shared" si="2617"/>
        <v>3354.4049509299994</v>
      </c>
      <c r="L3424" s="73">
        <f t="shared" si="2617"/>
        <v>3390.137970010001</v>
      </c>
      <c r="M3424" s="73">
        <f t="shared" si="2617"/>
        <v>3856.6252882500003</v>
      </c>
      <c r="N3424" s="73">
        <f t="shared" si="2617"/>
        <v>3439.1312367999994</v>
      </c>
      <c r="O3424" s="73">
        <f t="shared" si="2617"/>
        <v>3367.6436589000004</v>
      </c>
      <c r="P3424" s="74">
        <f t="shared" si="2612"/>
        <v>41151.629159730001</v>
      </c>
      <c r="Q3424" s="79"/>
      <c r="R3424" s="170">
        <f t="shared" si="2616"/>
        <v>40671.199999999997</v>
      </c>
      <c r="S3424" s="171">
        <f t="shared" si="2616"/>
        <v>40671.199999999997</v>
      </c>
      <c r="T3424" s="393">
        <f t="shared" si="2613"/>
        <v>0</v>
      </c>
      <c r="U3424" s="209">
        <v>2</v>
      </c>
    </row>
    <row r="3425" spans="1:246" s="61" customFormat="1" ht="15.75" hidden="1" customHeight="1" thickBot="1">
      <c r="A3425" s="53" t="s">
        <v>74</v>
      </c>
      <c r="B3425" s="62">
        <f>+B3419+1</f>
        <v>602</v>
      </c>
      <c r="C3425" s="38" t="s">
        <v>1833</v>
      </c>
      <c r="D3425" s="73">
        <f>D3131+D3180+D3229+D3376</f>
        <v>3424.0455457000003</v>
      </c>
      <c r="E3425" s="73">
        <f>E3131+E3180+E3229+E3376</f>
        <v>3232.8955694400001</v>
      </c>
      <c r="F3425" s="73">
        <f t="shared" ref="F3425:O3425" si="2618">F3131+F3180+F3229+F3278</f>
        <v>3128.0688243600002</v>
      </c>
      <c r="G3425" s="73">
        <f t="shared" si="2618"/>
        <v>3282.1737035699994</v>
      </c>
      <c r="H3425" s="73">
        <f t="shared" si="2618"/>
        <v>3313.7812553300014</v>
      </c>
      <c r="I3425" s="73">
        <f t="shared" si="2618"/>
        <v>3428.4416189200001</v>
      </c>
      <c r="J3425" s="73">
        <f t="shared" si="2618"/>
        <v>3882.0202538499998</v>
      </c>
      <c r="K3425" s="73">
        <f t="shared" si="2618"/>
        <v>3277.4686495299984</v>
      </c>
      <c r="L3425" s="73">
        <f t="shared" si="2618"/>
        <v>3416.2555847700028</v>
      </c>
      <c r="M3425" s="73">
        <f t="shared" si="2618"/>
        <v>3798.4000416800013</v>
      </c>
      <c r="N3425" s="73">
        <f t="shared" si="2618"/>
        <v>3476.8838094099983</v>
      </c>
      <c r="O3425" s="73">
        <f t="shared" si="2618"/>
        <v>3424.3719230500024</v>
      </c>
      <c r="P3425" s="74">
        <f t="shared" si="2612"/>
        <v>41084.80677961</v>
      </c>
      <c r="Q3425" s="180"/>
      <c r="R3425" s="450">
        <f t="shared" si="2616"/>
        <v>40832.700000000004</v>
      </c>
      <c r="S3425" s="171">
        <f t="shared" si="2616"/>
        <v>40832.700000000004</v>
      </c>
      <c r="T3425" s="393">
        <f t="shared" si="2613"/>
        <v>0</v>
      </c>
      <c r="U3425" s="209">
        <v>2</v>
      </c>
    </row>
    <row r="3426" spans="1:246" s="61" customFormat="1" ht="15.75" hidden="1" customHeight="1" thickBot="1">
      <c r="A3426" s="53" t="s">
        <v>74</v>
      </c>
      <c r="B3426" s="408">
        <v>611</v>
      </c>
      <c r="C3426" s="542" t="s">
        <v>1834</v>
      </c>
      <c r="D3426" s="243">
        <f>D3132+D3181+D3230+D3377</f>
        <v>3299.229020180002</v>
      </c>
      <c r="E3426" s="243">
        <f>E3132+E3181+E3230+E3377</f>
        <v>3217.422745839996</v>
      </c>
      <c r="F3426" s="243">
        <f t="shared" ref="F3426:O3426" si="2619">F3132+F3181+F3230+F3279</f>
        <v>3094.3543142599997</v>
      </c>
      <c r="G3426" s="243">
        <f t="shared" si="2619"/>
        <v>3103.6264575111099</v>
      </c>
      <c r="H3426" s="243">
        <f t="shared" si="2619"/>
        <v>3275.5829754800011</v>
      </c>
      <c r="I3426" s="243">
        <f t="shared" si="2619"/>
        <v>3526.8629661099994</v>
      </c>
      <c r="J3426" s="243">
        <f t="shared" si="2619"/>
        <v>3959.133426203055</v>
      </c>
      <c r="K3426" s="243">
        <f t="shared" si="2619"/>
        <v>3395.1642315499998</v>
      </c>
      <c r="L3426" s="243">
        <f t="shared" si="2619"/>
        <v>3355.286480300002</v>
      </c>
      <c r="M3426" s="243">
        <f t="shared" si="2619"/>
        <v>3842.3466047599991</v>
      </c>
      <c r="N3426" s="243">
        <f t="shared" si="2619"/>
        <v>3580.6368540199996</v>
      </c>
      <c r="O3426" s="243">
        <f t="shared" si="2619"/>
        <v>3446.7077144299974</v>
      </c>
      <c r="P3426" s="244">
        <f t="shared" si="2612"/>
        <v>41096.353790644163</v>
      </c>
      <c r="Q3426" s="79"/>
      <c r="R3426" s="625">
        <f t="shared" si="2616"/>
        <v>40792.299999999996</v>
      </c>
      <c r="S3426" s="200">
        <f t="shared" si="2616"/>
        <v>40792.299999999996</v>
      </c>
      <c r="T3426" s="358">
        <f t="shared" si="2613"/>
        <v>0</v>
      </c>
      <c r="U3426" s="209">
        <v>2</v>
      </c>
    </row>
    <row r="3427" spans="1:246" s="61" customFormat="1" ht="15.75" customHeight="1" thickBot="1">
      <c r="A3427" s="53" t="s">
        <v>74</v>
      </c>
      <c r="B3427" s="513">
        <v>602</v>
      </c>
      <c r="C3427" s="510" t="s">
        <v>1835</v>
      </c>
      <c r="D3427" s="279">
        <f>D3133+D3182+D3231+D3280</f>
        <v>3457.1882511500021</v>
      </c>
      <c r="E3427" s="279">
        <f>E3133+E3182+E3231+E3280</f>
        <v>3357.1259374799997</v>
      </c>
      <c r="F3427" s="279">
        <f t="shared" ref="F3427:O3427" si="2620">F3133+F3182+F3231+F3280</f>
        <v>3103.7793871900003</v>
      </c>
      <c r="G3427" s="279">
        <f t="shared" si="2620"/>
        <v>3280.8935908199965</v>
      </c>
      <c r="H3427" s="279">
        <f t="shared" si="2620"/>
        <v>3344.6042677682599</v>
      </c>
      <c r="I3427" s="279">
        <f t="shared" si="2620"/>
        <v>3385.4999999999995</v>
      </c>
      <c r="J3427" s="279">
        <f t="shared" si="2620"/>
        <v>3961.6000000000004</v>
      </c>
      <c r="K3427" s="279">
        <f t="shared" si="2620"/>
        <v>3391.8</v>
      </c>
      <c r="L3427" s="279">
        <f t="shared" si="2620"/>
        <v>3373.6</v>
      </c>
      <c r="M3427" s="279">
        <f t="shared" si="2620"/>
        <v>4019.2999999999997</v>
      </c>
      <c r="N3427" s="279">
        <f t="shared" si="2620"/>
        <v>3418.1000000000004</v>
      </c>
      <c r="O3427" s="279">
        <f t="shared" si="2620"/>
        <v>3505.5085655917428</v>
      </c>
      <c r="P3427" s="511">
        <f t="shared" si="2612"/>
        <v>41599</v>
      </c>
      <c r="Q3427" s="558"/>
      <c r="R3427" s="279">
        <f t="shared" si="2616"/>
        <v>41599.000000000007</v>
      </c>
      <c r="S3427" s="279">
        <f t="shared" si="2616"/>
        <v>41599.000000000007</v>
      </c>
      <c r="T3427" s="527">
        <f t="shared" si="2613"/>
        <v>0</v>
      </c>
      <c r="U3427" s="209">
        <v>1</v>
      </c>
    </row>
    <row r="3428" spans="1:246" s="61" customFormat="1" ht="15.75" customHeight="1" thickBot="1">
      <c r="A3428" s="53" t="s">
        <v>74</v>
      </c>
      <c r="B3428" s="513">
        <v>603</v>
      </c>
      <c r="C3428" s="510" t="s">
        <v>1836</v>
      </c>
      <c r="D3428" s="279">
        <f>D3134+D3183+D3232+D3281</f>
        <v>3405.9999999999995</v>
      </c>
      <c r="E3428" s="279">
        <f>E3134+E3183+E3232+E3281</f>
        <v>3233.2999999999997</v>
      </c>
      <c r="F3428" s="279">
        <f t="shared" ref="F3428:O3428" si="2621">F3134+F3183+F3232+F3281</f>
        <v>3199.1999999999994</v>
      </c>
      <c r="G3428" s="279">
        <f t="shared" si="2621"/>
        <v>3155.8999999999996</v>
      </c>
      <c r="H3428" s="279">
        <f t="shared" si="2621"/>
        <v>3220.0999999999995</v>
      </c>
      <c r="I3428" s="279">
        <f t="shared" si="2621"/>
        <v>3408.3999999999996</v>
      </c>
      <c r="J3428" s="279">
        <f t="shared" si="2621"/>
        <v>4155.8</v>
      </c>
      <c r="K3428" s="279">
        <f t="shared" si="2621"/>
        <v>3409.5999999999995</v>
      </c>
      <c r="L3428" s="279">
        <f t="shared" si="2621"/>
        <v>3518.7999999999997</v>
      </c>
      <c r="M3428" s="279">
        <f t="shared" si="2621"/>
        <v>4032.5</v>
      </c>
      <c r="N3428" s="279">
        <f t="shared" si="2621"/>
        <v>3625.7</v>
      </c>
      <c r="O3428" s="279">
        <f t="shared" si="2621"/>
        <v>3618.6999999999953</v>
      </c>
      <c r="P3428" s="511">
        <f t="shared" si="2612"/>
        <v>41983.999999999985</v>
      </c>
      <c r="Q3428" s="558"/>
      <c r="R3428" s="279">
        <f t="shared" si="2616"/>
        <v>41984</v>
      </c>
      <c r="S3428" s="279">
        <f t="shared" si="2616"/>
        <v>41984</v>
      </c>
      <c r="T3428" s="527">
        <f t="shared" si="2613"/>
        <v>0</v>
      </c>
      <c r="U3428" s="209">
        <v>1</v>
      </c>
    </row>
    <row r="3429" spans="1:246" s="61" customFormat="1" ht="15.75" hidden="1" customHeight="1" thickBot="1">
      <c r="A3429" s="53" t="s">
        <v>74</v>
      </c>
      <c r="B3429" s="409"/>
      <c r="C3429" s="410" t="s">
        <v>1837</v>
      </c>
      <c r="D3429" s="77">
        <f>D3135+D3184+D3233+D3380</f>
        <v>0</v>
      </c>
      <c r="E3429" s="77">
        <f>E3135+E3184+E3233+E3380</f>
        <v>0</v>
      </c>
      <c r="F3429" s="77">
        <f t="shared" ref="F3429:O3429" si="2622">F3135+F3184+F3233+F3282</f>
        <v>0</v>
      </c>
      <c r="G3429" s="77">
        <f t="shared" si="2622"/>
        <v>0</v>
      </c>
      <c r="H3429" s="77">
        <f t="shared" si="2622"/>
        <v>0</v>
      </c>
      <c r="I3429" s="77">
        <f t="shared" si="2622"/>
        <v>0</v>
      </c>
      <c r="J3429" s="77">
        <f t="shared" si="2622"/>
        <v>0</v>
      </c>
      <c r="K3429" s="77">
        <f t="shared" si="2622"/>
        <v>0</v>
      </c>
      <c r="L3429" s="77">
        <f t="shared" si="2622"/>
        <v>0</v>
      </c>
      <c r="M3429" s="77">
        <f t="shared" si="2622"/>
        <v>0</v>
      </c>
      <c r="N3429" s="77">
        <f t="shared" si="2622"/>
        <v>0</v>
      </c>
      <c r="O3429" s="77">
        <f t="shared" si="2622"/>
        <v>0</v>
      </c>
      <c r="P3429" s="78">
        <f t="shared" si="2612"/>
        <v>0</v>
      </c>
      <c r="Q3429" s="127"/>
      <c r="R3429" s="626">
        <f t="shared" si="2616"/>
        <v>0</v>
      </c>
      <c r="S3429" s="171">
        <f t="shared" si="2616"/>
        <v>0</v>
      </c>
      <c r="T3429" s="393">
        <f t="shared" si="2613"/>
        <v>0</v>
      </c>
      <c r="U3429" s="209">
        <v>2</v>
      </c>
    </row>
    <row r="3430" spans="1:246" s="61" customFormat="1" ht="15.75" hidden="1" customHeight="1" thickBot="1">
      <c r="A3430" s="53" t="s">
        <v>74</v>
      </c>
      <c r="B3430" s="213"/>
      <c r="C3430" s="38" t="s">
        <v>1838</v>
      </c>
      <c r="D3430" s="73">
        <f>D3136+D3185+D3234+D3381</f>
        <v>0</v>
      </c>
      <c r="E3430" s="73">
        <f>E3136+E3185+E3234+E3381</f>
        <v>0</v>
      </c>
      <c r="F3430" s="73">
        <f t="shared" ref="F3430:O3430" si="2623">F3136+F3185+F3234+F3283</f>
        <v>0</v>
      </c>
      <c r="G3430" s="73">
        <f t="shared" si="2623"/>
        <v>0</v>
      </c>
      <c r="H3430" s="73">
        <f t="shared" si="2623"/>
        <v>0</v>
      </c>
      <c r="I3430" s="73">
        <f t="shared" si="2623"/>
        <v>0</v>
      </c>
      <c r="J3430" s="73">
        <f t="shared" si="2623"/>
        <v>0</v>
      </c>
      <c r="K3430" s="73">
        <f t="shared" si="2623"/>
        <v>0</v>
      </c>
      <c r="L3430" s="73">
        <f t="shared" si="2623"/>
        <v>0</v>
      </c>
      <c r="M3430" s="73">
        <f t="shared" si="2623"/>
        <v>0</v>
      </c>
      <c r="N3430" s="73">
        <f t="shared" si="2623"/>
        <v>0</v>
      </c>
      <c r="O3430" s="73">
        <f t="shared" si="2623"/>
        <v>0</v>
      </c>
      <c r="P3430" s="74">
        <f t="shared" si="2612"/>
        <v>0</v>
      </c>
      <c r="Q3430" s="127"/>
      <c r="R3430" s="170">
        <f t="shared" si="2616"/>
        <v>0</v>
      </c>
      <c r="S3430" s="171">
        <f t="shared" si="2616"/>
        <v>0</v>
      </c>
      <c r="T3430" s="93">
        <f t="shared" si="2613"/>
        <v>0</v>
      </c>
      <c r="U3430" s="209">
        <v>2</v>
      </c>
    </row>
    <row r="3431" spans="1:246" s="61" customFormat="1" ht="15.75" hidden="1" customHeight="1" thickBot="1">
      <c r="A3431" s="53" t="s">
        <v>74</v>
      </c>
      <c r="B3431" s="213"/>
      <c r="C3431" s="38" t="s">
        <v>2573</v>
      </c>
      <c r="D3431" s="73">
        <f t="shared" ref="D3431:E3431" si="2624">D3137+D3186+D3235+D3382</f>
        <v>0</v>
      </c>
      <c r="E3431" s="73">
        <f t="shared" si="2624"/>
        <v>0</v>
      </c>
      <c r="F3431" s="73">
        <f t="shared" ref="F3431:O3431" si="2625">F3137+F3186+F3235+F3284</f>
        <v>0</v>
      </c>
      <c r="G3431" s="73">
        <f t="shared" si="2625"/>
        <v>0</v>
      </c>
      <c r="H3431" s="73">
        <f t="shared" si="2625"/>
        <v>0</v>
      </c>
      <c r="I3431" s="73">
        <f t="shared" si="2625"/>
        <v>0</v>
      </c>
      <c r="J3431" s="73">
        <f t="shared" si="2625"/>
        <v>0</v>
      </c>
      <c r="K3431" s="73">
        <f t="shared" si="2625"/>
        <v>0</v>
      </c>
      <c r="L3431" s="73">
        <f t="shared" si="2625"/>
        <v>0</v>
      </c>
      <c r="M3431" s="73">
        <f t="shared" si="2625"/>
        <v>0</v>
      </c>
      <c r="N3431" s="73">
        <f t="shared" si="2625"/>
        <v>0</v>
      </c>
      <c r="O3431" s="73">
        <f t="shared" si="2625"/>
        <v>0</v>
      </c>
      <c r="P3431" s="74">
        <f t="shared" ref="P3431:P3433" si="2626">SUM(D3431:O3431)</f>
        <v>0</v>
      </c>
      <c r="Q3431" s="127"/>
      <c r="R3431" s="170">
        <f t="shared" ref="R3431:S3431" si="2627">R3137+R3186+R3235+R3284</f>
        <v>0</v>
      </c>
      <c r="S3431" s="171">
        <f t="shared" si="2627"/>
        <v>0</v>
      </c>
      <c r="T3431" s="93">
        <f t="shared" ref="T3431:T3433" si="2628">R3431-S3431</f>
        <v>0</v>
      </c>
      <c r="U3431" s="209">
        <v>2</v>
      </c>
    </row>
    <row r="3432" spans="1:246" s="61" customFormat="1" ht="15.75" hidden="1" customHeight="1" thickBot="1">
      <c r="A3432" s="53" t="s">
        <v>74</v>
      </c>
      <c r="B3432" s="213"/>
      <c r="C3432" s="38" t="s">
        <v>2669</v>
      </c>
      <c r="D3432" s="73">
        <f t="shared" ref="D3432:E3432" si="2629">D3138+D3187+D3236+D3383</f>
        <v>0</v>
      </c>
      <c r="E3432" s="73">
        <f t="shared" si="2629"/>
        <v>0</v>
      </c>
      <c r="F3432" s="73">
        <f t="shared" ref="F3432:O3432" si="2630">F3138+F3187+F3236+F3285</f>
        <v>0</v>
      </c>
      <c r="G3432" s="73">
        <f t="shared" si="2630"/>
        <v>0</v>
      </c>
      <c r="H3432" s="73">
        <f t="shared" si="2630"/>
        <v>0</v>
      </c>
      <c r="I3432" s="73">
        <f t="shared" si="2630"/>
        <v>0</v>
      </c>
      <c r="J3432" s="73">
        <f t="shared" si="2630"/>
        <v>0</v>
      </c>
      <c r="K3432" s="73">
        <f t="shared" si="2630"/>
        <v>0</v>
      </c>
      <c r="L3432" s="73">
        <f t="shared" si="2630"/>
        <v>0</v>
      </c>
      <c r="M3432" s="73">
        <f t="shared" si="2630"/>
        <v>0</v>
      </c>
      <c r="N3432" s="73">
        <f t="shared" si="2630"/>
        <v>0</v>
      </c>
      <c r="O3432" s="73">
        <f t="shared" si="2630"/>
        <v>0</v>
      </c>
      <c r="P3432" s="74">
        <f t="shared" si="2626"/>
        <v>0</v>
      </c>
      <c r="Q3432" s="127"/>
      <c r="R3432" s="170">
        <f t="shared" ref="R3432:S3432" si="2631">R3138+R3187+R3236+R3285</f>
        <v>0</v>
      </c>
      <c r="S3432" s="171">
        <f t="shared" si="2631"/>
        <v>0</v>
      </c>
      <c r="T3432" s="93">
        <f t="shared" si="2628"/>
        <v>0</v>
      </c>
      <c r="U3432" s="209">
        <v>2</v>
      </c>
    </row>
    <row r="3433" spans="1:246" s="61" customFormat="1" ht="15.75" hidden="1" customHeight="1" thickBot="1">
      <c r="A3433" s="53" t="s">
        <v>74</v>
      </c>
      <c r="B3433" s="213"/>
      <c r="C3433" s="38" t="s">
        <v>2765</v>
      </c>
      <c r="D3433" s="73">
        <f t="shared" ref="D3433:E3433" si="2632">D3139+D3188+D3237+D3384</f>
        <v>0</v>
      </c>
      <c r="E3433" s="73">
        <f t="shared" si="2632"/>
        <v>0</v>
      </c>
      <c r="F3433" s="73">
        <f t="shared" ref="F3433:O3433" si="2633">F3139+F3188+F3237+F3286</f>
        <v>0</v>
      </c>
      <c r="G3433" s="73">
        <f t="shared" si="2633"/>
        <v>0</v>
      </c>
      <c r="H3433" s="73">
        <f t="shared" si="2633"/>
        <v>0</v>
      </c>
      <c r="I3433" s="73">
        <f t="shared" si="2633"/>
        <v>0</v>
      </c>
      <c r="J3433" s="73">
        <f t="shared" si="2633"/>
        <v>0</v>
      </c>
      <c r="K3433" s="73">
        <f t="shared" si="2633"/>
        <v>0</v>
      </c>
      <c r="L3433" s="73">
        <f t="shared" si="2633"/>
        <v>0</v>
      </c>
      <c r="M3433" s="73">
        <f t="shared" si="2633"/>
        <v>0</v>
      </c>
      <c r="N3433" s="73">
        <f t="shared" si="2633"/>
        <v>0</v>
      </c>
      <c r="O3433" s="73">
        <f t="shared" si="2633"/>
        <v>0</v>
      </c>
      <c r="P3433" s="74">
        <f t="shared" si="2626"/>
        <v>0</v>
      </c>
      <c r="Q3433" s="127"/>
      <c r="R3433" s="170">
        <f t="shared" ref="R3433:S3433" si="2634">R3139+R3188+R3237+R3286</f>
        <v>0</v>
      </c>
      <c r="S3433" s="171">
        <f t="shared" si="2634"/>
        <v>0</v>
      </c>
      <c r="T3433" s="93">
        <f t="shared" si="2628"/>
        <v>0</v>
      </c>
      <c r="U3433" s="209">
        <v>2</v>
      </c>
    </row>
    <row r="3434" spans="1:246" s="61" customFormat="1" ht="15.6" customHeight="1">
      <c r="A3434" s="81"/>
      <c r="B3434" s="82"/>
      <c r="C3434" s="50"/>
      <c r="D3434" s="83"/>
      <c r="E3434" s="83"/>
      <c r="F3434" s="83"/>
      <c r="G3434" s="83"/>
      <c r="H3434" s="83"/>
      <c r="I3434" s="83"/>
      <c r="J3434" s="83"/>
      <c r="K3434" s="83"/>
      <c r="L3434" s="83"/>
      <c r="M3434" s="83"/>
      <c r="N3434" s="83"/>
      <c r="O3434" s="83"/>
      <c r="P3434" s="83"/>
      <c r="Q3434" s="84"/>
      <c r="R3434" s="83"/>
      <c r="S3434" s="83"/>
      <c r="T3434" s="67"/>
      <c r="U3434" s="209">
        <v>1</v>
      </c>
      <c r="V3434" s="118"/>
      <c r="W3434" s="118"/>
      <c r="X3434" s="118"/>
      <c r="Y3434" s="118"/>
      <c r="Z3434" s="118"/>
      <c r="AA3434" s="118"/>
      <c r="AB3434" s="118"/>
      <c r="AC3434" s="118"/>
      <c r="AD3434" s="118"/>
      <c r="AE3434" s="118"/>
      <c r="AF3434" s="118"/>
      <c r="AG3434" s="118"/>
      <c r="AH3434" s="118"/>
      <c r="AI3434" s="118"/>
      <c r="AJ3434" s="118"/>
      <c r="AK3434" s="118"/>
      <c r="AL3434" s="118"/>
      <c r="AM3434" s="118"/>
      <c r="AN3434" s="118"/>
      <c r="AO3434" s="118"/>
      <c r="AP3434" s="118"/>
      <c r="AQ3434" s="118"/>
      <c r="AR3434" s="118"/>
      <c r="AS3434" s="118"/>
      <c r="AT3434" s="118"/>
      <c r="AU3434" s="118"/>
      <c r="AV3434" s="118"/>
      <c r="AW3434" s="118"/>
      <c r="AX3434" s="118"/>
      <c r="AY3434" s="118"/>
      <c r="AZ3434" s="118"/>
      <c r="BA3434" s="118"/>
      <c r="BB3434" s="118"/>
      <c r="BC3434" s="118"/>
      <c r="BD3434" s="118"/>
      <c r="BE3434" s="118"/>
      <c r="BF3434" s="118"/>
      <c r="BG3434" s="118"/>
      <c r="BH3434" s="118"/>
      <c r="BI3434" s="118"/>
      <c r="BJ3434" s="118"/>
      <c r="BK3434" s="118"/>
      <c r="BL3434" s="118"/>
      <c r="BM3434" s="118"/>
      <c r="BN3434" s="118"/>
      <c r="BO3434" s="118"/>
      <c r="BP3434" s="118"/>
      <c r="BQ3434" s="118"/>
      <c r="BR3434" s="118"/>
      <c r="BS3434" s="118"/>
      <c r="BT3434" s="118"/>
      <c r="BU3434" s="118"/>
      <c r="BV3434" s="118"/>
      <c r="BW3434" s="118"/>
      <c r="BX3434" s="118"/>
      <c r="BY3434" s="118"/>
      <c r="BZ3434" s="118"/>
      <c r="CA3434" s="118"/>
      <c r="CB3434" s="118"/>
      <c r="CC3434" s="118"/>
      <c r="CD3434" s="118"/>
      <c r="CE3434" s="118"/>
      <c r="CF3434" s="118"/>
      <c r="CG3434" s="118"/>
      <c r="CH3434" s="118"/>
      <c r="CI3434" s="118"/>
      <c r="CJ3434" s="118"/>
      <c r="CK3434" s="118"/>
      <c r="CL3434" s="118"/>
      <c r="CM3434" s="118"/>
      <c r="CN3434" s="118"/>
      <c r="CO3434" s="118"/>
      <c r="CP3434" s="118"/>
      <c r="CQ3434" s="118"/>
      <c r="CR3434" s="118"/>
      <c r="CS3434" s="118"/>
      <c r="CT3434" s="118"/>
      <c r="CU3434" s="118"/>
      <c r="CV3434" s="118"/>
      <c r="CW3434" s="118"/>
      <c r="CX3434" s="118"/>
      <c r="CY3434" s="118"/>
      <c r="CZ3434" s="118"/>
      <c r="DA3434" s="118"/>
      <c r="DB3434" s="118"/>
      <c r="DC3434" s="118"/>
      <c r="DD3434" s="118"/>
      <c r="DE3434" s="118"/>
      <c r="DF3434" s="118"/>
      <c r="DG3434" s="118"/>
      <c r="DH3434" s="118"/>
      <c r="DI3434" s="118"/>
      <c r="DJ3434" s="118"/>
      <c r="DK3434" s="118"/>
      <c r="DL3434" s="118"/>
      <c r="DM3434" s="118"/>
      <c r="DN3434" s="118"/>
      <c r="DO3434" s="118"/>
      <c r="DP3434" s="118"/>
      <c r="DQ3434" s="118"/>
      <c r="DR3434" s="118"/>
      <c r="DS3434" s="118"/>
      <c r="DT3434" s="118"/>
      <c r="DU3434" s="118"/>
      <c r="DV3434" s="118"/>
      <c r="DW3434" s="118"/>
      <c r="DX3434" s="118"/>
      <c r="DY3434" s="118"/>
      <c r="DZ3434" s="118"/>
      <c r="EA3434" s="118"/>
      <c r="EB3434" s="118"/>
      <c r="EC3434" s="118"/>
      <c r="ED3434" s="118"/>
      <c r="EE3434" s="118"/>
      <c r="EF3434" s="118"/>
      <c r="EG3434" s="118"/>
      <c r="EH3434" s="118"/>
      <c r="EI3434" s="118"/>
      <c r="EJ3434" s="118"/>
      <c r="EK3434" s="118"/>
      <c r="EL3434" s="118"/>
      <c r="EM3434" s="118"/>
      <c r="EN3434" s="118"/>
      <c r="EO3434" s="118"/>
      <c r="EP3434" s="118"/>
      <c r="EQ3434" s="118"/>
      <c r="ER3434" s="118"/>
      <c r="ES3434" s="118"/>
      <c r="ET3434" s="118"/>
      <c r="EU3434" s="118"/>
      <c r="EV3434" s="118"/>
      <c r="EW3434" s="118"/>
      <c r="EX3434" s="118"/>
      <c r="EY3434" s="118"/>
      <c r="EZ3434" s="118"/>
      <c r="FA3434" s="118"/>
      <c r="FB3434" s="118"/>
      <c r="FC3434" s="118"/>
      <c r="FD3434" s="118"/>
      <c r="FE3434" s="118"/>
      <c r="FF3434" s="118"/>
      <c r="FG3434" s="118"/>
      <c r="FH3434" s="118"/>
      <c r="FI3434" s="118"/>
      <c r="FJ3434" s="118"/>
      <c r="FK3434" s="118"/>
      <c r="FL3434" s="118"/>
      <c r="FM3434" s="118"/>
      <c r="FN3434" s="118"/>
      <c r="FO3434" s="118"/>
      <c r="FP3434" s="118"/>
      <c r="FQ3434" s="118"/>
      <c r="FR3434" s="118"/>
      <c r="FS3434" s="118"/>
      <c r="FT3434" s="118"/>
      <c r="FU3434" s="118"/>
      <c r="FV3434" s="118"/>
      <c r="FW3434" s="118"/>
      <c r="FX3434" s="118"/>
      <c r="FY3434" s="118"/>
      <c r="FZ3434" s="118"/>
      <c r="GA3434" s="118"/>
      <c r="GB3434" s="118"/>
      <c r="GC3434" s="118"/>
      <c r="GD3434" s="118"/>
      <c r="GE3434" s="118"/>
      <c r="GF3434" s="118"/>
      <c r="GG3434" s="118"/>
      <c r="GH3434" s="118"/>
      <c r="GI3434" s="118"/>
      <c r="GJ3434" s="118"/>
      <c r="GK3434" s="118"/>
      <c r="GL3434" s="118"/>
      <c r="GM3434" s="118"/>
      <c r="GN3434" s="118"/>
      <c r="GO3434" s="118"/>
      <c r="GP3434" s="118"/>
      <c r="GQ3434" s="118"/>
      <c r="GR3434" s="118"/>
      <c r="GS3434" s="118"/>
      <c r="GT3434" s="118"/>
      <c r="GU3434" s="118"/>
      <c r="GV3434" s="118"/>
      <c r="GW3434" s="118"/>
      <c r="GX3434" s="118"/>
      <c r="GY3434" s="118"/>
      <c r="GZ3434" s="118"/>
      <c r="HA3434" s="118"/>
      <c r="HB3434" s="118"/>
      <c r="HC3434" s="118"/>
      <c r="HD3434" s="118"/>
      <c r="HE3434" s="118"/>
      <c r="HF3434" s="118"/>
      <c r="HG3434" s="118"/>
      <c r="HH3434" s="118"/>
      <c r="HI3434" s="118"/>
      <c r="HJ3434" s="118"/>
      <c r="HK3434" s="118"/>
      <c r="HL3434" s="118"/>
      <c r="HM3434" s="118"/>
      <c r="HN3434" s="118"/>
      <c r="HO3434" s="118"/>
      <c r="HP3434" s="118"/>
      <c r="HQ3434" s="118"/>
      <c r="HR3434" s="118"/>
      <c r="HS3434" s="118"/>
      <c r="HT3434" s="118"/>
      <c r="HU3434" s="118"/>
      <c r="HV3434" s="118"/>
      <c r="HW3434" s="118"/>
      <c r="HX3434" s="118"/>
      <c r="HY3434" s="118"/>
      <c r="HZ3434" s="118"/>
      <c r="IA3434" s="118"/>
      <c r="IB3434" s="118"/>
      <c r="IC3434" s="118"/>
      <c r="ID3434" s="118"/>
      <c r="IE3434" s="118"/>
      <c r="IF3434" s="118"/>
      <c r="IG3434" s="118"/>
      <c r="IH3434" s="118"/>
      <c r="II3434" s="118"/>
      <c r="IJ3434" s="118"/>
      <c r="IK3434" s="118"/>
      <c r="IL3434" s="118"/>
    </row>
    <row r="3435" spans="1:246" s="60" customFormat="1" ht="15.75" hidden="1" customHeight="1" thickBot="1">
      <c r="A3435" s="174" t="s">
        <v>1849</v>
      </c>
      <c r="B3435" s="213"/>
      <c r="C3435" s="40" t="s">
        <v>1850</v>
      </c>
      <c r="D3435" s="154">
        <v>0</v>
      </c>
      <c r="E3435" s="154">
        <v>0</v>
      </c>
      <c r="F3435" s="154">
        <v>0</v>
      </c>
      <c r="G3435" s="154">
        <v>0</v>
      </c>
      <c r="H3435" s="154">
        <v>0</v>
      </c>
      <c r="I3435" s="154">
        <v>0</v>
      </c>
      <c r="J3435" s="154">
        <v>0</v>
      </c>
      <c r="K3435" s="154">
        <v>0</v>
      </c>
      <c r="L3435" s="154">
        <v>0</v>
      </c>
      <c r="M3435" s="154">
        <v>0</v>
      </c>
      <c r="N3435" s="154">
        <v>0</v>
      </c>
      <c r="O3435" s="154">
        <v>0</v>
      </c>
      <c r="P3435" s="290">
        <f t="shared" ref="P3435:P3444" si="2635">SUM(D3435:O3435)</f>
        <v>0</v>
      </c>
      <c r="Q3435" s="291"/>
      <c r="R3435" s="83"/>
      <c r="S3435" s="83"/>
      <c r="T3435" s="67"/>
      <c r="U3435" s="209">
        <v>2</v>
      </c>
    </row>
    <row r="3436" spans="1:246" s="60" customFormat="1" ht="15.75" hidden="1" customHeight="1" thickBot="1">
      <c r="A3436" s="150" t="s">
        <v>1849</v>
      </c>
      <c r="B3436" s="213"/>
      <c r="C3436" s="40" t="s">
        <v>1851</v>
      </c>
      <c r="D3436" s="172">
        <v>0</v>
      </c>
      <c r="E3436" s="119">
        <v>0</v>
      </c>
      <c r="F3436" s="119">
        <v>0</v>
      </c>
      <c r="G3436" s="119">
        <v>0</v>
      </c>
      <c r="H3436" s="119">
        <v>0</v>
      </c>
      <c r="I3436" s="119">
        <v>0</v>
      </c>
      <c r="J3436" s="119">
        <v>0</v>
      </c>
      <c r="K3436" s="119">
        <v>0</v>
      </c>
      <c r="L3436" s="119">
        <v>0</v>
      </c>
      <c r="M3436" s="119">
        <v>0</v>
      </c>
      <c r="N3436" s="119">
        <v>0</v>
      </c>
      <c r="O3436" s="119">
        <v>0</v>
      </c>
      <c r="P3436" s="107">
        <f t="shared" si="2635"/>
        <v>0</v>
      </c>
      <c r="Q3436" s="291"/>
      <c r="R3436" s="83"/>
      <c r="S3436" s="83"/>
      <c r="T3436" s="67"/>
      <c r="U3436" s="209">
        <v>2</v>
      </c>
    </row>
    <row r="3437" spans="1:246" s="60" customFormat="1" ht="15.75" hidden="1" customHeight="1" thickBot="1">
      <c r="A3437" s="150" t="s">
        <v>1849</v>
      </c>
      <c r="B3437" s="213"/>
      <c r="C3437" s="40" t="s">
        <v>1852</v>
      </c>
      <c r="D3437" s="293">
        <v>0</v>
      </c>
      <c r="E3437" s="346">
        <v>0</v>
      </c>
      <c r="F3437" s="346">
        <v>0</v>
      </c>
      <c r="G3437" s="346">
        <v>0</v>
      </c>
      <c r="H3437" s="346">
        <v>0</v>
      </c>
      <c r="I3437" s="346">
        <v>0</v>
      </c>
      <c r="J3437" s="346">
        <v>0</v>
      </c>
      <c r="K3437" s="346">
        <v>0</v>
      </c>
      <c r="L3437" s="346">
        <v>0</v>
      </c>
      <c r="M3437" s="346">
        <v>0</v>
      </c>
      <c r="N3437" s="346">
        <v>0</v>
      </c>
      <c r="O3437" s="346">
        <v>0</v>
      </c>
      <c r="P3437" s="295">
        <f t="shared" si="2635"/>
        <v>0</v>
      </c>
      <c r="Q3437" s="291"/>
      <c r="R3437" s="83"/>
      <c r="S3437" s="83"/>
      <c r="T3437" s="67"/>
      <c r="U3437" s="209">
        <v>2</v>
      </c>
    </row>
    <row r="3438" spans="1:246" s="60" customFormat="1" ht="15.75" hidden="1" customHeight="1" thickBot="1">
      <c r="A3438" s="150" t="s">
        <v>1849</v>
      </c>
      <c r="B3438" s="213"/>
      <c r="C3438" s="40" t="s">
        <v>1853</v>
      </c>
      <c r="D3438" s="293">
        <v>0</v>
      </c>
      <c r="E3438" s="346">
        <v>0</v>
      </c>
      <c r="F3438" s="346">
        <v>0</v>
      </c>
      <c r="G3438" s="346">
        <v>0</v>
      </c>
      <c r="H3438" s="346">
        <v>0</v>
      </c>
      <c r="I3438" s="346">
        <v>0</v>
      </c>
      <c r="J3438" s="346">
        <v>0</v>
      </c>
      <c r="K3438" s="346">
        <v>0</v>
      </c>
      <c r="L3438" s="346">
        <v>0</v>
      </c>
      <c r="M3438" s="346">
        <v>0</v>
      </c>
      <c r="N3438" s="346">
        <v>0</v>
      </c>
      <c r="O3438" s="346">
        <v>0</v>
      </c>
      <c r="P3438" s="155">
        <f t="shared" si="2635"/>
        <v>0</v>
      </c>
      <c r="Q3438" s="291"/>
      <c r="R3438" s="83"/>
      <c r="S3438" s="83"/>
      <c r="T3438" s="67"/>
      <c r="U3438" s="209">
        <v>2</v>
      </c>
    </row>
    <row r="3439" spans="1:246" s="60" customFormat="1" ht="15.75" hidden="1" customHeight="1" thickBot="1">
      <c r="A3439" s="150" t="s">
        <v>1849</v>
      </c>
      <c r="B3439" s="213"/>
      <c r="C3439" s="41" t="s">
        <v>1854</v>
      </c>
      <c r="D3439" s="293">
        <v>0</v>
      </c>
      <c r="E3439" s="346">
        <v>0</v>
      </c>
      <c r="F3439" s="346">
        <v>0</v>
      </c>
      <c r="G3439" s="346">
        <v>0</v>
      </c>
      <c r="H3439" s="346">
        <v>0</v>
      </c>
      <c r="I3439" s="346">
        <v>0</v>
      </c>
      <c r="J3439" s="346">
        <v>0</v>
      </c>
      <c r="K3439" s="346">
        <v>0</v>
      </c>
      <c r="L3439" s="346">
        <v>0</v>
      </c>
      <c r="M3439" s="346">
        <v>0</v>
      </c>
      <c r="N3439" s="346">
        <v>0</v>
      </c>
      <c r="O3439" s="346">
        <v>0</v>
      </c>
      <c r="P3439" s="155">
        <f t="shared" si="2635"/>
        <v>0</v>
      </c>
      <c r="Q3439" s="157" t="e">
        <f>(P3461/P3460-1)</f>
        <v>#DIV/0!</v>
      </c>
      <c r="R3439" s="83"/>
      <c r="S3439" s="83"/>
      <c r="T3439" s="67"/>
      <c r="U3439" s="209">
        <v>2</v>
      </c>
    </row>
    <row r="3440" spans="1:246" s="60" customFormat="1" ht="15.75" hidden="1" customHeight="1" thickBot="1">
      <c r="A3440" s="150" t="s">
        <v>1849</v>
      </c>
      <c r="B3440" s="213"/>
      <c r="C3440" s="40" t="s">
        <v>1855</v>
      </c>
      <c r="D3440" s="293">
        <v>0</v>
      </c>
      <c r="E3440" s="346">
        <v>0</v>
      </c>
      <c r="F3440" s="346">
        <v>0</v>
      </c>
      <c r="G3440" s="346">
        <v>0</v>
      </c>
      <c r="H3440" s="346">
        <v>0</v>
      </c>
      <c r="I3440" s="346">
        <v>0</v>
      </c>
      <c r="J3440" s="346">
        <v>0</v>
      </c>
      <c r="K3440" s="346">
        <v>0</v>
      </c>
      <c r="L3440" s="346">
        <v>0</v>
      </c>
      <c r="M3440" s="346">
        <v>0</v>
      </c>
      <c r="N3440" s="346">
        <v>0</v>
      </c>
      <c r="O3440" s="346">
        <v>0</v>
      </c>
      <c r="P3440" s="155">
        <f t="shared" si="2635"/>
        <v>0</v>
      </c>
      <c r="Q3440" s="157" t="e">
        <f>(P3462/P3461-1)</f>
        <v>#DIV/0!</v>
      </c>
      <c r="R3440" s="83"/>
      <c r="S3440" s="83"/>
      <c r="T3440" s="67"/>
      <c r="U3440" s="209">
        <v>2</v>
      </c>
    </row>
    <row r="3441" spans="1:21" s="60" customFormat="1" ht="15.75" hidden="1" customHeight="1" thickBot="1">
      <c r="A3441" s="150" t="s">
        <v>1849</v>
      </c>
      <c r="B3441" s="213"/>
      <c r="C3441" s="40" t="s">
        <v>1856</v>
      </c>
      <c r="D3441" s="293">
        <v>0</v>
      </c>
      <c r="E3441" s="346">
        <v>0</v>
      </c>
      <c r="F3441" s="346">
        <v>0</v>
      </c>
      <c r="G3441" s="346">
        <v>0</v>
      </c>
      <c r="H3441" s="346">
        <v>0</v>
      </c>
      <c r="I3441" s="346">
        <v>0</v>
      </c>
      <c r="J3441" s="346">
        <v>0</v>
      </c>
      <c r="K3441" s="346">
        <v>0</v>
      </c>
      <c r="L3441" s="346">
        <v>0</v>
      </c>
      <c r="M3441" s="346">
        <v>0</v>
      </c>
      <c r="N3441" s="346">
        <v>0</v>
      </c>
      <c r="O3441" s="346">
        <v>0</v>
      </c>
      <c r="P3441" s="155">
        <f t="shared" si="2635"/>
        <v>0</v>
      </c>
      <c r="Q3441" s="156" t="e">
        <f>(P3463/P3462-1)</f>
        <v>#DIV/0!</v>
      </c>
      <c r="R3441" s="83"/>
      <c r="S3441" s="83"/>
      <c r="T3441" s="67"/>
      <c r="U3441" s="209">
        <v>2</v>
      </c>
    </row>
    <row r="3442" spans="1:21" s="60" customFormat="1" ht="15.75" hidden="1" customHeight="1" thickBot="1">
      <c r="A3442" s="150" t="s">
        <v>1849</v>
      </c>
      <c r="B3442" s="213"/>
      <c r="C3442" s="49" t="s">
        <v>1857</v>
      </c>
      <c r="D3442" s="153">
        <v>0</v>
      </c>
      <c r="E3442" s="154">
        <v>0</v>
      </c>
      <c r="F3442" s="154">
        <v>0</v>
      </c>
      <c r="G3442" s="154">
        <v>0</v>
      </c>
      <c r="H3442" s="154">
        <v>0</v>
      </c>
      <c r="I3442" s="154">
        <v>0</v>
      </c>
      <c r="J3442" s="154">
        <v>0</v>
      </c>
      <c r="K3442" s="154">
        <v>0</v>
      </c>
      <c r="L3442" s="154">
        <v>0</v>
      </c>
      <c r="M3442" s="154">
        <v>0</v>
      </c>
      <c r="N3442" s="154">
        <v>0</v>
      </c>
      <c r="O3442" s="154">
        <v>0</v>
      </c>
      <c r="P3442" s="155">
        <f t="shared" si="2635"/>
        <v>0</v>
      </c>
      <c r="Q3442" s="156">
        <v>0</v>
      </c>
      <c r="R3442" s="83"/>
      <c r="S3442" s="83"/>
      <c r="T3442" s="232"/>
      <c r="U3442" s="209">
        <v>2</v>
      </c>
    </row>
    <row r="3443" spans="1:21" s="60" customFormat="1" ht="15.75" hidden="1" customHeight="1" thickBot="1">
      <c r="A3443" s="150" t="s">
        <v>1849</v>
      </c>
      <c r="B3443" s="62"/>
      <c r="C3443" s="49" t="s">
        <v>1858</v>
      </c>
      <c r="D3443" s="298">
        <v>0</v>
      </c>
      <c r="E3443" s="299">
        <v>0</v>
      </c>
      <c r="F3443" s="299">
        <v>0</v>
      </c>
      <c r="G3443" s="299">
        <v>0</v>
      </c>
      <c r="H3443" s="299">
        <v>0</v>
      </c>
      <c r="I3443" s="299">
        <v>0</v>
      </c>
      <c r="J3443" s="299">
        <v>0</v>
      </c>
      <c r="K3443" s="299">
        <v>0</v>
      </c>
      <c r="L3443" s="299">
        <v>0</v>
      </c>
      <c r="M3443" s="299">
        <v>0</v>
      </c>
      <c r="N3443" s="299">
        <v>0</v>
      </c>
      <c r="O3443" s="299">
        <v>0</v>
      </c>
      <c r="P3443" s="300">
        <f t="shared" si="2635"/>
        <v>0</v>
      </c>
      <c r="Q3443" s="301">
        <v>0</v>
      </c>
      <c r="R3443" s="83"/>
      <c r="S3443" s="83"/>
      <c r="T3443" s="67"/>
      <c r="U3443" s="209">
        <v>2</v>
      </c>
    </row>
    <row r="3444" spans="1:21" s="60" customFormat="1" ht="15.75" hidden="1" customHeight="1" thickBot="1">
      <c r="A3444" s="150" t="s">
        <v>1849</v>
      </c>
      <c r="B3444" s="62"/>
      <c r="C3444" s="49" t="s">
        <v>1859</v>
      </c>
      <c r="D3444" s="130">
        <v>0</v>
      </c>
      <c r="E3444" s="119">
        <v>0</v>
      </c>
      <c r="F3444" s="119">
        <v>0</v>
      </c>
      <c r="G3444" s="119">
        <v>0</v>
      </c>
      <c r="H3444" s="119">
        <v>0</v>
      </c>
      <c r="I3444" s="119">
        <v>0</v>
      </c>
      <c r="J3444" s="119">
        <v>0</v>
      </c>
      <c r="K3444" s="119">
        <v>0</v>
      </c>
      <c r="L3444" s="119">
        <v>0</v>
      </c>
      <c r="M3444" s="119">
        <v>0</v>
      </c>
      <c r="N3444" s="119">
        <v>0</v>
      </c>
      <c r="O3444" s="119">
        <v>0</v>
      </c>
      <c r="P3444" s="175">
        <f t="shared" si="2635"/>
        <v>0</v>
      </c>
      <c r="Q3444" s="176">
        <v>0</v>
      </c>
      <c r="R3444" s="83"/>
      <c r="S3444" s="83"/>
      <c r="T3444" s="67"/>
      <c r="U3444" s="209">
        <v>2</v>
      </c>
    </row>
    <row r="3445" spans="1:21" s="60" customFormat="1" ht="15.6" hidden="1" customHeight="1" thickBot="1">
      <c r="A3445" s="150" t="s">
        <v>1849</v>
      </c>
      <c r="B3445" s="62"/>
      <c r="C3445" s="49" t="s">
        <v>1860</v>
      </c>
      <c r="D3445" s="130">
        <v>0</v>
      </c>
      <c r="E3445" s="119">
        <v>0</v>
      </c>
      <c r="F3445" s="119">
        <v>0</v>
      </c>
      <c r="G3445" s="119">
        <v>0</v>
      </c>
      <c r="H3445" s="119">
        <v>0</v>
      </c>
      <c r="I3445" s="119">
        <v>0</v>
      </c>
      <c r="J3445" s="119">
        <v>0</v>
      </c>
      <c r="K3445" s="119">
        <v>0</v>
      </c>
      <c r="L3445" s="119">
        <v>0</v>
      </c>
      <c r="M3445" s="119">
        <v>0</v>
      </c>
      <c r="N3445" s="119">
        <v>0</v>
      </c>
      <c r="O3445" s="119">
        <v>0</v>
      </c>
      <c r="P3445" s="175">
        <f>SUM(D3445:O3445)</f>
        <v>0</v>
      </c>
      <c r="Q3445" s="176">
        <v>0</v>
      </c>
      <c r="R3445" s="83"/>
      <c r="S3445" s="83"/>
      <c r="T3445" s="67"/>
      <c r="U3445" s="209">
        <v>2</v>
      </c>
    </row>
    <row r="3446" spans="1:21" s="60" customFormat="1" ht="15.6" hidden="1" customHeight="1" thickBot="1">
      <c r="A3446" s="150" t="s">
        <v>1849</v>
      </c>
      <c r="B3446" s="62"/>
      <c r="C3446" s="49" t="s">
        <v>1861</v>
      </c>
      <c r="D3446" s="130">
        <f>D3469/$P3469</f>
        <v>0</v>
      </c>
      <c r="E3446" s="119">
        <f t="shared" ref="E3446:O3446" si="2636">E3469/$P3469</f>
        <v>0.20765382553908188</v>
      </c>
      <c r="F3446" s="119">
        <f t="shared" si="2636"/>
        <v>0.13863861991191323</v>
      </c>
      <c r="G3446" s="119">
        <f t="shared" si="2636"/>
        <v>7.0616081216041654E-2</v>
      </c>
      <c r="H3446" s="119">
        <f t="shared" si="2636"/>
        <v>0.1151850605689712</v>
      </c>
      <c r="I3446" s="119">
        <f t="shared" si="2636"/>
        <v>0.26555593597252403</v>
      </c>
      <c r="J3446" s="119">
        <f t="shared" si="2636"/>
        <v>0.13453628715860041</v>
      </c>
      <c r="K3446" s="119">
        <f t="shared" si="2636"/>
        <v>7.0985024039492986E-2</v>
      </c>
      <c r="L3446" s="119">
        <f t="shared" si="2636"/>
        <v>-6.007499241820191E-3</v>
      </c>
      <c r="M3446" s="119">
        <f t="shared" si="2636"/>
        <v>6.8828923863196651E-5</v>
      </c>
      <c r="N3446" s="119">
        <f t="shared" si="2636"/>
        <v>1.5018508911158019E-3</v>
      </c>
      <c r="O3446" s="119">
        <f t="shared" si="2636"/>
        <v>1.2659850202157877E-3</v>
      </c>
      <c r="P3446" s="175">
        <f>SUM(D3446:O3446)</f>
        <v>1</v>
      </c>
      <c r="Q3446" s="176">
        <v>1</v>
      </c>
      <c r="R3446" s="83"/>
      <c r="S3446" s="83"/>
      <c r="T3446" s="67"/>
      <c r="U3446" s="209">
        <v>2</v>
      </c>
    </row>
    <row r="3447" spans="1:21" s="60" customFormat="1" ht="15.6" hidden="1" customHeight="1" thickBot="1">
      <c r="A3447" s="150" t="s">
        <v>1849</v>
      </c>
      <c r="B3447" s="62">
        <f>+B3426+1</f>
        <v>612</v>
      </c>
      <c r="C3447" s="49" t="s">
        <v>1862</v>
      </c>
      <c r="D3447" s="130">
        <f t="shared" ref="D3447:O3447" si="2637">D3470/$P3470</f>
        <v>2.1243971789674074E-3</v>
      </c>
      <c r="E3447" s="119">
        <f t="shared" si="2637"/>
        <v>0.15172454137958538</v>
      </c>
      <c r="F3447" s="119">
        <f t="shared" si="2637"/>
        <v>0.11304335068409227</v>
      </c>
      <c r="G3447" s="119">
        <f t="shared" si="2637"/>
        <v>0.12782124025358843</v>
      </c>
      <c r="H3447" s="119">
        <f t="shared" si="2637"/>
        <v>2.0253468449989887E-3</v>
      </c>
      <c r="I3447" s="119">
        <f t="shared" si="2637"/>
        <v>7.6154561758365645E-3</v>
      </c>
      <c r="J3447" s="119">
        <f t="shared" si="2637"/>
        <v>0.22899177214340868</v>
      </c>
      <c r="K3447" s="119">
        <f t="shared" si="2637"/>
        <v>0.22665303864660594</v>
      </c>
      <c r="L3447" s="119">
        <f t="shared" si="2637"/>
        <v>0.1113747510146762</v>
      </c>
      <c r="M3447" s="119">
        <f t="shared" si="2637"/>
        <v>1.1094471708732652E-2</v>
      </c>
      <c r="N3447" s="119">
        <f t="shared" si="2637"/>
        <v>8.7053826237383398E-3</v>
      </c>
      <c r="O3447" s="119">
        <f t="shared" si="2637"/>
        <v>8.8262513457691583E-3</v>
      </c>
      <c r="P3447" s="175">
        <f t="shared" ref="P3447:P3479" si="2638">SUM(D3447:O3447)</f>
        <v>1</v>
      </c>
      <c r="Q3447" s="176">
        <f>(P3470/P3469-1)</f>
        <v>-0.38400880063292986</v>
      </c>
      <c r="R3447" s="83"/>
      <c r="S3447" s="83"/>
      <c r="T3447" s="67"/>
      <c r="U3447" s="209">
        <v>2</v>
      </c>
    </row>
    <row r="3448" spans="1:21" s="60" customFormat="1" ht="15.6" hidden="1" customHeight="1" thickBot="1">
      <c r="A3448" s="150" t="s">
        <v>1849</v>
      </c>
      <c r="B3448" s="62">
        <f>+B3447+1</f>
        <v>613</v>
      </c>
      <c r="C3448" s="49" t="s">
        <v>1863</v>
      </c>
      <c r="D3448" s="98">
        <f t="shared" ref="D3448:O3448" si="2639">D3471/$P3471</f>
        <v>1.1591480041884563E-3</v>
      </c>
      <c r="E3448" s="99">
        <f t="shared" si="2639"/>
        <v>5.8981572675654934E-3</v>
      </c>
      <c r="F3448" s="99">
        <f t="shared" si="2639"/>
        <v>6.9720463168089206E-2</v>
      </c>
      <c r="G3448" s="99">
        <f t="shared" si="2639"/>
        <v>7.8017944229660838E-2</v>
      </c>
      <c r="H3448" s="99">
        <f t="shared" si="2639"/>
        <v>0.14093467545721705</v>
      </c>
      <c r="I3448" s="99">
        <f t="shared" si="2639"/>
        <v>5.050193970632786E-2</v>
      </c>
      <c r="J3448" s="99">
        <f t="shared" si="2639"/>
        <v>0.14212362716394566</v>
      </c>
      <c r="K3448" s="99">
        <f t="shared" si="2639"/>
        <v>7.5581134254368174E-2</v>
      </c>
      <c r="L3448" s="99">
        <f t="shared" si="2639"/>
        <v>0.18853504236459656</v>
      </c>
      <c r="M3448" s="99">
        <f t="shared" si="2639"/>
        <v>4.8097085434598138E-3</v>
      </c>
      <c r="N3448" s="99">
        <f t="shared" si="2639"/>
        <v>0.14474627809344659</v>
      </c>
      <c r="O3448" s="99">
        <f t="shared" si="2639"/>
        <v>9.7971881747134282E-2</v>
      </c>
      <c r="P3448" s="100">
        <f t="shared" si="2638"/>
        <v>1</v>
      </c>
      <c r="Q3448" s="101">
        <f t="shared" ref="Q3448:Q3456" si="2640">(P3471/P3470-1)</f>
        <v>0.61467792194460702</v>
      </c>
      <c r="R3448" s="83"/>
      <c r="S3448" s="83"/>
      <c r="T3448" s="67"/>
      <c r="U3448" s="209">
        <v>2</v>
      </c>
    </row>
    <row r="3449" spans="1:21" s="60" customFormat="1" ht="15.6" hidden="1" customHeight="1" thickBot="1">
      <c r="A3449" s="150" t="s">
        <v>1849</v>
      </c>
      <c r="B3449" s="62">
        <f>+B3448+1</f>
        <v>614</v>
      </c>
      <c r="C3449" s="40" t="s">
        <v>1864</v>
      </c>
      <c r="D3449" s="102">
        <f t="shared" ref="D3449:O3449" si="2641">D3472/$P3472</f>
        <v>0</v>
      </c>
      <c r="E3449" s="129">
        <f t="shared" si="2641"/>
        <v>0.10983718852575977</v>
      </c>
      <c r="F3449" s="129">
        <f t="shared" si="2641"/>
        <v>6.2345038139595549E-2</v>
      </c>
      <c r="G3449" s="129">
        <f t="shared" si="2641"/>
        <v>0.19306216840899107</v>
      </c>
      <c r="H3449" s="129">
        <f t="shared" si="2641"/>
        <v>3.5252531701853319E-3</v>
      </c>
      <c r="I3449" s="129">
        <f t="shared" si="2641"/>
        <v>0.18561776829116605</v>
      </c>
      <c r="J3449" s="129">
        <f t="shared" si="2641"/>
        <v>7.8063857710724202E-2</v>
      </c>
      <c r="K3449" s="129">
        <f t="shared" si="2641"/>
        <v>6.4798724178330019E-2</v>
      </c>
      <c r="L3449" s="129">
        <f t="shared" si="2641"/>
        <v>6.5933262788337971E-2</v>
      </c>
      <c r="M3449" s="129">
        <f t="shared" si="2641"/>
        <v>6.5769487639405391E-2</v>
      </c>
      <c r="N3449" s="129">
        <f t="shared" si="2641"/>
        <v>0.12306061322454118</v>
      </c>
      <c r="O3449" s="103">
        <f t="shared" si="2641"/>
        <v>4.7986637922963475E-2</v>
      </c>
      <c r="P3449" s="105">
        <f t="shared" si="2638"/>
        <v>0.99999999999999989</v>
      </c>
      <c r="Q3449" s="106">
        <f t="shared" si="2640"/>
        <v>0.12601428894461364</v>
      </c>
      <c r="R3449" s="83"/>
      <c r="S3449" s="83"/>
      <c r="T3449" s="67"/>
      <c r="U3449" s="209">
        <v>2</v>
      </c>
    </row>
    <row r="3450" spans="1:21" s="60" customFormat="1" ht="15.6" hidden="1" customHeight="1" thickBot="1">
      <c r="A3450" s="150" t="s">
        <v>1849</v>
      </c>
      <c r="B3450" s="62">
        <f>+B3449+1</f>
        <v>615</v>
      </c>
      <c r="C3450" s="40" t="s">
        <v>1865</v>
      </c>
      <c r="D3450" s="102">
        <f t="shared" ref="D3450:O3450" si="2642">D3473/$P3473</f>
        <v>1.937382370458419E-3</v>
      </c>
      <c r="E3450" s="129">
        <f t="shared" si="2642"/>
        <v>2.3005576558576216E-3</v>
      </c>
      <c r="F3450" s="129">
        <f t="shared" si="2642"/>
        <v>2.1588584415077527E-3</v>
      </c>
      <c r="G3450" s="129">
        <f t="shared" si="2642"/>
        <v>1.5709314551940027E-2</v>
      </c>
      <c r="H3450" s="129">
        <f t="shared" si="2642"/>
        <v>0.12305555184000672</v>
      </c>
      <c r="I3450" s="129">
        <f t="shared" si="2642"/>
        <v>7.285359731758703E-3</v>
      </c>
      <c r="J3450" s="129">
        <f t="shared" si="2642"/>
        <v>3.0090098756349977E-3</v>
      </c>
      <c r="K3450" s="129">
        <f t="shared" si="2642"/>
        <v>8.5455124864824619E-3</v>
      </c>
      <c r="L3450" s="129">
        <f t="shared" si="2642"/>
        <v>0.34729638290314979</v>
      </c>
      <c r="M3450" s="129">
        <f t="shared" si="2642"/>
        <v>1.0539893425225717E-2</v>
      </c>
      <c r="N3450" s="129">
        <f t="shared" si="2642"/>
        <v>0.47595264338742532</v>
      </c>
      <c r="O3450" s="172">
        <f t="shared" si="2642"/>
        <v>2.2095333305525936E-3</v>
      </c>
      <c r="P3450" s="107">
        <f t="shared" si="2638"/>
        <v>1</v>
      </c>
      <c r="Q3450" s="108">
        <f t="shared" si="2640"/>
        <v>-0.45730940212362869</v>
      </c>
      <c r="R3450" s="83"/>
      <c r="S3450" s="83"/>
      <c r="T3450" s="67"/>
      <c r="U3450" s="209">
        <v>2</v>
      </c>
    </row>
    <row r="3451" spans="1:21" s="60" customFormat="1" ht="15.75" hidden="1" customHeight="1" thickBot="1">
      <c r="A3451" s="150" t="s">
        <v>1849</v>
      </c>
      <c r="B3451" s="62">
        <f>+B3450+1</f>
        <v>616</v>
      </c>
      <c r="C3451" s="40" t="s">
        <v>1866</v>
      </c>
      <c r="D3451" s="102">
        <f t="shared" ref="D3451:O3451" si="2643">D3474/$P3474</f>
        <v>0.51367896509206212</v>
      </c>
      <c r="E3451" s="129">
        <f t="shared" si="2643"/>
        <v>2.092266370237587E-2</v>
      </c>
      <c r="F3451" s="129">
        <f t="shared" si="2643"/>
        <v>1.4962193598623573E-2</v>
      </c>
      <c r="G3451" s="129">
        <f t="shared" si="2643"/>
        <v>8.2615971986795614E-3</v>
      </c>
      <c r="H3451" s="129">
        <f t="shared" si="2643"/>
        <v>2.75080953779193E-2</v>
      </c>
      <c r="I3451" s="129">
        <f t="shared" si="2643"/>
        <v>3.4085075318776845E-2</v>
      </c>
      <c r="J3451" s="129">
        <f t="shared" si="2643"/>
        <v>6.1844903152200099E-2</v>
      </c>
      <c r="K3451" s="129">
        <f t="shared" si="2643"/>
        <v>2.3051973639491647E-2</v>
      </c>
      <c r="L3451" s="129">
        <f t="shared" si="2643"/>
        <v>4.3287581056565598E-2</v>
      </c>
      <c r="M3451" s="129">
        <f t="shared" si="2643"/>
        <v>8.9293300030752892E-2</v>
      </c>
      <c r="N3451" s="129">
        <f t="shared" si="2643"/>
        <v>5.1438974371433431E-2</v>
      </c>
      <c r="O3451" s="172">
        <f t="shared" si="2643"/>
        <v>0.11166467746111902</v>
      </c>
      <c r="P3451" s="107">
        <f t="shared" si="2638"/>
        <v>1</v>
      </c>
      <c r="Q3451" s="108">
        <f t="shared" si="2640"/>
        <v>-0.38575937029611695</v>
      </c>
      <c r="R3451" s="83"/>
      <c r="S3451" s="83"/>
      <c r="T3451" s="67"/>
      <c r="U3451" s="209">
        <v>2</v>
      </c>
    </row>
    <row r="3452" spans="1:21" s="60" customFormat="1" ht="15.75" hidden="1" customHeight="1" thickBot="1">
      <c r="A3452" s="150" t="s">
        <v>1849</v>
      </c>
      <c r="B3452" s="62">
        <f>+B3451+1</f>
        <v>617</v>
      </c>
      <c r="C3452" s="40" t="s">
        <v>1867</v>
      </c>
      <c r="D3452" s="102">
        <f t="shared" ref="D3452:O3452" si="2644">D3475/$P3475</f>
        <v>8.1632653061224483E-2</v>
      </c>
      <c r="E3452" s="129">
        <f t="shared" si="2644"/>
        <v>8.1632653061224483E-2</v>
      </c>
      <c r="F3452" s="129">
        <f t="shared" si="2644"/>
        <v>8.1632653061224483E-2</v>
      </c>
      <c r="G3452" s="129">
        <f t="shared" si="2644"/>
        <v>8.1632653061224483E-2</v>
      </c>
      <c r="H3452" s="129">
        <f t="shared" si="2644"/>
        <v>8.1632653061224483E-2</v>
      </c>
      <c r="I3452" s="129">
        <f t="shared" si="2644"/>
        <v>9.1836734693877542E-2</v>
      </c>
      <c r="J3452" s="129">
        <f t="shared" si="2644"/>
        <v>8.1632653061224483E-2</v>
      </c>
      <c r="K3452" s="129">
        <f t="shared" si="2644"/>
        <v>8.1632653061224483E-2</v>
      </c>
      <c r="L3452" s="129">
        <f t="shared" si="2644"/>
        <v>8.1632653061224483E-2</v>
      </c>
      <c r="M3452" s="129">
        <f t="shared" si="2644"/>
        <v>8.1632653061224483E-2</v>
      </c>
      <c r="N3452" s="129">
        <f t="shared" si="2644"/>
        <v>8.1632653061224483E-2</v>
      </c>
      <c r="O3452" s="172">
        <f t="shared" si="2644"/>
        <v>9.1836734693877584E-2</v>
      </c>
      <c r="P3452" s="107">
        <f t="shared" si="2638"/>
        <v>0.99999999999999989</v>
      </c>
      <c r="Q3452" s="108">
        <f t="shared" si="2640"/>
        <v>0.79395711330978025</v>
      </c>
      <c r="R3452" s="83"/>
      <c r="S3452" s="83"/>
      <c r="T3452" s="67"/>
      <c r="U3452" s="209">
        <v>2</v>
      </c>
    </row>
    <row r="3453" spans="1:21" s="60" customFormat="1" ht="15.75" hidden="1" customHeight="1" thickBot="1">
      <c r="A3453" s="150" t="s">
        <v>1849</v>
      </c>
      <c r="B3453" s="62">
        <v>618</v>
      </c>
      <c r="C3453" s="40" t="s">
        <v>1868</v>
      </c>
      <c r="D3453" s="102">
        <f t="shared" ref="D3453:O3453" si="2645">D3476/$P3476</f>
        <v>0.08</v>
      </c>
      <c r="E3453" s="129">
        <f t="shared" si="2645"/>
        <v>0.08</v>
      </c>
      <c r="F3453" s="129">
        <f t="shared" si="2645"/>
        <v>0.09</v>
      </c>
      <c r="G3453" s="129">
        <f t="shared" si="2645"/>
        <v>0.08</v>
      </c>
      <c r="H3453" s="129">
        <f t="shared" si="2645"/>
        <v>0.08</v>
      </c>
      <c r="I3453" s="129">
        <f t="shared" si="2645"/>
        <v>0.09</v>
      </c>
      <c r="J3453" s="129">
        <f t="shared" si="2645"/>
        <v>0.08</v>
      </c>
      <c r="K3453" s="129">
        <f t="shared" si="2645"/>
        <v>0.08</v>
      </c>
      <c r="L3453" s="129">
        <f t="shared" si="2645"/>
        <v>0.09</v>
      </c>
      <c r="M3453" s="129">
        <f t="shared" si="2645"/>
        <v>0.08</v>
      </c>
      <c r="N3453" s="129">
        <f t="shared" si="2645"/>
        <v>0.08</v>
      </c>
      <c r="O3453" s="172">
        <f t="shared" si="2645"/>
        <v>8.9999999999999858E-2</v>
      </c>
      <c r="P3453" s="107">
        <f t="shared" si="2638"/>
        <v>0.99999999999999967</v>
      </c>
      <c r="Q3453" s="108">
        <f t="shared" si="2640"/>
        <v>2.0408163265306145E-2</v>
      </c>
      <c r="R3453" s="83"/>
      <c r="S3453" s="83"/>
      <c r="T3453" s="67"/>
      <c r="U3453" s="209">
        <v>2</v>
      </c>
    </row>
    <row r="3454" spans="1:21" s="60" customFormat="1" ht="15.75" hidden="1" customHeight="1" thickBot="1">
      <c r="A3454" s="150" t="s">
        <v>1849</v>
      </c>
      <c r="B3454" s="213"/>
      <c r="C3454" s="40" t="s">
        <v>1869</v>
      </c>
      <c r="D3454" s="102" t="e">
        <f t="shared" ref="D3454:O3454" si="2646">D3477/$P3477</f>
        <v>#DIV/0!</v>
      </c>
      <c r="E3454" s="129" t="e">
        <f t="shared" si="2646"/>
        <v>#DIV/0!</v>
      </c>
      <c r="F3454" s="129" t="e">
        <f t="shared" si="2646"/>
        <v>#DIV/0!</v>
      </c>
      <c r="G3454" s="129" t="e">
        <f t="shared" si="2646"/>
        <v>#DIV/0!</v>
      </c>
      <c r="H3454" s="129" t="e">
        <f t="shared" si="2646"/>
        <v>#DIV/0!</v>
      </c>
      <c r="I3454" s="129" t="e">
        <f t="shared" si="2646"/>
        <v>#DIV/0!</v>
      </c>
      <c r="J3454" s="129" t="e">
        <f t="shared" si="2646"/>
        <v>#DIV/0!</v>
      </c>
      <c r="K3454" s="129" t="e">
        <f t="shared" si="2646"/>
        <v>#DIV/0!</v>
      </c>
      <c r="L3454" s="129" t="e">
        <f t="shared" si="2646"/>
        <v>#DIV/0!</v>
      </c>
      <c r="M3454" s="129" t="e">
        <f t="shared" si="2646"/>
        <v>#DIV/0!</v>
      </c>
      <c r="N3454" s="129" t="e">
        <f t="shared" si="2646"/>
        <v>#DIV/0!</v>
      </c>
      <c r="O3454" s="172" t="e">
        <f t="shared" si="2646"/>
        <v>#DIV/0!</v>
      </c>
      <c r="P3454" s="107" t="e">
        <f t="shared" si="2638"/>
        <v>#DIV/0!</v>
      </c>
      <c r="Q3454" s="108">
        <f t="shared" si="2640"/>
        <v>-1</v>
      </c>
      <c r="R3454" s="83"/>
      <c r="S3454" s="83"/>
      <c r="T3454" s="67"/>
      <c r="U3454" s="209">
        <v>2</v>
      </c>
    </row>
    <row r="3455" spans="1:21" s="60" customFormat="1" ht="15.75" hidden="1" customHeight="1" thickBot="1">
      <c r="A3455" s="150" t="s">
        <v>1849</v>
      </c>
      <c r="B3455" s="213"/>
      <c r="C3455" s="40" t="s">
        <v>1870</v>
      </c>
      <c r="D3455" s="102" t="e">
        <f t="shared" ref="D3455:O3455" si="2647">D3478/$P3478</f>
        <v>#DIV/0!</v>
      </c>
      <c r="E3455" s="129" t="e">
        <f t="shared" si="2647"/>
        <v>#DIV/0!</v>
      </c>
      <c r="F3455" s="129" t="e">
        <f t="shared" si="2647"/>
        <v>#DIV/0!</v>
      </c>
      <c r="G3455" s="129" t="e">
        <f t="shared" si="2647"/>
        <v>#DIV/0!</v>
      </c>
      <c r="H3455" s="129" t="e">
        <f t="shared" si="2647"/>
        <v>#DIV/0!</v>
      </c>
      <c r="I3455" s="129" t="e">
        <f t="shared" si="2647"/>
        <v>#DIV/0!</v>
      </c>
      <c r="J3455" s="129" t="e">
        <f t="shared" si="2647"/>
        <v>#DIV/0!</v>
      </c>
      <c r="K3455" s="129" t="e">
        <f t="shared" si="2647"/>
        <v>#DIV/0!</v>
      </c>
      <c r="L3455" s="129" t="e">
        <f t="shared" si="2647"/>
        <v>#DIV/0!</v>
      </c>
      <c r="M3455" s="129" t="e">
        <f t="shared" si="2647"/>
        <v>#DIV/0!</v>
      </c>
      <c r="N3455" s="129" t="e">
        <f t="shared" si="2647"/>
        <v>#DIV/0!</v>
      </c>
      <c r="O3455" s="172" t="e">
        <f t="shared" si="2647"/>
        <v>#DIV/0!</v>
      </c>
      <c r="P3455" s="107" t="e">
        <f t="shared" si="2638"/>
        <v>#DIV/0!</v>
      </c>
      <c r="Q3455" s="108" t="e">
        <f t="shared" si="2640"/>
        <v>#DIV/0!</v>
      </c>
      <c r="R3455" s="83"/>
      <c r="S3455" s="83"/>
      <c r="T3455" s="67"/>
      <c r="U3455" s="209">
        <v>2</v>
      </c>
    </row>
    <row r="3456" spans="1:21" s="60" customFormat="1" ht="15.75" hidden="1" customHeight="1" thickBot="1">
      <c r="A3456" s="150" t="s">
        <v>1849</v>
      </c>
      <c r="B3456" s="213"/>
      <c r="C3456" s="40" t="s">
        <v>1871</v>
      </c>
      <c r="D3456" s="102" t="e">
        <f t="shared" ref="D3456:O3456" si="2648">D3479/$P3479</f>
        <v>#DIV/0!</v>
      </c>
      <c r="E3456" s="129" t="e">
        <f t="shared" si="2648"/>
        <v>#DIV/0!</v>
      </c>
      <c r="F3456" s="129" t="e">
        <f t="shared" si="2648"/>
        <v>#DIV/0!</v>
      </c>
      <c r="G3456" s="129" t="e">
        <f t="shared" si="2648"/>
        <v>#DIV/0!</v>
      </c>
      <c r="H3456" s="129" t="e">
        <f t="shared" si="2648"/>
        <v>#DIV/0!</v>
      </c>
      <c r="I3456" s="129" t="e">
        <f t="shared" si="2648"/>
        <v>#DIV/0!</v>
      </c>
      <c r="J3456" s="129" t="e">
        <f t="shared" si="2648"/>
        <v>#DIV/0!</v>
      </c>
      <c r="K3456" s="129" t="e">
        <f t="shared" si="2648"/>
        <v>#DIV/0!</v>
      </c>
      <c r="L3456" s="129" t="e">
        <f t="shared" si="2648"/>
        <v>#DIV/0!</v>
      </c>
      <c r="M3456" s="129" t="e">
        <f t="shared" si="2648"/>
        <v>#DIV/0!</v>
      </c>
      <c r="N3456" s="129" t="e">
        <f t="shared" si="2648"/>
        <v>#DIV/0!</v>
      </c>
      <c r="O3456" s="172" t="e">
        <f t="shared" si="2648"/>
        <v>#DIV/0!</v>
      </c>
      <c r="P3456" s="107" t="e">
        <f t="shared" si="2638"/>
        <v>#DIV/0!</v>
      </c>
      <c r="Q3456" s="108" t="e">
        <f t="shared" si="2640"/>
        <v>#DIV/0!</v>
      </c>
      <c r="R3456" s="83"/>
      <c r="S3456" s="83"/>
      <c r="T3456" s="67"/>
      <c r="U3456" s="209">
        <v>2</v>
      </c>
    </row>
    <row r="3457" spans="1:21" s="60" customFormat="1" ht="15.75" hidden="1" customHeight="1" thickBot="1">
      <c r="A3457" s="150" t="s">
        <v>1849</v>
      </c>
      <c r="B3457" s="213"/>
      <c r="C3457" s="40" t="s">
        <v>2574</v>
      </c>
      <c r="D3457" s="102" t="e">
        <f t="shared" ref="D3457:O3457" si="2649">D3480/$P3480</f>
        <v>#DIV/0!</v>
      </c>
      <c r="E3457" s="129" t="e">
        <f t="shared" si="2649"/>
        <v>#DIV/0!</v>
      </c>
      <c r="F3457" s="129" t="e">
        <f t="shared" si="2649"/>
        <v>#DIV/0!</v>
      </c>
      <c r="G3457" s="129" t="e">
        <f t="shared" si="2649"/>
        <v>#DIV/0!</v>
      </c>
      <c r="H3457" s="129" t="e">
        <f t="shared" si="2649"/>
        <v>#DIV/0!</v>
      </c>
      <c r="I3457" s="129" t="e">
        <f t="shared" si="2649"/>
        <v>#DIV/0!</v>
      </c>
      <c r="J3457" s="129" t="e">
        <f t="shared" si="2649"/>
        <v>#DIV/0!</v>
      </c>
      <c r="K3457" s="129" t="e">
        <f t="shared" si="2649"/>
        <v>#DIV/0!</v>
      </c>
      <c r="L3457" s="129" t="e">
        <f t="shared" si="2649"/>
        <v>#DIV/0!</v>
      </c>
      <c r="M3457" s="129" t="e">
        <f t="shared" si="2649"/>
        <v>#DIV/0!</v>
      </c>
      <c r="N3457" s="129" t="e">
        <f t="shared" si="2649"/>
        <v>#DIV/0!</v>
      </c>
      <c r="O3457" s="172" t="e">
        <f t="shared" si="2649"/>
        <v>#DIV/0!</v>
      </c>
      <c r="P3457" s="107" t="e">
        <f t="shared" ref="P3457:P3459" si="2650">SUM(D3457:O3457)</f>
        <v>#DIV/0!</v>
      </c>
      <c r="Q3457" s="108" t="e">
        <f t="shared" ref="Q3457:Q3459" si="2651">(P3480/P3479-1)</f>
        <v>#DIV/0!</v>
      </c>
      <c r="R3457" s="83"/>
      <c r="S3457" s="83"/>
      <c r="T3457" s="67"/>
      <c r="U3457" s="209">
        <v>2</v>
      </c>
    </row>
    <row r="3458" spans="1:21" s="60" customFormat="1" ht="15.75" hidden="1" customHeight="1" thickBot="1">
      <c r="A3458" s="150" t="s">
        <v>1849</v>
      </c>
      <c r="B3458" s="213"/>
      <c r="C3458" s="40" t="s">
        <v>2670</v>
      </c>
      <c r="D3458" s="102" t="e">
        <f t="shared" ref="D3458:O3458" si="2652">D3481/$P3481</f>
        <v>#DIV/0!</v>
      </c>
      <c r="E3458" s="129" t="e">
        <f t="shared" si="2652"/>
        <v>#DIV/0!</v>
      </c>
      <c r="F3458" s="129" t="e">
        <f t="shared" si="2652"/>
        <v>#DIV/0!</v>
      </c>
      <c r="G3458" s="129" t="e">
        <f t="shared" si="2652"/>
        <v>#DIV/0!</v>
      </c>
      <c r="H3458" s="129" t="e">
        <f t="shared" si="2652"/>
        <v>#DIV/0!</v>
      </c>
      <c r="I3458" s="129" t="e">
        <f t="shared" si="2652"/>
        <v>#DIV/0!</v>
      </c>
      <c r="J3458" s="129" t="e">
        <f t="shared" si="2652"/>
        <v>#DIV/0!</v>
      </c>
      <c r="K3458" s="129" t="e">
        <f t="shared" si="2652"/>
        <v>#DIV/0!</v>
      </c>
      <c r="L3458" s="129" t="e">
        <f t="shared" si="2652"/>
        <v>#DIV/0!</v>
      </c>
      <c r="M3458" s="129" t="e">
        <f t="shared" si="2652"/>
        <v>#DIV/0!</v>
      </c>
      <c r="N3458" s="129" t="e">
        <f t="shared" si="2652"/>
        <v>#DIV/0!</v>
      </c>
      <c r="O3458" s="172" t="e">
        <f t="shared" si="2652"/>
        <v>#DIV/0!</v>
      </c>
      <c r="P3458" s="107" t="e">
        <f t="shared" si="2650"/>
        <v>#DIV/0!</v>
      </c>
      <c r="Q3458" s="108" t="e">
        <f t="shared" si="2651"/>
        <v>#DIV/0!</v>
      </c>
      <c r="R3458" s="83"/>
      <c r="S3458" s="83"/>
      <c r="T3458" s="67"/>
      <c r="U3458" s="209">
        <v>2</v>
      </c>
    </row>
    <row r="3459" spans="1:21" s="60" customFormat="1" ht="15.75" hidden="1" customHeight="1" thickBot="1">
      <c r="A3459" s="150" t="s">
        <v>1849</v>
      </c>
      <c r="B3459" s="213"/>
      <c r="C3459" s="40" t="s">
        <v>2766</v>
      </c>
      <c r="D3459" s="102" t="e">
        <f t="shared" ref="D3459:O3459" si="2653">D3482/$P3482</f>
        <v>#DIV/0!</v>
      </c>
      <c r="E3459" s="129" t="e">
        <f t="shared" si="2653"/>
        <v>#DIV/0!</v>
      </c>
      <c r="F3459" s="129" t="e">
        <f t="shared" si="2653"/>
        <v>#DIV/0!</v>
      </c>
      <c r="G3459" s="129" t="e">
        <f t="shared" si="2653"/>
        <v>#DIV/0!</v>
      </c>
      <c r="H3459" s="129" t="e">
        <f t="shared" si="2653"/>
        <v>#DIV/0!</v>
      </c>
      <c r="I3459" s="129" t="e">
        <f t="shared" si="2653"/>
        <v>#DIV/0!</v>
      </c>
      <c r="J3459" s="129" t="e">
        <f t="shared" si="2653"/>
        <v>#DIV/0!</v>
      </c>
      <c r="K3459" s="129" t="e">
        <f t="shared" si="2653"/>
        <v>#DIV/0!</v>
      </c>
      <c r="L3459" s="129" t="e">
        <f t="shared" si="2653"/>
        <v>#DIV/0!</v>
      </c>
      <c r="M3459" s="129" t="e">
        <f t="shared" si="2653"/>
        <v>#DIV/0!</v>
      </c>
      <c r="N3459" s="129" t="e">
        <f t="shared" si="2653"/>
        <v>#DIV/0!</v>
      </c>
      <c r="O3459" s="172" t="e">
        <f t="shared" si="2653"/>
        <v>#DIV/0!</v>
      </c>
      <c r="P3459" s="107" t="e">
        <f t="shared" si="2650"/>
        <v>#DIV/0!</v>
      </c>
      <c r="Q3459" s="108" t="e">
        <f t="shared" si="2651"/>
        <v>#DIV/0!</v>
      </c>
      <c r="R3459" s="83"/>
      <c r="S3459" s="83"/>
      <c r="T3459" s="67"/>
      <c r="U3459" s="209">
        <v>2</v>
      </c>
    </row>
    <row r="3460" spans="1:21" s="60" customFormat="1" ht="15.75" hidden="1" customHeight="1" thickBot="1">
      <c r="A3460" s="150" t="s">
        <v>1849</v>
      </c>
      <c r="B3460" s="213"/>
      <c r="C3460" s="41" t="s">
        <v>1853</v>
      </c>
      <c r="D3460" s="351">
        <v>0</v>
      </c>
      <c r="E3460" s="352">
        <v>0</v>
      </c>
      <c r="F3460" s="352">
        <v>0</v>
      </c>
      <c r="G3460" s="352">
        <v>0</v>
      </c>
      <c r="H3460" s="352">
        <v>0</v>
      </c>
      <c r="I3460" s="352">
        <v>0</v>
      </c>
      <c r="J3460" s="352">
        <v>0</v>
      </c>
      <c r="K3460" s="352">
        <v>0</v>
      </c>
      <c r="L3460" s="352">
        <v>0</v>
      </c>
      <c r="M3460" s="352">
        <v>0</v>
      </c>
      <c r="N3460" s="352">
        <v>0</v>
      </c>
      <c r="O3460" s="352">
        <v>0</v>
      </c>
      <c r="P3460" s="304">
        <f t="shared" si="2638"/>
        <v>0</v>
      </c>
      <c r="Q3460" s="84"/>
      <c r="R3460" s="83"/>
      <c r="S3460" s="83"/>
      <c r="T3460" s="67"/>
      <c r="U3460" s="209">
        <v>2</v>
      </c>
    </row>
    <row r="3461" spans="1:21" s="60" customFormat="1" ht="15.75" hidden="1" customHeight="1" thickBot="1">
      <c r="A3461" s="150" t="s">
        <v>1849</v>
      </c>
      <c r="B3461" s="213"/>
      <c r="C3461" s="40" t="s">
        <v>1854</v>
      </c>
      <c r="D3461" s="109">
        <v>0</v>
      </c>
      <c r="E3461" s="110">
        <v>0</v>
      </c>
      <c r="F3461" s="110">
        <v>0</v>
      </c>
      <c r="G3461" s="110">
        <v>0</v>
      </c>
      <c r="H3461" s="110">
        <v>0</v>
      </c>
      <c r="I3461" s="110">
        <v>0</v>
      </c>
      <c r="J3461" s="110">
        <v>0</v>
      </c>
      <c r="K3461" s="110">
        <v>0</v>
      </c>
      <c r="L3461" s="110">
        <v>0</v>
      </c>
      <c r="M3461" s="110">
        <v>0</v>
      </c>
      <c r="N3461" s="110">
        <v>0</v>
      </c>
      <c r="O3461" s="111">
        <v>0</v>
      </c>
      <c r="P3461" s="112">
        <f t="shared" si="2638"/>
        <v>0</v>
      </c>
      <c r="Q3461" s="240"/>
      <c r="R3461" s="315"/>
      <c r="S3461" s="315"/>
      <c r="T3461" s="242"/>
      <c r="U3461" s="209">
        <v>2</v>
      </c>
    </row>
    <row r="3462" spans="1:21" s="60" customFormat="1" ht="15.75" hidden="1" customHeight="1" thickBot="1">
      <c r="A3462" s="150" t="s">
        <v>1849</v>
      </c>
      <c r="B3462" s="213"/>
      <c r="C3462" s="40" t="s">
        <v>1855</v>
      </c>
      <c r="D3462" s="109">
        <v>0</v>
      </c>
      <c r="E3462" s="110">
        <v>0</v>
      </c>
      <c r="F3462" s="110">
        <v>0</v>
      </c>
      <c r="G3462" s="110">
        <v>0</v>
      </c>
      <c r="H3462" s="110">
        <v>0</v>
      </c>
      <c r="I3462" s="110">
        <v>0</v>
      </c>
      <c r="J3462" s="110">
        <v>0</v>
      </c>
      <c r="K3462" s="110">
        <v>0</v>
      </c>
      <c r="L3462" s="110">
        <v>0</v>
      </c>
      <c r="M3462" s="110">
        <v>0</v>
      </c>
      <c r="N3462" s="110">
        <v>0</v>
      </c>
      <c r="O3462" s="111">
        <v>0</v>
      </c>
      <c r="P3462" s="112">
        <f t="shared" si="2638"/>
        <v>0</v>
      </c>
      <c r="Q3462" s="80"/>
      <c r="R3462" s="114">
        <v>0</v>
      </c>
      <c r="S3462" s="114">
        <v>0</v>
      </c>
      <c r="T3462" s="115">
        <f>R3462-S3462</f>
        <v>0</v>
      </c>
      <c r="U3462" s="209">
        <v>2</v>
      </c>
    </row>
    <row r="3463" spans="1:21" s="60" customFormat="1" ht="15.75" hidden="1" customHeight="1" thickBot="1">
      <c r="A3463" s="150" t="s">
        <v>1849</v>
      </c>
      <c r="B3463" s="213"/>
      <c r="C3463" s="40" t="s">
        <v>1856</v>
      </c>
      <c r="D3463" s="109">
        <v>0</v>
      </c>
      <c r="E3463" s="110">
        <v>0</v>
      </c>
      <c r="F3463" s="110">
        <v>0</v>
      </c>
      <c r="G3463" s="110">
        <v>0</v>
      </c>
      <c r="H3463" s="110">
        <v>0</v>
      </c>
      <c r="I3463" s="110">
        <v>0</v>
      </c>
      <c r="J3463" s="110">
        <v>0</v>
      </c>
      <c r="K3463" s="110">
        <v>0</v>
      </c>
      <c r="L3463" s="110">
        <v>0</v>
      </c>
      <c r="M3463" s="110">
        <v>0</v>
      </c>
      <c r="N3463" s="110">
        <v>0</v>
      </c>
      <c r="O3463" s="111">
        <f>(R3463)-SUM(D3463:N3463)</f>
        <v>0</v>
      </c>
      <c r="P3463" s="112">
        <f t="shared" si="2638"/>
        <v>0</v>
      </c>
      <c r="Q3463" s="80"/>
      <c r="R3463" s="114">
        <v>0</v>
      </c>
      <c r="S3463" s="114">
        <v>0</v>
      </c>
      <c r="T3463" s="115">
        <f>R3463-S3463</f>
        <v>0</v>
      </c>
      <c r="U3463" s="209">
        <v>2</v>
      </c>
    </row>
    <row r="3464" spans="1:21" s="60" customFormat="1" ht="15.75" hidden="1" customHeight="1" thickBot="1">
      <c r="A3464" s="150" t="s">
        <v>1849</v>
      </c>
      <c r="B3464" s="213"/>
      <c r="C3464" s="40" t="s">
        <v>1857</v>
      </c>
      <c r="D3464" s="109">
        <v>0</v>
      </c>
      <c r="E3464" s="110">
        <v>0</v>
      </c>
      <c r="F3464" s="110">
        <v>0</v>
      </c>
      <c r="G3464" s="110">
        <v>0</v>
      </c>
      <c r="H3464" s="110">
        <v>0</v>
      </c>
      <c r="I3464" s="110">
        <v>0</v>
      </c>
      <c r="J3464" s="110">
        <v>0</v>
      </c>
      <c r="K3464" s="110">
        <v>0</v>
      </c>
      <c r="L3464" s="110">
        <v>0</v>
      </c>
      <c r="M3464" s="110">
        <v>0</v>
      </c>
      <c r="N3464" s="110">
        <v>0</v>
      </c>
      <c r="O3464" s="111">
        <v>0</v>
      </c>
      <c r="P3464" s="112">
        <f t="shared" si="2638"/>
        <v>0</v>
      </c>
      <c r="Q3464" s="80"/>
      <c r="R3464" s="114">
        <v>0</v>
      </c>
      <c r="S3464" s="114">
        <v>0</v>
      </c>
      <c r="T3464" s="115">
        <f>R3464-S3464</f>
        <v>0</v>
      </c>
      <c r="U3464" s="209">
        <v>2</v>
      </c>
    </row>
    <row r="3465" spans="1:21" s="60" customFormat="1" ht="15.75" hidden="1" customHeight="1" thickBot="1">
      <c r="A3465" s="150" t="s">
        <v>1849</v>
      </c>
      <c r="B3465" s="213"/>
      <c r="C3465" s="40" t="s">
        <v>1858</v>
      </c>
      <c r="D3465" s="151">
        <v>0</v>
      </c>
      <c r="E3465" s="152">
        <v>0</v>
      </c>
      <c r="F3465" s="152">
        <v>0</v>
      </c>
      <c r="G3465" s="152">
        <v>0</v>
      </c>
      <c r="H3465" s="152">
        <v>0</v>
      </c>
      <c r="I3465" s="152">
        <v>0</v>
      </c>
      <c r="J3465" s="152">
        <v>0</v>
      </c>
      <c r="K3465" s="152">
        <v>0</v>
      </c>
      <c r="L3465" s="152">
        <v>0</v>
      </c>
      <c r="M3465" s="152">
        <v>0</v>
      </c>
      <c r="N3465" s="152">
        <v>0</v>
      </c>
      <c r="O3465" s="111">
        <f>(R3465)-SUM(D3465:N3465)</f>
        <v>0</v>
      </c>
      <c r="P3465" s="112">
        <f t="shared" si="2638"/>
        <v>0</v>
      </c>
      <c r="Q3465" s="80"/>
      <c r="R3465" s="114">
        <v>0</v>
      </c>
      <c r="S3465" s="114">
        <v>0</v>
      </c>
      <c r="T3465" s="115">
        <f>R3465-S3465</f>
        <v>0</v>
      </c>
      <c r="U3465" s="209">
        <v>2</v>
      </c>
    </row>
    <row r="3466" spans="1:21" s="60" customFormat="1" ht="15.75" hidden="1" customHeight="1" thickBot="1">
      <c r="A3466" s="150" t="s">
        <v>1849</v>
      </c>
      <c r="B3466" s="213"/>
      <c r="C3466" s="40" t="s">
        <v>1859</v>
      </c>
      <c r="D3466" s="306">
        <v>0</v>
      </c>
      <c r="E3466" s="307">
        <v>0</v>
      </c>
      <c r="F3466" s="307">
        <v>0</v>
      </c>
      <c r="G3466" s="307">
        <v>0</v>
      </c>
      <c r="H3466" s="307">
        <v>0</v>
      </c>
      <c r="I3466" s="307">
        <v>0</v>
      </c>
      <c r="J3466" s="307">
        <v>0</v>
      </c>
      <c r="K3466" s="307">
        <v>0</v>
      </c>
      <c r="L3466" s="307">
        <v>0</v>
      </c>
      <c r="M3466" s="307">
        <v>0</v>
      </c>
      <c r="N3466" s="307">
        <v>0</v>
      </c>
      <c r="O3466" s="308">
        <f>(R3466)-SUM(D3466:N3466)</f>
        <v>0</v>
      </c>
      <c r="P3466" s="309">
        <f t="shared" si="2638"/>
        <v>0</v>
      </c>
      <c r="Q3466" s="80"/>
      <c r="R3466" s="114">
        <v>0</v>
      </c>
      <c r="S3466" s="114">
        <v>0</v>
      </c>
      <c r="T3466" s="52">
        <f>S3466-R3466</f>
        <v>0</v>
      </c>
      <c r="U3466" s="209">
        <v>2</v>
      </c>
    </row>
    <row r="3467" spans="1:21" s="60" customFormat="1" ht="15.75" hidden="1" customHeight="1" thickBot="1">
      <c r="A3467" s="150" t="s">
        <v>1849</v>
      </c>
      <c r="B3467" s="213"/>
      <c r="C3467" s="49" t="s">
        <v>1860</v>
      </c>
      <c r="D3467" s="109">
        <v>0</v>
      </c>
      <c r="E3467" s="110">
        <v>0</v>
      </c>
      <c r="F3467" s="110">
        <v>0</v>
      </c>
      <c r="G3467" s="110">
        <v>0</v>
      </c>
      <c r="H3467" s="110">
        <v>0</v>
      </c>
      <c r="I3467" s="110">
        <v>0</v>
      </c>
      <c r="J3467" s="110">
        <v>0</v>
      </c>
      <c r="K3467" s="110">
        <v>0</v>
      </c>
      <c r="L3467" s="110">
        <v>0</v>
      </c>
      <c r="M3467" s="110">
        <v>0</v>
      </c>
      <c r="N3467" s="110">
        <v>0</v>
      </c>
      <c r="O3467" s="111">
        <f>(R3467)-SUM(D3467:N3467)</f>
        <v>0</v>
      </c>
      <c r="P3467" s="112">
        <f t="shared" si="2638"/>
        <v>0</v>
      </c>
      <c r="Q3467" s="80"/>
      <c r="R3467" s="342">
        <v>0</v>
      </c>
      <c r="S3467" s="342">
        <v>0</v>
      </c>
      <c r="T3467" s="355">
        <f>R3467-S3467</f>
        <v>0</v>
      </c>
      <c r="U3467" s="209">
        <v>2</v>
      </c>
    </row>
    <row r="3468" spans="1:21" s="60" customFormat="1" ht="15.6" hidden="1" customHeight="1" thickBot="1">
      <c r="A3468" s="150" t="s">
        <v>1849</v>
      </c>
      <c r="B3468" s="62">
        <v>619</v>
      </c>
      <c r="C3468" s="49" t="s">
        <v>2437</v>
      </c>
      <c r="D3468" s="109">
        <v>0.8</v>
      </c>
      <c r="E3468" s="110">
        <v>0.8</v>
      </c>
      <c r="F3468" s="110">
        <v>0.8</v>
      </c>
      <c r="G3468" s="110">
        <v>0.8</v>
      </c>
      <c r="H3468" s="110">
        <v>0.8</v>
      </c>
      <c r="I3468" s="110">
        <v>0.8</v>
      </c>
      <c r="J3468" s="110">
        <v>0.8</v>
      </c>
      <c r="K3468" s="110">
        <v>0.8</v>
      </c>
      <c r="L3468" s="110">
        <v>0.8</v>
      </c>
      <c r="M3468" s="110">
        <v>0.8</v>
      </c>
      <c r="N3468" s="110">
        <v>0.8</v>
      </c>
      <c r="O3468" s="111">
        <f>(R3468)-SUM(D3468:N3468)</f>
        <v>1.2000000000000011</v>
      </c>
      <c r="P3468" s="112">
        <f>SUM(D3468:O3468)</f>
        <v>10</v>
      </c>
      <c r="Q3468" s="113"/>
      <c r="R3468" s="114">
        <v>10</v>
      </c>
      <c r="S3468" s="114">
        <v>10</v>
      </c>
      <c r="T3468" s="115">
        <f>R3468-S3468</f>
        <v>0</v>
      </c>
      <c r="U3468" s="209">
        <v>2</v>
      </c>
    </row>
    <row r="3469" spans="1:21" s="60" customFormat="1" ht="15.75" hidden="1" customHeight="1" thickBot="1">
      <c r="A3469" s="150" t="s">
        <v>1849</v>
      </c>
      <c r="B3469" s="213"/>
      <c r="C3469" s="49" t="s">
        <v>1861</v>
      </c>
      <c r="D3469" s="109">
        <v>0</v>
      </c>
      <c r="E3469" s="110">
        <v>3.03849693</v>
      </c>
      <c r="F3469" s="110">
        <v>2.0286311599999998</v>
      </c>
      <c r="G3469" s="110">
        <v>1.0332905999999999</v>
      </c>
      <c r="H3469" s="110">
        <v>1.68544669</v>
      </c>
      <c r="I3469" s="110">
        <v>3.8857502100000003</v>
      </c>
      <c r="J3469" s="110">
        <v>1.9686037299999999</v>
      </c>
      <c r="K3469" s="110">
        <v>1.0386891600000006</v>
      </c>
      <c r="L3469" s="110">
        <v>-8.7904800000000449E-2</v>
      </c>
      <c r="M3469" s="110">
        <v>1.0071400000004616E-3</v>
      </c>
      <c r="N3469" s="110">
        <v>2.1975850000000463E-2</v>
      </c>
      <c r="O3469" s="111">
        <v>1.852453999999959E-2</v>
      </c>
      <c r="P3469" s="112">
        <f t="shared" si="2638"/>
        <v>14.632511210000001</v>
      </c>
      <c r="Q3469" s="75"/>
      <c r="R3469" s="395">
        <v>14.9</v>
      </c>
      <c r="S3469" s="396">
        <v>14.9</v>
      </c>
      <c r="T3469" s="397">
        <f>R3469-S3469</f>
        <v>0</v>
      </c>
      <c r="U3469" s="209">
        <v>2</v>
      </c>
    </row>
    <row r="3470" spans="1:21" s="60" customFormat="1" ht="15.75" hidden="1" customHeight="1" thickBot="1">
      <c r="A3470" s="150" t="s">
        <v>1849</v>
      </c>
      <c r="B3470" s="62"/>
      <c r="C3470" s="49" t="s">
        <v>1862</v>
      </c>
      <c r="D3470" s="109">
        <v>1.9148249999999999E-2</v>
      </c>
      <c r="E3470" s="110">
        <v>1.3675688700000002</v>
      </c>
      <c r="F3470" s="110">
        <v>1.0189160299999998</v>
      </c>
      <c r="G3470" s="110">
        <v>1.1521165099999999</v>
      </c>
      <c r="H3470" s="110">
        <v>1.8255459999999783E-2</v>
      </c>
      <c r="I3470" s="110">
        <v>6.8641899999999811E-2</v>
      </c>
      <c r="J3470" s="110">
        <v>2.0640169099999999</v>
      </c>
      <c r="K3470" s="110">
        <v>2.04293674</v>
      </c>
      <c r="L3470" s="110">
        <v>1.0038761099999993</v>
      </c>
      <c r="M3470" s="110">
        <v>9.9999999999999645E-2</v>
      </c>
      <c r="N3470" s="110">
        <v>7.8465950000000007E-2</v>
      </c>
      <c r="O3470" s="111">
        <v>7.9555400000000276E-2</v>
      </c>
      <c r="P3470" s="112">
        <f t="shared" si="2638"/>
        <v>9.0134981299999986</v>
      </c>
      <c r="Q3470" s="75"/>
      <c r="R3470" s="109">
        <v>12.8</v>
      </c>
      <c r="S3470" s="114">
        <v>12.8</v>
      </c>
      <c r="T3470" s="310">
        <f t="shared" ref="T3470:T3479" si="2654">R3470-S3470</f>
        <v>0</v>
      </c>
      <c r="U3470" s="209">
        <v>2</v>
      </c>
    </row>
    <row r="3471" spans="1:21" s="60" customFormat="1" ht="15.75" hidden="1" customHeight="1" thickBot="1">
      <c r="A3471" s="150" t="s">
        <v>1849</v>
      </c>
      <c r="B3471" s="62"/>
      <c r="C3471" s="40" t="s">
        <v>1863</v>
      </c>
      <c r="D3471" s="312">
        <v>1.6870119999999999E-2</v>
      </c>
      <c r="E3471" s="313">
        <v>8.5841169999999994E-2</v>
      </c>
      <c r="F3471" s="313">
        <v>1.0147044000000001</v>
      </c>
      <c r="G3471" s="313">
        <v>1.1354650799999999</v>
      </c>
      <c r="H3471" s="313">
        <v>2.0511486699999999</v>
      </c>
      <c r="I3471" s="313">
        <v>0.73500000000000032</v>
      </c>
      <c r="J3471" s="313">
        <v>2.0684525499999999</v>
      </c>
      <c r="K3471" s="313">
        <v>1.0999999999999996</v>
      </c>
      <c r="L3471" s="313">
        <v>2.7439194800000006</v>
      </c>
      <c r="M3471" s="313">
        <v>7.0000000000000284E-2</v>
      </c>
      <c r="N3471" s="313">
        <v>2.1066223399999995</v>
      </c>
      <c r="O3471" s="305">
        <v>1.4258726199999998</v>
      </c>
      <c r="P3471" s="314">
        <f t="shared" si="2638"/>
        <v>14.55389643</v>
      </c>
      <c r="Q3471" s="79"/>
      <c r="R3471" s="117">
        <v>15</v>
      </c>
      <c r="S3471" s="114">
        <v>15</v>
      </c>
      <c r="T3471" s="115">
        <f t="shared" si="2654"/>
        <v>0</v>
      </c>
      <c r="U3471" s="209">
        <v>2</v>
      </c>
    </row>
    <row r="3472" spans="1:21" s="60" customFormat="1" ht="15.6" hidden="1" customHeight="1" thickBot="1">
      <c r="A3472" s="150" t="s">
        <v>1849</v>
      </c>
      <c r="B3472" s="62"/>
      <c r="C3472" s="40" t="s">
        <v>1864</v>
      </c>
      <c r="D3472" s="109">
        <v>0</v>
      </c>
      <c r="E3472" s="110">
        <v>1.8000003500000001</v>
      </c>
      <c r="F3472" s="110">
        <v>1.0217039600000002</v>
      </c>
      <c r="G3472" s="110">
        <v>3.1638826099999999</v>
      </c>
      <c r="H3472" s="110">
        <v>5.777148000000043E-2</v>
      </c>
      <c r="I3472" s="110">
        <v>3.0418845599999997</v>
      </c>
      <c r="J3472" s="110">
        <v>1.2793023300000002</v>
      </c>
      <c r="K3472" s="110">
        <v>1.0619147099999999</v>
      </c>
      <c r="L3472" s="110">
        <v>1.0805074099999992</v>
      </c>
      <c r="M3472" s="110">
        <v>1.0778234799999993</v>
      </c>
      <c r="N3472" s="110">
        <v>2.0167044500000006</v>
      </c>
      <c r="O3472" s="111">
        <v>0.78640000000000043</v>
      </c>
      <c r="P3472" s="112">
        <f t="shared" si="2638"/>
        <v>16.38789534</v>
      </c>
      <c r="Q3472" s="113"/>
      <c r="R3472" s="109">
        <v>15</v>
      </c>
      <c r="S3472" s="114">
        <v>15</v>
      </c>
      <c r="T3472" s="115">
        <f t="shared" si="2654"/>
        <v>0</v>
      </c>
      <c r="U3472" s="209">
        <v>2</v>
      </c>
    </row>
    <row r="3473" spans="1:246" s="60" customFormat="1" ht="15.6" hidden="1" customHeight="1" thickBot="1">
      <c r="A3473" s="150" t="s">
        <v>1849</v>
      </c>
      <c r="B3473" s="62"/>
      <c r="C3473" s="40" t="s">
        <v>1865</v>
      </c>
      <c r="D3473" s="109">
        <v>1.7230220000000001E-2</v>
      </c>
      <c r="E3473" s="110">
        <v>2.0460139999999998E-2</v>
      </c>
      <c r="F3473" s="110">
        <v>1.919993E-2</v>
      </c>
      <c r="G3473" s="110">
        <v>0.13971168</v>
      </c>
      <c r="H3473" s="110">
        <v>1.0944015300000001</v>
      </c>
      <c r="I3473" s="110">
        <v>6.4792760000000005E-2</v>
      </c>
      <c r="J3473" s="110">
        <v>2.6760799999999998E-2</v>
      </c>
      <c r="K3473" s="110">
        <v>7.5999999999999998E-2</v>
      </c>
      <c r="L3473" s="110">
        <v>3.0887000800000006</v>
      </c>
      <c r="M3473" s="110">
        <v>9.3737139999999997E-2</v>
      </c>
      <c r="N3473" s="110">
        <v>4.2329118299999999</v>
      </c>
      <c r="O3473" s="111">
        <v>1.9650609999999999E-2</v>
      </c>
      <c r="P3473" s="112">
        <f t="shared" si="2638"/>
        <v>8.8935567199999994</v>
      </c>
      <c r="Q3473" s="113"/>
      <c r="R3473" s="109">
        <v>15</v>
      </c>
      <c r="S3473" s="114">
        <v>15</v>
      </c>
      <c r="T3473" s="115">
        <f t="shared" si="2654"/>
        <v>0</v>
      </c>
      <c r="U3473" s="209">
        <v>2</v>
      </c>
    </row>
    <row r="3474" spans="1:246" s="60" customFormat="1" ht="15.75" hidden="1" customHeight="1" thickBot="1">
      <c r="A3474" s="150" t="s">
        <v>1849</v>
      </c>
      <c r="B3474" s="62">
        <f>+B3468+1</f>
        <v>620</v>
      </c>
      <c r="C3474" s="40" t="s">
        <v>1866</v>
      </c>
      <c r="D3474" s="109">
        <v>2.8061171699999998</v>
      </c>
      <c r="E3474" s="110">
        <v>0.11429599000000001</v>
      </c>
      <c r="F3474" s="110">
        <v>8.1735230000000048E-2</v>
      </c>
      <c r="G3474" s="110">
        <v>4.5131319999999864E-2</v>
      </c>
      <c r="H3474" s="110">
        <v>0.15027078000000005</v>
      </c>
      <c r="I3474" s="110">
        <v>0.18619940000000001</v>
      </c>
      <c r="J3474" s="110">
        <v>0.33784533999999988</v>
      </c>
      <c r="K3474" s="110">
        <v>0.1259279499999999</v>
      </c>
      <c r="L3474" s="110">
        <v>0.23647069999999992</v>
      </c>
      <c r="M3474" s="110">
        <v>0.48779000000000039</v>
      </c>
      <c r="N3474" s="110">
        <v>0.28099999999999969</v>
      </c>
      <c r="O3474" s="111">
        <v>0.61000000000000032</v>
      </c>
      <c r="P3474" s="112">
        <f t="shared" si="2638"/>
        <v>5.4627838799999999</v>
      </c>
      <c r="Q3474" s="79"/>
      <c r="R3474" s="402">
        <v>10</v>
      </c>
      <c r="S3474" s="343">
        <v>10</v>
      </c>
      <c r="T3474" s="403">
        <f t="shared" si="2654"/>
        <v>0</v>
      </c>
      <c r="U3474" s="209">
        <v>2</v>
      </c>
    </row>
    <row r="3475" spans="1:246" s="60" customFormat="1" ht="15.75" hidden="1" customHeight="1" thickBot="1">
      <c r="A3475" s="150" t="s">
        <v>1849</v>
      </c>
      <c r="B3475" s="62">
        <v>620</v>
      </c>
      <c r="C3475" s="40" t="s">
        <v>1867</v>
      </c>
      <c r="D3475" s="134">
        <v>0.8</v>
      </c>
      <c r="E3475" s="490">
        <v>0.8</v>
      </c>
      <c r="F3475" s="490">
        <v>0.8</v>
      </c>
      <c r="G3475" s="490">
        <v>0.8</v>
      </c>
      <c r="H3475" s="490">
        <v>0.8</v>
      </c>
      <c r="I3475" s="490">
        <v>0.9</v>
      </c>
      <c r="J3475" s="490">
        <v>0.8</v>
      </c>
      <c r="K3475" s="490">
        <v>0.8</v>
      </c>
      <c r="L3475" s="490">
        <v>0.8</v>
      </c>
      <c r="M3475" s="490">
        <v>0.8</v>
      </c>
      <c r="N3475" s="490">
        <v>0.8</v>
      </c>
      <c r="O3475" s="111">
        <f>(R3475)-SUM(D3475:N3475)</f>
        <v>0.90000000000000036</v>
      </c>
      <c r="P3475" s="112">
        <f t="shared" si="2638"/>
        <v>9.8000000000000007</v>
      </c>
      <c r="Q3475" s="79"/>
      <c r="R3475" s="120">
        <v>9.8000000000000007</v>
      </c>
      <c r="S3475" s="114">
        <v>9.8000000000000007</v>
      </c>
      <c r="T3475" s="115">
        <f t="shared" si="2654"/>
        <v>0</v>
      </c>
      <c r="U3475" s="209">
        <v>2</v>
      </c>
    </row>
    <row r="3476" spans="1:246" s="60" customFormat="1" ht="15.75" hidden="1" customHeight="1" thickBot="1">
      <c r="A3476" s="150" t="s">
        <v>1849</v>
      </c>
      <c r="B3476" s="62">
        <v>621</v>
      </c>
      <c r="C3476" s="40" t="s">
        <v>1868</v>
      </c>
      <c r="D3476" s="134">
        <v>0.8</v>
      </c>
      <c r="E3476" s="490">
        <v>0.8</v>
      </c>
      <c r="F3476" s="490">
        <v>0.9</v>
      </c>
      <c r="G3476" s="490">
        <v>0.8</v>
      </c>
      <c r="H3476" s="490">
        <v>0.8</v>
      </c>
      <c r="I3476" s="490">
        <v>0.9</v>
      </c>
      <c r="J3476" s="490">
        <v>0.8</v>
      </c>
      <c r="K3476" s="490">
        <v>0.8</v>
      </c>
      <c r="L3476" s="490">
        <v>0.9</v>
      </c>
      <c r="M3476" s="490">
        <v>0.8</v>
      </c>
      <c r="N3476" s="490">
        <v>0.8</v>
      </c>
      <c r="O3476" s="111">
        <f>(R3476)-SUM(D3476:N3476)</f>
        <v>0.89999999999999858</v>
      </c>
      <c r="P3476" s="112">
        <f t="shared" si="2638"/>
        <v>10</v>
      </c>
      <c r="Q3476" s="80"/>
      <c r="R3476" s="120">
        <v>10</v>
      </c>
      <c r="S3476" s="114">
        <v>10</v>
      </c>
      <c r="T3476" s="115">
        <f t="shared" si="2654"/>
        <v>0</v>
      </c>
      <c r="U3476" s="209">
        <v>2</v>
      </c>
    </row>
    <row r="3477" spans="1:246" s="60" customFormat="1" ht="15.75" hidden="1" customHeight="1" thickBot="1">
      <c r="A3477" s="150" t="s">
        <v>1849</v>
      </c>
      <c r="B3477" s="213"/>
      <c r="C3477" s="40" t="s">
        <v>1869</v>
      </c>
      <c r="D3477" s="134"/>
      <c r="E3477" s="133"/>
      <c r="F3477" s="133"/>
      <c r="G3477" s="133"/>
      <c r="H3477" s="133"/>
      <c r="I3477" s="133"/>
      <c r="J3477" s="133"/>
      <c r="K3477" s="133"/>
      <c r="L3477" s="133"/>
      <c r="M3477" s="133"/>
      <c r="N3477" s="133"/>
      <c r="O3477" s="111">
        <f>(R3477)-SUM(D3477:N3477)</f>
        <v>0</v>
      </c>
      <c r="P3477" s="112">
        <f t="shared" si="2638"/>
        <v>0</v>
      </c>
      <c r="Q3477" s="80"/>
      <c r="R3477" s="120">
        <v>0</v>
      </c>
      <c r="S3477" s="114">
        <v>0</v>
      </c>
      <c r="T3477" s="115">
        <f t="shared" si="2654"/>
        <v>0</v>
      </c>
      <c r="U3477" s="209">
        <v>2</v>
      </c>
    </row>
    <row r="3478" spans="1:246" s="60" customFormat="1" ht="15.75" hidden="1" customHeight="1" thickBot="1">
      <c r="A3478" s="150" t="s">
        <v>1849</v>
      </c>
      <c r="B3478" s="213"/>
      <c r="C3478" s="40" t="s">
        <v>1870</v>
      </c>
      <c r="D3478" s="134"/>
      <c r="E3478" s="133"/>
      <c r="F3478" s="133"/>
      <c r="G3478" s="133"/>
      <c r="H3478" s="133"/>
      <c r="I3478" s="133"/>
      <c r="J3478" s="133"/>
      <c r="K3478" s="133"/>
      <c r="L3478" s="133"/>
      <c r="M3478" s="133"/>
      <c r="N3478" s="133"/>
      <c r="O3478" s="111">
        <f>(R3478)-SUM(D3478:N3478)</f>
        <v>0</v>
      </c>
      <c r="P3478" s="112">
        <f t="shared" si="2638"/>
        <v>0</v>
      </c>
      <c r="Q3478" s="80"/>
      <c r="R3478" s="120">
        <v>0</v>
      </c>
      <c r="S3478" s="114">
        <v>0</v>
      </c>
      <c r="T3478" s="115">
        <f t="shared" si="2654"/>
        <v>0</v>
      </c>
      <c r="U3478" s="209">
        <v>2</v>
      </c>
    </row>
    <row r="3479" spans="1:246" s="60" customFormat="1" ht="15.75" hidden="1" customHeight="1" thickBot="1">
      <c r="A3479" s="150" t="s">
        <v>1849</v>
      </c>
      <c r="B3479" s="213"/>
      <c r="C3479" s="40" t="s">
        <v>1871</v>
      </c>
      <c r="D3479" s="134"/>
      <c r="E3479" s="133"/>
      <c r="F3479" s="133"/>
      <c r="G3479" s="133"/>
      <c r="H3479" s="133"/>
      <c r="I3479" s="133"/>
      <c r="J3479" s="133"/>
      <c r="K3479" s="133"/>
      <c r="L3479" s="133"/>
      <c r="M3479" s="133"/>
      <c r="N3479" s="133"/>
      <c r="O3479" s="111">
        <f>(R3479)-SUM(D3479:N3479)</f>
        <v>0</v>
      </c>
      <c r="P3479" s="112">
        <f t="shared" si="2638"/>
        <v>0</v>
      </c>
      <c r="Q3479" s="80"/>
      <c r="R3479" s="120">
        <v>0</v>
      </c>
      <c r="S3479" s="114">
        <v>0</v>
      </c>
      <c r="T3479" s="115">
        <f t="shared" si="2654"/>
        <v>0</v>
      </c>
      <c r="U3479" s="209">
        <v>2</v>
      </c>
    </row>
    <row r="3480" spans="1:246" s="60" customFormat="1" ht="15.75" hidden="1" customHeight="1" thickBot="1">
      <c r="A3480" s="150" t="s">
        <v>1849</v>
      </c>
      <c r="B3480" s="213"/>
      <c r="C3480" s="40" t="s">
        <v>2574</v>
      </c>
      <c r="D3480" s="492"/>
      <c r="E3480" s="491"/>
      <c r="F3480" s="491"/>
      <c r="G3480" s="491"/>
      <c r="H3480" s="491"/>
      <c r="I3480" s="491"/>
      <c r="J3480" s="491"/>
      <c r="K3480" s="491"/>
      <c r="L3480" s="491"/>
      <c r="M3480" s="491"/>
      <c r="N3480" s="491"/>
      <c r="O3480" s="111">
        <f t="shared" ref="O3480:O3482" si="2655">(R3480)-SUM(D3480:N3480)</f>
        <v>0</v>
      </c>
      <c r="P3480" s="112">
        <f t="shared" ref="P3480:P3482" si="2656">SUM(D3480:O3480)</f>
        <v>0</v>
      </c>
      <c r="Q3480" s="80"/>
      <c r="R3480" s="487">
        <v>0</v>
      </c>
      <c r="S3480" s="488">
        <v>0</v>
      </c>
      <c r="T3480" s="115">
        <f t="shared" ref="T3480:T3482" si="2657">R3480-S3480</f>
        <v>0</v>
      </c>
      <c r="U3480" s="209">
        <v>2</v>
      </c>
    </row>
    <row r="3481" spans="1:246" s="60" customFormat="1" ht="15.75" hidden="1" customHeight="1" thickBot="1">
      <c r="A3481" s="150" t="s">
        <v>1849</v>
      </c>
      <c r="B3481" s="213"/>
      <c r="C3481" s="40" t="s">
        <v>2670</v>
      </c>
      <c r="D3481" s="492"/>
      <c r="E3481" s="491"/>
      <c r="F3481" s="491"/>
      <c r="G3481" s="491"/>
      <c r="H3481" s="491"/>
      <c r="I3481" s="491"/>
      <c r="J3481" s="491"/>
      <c r="K3481" s="491"/>
      <c r="L3481" s="491"/>
      <c r="M3481" s="491"/>
      <c r="N3481" s="491"/>
      <c r="O3481" s="111">
        <f t="shared" si="2655"/>
        <v>0</v>
      </c>
      <c r="P3481" s="112">
        <f t="shared" si="2656"/>
        <v>0</v>
      </c>
      <c r="Q3481" s="80"/>
      <c r="R3481" s="487">
        <v>0</v>
      </c>
      <c r="S3481" s="488">
        <v>0</v>
      </c>
      <c r="T3481" s="115">
        <f t="shared" si="2657"/>
        <v>0</v>
      </c>
      <c r="U3481" s="209">
        <v>2</v>
      </c>
    </row>
    <row r="3482" spans="1:246" s="60" customFormat="1" ht="15.75" hidden="1" customHeight="1" thickBot="1">
      <c r="A3482" s="150" t="s">
        <v>1849</v>
      </c>
      <c r="B3482" s="213"/>
      <c r="C3482" s="40" t="s">
        <v>2766</v>
      </c>
      <c r="D3482" s="492"/>
      <c r="E3482" s="491"/>
      <c r="F3482" s="491"/>
      <c r="G3482" s="491"/>
      <c r="H3482" s="491"/>
      <c r="I3482" s="491"/>
      <c r="J3482" s="491"/>
      <c r="K3482" s="491"/>
      <c r="L3482" s="491"/>
      <c r="M3482" s="491"/>
      <c r="N3482" s="491"/>
      <c r="O3482" s="111">
        <f t="shared" si="2655"/>
        <v>0</v>
      </c>
      <c r="P3482" s="112">
        <f t="shared" si="2656"/>
        <v>0</v>
      </c>
      <c r="Q3482" s="80"/>
      <c r="R3482" s="487">
        <v>0</v>
      </c>
      <c r="S3482" s="488">
        <v>0</v>
      </c>
      <c r="T3482" s="115">
        <f t="shared" si="2657"/>
        <v>0</v>
      </c>
      <c r="U3482" s="209">
        <v>2</v>
      </c>
    </row>
    <row r="3483" spans="1:246" s="61" customFormat="1" ht="15.6" hidden="1" customHeight="1" thickBot="1">
      <c r="A3483" s="81"/>
      <c r="B3483" s="82"/>
      <c r="C3483" s="50"/>
      <c r="D3483" s="83"/>
      <c r="E3483" s="83"/>
      <c r="F3483" s="83"/>
      <c r="G3483" s="83"/>
      <c r="H3483" s="83"/>
      <c r="I3483" s="83"/>
      <c r="J3483" s="83"/>
      <c r="K3483" s="83"/>
      <c r="L3483" s="83"/>
      <c r="M3483" s="83"/>
      <c r="N3483" s="83"/>
      <c r="O3483" s="83"/>
      <c r="P3483" s="83"/>
      <c r="Q3483" s="84"/>
      <c r="R3483" s="83"/>
      <c r="S3483" s="83"/>
      <c r="T3483" s="67"/>
      <c r="U3483" s="209">
        <v>2</v>
      </c>
      <c r="V3483" s="118"/>
      <c r="W3483" s="118"/>
      <c r="X3483" s="118"/>
      <c r="Y3483" s="118"/>
      <c r="Z3483" s="118"/>
      <c r="AA3483" s="118"/>
      <c r="AB3483" s="118"/>
      <c r="AC3483" s="118"/>
      <c r="AD3483" s="118"/>
      <c r="AE3483" s="118"/>
      <c r="AF3483" s="118"/>
      <c r="AG3483" s="118"/>
      <c r="AH3483" s="118"/>
      <c r="AI3483" s="118"/>
      <c r="AJ3483" s="118"/>
      <c r="AK3483" s="118"/>
      <c r="AL3483" s="118"/>
      <c r="AM3483" s="118"/>
      <c r="AN3483" s="118"/>
      <c r="AO3483" s="118"/>
      <c r="AP3483" s="118"/>
      <c r="AQ3483" s="118"/>
      <c r="AR3483" s="118"/>
      <c r="AS3483" s="118"/>
      <c r="AT3483" s="118"/>
      <c r="AU3483" s="118"/>
      <c r="AV3483" s="118"/>
      <c r="AW3483" s="118"/>
      <c r="AX3483" s="118"/>
      <c r="AY3483" s="118"/>
      <c r="AZ3483" s="118"/>
      <c r="BA3483" s="118"/>
      <c r="BB3483" s="118"/>
      <c r="BC3483" s="118"/>
      <c r="BD3483" s="118"/>
      <c r="BE3483" s="118"/>
      <c r="BF3483" s="118"/>
      <c r="BG3483" s="118"/>
      <c r="BH3483" s="118"/>
      <c r="BI3483" s="118"/>
      <c r="BJ3483" s="118"/>
      <c r="BK3483" s="118"/>
      <c r="BL3483" s="118"/>
      <c r="BM3483" s="118"/>
      <c r="BN3483" s="118"/>
      <c r="BO3483" s="118"/>
      <c r="BP3483" s="118"/>
      <c r="BQ3483" s="118"/>
      <c r="BR3483" s="118"/>
      <c r="BS3483" s="118"/>
      <c r="BT3483" s="118"/>
      <c r="BU3483" s="118"/>
      <c r="BV3483" s="118"/>
      <c r="BW3483" s="118"/>
      <c r="BX3483" s="118"/>
      <c r="BY3483" s="118"/>
      <c r="BZ3483" s="118"/>
      <c r="CA3483" s="118"/>
      <c r="CB3483" s="118"/>
      <c r="CC3483" s="118"/>
      <c r="CD3483" s="118"/>
      <c r="CE3483" s="118"/>
      <c r="CF3483" s="118"/>
      <c r="CG3483" s="118"/>
      <c r="CH3483" s="118"/>
      <c r="CI3483" s="118"/>
      <c r="CJ3483" s="118"/>
      <c r="CK3483" s="118"/>
      <c r="CL3483" s="118"/>
      <c r="CM3483" s="118"/>
      <c r="CN3483" s="118"/>
      <c r="CO3483" s="118"/>
      <c r="CP3483" s="118"/>
      <c r="CQ3483" s="118"/>
      <c r="CR3483" s="118"/>
      <c r="CS3483" s="118"/>
      <c r="CT3483" s="118"/>
      <c r="CU3483" s="118"/>
      <c r="CV3483" s="118"/>
      <c r="CW3483" s="118"/>
      <c r="CX3483" s="118"/>
      <c r="CY3483" s="118"/>
      <c r="CZ3483" s="118"/>
      <c r="DA3483" s="118"/>
      <c r="DB3483" s="118"/>
      <c r="DC3483" s="118"/>
      <c r="DD3483" s="118"/>
      <c r="DE3483" s="118"/>
      <c r="DF3483" s="118"/>
      <c r="DG3483" s="118"/>
      <c r="DH3483" s="118"/>
      <c r="DI3483" s="118"/>
      <c r="DJ3483" s="118"/>
      <c r="DK3483" s="118"/>
      <c r="DL3483" s="118"/>
      <c r="DM3483" s="118"/>
      <c r="DN3483" s="118"/>
      <c r="DO3483" s="118"/>
      <c r="DP3483" s="118"/>
      <c r="DQ3483" s="118"/>
      <c r="DR3483" s="118"/>
      <c r="DS3483" s="118"/>
      <c r="DT3483" s="118"/>
      <c r="DU3483" s="118"/>
      <c r="DV3483" s="118"/>
      <c r="DW3483" s="118"/>
      <c r="DX3483" s="118"/>
      <c r="DY3483" s="118"/>
      <c r="DZ3483" s="118"/>
      <c r="EA3483" s="118"/>
      <c r="EB3483" s="118"/>
      <c r="EC3483" s="118"/>
      <c r="ED3483" s="118"/>
      <c r="EE3483" s="118"/>
      <c r="EF3483" s="118"/>
      <c r="EG3483" s="118"/>
      <c r="EH3483" s="118"/>
      <c r="EI3483" s="118"/>
      <c r="EJ3483" s="118"/>
      <c r="EK3483" s="118"/>
      <c r="EL3483" s="118"/>
      <c r="EM3483" s="118"/>
      <c r="EN3483" s="118"/>
      <c r="EO3483" s="118"/>
      <c r="EP3483" s="118"/>
      <c r="EQ3483" s="118"/>
      <c r="ER3483" s="118"/>
      <c r="ES3483" s="118"/>
      <c r="ET3483" s="118"/>
      <c r="EU3483" s="118"/>
      <c r="EV3483" s="118"/>
      <c r="EW3483" s="118"/>
      <c r="EX3483" s="118"/>
      <c r="EY3483" s="118"/>
      <c r="EZ3483" s="118"/>
      <c r="FA3483" s="118"/>
      <c r="FB3483" s="118"/>
      <c r="FC3483" s="118"/>
      <c r="FD3483" s="118"/>
      <c r="FE3483" s="118"/>
      <c r="FF3483" s="118"/>
      <c r="FG3483" s="118"/>
      <c r="FH3483" s="118"/>
      <c r="FI3483" s="118"/>
      <c r="FJ3483" s="118"/>
      <c r="FK3483" s="118"/>
      <c r="FL3483" s="118"/>
      <c r="FM3483" s="118"/>
      <c r="FN3483" s="118"/>
      <c r="FO3483" s="118"/>
      <c r="FP3483" s="118"/>
      <c r="FQ3483" s="118"/>
      <c r="FR3483" s="118"/>
      <c r="FS3483" s="118"/>
      <c r="FT3483" s="118"/>
      <c r="FU3483" s="118"/>
      <c r="FV3483" s="118"/>
      <c r="FW3483" s="118"/>
      <c r="FX3483" s="118"/>
      <c r="FY3483" s="118"/>
      <c r="FZ3483" s="118"/>
      <c r="GA3483" s="118"/>
      <c r="GB3483" s="118"/>
      <c r="GC3483" s="118"/>
      <c r="GD3483" s="118"/>
      <c r="GE3483" s="118"/>
      <c r="GF3483" s="118"/>
      <c r="GG3483" s="118"/>
      <c r="GH3483" s="118"/>
      <c r="GI3483" s="118"/>
      <c r="GJ3483" s="118"/>
      <c r="GK3483" s="118"/>
      <c r="GL3483" s="118"/>
      <c r="GM3483" s="118"/>
      <c r="GN3483" s="118"/>
      <c r="GO3483" s="118"/>
      <c r="GP3483" s="118"/>
      <c r="GQ3483" s="118"/>
      <c r="GR3483" s="118"/>
      <c r="GS3483" s="118"/>
      <c r="GT3483" s="118"/>
      <c r="GU3483" s="118"/>
      <c r="GV3483" s="118"/>
      <c r="GW3483" s="118"/>
      <c r="GX3483" s="118"/>
      <c r="GY3483" s="118"/>
      <c r="GZ3483" s="118"/>
      <c r="HA3483" s="118"/>
      <c r="HB3483" s="118"/>
      <c r="HC3483" s="118"/>
      <c r="HD3483" s="118"/>
      <c r="HE3483" s="118"/>
      <c r="HF3483" s="118"/>
      <c r="HG3483" s="118"/>
      <c r="HH3483" s="118"/>
      <c r="HI3483" s="118"/>
      <c r="HJ3483" s="118"/>
      <c r="HK3483" s="118"/>
      <c r="HL3483" s="118"/>
      <c r="HM3483" s="118"/>
      <c r="HN3483" s="118"/>
      <c r="HO3483" s="118"/>
      <c r="HP3483" s="118"/>
      <c r="HQ3483" s="118"/>
      <c r="HR3483" s="118"/>
      <c r="HS3483" s="118"/>
      <c r="HT3483" s="118"/>
      <c r="HU3483" s="118"/>
      <c r="HV3483" s="118"/>
      <c r="HW3483" s="118"/>
      <c r="HX3483" s="118"/>
      <c r="HY3483" s="118"/>
      <c r="HZ3483" s="118"/>
      <c r="IA3483" s="118"/>
      <c r="IB3483" s="118"/>
      <c r="IC3483" s="118"/>
      <c r="ID3483" s="118"/>
      <c r="IE3483" s="118"/>
      <c r="IF3483" s="118"/>
      <c r="IG3483" s="118"/>
      <c r="IH3483" s="118"/>
      <c r="II3483" s="118"/>
      <c r="IJ3483" s="118"/>
      <c r="IK3483" s="118"/>
      <c r="IL3483" s="118"/>
    </row>
    <row r="3484" spans="1:246" s="60" customFormat="1" ht="15.75" hidden="1" customHeight="1" thickBot="1">
      <c r="A3484" s="174" t="s">
        <v>1872</v>
      </c>
      <c r="B3484" s="213"/>
      <c r="C3484" s="40" t="s">
        <v>1873</v>
      </c>
      <c r="D3484" s="154">
        <v>0</v>
      </c>
      <c r="E3484" s="154">
        <v>0</v>
      </c>
      <c r="F3484" s="154">
        <v>0</v>
      </c>
      <c r="G3484" s="154">
        <v>0</v>
      </c>
      <c r="H3484" s="154">
        <v>0</v>
      </c>
      <c r="I3484" s="154">
        <v>0</v>
      </c>
      <c r="J3484" s="154">
        <v>0</v>
      </c>
      <c r="K3484" s="154">
        <v>0</v>
      </c>
      <c r="L3484" s="154">
        <v>0</v>
      </c>
      <c r="M3484" s="154">
        <v>0</v>
      </c>
      <c r="N3484" s="154">
        <v>0</v>
      </c>
      <c r="O3484" s="154">
        <v>0</v>
      </c>
      <c r="P3484" s="290">
        <f t="shared" ref="P3484:P3493" si="2658">SUM(D3484:O3484)</f>
        <v>0</v>
      </c>
      <c r="Q3484" s="291"/>
      <c r="R3484" s="83"/>
      <c r="S3484" s="83"/>
      <c r="T3484" s="67"/>
      <c r="U3484" s="209">
        <v>2</v>
      </c>
    </row>
    <row r="3485" spans="1:246" s="60" customFormat="1" ht="15.75" hidden="1" customHeight="1" thickBot="1">
      <c r="A3485" s="150" t="s">
        <v>1872</v>
      </c>
      <c r="B3485" s="213"/>
      <c r="C3485" s="40" t="s">
        <v>1874</v>
      </c>
      <c r="D3485" s="172">
        <v>0</v>
      </c>
      <c r="E3485" s="119">
        <v>0</v>
      </c>
      <c r="F3485" s="119">
        <v>0</v>
      </c>
      <c r="G3485" s="119">
        <v>0</v>
      </c>
      <c r="H3485" s="119">
        <v>0</v>
      </c>
      <c r="I3485" s="119">
        <v>0</v>
      </c>
      <c r="J3485" s="119">
        <v>0</v>
      </c>
      <c r="K3485" s="119">
        <v>0</v>
      </c>
      <c r="L3485" s="119">
        <v>0</v>
      </c>
      <c r="M3485" s="119">
        <v>0</v>
      </c>
      <c r="N3485" s="119">
        <v>0</v>
      </c>
      <c r="O3485" s="119">
        <v>0</v>
      </c>
      <c r="P3485" s="107">
        <f t="shared" si="2658"/>
        <v>0</v>
      </c>
      <c r="Q3485" s="291"/>
      <c r="R3485" s="83"/>
      <c r="S3485" s="83"/>
      <c r="T3485" s="67"/>
      <c r="U3485" s="209">
        <v>2</v>
      </c>
    </row>
    <row r="3486" spans="1:246" s="60" customFormat="1" ht="15.75" hidden="1" customHeight="1" thickBot="1">
      <c r="A3486" s="150" t="s">
        <v>1872</v>
      </c>
      <c r="B3486" s="213"/>
      <c r="C3486" s="40" t="s">
        <v>1875</v>
      </c>
      <c r="D3486" s="293">
        <v>0</v>
      </c>
      <c r="E3486" s="346">
        <v>0</v>
      </c>
      <c r="F3486" s="346">
        <v>0</v>
      </c>
      <c r="G3486" s="346">
        <v>0</v>
      </c>
      <c r="H3486" s="346">
        <v>0</v>
      </c>
      <c r="I3486" s="346">
        <v>0</v>
      </c>
      <c r="J3486" s="346">
        <v>0</v>
      </c>
      <c r="K3486" s="346">
        <v>0</v>
      </c>
      <c r="L3486" s="346">
        <v>0</v>
      </c>
      <c r="M3486" s="346">
        <v>0</v>
      </c>
      <c r="N3486" s="346">
        <v>0</v>
      </c>
      <c r="O3486" s="346">
        <v>0</v>
      </c>
      <c r="P3486" s="295">
        <f t="shared" si="2658"/>
        <v>0</v>
      </c>
      <c r="Q3486" s="291"/>
      <c r="R3486" s="83"/>
      <c r="S3486" s="83"/>
      <c r="T3486" s="67"/>
      <c r="U3486" s="209">
        <v>2</v>
      </c>
    </row>
    <row r="3487" spans="1:246" s="60" customFormat="1" ht="15.75" hidden="1" customHeight="1" thickBot="1">
      <c r="A3487" s="150" t="s">
        <v>1872</v>
      </c>
      <c r="B3487" s="213"/>
      <c r="C3487" s="40" t="s">
        <v>1876</v>
      </c>
      <c r="D3487" s="153">
        <v>0</v>
      </c>
      <c r="E3487" s="154">
        <v>0</v>
      </c>
      <c r="F3487" s="154">
        <v>0</v>
      </c>
      <c r="G3487" s="154">
        <v>0</v>
      </c>
      <c r="H3487" s="154">
        <v>0</v>
      </c>
      <c r="I3487" s="154">
        <v>0</v>
      </c>
      <c r="J3487" s="154">
        <v>0</v>
      </c>
      <c r="K3487" s="154">
        <v>0</v>
      </c>
      <c r="L3487" s="154">
        <v>0</v>
      </c>
      <c r="M3487" s="154">
        <v>0</v>
      </c>
      <c r="N3487" s="154">
        <v>0</v>
      </c>
      <c r="O3487" s="154">
        <v>0</v>
      </c>
      <c r="P3487" s="155">
        <f t="shared" si="2658"/>
        <v>0</v>
      </c>
      <c r="Q3487" s="291"/>
      <c r="R3487" s="83"/>
      <c r="S3487" s="83"/>
      <c r="T3487" s="67"/>
      <c r="U3487" s="209">
        <v>2</v>
      </c>
    </row>
    <row r="3488" spans="1:246" s="60" customFormat="1" ht="15.75" hidden="1" customHeight="1" thickBot="1">
      <c r="A3488" s="150" t="s">
        <v>1872</v>
      </c>
      <c r="B3488" s="213"/>
      <c r="C3488" s="41" t="s">
        <v>1877</v>
      </c>
      <c r="D3488" s="153">
        <v>0</v>
      </c>
      <c r="E3488" s="154">
        <v>0</v>
      </c>
      <c r="F3488" s="154">
        <v>0</v>
      </c>
      <c r="G3488" s="154">
        <v>0</v>
      </c>
      <c r="H3488" s="154">
        <v>0</v>
      </c>
      <c r="I3488" s="154">
        <v>0</v>
      </c>
      <c r="J3488" s="154">
        <v>0</v>
      </c>
      <c r="K3488" s="154">
        <v>0</v>
      </c>
      <c r="L3488" s="154">
        <v>0</v>
      </c>
      <c r="M3488" s="154">
        <v>0</v>
      </c>
      <c r="N3488" s="154">
        <v>0</v>
      </c>
      <c r="O3488" s="154">
        <v>0</v>
      </c>
      <c r="P3488" s="155">
        <f t="shared" si="2658"/>
        <v>0</v>
      </c>
      <c r="Q3488" s="157" t="e">
        <f>(P3510/P3509-1)</f>
        <v>#DIV/0!</v>
      </c>
      <c r="R3488" s="83"/>
      <c r="S3488" s="83"/>
      <c r="T3488" s="67"/>
      <c r="U3488" s="209">
        <v>2</v>
      </c>
    </row>
    <row r="3489" spans="1:21" s="60" customFormat="1" ht="15.75" hidden="1" customHeight="1" thickBot="1">
      <c r="A3489" s="150" t="s">
        <v>1872</v>
      </c>
      <c r="B3489" s="213"/>
      <c r="C3489" s="40" t="s">
        <v>1878</v>
      </c>
      <c r="D3489" s="153">
        <v>0</v>
      </c>
      <c r="E3489" s="154">
        <v>0</v>
      </c>
      <c r="F3489" s="154">
        <v>0</v>
      </c>
      <c r="G3489" s="154">
        <v>0</v>
      </c>
      <c r="H3489" s="154">
        <v>0</v>
      </c>
      <c r="I3489" s="154">
        <v>0</v>
      </c>
      <c r="J3489" s="154">
        <v>0</v>
      </c>
      <c r="K3489" s="154">
        <v>0</v>
      </c>
      <c r="L3489" s="154">
        <v>0</v>
      </c>
      <c r="M3489" s="154">
        <v>0</v>
      </c>
      <c r="N3489" s="154">
        <v>0</v>
      </c>
      <c r="O3489" s="154">
        <v>0</v>
      </c>
      <c r="P3489" s="155">
        <f t="shared" si="2658"/>
        <v>0</v>
      </c>
      <c r="Q3489" s="157" t="e">
        <f>(P3511/P3510-1)</f>
        <v>#DIV/0!</v>
      </c>
      <c r="R3489" s="83"/>
      <c r="S3489" s="83"/>
      <c r="T3489" s="67"/>
      <c r="U3489" s="209">
        <v>2</v>
      </c>
    </row>
    <row r="3490" spans="1:21" s="60" customFormat="1" ht="15.75" hidden="1" customHeight="1" thickBot="1">
      <c r="A3490" s="150" t="s">
        <v>1872</v>
      </c>
      <c r="B3490" s="213"/>
      <c r="C3490" s="40" t="s">
        <v>1879</v>
      </c>
      <c r="D3490" s="153">
        <v>0</v>
      </c>
      <c r="E3490" s="154">
        <v>0</v>
      </c>
      <c r="F3490" s="154">
        <v>0</v>
      </c>
      <c r="G3490" s="154">
        <v>0</v>
      </c>
      <c r="H3490" s="154">
        <v>0</v>
      </c>
      <c r="I3490" s="154">
        <v>0</v>
      </c>
      <c r="J3490" s="154">
        <v>0</v>
      </c>
      <c r="K3490" s="154">
        <v>0</v>
      </c>
      <c r="L3490" s="154">
        <v>0</v>
      </c>
      <c r="M3490" s="154">
        <v>0</v>
      </c>
      <c r="N3490" s="154">
        <v>0</v>
      </c>
      <c r="O3490" s="154">
        <v>0</v>
      </c>
      <c r="P3490" s="155">
        <f t="shared" si="2658"/>
        <v>0</v>
      </c>
      <c r="Q3490" s="156" t="e">
        <f>(P3512/P3511-1)</f>
        <v>#DIV/0!</v>
      </c>
      <c r="R3490" s="83"/>
      <c r="S3490" s="83"/>
      <c r="T3490" s="67"/>
      <c r="U3490" s="209">
        <v>2</v>
      </c>
    </row>
    <row r="3491" spans="1:21" s="60" customFormat="1" ht="15.75" hidden="1" customHeight="1" thickBot="1">
      <c r="A3491" s="150" t="s">
        <v>1872</v>
      </c>
      <c r="B3491" s="213"/>
      <c r="C3491" s="49" t="s">
        <v>1880</v>
      </c>
      <c r="D3491" s="153">
        <v>0</v>
      </c>
      <c r="E3491" s="154">
        <v>0</v>
      </c>
      <c r="F3491" s="154">
        <v>0</v>
      </c>
      <c r="G3491" s="154">
        <v>0</v>
      </c>
      <c r="H3491" s="154">
        <v>0</v>
      </c>
      <c r="I3491" s="154">
        <v>0</v>
      </c>
      <c r="J3491" s="154">
        <v>0</v>
      </c>
      <c r="K3491" s="154">
        <v>0</v>
      </c>
      <c r="L3491" s="154">
        <v>0</v>
      </c>
      <c r="M3491" s="154">
        <v>0</v>
      </c>
      <c r="N3491" s="154">
        <v>0</v>
      </c>
      <c r="O3491" s="154">
        <v>0</v>
      </c>
      <c r="P3491" s="155">
        <f t="shared" si="2658"/>
        <v>0</v>
      </c>
      <c r="Q3491" s="156">
        <v>0</v>
      </c>
      <c r="R3491" s="83"/>
      <c r="S3491" s="83"/>
      <c r="T3491" s="232"/>
      <c r="U3491" s="209">
        <v>2</v>
      </c>
    </row>
    <row r="3492" spans="1:21" s="60" customFormat="1" ht="15.75" hidden="1" customHeight="1" thickBot="1">
      <c r="A3492" s="150" t="s">
        <v>1872</v>
      </c>
      <c r="B3492" s="62"/>
      <c r="C3492" s="49" t="s">
        <v>1881</v>
      </c>
      <c r="D3492" s="298">
        <v>0</v>
      </c>
      <c r="E3492" s="299">
        <v>0</v>
      </c>
      <c r="F3492" s="299">
        <v>0</v>
      </c>
      <c r="G3492" s="299">
        <v>0</v>
      </c>
      <c r="H3492" s="299">
        <v>0</v>
      </c>
      <c r="I3492" s="299">
        <v>0</v>
      </c>
      <c r="J3492" s="299">
        <v>0</v>
      </c>
      <c r="K3492" s="299">
        <v>0</v>
      </c>
      <c r="L3492" s="299">
        <v>0</v>
      </c>
      <c r="M3492" s="299">
        <v>0</v>
      </c>
      <c r="N3492" s="299">
        <v>0</v>
      </c>
      <c r="O3492" s="299">
        <v>0</v>
      </c>
      <c r="P3492" s="300">
        <f t="shared" si="2658"/>
        <v>0</v>
      </c>
      <c r="Q3492" s="301">
        <v>0</v>
      </c>
      <c r="R3492" s="83"/>
      <c r="S3492" s="83"/>
      <c r="T3492" s="67"/>
      <c r="U3492" s="209">
        <v>2</v>
      </c>
    </row>
    <row r="3493" spans="1:21" s="60" customFormat="1" ht="15.75" hidden="1" customHeight="1" thickBot="1">
      <c r="A3493" s="150" t="s">
        <v>1872</v>
      </c>
      <c r="B3493" s="62"/>
      <c r="C3493" s="49" t="s">
        <v>1882</v>
      </c>
      <c r="D3493" s="130">
        <v>0</v>
      </c>
      <c r="E3493" s="119">
        <v>0</v>
      </c>
      <c r="F3493" s="119">
        <v>0</v>
      </c>
      <c r="G3493" s="119">
        <v>0</v>
      </c>
      <c r="H3493" s="119">
        <v>0</v>
      </c>
      <c r="I3493" s="119">
        <v>0</v>
      </c>
      <c r="J3493" s="119">
        <v>0</v>
      </c>
      <c r="K3493" s="119">
        <v>0</v>
      </c>
      <c r="L3493" s="119">
        <v>0</v>
      </c>
      <c r="M3493" s="119">
        <v>0</v>
      </c>
      <c r="N3493" s="119">
        <v>0</v>
      </c>
      <c r="O3493" s="119">
        <v>0</v>
      </c>
      <c r="P3493" s="175">
        <f t="shared" si="2658"/>
        <v>0</v>
      </c>
      <c r="Q3493" s="176">
        <v>0</v>
      </c>
      <c r="R3493" s="83"/>
      <c r="S3493" s="83"/>
      <c r="T3493" s="67"/>
      <c r="U3493" s="209">
        <v>2</v>
      </c>
    </row>
    <row r="3494" spans="1:21" s="60" customFormat="1" ht="15.6" hidden="1" customHeight="1" thickBot="1">
      <c r="A3494" s="150" t="s">
        <v>1872</v>
      </c>
      <c r="B3494" s="62"/>
      <c r="C3494" s="49" t="s">
        <v>1883</v>
      </c>
      <c r="D3494" s="130">
        <v>0</v>
      </c>
      <c r="E3494" s="119">
        <v>0</v>
      </c>
      <c r="F3494" s="119">
        <v>0</v>
      </c>
      <c r="G3494" s="119">
        <v>0</v>
      </c>
      <c r="H3494" s="119">
        <v>0</v>
      </c>
      <c r="I3494" s="119">
        <v>0</v>
      </c>
      <c r="J3494" s="119">
        <v>0</v>
      </c>
      <c r="K3494" s="119">
        <v>0</v>
      </c>
      <c r="L3494" s="119">
        <v>0</v>
      </c>
      <c r="M3494" s="119">
        <v>0</v>
      </c>
      <c r="N3494" s="119">
        <v>0</v>
      </c>
      <c r="O3494" s="119">
        <v>0</v>
      </c>
      <c r="P3494" s="175">
        <f>SUM(D3494:O3494)</f>
        <v>0</v>
      </c>
      <c r="Q3494" s="176">
        <v>0</v>
      </c>
      <c r="R3494" s="83"/>
      <c r="S3494" s="83"/>
      <c r="T3494" s="67"/>
      <c r="U3494" s="209">
        <v>2</v>
      </c>
    </row>
    <row r="3495" spans="1:21" s="60" customFormat="1" ht="15.6" hidden="1" customHeight="1" thickBot="1">
      <c r="A3495" s="150" t="s">
        <v>1872</v>
      </c>
      <c r="B3495" s="62"/>
      <c r="C3495" s="49" t="s">
        <v>1884</v>
      </c>
      <c r="D3495" s="130">
        <f>D3518/$P3518</f>
        <v>0</v>
      </c>
      <c r="E3495" s="119">
        <f t="shared" ref="E3495:O3495" si="2659">E3518/$P3518</f>
        <v>0</v>
      </c>
      <c r="F3495" s="119">
        <f t="shared" si="2659"/>
        <v>0</v>
      </c>
      <c r="G3495" s="119">
        <f t="shared" si="2659"/>
        <v>0</v>
      </c>
      <c r="H3495" s="119">
        <f t="shared" si="2659"/>
        <v>0</v>
      </c>
      <c r="I3495" s="119">
        <f t="shared" si="2659"/>
        <v>0.10905728885077023</v>
      </c>
      <c r="J3495" s="119">
        <f t="shared" si="2659"/>
        <v>0.10905728885077023</v>
      </c>
      <c r="K3495" s="119">
        <f t="shared" si="2659"/>
        <v>0.10717702180760662</v>
      </c>
      <c r="L3495" s="119">
        <f t="shared" si="2659"/>
        <v>0.15867180710171247</v>
      </c>
      <c r="M3495" s="119">
        <f t="shared" si="2659"/>
        <v>0.15587680708879703</v>
      </c>
      <c r="N3495" s="119">
        <f t="shared" si="2659"/>
        <v>0.15786376427724316</v>
      </c>
      <c r="O3495" s="119">
        <f t="shared" si="2659"/>
        <v>0.20229602202310026</v>
      </c>
      <c r="P3495" s="175">
        <f>SUM(D3495:O3495)</f>
        <v>1</v>
      </c>
      <c r="Q3495" s="176">
        <v>1</v>
      </c>
      <c r="R3495" s="83"/>
      <c r="S3495" s="83"/>
      <c r="T3495" s="67"/>
      <c r="U3495" s="209">
        <v>2</v>
      </c>
    </row>
    <row r="3496" spans="1:21" s="60" customFormat="1" ht="15.6" hidden="1" customHeight="1" thickBot="1">
      <c r="A3496" s="150" t="s">
        <v>1872</v>
      </c>
      <c r="B3496" s="62">
        <f>+B3475+1</f>
        <v>621</v>
      </c>
      <c r="C3496" s="49" t="s">
        <v>1885</v>
      </c>
      <c r="D3496" s="130">
        <f t="shared" ref="D3496:O3496" si="2660">D3519/$P3519</f>
        <v>4.3654520319417627E-2</v>
      </c>
      <c r="E3496" s="119">
        <f t="shared" si="2660"/>
        <v>0.18080448621769921</v>
      </c>
      <c r="F3496" s="119">
        <f t="shared" si="2660"/>
        <v>8.5968574137697609E-3</v>
      </c>
      <c r="G3496" s="119">
        <f t="shared" si="2660"/>
        <v>0.12088589286335398</v>
      </c>
      <c r="H3496" s="119">
        <f t="shared" si="2660"/>
        <v>7.4514118024999548E-2</v>
      </c>
      <c r="I3496" s="119">
        <f t="shared" si="2660"/>
        <v>6.9566452334612089E-2</v>
      </c>
      <c r="J3496" s="119">
        <f t="shared" si="2660"/>
        <v>8.5585213356639572E-2</v>
      </c>
      <c r="K3496" s="119">
        <f t="shared" si="2660"/>
        <v>4.9060728279625043E-2</v>
      </c>
      <c r="L3496" s="119">
        <f t="shared" si="2660"/>
        <v>0.16298817468634957</v>
      </c>
      <c r="M3496" s="119">
        <f t="shared" si="2660"/>
        <v>5.8082830989204706E-2</v>
      </c>
      <c r="N3496" s="119">
        <f t="shared" si="2660"/>
        <v>8.1292685208409321E-2</v>
      </c>
      <c r="O3496" s="119">
        <f t="shared" si="2660"/>
        <v>6.4968040305919558E-2</v>
      </c>
      <c r="P3496" s="175">
        <f t="shared" ref="P3496:P3528" si="2661">SUM(D3496:O3496)</f>
        <v>0.99999999999999989</v>
      </c>
      <c r="Q3496" s="176">
        <f>(P3519/P3518-1)</f>
        <v>1.8985898036314262</v>
      </c>
      <c r="R3496" s="83"/>
      <c r="S3496" s="83"/>
      <c r="T3496" s="67"/>
      <c r="U3496" s="209">
        <v>2</v>
      </c>
    </row>
    <row r="3497" spans="1:21" s="60" customFormat="1" ht="15.6" hidden="1" customHeight="1" thickBot="1">
      <c r="A3497" s="150" t="s">
        <v>1872</v>
      </c>
      <c r="B3497" s="62">
        <f>+B3496+1</f>
        <v>622</v>
      </c>
      <c r="C3497" s="49" t="s">
        <v>1886</v>
      </c>
      <c r="D3497" s="98">
        <f t="shared" ref="D3497:O3497" si="2662">D3520/$P3520</f>
        <v>3.2529809531106305E-2</v>
      </c>
      <c r="E3497" s="99">
        <f t="shared" si="2662"/>
        <v>4.4366504235516843E-2</v>
      </c>
      <c r="F3497" s="99">
        <f t="shared" si="2662"/>
        <v>4.912512663426253E-2</v>
      </c>
      <c r="G3497" s="99">
        <f t="shared" si="2662"/>
        <v>7.4443233657880484E-2</v>
      </c>
      <c r="H3497" s="99">
        <f t="shared" si="2662"/>
        <v>6.3950114087693952E-2</v>
      </c>
      <c r="I3497" s="99">
        <f t="shared" si="2662"/>
        <v>0.10085880066636643</v>
      </c>
      <c r="J3497" s="99">
        <f t="shared" si="2662"/>
        <v>7.1653337321602659E-2</v>
      </c>
      <c r="K3497" s="99">
        <f t="shared" si="2662"/>
        <v>6.8684699725060236E-2</v>
      </c>
      <c r="L3497" s="99">
        <f t="shared" si="2662"/>
        <v>0.16180969459174818</v>
      </c>
      <c r="M3497" s="99">
        <f t="shared" si="2662"/>
        <v>0.11555741329465641</v>
      </c>
      <c r="N3497" s="99">
        <f t="shared" si="2662"/>
        <v>0.10874997186102378</v>
      </c>
      <c r="O3497" s="99">
        <f t="shared" si="2662"/>
        <v>0.10827129439308218</v>
      </c>
      <c r="P3497" s="100">
        <f t="shared" si="2661"/>
        <v>1</v>
      </c>
      <c r="Q3497" s="101">
        <f t="shared" ref="Q3497:Q3505" si="2663">(P3520/P3519-1)</f>
        <v>0.52231677698685952</v>
      </c>
      <c r="R3497" s="83"/>
      <c r="S3497" s="83"/>
      <c r="T3497" s="67"/>
      <c r="U3497" s="209">
        <v>2</v>
      </c>
    </row>
    <row r="3498" spans="1:21" s="60" customFormat="1" ht="15.6" hidden="1" customHeight="1" thickBot="1">
      <c r="A3498" s="150" t="s">
        <v>1872</v>
      </c>
      <c r="B3498" s="62">
        <f>+B3497+1</f>
        <v>623</v>
      </c>
      <c r="C3498" s="40" t="s">
        <v>1887</v>
      </c>
      <c r="D3498" s="102">
        <f t="shared" ref="D3498:O3498" si="2664">D3521/$P3521</f>
        <v>8.5240244432773324E-2</v>
      </c>
      <c r="E3498" s="129">
        <f t="shared" si="2664"/>
        <v>8.2118100754936946E-2</v>
      </c>
      <c r="F3498" s="129">
        <f t="shared" si="2664"/>
        <v>8.2900570827046133E-2</v>
      </c>
      <c r="G3498" s="129">
        <f t="shared" si="2664"/>
        <v>8.1062137668098569E-2</v>
      </c>
      <c r="H3498" s="129">
        <f t="shared" si="2664"/>
        <v>9.771120111997933E-2</v>
      </c>
      <c r="I3498" s="129">
        <f t="shared" si="2664"/>
        <v>9.2578687687614736E-2</v>
      </c>
      <c r="J3498" s="129">
        <f t="shared" si="2664"/>
        <v>8.1227777735051937E-2</v>
      </c>
      <c r="K3498" s="129">
        <f t="shared" si="2664"/>
        <v>3.9098930291790332E-2</v>
      </c>
      <c r="L3498" s="129">
        <f t="shared" si="2664"/>
        <v>0.120557289662776</v>
      </c>
      <c r="M3498" s="129">
        <f t="shared" si="2664"/>
        <v>7.917760656598935E-2</v>
      </c>
      <c r="N3498" s="129">
        <f t="shared" si="2664"/>
        <v>7.8458209020299721E-2</v>
      </c>
      <c r="O3498" s="103">
        <f t="shared" si="2664"/>
        <v>7.9869244233643624E-2</v>
      </c>
      <c r="P3498" s="105">
        <f t="shared" si="2661"/>
        <v>1</v>
      </c>
      <c r="Q3498" s="106">
        <f t="shared" si="2663"/>
        <v>0.15791664395296201</v>
      </c>
      <c r="R3498" s="83"/>
      <c r="S3498" s="83"/>
      <c r="T3498" s="67"/>
      <c r="U3498" s="209">
        <v>2</v>
      </c>
    </row>
    <row r="3499" spans="1:21" s="60" customFormat="1" ht="15.6" hidden="1" customHeight="1" thickBot="1">
      <c r="A3499" s="150" t="s">
        <v>1872</v>
      </c>
      <c r="B3499" s="62">
        <f>+B3498+1</f>
        <v>624</v>
      </c>
      <c r="C3499" s="40" t="s">
        <v>1888</v>
      </c>
      <c r="D3499" s="102">
        <f t="shared" ref="D3499:O3499" si="2665">D3522/$P3522</f>
        <v>8.7683184421879543E-2</v>
      </c>
      <c r="E3499" s="129">
        <f t="shared" si="2665"/>
        <v>8.2144482965715401E-2</v>
      </c>
      <c r="F3499" s="129">
        <f t="shared" si="2665"/>
        <v>9.2820371292391554E-2</v>
      </c>
      <c r="G3499" s="129">
        <f t="shared" si="2665"/>
        <v>7.076687616514489E-2</v>
      </c>
      <c r="H3499" s="129">
        <f t="shared" si="2665"/>
        <v>8.0220544225411722E-2</v>
      </c>
      <c r="I3499" s="129">
        <f t="shared" si="2665"/>
        <v>5.9773330020116158E-2</v>
      </c>
      <c r="J3499" s="129">
        <f t="shared" si="2665"/>
        <v>8.5029166889786997E-2</v>
      </c>
      <c r="K3499" s="129">
        <f t="shared" si="2665"/>
        <v>8.3584218894615689E-2</v>
      </c>
      <c r="L3499" s="129">
        <f t="shared" si="2665"/>
        <v>6.5662056040692973E-2</v>
      </c>
      <c r="M3499" s="129">
        <f t="shared" si="2665"/>
        <v>7.7558031581745804E-2</v>
      </c>
      <c r="N3499" s="129">
        <f t="shared" si="2665"/>
        <v>6.7259118468207479E-2</v>
      </c>
      <c r="O3499" s="172">
        <f t="shared" si="2665"/>
        <v>0.14749861903429165</v>
      </c>
      <c r="P3499" s="107">
        <f t="shared" si="2661"/>
        <v>0.99999999999999967</v>
      </c>
      <c r="Q3499" s="108">
        <f t="shared" si="2663"/>
        <v>-0.1740462084311527</v>
      </c>
      <c r="R3499" s="83"/>
      <c r="S3499" s="83"/>
      <c r="T3499" s="67"/>
      <c r="U3499" s="209">
        <v>2</v>
      </c>
    </row>
    <row r="3500" spans="1:21" s="60" customFormat="1" ht="15.75" hidden="1" customHeight="1" thickBot="1">
      <c r="A3500" s="150" t="s">
        <v>1872</v>
      </c>
      <c r="B3500" s="62">
        <f>+B3499+1</f>
        <v>625</v>
      </c>
      <c r="C3500" s="40" t="s">
        <v>1889</v>
      </c>
      <c r="D3500" s="102">
        <f t="shared" ref="D3500:O3500" si="2666">D3523/$P3523</f>
        <v>0.26834950206396524</v>
      </c>
      <c r="E3500" s="129">
        <f t="shared" si="2666"/>
        <v>6.699666934781906E-2</v>
      </c>
      <c r="F3500" s="129">
        <f t="shared" si="2666"/>
        <v>0.10726612038902754</v>
      </c>
      <c r="G3500" s="129">
        <f t="shared" si="2666"/>
        <v>7.6640337126103839E-2</v>
      </c>
      <c r="H3500" s="129">
        <f t="shared" si="2666"/>
        <v>7.3496092209230743E-2</v>
      </c>
      <c r="I3500" s="129">
        <f t="shared" si="2666"/>
        <v>5.5035909041506743E-2</v>
      </c>
      <c r="J3500" s="129">
        <f t="shared" si="2666"/>
        <v>3.9831234476805699E-2</v>
      </c>
      <c r="K3500" s="129">
        <f t="shared" si="2666"/>
        <v>3.128484630616972E-2</v>
      </c>
      <c r="L3500" s="129">
        <f t="shared" si="2666"/>
        <v>8.5286471042503517E-2</v>
      </c>
      <c r="M3500" s="129">
        <f t="shared" si="2666"/>
        <v>7.6871612784799176E-2</v>
      </c>
      <c r="N3500" s="129">
        <f t="shared" si="2666"/>
        <v>6.6176889968905417E-2</v>
      </c>
      <c r="O3500" s="172">
        <f t="shared" si="2666"/>
        <v>5.2764315243163301E-2</v>
      </c>
      <c r="P3500" s="107">
        <f t="shared" si="2661"/>
        <v>0.99999999999999989</v>
      </c>
      <c r="Q3500" s="108">
        <f t="shared" si="2663"/>
        <v>-2.8939933050730615E-2</v>
      </c>
      <c r="R3500" s="83"/>
      <c r="S3500" s="83"/>
      <c r="T3500" s="67"/>
      <c r="U3500" s="209">
        <v>2</v>
      </c>
    </row>
    <row r="3501" spans="1:21" s="60" customFormat="1" ht="15.75" hidden="1" customHeight="1" thickBot="1">
      <c r="A3501" s="150" t="s">
        <v>1872</v>
      </c>
      <c r="B3501" s="62">
        <f>+B3500+1</f>
        <v>626</v>
      </c>
      <c r="C3501" s="40" t="s">
        <v>1890</v>
      </c>
      <c r="D3501" s="102">
        <f t="shared" ref="D3501:O3501" si="2667">D3524/$P3524</f>
        <v>0</v>
      </c>
      <c r="E3501" s="129">
        <f t="shared" si="2667"/>
        <v>0</v>
      </c>
      <c r="F3501" s="129">
        <f t="shared" si="2667"/>
        <v>0.2</v>
      </c>
      <c r="G3501" s="129">
        <f t="shared" si="2667"/>
        <v>0</v>
      </c>
      <c r="H3501" s="129">
        <f t="shared" si="2667"/>
        <v>0</v>
      </c>
      <c r="I3501" s="129">
        <f t="shared" si="2667"/>
        <v>0.2</v>
      </c>
      <c r="J3501" s="129">
        <f t="shared" si="2667"/>
        <v>0</v>
      </c>
      <c r="K3501" s="129">
        <f t="shared" si="2667"/>
        <v>0</v>
      </c>
      <c r="L3501" s="129">
        <f t="shared" si="2667"/>
        <v>0.2</v>
      </c>
      <c r="M3501" s="129">
        <f t="shared" si="2667"/>
        <v>0</v>
      </c>
      <c r="N3501" s="129">
        <f t="shared" si="2667"/>
        <v>0</v>
      </c>
      <c r="O3501" s="172">
        <f t="shared" si="2667"/>
        <v>0.39999999999999991</v>
      </c>
      <c r="P3501" s="107">
        <f t="shared" si="2661"/>
        <v>1</v>
      </c>
      <c r="Q3501" s="108">
        <f t="shared" si="2663"/>
        <v>-4.4946900002693302E-2</v>
      </c>
      <c r="R3501" s="83"/>
      <c r="S3501" s="83"/>
      <c r="T3501" s="67"/>
      <c r="U3501" s="209">
        <v>2</v>
      </c>
    </row>
    <row r="3502" spans="1:21" s="60" customFormat="1" ht="15.75" hidden="1" customHeight="1" thickBot="1">
      <c r="A3502" s="150" t="s">
        <v>1872</v>
      </c>
      <c r="B3502" s="62">
        <v>627</v>
      </c>
      <c r="C3502" s="40" t="s">
        <v>1891</v>
      </c>
      <c r="D3502" s="102">
        <f t="shared" ref="D3502:O3502" si="2668">D3525/$P3525</f>
        <v>0</v>
      </c>
      <c r="E3502" s="129">
        <f t="shared" si="2668"/>
        <v>0</v>
      </c>
      <c r="F3502" s="129">
        <f t="shared" si="2668"/>
        <v>0.2</v>
      </c>
      <c r="G3502" s="129">
        <f t="shared" si="2668"/>
        <v>0</v>
      </c>
      <c r="H3502" s="129">
        <f t="shared" si="2668"/>
        <v>0</v>
      </c>
      <c r="I3502" s="129">
        <f t="shared" si="2668"/>
        <v>0.2</v>
      </c>
      <c r="J3502" s="129">
        <f t="shared" si="2668"/>
        <v>0</v>
      </c>
      <c r="K3502" s="129">
        <f t="shared" si="2668"/>
        <v>0</v>
      </c>
      <c r="L3502" s="129">
        <f t="shared" si="2668"/>
        <v>0.2</v>
      </c>
      <c r="M3502" s="129">
        <f t="shared" si="2668"/>
        <v>0</v>
      </c>
      <c r="N3502" s="129">
        <f t="shared" si="2668"/>
        <v>0</v>
      </c>
      <c r="O3502" s="172">
        <f t="shared" si="2668"/>
        <v>0.39999999999999991</v>
      </c>
      <c r="P3502" s="107">
        <f t="shared" si="2661"/>
        <v>1</v>
      </c>
      <c r="Q3502" s="108">
        <f t="shared" si="2663"/>
        <v>0</v>
      </c>
      <c r="R3502" s="83"/>
      <c r="S3502" s="83"/>
      <c r="T3502" s="67"/>
      <c r="U3502" s="209">
        <v>2</v>
      </c>
    </row>
    <row r="3503" spans="1:21" s="60" customFormat="1" ht="15.75" hidden="1" customHeight="1" thickBot="1">
      <c r="A3503" s="150" t="s">
        <v>1872</v>
      </c>
      <c r="B3503" s="213"/>
      <c r="C3503" s="40" t="s">
        <v>1892</v>
      </c>
      <c r="D3503" s="102" t="e">
        <f t="shared" ref="D3503:O3503" si="2669">D3526/$P3526</f>
        <v>#DIV/0!</v>
      </c>
      <c r="E3503" s="129" t="e">
        <f t="shared" si="2669"/>
        <v>#DIV/0!</v>
      </c>
      <c r="F3503" s="129" t="e">
        <f t="shared" si="2669"/>
        <v>#DIV/0!</v>
      </c>
      <c r="G3503" s="129" t="e">
        <f t="shared" si="2669"/>
        <v>#DIV/0!</v>
      </c>
      <c r="H3503" s="129" t="e">
        <f t="shared" si="2669"/>
        <v>#DIV/0!</v>
      </c>
      <c r="I3503" s="129" t="e">
        <f t="shared" si="2669"/>
        <v>#DIV/0!</v>
      </c>
      <c r="J3503" s="129" t="e">
        <f t="shared" si="2669"/>
        <v>#DIV/0!</v>
      </c>
      <c r="K3503" s="129" t="e">
        <f t="shared" si="2669"/>
        <v>#DIV/0!</v>
      </c>
      <c r="L3503" s="129" t="e">
        <f t="shared" si="2669"/>
        <v>#DIV/0!</v>
      </c>
      <c r="M3503" s="129" t="e">
        <f t="shared" si="2669"/>
        <v>#DIV/0!</v>
      </c>
      <c r="N3503" s="129" t="e">
        <f t="shared" si="2669"/>
        <v>#DIV/0!</v>
      </c>
      <c r="O3503" s="172" t="e">
        <f t="shared" si="2669"/>
        <v>#DIV/0!</v>
      </c>
      <c r="P3503" s="107" t="e">
        <f t="shared" si="2661"/>
        <v>#DIV/0!</v>
      </c>
      <c r="Q3503" s="108">
        <f t="shared" si="2663"/>
        <v>-1</v>
      </c>
      <c r="R3503" s="83"/>
      <c r="S3503" s="83"/>
      <c r="T3503" s="67"/>
      <c r="U3503" s="209">
        <v>2</v>
      </c>
    </row>
    <row r="3504" spans="1:21" s="60" customFormat="1" ht="15.75" hidden="1" customHeight="1" thickBot="1">
      <c r="A3504" s="150" t="s">
        <v>1872</v>
      </c>
      <c r="B3504" s="213"/>
      <c r="C3504" s="40" t="s">
        <v>1893</v>
      </c>
      <c r="D3504" s="102" t="e">
        <f t="shared" ref="D3504:O3504" si="2670">D3527/$P3527</f>
        <v>#DIV/0!</v>
      </c>
      <c r="E3504" s="129" t="e">
        <f t="shared" si="2670"/>
        <v>#DIV/0!</v>
      </c>
      <c r="F3504" s="129" t="e">
        <f t="shared" si="2670"/>
        <v>#DIV/0!</v>
      </c>
      <c r="G3504" s="129" t="e">
        <f t="shared" si="2670"/>
        <v>#DIV/0!</v>
      </c>
      <c r="H3504" s="129" t="e">
        <f t="shared" si="2670"/>
        <v>#DIV/0!</v>
      </c>
      <c r="I3504" s="129" t="e">
        <f t="shared" si="2670"/>
        <v>#DIV/0!</v>
      </c>
      <c r="J3504" s="129" t="e">
        <f t="shared" si="2670"/>
        <v>#DIV/0!</v>
      </c>
      <c r="K3504" s="129" t="e">
        <f t="shared" si="2670"/>
        <v>#DIV/0!</v>
      </c>
      <c r="L3504" s="129" t="e">
        <f t="shared" si="2670"/>
        <v>#DIV/0!</v>
      </c>
      <c r="M3504" s="129" t="e">
        <f t="shared" si="2670"/>
        <v>#DIV/0!</v>
      </c>
      <c r="N3504" s="129" t="e">
        <f t="shared" si="2670"/>
        <v>#DIV/0!</v>
      </c>
      <c r="O3504" s="172" t="e">
        <f t="shared" si="2670"/>
        <v>#DIV/0!</v>
      </c>
      <c r="P3504" s="107" t="e">
        <f t="shared" si="2661"/>
        <v>#DIV/0!</v>
      </c>
      <c r="Q3504" s="108" t="e">
        <f t="shared" si="2663"/>
        <v>#DIV/0!</v>
      </c>
      <c r="R3504" s="83"/>
      <c r="S3504" s="83"/>
      <c r="T3504" s="67"/>
      <c r="U3504" s="209">
        <v>2</v>
      </c>
    </row>
    <row r="3505" spans="1:21" s="60" customFormat="1" ht="15.75" hidden="1" customHeight="1" thickBot="1">
      <c r="A3505" s="150" t="s">
        <v>1872</v>
      </c>
      <c r="B3505" s="213"/>
      <c r="C3505" s="40" t="s">
        <v>1894</v>
      </c>
      <c r="D3505" s="102" t="e">
        <f t="shared" ref="D3505:O3505" si="2671">D3528/$P3528</f>
        <v>#DIV/0!</v>
      </c>
      <c r="E3505" s="129" t="e">
        <f t="shared" si="2671"/>
        <v>#DIV/0!</v>
      </c>
      <c r="F3505" s="129" t="e">
        <f t="shared" si="2671"/>
        <v>#DIV/0!</v>
      </c>
      <c r="G3505" s="129" t="e">
        <f t="shared" si="2671"/>
        <v>#DIV/0!</v>
      </c>
      <c r="H3505" s="129" t="e">
        <f t="shared" si="2671"/>
        <v>#DIV/0!</v>
      </c>
      <c r="I3505" s="129" t="e">
        <f t="shared" si="2671"/>
        <v>#DIV/0!</v>
      </c>
      <c r="J3505" s="129" t="e">
        <f t="shared" si="2671"/>
        <v>#DIV/0!</v>
      </c>
      <c r="K3505" s="129" t="e">
        <f t="shared" si="2671"/>
        <v>#DIV/0!</v>
      </c>
      <c r="L3505" s="129" t="e">
        <f t="shared" si="2671"/>
        <v>#DIV/0!</v>
      </c>
      <c r="M3505" s="129" t="e">
        <f t="shared" si="2671"/>
        <v>#DIV/0!</v>
      </c>
      <c r="N3505" s="129" t="e">
        <f t="shared" si="2671"/>
        <v>#DIV/0!</v>
      </c>
      <c r="O3505" s="172" t="e">
        <f t="shared" si="2671"/>
        <v>#DIV/0!</v>
      </c>
      <c r="P3505" s="107" t="e">
        <f t="shared" si="2661"/>
        <v>#DIV/0!</v>
      </c>
      <c r="Q3505" s="108" t="e">
        <f t="shared" si="2663"/>
        <v>#DIV/0!</v>
      </c>
      <c r="R3505" s="83"/>
      <c r="S3505" s="83"/>
      <c r="T3505" s="67"/>
      <c r="U3505" s="209">
        <v>2</v>
      </c>
    </row>
    <row r="3506" spans="1:21" s="60" customFormat="1" ht="15.75" hidden="1" customHeight="1" thickBot="1">
      <c r="A3506" s="150" t="s">
        <v>1872</v>
      </c>
      <c r="B3506" s="213"/>
      <c r="C3506" s="40" t="s">
        <v>2575</v>
      </c>
      <c r="D3506" s="102" t="e">
        <f t="shared" ref="D3506:O3506" si="2672">D3529/$P3529</f>
        <v>#DIV/0!</v>
      </c>
      <c r="E3506" s="129" t="e">
        <f t="shared" si="2672"/>
        <v>#DIV/0!</v>
      </c>
      <c r="F3506" s="129" t="e">
        <f t="shared" si="2672"/>
        <v>#DIV/0!</v>
      </c>
      <c r="G3506" s="129" t="e">
        <f t="shared" si="2672"/>
        <v>#DIV/0!</v>
      </c>
      <c r="H3506" s="129" t="e">
        <f t="shared" si="2672"/>
        <v>#DIV/0!</v>
      </c>
      <c r="I3506" s="129" t="e">
        <f t="shared" si="2672"/>
        <v>#DIV/0!</v>
      </c>
      <c r="J3506" s="129" t="e">
        <f t="shared" si="2672"/>
        <v>#DIV/0!</v>
      </c>
      <c r="K3506" s="129" t="e">
        <f t="shared" si="2672"/>
        <v>#DIV/0!</v>
      </c>
      <c r="L3506" s="129" t="e">
        <f t="shared" si="2672"/>
        <v>#DIV/0!</v>
      </c>
      <c r="M3506" s="129" t="e">
        <f t="shared" si="2672"/>
        <v>#DIV/0!</v>
      </c>
      <c r="N3506" s="129" t="e">
        <f t="shared" si="2672"/>
        <v>#DIV/0!</v>
      </c>
      <c r="O3506" s="172" t="e">
        <f t="shared" si="2672"/>
        <v>#DIV/0!</v>
      </c>
      <c r="P3506" s="107" t="e">
        <f t="shared" ref="P3506:P3508" si="2673">SUM(D3506:O3506)</f>
        <v>#DIV/0!</v>
      </c>
      <c r="Q3506" s="108" t="e">
        <f t="shared" ref="Q3506:Q3508" si="2674">(P3529/P3528-1)</f>
        <v>#DIV/0!</v>
      </c>
      <c r="R3506" s="83"/>
      <c r="S3506" s="83"/>
      <c r="T3506" s="67"/>
      <c r="U3506" s="209">
        <v>2</v>
      </c>
    </row>
    <row r="3507" spans="1:21" s="60" customFormat="1" ht="15.75" hidden="1" customHeight="1" thickBot="1">
      <c r="A3507" s="150" t="s">
        <v>1872</v>
      </c>
      <c r="B3507" s="213"/>
      <c r="C3507" s="40" t="s">
        <v>2671</v>
      </c>
      <c r="D3507" s="102" t="e">
        <f t="shared" ref="D3507:O3507" si="2675">D3530/$P3530</f>
        <v>#DIV/0!</v>
      </c>
      <c r="E3507" s="129" t="e">
        <f t="shared" si="2675"/>
        <v>#DIV/0!</v>
      </c>
      <c r="F3507" s="129" t="e">
        <f t="shared" si="2675"/>
        <v>#DIV/0!</v>
      </c>
      <c r="G3507" s="129" t="e">
        <f t="shared" si="2675"/>
        <v>#DIV/0!</v>
      </c>
      <c r="H3507" s="129" t="e">
        <f t="shared" si="2675"/>
        <v>#DIV/0!</v>
      </c>
      <c r="I3507" s="129" t="e">
        <f t="shared" si="2675"/>
        <v>#DIV/0!</v>
      </c>
      <c r="J3507" s="129" t="e">
        <f t="shared" si="2675"/>
        <v>#DIV/0!</v>
      </c>
      <c r="K3507" s="129" t="e">
        <f t="shared" si="2675"/>
        <v>#DIV/0!</v>
      </c>
      <c r="L3507" s="129" t="e">
        <f t="shared" si="2675"/>
        <v>#DIV/0!</v>
      </c>
      <c r="M3507" s="129" t="e">
        <f t="shared" si="2675"/>
        <v>#DIV/0!</v>
      </c>
      <c r="N3507" s="129" t="e">
        <f t="shared" si="2675"/>
        <v>#DIV/0!</v>
      </c>
      <c r="O3507" s="172" t="e">
        <f t="shared" si="2675"/>
        <v>#DIV/0!</v>
      </c>
      <c r="P3507" s="107" t="e">
        <f t="shared" si="2673"/>
        <v>#DIV/0!</v>
      </c>
      <c r="Q3507" s="108" t="e">
        <f t="shared" si="2674"/>
        <v>#DIV/0!</v>
      </c>
      <c r="R3507" s="83"/>
      <c r="S3507" s="83"/>
      <c r="T3507" s="67"/>
      <c r="U3507" s="209">
        <v>2</v>
      </c>
    </row>
    <row r="3508" spans="1:21" s="60" customFormat="1" ht="15.75" hidden="1" customHeight="1" thickBot="1">
      <c r="A3508" s="150" t="s">
        <v>1872</v>
      </c>
      <c r="B3508" s="213"/>
      <c r="C3508" s="40" t="s">
        <v>2767</v>
      </c>
      <c r="D3508" s="102" t="e">
        <f t="shared" ref="D3508:O3508" si="2676">D3531/$P3531</f>
        <v>#DIV/0!</v>
      </c>
      <c r="E3508" s="129" t="e">
        <f t="shared" si="2676"/>
        <v>#DIV/0!</v>
      </c>
      <c r="F3508" s="129" t="e">
        <f t="shared" si="2676"/>
        <v>#DIV/0!</v>
      </c>
      <c r="G3508" s="129" t="e">
        <f t="shared" si="2676"/>
        <v>#DIV/0!</v>
      </c>
      <c r="H3508" s="129" t="e">
        <f t="shared" si="2676"/>
        <v>#DIV/0!</v>
      </c>
      <c r="I3508" s="129" t="e">
        <f t="shared" si="2676"/>
        <v>#DIV/0!</v>
      </c>
      <c r="J3508" s="129" t="e">
        <f t="shared" si="2676"/>
        <v>#DIV/0!</v>
      </c>
      <c r="K3508" s="129" t="e">
        <f t="shared" si="2676"/>
        <v>#DIV/0!</v>
      </c>
      <c r="L3508" s="129" t="e">
        <f t="shared" si="2676"/>
        <v>#DIV/0!</v>
      </c>
      <c r="M3508" s="129" t="e">
        <f t="shared" si="2676"/>
        <v>#DIV/0!</v>
      </c>
      <c r="N3508" s="129" t="e">
        <f t="shared" si="2676"/>
        <v>#DIV/0!</v>
      </c>
      <c r="O3508" s="172" t="e">
        <f t="shared" si="2676"/>
        <v>#DIV/0!</v>
      </c>
      <c r="P3508" s="107" t="e">
        <f t="shared" si="2673"/>
        <v>#DIV/0!</v>
      </c>
      <c r="Q3508" s="108" t="e">
        <f t="shared" si="2674"/>
        <v>#DIV/0!</v>
      </c>
      <c r="R3508" s="83"/>
      <c r="S3508" s="83"/>
      <c r="T3508" s="67"/>
      <c r="U3508" s="209">
        <v>2</v>
      </c>
    </row>
    <row r="3509" spans="1:21" s="60" customFormat="1" ht="15.75" hidden="1" customHeight="1" thickBot="1">
      <c r="A3509" s="150" t="s">
        <v>1872</v>
      </c>
      <c r="B3509" s="213"/>
      <c r="C3509" s="41" t="s">
        <v>1876</v>
      </c>
      <c r="D3509" s="351">
        <v>0</v>
      </c>
      <c r="E3509" s="352">
        <v>0</v>
      </c>
      <c r="F3509" s="352">
        <v>0</v>
      </c>
      <c r="G3509" s="352">
        <v>0</v>
      </c>
      <c r="H3509" s="352">
        <v>0</v>
      </c>
      <c r="I3509" s="352">
        <v>0</v>
      </c>
      <c r="J3509" s="352">
        <v>0</v>
      </c>
      <c r="K3509" s="352">
        <v>0</v>
      </c>
      <c r="L3509" s="352">
        <v>0</v>
      </c>
      <c r="M3509" s="352">
        <v>0</v>
      </c>
      <c r="N3509" s="352">
        <v>0</v>
      </c>
      <c r="O3509" s="352">
        <v>0</v>
      </c>
      <c r="P3509" s="304">
        <f t="shared" si="2661"/>
        <v>0</v>
      </c>
      <c r="Q3509" s="84"/>
      <c r="R3509" s="83"/>
      <c r="S3509" s="83"/>
      <c r="T3509" s="67"/>
      <c r="U3509" s="209">
        <v>2</v>
      </c>
    </row>
    <row r="3510" spans="1:21" s="60" customFormat="1" ht="15.75" hidden="1" customHeight="1" thickBot="1">
      <c r="A3510" s="150" t="s">
        <v>1872</v>
      </c>
      <c r="B3510" s="213"/>
      <c r="C3510" s="40" t="s">
        <v>1877</v>
      </c>
      <c r="D3510" s="109">
        <v>0</v>
      </c>
      <c r="E3510" s="110">
        <v>0</v>
      </c>
      <c r="F3510" s="110">
        <v>0</v>
      </c>
      <c r="G3510" s="110">
        <v>0</v>
      </c>
      <c r="H3510" s="110">
        <v>0</v>
      </c>
      <c r="I3510" s="110">
        <v>0</v>
      </c>
      <c r="J3510" s="110">
        <v>0</v>
      </c>
      <c r="K3510" s="110">
        <v>0</v>
      </c>
      <c r="L3510" s="110">
        <v>0</v>
      </c>
      <c r="M3510" s="110">
        <v>0</v>
      </c>
      <c r="N3510" s="110">
        <v>0</v>
      </c>
      <c r="O3510" s="111">
        <v>0</v>
      </c>
      <c r="P3510" s="112">
        <f t="shared" si="2661"/>
        <v>0</v>
      </c>
      <c r="Q3510" s="240"/>
      <c r="R3510" s="315"/>
      <c r="S3510" s="315"/>
      <c r="T3510" s="242"/>
      <c r="U3510" s="209">
        <v>2</v>
      </c>
    </row>
    <row r="3511" spans="1:21" s="60" customFormat="1" ht="15.75" hidden="1" customHeight="1" thickBot="1">
      <c r="A3511" s="150" t="s">
        <v>1872</v>
      </c>
      <c r="B3511" s="213"/>
      <c r="C3511" s="40" t="s">
        <v>1878</v>
      </c>
      <c r="D3511" s="109">
        <v>0</v>
      </c>
      <c r="E3511" s="110">
        <v>0</v>
      </c>
      <c r="F3511" s="110">
        <v>0</v>
      </c>
      <c r="G3511" s="110">
        <v>0</v>
      </c>
      <c r="H3511" s="110">
        <v>0</v>
      </c>
      <c r="I3511" s="110">
        <v>0</v>
      </c>
      <c r="J3511" s="110">
        <v>0</v>
      </c>
      <c r="K3511" s="110">
        <v>0</v>
      </c>
      <c r="L3511" s="110">
        <v>0</v>
      </c>
      <c r="M3511" s="110">
        <v>0</v>
      </c>
      <c r="N3511" s="110">
        <v>0</v>
      </c>
      <c r="O3511" s="111">
        <v>0</v>
      </c>
      <c r="P3511" s="112">
        <f t="shared" si="2661"/>
        <v>0</v>
      </c>
      <c r="Q3511" s="80"/>
      <c r="R3511" s="114">
        <v>0</v>
      </c>
      <c r="S3511" s="114">
        <v>0</v>
      </c>
      <c r="T3511" s="115">
        <f>R3511-S3511</f>
        <v>0</v>
      </c>
      <c r="U3511" s="209">
        <v>2</v>
      </c>
    </row>
    <row r="3512" spans="1:21" s="60" customFormat="1" ht="15.75" hidden="1" customHeight="1" thickBot="1">
      <c r="A3512" s="150" t="s">
        <v>1872</v>
      </c>
      <c r="B3512" s="213"/>
      <c r="C3512" s="40" t="s">
        <v>1879</v>
      </c>
      <c r="D3512" s="109">
        <v>0</v>
      </c>
      <c r="E3512" s="110">
        <v>0</v>
      </c>
      <c r="F3512" s="110">
        <v>0</v>
      </c>
      <c r="G3512" s="110">
        <v>0</v>
      </c>
      <c r="H3512" s="110">
        <v>0</v>
      </c>
      <c r="I3512" s="110">
        <v>0</v>
      </c>
      <c r="J3512" s="110">
        <v>0</v>
      </c>
      <c r="K3512" s="110">
        <v>0</v>
      </c>
      <c r="L3512" s="110">
        <v>0</v>
      </c>
      <c r="M3512" s="110">
        <v>0</v>
      </c>
      <c r="N3512" s="110">
        <v>0</v>
      </c>
      <c r="O3512" s="111">
        <f>(R3512)-SUM(D3512:N3512)</f>
        <v>0</v>
      </c>
      <c r="P3512" s="112">
        <f t="shared" si="2661"/>
        <v>0</v>
      </c>
      <c r="Q3512" s="80"/>
      <c r="R3512" s="114">
        <v>0</v>
      </c>
      <c r="S3512" s="114">
        <v>0</v>
      </c>
      <c r="T3512" s="115">
        <f>R3512-S3512</f>
        <v>0</v>
      </c>
      <c r="U3512" s="209">
        <v>2</v>
      </c>
    </row>
    <row r="3513" spans="1:21" s="60" customFormat="1" ht="15.75" hidden="1" customHeight="1" thickBot="1">
      <c r="A3513" s="150" t="s">
        <v>1872</v>
      </c>
      <c r="B3513" s="213"/>
      <c r="C3513" s="40" t="s">
        <v>1880</v>
      </c>
      <c r="D3513" s="109">
        <v>0</v>
      </c>
      <c r="E3513" s="110">
        <v>0</v>
      </c>
      <c r="F3513" s="110">
        <v>0</v>
      </c>
      <c r="G3513" s="110">
        <v>0</v>
      </c>
      <c r="H3513" s="110">
        <v>0</v>
      </c>
      <c r="I3513" s="110">
        <v>0</v>
      </c>
      <c r="J3513" s="110">
        <v>0</v>
      </c>
      <c r="K3513" s="110">
        <v>0</v>
      </c>
      <c r="L3513" s="110">
        <v>0</v>
      </c>
      <c r="M3513" s="110">
        <v>0</v>
      </c>
      <c r="N3513" s="110">
        <v>0</v>
      </c>
      <c r="O3513" s="111">
        <v>0</v>
      </c>
      <c r="P3513" s="112">
        <f t="shared" si="2661"/>
        <v>0</v>
      </c>
      <c r="Q3513" s="80"/>
      <c r="R3513" s="114">
        <v>0</v>
      </c>
      <c r="S3513" s="114">
        <v>0</v>
      </c>
      <c r="T3513" s="115">
        <f>R3513-S3513</f>
        <v>0</v>
      </c>
      <c r="U3513" s="209">
        <v>2</v>
      </c>
    </row>
    <row r="3514" spans="1:21" s="60" customFormat="1" ht="15.75" hidden="1" customHeight="1" thickBot="1">
      <c r="A3514" s="150" t="s">
        <v>1872</v>
      </c>
      <c r="B3514" s="213"/>
      <c r="C3514" s="40" t="s">
        <v>1881</v>
      </c>
      <c r="D3514" s="151">
        <v>0</v>
      </c>
      <c r="E3514" s="152">
        <v>0</v>
      </c>
      <c r="F3514" s="152">
        <v>0</v>
      </c>
      <c r="G3514" s="152">
        <v>0</v>
      </c>
      <c r="H3514" s="152">
        <v>0</v>
      </c>
      <c r="I3514" s="152">
        <v>0</v>
      </c>
      <c r="J3514" s="152">
        <v>0</v>
      </c>
      <c r="K3514" s="152">
        <v>0</v>
      </c>
      <c r="L3514" s="152">
        <v>0</v>
      </c>
      <c r="M3514" s="152">
        <v>0</v>
      </c>
      <c r="N3514" s="152">
        <v>0</v>
      </c>
      <c r="O3514" s="111">
        <f>(R3514)-SUM(D3514:N3514)</f>
        <v>0</v>
      </c>
      <c r="P3514" s="112">
        <f t="shared" si="2661"/>
        <v>0</v>
      </c>
      <c r="Q3514" s="80"/>
      <c r="R3514" s="114">
        <v>0</v>
      </c>
      <c r="S3514" s="114">
        <v>0</v>
      </c>
      <c r="T3514" s="115">
        <f>R3514-S3514</f>
        <v>0</v>
      </c>
      <c r="U3514" s="209">
        <v>2</v>
      </c>
    </row>
    <row r="3515" spans="1:21" s="60" customFormat="1" ht="15.75" hidden="1" customHeight="1" thickBot="1">
      <c r="A3515" s="150" t="s">
        <v>1872</v>
      </c>
      <c r="B3515" s="213"/>
      <c r="C3515" s="40" t="s">
        <v>1882</v>
      </c>
      <c r="D3515" s="306">
        <v>0</v>
      </c>
      <c r="E3515" s="307">
        <v>0</v>
      </c>
      <c r="F3515" s="307">
        <v>0</v>
      </c>
      <c r="G3515" s="307">
        <v>0</v>
      </c>
      <c r="H3515" s="307">
        <v>0</v>
      </c>
      <c r="I3515" s="307">
        <v>0</v>
      </c>
      <c r="J3515" s="307">
        <v>0</v>
      </c>
      <c r="K3515" s="307">
        <v>0</v>
      </c>
      <c r="L3515" s="307">
        <v>0</v>
      </c>
      <c r="M3515" s="307">
        <v>0</v>
      </c>
      <c r="N3515" s="307">
        <v>0</v>
      </c>
      <c r="O3515" s="308">
        <f>(R3515)-SUM(D3515:N3515)</f>
        <v>0</v>
      </c>
      <c r="P3515" s="309">
        <f t="shared" si="2661"/>
        <v>0</v>
      </c>
      <c r="Q3515" s="80"/>
      <c r="R3515" s="114">
        <v>0</v>
      </c>
      <c r="S3515" s="114">
        <v>0</v>
      </c>
      <c r="T3515" s="52">
        <f>S3515-R3515</f>
        <v>0</v>
      </c>
      <c r="U3515" s="209">
        <v>2</v>
      </c>
    </row>
    <row r="3516" spans="1:21" s="60" customFormat="1" ht="15.75" hidden="1" customHeight="1" thickBot="1">
      <c r="A3516" s="150" t="s">
        <v>1872</v>
      </c>
      <c r="B3516" s="213"/>
      <c r="C3516" s="49" t="s">
        <v>1883</v>
      </c>
      <c r="D3516" s="109">
        <v>0</v>
      </c>
      <c r="E3516" s="110">
        <v>0</v>
      </c>
      <c r="F3516" s="110">
        <v>0</v>
      </c>
      <c r="G3516" s="110">
        <v>0</v>
      </c>
      <c r="H3516" s="110">
        <v>0</v>
      </c>
      <c r="I3516" s="110">
        <v>0</v>
      </c>
      <c r="J3516" s="110">
        <v>0</v>
      </c>
      <c r="K3516" s="110">
        <v>0</v>
      </c>
      <c r="L3516" s="110">
        <v>0</v>
      </c>
      <c r="M3516" s="110">
        <v>0</v>
      </c>
      <c r="N3516" s="110">
        <v>0</v>
      </c>
      <c r="O3516" s="111">
        <f>(R3516)-SUM(D3516:N3516)</f>
        <v>0</v>
      </c>
      <c r="P3516" s="112">
        <f t="shared" si="2661"/>
        <v>0</v>
      </c>
      <c r="Q3516" s="80"/>
      <c r="R3516" s="342">
        <v>0</v>
      </c>
      <c r="S3516" s="342">
        <v>0</v>
      </c>
      <c r="T3516" s="355">
        <f>R3516-S3516</f>
        <v>0</v>
      </c>
      <c r="U3516" s="209">
        <v>2</v>
      </c>
    </row>
    <row r="3517" spans="1:21" s="60" customFormat="1" ht="15.6" hidden="1" customHeight="1" thickBot="1">
      <c r="A3517" s="150" t="s">
        <v>1872</v>
      </c>
      <c r="B3517" s="62">
        <v>628</v>
      </c>
      <c r="C3517" s="49" t="s">
        <v>2437</v>
      </c>
      <c r="D3517" s="109">
        <v>0.1</v>
      </c>
      <c r="E3517" s="110">
        <v>0</v>
      </c>
      <c r="F3517" s="110">
        <v>0.1</v>
      </c>
      <c r="G3517" s="110">
        <v>0</v>
      </c>
      <c r="H3517" s="110">
        <v>0.1</v>
      </c>
      <c r="I3517" s="110">
        <v>0</v>
      </c>
      <c r="J3517" s="110">
        <v>0.1</v>
      </c>
      <c r="K3517" s="110">
        <v>0</v>
      </c>
      <c r="L3517" s="110">
        <v>0.1</v>
      </c>
      <c r="M3517" s="110">
        <v>0</v>
      </c>
      <c r="N3517" s="110">
        <v>0.1</v>
      </c>
      <c r="O3517" s="111">
        <f>(R3517)-SUM(D3517:N3517)</f>
        <v>9.9999999999999978E-2</v>
      </c>
      <c r="P3517" s="112">
        <f>SUM(D3517:O3517)</f>
        <v>0.7</v>
      </c>
      <c r="Q3517" s="113"/>
      <c r="R3517" s="114">
        <v>0.7</v>
      </c>
      <c r="S3517" s="114">
        <v>0.7</v>
      </c>
      <c r="T3517" s="115">
        <f>R3517-S3517</f>
        <v>0</v>
      </c>
      <c r="U3517" s="209">
        <v>2</v>
      </c>
    </row>
    <row r="3518" spans="1:21" s="60" customFormat="1" ht="15.75" hidden="1" customHeight="1" thickBot="1">
      <c r="A3518" s="150" t="s">
        <v>1872</v>
      </c>
      <c r="B3518" s="213"/>
      <c r="C3518" s="49" t="s">
        <v>1884</v>
      </c>
      <c r="D3518" s="109">
        <v>0</v>
      </c>
      <c r="E3518" s="110">
        <v>0</v>
      </c>
      <c r="F3518" s="110">
        <v>0</v>
      </c>
      <c r="G3518" s="110">
        <v>0</v>
      </c>
      <c r="H3518" s="110">
        <v>0</v>
      </c>
      <c r="I3518" s="110">
        <v>1.3932409999999999E-2</v>
      </c>
      <c r="J3518" s="110">
        <v>1.3932409999999999E-2</v>
      </c>
      <c r="K3518" s="110">
        <v>1.3692200000000002E-2</v>
      </c>
      <c r="L3518" s="110">
        <v>2.0270819999999995E-2</v>
      </c>
      <c r="M3518" s="110">
        <v>1.9913750000000008E-2</v>
      </c>
      <c r="N3518" s="110">
        <v>2.0167589999999999E-2</v>
      </c>
      <c r="O3518" s="111">
        <v>2.5843949999999991E-2</v>
      </c>
      <c r="P3518" s="112">
        <f t="shared" si="2661"/>
        <v>0.12775312999999999</v>
      </c>
      <c r="Q3518" s="75"/>
      <c r="R3518" s="395">
        <v>0.3</v>
      </c>
      <c r="S3518" s="396">
        <v>0.3</v>
      </c>
      <c r="T3518" s="397">
        <f>R3518-S3518</f>
        <v>0</v>
      </c>
      <c r="U3518" s="209">
        <v>2</v>
      </c>
    </row>
    <row r="3519" spans="1:21" s="60" customFormat="1" ht="15.75" hidden="1" customHeight="1" thickBot="1">
      <c r="A3519" s="150" t="s">
        <v>1872</v>
      </c>
      <c r="B3519" s="62"/>
      <c r="C3519" s="49" t="s">
        <v>1885</v>
      </c>
      <c r="D3519" s="109">
        <v>1.616544E-2</v>
      </c>
      <c r="E3519" s="110">
        <v>6.6952609999999996E-2</v>
      </c>
      <c r="F3519" s="110">
        <v>3.1834500000000043E-3</v>
      </c>
      <c r="G3519" s="110">
        <v>4.4764520000000002E-2</v>
      </c>
      <c r="H3519" s="110">
        <v>2.7592869999999992E-2</v>
      </c>
      <c r="I3519" s="110">
        <v>2.5760730000000009E-2</v>
      </c>
      <c r="J3519" s="110">
        <v>3.1692539999999991E-2</v>
      </c>
      <c r="K3519" s="110">
        <v>1.8167380000000011E-2</v>
      </c>
      <c r="L3519" s="110">
        <v>6.0355160000000019E-2</v>
      </c>
      <c r="M3519" s="110">
        <v>2.150829999999998E-2</v>
      </c>
      <c r="N3519" s="110">
        <v>3.0102999999999987E-2</v>
      </c>
      <c r="O3519" s="111">
        <v>2.405792000000001E-2</v>
      </c>
      <c r="P3519" s="112">
        <f t="shared" si="2661"/>
        <v>0.37030392000000001</v>
      </c>
      <c r="Q3519" s="75"/>
      <c r="R3519" s="109">
        <v>0.5</v>
      </c>
      <c r="S3519" s="114">
        <v>0.5</v>
      </c>
      <c r="T3519" s="310">
        <f t="shared" ref="T3519:T3528" si="2677">R3519-S3519</f>
        <v>0</v>
      </c>
      <c r="U3519" s="209">
        <v>2</v>
      </c>
    </row>
    <row r="3520" spans="1:21" s="60" customFormat="1" ht="15.75" hidden="1" customHeight="1" thickBot="1">
      <c r="A3520" s="150" t="s">
        <v>1872</v>
      </c>
      <c r="B3520" s="62"/>
      <c r="C3520" s="40" t="s">
        <v>1886</v>
      </c>
      <c r="D3520" s="312">
        <v>1.8337700000000002E-2</v>
      </c>
      <c r="E3520" s="313">
        <v>2.5010279999999999E-2</v>
      </c>
      <c r="F3520" s="313">
        <v>2.7692810000000005E-2</v>
      </c>
      <c r="G3520" s="313">
        <v>4.1965130000000003E-2</v>
      </c>
      <c r="H3520" s="313">
        <v>3.6049949999999997E-2</v>
      </c>
      <c r="I3520" s="313">
        <v>5.6856109999999987E-2</v>
      </c>
      <c r="J3520" s="313">
        <v>4.039240999999999E-2</v>
      </c>
      <c r="K3520" s="313">
        <v>3.8718929999999985E-2</v>
      </c>
      <c r="L3520" s="313">
        <v>9.1215339999999978E-2</v>
      </c>
      <c r="M3520" s="313">
        <v>6.5142009999999972E-2</v>
      </c>
      <c r="N3520" s="313">
        <v>6.1304519999999973E-2</v>
      </c>
      <c r="O3520" s="305">
        <v>6.1034680000000008E-2</v>
      </c>
      <c r="P3520" s="314">
        <f t="shared" si="2661"/>
        <v>0.5637198699999999</v>
      </c>
      <c r="Q3520" s="79"/>
      <c r="R3520" s="117">
        <v>0.5</v>
      </c>
      <c r="S3520" s="114">
        <v>0.5</v>
      </c>
      <c r="T3520" s="115">
        <f t="shared" si="2677"/>
        <v>0</v>
      </c>
      <c r="U3520" s="209">
        <v>2</v>
      </c>
    </row>
    <row r="3521" spans="1:246" s="60" customFormat="1" ht="15.6" hidden="1" customHeight="1" thickBot="1">
      <c r="A3521" s="150" t="s">
        <v>1872</v>
      </c>
      <c r="B3521" s="62"/>
      <c r="C3521" s="40" t="s">
        <v>1887</v>
      </c>
      <c r="D3521" s="109">
        <v>5.5639769999999998E-2</v>
      </c>
      <c r="E3521" s="110">
        <v>5.3601820000000001E-2</v>
      </c>
      <c r="F3521" s="110">
        <v>5.4112569999999999E-2</v>
      </c>
      <c r="G3521" s="110">
        <v>5.2912550000000003E-2</v>
      </c>
      <c r="H3521" s="110">
        <v>6.3780069999999994E-2</v>
      </c>
      <c r="I3521" s="110">
        <v>6.0429869999999997E-2</v>
      </c>
      <c r="J3521" s="110">
        <v>5.3020669999999992E-2</v>
      </c>
      <c r="K3521" s="110">
        <v>2.5521459999999996E-2</v>
      </c>
      <c r="L3521" s="110">
        <v>7.869263999999998E-2</v>
      </c>
      <c r="M3521" s="110">
        <v>5.1682439999999948E-2</v>
      </c>
      <c r="N3521" s="110">
        <v>5.1212860000000027E-2</v>
      </c>
      <c r="O3521" s="111">
        <v>5.2133899999999955E-2</v>
      </c>
      <c r="P3521" s="112">
        <f t="shared" si="2661"/>
        <v>0.65274061999999988</v>
      </c>
      <c r="Q3521" s="113"/>
      <c r="R3521" s="109">
        <v>0.8</v>
      </c>
      <c r="S3521" s="114">
        <v>0.8</v>
      </c>
      <c r="T3521" s="115">
        <f t="shared" si="2677"/>
        <v>0</v>
      </c>
      <c r="U3521" s="209">
        <v>2</v>
      </c>
    </row>
    <row r="3522" spans="1:246" s="60" customFormat="1" ht="15.6" hidden="1" customHeight="1" thickBot="1">
      <c r="A3522" s="150" t="s">
        <v>1872</v>
      </c>
      <c r="B3522" s="62"/>
      <c r="C3522" s="40" t="s">
        <v>1888</v>
      </c>
      <c r="D3522" s="109">
        <v>4.7272949999999994E-2</v>
      </c>
      <c r="E3522" s="110">
        <v>4.4286849999999996E-2</v>
      </c>
      <c r="F3522" s="110">
        <v>5.0042580000000003E-2</v>
      </c>
      <c r="G3522" s="110">
        <v>3.8152800000000001E-2</v>
      </c>
      <c r="H3522" s="110">
        <v>4.3249589999999997E-2</v>
      </c>
      <c r="I3522" s="110">
        <v>3.2225810000000001E-2</v>
      </c>
      <c r="J3522" s="110">
        <v>4.584208E-2</v>
      </c>
      <c r="K3522" s="110">
        <v>4.5063059999999995E-2</v>
      </c>
      <c r="L3522" s="110">
        <v>3.5400619999999994E-2</v>
      </c>
      <c r="M3522" s="110">
        <v>4.181414E-2</v>
      </c>
      <c r="N3522" s="110">
        <v>3.6261649999999999E-2</v>
      </c>
      <c r="O3522" s="111">
        <v>7.9521460000000002E-2</v>
      </c>
      <c r="P3522" s="112">
        <f t="shared" si="2661"/>
        <v>0.53913359000000005</v>
      </c>
      <c r="Q3522" s="113"/>
      <c r="R3522" s="109">
        <v>0.5</v>
      </c>
      <c r="S3522" s="114">
        <v>0.5</v>
      </c>
      <c r="T3522" s="115">
        <f t="shared" si="2677"/>
        <v>0</v>
      </c>
      <c r="U3522" s="209">
        <v>2</v>
      </c>
    </row>
    <row r="3523" spans="1:246" s="60" customFormat="1" ht="15.75" hidden="1" customHeight="1" thickBot="1">
      <c r="A3523" s="150" t="s">
        <v>1872</v>
      </c>
      <c r="B3523" s="62">
        <f>+B3517+1</f>
        <v>629</v>
      </c>
      <c r="C3523" s="40" t="s">
        <v>1889</v>
      </c>
      <c r="D3523" s="109">
        <v>0.14048931000000001</v>
      </c>
      <c r="E3523" s="110">
        <v>3.5074839999999996E-2</v>
      </c>
      <c r="F3523" s="110">
        <v>5.6157150000000017E-2</v>
      </c>
      <c r="G3523" s="110">
        <v>4.0123599999999982E-2</v>
      </c>
      <c r="H3523" s="110">
        <v>3.8477490000000003E-2</v>
      </c>
      <c r="I3523" s="110">
        <v>2.8813009999999972E-2</v>
      </c>
      <c r="J3523" s="110">
        <v>2.0852890000000013E-2</v>
      </c>
      <c r="K3523" s="110">
        <v>1.6378589999999971E-2</v>
      </c>
      <c r="L3523" s="110">
        <v>4.4650120000000015E-2</v>
      </c>
      <c r="M3523" s="110">
        <v>4.0244679999999977E-2</v>
      </c>
      <c r="N3523" s="110">
        <v>3.4645660000000023E-2</v>
      </c>
      <c r="O3523" s="111">
        <v>2.7623760000000053E-2</v>
      </c>
      <c r="P3523" s="112">
        <f t="shared" si="2661"/>
        <v>0.52353110000000003</v>
      </c>
      <c r="Q3523" s="79"/>
      <c r="R3523" s="402">
        <v>0.7</v>
      </c>
      <c r="S3523" s="343">
        <v>0.7</v>
      </c>
      <c r="T3523" s="403">
        <f t="shared" si="2677"/>
        <v>0</v>
      </c>
      <c r="U3523" s="209">
        <v>2</v>
      </c>
    </row>
    <row r="3524" spans="1:246" s="60" customFormat="1" ht="15.75" hidden="1" customHeight="1" thickBot="1">
      <c r="A3524" s="150" t="s">
        <v>1872</v>
      </c>
      <c r="B3524" s="62">
        <v>629</v>
      </c>
      <c r="C3524" s="40" t="s">
        <v>1890</v>
      </c>
      <c r="D3524" s="134">
        <v>0</v>
      </c>
      <c r="E3524" s="490">
        <v>0</v>
      </c>
      <c r="F3524" s="490">
        <v>0.1</v>
      </c>
      <c r="G3524" s="490">
        <v>0</v>
      </c>
      <c r="H3524" s="490">
        <v>0</v>
      </c>
      <c r="I3524" s="490">
        <v>0.1</v>
      </c>
      <c r="J3524" s="490">
        <v>0</v>
      </c>
      <c r="K3524" s="490">
        <v>0</v>
      </c>
      <c r="L3524" s="490">
        <v>0.1</v>
      </c>
      <c r="M3524" s="490">
        <v>0</v>
      </c>
      <c r="N3524" s="490">
        <v>0</v>
      </c>
      <c r="O3524" s="111">
        <f>(R3524)-SUM(D3524:N3524)</f>
        <v>0.19999999999999996</v>
      </c>
      <c r="P3524" s="112">
        <f t="shared" si="2661"/>
        <v>0.5</v>
      </c>
      <c r="Q3524" s="79"/>
      <c r="R3524" s="120">
        <v>0.5</v>
      </c>
      <c r="S3524" s="114">
        <v>0.5</v>
      </c>
      <c r="T3524" s="115">
        <f t="shared" si="2677"/>
        <v>0</v>
      </c>
      <c r="U3524" s="209">
        <v>2</v>
      </c>
    </row>
    <row r="3525" spans="1:246" s="60" customFormat="1" ht="15.75" hidden="1" customHeight="1" thickBot="1">
      <c r="A3525" s="150" t="s">
        <v>1872</v>
      </c>
      <c r="B3525" s="62">
        <v>630</v>
      </c>
      <c r="C3525" s="40" t="s">
        <v>1891</v>
      </c>
      <c r="D3525" s="134">
        <v>0</v>
      </c>
      <c r="E3525" s="490">
        <v>0</v>
      </c>
      <c r="F3525" s="490">
        <v>0.1</v>
      </c>
      <c r="G3525" s="490">
        <v>0</v>
      </c>
      <c r="H3525" s="490">
        <v>0</v>
      </c>
      <c r="I3525" s="490">
        <v>0.1</v>
      </c>
      <c r="J3525" s="490">
        <v>0</v>
      </c>
      <c r="K3525" s="490">
        <v>0</v>
      </c>
      <c r="L3525" s="490">
        <v>0.1</v>
      </c>
      <c r="M3525" s="490">
        <v>0</v>
      </c>
      <c r="N3525" s="490">
        <v>0</v>
      </c>
      <c r="O3525" s="111">
        <f>(R3525)-SUM(D3525:N3525)</f>
        <v>0.19999999999999996</v>
      </c>
      <c r="P3525" s="112">
        <f t="shared" si="2661"/>
        <v>0.5</v>
      </c>
      <c r="Q3525" s="80"/>
      <c r="R3525" s="120">
        <v>0.5</v>
      </c>
      <c r="S3525" s="114">
        <v>0.5</v>
      </c>
      <c r="T3525" s="115">
        <f t="shared" si="2677"/>
        <v>0</v>
      </c>
      <c r="U3525" s="209">
        <v>2</v>
      </c>
    </row>
    <row r="3526" spans="1:246" s="60" customFormat="1" ht="15.75" hidden="1" customHeight="1" thickBot="1">
      <c r="A3526" s="150" t="s">
        <v>1872</v>
      </c>
      <c r="B3526" s="213"/>
      <c r="C3526" s="40" t="s">
        <v>1892</v>
      </c>
      <c r="D3526" s="134"/>
      <c r="E3526" s="133"/>
      <c r="F3526" s="133"/>
      <c r="G3526" s="133"/>
      <c r="H3526" s="133"/>
      <c r="I3526" s="133"/>
      <c r="J3526" s="133"/>
      <c r="K3526" s="133"/>
      <c r="L3526" s="133"/>
      <c r="M3526" s="133"/>
      <c r="N3526" s="133"/>
      <c r="O3526" s="111">
        <f>(R3526)-SUM(D3526:N3526)</f>
        <v>0</v>
      </c>
      <c r="P3526" s="112">
        <f t="shared" si="2661"/>
        <v>0</v>
      </c>
      <c r="Q3526" s="80"/>
      <c r="R3526" s="120">
        <v>0</v>
      </c>
      <c r="S3526" s="114">
        <v>0</v>
      </c>
      <c r="T3526" s="115">
        <f t="shared" si="2677"/>
        <v>0</v>
      </c>
      <c r="U3526" s="209">
        <v>2</v>
      </c>
    </row>
    <row r="3527" spans="1:246" s="60" customFormat="1" ht="15.75" hidden="1" customHeight="1" thickBot="1">
      <c r="A3527" s="150" t="s">
        <v>1872</v>
      </c>
      <c r="B3527" s="213"/>
      <c r="C3527" s="40" t="s">
        <v>1893</v>
      </c>
      <c r="D3527" s="134"/>
      <c r="E3527" s="133"/>
      <c r="F3527" s="133"/>
      <c r="G3527" s="133"/>
      <c r="H3527" s="133"/>
      <c r="I3527" s="133"/>
      <c r="J3527" s="133"/>
      <c r="K3527" s="133"/>
      <c r="L3527" s="133"/>
      <c r="M3527" s="133"/>
      <c r="N3527" s="133"/>
      <c r="O3527" s="111">
        <f>(R3527)-SUM(D3527:N3527)</f>
        <v>0</v>
      </c>
      <c r="P3527" s="112">
        <f t="shared" si="2661"/>
        <v>0</v>
      </c>
      <c r="Q3527" s="80"/>
      <c r="R3527" s="120">
        <v>0</v>
      </c>
      <c r="S3527" s="114">
        <v>0</v>
      </c>
      <c r="T3527" s="115">
        <f t="shared" si="2677"/>
        <v>0</v>
      </c>
      <c r="U3527" s="209">
        <v>2</v>
      </c>
    </row>
    <row r="3528" spans="1:246" s="60" customFormat="1" ht="15.75" hidden="1" customHeight="1" thickBot="1">
      <c r="A3528" s="150" t="s">
        <v>1872</v>
      </c>
      <c r="B3528" s="213"/>
      <c r="C3528" s="40" t="s">
        <v>1894</v>
      </c>
      <c r="D3528" s="134"/>
      <c r="E3528" s="133"/>
      <c r="F3528" s="133"/>
      <c r="G3528" s="133"/>
      <c r="H3528" s="133"/>
      <c r="I3528" s="133"/>
      <c r="J3528" s="133"/>
      <c r="K3528" s="133"/>
      <c r="L3528" s="133"/>
      <c r="M3528" s="133"/>
      <c r="N3528" s="133"/>
      <c r="O3528" s="111">
        <f>(R3528)-SUM(D3528:N3528)</f>
        <v>0</v>
      </c>
      <c r="P3528" s="112">
        <f t="shared" si="2661"/>
        <v>0</v>
      </c>
      <c r="Q3528" s="80"/>
      <c r="R3528" s="120">
        <v>0</v>
      </c>
      <c r="S3528" s="114">
        <v>0</v>
      </c>
      <c r="T3528" s="115">
        <f t="shared" si="2677"/>
        <v>0</v>
      </c>
      <c r="U3528" s="209">
        <v>2</v>
      </c>
    </row>
    <row r="3529" spans="1:246" s="60" customFormat="1" ht="15.75" hidden="1" customHeight="1" thickBot="1">
      <c r="A3529" s="150" t="s">
        <v>1872</v>
      </c>
      <c r="B3529" s="213"/>
      <c r="C3529" s="40" t="s">
        <v>2575</v>
      </c>
      <c r="D3529" s="492"/>
      <c r="E3529" s="491"/>
      <c r="F3529" s="491"/>
      <c r="G3529" s="491"/>
      <c r="H3529" s="491"/>
      <c r="I3529" s="491"/>
      <c r="J3529" s="491"/>
      <c r="K3529" s="491"/>
      <c r="L3529" s="491"/>
      <c r="M3529" s="491"/>
      <c r="N3529" s="491"/>
      <c r="O3529" s="111">
        <f t="shared" ref="O3529:O3531" si="2678">(R3529)-SUM(D3529:N3529)</f>
        <v>0</v>
      </c>
      <c r="P3529" s="112">
        <f t="shared" ref="P3529:P3531" si="2679">SUM(D3529:O3529)</f>
        <v>0</v>
      </c>
      <c r="Q3529" s="80"/>
      <c r="R3529" s="487">
        <v>0</v>
      </c>
      <c r="S3529" s="488">
        <v>0</v>
      </c>
      <c r="T3529" s="115">
        <f t="shared" ref="T3529:T3531" si="2680">R3529-S3529</f>
        <v>0</v>
      </c>
      <c r="U3529" s="209">
        <v>2</v>
      </c>
    </row>
    <row r="3530" spans="1:246" s="60" customFormat="1" ht="15.75" hidden="1" customHeight="1" thickBot="1">
      <c r="A3530" s="150" t="s">
        <v>1872</v>
      </c>
      <c r="B3530" s="213"/>
      <c r="C3530" s="40" t="s">
        <v>2671</v>
      </c>
      <c r="D3530" s="492"/>
      <c r="E3530" s="491"/>
      <c r="F3530" s="491"/>
      <c r="G3530" s="491"/>
      <c r="H3530" s="491"/>
      <c r="I3530" s="491"/>
      <c r="J3530" s="491"/>
      <c r="K3530" s="491"/>
      <c r="L3530" s="491"/>
      <c r="M3530" s="491"/>
      <c r="N3530" s="491"/>
      <c r="O3530" s="111">
        <f t="shared" si="2678"/>
        <v>0</v>
      </c>
      <c r="P3530" s="112">
        <f t="shared" si="2679"/>
        <v>0</v>
      </c>
      <c r="Q3530" s="80"/>
      <c r="R3530" s="487">
        <v>0</v>
      </c>
      <c r="S3530" s="488">
        <v>0</v>
      </c>
      <c r="T3530" s="115">
        <f t="shared" si="2680"/>
        <v>0</v>
      </c>
      <c r="U3530" s="209">
        <v>2</v>
      </c>
    </row>
    <row r="3531" spans="1:246" s="60" customFormat="1" ht="15.75" hidden="1" customHeight="1" thickBot="1">
      <c r="A3531" s="150" t="s">
        <v>1872</v>
      </c>
      <c r="B3531" s="213"/>
      <c r="C3531" s="40" t="s">
        <v>2767</v>
      </c>
      <c r="D3531" s="492"/>
      <c r="E3531" s="491"/>
      <c r="F3531" s="491"/>
      <c r="G3531" s="491"/>
      <c r="H3531" s="491"/>
      <c r="I3531" s="491"/>
      <c r="J3531" s="491"/>
      <c r="K3531" s="491"/>
      <c r="L3531" s="491"/>
      <c r="M3531" s="491"/>
      <c r="N3531" s="491"/>
      <c r="O3531" s="111">
        <f t="shared" si="2678"/>
        <v>0</v>
      </c>
      <c r="P3531" s="112">
        <f t="shared" si="2679"/>
        <v>0</v>
      </c>
      <c r="Q3531" s="80"/>
      <c r="R3531" s="487">
        <v>0</v>
      </c>
      <c r="S3531" s="488">
        <v>0</v>
      </c>
      <c r="T3531" s="115">
        <f t="shared" si="2680"/>
        <v>0</v>
      </c>
      <c r="U3531" s="209">
        <v>2</v>
      </c>
    </row>
    <row r="3532" spans="1:246" s="61" customFormat="1" ht="15.6" hidden="1" customHeight="1" thickBot="1">
      <c r="A3532" s="81"/>
      <c r="B3532" s="82"/>
      <c r="C3532" s="50"/>
      <c r="D3532" s="83"/>
      <c r="E3532" s="83"/>
      <c r="F3532" s="83"/>
      <c r="G3532" s="83"/>
      <c r="H3532" s="83"/>
      <c r="I3532" s="83"/>
      <c r="J3532" s="83"/>
      <c r="K3532" s="83"/>
      <c r="L3532" s="83"/>
      <c r="M3532" s="83"/>
      <c r="N3532" s="83"/>
      <c r="O3532" s="83"/>
      <c r="P3532" s="83"/>
      <c r="Q3532" s="84"/>
      <c r="R3532" s="83"/>
      <c r="S3532" s="83"/>
      <c r="T3532" s="67"/>
      <c r="U3532" s="209">
        <v>2</v>
      </c>
      <c r="V3532" s="118"/>
      <c r="W3532" s="118"/>
      <c r="X3532" s="118"/>
      <c r="Y3532" s="118"/>
      <c r="Z3532" s="118"/>
      <c r="AA3532" s="118"/>
      <c r="AB3532" s="118"/>
      <c r="AC3532" s="118"/>
      <c r="AD3532" s="118"/>
      <c r="AE3532" s="118"/>
      <c r="AF3532" s="118"/>
      <c r="AG3532" s="118"/>
      <c r="AH3532" s="118"/>
      <c r="AI3532" s="118"/>
      <c r="AJ3532" s="118"/>
      <c r="AK3532" s="118"/>
      <c r="AL3532" s="118"/>
      <c r="AM3532" s="118"/>
      <c r="AN3532" s="118"/>
      <c r="AO3532" s="118"/>
      <c r="AP3532" s="118"/>
      <c r="AQ3532" s="118"/>
      <c r="AR3532" s="118"/>
      <c r="AS3532" s="118"/>
      <c r="AT3532" s="118"/>
      <c r="AU3532" s="118"/>
      <c r="AV3532" s="118"/>
      <c r="AW3532" s="118"/>
      <c r="AX3532" s="118"/>
      <c r="AY3532" s="118"/>
      <c r="AZ3532" s="118"/>
      <c r="BA3532" s="118"/>
      <c r="BB3532" s="118"/>
      <c r="BC3532" s="118"/>
      <c r="BD3532" s="118"/>
      <c r="BE3532" s="118"/>
      <c r="BF3532" s="118"/>
      <c r="BG3532" s="118"/>
      <c r="BH3532" s="118"/>
      <c r="BI3532" s="118"/>
      <c r="BJ3532" s="118"/>
      <c r="BK3532" s="118"/>
      <c r="BL3532" s="118"/>
      <c r="BM3532" s="118"/>
      <c r="BN3532" s="118"/>
      <c r="BO3532" s="118"/>
      <c r="BP3532" s="118"/>
      <c r="BQ3532" s="118"/>
      <c r="BR3532" s="118"/>
      <c r="BS3532" s="118"/>
      <c r="BT3532" s="118"/>
      <c r="BU3532" s="118"/>
      <c r="BV3532" s="118"/>
      <c r="BW3532" s="118"/>
      <c r="BX3532" s="118"/>
      <c r="BY3532" s="118"/>
      <c r="BZ3532" s="118"/>
      <c r="CA3532" s="118"/>
      <c r="CB3532" s="118"/>
      <c r="CC3532" s="118"/>
      <c r="CD3532" s="118"/>
      <c r="CE3532" s="118"/>
      <c r="CF3532" s="118"/>
      <c r="CG3532" s="118"/>
      <c r="CH3532" s="118"/>
      <c r="CI3532" s="118"/>
      <c r="CJ3532" s="118"/>
      <c r="CK3532" s="118"/>
      <c r="CL3532" s="118"/>
      <c r="CM3532" s="118"/>
      <c r="CN3532" s="118"/>
      <c r="CO3532" s="118"/>
      <c r="CP3532" s="118"/>
      <c r="CQ3532" s="118"/>
      <c r="CR3532" s="118"/>
      <c r="CS3532" s="118"/>
      <c r="CT3532" s="118"/>
      <c r="CU3532" s="118"/>
      <c r="CV3532" s="118"/>
      <c r="CW3532" s="118"/>
      <c r="CX3532" s="118"/>
      <c r="CY3532" s="118"/>
      <c r="CZ3532" s="118"/>
      <c r="DA3532" s="118"/>
      <c r="DB3532" s="118"/>
      <c r="DC3532" s="118"/>
      <c r="DD3532" s="118"/>
      <c r="DE3532" s="118"/>
      <c r="DF3532" s="118"/>
      <c r="DG3532" s="118"/>
      <c r="DH3532" s="118"/>
      <c r="DI3532" s="118"/>
      <c r="DJ3532" s="118"/>
      <c r="DK3532" s="118"/>
      <c r="DL3532" s="118"/>
      <c r="DM3532" s="118"/>
      <c r="DN3532" s="118"/>
      <c r="DO3532" s="118"/>
      <c r="DP3532" s="118"/>
      <c r="DQ3532" s="118"/>
      <c r="DR3532" s="118"/>
      <c r="DS3532" s="118"/>
      <c r="DT3532" s="118"/>
      <c r="DU3532" s="118"/>
      <c r="DV3532" s="118"/>
      <c r="DW3532" s="118"/>
      <c r="DX3532" s="118"/>
      <c r="DY3532" s="118"/>
      <c r="DZ3532" s="118"/>
      <c r="EA3532" s="118"/>
      <c r="EB3532" s="118"/>
      <c r="EC3532" s="118"/>
      <c r="ED3532" s="118"/>
      <c r="EE3532" s="118"/>
      <c r="EF3532" s="118"/>
      <c r="EG3532" s="118"/>
      <c r="EH3532" s="118"/>
      <c r="EI3532" s="118"/>
      <c r="EJ3532" s="118"/>
      <c r="EK3532" s="118"/>
      <c r="EL3532" s="118"/>
      <c r="EM3532" s="118"/>
      <c r="EN3532" s="118"/>
      <c r="EO3532" s="118"/>
      <c r="EP3532" s="118"/>
      <c r="EQ3532" s="118"/>
      <c r="ER3532" s="118"/>
      <c r="ES3532" s="118"/>
      <c r="ET3532" s="118"/>
      <c r="EU3532" s="118"/>
      <c r="EV3532" s="118"/>
      <c r="EW3532" s="118"/>
      <c r="EX3532" s="118"/>
      <c r="EY3532" s="118"/>
      <c r="EZ3532" s="118"/>
      <c r="FA3532" s="118"/>
      <c r="FB3532" s="118"/>
      <c r="FC3532" s="118"/>
      <c r="FD3532" s="118"/>
      <c r="FE3532" s="118"/>
      <c r="FF3532" s="118"/>
      <c r="FG3532" s="118"/>
      <c r="FH3532" s="118"/>
      <c r="FI3532" s="118"/>
      <c r="FJ3532" s="118"/>
      <c r="FK3532" s="118"/>
      <c r="FL3532" s="118"/>
      <c r="FM3532" s="118"/>
      <c r="FN3532" s="118"/>
      <c r="FO3532" s="118"/>
      <c r="FP3532" s="118"/>
      <c r="FQ3532" s="118"/>
      <c r="FR3532" s="118"/>
      <c r="FS3532" s="118"/>
      <c r="FT3532" s="118"/>
      <c r="FU3532" s="118"/>
      <c r="FV3532" s="118"/>
      <c r="FW3532" s="118"/>
      <c r="FX3532" s="118"/>
      <c r="FY3532" s="118"/>
      <c r="FZ3532" s="118"/>
      <c r="GA3532" s="118"/>
      <c r="GB3532" s="118"/>
      <c r="GC3532" s="118"/>
      <c r="GD3532" s="118"/>
      <c r="GE3532" s="118"/>
      <c r="GF3532" s="118"/>
      <c r="GG3532" s="118"/>
      <c r="GH3532" s="118"/>
      <c r="GI3532" s="118"/>
      <c r="GJ3532" s="118"/>
      <c r="GK3532" s="118"/>
      <c r="GL3532" s="118"/>
      <c r="GM3532" s="118"/>
      <c r="GN3532" s="118"/>
      <c r="GO3532" s="118"/>
      <c r="GP3532" s="118"/>
      <c r="GQ3532" s="118"/>
      <c r="GR3532" s="118"/>
      <c r="GS3532" s="118"/>
      <c r="GT3532" s="118"/>
      <c r="GU3532" s="118"/>
      <c r="GV3532" s="118"/>
      <c r="GW3532" s="118"/>
      <c r="GX3532" s="118"/>
      <c r="GY3532" s="118"/>
      <c r="GZ3532" s="118"/>
      <c r="HA3532" s="118"/>
      <c r="HB3532" s="118"/>
      <c r="HC3532" s="118"/>
      <c r="HD3532" s="118"/>
      <c r="HE3532" s="118"/>
      <c r="HF3532" s="118"/>
      <c r="HG3532" s="118"/>
      <c r="HH3532" s="118"/>
      <c r="HI3532" s="118"/>
      <c r="HJ3532" s="118"/>
      <c r="HK3532" s="118"/>
      <c r="HL3532" s="118"/>
      <c r="HM3532" s="118"/>
      <c r="HN3532" s="118"/>
      <c r="HO3532" s="118"/>
      <c r="HP3532" s="118"/>
      <c r="HQ3532" s="118"/>
      <c r="HR3532" s="118"/>
      <c r="HS3532" s="118"/>
      <c r="HT3532" s="118"/>
      <c r="HU3532" s="118"/>
      <c r="HV3532" s="118"/>
      <c r="HW3532" s="118"/>
      <c r="HX3532" s="118"/>
      <c r="HY3532" s="118"/>
      <c r="HZ3532" s="118"/>
      <c r="IA3532" s="118"/>
      <c r="IB3532" s="118"/>
      <c r="IC3532" s="118"/>
      <c r="ID3532" s="118"/>
      <c r="IE3532" s="118"/>
      <c r="IF3532" s="118"/>
      <c r="IG3532" s="118"/>
      <c r="IH3532" s="118"/>
      <c r="II3532" s="118"/>
      <c r="IJ3532" s="118"/>
      <c r="IK3532" s="118"/>
      <c r="IL3532" s="118"/>
    </row>
    <row r="3533" spans="1:246" s="60" customFormat="1" ht="15.75" hidden="1" customHeight="1" thickBot="1">
      <c r="A3533" s="174" t="s">
        <v>1895</v>
      </c>
      <c r="B3533" s="213"/>
      <c r="C3533" s="40" t="s">
        <v>1897</v>
      </c>
      <c r="D3533" s="154">
        <v>0</v>
      </c>
      <c r="E3533" s="154">
        <v>0</v>
      </c>
      <c r="F3533" s="154">
        <v>0</v>
      </c>
      <c r="G3533" s="154">
        <v>0</v>
      </c>
      <c r="H3533" s="154">
        <v>0</v>
      </c>
      <c r="I3533" s="154">
        <v>0</v>
      </c>
      <c r="J3533" s="154">
        <v>0</v>
      </c>
      <c r="K3533" s="154">
        <v>0</v>
      </c>
      <c r="L3533" s="154">
        <v>0</v>
      </c>
      <c r="M3533" s="154">
        <v>0</v>
      </c>
      <c r="N3533" s="154">
        <v>0</v>
      </c>
      <c r="O3533" s="154">
        <v>0</v>
      </c>
      <c r="P3533" s="290">
        <f t="shared" ref="P3533:P3542" si="2681">SUM(D3533:O3533)</f>
        <v>0</v>
      </c>
      <c r="Q3533" s="291"/>
      <c r="R3533" s="83"/>
      <c r="S3533" s="83"/>
      <c r="T3533" s="67"/>
      <c r="U3533" s="209">
        <v>2</v>
      </c>
    </row>
    <row r="3534" spans="1:246" s="60" customFormat="1" ht="15.75" hidden="1" customHeight="1" thickBot="1">
      <c r="A3534" s="150" t="s">
        <v>1895</v>
      </c>
      <c r="B3534" s="213"/>
      <c r="C3534" s="40" t="s">
        <v>1898</v>
      </c>
      <c r="D3534" s="172">
        <v>0</v>
      </c>
      <c r="E3534" s="119">
        <v>0</v>
      </c>
      <c r="F3534" s="119">
        <v>0</v>
      </c>
      <c r="G3534" s="119">
        <v>0</v>
      </c>
      <c r="H3534" s="119">
        <v>0</v>
      </c>
      <c r="I3534" s="119">
        <v>0</v>
      </c>
      <c r="J3534" s="119">
        <v>0</v>
      </c>
      <c r="K3534" s="119">
        <v>0</v>
      </c>
      <c r="L3534" s="119">
        <v>0</v>
      </c>
      <c r="M3534" s="119">
        <v>0</v>
      </c>
      <c r="N3534" s="119">
        <v>0</v>
      </c>
      <c r="O3534" s="119">
        <v>0</v>
      </c>
      <c r="P3534" s="107">
        <f t="shared" si="2681"/>
        <v>0</v>
      </c>
      <c r="Q3534" s="291"/>
      <c r="R3534" s="83"/>
      <c r="S3534" s="83"/>
      <c r="T3534" s="67"/>
      <c r="U3534" s="209">
        <v>2</v>
      </c>
    </row>
    <row r="3535" spans="1:246" s="60" customFormat="1" ht="15.75" hidden="1" customHeight="1" thickBot="1">
      <c r="A3535" s="150" t="s">
        <v>1895</v>
      </c>
      <c r="B3535" s="213"/>
      <c r="C3535" s="40" t="s">
        <v>1899</v>
      </c>
      <c r="D3535" s="293">
        <v>0</v>
      </c>
      <c r="E3535" s="346">
        <v>0</v>
      </c>
      <c r="F3535" s="346">
        <v>0</v>
      </c>
      <c r="G3535" s="346">
        <v>0</v>
      </c>
      <c r="H3535" s="346">
        <v>0</v>
      </c>
      <c r="I3535" s="346">
        <v>0</v>
      </c>
      <c r="J3535" s="346">
        <v>0</v>
      </c>
      <c r="K3535" s="346">
        <v>0</v>
      </c>
      <c r="L3535" s="346">
        <v>0</v>
      </c>
      <c r="M3535" s="346">
        <v>0</v>
      </c>
      <c r="N3535" s="346">
        <v>0</v>
      </c>
      <c r="O3535" s="346">
        <v>0</v>
      </c>
      <c r="P3535" s="295">
        <f t="shared" si="2681"/>
        <v>0</v>
      </c>
      <c r="Q3535" s="291"/>
      <c r="R3535" s="83"/>
      <c r="S3535" s="83"/>
      <c r="T3535" s="67"/>
      <c r="U3535" s="209">
        <v>2</v>
      </c>
    </row>
    <row r="3536" spans="1:246" s="60" customFormat="1" ht="15.75" hidden="1" customHeight="1" thickBot="1">
      <c r="A3536" s="150" t="s">
        <v>1895</v>
      </c>
      <c r="B3536" s="213"/>
      <c r="C3536" s="40" t="s">
        <v>1900</v>
      </c>
      <c r="D3536" s="293">
        <v>0</v>
      </c>
      <c r="E3536" s="346">
        <v>0</v>
      </c>
      <c r="F3536" s="346">
        <v>0</v>
      </c>
      <c r="G3536" s="346">
        <v>0</v>
      </c>
      <c r="H3536" s="346">
        <v>0</v>
      </c>
      <c r="I3536" s="346">
        <v>0</v>
      </c>
      <c r="J3536" s="346">
        <v>0</v>
      </c>
      <c r="K3536" s="346">
        <v>0</v>
      </c>
      <c r="L3536" s="346">
        <v>0</v>
      </c>
      <c r="M3536" s="346">
        <v>0</v>
      </c>
      <c r="N3536" s="346">
        <v>0</v>
      </c>
      <c r="O3536" s="346">
        <v>0</v>
      </c>
      <c r="P3536" s="155">
        <f t="shared" si="2681"/>
        <v>0</v>
      </c>
      <c r="Q3536" s="291"/>
      <c r="R3536" s="83"/>
      <c r="S3536" s="83"/>
      <c r="T3536" s="67"/>
      <c r="U3536" s="209">
        <v>2</v>
      </c>
    </row>
    <row r="3537" spans="1:21" s="60" customFormat="1" ht="15.75" hidden="1" customHeight="1" thickBot="1">
      <c r="A3537" s="150" t="s">
        <v>1895</v>
      </c>
      <c r="B3537" s="213"/>
      <c r="C3537" s="41" t="s">
        <v>1901</v>
      </c>
      <c r="D3537" s="293">
        <v>0</v>
      </c>
      <c r="E3537" s="346">
        <v>0</v>
      </c>
      <c r="F3537" s="346">
        <v>0</v>
      </c>
      <c r="G3537" s="346">
        <v>0</v>
      </c>
      <c r="H3537" s="346">
        <v>0</v>
      </c>
      <c r="I3537" s="346">
        <v>0</v>
      </c>
      <c r="J3537" s="346">
        <v>0</v>
      </c>
      <c r="K3537" s="346">
        <v>0</v>
      </c>
      <c r="L3537" s="346">
        <v>0</v>
      </c>
      <c r="M3537" s="346">
        <v>0</v>
      </c>
      <c r="N3537" s="346">
        <v>0</v>
      </c>
      <c r="O3537" s="346">
        <v>0</v>
      </c>
      <c r="P3537" s="155">
        <f t="shared" si="2681"/>
        <v>0</v>
      </c>
      <c r="Q3537" s="157" t="e">
        <f>(P3559/P3558-1)</f>
        <v>#DIV/0!</v>
      </c>
      <c r="R3537" s="83"/>
      <c r="S3537" s="83"/>
      <c r="T3537" s="67"/>
      <c r="U3537" s="209">
        <v>2</v>
      </c>
    </row>
    <row r="3538" spans="1:21" s="60" customFormat="1" ht="15.75" hidden="1" customHeight="1" thickBot="1">
      <c r="A3538" s="150" t="s">
        <v>1895</v>
      </c>
      <c r="B3538" s="213"/>
      <c r="C3538" s="40" t="s">
        <v>1902</v>
      </c>
      <c r="D3538" s="293">
        <v>0</v>
      </c>
      <c r="E3538" s="346">
        <v>0</v>
      </c>
      <c r="F3538" s="346">
        <v>0</v>
      </c>
      <c r="G3538" s="346">
        <v>0</v>
      </c>
      <c r="H3538" s="346">
        <v>0</v>
      </c>
      <c r="I3538" s="346">
        <v>0</v>
      </c>
      <c r="J3538" s="346">
        <v>0</v>
      </c>
      <c r="K3538" s="346">
        <v>0</v>
      </c>
      <c r="L3538" s="346">
        <v>0</v>
      </c>
      <c r="M3538" s="346">
        <v>0</v>
      </c>
      <c r="N3538" s="346">
        <v>0</v>
      </c>
      <c r="O3538" s="346">
        <v>0</v>
      </c>
      <c r="P3538" s="155">
        <f t="shared" si="2681"/>
        <v>0</v>
      </c>
      <c r="Q3538" s="157" t="e">
        <f>(P3560/P3559-1)</f>
        <v>#DIV/0!</v>
      </c>
      <c r="R3538" s="83"/>
      <c r="S3538" s="83"/>
      <c r="T3538" s="67"/>
      <c r="U3538" s="209">
        <v>2</v>
      </c>
    </row>
    <row r="3539" spans="1:21" s="60" customFormat="1" ht="15.75" hidden="1" customHeight="1" thickBot="1">
      <c r="A3539" s="150" t="s">
        <v>1895</v>
      </c>
      <c r="B3539" s="213"/>
      <c r="C3539" s="40" t="s">
        <v>1903</v>
      </c>
      <c r="D3539" s="293">
        <v>0</v>
      </c>
      <c r="E3539" s="346">
        <v>0</v>
      </c>
      <c r="F3539" s="346">
        <v>0</v>
      </c>
      <c r="G3539" s="346">
        <v>0</v>
      </c>
      <c r="H3539" s="346">
        <v>0</v>
      </c>
      <c r="I3539" s="346">
        <v>0</v>
      </c>
      <c r="J3539" s="346">
        <v>0</v>
      </c>
      <c r="K3539" s="346">
        <v>0</v>
      </c>
      <c r="L3539" s="346">
        <v>0</v>
      </c>
      <c r="M3539" s="346">
        <v>0</v>
      </c>
      <c r="N3539" s="346">
        <v>0</v>
      </c>
      <c r="O3539" s="346">
        <v>0</v>
      </c>
      <c r="P3539" s="155">
        <f t="shared" si="2681"/>
        <v>0</v>
      </c>
      <c r="Q3539" s="156" t="e">
        <f>(P3561/P3560-1)</f>
        <v>#DIV/0!</v>
      </c>
      <c r="R3539" s="83"/>
      <c r="S3539" s="83"/>
      <c r="T3539" s="67"/>
      <c r="U3539" s="209">
        <v>2</v>
      </c>
    </row>
    <row r="3540" spans="1:21" s="60" customFormat="1" ht="15.75" hidden="1" customHeight="1" thickBot="1">
      <c r="A3540" s="150" t="s">
        <v>1895</v>
      </c>
      <c r="B3540" s="213"/>
      <c r="C3540" s="49" t="s">
        <v>1904</v>
      </c>
      <c r="D3540" s="153">
        <v>0</v>
      </c>
      <c r="E3540" s="154">
        <v>0</v>
      </c>
      <c r="F3540" s="154">
        <v>0</v>
      </c>
      <c r="G3540" s="154">
        <v>0</v>
      </c>
      <c r="H3540" s="154">
        <v>0</v>
      </c>
      <c r="I3540" s="154">
        <v>0</v>
      </c>
      <c r="J3540" s="154">
        <v>0</v>
      </c>
      <c r="K3540" s="154">
        <v>0</v>
      </c>
      <c r="L3540" s="154">
        <v>0</v>
      </c>
      <c r="M3540" s="154">
        <v>0</v>
      </c>
      <c r="N3540" s="154">
        <v>0</v>
      </c>
      <c r="O3540" s="154">
        <v>0</v>
      </c>
      <c r="P3540" s="155">
        <f t="shared" si="2681"/>
        <v>0</v>
      </c>
      <c r="Q3540" s="156">
        <v>0</v>
      </c>
      <c r="R3540" s="83"/>
      <c r="S3540" s="83"/>
      <c r="T3540" s="232"/>
      <c r="U3540" s="209">
        <v>2</v>
      </c>
    </row>
    <row r="3541" spans="1:21" s="60" customFormat="1" ht="15.75" hidden="1" customHeight="1" thickBot="1">
      <c r="A3541" s="150" t="s">
        <v>1895</v>
      </c>
      <c r="B3541" s="62"/>
      <c r="C3541" s="49" t="s">
        <v>1905</v>
      </c>
      <c r="D3541" s="298">
        <v>0</v>
      </c>
      <c r="E3541" s="299">
        <v>0</v>
      </c>
      <c r="F3541" s="299">
        <v>0</v>
      </c>
      <c r="G3541" s="299">
        <v>0</v>
      </c>
      <c r="H3541" s="299">
        <v>0</v>
      </c>
      <c r="I3541" s="299">
        <v>0</v>
      </c>
      <c r="J3541" s="299">
        <v>0</v>
      </c>
      <c r="K3541" s="299">
        <v>0</v>
      </c>
      <c r="L3541" s="299">
        <v>0</v>
      </c>
      <c r="M3541" s="299">
        <v>0</v>
      </c>
      <c r="N3541" s="299">
        <v>0</v>
      </c>
      <c r="O3541" s="299">
        <v>0</v>
      </c>
      <c r="P3541" s="300">
        <f t="shared" si="2681"/>
        <v>0</v>
      </c>
      <c r="Q3541" s="301">
        <v>0</v>
      </c>
      <c r="R3541" s="83"/>
      <c r="S3541" s="83"/>
      <c r="T3541" s="67"/>
      <c r="U3541" s="209">
        <v>2</v>
      </c>
    </row>
    <row r="3542" spans="1:21" s="60" customFormat="1" ht="15.75" hidden="1" customHeight="1" thickBot="1">
      <c r="A3542" s="150" t="s">
        <v>1895</v>
      </c>
      <c r="B3542" s="62"/>
      <c r="C3542" s="49" t="s">
        <v>1906</v>
      </c>
      <c r="D3542" s="130">
        <v>0</v>
      </c>
      <c r="E3542" s="119">
        <v>0</v>
      </c>
      <c r="F3542" s="119">
        <v>0</v>
      </c>
      <c r="G3542" s="119">
        <v>0</v>
      </c>
      <c r="H3542" s="119">
        <v>0</v>
      </c>
      <c r="I3542" s="119">
        <v>0</v>
      </c>
      <c r="J3542" s="119">
        <v>0</v>
      </c>
      <c r="K3542" s="119">
        <v>0</v>
      </c>
      <c r="L3542" s="119">
        <v>0</v>
      </c>
      <c r="M3542" s="119">
        <v>0</v>
      </c>
      <c r="N3542" s="119">
        <v>0</v>
      </c>
      <c r="O3542" s="119">
        <v>0</v>
      </c>
      <c r="P3542" s="175">
        <f t="shared" si="2681"/>
        <v>0</v>
      </c>
      <c r="Q3542" s="176">
        <v>0</v>
      </c>
      <c r="R3542" s="83"/>
      <c r="S3542" s="83"/>
      <c r="T3542" s="67"/>
      <c r="U3542" s="209">
        <v>2</v>
      </c>
    </row>
    <row r="3543" spans="1:21" s="60" customFormat="1" ht="15.6" hidden="1" customHeight="1" thickBot="1">
      <c r="A3543" s="150" t="s">
        <v>1895</v>
      </c>
      <c r="B3543" s="62"/>
      <c r="C3543" s="49" t="s">
        <v>1907</v>
      </c>
      <c r="D3543" s="130">
        <v>0</v>
      </c>
      <c r="E3543" s="119">
        <v>0</v>
      </c>
      <c r="F3543" s="119">
        <v>0</v>
      </c>
      <c r="G3543" s="119">
        <v>0</v>
      </c>
      <c r="H3543" s="119">
        <v>0</v>
      </c>
      <c r="I3543" s="119">
        <v>0</v>
      </c>
      <c r="J3543" s="119">
        <v>0</v>
      </c>
      <c r="K3543" s="119">
        <v>0</v>
      </c>
      <c r="L3543" s="119">
        <v>0</v>
      </c>
      <c r="M3543" s="119">
        <v>0</v>
      </c>
      <c r="N3543" s="119">
        <v>0</v>
      </c>
      <c r="O3543" s="119">
        <v>0</v>
      </c>
      <c r="P3543" s="175">
        <f>SUM(D3543:O3543)</f>
        <v>0</v>
      </c>
      <c r="Q3543" s="176">
        <v>0</v>
      </c>
      <c r="R3543" s="83"/>
      <c r="S3543" s="83"/>
      <c r="T3543" s="67"/>
      <c r="U3543" s="209">
        <v>2</v>
      </c>
    </row>
    <row r="3544" spans="1:21" s="60" customFormat="1" ht="15.6" hidden="1" customHeight="1" thickBot="1">
      <c r="A3544" s="150" t="s">
        <v>1895</v>
      </c>
      <c r="B3544" s="62"/>
      <c r="C3544" s="49" t="s">
        <v>1908</v>
      </c>
      <c r="D3544" s="130">
        <f>D3567/$P3567</f>
        <v>0</v>
      </c>
      <c r="E3544" s="119">
        <f t="shared" ref="E3544:O3544" si="2682">E3567/$P3567</f>
        <v>0</v>
      </c>
      <c r="F3544" s="119">
        <f t="shared" si="2682"/>
        <v>0</v>
      </c>
      <c r="G3544" s="119">
        <f t="shared" si="2682"/>
        <v>5.3603852120848684E-3</v>
      </c>
      <c r="H3544" s="119">
        <f t="shared" si="2682"/>
        <v>0.11342112722177447</v>
      </c>
      <c r="I3544" s="119">
        <f t="shared" si="2682"/>
        <v>0.11106465639498488</v>
      </c>
      <c r="J3544" s="119">
        <f t="shared" si="2682"/>
        <v>0.13015875695137719</v>
      </c>
      <c r="K3544" s="119">
        <f t="shared" si="2682"/>
        <v>0.11456054886914147</v>
      </c>
      <c r="L3544" s="119">
        <f t="shared" si="2682"/>
        <v>0.11675864538240517</v>
      </c>
      <c r="M3544" s="119">
        <f t="shared" si="2682"/>
        <v>0.13478337369230597</v>
      </c>
      <c r="N3544" s="119">
        <f t="shared" si="2682"/>
        <v>0.13187436027556834</v>
      </c>
      <c r="O3544" s="119">
        <f t="shared" si="2682"/>
        <v>0.14201814600035761</v>
      </c>
      <c r="P3544" s="175">
        <f>SUM(D3544:O3544)</f>
        <v>1</v>
      </c>
      <c r="Q3544" s="176">
        <v>1</v>
      </c>
      <c r="R3544" s="83"/>
      <c r="S3544" s="83"/>
      <c r="T3544" s="67"/>
      <c r="U3544" s="209">
        <v>2</v>
      </c>
    </row>
    <row r="3545" spans="1:21" s="60" customFormat="1" ht="15.6" hidden="1" customHeight="1" thickBot="1">
      <c r="A3545" s="150" t="s">
        <v>1895</v>
      </c>
      <c r="B3545" s="62">
        <f>+B3524+1</f>
        <v>630</v>
      </c>
      <c r="C3545" s="49" t="s">
        <v>1909</v>
      </c>
      <c r="D3545" s="130">
        <f t="shared" ref="D3545:O3545" si="2683">D3568/$P3568</f>
        <v>8.3472976864294932E-2</v>
      </c>
      <c r="E3545" s="119">
        <f t="shared" si="2683"/>
        <v>7.5283025205998361E-2</v>
      </c>
      <c r="F3545" s="119">
        <f t="shared" si="2683"/>
        <v>7.1823905637349097E-2</v>
      </c>
      <c r="G3545" s="119">
        <f t="shared" si="2683"/>
        <v>0.1231960752586348</v>
      </c>
      <c r="H3545" s="119">
        <f t="shared" si="2683"/>
        <v>8.9691872200922895E-2</v>
      </c>
      <c r="I3545" s="119">
        <f t="shared" si="2683"/>
        <v>8.7569507809856492E-2</v>
      </c>
      <c r="J3545" s="119">
        <f t="shared" si="2683"/>
        <v>9.3198237455650826E-2</v>
      </c>
      <c r="K3545" s="119">
        <f t="shared" si="2683"/>
        <v>7.6830832526526963E-2</v>
      </c>
      <c r="L3545" s="119">
        <f t="shared" si="2683"/>
        <v>8.0671089528807721E-2</v>
      </c>
      <c r="M3545" s="119">
        <f t="shared" si="2683"/>
        <v>6.8393106181069599E-2</v>
      </c>
      <c r="N3545" s="119">
        <f t="shared" si="2683"/>
        <v>6.0603586891161632E-2</v>
      </c>
      <c r="O3545" s="119">
        <f t="shared" si="2683"/>
        <v>8.9265784439726673E-2</v>
      </c>
      <c r="P3545" s="175">
        <f t="shared" ref="P3545:P3577" si="2684">SUM(D3545:O3545)</f>
        <v>1</v>
      </c>
      <c r="Q3545" s="176">
        <f>(P3568/P3567-1)</f>
        <v>0.65976378915663458</v>
      </c>
      <c r="R3545" s="83"/>
      <c r="S3545" s="83"/>
      <c r="T3545" s="67"/>
      <c r="U3545" s="209">
        <v>2</v>
      </c>
    </row>
    <row r="3546" spans="1:21" s="60" customFormat="1" ht="15.6" hidden="1" customHeight="1" thickBot="1">
      <c r="A3546" s="150" t="s">
        <v>1895</v>
      </c>
      <c r="B3546" s="62">
        <f>+B3545+1</f>
        <v>631</v>
      </c>
      <c r="C3546" s="49" t="s">
        <v>1910</v>
      </c>
      <c r="D3546" s="98">
        <f t="shared" ref="D3546:O3546" si="2685">D3569/$P3569</f>
        <v>7.5460942409136395E-2</v>
      </c>
      <c r="E3546" s="99">
        <f t="shared" si="2685"/>
        <v>7.7525184107723716E-2</v>
      </c>
      <c r="F3546" s="99">
        <f t="shared" si="2685"/>
        <v>7.7971910441329603E-2</v>
      </c>
      <c r="G3546" s="99">
        <f t="shared" si="2685"/>
        <v>7.5020996263021819E-2</v>
      </c>
      <c r="H3546" s="99">
        <f t="shared" si="2685"/>
        <v>8.1049771408860119E-2</v>
      </c>
      <c r="I3546" s="99">
        <f t="shared" si="2685"/>
        <v>7.2386584034148188E-2</v>
      </c>
      <c r="J3546" s="99">
        <f t="shared" si="2685"/>
        <v>8.5607833176013337E-2</v>
      </c>
      <c r="K3546" s="99">
        <f t="shared" si="2685"/>
        <v>7.8624568881916213E-2</v>
      </c>
      <c r="L3546" s="99">
        <f t="shared" si="2685"/>
        <v>7.9802022710504988E-2</v>
      </c>
      <c r="M3546" s="99">
        <f t="shared" si="2685"/>
        <v>9.4944048603086612E-2</v>
      </c>
      <c r="N3546" s="99">
        <f t="shared" si="2685"/>
        <v>0.10166831229027859</v>
      </c>
      <c r="O3546" s="99">
        <f t="shared" si="2685"/>
        <v>9.9937825673980421E-2</v>
      </c>
      <c r="P3546" s="100">
        <f t="shared" si="2684"/>
        <v>1</v>
      </c>
      <c r="Q3546" s="101">
        <f t="shared" ref="Q3546:Q3554" si="2686">(P3569/P3568-1)</f>
        <v>0.1302197405271226</v>
      </c>
      <c r="R3546" s="83"/>
      <c r="S3546" s="83"/>
      <c r="T3546" s="67"/>
      <c r="U3546" s="209">
        <v>2</v>
      </c>
    </row>
    <row r="3547" spans="1:21" s="60" customFormat="1" ht="15.6" hidden="1" customHeight="1" thickBot="1">
      <c r="A3547" s="150" t="s">
        <v>1895</v>
      </c>
      <c r="B3547" s="62">
        <f>+B3546+1</f>
        <v>632</v>
      </c>
      <c r="C3547" s="40" t="s">
        <v>1911</v>
      </c>
      <c r="D3547" s="102">
        <f t="shared" ref="D3547:O3547" si="2687">D3570/$P3570</f>
        <v>8.4298207517144369E-2</v>
      </c>
      <c r="E3547" s="129">
        <f t="shared" si="2687"/>
        <v>8.7501319297240629E-2</v>
      </c>
      <c r="F3547" s="129">
        <f t="shared" si="2687"/>
        <v>8.4307789837918548E-2</v>
      </c>
      <c r="G3547" s="129">
        <f t="shared" si="2687"/>
        <v>7.9224099690953939E-2</v>
      </c>
      <c r="H3547" s="129">
        <f t="shared" si="2687"/>
        <v>7.9795288586604549E-2</v>
      </c>
      <c r="I3547" s="129">
        <f t="shared" si="2687"/>
        <v>7.6138558171955417E-2</v>
      </c>
      <c r="J3547" s="129">
        <f t="shared" si="2687"/>
        <v>8.1867565579252677E-2</v>
      </c>
      <c r="K3547" s="129">
        <f t="shared" si="2687"/>
        <v>8.1014793238488786E-2</v>
      </c>
      <c r="L3547" s="129">
        <f t="shared" si="2687"/>
        <v>7.9919718241714302E-2</v>
      </c>
      <c r="M3547" s="129">
        <f t="shared" si="2687"/>
        <v>8.7827576109169081E-2</v>
      </c>
      <c r="N3547" s="129">
        <f t="shared" si="2687"/>
        <v>8.7263780697547783E-2</v>
      </c>
      <c r="O3547" s="103">
        <f t="shared" si="2687"/>
        <v>9.0841303032009907E-2</v>
      </c>
      <c r="P3547" s="105">
        <f t="shared" si="2684"/>
        <v>1</v>
      </c>
      <c r="Q3547" s="106">
        <f t="shared" si="2686"/>
        <v>9.745308122561358E-3</v>
      </c>
      <c r="R3547" s="83"/>
      <c r="S3547" s="83"/>
      <c r="T3547" s="67"/>
      <c r="U3547" s="209">
        <v>2</v>
      </c>
    </row>
    <row r="3548" spans="1:21" s="60" customFormat="1" ht="15.6" hidden="1" customHeight="1" thickBot="1">
      <c r="A3548" s="150" t="s">
        <v>1895</v>
      </c>
      <c r="B3548" s="62">
        <f>+B3547+1</f>
        <v>633</v>
      </c>
      <c r="C3548" s="40" t="s">
        <v>1912</v>
      </c>
      <c r="D3548" s="102">
        <f t="shared" ref="D3548:O3548" si="2688">D3571/$P3571</f>
        <v>7.943780097813874E-2</v>
      </c>
      <c r="E3548" s="129">
        <f t="shared" si="2688"/>
        <v>8.3963797399091045E-2</v>
      </c>
      <c r="F3548" s="129">
        <f t="shared" si="2688"/>
        <v>8.1302808182938197E-2</v>
      </c>
      <c r="G3548" s="129">
        <f t="shared" si="2688"/>
        <v>7.8083637675423964E-2</v>
      </c>
      <c r="H3548" s="129">
        <f t="shared" si="2688"/>
        <v>9.2128628673227436E-2</v>
      </c>
      <c r="I3548" s="129">
        <f t="shared" si="2688"/>
        <v>8.1404786838929044E-2</v>
      </c>
      <c r="J3548" s="129">
        <f t="shared" si="2688"/>
        <v>8.7775908238349118E-2</v>
      </c>
      <c r="K3548" s="129">
        <f t="shared" si="2688"/>
        <v>8.180861195110449E-2</v>
      </c>
      <c r="L3548" s="129">
        <f t="shared" si="2688"/>
        <v>8.125773400093915E-2</v>
      </c>
      <c r="M3548" s="129">
        <f t="shared" si="2688"/>
        <v>8.60598064518837E-2</v>
      </c>
      <c r="N3548" s="129">
        <f t="shared" si="2688"/>
        <v>8.2735740670825494E-2</v>
      </c>
      <c r="O3548" s="172">
        <f t="shared" si="2688"/>
        <v>8.4040738939149512E-2</v>
      </c>
      <c r="P3548" s="107">
        <f t="shared" si="2684"/>
        <v>0.99999999999999989</v>
      </c>
      <c r="Q3548" s="108">
        <f t="shared" si="2686"/>
        <v>-6.4959243115946252E-3</v>
      </c>
      <c r="R3548" s="83"/>
      <c r="S3548" s="83"/>
      <c r="T3548" s="67"/>
      <c r="U3548" s="209">
        <v>2</v>
      </c>
    </row>
    <row r="3549" spans="1:21" s="60" customFormat="1" ht="15.75" hidden="1" customHeight="1" thickBot="1">
      <c r="A3549" s="150" t="s">
        <v>1895</v>
      </c>
      <c r="B3549" s="62">
        <f>+B3548+1</f>
        <v>634</v>
      </c>
      <c r="C3549" s="40" t="s">
        <v>1913</v>
      </c>
      <c r="D3549" s="102">
        <f t="shared" ref="D3549:O3549" si="2689">D3572/$P3572</f>
        <v>8.2392373640622726E-2</v>
      </c>
      <c r="E3549" s="129">
        <f t="shared" si="2689"/>
        <v>8.7577979932419101E-2</v>
      </c>
      <c r="F3549" s="129">
        <f t="shared" si="2689"/>
        <v>8.2164344389565727E-2</v>
      </c>
      <c r="G3549" s="129">
        <f t="shared" si="2689"/>
        <v>8.2015777148146465E-2</v>
      </c>
      <c r="H3549" s="129">
        <f t="shared" si="2689"/>
        <v>7.7722243252063408E-2</v>
      </c>
      <c r="I3549" s="129">
        <f t="shared" si="2689"/>
        <v>7.7851649098939421E-2</v>
      </c>
      <c r="J3549" s="129">
        <f t="shared" si="2689"/>
        <v>8.6470339611848246E-2</v>
      </c>
      <c r="K3549" s="129">
        <f t="shared" si="2689"/>
        <v>7.6612110170838091E-2</v>
      </c>
      <c r="L3549" s="129">
        <f t="shared" si="2689"/>
        <v>8.027441029836388E-2</v>
      </c>
      <c r="M3549" s="129">
        <f t="shared" si="2689"/>
        <v>9.3389234194221377E-2</v>
      </c>
      <c r="N3549" s="129">
        <f t="shared" si="2689"/>
        <v>8.6573503765204063E-2</v>
      </c>
      <c r="O3549" s="172">
        <f t="shared" si="2689"/>
        <v>8.6956034497767509E-2</v>
      </c>
      <c r="P3549" s="107">
        <f t="shared" si="2684"/>
        <v>1.0000000000000002</v>
      </c>
      <c r="Q3549" s="108">
        <f t="shared" si="2686"/>
        <v>-2.5831197503857539E-2</v>
      </c>
      <c r="R3549" s="83"/>
      <c r="S3549" s="83"/>
      <c r="T3549" s="67"/>
      <c r="U3549" s="209">
        <v>2</v>
      </c>
    </row>
    <row r="3550" spans="1:21" s="60" customFormat="1" ht="15.75" hidden="1" customHeight="1" thickBot="1">
      <c r="A3550" s="150" t="s">
        <v>1895</v>
      </c>
      <c r="B3550" s="62">
        <f>+B3549+1</f>
        <v>635</v>
      </c>
      <c r="C3550" s="40" t="s">
        <v>1914</v>
      </c>
      <c r="D3550" s="102">
        <f t="shared" ref="D3550:O3550" si="2690">D3573/$P3573</f>
        <v>8.1967213114754092E-2</v>
      </c>
      <c r="E3550" s="129">
        <f t="shared" si="2690"/>
        <v>7.9234972677595619E-2</v>
      </c>
      <c r="F3550" s="129">
        <f t="shared" si="2690"/>
        <v>8.1967213114754092E-2</v>
      </c>
      <c r="G3550" s="129">
        <f t="shared" si="2690"/>
        <v>7.7868852459016397E-2</v>
      </c>
      <c r="H3550" s="129">
        <f t="shared" si="2690"/>
        <v>8.060109289617487E-2</v>
      </c>
      <c r="I3550" s="129">
        <f t="shared" si="2690"/>
        <v>7.9234972677595619E-2</v>
      </c>
      <c r="J3550" s="129">
        <f t="shared" si="2690"/>
        <v>8.7431693989071038E-2</v>
      </c>
      <c r="K3550" s="129">
        <f t="shared" si="2690"/>
        <v>7.9234972677595619E-2</v>
      </c>
      <c r="L3550" s="129">
        <f t="shared" si="2690"/>
        <v>8.3333333333333329E-2</v>
      </c>
      <c r="M3550" s="129">
        <f t="shared" si="2690"/>
        <v>9.4262295081967221E-2</v>
      </c>
      <c r="N3550" s="129">
        <f t="shared" si="2690"/>
        <v>8.7431693989071038E-2</v>
      </c>
      <c r="O3550" s="172">
        <f t="shared" si="2690"/>
        <v>8.7431693989071108E-2</v>
      </c>
      <c r="P3550" s="107">
        <f t="shared" si="2684"/>
        <v>1</v>
      </c>
      <c r="Q3550" s="108">
        <f t="shared" si="2686"/>
        <v>7.3428282060967742E-3</v>
      </c>
      <c r="R3550" s="83"/>
      <c r="S3550" s="83"/>
      <c r="T3550" s="67"/>
      <c r="U3550" s="209">
        <v>2</v>
      </c>
    </row>
    <row r="3551" spans="1:21" s="60" customFormat="1" ht="15.75" hidden="1" customHeight="1" thickBot="1">
      <c r="A3551" s="150" t="s">
        <v>1895</v>
      </c>
      <c r="B3551" s="62">
        <v>636</v>
      </c>
      <c r="C3551" s="40" t="s">
        <v>1915</v>
      </c>
      <c r="D3551" s="102">
        <f t="shared" ref="D3551:O3551" si="2691">D3574/$P3574</f>
        <v>8.1300813008130079E-2</v>
      </c>
      <c r="E3551" s="129">
        <f t="shared" si="2691"/>
        <v>7.9945799457994585E-2</v>
      </c>
      <c r="F3551" s="129">
        <f t="shared" si="2691"/>
        <v>8.2655826558265574E-2</v>
      </c>
      <c r="G3551" s="129">
        <f t="shared" si="2691"/>
        <v>7.7235772357723581E-2</v>
      </c>
      <c r="H3551" s="129">
        <f t="shared" si="2691"/>
        <v>8.1300813008130079E-2</v>
      </c>
      <c r="I3551" s="129">
        <f t="shared" si="2691"/>
        <v>7.8590785907859076E-2</v>
      </c>
      <c r="J3551" s="129">
        <f t="shared" si="2691"/>
        <v>8.6720867208672101E-2</v>
      </c>
      <c r="K3551" s="129">
        <f t="shared" si="2691"/>
        <v>7.9945799457994585E-2</v>
      </c>
      <c r="L3551" s="129">
        <f t="shared" si="2691"/>
        <v>8.2655826558265574E-2</v>
      </c>
      <c r="M3551" s="129">
        <f t="shared" si="2691"/>
        <v>9.4850948509485097E-2</v>
      </c>
      <c r="N3551" s="129">
        <f t="shared" si="2691"/>
        <v>8.6720867208672101E-2</v>
      </c>
      <c r="O3551" s="172">
        <f t="shared" si="2691"/>
        <v>8.8075880758807595E-2</v>
      </c>
      <c r="P3551" s="107">
        <f t="shared" si="2684"/>
        <v>1</v>
      </c>
      <c r="Q3551" s="108">
        <f t="shared" si="2686"/>
        <v>8.1967213114753079E-3</v>
      </c>
      <c r="R3551" s="83"/>
      <c r="S3551" s="83"/>
      <c r="T3551" s="67"/>
      <c r="U3551" s="209">
        <v>2</v>
      </c>
    </row>
    <row r="3552" spans="1:21" s="60" customFormat="1" ht="15.75" hidden="1" customHeight="1" thickBot="1">
      <c r="A3552" s="150" t="s">
        <v>1895</v>
      </c>
      <c r="B3552" s="213"/>
      <c r="C3552" s="40" t="s">
        <v>1916</v>
      </c>
      <c r="D3552" s="102" t="e">
        <f t="shared" ref="D3552:O3552" si="2692">D3575/$P3575</f>
        <v>#DIV/0!</v>
      </c>
      <c r="E3552" s="129" t="e">
        <f t="shared" si="2692"/>
        <v>#DIV/0!</v>
      </c>
      <c r="F3552" s="129" t="e">
        <f t="shared" si="2692"/>
        <v>#DIV/0!</v>
      </c>
      <c r="G3552" s="129" t="e">
        <f t="shared" si="2692"/>
        <v>#DIV/0!</v>
      </c>
      <c r="H3552" s="129" t="e">
        <f t="shared" si="2692"/>
        <v>#DIV/0!</v>
      </c>
      <c r="I3552" s="129" t="e">
        <f t="shared" si="2692"/>
        <v>#DIV/0!</v>
      </c>
      <c r="J3552" s="129" t="e">
        <f t="shared" si="2692"/>
        <v>#DIV/0!</v>
      </c>
      <c r="K3552" s="129" t="e">
        <f t="shared" si="2692"/>
        <v>#DIV/0!</v>
      </c>
      <c r="L3552" s="129" t="e">
        <f t="shared" si="2692"/>
        <v>#DIV/0!</v>
      </c>
      <c r="M3552" s="129" t="e">
        <f t="shared" si="2692"/>
        <v>#DIV/0!</v>
      </c>
      <c r="N3552" s="129" t="e">
        <f t="shared" si="2692"/>
        <v>#DIV/0!</v>
      </c>
      <c r="O3552" s="172" t="e">
        <f t="shared" si="2692"/>
        <v>#DIV/0!</v>
      </c>
      <c r="P3552" s="107" t="e">
        <f t="shared" si="2684"/>
        <v>#DIV/0!</v>
      </c>
      <c r="Q3552" s="108">
        <f t="shared" si="2686"/>
        <v>-1</v>
      </c>
      <c r="R3552" s="83"/>
      <c r="S3552" s="83"/>
      <c r="T3552" s="67"/>
      <c r="U3552" s="209">
        <v>2</v>
      </c>
    </row>
    <row r="3553" spans="1:21" s="60" customFormat="1" ht="15.75" hidden="1" customHeight="1" thickBot="1">
      <c r="A3553" s="150" t="s">
        <v>1895</v>
      </c>
      <c r="B3553" s="213"/>
      <c r="C3553" s="40" t="s">
        <v>1917</v>
      </c>
      <c r="D3553" s="102" t="e">
        <f t="shared" ref="D3553:O3553" si="2693">D3576/$P3576</f>
        <v>#DIV/0!</v>
      </c>
      <c r="E3553" s="129" t="e">
        <f t="shared" si="2693"/>
        <v>#DIV/0!</v>
      </c>
      <c r="F3553" s="129" t="e">
        <f t="shared" si="2693"/>
        <v>#DIV/0!</v>
      </c>
      <c r="G3553" s="129" t="e">
        <f t="shared" si="2693"/>
        <v>#DIV/0!</v>
      </c>
      <c r="H3553" s="129" t="e">
        <f t="shared" si="2693"/>
        <v>#DIV/0!</v>
      </c>
      <c r="I3553" s="129" t="e">
        <f t="shared" si="2693"/>
        <v>#DIV/0!</v>
      </c>
      <c r="J3553" s="129" t="e">
        <f t="shared" si="2693"/>
        <v>#DIV/0!</v>
      </c>
      <c r="K3553" s="129" t="e">
        <f t="shared" si="2693"/>
        <v>#DIV/0!</v>
      </c>
      <c r="L3553" s="129" t="e">
        <f t="shared" si="2693"/>
        <v>#DIV/0!</v>
      </c>
      <c r="M3553" s="129" t="e">
        <f t="shared" si="2693"/>
        <v>#DIV/0!</v>
      </c>
      <c r="N3553" s="129" t="e">
        <f t="shared" si="2693"/>
        <v>#DIV/0!</v>
      </c>
      <c r="O3553" s="172" t="e">
        <f t="shared" si="2693"/>
        <v>#DIV/0!</v>
      </c>
      <c r="P3553" s="107" t="e">
        <f t="shared" si="2684"/>
        <v>#DIV/0!</v>
      </c>
      <c r="Q3553" s="108" t="e">
        <f t="shared" si="2686"/>
        <v>#DIV/0!</v>
      </c>
      <c r="R3553" s="83"/>
      <c r="S3553" s="83"/>
      <c r="T3553" s="67"/>
      <c r="U3553" s="209">
        <v>2</v>
      </c>
    </row>
    <row r="3554" spans="1:21" s="60" customFormat="1" ht="15.75" hidden="1" customHeight="1" thickBot="1">
      <c r="A3554" s="150" t="s">
        <v>1895</v>
      </c>
      <c r="B3554" s="213"/>
      <c r="C3554" s="40" t="s">
        <v>1918</v>
      </c>
      <c r="D3554" s="102" t="e">
        <f t="shared" ref="D3554:O3554" si="2694">D3577/$P3577</f>
        <v>#DIV/0!</v>
      </c>
      <c r="E3554" s="129" t="e">
        <f t="shared" si="2694"/>
        <v>#DIV/0!</v>
      </c>
      <c r="F3554" s="129" t="e">
        <f t="shared" si="2694"/>
        <v>#DIV/0!</v>
      </c>
      <c r="G3554" s="129" t="e">
        <f t="shared" si="2694"/>
        <v>#DIV/0!</v>
      </c>
      <c r="H3554" s="129" t="e">
        <f t="shared" si="2694"/>
        <v>#DIV/0!</v>
      </c>
      <c r="I3554" s="129" t="e">
        <f t="shared" si="2694"/>
        <v>#DIV/0!</v>
      </c>
      <c r="J3554" s="129" t="e">
        <f t="shared" si="2694"/>
        <v>#DIV/0!</v>
      </c>
      <c r="K3554" s="129" t="e">
        <f t="shared" si="2694"/>
        <v>#DIV/0!</v>
      </c>
      <c r="L3554" s="129" t="e">
        <f t="shared" si="2694"/>
        <v>#DIV/0!</v>
      </c>
      <c r="M3554" s="129" t="e">
        <f t="shared" si="2694"/>
        <v>#DIV/0!</v>
      </c>
      <c r="N3554" s="129" t="e">
        <f t="shared" si="2694"/>
        <v>#DIV/0!</v>
      </c>
      <c r="O3554" s="172" t="e">
        <f t="shared" si="2694"/>
        <v>#DIV/0!</v>
      </c>
      <c r="P3554" s="107" t="e">
        <f t="shared" si="2684"/>
        <v>#DIV/0!</v>
      </c>
      <c r="Q3554" s="108" t="e">
        <f t="shared" si="2686"/>
        <v>#DIV/0!</v>
      </c>
      <c r="R3554" s="83"/>
      <c r="S3554" s="83"/>
      <c r="T3554" s="67"/>
      <c r="U3554" s="209">
        <v>2</v>
      </c>
    </row>
    <row r="3555" spans="1:21" s="60" customFormat="1" ht="15.75" hidden="1" customHeight="1" thickBot="1">
      <c r="A3555" s="150" t="s">
        <v>1895</v>
      </c>
      <c r="B3555" s="213"/>
      <c r="C3555" s="40" t="s">
        <v>2576</v>
      </c>
      <c r="D3555" s="102" t="e">
        <f t="shared" ref="D3555:O3555" si="2695">D3578/$P3578</f>
        <v>#DIV/0!</v>
      </c>
      <c r="E3555" s="129" t="e">
        <f t="shared" si="2695"/>
        <v>#DIV/0!</v>
      </c>
      <c r="F3555" s="129" t="e">
        <f t="shared" si="2695"/>
        <v>#DIV/0!</v>
      </c>
      <c r="G3555" s="129" t="e">
        <f t="shared" si="2695"/>
        <v>#DIV/0!</v>
      </c>
      <c r="H3555" s="129" t="e">
        <f t="shared" si="2695"/>
        <v>#DIV/0!</v>
      </c>
      <c r="I3555" s="129" t="e">
        <f t="shared" si="2695"/>
        <v>#DIV/0!</v>
      </c>
      <c r="J3555" s="129" t="e">
        <f t="shared" si="2695"/>
        <v>#DIV/0!</v>
      </c>
      <c r="K3555" s="129" t="e">
        <f t="shared" si="2695"/>
        <v>#DIV/0!</v>
      </c>
      <c r="L3555" s="129" t="e">
        <f t="shared" si="2695"/>
        <v>#DIV/0!</v>
      </c>
      <c r="M3555" s="129" t="e">
        <f t="shared" si="2695"/>
        <v>#DIV/0!</v>
      </c>
      <c r="N3555" s="129" t="e">
        <f t="shared" si="2695"/>
        <v>#DIV/0!</v>
      </c>
      <c r="O3555" s="172" t="e">
        <f t="shared" si="2695"/>
        <v>#DIV/0!</v>
      </c>
      <c r="P3555" s="107" t="e">
        <f t="shared" ref="P3555:P3557" si="2696">SUM(D3555:O3555)</f>
        <v>#DIV/0!</v>
      </c>
      <c r="Q3555" s="108" t="e">
        <f t="shared" ref="Q3555:Q3557" si="2697">(P3578/P3577-1)</f>
        <v>#DIV/0!</v>
      </c>
      <c r="R3555" s="83"/>
      <c r="S3555" s="83"/>
      <c r="T3555" s="67"/>
      <c r="U3555" s="209">
        <v>2</v>
      </c>
    </row>
    <row r="3556" spans="1:21" s="60" customFormat="1" ht="15.75" hidden="1" customHeight="1" thickBot="1">
      <c r="A3556" s="150" t="s">
        <v>1895</v>
      </c>
      <c r="B3556" s="213"/>
      <c r="C3556" s="40" t="s">
        <v>2672</v>
      </c>
      <c r="D3556" s="102" t="e">
        <f t="shared" ref="D3556:O3556" si="2698">D3579/$P3579</f>
        <v>#DIV/0!</v>
      </c>
      <c r="E3556" s="129" t="e">
        <f t="shared" si="2698"/>
        <v>#DIV/0!</v>
      </c>
      <c r="F3556" s="129" t="e">
        <f t="shared" si="2698"/>
        <v>#DIV/0!</v>
      </c>
      <c r="G3556" s="129" t="e">
        <f t="shared" si="2698"/>
        <v>#DIV/0!</v>
      </c>
      <c r="H3556" s="129" t="e">
        <f t="shared" si="2698"/>
        <v>#DIV/0!</v>
      </c>
      <c r="I3556" s="129" t="e">
        <f t="shared" si="2698"/>
        <v>#DIV/0!</v>
      </c>
      <c r="J3556" s="129" t="e">
        <f t="shared" si="2698"/>
        <v>#DIV/0!</v>
      </c>
      <c r="K3556" s="129" t="e">
        <f t="shared" si="2698"/>
        <v>#DIV/0!</v>
      </c>
      <c r="L3556" s="129" t="e">
        <f t="shared" si="2698"/>
        <v>#DIV/0!</v>
      </c>
      <c r="M3556" s="129" t="e">
        <f t="shared" si="2698"/>
        <v>#DIV/0!</v>
      </c>
      <c r="N3556" s="129" t="e">
        <f t="shared" si="2698"/>
        <v>#DIV/0!</v>
      </c>
      <c r="O3556" s="172" t="e">
        <f t="shared" si="2698"/>
        <v>#DIV/0!</v>
      </c>
      <c r="P3556" s="107" t="e">
        <f t="shared" si="2696"/>
        <v>#DIV/0!</v>
      </c>
      <c r="Q3556" s="108" t="e">
        <f t="shared" si="2697"/>
        <v>#DIV/0!</v>
      </c>
      <c r="R3556" s="83"/>
      <c r="S3556" s="83"/>
      <c r="T3556" s="67"/>
      <c r="U3556" s="209">
        <v>2</v>
      </c>
    </row>
    <row r="3557" spans="1:21" s="60" customFormat="1" ht="15.75" hidden="1" customHeight="1" thickBot="1">
      <c r="A3557" s="150" t="s">
        <v>1895</v>
      </c>
      <c r="B3557" s="213"/>
      <c r="C3557" s="40" t="s">
        <v>2768</v>
      </c>
      <c r="D3557" s="102" t="e">
        <f t="shared" ref="D3557:O3557" si="2699">D3580/$P3580</f>
        <v>#DIV/0!</v>
      </c>
      <c r="E3557" s="129" t="e">
        <f t="shared" si="2699"/>
        <v>#DIV/0!</v>
      </c>
      <c r="F3557" s="129" t="e">
        <f t="shared" si="2699"/>
        <v>#DIV/0!</v>
      </c>
      <c r="G3557" s="129" t="e">
        <f t="shared" si="2699"/>
        <v>#DIV/0!</v>
      </c>
      <c r="H3557" s="129" t="e">
        <f t="shared" si="2699"/>
        <v>#DIV/0!</v>
      </c>
      <c r="I3557" s="129" t="e">
        <f t="shared" si="2699"/>
        <v>#DIV/0!</v>
      </c>
      <c r="J3557" s="129" t="e">
        <f t="shared" si="2699"/>
        <v>#DIV/0!</v>
      </c>
      <c r="K3557" s="129" t="e">
        <f t="shared" si="2699"/>
        <v>#DIV/0!</v>
      </c>
      <c r="L3557" s="129" t="e">
        <f t="shared" si="2699"/>
        <v>#DIV/0!</v>
      </c>
      <c r="M3557" s="129" t="e">
        <f t="shared" si="2699"/>
        <v>#DIV/0!</v>
      </c>
      <c r="N3557" s="129" t="e">
        <f t="shared" si="2699"/>
        <v>#DIV/0!</v>
      </c>
      <c r="O3557" s="172" t="e">
        <f t="shared" si="2699"/>
        <v>#DIV/0!</v>
      </c>
      <c r="P3557" s="107" t="e">
        <f t="shared" si="2696"/>
        <v>#DIV/0!</v>
      </c>
      <c r="Q3557" s="108" t="e">
        <f t="shared" si="2697"/>
        <v>#DIV/0!</v>
      </c>
      <c r="R3557" s="83"/>
      <c r="S3557" s="83"/>
      <c r="T3557" s="67"/>
      <c r="U3557" s="209">
        <v>2</v>
      </c>
    </row>
    <row r="3558" spans="1:21" s="60" customFormat="1" ht="15.75" hidden="1" customHeight="1" thickBot="1">
      <c r="A3558" s="150" t="s">
        <v>1895</v>
      </c>
      <c r="B3558" s="213"/>
      <c r="C3558" s="41" t="s">
        <v>1900</v>
      </c>
      <c r="D3558" s="351">
        <v>0</v>
      </c>
      <c r="E3558" s="352">
        <v>0</v>
      </c>
      <c r="F3558" s="352">
        <v>0</v>
      </c>
      <c r="G3558" s="352">
        <v>0</v>
      </c>
      <c r="H3558" s="352">
        <v>0</v>
      </c>
      <c r="I3558" s="352">
        <v>0</v>
      </c>
      <c r="J3558" s="352">
        <v>0</v>
      </c>
      <c r="K3558" s="352">
        <v>0</v>
      </c>
      <c r="L3558" s="352">
        <v>0</v>
      </c>
      <c r="M3558" s="352">
        <v>0</v>
      </c>
      <c r="N3558" s="352">
        <v>0</v>
      </c>
      <c r="O3558" s="352">
        <v>0</v>
      </c>
      <c r="P3558" s="304">
        <f t="shared" si="2684"/>
        <v>0</v>
      </c>
      <c r="Q3558" s="84"/>
      <c r="R3558" s="83"/>
      <c r="S3558" s="83"/>
      <c r="T3558" s="67"/>
      <c r="U3558" s="209">
        <v>2</v>
      </c>
    </row>
    <row r="3559" spans="1:21" s="60" customFormat="1" ht="15.75" hidden="1" customHeight="1" thickBot="1">
      <c r="A3559" s="150" t="s">
        <v>1895</v>
      </c>
      <c r="B3559" s="213"/>
      <c r="C3559" s="40" t="s">
        <v>1901</v>
      </c>
      <c r="D3559" s="109">
        <v>0</v>
      </c>
      <c r="E3559" s="110">
        <v>0</v>
      </c>
      <c r="F3559" s="110">
        <v>0</v>
      </c>
      <c r="G3559" s="110">
        <v>0</v>
      </c>
      <c r="H3559" s="110">
        <v>0</v>
      </c>
      <c r="I3559" s="110">
        <v>0</v>
      </c>
      <c r="J3559" s="110">
        <v>0</v>
      </c>
      <c r="K3559" s="110">
        <v>0</v>
      </c>
      <c r="L3559" s="110">
        <v>0</v>
      </c>
      <c r="M3559" s="110">
        <v>0</v>
      </c>
      <c r="N3559" s="110">
        <v>0</v>
      </c>
      <c r="O3559" s="111">
        <v>0</v>
      </c>
      <c r="P3559" s="112">
        <f t="shared" si="2684"/>
        <v>0</v>
      </c>
      <c r="Q3559" s="240"/>
      <c r="R3559" s="315"/>
      <c r="S3559" s="315"/>
      <c r="T3559" s="242"/>
      <c r="U3559" s="209">
        <v>2</v>
      </c>
    </row>
    <row r="3560" spans="1:21" s="60" customFormat="1" ht="15.75" hidden="1" customHeight="1" thickBot="1">
      <c r="A3560" s="150" t="s">
        <v>1895</v>
      </c>
      <c r="B3560" s="213"/>
      <c r="C3560" s="40" t="s">
        <v>1902</v>
      </c>
      <c r="D3560" s="109">
        <v>0</v>
      </c>
      <c r="E3560" s="110">
        <v>0</v>
      </c>
      <c r="F3560" s="110">
        <v>0</v>
      </c>
      <c r="G3560" s="110">
        <v>0</v>
      </c>
      <c r="H3560" s="110">
        <v>0</v>
      </c>
      <c r="I3560" s="110">
        <v>0</v>
      </c>
      <c r="J3560" s="110">
        <v>0</v>
      </c>
      <c r="K3560" s="110">
        <v>0</v>
      </c>
      <c r="L3560" s="110">
        <v>0</v>
      </c>
      <c r="M3560" s="110">
        <v>0</v>
      </c>
      <c r="N3560" s="110">
        <v>0</v>
      </c>
      <c r="O3560" s="111">
        <v>0</v>
      </c>
      <c r="P3560" s="112">
        <f t="shared" si="2684"/>
        <v>0</v>
      </c>
      <c r="Q3560" s="80"/>
      <c r="R3560" s="114">
        <v>0</v>
      </c>
      <c r="S3560" s="114">
        <v>0</v>
      </c>
      <c r="T3560" s="115">
        <f>R3560-S3560</f>
        <v>0</v>
      </c>
      <c r="U3560" s="209">
        <v>2</v>
      </c>
    </row>
    <row r="3561" spans="1:21" s="60" customFormat="1" ht="15.75" hidden="1" customHeight="1" thickBot="1">
      <c r="A3561" s="150" t="s">
        <v>1895</v>
      </c>
      <c r="B3561" s="213"/>
      <c r="C3561" s="40" t="s">
        <v>1903</v>
      </c>
      <c r="D3561" s="109">
        <v>0</v>
      </c>
      <c r="E3561" s="110">
        <v>0</v>
      </c>
      <c r="F3561" s="110">
        <v>0</v>
      </c>
      <c r="G3561" s="110">
        <v>0</v>
      </c>
      <c r="H3561" s="110">
        <v>0</v>
      </c>
      <c r="I3561" s="110">
        <v>0</v>
      </c>
      <c r="J3561" s="110">
        <v>0</v>
      </c>
      <c r="K3561" s="110">
        <v>0</v>
      </c>
      <c r="L3561" s="110">
        <v>0</v>
      </c>
      <c r="M3561" s="110">
        <v>0</v>
      </c>
      <c r="N3561" s="110">
        <v>0</v>
      </c>
      <c r="O3561" s="111">
        <f>(R3561)-SUM(D3561:N3561)</f>
        <v>0</v>
      </c>
      <c r="P3561" s="112">
        <f t="shared" si="2684"/>
        <v>0</v>
      </c>
      <c r="Q3561" s="80"/>
      <c r="R3561" s="114">
        <v>0</v>
      </c>
      <c r="S3561" s="114">
        <v>0</v>
      </c>
      <c r="T3561" s="115">
        <f>R3561-S3561</f>
        <v>0</v>
      </c>
      <c r="U3561" s="209">
        <v>2</v>
      </c>
    </row>
    <row r="3562" spans="1:21" s="60" customFormat="1" ht="15.75" hidden="1" customHeight="1" thickBot="1">
      <c r="A3562" s="150" t="s">
        <v>1895</v>
      </c>
      <c r="B3562" s="213"/>
      <c r="C3562" s="40" t="s">
        <v>1904</v>
      </c>
      <c r="D3562" s="109">
        <v>0</v>
      </c>
      <c r="E3562" s="110">
        <v>0</v>
      </c>
      <c r="F3562" s="110">
        <v>0</v>
      </c>
      <c r="G3562" s="110">
        <v>0</v>
      </c>
      <c r="H3562" s="110">
        <v>0</v>
      </c>
      <c r="I3562" s="110">
        <v>0</v>
      </c>
      <c r="J3562" s="110">
        <v>0</v>
      </c>
      <c r="K3562" s="110">
        <v>0</v>
      </c>
      <c r="L3562" s="110">
        <v>0</v>
      </c>
      <c r="M3562" s="110">
        <v>0</v>
      </c>
      <c r="N3562" s="110">
        <v>0</v>
      </c>
      <c r="O3562" s="111">
        <v>0</v>
      </c>
      <c r="P3562" s="112">
        <f t="shared" si="2684"/>
        <v>0</v>
      </c>
      <c r="Q3562" s="80"/>
      <c r="R3562" s="114">
        <v>0</v>
      </c>
      <c r="S3562" s="114">
        <v>0</v>
      </c>
      <c r="T3562" s="115">
        <f>R3562-S3562</f>
        <v>0</v>
      </c>
      <c r="U3562" s="209">
        <v>2</v>
      </c>
    </row>
    <row r="3563" spans="1:21" s="60" customFormat="1" ht="15.75" hidden="1" customHeight="1" thickBot="1">
      <c r="A3563" s="150" t="s">
        <v>1895</v>
      </c>
      <c r="B3563" s="213"/>
      <c r="C3563" s="40" t="s">
        <v>1905</v>
      </c>
      <c r="D3563" s="151">
        <v>0</v>
      </c>
      <c r="E3563" s="152">
        <v>0</v>
      </c>
      <c r="F3563" s="152">
        <v>0</v>
      </c>
      <c r="G3563" s="152">
        <v>0</v>
      </c>
      <c r="H3563" s="152">
        <v>0</v>
      </c>
      <c r="I3563" s="152">
        <v>0</v>
      </c>
      <c r="J3563" s="152">
        <v>0</v>
      </c>
      <c r="K3563" s="152">
        <v>0</v>
      </c>
      <c r="L3563" s="152">
        <v>0</v>
      </c>
      <c r="M3563" s="152">
        <v>0</v>
      </c>
      <c r="N3563" s="152">
        <v>0</v>
      </c>
      <c r="O3563" s="111">
        <f>(R3563)-SUM(D3563:N3563)</f>
        <v>0</v>
      </c>
      <c r="P3563" s="112">
        <f t="shared" si="2684"/>
        <v>0</v>
      </c>
      <c r="Q3563" s="80"/>
      <c r="R3563" s="114">
        <v>0</v>
      </c>
      <c r="S3563" s="114">
        <v>0</v>
      </c>
      <c r="T3563" s="115">
        <f>R3563-S3563</f>
        <v>0</v>
      </c>
      <c r="U3563" s="209">
        <v>2</v>
      </c>
    </row>
    <row r="3564" spans="1:21" s="60" customFormat="1" ht="15.75" hidden="1" customHeight="1" thickBot="1">
      <c r="A3564" s="150" t="s">
        <v>1895</v>
      </c>
      <c r="B3564" s="213"/>
      <c r="C3564" s="40" t="s">
        <v>1906</v>
      </c>
      <c r="D3564" s="306">
        <v>0</v>
      </c>
      <c r="E3564" s="307">
        <v>0</v>
      </c>
      <c r="F3564" s="307">
        <v>0</v>
      </c>
      <c r="G3564" s="307">
        <v>0</v>
      </c>
      <c r="H3564" s="307">
        <v>0</v>
      </c>
      <c r="I3564" s="307">
        <v>0</v>
      </c>
      <c r="J3564" s="307">
        <v>0</v>
      </c>
      <c r="K3564" s="307">
        <v>0</v>
      </c>
      <c r="L3564" s="307">
        <v>0</v>
      </c>
      <c r="M3564" s="307">
        <v>0</v>
      </c>
      <c r="N3564" s="307">
        <v>0</v>
      </c>
      <c r="O3564" s="308">
        <f>(R3564)-SUM(D3564:N3564)</f>
        <v>0</v>
      </c>
      <c r="P3564" s="309">
        <f t="shared" si="2684"/>
        <v>0</v>
      </c>
      <c r="Q3564" s="80"/>
      <c r="R3564" s="114">
        <v>0</v>
      </c>
      <c r="S3564" s="114">
        <v>0</v>
      </c>
      <c r="T3564" s="52">
        <f>S3564-R3564</f>
        <v>0</v>
      </c>
      <c r="U3564" s="209">
        <v>2</v>
      </c>
    </row>
    <row r="3565" spans="1:21" s="60" customFormat="1" ht="15.75" hidden="1" customHeight="1" thickBot="1">
      <c r="A3565" s="150" t="s">
        <v>1895</v>
      </c>
      <c r="B3565" s="213"/>
      <c r="C3565" s="49" t="s">
        <v>1907</v>
      </c>
      <c r="D3565" s="109">
        <v>0</v>
      </c>
      <c r="E3565" s="110">
        <v>0</v>
      </c>
      <c r="F3565" s="110">
        <v>0</v>
      </c>
      <c r="G3565" s="110">
        <v>0</v>
      </c>
      <c r="H3565" s="110">
        <v>0</v>
      </c>
      <c r="I3565" s="110">
        <v>0</v>
      </c>
      <c r="J3565" s="110">
        <v>0</v>
      </c>
      <c r="K3565" s="110">
        <v>0</v>
      </c>
      <c r="L3565" s="110">
        <v>0</v>
      </c>
      <c r="M3565" s="110">
        <v>0</v>
      </c>
      <c r="N3565" s="110">
        <v>0</v>
      </c>
      <c r="O3565" s="111">
        <f>(R3565)-SUM(D3565:N3565)</f>
        <v>0</v>
      </c>
      <c r="P3565" s="112">
        <f t="shared" si="2684"/>
        <v>0</v>
      </c>
      <c r="Q3565" s="80"/>
      <c r="R3565" s="342">
        <v>0</v>
      </c>
      <c r="S3565" s="342">
        <v>0</v>
      </c>
      <c r="T3565" s="355">
        <f>R3565-S3565</f>
        <v>0</v>
      </c>
      <c r="U3565" s="209">
        <v>2</v>
      </c>
    </row>
    <row r="3566" spans="1:21" s="60" customFormat="1" ht="15.6" hidden="1" customHeight="1" thickBot="1">
      <c r="A3566" s="150" t="s">
        <v>1895</v>
      </c>
      <c r="B3566" s="62">
        <v>637</v>
      </c>
      <c r="C3566" s="49" t="s">
        <v>2437</v>
      </c>
      <c r="D3566" s="109">
        <v>6.1</v>
      </c>
      <c r="E3566" s="110">
        <v>5.8</v>
      </c>
      <c r="F3566" s="110">
        <v>6.1</v>
      </c>
      <c r="G3566" s="110">
        <v>5.7</v>
      </c>
      <c r="H3566" s="110">
        <v>5.9</v>
      </c>
      <c r="I3566" s="110">
        <v>5.8</v>
      </c>
      <c r="J3566" s="110">
        <v>6.1</v>
      </c>
      <c r="K3566" s="110">
        <v>5.9</v>
      </c>
      <c r="L3566" s="110">
        <v>6.1</v>
      </c>
      <c r="M3566" s="110">
        <v>6.5</v>
      </c>
      <c r="N3566" s="110">
        <v>6.2</v>
      </c>
      <c r="O3566" s="111">
        <f>(R3566)-SUM(D3566:N3566)</f>
        <v>6.2999999999999972</v>
      </c>
      <c r="P3566" s="112">
        <f>SUM(D3566:O3566)</f>
        <v>72.5</v>
      </c>
      <c r="Q3566" s="113"/>
      <c r="R3566" s="114">
        <v>72.5</v>
      </c>
      <c r="S3566" s="114">
        <v>72.5</v>
      </c>
      <c r="T3566" s="115">
        <f>R3566-S3566</f>
        <v>0</v>
      </c>
      <c r="U3566" s="209">
        <v>2</v>
      </c>
    </row>
    <row r="3567" spans="1:21" s="60" customFormat="1" ht="15.75" hidden="1" customHeight="1" thickBot="1">
      <c r="A3567" s="150" t="s">
        <v>1895</v>
      </c>
      <c r="B3567" s="213"/>
      <c r="C3567" s="49" t="s">
        <v>1908</v>
      </c>
      <c r="D3567" s="109">
        <v>0</v>
      </c>
      <c r="E3567" s="110">
        <v>0</v>
      </c>
      <c r="F3567" s="110">
        <v>0</v>
      </c>
      <c r="G3567" s="110">
        <v>0.21247356000000001</v>
      </c>
      <c r="H3567" s="110">
        <v>4.4957572499999996</v>
      </c>
      <c r="I3567" s="110">
        <v>4.4023520699999992</v>
      </c>
      <c r="J3567" s="110">
        <v>5.1591990800000005</v>
      </c>
      <c r="K3567" s="110">
        <v>4.5409213500000014</v>
      </c>
      <c r="L3567" s="110">
        <v>4.6280489299999985</v>
      </c>
      <c r="M3567" s="110">
        <v>5.3425084399999996</v>
      </c>
      <c r="N3567" s="110">
        <v>5.2272017200000001</v>
      </c>
      <c r="O3567" s="111">
        <v>5.6292784700000027</v>
      </c>
      <c r="P3567" s="112">
        <f t="shared" si="2684"/>
        <v>39.637740870000002</v>
      </c>
      <c r="Q3567" s="75"/>
      <c r="R3567" s="395">
        <v>32</v>
      </c>
      <c r="S3567" s="396">
        <v>32</v>
      </c>
      <c r="T3567" s="397">
        <f>R3567-S3567</f>
        <v>0</v>
      </c>
      <c r="U3567" s="209">
        <v>2</v>
      </c>
    </row>
    <row r="3568" spans="1:21" s="60" customFormat="1" ht="15.75" hidden="1" customHeight="1" thickBot="1">
      <c r="A3568" s="150" t="s">
        <v>1895</v>
      </c>
      <c r="B3568" s="62"/>
      <c r="C3568" s="49" t="s">
        <v>1909</v>
      </c>
      <c r="D3568" s="109">
        <v>5.49162763</v>
      </c>
      <c r="E3568" s="110">
        <v>4.9528165499999997</v>
      </c>
      <c r="F3568" s="110">
        <v>4.7252435399999992</v>
      </c>
      <c r="G3568" s="110">
        <v>8.1049819500000027</v>
      </c>
      <c r="H3568" s="110">
        <v>5.9007643200000004</v>
      </c>
      <c r="I3568" s="110">
        <v>5.7611354800000001</v>
      </c>
      <c r="J3568" s="110">
        <v>6.1314455899999976</v>
      </c>
      <c r="K3568" s="110">
        <v>5.054645690000001</v>
      </c>
      <c r="L3568" s="110">
        <v>5.3072934600000039</v>
      </c>
      <c r="M3568" s="110">
        <v>4.4995336899999998</v>
      </c>
      <c r="N3568" s="110">
        <v>3.9870667699999984</v>
      </c>
      <c r="O3568" s="111">
        <v>5.8727323099999964</v>
      </c>
      <c r="P3568" s="112">
        <f t="shared" si="2684"/>
        <v>65.78928698</v>
      </c>
      <c r="Q3568" s="75"/>
      <c r="R3568" s="109">
        <v>66</v>
      </c>
      <c r="S3568" s="114">
        <v>66</v>
      </c>
      <c r="T3568" s="310">
        <f t="shared" ref="T3568:T3577" si="2700">R3568-S3568</f>
        <v>0</v>
      </c>
      <c r="U3568" s="209">
        <v>2</v>
      </c>
    </row>
    <row r="3569" spans="1:21" s="60" customFormat="1" ht="15.75" hidden="1" customHeight="1" thickBot="1">
      <c r="A3569" s="150" t="s">
        <v>1895</v>
      </c>
      <c r="B3569" s="62"/>
      <c r="C3569" s="40" t="s">
        <v>1910</v>
      </c>
      <c r="D3569" s="312">
        <v>5.6110003099999997</v>
      </c>
      <c r="E3569" s="313">
        <v>5.7644897900000007</v>
      </c>
      <c r="F3569" s="313">
        <v>5.7977067300000016</v>
      </c>
      <c r="G3569" s="313">
        <v>5.5782875199999999</v>
      </c>
      <c r="H3569" s="313">
        <v>6.02656524</v>
      </c>
      <c r="I3569" s="313">
        <v>5.3824022399999976</v>
      </c>
      <c r="J3569" s="313">
        <v>6.3654860799999966</v>
      </c>
      <c r="K3569" s="313">
        <v>5.84623603</v>
      </c>
      <c r="L3569" s="313">
        <v>5.9337871999999976</v>
      </c>
      <c r="M3569" s="313">
        <v>7.0596929900000021</v>
      </c>
      <c r="N3569" s="313">
        <v>7.5596847000000054</v>
      </c>
      <c r="O3569" s="305">
        <v>7.4310120300000051</v>
      </c>
      <c r="P3569" s="314">
        <f t="shared" si="2684"/>
        <v>74.356350860000006</v>
      </c>
      <c r="Q3569" s="79"/>
      <c r="R3569" s="451">
        <v>69.599999999999994</v>
      </c>
      <c r="S3569" s="342">
        <v>69.599999999999994</v>
      </c>
      <c r="T3569" s="355">
        <f t="shared" si="2700"/>
        <v>0</v>
      </c>
      <c r="U3569" s="209">
        <v>2</v>
      </c>
    </row>
    <row r="3570" spans="1:21" s="60" customFormat="1" ht="15.6" hidden="1" customHeight="1" thickBot="1">
      <c r="A3570" s="150" t="s">
        <v>1895</v>
      </c>
      <c r="B3570" s="62"/>
      <c r="C3570" s="40" t="s">
        <v>1911</v>
      </c>
      <c r="D3570" s="109">
        <v>6.3291917300000007</v>
      </c>
      <c r="E3570" s="110">
        <v>6.5696844900000011</v>
      </c>
      <c r="F3570" s="110">
        <v>6.3299111799999999</v>
      </c>
      <c r="G3570" s="110">
        <v>5.9482227600000002</v>
      </c>
      <c r="H3570" s="110">
        <v>5.9911081799999977</v>
      </c>
      <c r="I3570" s="110">
        <v>5.7165572899999972</v>
      </c>
      <c r="J3570" s="110">
        <v>6.1466967599999975</v>
      </c>
      <c r="K3570" s="110">
        <v>6.0826697800000034</v>
      </c>
      <c r="L3570" s="110">
        <v>6.0004504799999978</v>
      </c>
      <c r="M3570" s="110">
        <v>6.5941801700000022</v>
      </c>
      <c r="N3570" s="110">
        <v>6.5518498599999972</v>
      </c>
      <c r="O3570" s="111">
        <v>6.820453729999997</v>
      </c>
      <c r="P3570" s="112">
        <f t="shared" si="2684"/>
        <v>75.080976409999991</v>
      </c>
      <c r="Q3570" s="113"/>
      <c r="R3570" s="109">
        <v>71.7</v>
      </c>
      <c r="S3570" s="114">
        <v>71.7</v>
      </c>
      <c r="T3570" s="115">
        <f t="shared" si="2700"/>
        <v>0</v>
      </c>
      <c r="U3570" s="209">
        <v>2</v>
      </c>
    </row>
    <row r="3571" spans="1:21" s="60" customFormat="1" ht="15.6" hidden="1" customHeight="1" thickBot="1">
      <c r="A3571" s="150" t="s">
        <v>1895</v>
      </c>
      <c r="B3571" s="62"/>
      <c r="C3571" s="40" t="s">
        <v>1912</v>
      </c>
      <c r="D3571" s="109">
        <v>5.9255242300000006</v>
      </c>
      <c r="E3571" s="110">
        <v>6.2631330399999996</v>
      </c>
      <c r="F3571" s="110">
        <v>6.0646411900000006</v>
      </c>
      <c r="G3571" s="110">
        <v>5.8245127800000001</v>
      </c>
      <c r="H3571" s="110">
        <v>6.8721743899999996</v>
      </c>
      <c r="I3571" s="110">
        <v>6.0722481100000003</v>
      </c>
      <c r="J3571" s="110">
        <v>6.5474907999999994</v>
      </c>
      <c r="K3571" s="110">
        <v>6.1023707400000005</v>
      </c>
      <c r="L3571" s="110">
        <v>6.0612789600000001</v>
      </c>
      <c r="M3571" s="110">
        <v>6.41948118</v>
      </c>
      <c r="N3571" s="110">
        <v>6.1715282900000004</v>
      </c>
      <c r="O3571" s="111">
        <v>6.2688723600000005</v>
      </c>
      <c r="P3571" s="112">
        <f t="shared" si="2684"/>
        <v>74.59325607000001</v>
      </c>
      <c r="Q3571" s="113"/>
      <c r="R3571" s="109">
        <v>74.7</v>
      </c>
      <c r="S3571" s="114">
        <v>74.7</v>
      </c>
      <c r="T3571" s="115">
        <f t="shared" si="2700"/>
        <v>0</v>
      </c>
      <c r="U3571" s="209">
        <v>2</v>
      </c>
    </row>
    <row r="3572" spans="1:21" s="60" customFormat="1" ht="15.75" hidden="1" customHeight="1" thickBot="1">
      <c r="A3572" s="150" t="s">
        <v>1895</v>
      </c>
      <c r="B3572" s="62">
        <f>+B3566+1</f>
        <v>638</v>
      </c>
      <c r="C3572" s="40" t="s">
        <v>1913</v>
      </c>
      <c r="D3572" s="109">
        <v>5.9871590700000006</v>
      </c>
      <c r="E3572" s="110">
        <v>6.3639785300000007</v>
      </c>
      <c r="F3572" s="110">
        <v>5.9705890000000004</v>
      </c>
      <c r="G3572" s="110">
        <v>5.9597931499999994</v>
      </c>
      <c r="H3572" s="110">
        <v>5.6477974000000017</v>
      </c>
      <c r="I3572" s="110">
        <v>5.6572008600000032</v>
      </c>
      <c r="J3572" s="110">
        <v>6.2834902700000015</v>
      </c>
      <c r="K3572" s="110">
        <v>5.5671279999999976</v>
      </c>
      <c r="L3572" s="110">
        <v>5.8332542500000031</v>
      </c>
      <c r="M3572" s="110">
        <v>6.7862615900000023</v>
      </c>
      <c r="N3572" s="110">
        <v>6.2909868400000022</v>
      </c>
      <c r="O3572" s="111">
        <v>6.3187839800000063</v>
      </c>
      <c r="P3572" s="112">
        <f t="shared" si="2684"/>
        <v>72.666422940000018</v>
      </c>
      <c r="Q3572" s="79"/>
      <c r="R3572" s="402">
        <v>71.8</v>
      </c>
      <c r="S3572" s="343">
        <v>71.8</v>
      </c>
      <c r="T3572" s="403">
        <f t="shared" si="2700"/>
        <v>0</v>
      </c>
      <c r="U3572" s="209">
        <v>2</v>
      </c>
    </row>
    <row r="3573" spans="1:21" s="60" customFormat="1" ht="15.75" hidden="1" customHeight="1" thickBot="1">
      <c r="A3573" s="150" t="s">
        <v>1895</v>
      </c>
      <c r="B3573" s="62">
        <v>638</v>
      </c>
      <c r="C3573" s="40" t="s">
        <v>1914</v>
      </c>
      <c r="D3573" s="490">
        <v>6</v>
      </c>
      <c r="E3573" s="489">
        <v>5.8</v>
      </c>
      <c r="F3573" s="489">
        <v>6</v>
      </c>
      <c r="G3573" s="489">
        <v>5.7</v>
      </c>
      <c r="H3573" s="489">
        <v>5.9</v>
      </c>
      <c r="I3573" s="489">
        <v>5.8</v>
      </c>
      <c r="J3573" s="489">
        <v>6.4</v>
      </c>
      <c r="K3573" s="489">
        <v>5.8</v>
      </c>
      <c r="L3573" s="489">
        <v>6.1</v>
      </c>
      <c r="M3573" s="489">
        <v>6.9</v>
      </c>
      <c r="N3573" s="489">
        <v>6.4</v>
      </c>
      <c r="O3573" s="111">
        <f>(R3573)-SUM(D3573:N3573)</f>
        <v>6.4000000000000057</v>
      </c>
      <c r="P3573" s="112">
        <f t="shared" si="2684"/>
        <v>73.2</v>
      </c>
      <c r="Q3573" s="79"/>
      <c r="R3573" s="120">
        <v>73.2</v>
      </c>
      <c r="S3573" s="114">
        <v>73.2</v>
      </c>
      <c r="T3573" s="115">
        <f t="shared" si="2700"/>
        <v>0</v>
      </c>
      <c r="U3573" s="209">
        <v>2</v>
      </c>
    </row>
    <row r="3574" spans="1:21" s="60" customFormat="1" ht="15.75" hidden="1" customHeight="1" thickBot="1">
      <c r="A3574" s="150" t="s">
        <v>1895</v>
      </c>
      <c r="B3574" s="62">
        <v>639</v>
      </c>
      <c r="C3574" s="40" t="s">
        <v>1915</v>
      </c>
      <c r="D3574" s="490">
        <v>6</v>
      </c>
      <c r="E3574" s="489">
        <v>5.9</v>
      </c>
      <c r="F3574" s="489">
        <v>6.1</v>
      </c>
      <c r="G3574" s="489">
        <v>5.7</v>
      </c>
      <c r="H3574" s="489">
        <v>6</v>
      </c>
      <c r="I3574" s="489">
        <v>5.8</v>
      </c>
      <c r="J3574" s="489">
        <v>6.4</v>
      </c>
      <c r="K3574" s="489">
        <v>5.9</v>
      </c>
      <c r="L3574" s="489">
        <v>6.1</v>
      </c>
      <c r="M3574" s="489">
        <v>7</v>
      </c>
      <c r="N3574" s="489">
        <v>6.4</v>
      </c>
      <c r="O3574" s="111">
        <f>(R3574)-SUM(D3574:N3574)</f>
        <v>6.5</v>
      </c>
      <c r="P3574" s="112">
        <f t="shared" si="2684"/>
        <v>73.8</v>
      </c>
      <c r="Q3574" s="80"/>
      <c r="R3574" s="120">
        <v>73.8</v>
      </c>
      <c r="S3574" s="114">
        <v>73.8</v>
      </c>
      <c r="T3574" s="115">
        <f t="shared" si="2700"/>
        <v>0</v>
      </c>
      <c r="U3574" s="209">
        <v>2</v>
      </c>
    </row>
    <row r="3575" spans="1:21" s="60" customFormat="1" ht="15.75" hidden="1" customHeight="1" thickBot="1">
      <c r="A3575" s="150" t="s">
        <v>1895</v>
      </c>
      <c r="B3575" s="213"/>
      <c r="C3575" s="40" t="s">
        <v>1916</v>
      </c>
      <c r="D3575" s="134"/>
      <c r="E3575" s="133"/>
      <c r="F3575" s="133"/>
      <c r="G3575" s="133"/>
      <c r="H3575" s="133"/>
      <c r="I3575" s="133"/>
      <c r="J3575" s="133"/>
      <c r="K3575" s="133"/>
      <c r="L3575" s="133"/>
      <c r="M3575" s="133"/>
      <c r="N3575" s="133"/>
      <c r="O3575" s="111">
        <f>(R3575)-SUM(D3575:N3575)</f>
        <v>0</v>
      </c>
      <c r="P3575" s="112">
        <f t="shared" si="2684"/>
        <v>0</v>
      </c>
      <c r="Q3575" s="80"/>
      <c r="R3575" s="120">
        <v>0</v>
      </c>
      <c r="S3575" s="114">
        <v>0</v>
      </c>
      <c r="T3575" s="115">
        <f t="shared" si="2700"/>
        <v>0</v>
      </c>
      <c r="U3575" s="209">
        <v>2</v>
      </c>
    </row>
    <row r="3576" spans="1:21" s="60" customFormat="1" ht="15.75" hidden="1" customHeight="1" thickBot="1">
      <c r="A3576" s="150" t="s">
        <v>1895</v>
      </c>
      <c r="B3576" s="213"/>
      <c r="C3576" s="40" t="s">
        <v>1917</v>
      </c>
      <c r="D3576" s="134"/>
      <c r="E3576" s="133"/>
      <c r="F3576" s="133"/>
      <c r="G3576" s="133"/>
      <c r="H3576" s="133"/>
      <c r="I3576" s="133"/>
      <c r="J3576" s="133"/>
      <c r="K3576" s="133"/>
      <c r="L3576" s="133"/>
      <c r="M3576" s="133"/>
      <c r="N3576" s="133"/>
      <c r="O3576" s="111">
        <f>(R3576)-SUM(D3576:N3576)</f>
        <v>0</v>
      </c>
      <c r="P3576" s="112">
        <f t="shared" si="2684"/>
        <v>0</v>
      </c>
      <c r="Q3576" s="80"/>
      <c r="R3576" s="120">
        <v>0</v>
      </c>
      <c r="S3576" s="114">
        <v>0</v>
      </c>
      <c r="T3576" s="115">
        <f t="shared" si="2700"/>
        <v>0</v>
      </c>
      <c r="U3576" s="209">
        <v>2</v>
      </c>
    </row>
    <row r="3577" spans="1:21" s="60" customFormat="1" ht="15.75" hidden="1" customHeight="1" thickBot="1">
      <c r="A3577" s="150" t="s">
        <v>1895</v>
      </c>
      <c r="B3577" s="213"/>
      <c r="C3577" s="40" t="s">
        <v>1918</v>
      </c>
      <c r="D3577" s="134"/>
      <c r="E3577" s="133"/>
      <c r="F3577" s="133"/>
      <c r="G3577" s="133"/>
      <c r="H3577" s="133"/>
      <c r="I3577" s="133"/>
      <c r="J3577" s="133"/>
      <c r="K3577" s="133"/>
      <c r="L3577" s="133"/>
      <c r="M3577" s="133"/>
      <c r="N3577" s="133"/>
      <c r="O3577" s="111">
        <f>(R3577)-SUM(D3577:N3577)</f>
        <v>0</v>
      </c>
      <c r="P3577" s="112">
        <f t="shared" si="2684"/>
        <v>0</v>
      </c>
      <c r="Q3577" s="80"/>
      <c r="R3577" s="452">
        <v>0</v>
      </c>
      <c r="S3577" s="342">
        <v>0</v>
      </c>
      <c r="T3577" s="355">
        <f t="shared" si="2700"/>
        <v>0</v>
      </c>
      <c r="U3577" s="209">
        <v>2</v>
      </c>
    </row>
    <row r="3578" spans="1:21" s="60" customFormat="1" ht="15.75" hidden="1" customHeight="1" thickBot="1">
      <c r="A3578" s="150" t="s">
        <v>1895</v>
      </c>
      <c r="B3578" s="213"/>
      <c r="C3578" s="40" t="s">
        <v>2576</v>
      </c>
      <c r="D3578" s="492"/>
      <c r="E3578" s="491"/>
      <c r="F3578" s="491"/>
      <c r="G3578" s="491"/>
      <c r="H3578" s="491"/>
      <c r="I3578" s="491"/>
      <c r="J3578" s="491"/>
      <c r="K3578" s="491"/>
      <c r="L3578" s="491"/>
      <c r="M3578" s="491"/>
      <c r="N3578" s="491"/>
      <c r="O3578" s="111">
        <f t="shared" ref="O3578:O3580" si="2701">(R3578)-SUM(D3578:N3578)</f>
        <v>0</v>
      </c>
      <c r="P3578" s="112">
        <f t="shared" ref="P3578:P3580" si="2702">SUM(D3578:O3578)</f>
        <v>0</v>
      </c>
      <c r="Q3578" s="80"/>
      <c r="R3578" s="452">
        <v>0</v>
      </c>
      <c r="S3578" s="342">
        <v>0</v>
      </c>
      <c r="T3578" s="355">
        <f t="shared" ref="T3578:T3580" si="2703">R3578-S3578</f>
        <v>0</v>
      </c>
      <c r="U3578" s="209">
        <v>2</v>
      </c>
    </row>
    <row r="3579" spans="1:21" s="60" customFormat="1" ht="15.75" hidden="1" customHeight="1" thickBot="1">
      <c r="A3579" s="150" t="s">
        <v>1895</v>
      </c>
      <c r="B3579" s="213"/>
      <c r="C3579" s="40" t="s">
        <v>2672</v>
      </c>
      <c r="D3579" s="492"/>
      <c r="E3579" s="491"/>
      <c r="F3579" s="491"/>
      <c r="G3579" s="491"/>
      <c r="H3579" s="491"/>
      <c r="I3579" s="491"/>
      <c r="J3579" s="491"/>
      <c r="K3579" s="491"/>
      <c r="L3579" s="491"/>
      <c r="M3579" s="491"/>
      <c r="N3579" s="491"/>
      <c r="O3579" s="111">
        <f t="shared" si="2701"/>
        <v>0</v>
      </c>
      <c r="P3579" s="112">
        <f t="shared" si="2702"/>
        <v>0</v>
      </c>
      <c r="Q3579" s="80"/>
      <c r="R3579" s="452">
        <v>0</v>
      </c>
      <c r="S3579" s="342">
        <v>0</v>
      </c>
      <c r="T3579" s="355">
        <f t="shared" si="2703"/>
        <v>0</v>
      </c>
      <c r="U3579" s="209">
        <v>2</v>
      </c>
    </row>
    <row r="3580" spans="1:21" s="60" customFormat="1" ht="15.75" hidden="1" customHeight="1" thickBot="1">
      <c r="A3580" s="150" t="s">
        <v>1895</v>
      </c>
      <c r="B3580" s="213"/>
      <c r="C3580" s="40" t="s">
        <v>2768</v>
      </c>
      <c r="D3580" s="492"/>
      <c r="E3580" s="491"/>
      <c r="F3580" s="491"/>
      <c r="G3580" s="491"/>
      <c r="H3580" s="491"/>
      <c r="I3580" s="491"/>
      <c r="J3580" s="491"/>
      <c r="K3580" s="491"/>
      <c r="L3580" s="491"/>
      <c r="M3580" s="491"/>
      <c r="N3580" s="491"/>
      <c r="O3580" s="111">
        <f t="shared" si="2701"/>
        <v>0</v>
      </c>
      <c r="P3580" s="112">
        <f t="shared" si="2702"/>
        <v>0</v>
      </c>
      <c r="Q3580" s="80"/>
      <c r="R3580" s="452">
        <v>0</v>
      </c>
      <c r="S3580" s="342">
        <v>0</v>
      </c>
      <c r="T3580" s="355">
        <f t="shared" si="2703"/>
        <v>0</v>
      </c>
      <c r="U3580" s="209">
        <v>2</v>
      </c>
    </row>
    <row r="3581" spans="1:21" s="60" customFormat="1" ht="15.75" hidden="1" customHeight="1" thickBot="1">
      <c r="A3581" s="118"/>
      <c r="B3581" s="82"/>
      <c r="C3581" s="50"/>
      <c r="D3581" s="83"/>
      <c r="E3581" s="83"/>
      <c r="F3581" s="83"/>
      <c r="G3581" s="83"/>
      <c r="H3581" s="83"/>
      <c r="I3581" s="83"/>
      <c r="J3581" s="83"/>
      <c r="K3581" s="83"/>
      <c r="L3581" s="83"/>
      <c r="M3581" s="83"/>
      <c r="N3581" s="83"/>
      <c r="O3581" s="83"/>
      <c r="P3581" s="83"/>
      <c r="Q3581" s="173"/>
      <c r="R3581" s="83"/>
      <c r="S3581" s="83"/>
      <c r="T3581" s="67"/>
      <c r="U3581" s="209">
        <v>2</v>
      </c>
    </row>
    <row r="3582" spans="1:21" s="60" customFormat="1" ht="15.75" hidden="1" customHeight="1" thickBot="1">
      <c r="A3582" s="174" t="s">
        <v>2330</v>
      </c>
      <c r="B3582" s="213"/>
      <c r="C3582" s="40" t="s">
        <v>2329</v>
      </c>
      <c r="D3582" s="154">
        <v>0</v>
      </c>
      <c r="E3582" s="154">
        <v>0</v>
      </c>
      <c r="F3582" s="154">
        <v>0</v>
      </c>
      <c r="G3582" s="154">
        <v>0</v>
      </c>
      <c r="H3582" s="154">
        <v>0</v>
      </c>
      <c r="I3582" s="154">
        <v>0</v>
      </c>
      <c r="J3582" s="154">
        <v>0</v>
      </c>
      <c r="K3582" s="154">
        <v>0</v>
      </c>
      <c r="L3582" s="154">
        <v>0</v>
      </c>
      <c r="M3582" s="154">
        <v>0</v>
      </c>
      <c r="N3582" s="154">
        <v>0</v>
      </c>
      <c r="O3582" s="154">
        <v>0</v>
      </c>
      <c r="P3582" s="290">
        <f t="shared" ref="P3582:P3591" si="2704">SUM(D3582:O3582)</f>
        <v>0</v>
      </c>
      <c r="Q3582" s="291"/>
      <c r="R3582" s="83"/>
      <c r="S3582" s="83"/>
      <c r="T3582" s="67"/>
      <c r="U3582" s="209">
        <v>2</v>
      </c>
    </row>
    <row r="3583" spans="1:21" s="60" customFormat="1" ht="15.75" hidden="1" customHeight="1" thickBot="1">
      <c r="A3583" s="174" t="s">
        <v>2330</v>
      </c>
      <c r="B3583" s="213"/>
      <c r="C3583" s="40" t="s">
        <v>2327</v>
      </c>
      <c r="D3583" s="172">
        <v>0</v>
      </c>
      <c r="E3583" s="119">
        <v>0</v>
      </c>
      <c r="F3583" s="119">
        <v>0</v>
      </c>
      <c r="G3583" s="119">
        <v>0</v>
      </c>
      <c r="H3583" s="119">
        <v>0</v>
      </c>
      <c r="I3583" s="119">
        <v>0</v>
      </c>
      <c r="J3583" s="119">
        <v>0</v>
      </c>
      <c r="K3583" s="119">
        <v>0</v>
      </c>
      <c r="L3583" s="119">
        <v>0</v>
      </c>
      <c r="M3583" s="119">
        <v>0</v>
      </c>
      <c r="N3583" s="119">
        <v>0</v>
      </c>
      <c r="O3583" s="119">
        <v>0</v>
      </c>
      <c r="P3583" s="107">
        <f t="shared" si="2704"/>
        <v>0</v>
      </c>
      <c r="Q3583" s="291"/>
      <c r="R3583" s="83"/>
      <c r="S3583" s="83"/>
      <c r="T3583" s="67"/>
      <c r="U3583" s="209">
        <v>2</v>
      </c>
    </row>
    <row r="3584" spans="1:21" s="60" customFormat="1" ht="15.75" hidden="1" customHeight="1" thickBot="1">
      <c r="A3584" s="174" t="s">
        <v>2330</v>
      </c>
      <c r="B3584" s="213"/>
      <c r="C3584" s="40" t="s">
        <v>2328</v>
      </c>
      <c r="D3584" s="293">
        <v>0</v>
      </c>
      <c r="E3584" s="346">
        <v>0</v>
      </c>
      <c r="F3584" s="346">
        <v>0</v>
      </c>
      <c r="G3584" s="346">
        <v>0</v>
      </c>
      <c r="H3584" s="346">
        <v>0</v>
      </c>
      <c r="I3584" s="346">
        <v>0</v>
      </c>
      <c r="J3584" s="346">
        <v>0</v>
      </c>
      <c r="K3584" s="346">
        <v>0</v>
      </c>
      <c r="L3584" s="346">
        <v>0</v>
      </c>
      <c r="M3584" s="346">
        <v>0</v>
      </c>
      <c r="N3584" s="346">
        <v>0</v>
      </c>
      <c r="O3584" s="346">
        <v>0</v>
      </c>
      <c r="P3584" s="295">
        <f t="shared" si="2704"/>
        <v>0</v>
      </c>
      <c r="Q3584" s="291"/>
      <c r="R3584" s="83"/>
      <c r="S3584" s="83"/>
      <c r="T3584" s="67"/>
      <c r="U3584" s="209">
        <v>2</v>
      </c>
    </row>
    <row r="3585" spans="1:21" s="60" customFormat="1" ht="15.75" hidden="1" customHeight="1" thickBot="1">
      <c r="A3585" s="174" t="s">
        <v>2330</v>
      </c>
      <c r="B3585" s="213"/>
      <c r="C3585" s="40" t="s">
        <v>2317</v>
      </c>
      <c r="D3585" s="293">
        <v>0</v>
      </c>
      <c r="E3585" s="346">
        <v>0</v>
      </c>
      <c r="F3585" s="346">
        <v>0</v>
      </c>
      <c r="G3585" s="346">
        <v>0</v>
      </c>
      <c r="H3585" s="346">
        <v>0</v>
      </c>
      <c r="I3585" s="346">
        <v>0</v>
      </c>
      <c r="J3585" s="346">
        <v>0</v>
      </c>
      <c r="K3585" s="346">
        <v>0</v>
      </c>
      <c r="L3585" s="346">
        <v>0</v>
      </c>
      <c r="M3585" s="346">
        <v>0</v>
      </c>
      <c r="N3585" s="346">
        <v>0</v>
      </c>
      <c r="O3585" s="346">
        <v>0</v>
      </c>
      <c r="P3585" s="155">
        <f t="shared" si="2704"/>
        <v>0</v>
      </c>
      <c r="Q3585" s="291"/>
      <c r="R3585" s="83"/>
      <c r="S3585" s="83"/>
      <c r="T3585" s="67"/>
      <c r="U3585" s="209">
        <v>2</v>
      </c>
    </row>
    <row r="3586" spans="1:21" s="60" customFormat="1" ht="15.75" hidden="1" customHeight="1" thickBot="1">
      <c r="A3586" s="174" t="s">
        <v>2330</v>
      </c>
      <c r="B3586" s="213"/>
      <c r="C3586" s="41" t="s">
        <v>2318</v>
      </c>
      <c r="D3586" s="293">
        <v>0</v>
      </c>
      <c r="E3586" s="346">
        <v>0</v>
      </c>
      <c r="F3586" s="346">
        <v>0</v>
      </c>
      <c r="G3586" s="346">
        <v>0</v>
      </c>
      <c r="H3586" s="346">
        <v>0</v>
      </c>
      <c r="I3586" s="346">
        <v>0</v>
      </c>
      <c r="J3586" s="346">
        <v>0</v>
      </c>
      <c r="K3586" s="346">
        <v>0</v>
      </c>
      <c r="L3586" s="346">
        <v>0</v>
      </c>
      <c r="M3586" s="346">
        <v>0</v>
      </c>
      <c r="N3586" s="346">
        <v>0</v>
      </c>
      <c r="O3586" s="346">
        <v>0</v>
      </c>
      <c r="P3586" s="155">
        <f t="shared" si="2704"/>
        <v>0</v>
      </c>
      <c r="Q3586" s="157" t="e">
        <f>(P3608/P3607-1)</f>
        <v>#DIV/0!</v>
      </c>
      <c r="R3586" s="83"/>
      <c r="S3586" s="83"/>
      <c r="T3586" s="67"/>
      <c r="U3586" s="209">
        <v>2</v>
      </c>
    </row>
    <row r="3587" spans="1:21" s="60" customFormat="1" ht="15.75" hidden="1" customHeight="1" thickBot="1">
      <c r="A3587" s="174" t="s">
        <v>2330</v>
      </c>
      <c r="B3587" s="213"/>
      <c r="C3587" s="40" t="s">
        <v>2319</v>
      </c>
      <c r="D3587" s="293">
        <v>0</v>
      </c>
      <c r="E3587" s="346">
        <v>0</v>
      </c>
      <c r="F3587" s="346">
        <v>0</v>
      </c>
      <c r="G3587" s="346">
        <v>0</v>
      </c>
      <c r="H3587" s="346">
        <v>0</v>
      </c>
      <c r="I3587" s="346">
        <v>0</v>
      </c>
      <c r="J3587" s="346">
        <v>0</v>
      </c>
      <c r="K3587" s="346">
        <v>0</v>
      </c>
      <c r="L3587" s="346">
        <v>0</v>
      </c>
      <c r="M3587" s="346">
        <v>0</v>
      </c>
      <c r="N3587" s="346">
        <v>0</v>
      </c>
      <c r="O3587" s="346">
        <v>0</v>
      </c>
      <c r="P3587" s="155">
        <f t="shared" si="2704"/>
        <v>0</v>
      </c>
      <c r="Q3587" s="157" t="e">
        <f>(P3609/P3608-1)</f>
        <v>#DIV/0!</v>
      </c>
      <c r="R3587" s="83"/>
      <c r="S3587" s="83"/>
      <c r="T3587" s="67"/>
      <c r="U3587" s="209">
        <v>2</v>
      </c>
    </row>
    <row r="3588" spans="1:21" s="60" customFormat="1" ht="15.75" hidden="1" customHeight="1" thickBot="1">
      <c r="A3588" s="174" t="s">
        <v>2330</v>
      </c>
      <c r="B3588" s="213"/>
      <c r="C3588" s="40" t="s">
        <v>2320</v>
      </c>
      <c r="D3588" s="293">
        <v>0</v>
      </c>
      <c r="E3588" s="346">
        <v>0</v>
      </c>
      <c r="F3588" s="346">
        <v>0</v>
      </c>
      <c r="G3588" s="346">
        <v>0</v>
      </c>
      <c r="H3588" s="346">
        <v>0</v>
      </c>
      <c r="I3588" s="346">
        <v>0</v>
      </c>
      <c r="J3588" s="346">
        <v>0</v>
      </c>
      <c r="K3588" s="346">
        <v>0</v>
      </c>
      <c r="L3588" s="346">
        <v>0</v>
      </c>
      <c r="M3588" s="346">
        <v>0</v>
      </c>
      <c r="N3588" s="346">
        <v>0</v>
      </c>
      <c r="O3588" s="346">
        <v>0</v>
      </c>
      <c r="P3588" s="155">
        <f t="shared" si="2704"/>
        <v>0</v>
      </c>
      <c r="Q3588" s="156" t="e">
        <f>(P3610/P3609-1)</f>
        <v>#DIV/0!</v>
      </c>
      <c r="R3588" s="83"/>
      <c r="S3588" s="83"/>
      <c r="T3588" s="67"/>
      <c r="U3588" s="209">
        <v>2</v>
      </c>
    </row>
    <row r="3589" spans="1:21" s="60" customFormat="1" ht="15.75" hidden="1" customHeight="1" thickBot="1">
      <c r="A3589" s="174" t="s">
        <v>2330</v>
      </c>
      <c r="B3589" s="213"/>
      <c r="C3589" s="49" t="s">
        <v>2321</v>
      </c>
      <c r="D3589" s="153">
        <v>0</v>
      </c>
      <c r="E3589" s="154">
        <v>0</v>
      </c>
      <c r="F3589" s="154">
        <v>0</v>
      </c>
      <c r="G3589" s="154">
        <v>0</v>
      </c>
      <c r="H3589" s="154">
        <v>0</v>
      </c>
      <c r="I3589" s="154">
        <v>0</v>
      </c>
      <c r="J3589" s="154">
        <v>0</v>
      </c>
      <c r="K3589" s="154">
        <v>0</v>
      </c>
      <c r="L3589" s="154">
        <v>0</v>
      </c>
      <c r="M3589" s="154">
        <v>0</v>
      </c>
      <c r="N3589" s="154">
        <v>0</v>
      </c>
      <c r="O3589" s="154">
        <v>0</v>
      </c>
      <c r="P3589" s="155">
        <f t="shared" si="2704"/>
        <v>0</v>
      </c>
      <c r="Q3589" s="156">
        <v>0</v>
      </c>
      <c r="R3589" s="83"/>
      <c r="S3589" s="83"/>
      <c r="T3589" s="232"/>
      <c r="U3589" s="209">
        <v>2</v>
      </c>
    </row>
    <row r="3590" spans="1:21" s="60" customFormat="1" ht="15.75" hidden="1" customHeight="1" thickBot="1">
      <c r="A3590" s="174" t="s">
        <v>2330</v>
      </c>
      <c r="B3590" s="62"/>
      <c r="C3590" s="49" t="s">
        <v>2322</v>
      </c>
      <c r="D3590" s="298">
        <v>0</v>
      </c>
      <c r="E3590" s="299">
        <v>0</v>
      </c>
      <c r="F3590" s="299">
        <v>0</v>
      </c>
      <c r="G3590" s="299">
        <v>0</v>
      </c>
      <c r="H3590" s="299">
        <v>0</v>
      </c>
      <c r="I3590" s="299">
        <v>0</v>
      </c>
      <c r="J3590" s="299">
        <v>0</v>
      </c>
      <c r="K3590" s="299">
        <v>0</v>
      </c>
      <c r="L3590" s="299">
        <v>0</v>
      </c>
      <c r="M3590" s="299">
        <v>0</v>
      </c>
      <c r="N3590" s="299">
        <v>0</v>
      </c>
      <c r="O3590" s="299">
        <v>0</v>
      </c>
      <c r="P3590" s="300">
        <f t="shared" si="2704"/>
        <v>0</v>
      </c>
      <c r="Q3590" s="301">
        <v>0</v>
      </c>
      <c r="R3590" s="83"/>
      <c r="S3590" s="83"/>
      <c r="T3590" s="67"/>
      <c r="U3590" s="209">
        <v>2</v>
      </c>
    </row>
    <row r="3591" spans="1:21" s="60" customFormat="1" ht="15.75" hidden="1" customHeight="1" thickBot="1">
      <c r="A3591" s="174" t="s">
        <v>2330</v>
      </c>
      <c r="B3591" s="62"/>
      <c r="C3591" s="49" t="s">
        <v>2323</v>
      </c>
      <c r="D3591" s="130">
        <v>0</v>
      </c>
      <c r="E3591" s="119">
        <v>0</v>
      </c>
      <c r="F3591" s="119">
        <v>0</v>
      </c>
      <c r="G3591" s="119">
        <v>0</v>
      </c>
      <c r="H3591" s="119">
        <v>0</v>
      </c>
      <c r="I3591" s="119">
        <v>0</v>
      </c>
      <c r="J3591" s="119">
        <v>0</v>
      </c>
      <c r="K3591" s="119">
        <v>0</v>
      </c>
      <c r="L3591" s="119">
        <v>0</v>
      </c>
      <c r="M3591" s="119">
        <v>0</v>
      </c>
      <c r="N3591" s="119">
        <v>0</v>
      </c>
      <c r="O3591" s="119">
        <v>0</v>
      </c>
      <c r="P3591" s="175">
        <f t="shared" si="2704"/>
        <v>0</v>
      </c>
      <c r="Q3591" s="176">
        <v>0</v>
      </c>
      <c r="R3591" s="83"/>
      <c r="S3591" s="83"/>
      <c r="T3591" s="67"/>
      <c r="U3591" s="209">
        <v>2</v>
      </c>
    </row>
    <row r="3592" spans="1:21" s="60" customFormat="1" ht="15.6" hidden="1" customHeight="1" thickBot="1">
      <c r="A3592" s="174" t="s">
        <v>2330</v>
      </c>
      <c r="B3592" s="62"/>
      <c r="C3592" s="49" t="s">
        <v>2324</v>
      </c>
      <c r="D3592" s="130">
        <v>0</v>
      </c>
      <c r="E3592" s="119">
        <v>0</v>
      </c>
      <c r="F3592" s="119">
        <v>0</v>
      </c>
      <c r="G3592" s="119">
        <v>0</v>
      </c>
      <c r="H3592" s="119">
        <v>0</v>
      </c>
      <c r="I3592" s="119">
        <v>0</v>
      </c>
      <c r="J3592" s="119">
        <v>0</v>
      </c>
      <c r="K3592" s="119">
        <v>0</v>
      </c>
      <c r="L3592" s="119">
        <v>0</v>
      </c>
      <c r="M3592" s="119">
        <v>0</v>
      </c>
      <c r="N3592" s="119">
        <v>0</v>
      </c>
      <c r="O3592" s="119">
        <v>0</v>
      </c>
      <c r="P3592" s="175">
        <f>SUM(D3592:O3592)</f>
        <v>0</v>
      </c>
      <c r="Q3592" s="176">
        <v>0</v>
      </c>
      <c r="R3592" s="83"/>
      <c r="S3592" s="83"/>
      <c r="T3592" s="67"/>
      <c r="U3592" s="209">
        <v>2</v>
      </c>
    </row>
    <row r="3593" spans="1:21" s="60" customFormat="1" ht="15.6" hidden="1" customHeight="1" thickBot="1">
      <c r="A3593" s="174" t="s">
        <v>2330</v>
      </c>
      <c r="B3593" s="62"/>
      <c r="C3593" s="49" t="s">
        <v>2325</v>
      </c>
      <c r="D3593" s="130">
        <v>0</v>
      </c>
      <c r="E3593" s="119">
        <v>0</v>
      </c>
      <c r="F3593" s="119">
        <v>0</v>
      </c>
      <c r="G3593" s="119">
        <v>0</v>
      </c>
      <c r="H3593" s="119">
        <v>0</v>
      </c>
      <c r="I3593" s="119">
        <v>0</v>
      </c>
      <c r="J3593" s="119">
        <v>0</v>
      </c>
      <c r="K3593" s="119">
        <v>0</v>
      </c>
      <c r="L3593" s="119">
        <v>0</v>
      </c>
      <c r="M3593" s="119">
        <v>0</v>
      </c>
      <c r="N3593" s="119">
        <v>0</v>
      </c>
      <c r="O3593" s="119">
        <v>0</v>
      </c>
      <c r="P3593" s="175">
        <f>SUM(D3593:O3593)</f>
        <v>0</v>
      </c>
      <c r="Q3593" s="176">
        <v>0</v>
      </c>
      <c r="R3593" s="83"/>
      <c r="S3593" s="83"/>
      <c r="T3593" s="67"/>
      <c r="U3593" s="209">
        <v>2</v>
      </c>
    </row>
    <row r="3594" spans="1:21" s="60" customFormat="1" ht="15.6" hidden="1" customHeight="1" thickBot="1">
      <c r="A3594" s="174" t="s">
        <v>2330</v>
      </c>
      <c r="B3594" s="62">
        <f>+B3573+1</f>
        <v>639</v>
      </c>
      <c r="C3594" s="49" t="s">
        <v>2326</v>
      </c>
      <c r="D3594" s="130">
        <v>0</v>
      </c>
      <c r="E3594" s="119">
        <v>0</v>
      </c>
      <c r="F3594" s="119">
        <v>0</v>
      </c>
      <c r="G3594" s="119">
        <v>0</v>
      </c>
      <c r="H3594" s="119">
        <v>0</v>
      </c>
      <c r="I3594" s="119">
        <v>0</v>
      </c>
      <c r="J3594" s="119">
        <v>0</v>
      </c>
      <c r="K3594" s="119">
        <v>0</v>
      </c>
      <c r="L3594" s="119">
        <v>0</v>
      </c>
      <c r="M3594" s="119">
        <v>0</v>
      </c>
      <c r="N3594" s="119">
        <v>0</v>
      </c>
      <c r="O3594" s="119">
        <v>0</v>
      </c>
      <c r="P3594" s="175">
        <f>SUM(D3594:O3594)</f>
        <v>0</v>
      </c>
      <c r="Q3594" s="176">
        <v>0</v>
      </c>
      <c r="R3594" s="83"/>
      <c r="S3594" s="83"/>
      <c r="T3594" s="67"/>
      <c r="U3594" s="209">
        <v>2</v>
      </c>
    </row>
    <row r="3595" spans="1:21" s="60" customFormat="1" ht="15.6" hidden="1" customHeight="1" thickBot="1">
      <c r="A3595" s="174" t="s">
        <v>2330</v>
      </c>
      <c r="B3595" s="62">
        <f>+B3594+1</f>
        <v>640</v>
      </c>
      <c r="C3595" s="49" t="s">
        <v>2308</v>
      </c>
      <c r="D3595" s="130">
        <v>0</v>
      </c>
      <c r="E3595" s="119">
        <v>0</v>
      </c>
      <c r="F3595" s="119">
        <v>0</v>
      </c>
      <c r="G3595" s="119">
        <v>0</v>
      </c>
      <c r="H3595" s="119">
        <v>0</v>
      </c>
      <c r="I3595" s="119">
        <v>0</v>
      </c>
      <c r="J3595" s="119">
        <v>0</v>
      </c>
      <c r="K3595" s="119">
        <v>0</v>
      </c>
      <c r="L3595" s="119">
        <v>0</v>
      </c>
      <c r="M3595" s="119">
        <v>0</v>
      </c>
      <c r="N3595" s="119">
        <v>0</v>
      </c>
      <c r="O3595" s="119">
        <v>0</v>
      </c>
      <c r="P3595" s="175">
        <f>SUM(D3595:O3595)</f>
        <v>0</v>
      </c>
      <c r="Q3595" s="176">
        <v>0</v>
      </c>
      <c r="R3595" s="83"/>
      <c r="S3595" s="83"/>
      <c r="T3595" s="67"/>
      <c r="U3595" s="209">
        <v>2</v>
      </c>
    </row>
    <row r="3596" spans="1:21" s="60" customFormat="1" ht="15.6" hidden="1" customHeight="1" thickBot="1">
      <c r="A3596" s="174" t="s">
        <v>2330</v>
      </c>
      <c r="B3596" s="62">
        <f>+B3595+1</f>
        <v>641</v>
      </c>
      <c r="C3596" s="40" t="s">
        <v>2309</v>
      </c>
      <c r="D3596" s="130">
        <v>0</v>
      </c>
      <c r="E3596" s="119">
        <v>0</v>
      </c>
      <c r="F3596" s="119">
        <v>0</v>
      </c>
      <c r="G3596" s="119">
        <v>0</v>
      </c>
      <c r="H3596" s="119">
        <v>0</v>
      </c>
      <c r="I3596" s="119">
        <v>0</v>
      </c>
      <c r="J3596" s="119">
        <v>0</v>
      </c>
      <c r="K3596" s="119">
        <v>0</v>
      </c>
      <c r="L3596" s="119">
        <v>0</v>
      </c>
      <c r="M3596" s="119">
        <v>0</v>
      </c>
      <c r="N3596" s="119">
        <v>0</v>
      </c>
      <c r="O3596" s="119">
        <v>0</v>
      </c>
      <c r="P3596" s="175">
        <f>SUM(D3596:O3596)</f>
        <v>0</v>
      </c>
      <c r="Q3596" s="176">
        <v>0</v>
      </c>
      <c r="R3596" s="83"/>
      <c r="S3596" s="83"/>
      <c r="T3596" s="67"/>
      <c r="U3596" s="209">
        <v>2</v>
      </c>
    </row>
    <row r="3597" spans="1:21" s="60" customFormat="1" ht="15.6" hidden="1" customHeight="1" thickBot="1">
      <c r="A3597" s="174" t="s">
        <v>2330</v>
      </c>
      <c r="B3597" s="62">
        <f>+B3596+1</f>
        <v>642</v>
      </c>
      <c r="C3597" s="40" t="s">
        <v>2310</v>
      </c>
      <c r="D3597" s="102">
        <f t="shared" ref="D3597:O3597" si="2705">D3620/$P3620</f>
        <v>0.11988011988011986</v>
      </c>
      <c r="E3597" s="129">
        <f t="shared" si="2705"/>
        <v>0</v>
      </c>
      <c r="F3597" s="129">
        <f t="shared" si="2705"/>
        <v>0.38011988011988007</v>
      </c>
      <c r="G3597" s="129">
        <f t="shared" si="2705"/>
        <v>0</v>
      </c>
      <c r="H3597" s="129">
        <f t="shared" si="2705"/>
        <v>0.11988011988011986</v>
      </c>
      <c r="I3597" s="129">
        <f t="shared" si="2705"/>
        <v>0.14985014985014983</v>
      </c>
      <c r="J3597" s="129">
        <f t="shared" si="2705"/>
        <v>0.1347828021978022</v>
      </c>
      <c r="K3597" s="129">
        <f t="shared" si="2705"/>
        <v>4.9950049950049939E-4</v>
      </c>
      <c r="L3597" s="129">
        <f t="shared" si="2705"/>
        <v>7.9920079920079906E-2</v>
      </c>
      <c r="M3597" s="129">
        <f t="shared" si="2705"/>
        <v>0</v>
      </c>
      <c r="N3597" s="129">
        <f t="shared" si="2705"/>
        <v>1.5067347652347648E-2</v>
      </c>
      <c r="O3597" s="172">
        <f t="shared" si="2705"/>
        <v>0</v>
      </c>
      <c r="P3597" s="107">
        <f t="shared" ref="P3597:P3614" si="2706">SUM(D3597:O3597)</f>
        <v>0.99999999999999989</v>
      </c>
      <c r="Q3597" s="108">
        <v>1</v>
      </c>
      <c r="R3597" s="83"/>
      <c r="S3597" s="83"/>
      <c r="T3597" s="67"/>
      <c r="U3597" s="209">
        <v>2</v>
      </c>
    </row>
    <row r="3598" spans="1:21" s="60" customFormat="1" ht="15.75" hidden="1" customHeight="1" thickBot="1">
      <c r="A3598" s="174" t="s">
        <v>2330</v>
      </c>
      <c r="B3598" s="62">
        <f>+B3597+1</f>
        <v>643</v>
      </c>
      <c r="C3598" s="40" t="s">
        <v>2311</v>
      </c>
      <c r="D3598" s="102">
        <f t="shared" ref="D3598:O3598" si="2707">D3621/$P3621</f>
        <v>0</v>
      </c>
      <c r="E3598" s="129">
        <f t="shared" si="2707"/>
        <v>0.25834507862499301</v>
      </c>
      <c r="F3598" s="129">
        <f t="shared" si="2707"/>
        <v>0.4008945520945984</v>
      </c>
      <c r="G3598" s="129">
        <f t="shared" si="2707"/>
        <v>0.2004472760472992</v>
      </c>
      <c r="H3598" s="129">
        <f t="shared" si="2707"/>
        <v>0</v>
      </c>
      <c r="I3598" s="129">
        <f t="shared" si="2707"/>
        <v>0</v>
      </c>
      <c r="J3598" s="129">
        <f t="shared" si="2707"/>
        <v>5.3452606945946501E-2</v>
      </c>
      <c r="K3598" s="129">
        <f t="shared" si="2707"/>
        <v>0</v>
      </c>
      <c r="L3598" s="129">
        <f t="shared" si="2707"/>
        <v>6.6815758682433057E-2</v>
      </c>
      <c r="M3598" s="129">
        <f t="shared" si="2707"/>
        <v>1.3363151736486565E-2</v>
      </c>
      <c r="N3598" s="129">
        <f t="shared" si="2707"/>
        <v>6.6815758682432823E-3</v>
      </c>
      <c r="O3598" s="172">
        <f t="shared" si="2707"/>
        <v>0</v>
      </c>
      <c r="P3598" s="107">
        <f t="shared" si="2706"/>
        <v>1</v>
      </c>
      <c r="Q3598" s="108">
        <f t="shared" ref="Q3598:Q3603" si="2708">(P3621/P3620-1)</f>
        <v>0.49515775724275701</v>
      </c>
      <c r="R3598" s="83"/>
      <c r="S3598" s="83"/>
      <c r="T3598" s="67"/>
      <c r="U3598" s="209">
        <v>2</v>
      </c>
    </row>
    <row r="3599" spans="1:21" s="60" customFormat="1" ht="15.75" hidden="1" customHeight="1" thickBot="1">
      <c r="A3599" s="174" t="s">
        <v>2330</v>
      </c>
      <c r="B3599" s="62">
        <f>+B3598+1</f>
        <v>644</v>
      </c>
      <c r="C3599" s="40" t="s">
        <v>2312</v>
      </c>
      <c r="D3599" s="102">
        <f t="shared" ref="D3599:O3599" si="2709">D3622/$P3622</f>
        <v>8.2926829268292687E-2</v>
      </c>
      <c r="E3599" s="129">
        <f t="shared" si="2709"/>
        <v>8.2926829268292687E-2</v>
      </c>
      <c r="F3599" s="129">
        <f t="shared" si="2709"/>
        <v>8.2926829268292687E-2</v>
      </c>
      <c r="G3599" s="129">
        <f t="shared" si="2709"/>
        <v>8.2926829268292687E-2</v>
      </c>
      <c r="H3599" s="129">
        <f t="shared" si="2709"/>
        <v>8.2926829268292687E-2</v>
      </c>
      <c r="I3599" s="129">
        <f t="shared" si="2709"/>
        <v>8.2926829268292687E-2</v>
      </c>
      <c r="J3599" s="129">
        <f t="shared" si="2709"/>
        <v>8.2926829268292687E-2</v>
      </c>
      <c r="K3599" s="129">
        <f t="shared" si="2709"/>
        <v>8.2926829268292687E-2</v>
      </c>
      <c r="L3599" s="129">
        <f t="shared" si="2709"/>
        <v>8.2926829268292687E-2</v>
      </c>
      <c r="M3599" s="129">
        <f t="shared" si="2709"/>
        <v>8.2926829268292687E-2</v>
      </c>
      <c r="N3599" s="129">
        <f t="shared" si="2709"/>
        <v>8.2926829268292687E-2</v>
      </c>
      <c r="O3599" s="172">
        <f t="shared" si="2709"/>
        <v>8.7804878048780691E-2</v>
      </c>
      <c r="P3599" s="107">
        <f t="shared" si="2706"/>
        <v>1.0000000000000002</v>
      </c>
      <c r="Q3599" s="108">
        <f t="shared" si="2708"/>
        <v>0.36972305298987784</v>
      </c>
      <c r="R3599" s="83"/>
      <c r="S3599" s="83"/>
      <c r="T3599" s="67"/>
      <c r="U3599" s="209">
        <v>2</v>
      </c>
    </row>
    <row r="3600" spans="1:21" s="60" customFormat="1" ht="15.75" hidden="1" customHeight="1" thickBot="1">
      <c r="A3600" s="174" t="s">
        <v>2330</v>
      </c>
      <c r="B3600" s="62">
        <v>645</v>
      </c>
      <c r="C3600" s="40" t="s">
        <v>2313</v>
      </c>
      <c r="D3600" s="102">
        <f t="shared" ref="D3600:O3600" si="2710">D3623/$P3623</f>
        <v>8.2926829268292687E-2</v>
      </c>
      <c r="E3600" s="129">
        <f t="shared" si="2710"/>
        <v>8.2926829268292687E-2</v>
      </c>
      <c r="F3600" s="129">
        <f t="shared" si="2710"/>
        <v>8.2926829268292687E-2</v>
      </c>
      <c r="G3600" s="129">
        <f t="shared" si="2710"/>
        <v>8.2926829268292687E-2</v>
      </c>
      <c r="H3600" s="129">
        <f t="shared" si="2710"/>
        <v>8.2926829268292687E-2</v>
      </c>
      <c r="I3600" s="129">
        <f t="shared" si="2710"/>
        <v>8.2926829268292687E-2</v>
      </c>
      <c r="J3600" s="129">
        <f t="shared" si="2710"/>
        <v>8.2926829268292687E-2</v>
      </c>
      <c r="K3600" s="129">
        <f t="shared" si="2710"/>
        <v>8.2926829268292687E-2</v>
      </c>
      <c r="L3600" s="129">
        <f t="shared" si="2710"/>
        <v>8.2926829268292687E-2</v>
      </c>
      <c r="M3600" s="129">
        <f t="shared" si="2710"/>
        <v>8.2926829268292687E-2</v>
      </c>
      <c r="N3600" s="129">
        <f t="shared" si="2710"/>
        <v>8.2926829268292687E-2</v>
      </c>
      <c r="O3600" s="172">
        <f t="shared" si="2710"/>
        <v>8.7804878048780691E-2</v>
      </c>
      <c r="P3600" s="107">
        <f t="shared" si="2706"/>
        <v>1.0000000000000002</v>
      </c>
      <c r="Q3600" s="108">
        <f t="shared" si="2708"/>
        <v>0</v>
      </c>
      <c r="R3600" s="83"/>
      <c r="S3600" s="83"/>
      <c r="T3600" s="67"/>
      <c r="U3600" s="209">
        <v>2</v>
      </c>
    </row>
    <row r="3601" spans="1:21" s="60" customFormat="1" ht="15.75" hidden="1" customHeight="1" thickBot="1">
      <c r="A3601" s="174" t="s">
        <v>2330</v>
      </c>
      <c r="B3601" s="213"/>
      <c r="C3601" s="40" t="s">
        <v>2314</v>
      </c>
      <c r="D3601" s="102" t="e">
        <f t="shared" ref="D3601:O3601" si="2711">D3624/$P3624</f>
        <v>#DIV/0!</v>
      </c>
      <c r="E3601" s="129" t="e">
        <f t="shared" si="2711"/>
        <v>#DIV/0!</v>
      </c>
      <c r="F3601" s="129" t="e">
        <f t="shared" si="2711"/>
        <v>#DIV/0!</v>
      </c>
      <c r="G3601" s="129" t="e">
        <f t="shared" si="2711"/>
        <v>#DIV/0!</v>
      </c>
      <c r="H3601" s="129" t="e">
        <f t="shared" si="2711"/>
        <v>#DIV/0!</v>
      </c>
      <c r="I3601" s="129" t="e">
        <f t="shared" si="2711"/>
        <v>#DIV/0!</v>
      </c>
      <c r="J3601" s="129" t="e">
        <f t="shared" si="2711"/>
        <v>#DIV/0!</v>
      </c>
      <c r="K3601" s="129" t="e">
        <f t="shared" si="2711"/>
        <v>#DIV/0!</v>
      </c>
      <c r="L3601" s="129" t="e">
        <f t="shared" si="2711"/>
        <v>#DIV/0!</v>
      </c>
      <c r="M3601" s="129" t="e">
        <f t="shared" si="2711"/>
        <v>#DIV/0!</v>
      </c>
      <c r="N3601" s="129" t="e">
        <f t="shared" si="2711"/>
        <v>#DIV/0!</v>
      </c>
      <c r="O3601" s="172" t="e">
        <f t="shared" si="2711"/>
        <v>#DIV/0!</v>
      </c>
      <c r="P3601" s="107" t="e">
        <f t="shared" si="2706"/>
        <v>#DIV/0!</v>
      </c>
      <c r="Q3601" s="108">
        <f t="shared" si="2708"/>
        <v>-1</v>
      </c>
      <c r="R3601" s="83"/>
      <c r="S3601" s="83"/>
      <c r="T3601" s="67"/>
      <c r="U3601" s="209">
        <v>2</v>
      </c>
    </row>
    <row r="3602" spans="1:21" s="60" customFormat="1" ht="15.75" hidden="1" customHeight="1" thickBot="1">
      <c r="A3602" s="174" t="s">
        <v>2330</v>
      </c>
      <c r="B3602" s="213"/>
      <c r="C3602" s="40" t="s">
        <v>2315</v>
      </c>
      <c r="D3602" s="102" t="e">
        <f t="shared" ref="D3602:O3602" si="2712">D3625/$P3625</f>
        <v>#DIV/0!</v>
      </c>
      <c r="E3602" s="129" t="e">
        <f t="shared" si="2712"/>
        <v>#DIV/0!</v>
      </c>
      <c r="F3602" s="129" t="e">
        <f t="shared" si="2712"/>
        <v>#DIV/0!</v>
      </c>
      <c r="G3602" s="129" t="e">
        <f t="shared" si="2712"/>
        <v>#DIV/0!</v>
      </c>
      <c r="H3602" s="129" t="e">
        <f t="shared" si="2712"/>
        <v>#DIV/0!</v>
      </c>
      <c r="I3602" s="129" t="e">
        <f t="shared" si="2712"/>
        <v>#DIV/0!</v>
      </c>
      <c r="J3602" s="129" t="e">
        <f t="shared" si="2712"/>
        <v>#DIV/0!</v>
      </c>
      <c r="K3602" s="129" t="e">
        <f t="shared" si="2712"/>
        <v>#DIV/0!</v>
      </c>
      <c r="L3602" s="129" t="e">
        <f t="shared" si="2712"/>
        <v>#DIV/0!</v>
      </c>
      <c r="M3602" s="129" t="e">
        <f t="shared" si="2712"/>
        <v>#DIV/0!</v>
      </c>
      <c r="N3602" s="129" t="e">
        <f t="shared" si="2712"/>
        <v>#DIV/0!</v>
      </c>
      <c r="O3602" s="172" t="e">
        <f t="shared" si="2712"/>
        <v>#DIV/0!</v>
      </c>
      <c r="P3602" s="107" t="e">
        <f t="shared" si="2706"/>
        <v>#DIV/0!</v>
      </c>
      <c r="Q3602" s="108" t="e">
        <f t="shared" si="2708"/>
        <v>#DIV/0!</v>
      </c>
      <c r="R3602" s="83"/>
      <c r="S3602" s="83"/>
      <c r="T3602" s="67"/>
      <c r="U3602" s="209">
        <v>2</v>
      </c>
    </row>
    <row r="3603" spans="1:21" s="60" customFormat="1" ht="15.75" hidden="1" customHeight="1" thickBot="1">
      <c r="A3603" s="174" t="s">
        <v>2330</v>
      </c>
      <c r="B3603" s="213"/>
      <c r="C3603" s="40" t="s">
        <v>2316</v>
      </c>
      <c r="D3603" s="102" t="e">
        <f t="shared" ref="D3603:O3603" si="2713">D3626/$P3626</f>
        <v>#DIV/0!</v>
      </c>
      <c r="E3603" s="129" t="e">
        <f t="shared" si="2713"/>
        <v>#DIV/0!</v>
      </c>
      <c r="F3603" s="129" t="e">
        <f t="shared" si="2713"/>
        <v>#DIV/0!</v>
      </c>
      <c r="G3603" s="129" t="e">
        <f t="shared" si="2713"/>
        <v>#DIV/0!</v>
      </c>
      <c r="H3603" s="129" t="e">
        <f t="shared" si="2713"/>
        <v>#DIV/0!</v>
      </c>
      <c r="I3603" s="129" t="e">
        <f t="shared" si="2713"/>
        <v>#DIV/0!</v>
      </c>
      <c r="J3603" s="129" t="e">
        <f t="shared" si="2713"/>
        <v>#DIV/0!</v>
      </c>
      <c r="K3603" s="129" t="e">
        <f t="shared" si="2713"/>
        <v>#DIV/0!</v>
      </c>
      <c r="L3603" s="129" t="e">
        <f t="shared" si="2713"/>
        <v>#DIV/0!</v>
      </c>
      <c r="M3603" s="129" t="e">
        <f t="shared" si="2713"/>
        <v>#DIV/0!</v>
      </c>
      <c r="N3603" s="129" t="e">
        <f t="shared" si="2713"/>
        <v>#DIV/0!</v>
      </c>
      <c r="O3603" s="172" t="e">
        <f t="shared" si="2713"/>
        <v>#DIV/0!</v>
      </c>
      <c r="P3603" s="107" t="e">
        <f t="shared" si="2706"/>
        <v>#DIV/0!</v>
      </c>
      <c r="Q3603" s="108" t="e">
        <f t="shared" si="2708"/>
        <v>#DIV/0!</v>
      </c>
      <c r="R3603" s="83"/>
      <c r="S3603" s="83"/>
      <c r="T3603" s="67"/>
      <c r="U3603" s="209">
        <v>2</v>
      </c>
    </row>
    <row r="3604" spans="1:21" s="60" customFormat="1" ht="15.75" hidden="1" customHeight="1" thickBot="1">
      <c r="A3604" s="174" t="s">
        <v>2330</v>
      </c>
      <c r="B3604" s="213"/>
      <c r="C3604" s="40" t="s">
        <v>2577</v>
      </c>
      <c r="D3604" s="102" t="e">
        <f t="shared" ref="D3604:O3604" si="2714">D3627/$P3627</f>
        <v>#DIV/0!</v>
      </c>
      <c r="E3604" s="129" t="e">
        <f t="shared" si="2714"/>
        <v>#DIV/0!</v>
      </c>
      <c r="F3604" s="129" t="e">
        <f t="shared" si="2714"/>
        <v>#DIV/0!</v>
      </c>
      <c r="G3604" s="129" t="e">
        <f t="shared" si="2714"/>
        <v>#DIV/0!</v>
      </c>
      <c r="H3604" s="129" t="e">
        <f t="shared" si="2714"/>
        <v>#DIV/0!</v>
      </c>
      <c r="I3604" s="129" t="e">
        <f t="shared" si="2714"/>
        <v>#DIV/0!</v>
      </c>
      <c r="J3604" s="129" t="e">
        <f t="shared" si="2714"/>
        <v>#DIV/0!</v>
      </c>
      <c r="K3604" s="129" t="e">
        <f t="shared" si="2714"/>
        <v>#DIV/0!</v>
      </c>
      <c r="L3604" s="129" t="e">
        <f t="shared" si="2714"/>
        <v>#DIV/0!</v>
      </c>
      <c r="M3604" s="129" t="e">
        <f t="shared" si="2714"/>
        <v>#DIV/0!</v>
      </c>
      <c r="N3604" s="129" t="e">
        <f t="shared" si="2714"/>
        <v>#DIV/0!</v>
      </c>
      <c r="O3604" s="172" t="e">
        <f t="shared" si="2714"/>
        <v>#DIV/0!</v>
      </c>
      <c r="P3604" s="107" t="e">
        <f t="shared" ref="P3604:P3606" si="2715">SUM(D3604:O3604)</f>
        <v>#DIV/0!</v>
      </c>
      <c r="Q3604" s="108" t="e">
        <f t="shared" ref="Q3604:Q3606" si="2716">(P3627/P3626-1)</f>
        <v>#DIV/0!</v>
      </c>
      <c r="R3604" s="83"/>
      <c r="S3604" s="83"/>
      <c r="T3604" s="67"/>
      <c r="U3604" s="209">
        <v>2</v>
      </c>
    </row>
    <row r="3605" spans="1:21" s="60" customFormat="1" ht="15.75" hidden="1" customHeight="1" thickBot="1">
      <c r="A3605" s="174" t="s">
        <v>2330</v>
      </c>
      <c r="B3605" s="213"/>
      <c r="C3605" s="40" t="s">
        <v>2673</v>
      </c>
      <c r="D3605" s="102" t="e">
        <f t="shared" ref="D3605:O3605" si="2717">D3628/$P3628</f>
        <v>#DIV/0!</v>
      </c>
      <c r="E3605" s="129" t="e">
        <f t="shared" si="2717"/>
        <v>#DIV/0!</v>
      </c>
      <c r="F3605" s="129" t="e">
        <f t="shared" si="2717"/>
        <v>#DIV/0!</v>
      </c>
      <c r="G3605" s="129" t="e">
        <f t="shared" si="2717"/>
        <v>#DIV/0!</v>
      </c>
      <c r="H3605" s="129" t="e">
        <f t="shared" si="2717"/>
        <v>#DIV/0!</v>
      </c>
      <c r="I3605" s="129" t="e">
        <f t="shared" si="2717"/>
        <v>#DIV/0!</v>
      </c>
      <c r="J3605" s="129" t="e">
        <f t="shared" si="2717"/>
        <v>#DIV/0!</v>
      </c>
      <c r="K3605" s="129" t="e">
        <f t="shared" si="2717"/>
        <v>#DIV/0!</v>
      </c>
      <c r="L3605" s="129" t="e">
        <f t="shared" si="2717"/>
        <v>#DIV/0!</v>
      </c>
      <c r="M3605" s="129" t="e">
        <f t="shared" si="2717"/>
        <v>#DIV/0!</v>
      </c>
      <c r="N3605" s="129" t="e">
        <f t="shared" si="2717"/>
        <v>#DIV/0!</v>
      </c>
      <c r="O3605" s="172" t="e">
        <f t="shared" si="2717"/>
        <v>#DIV/0!</v>
      </c>
      <c r="P3605" s="107" t="e">
        <f t="shared" si="2715"/>
        <v>#DIV/0!</v>
      </c>
      <c r="Q3605" s="108" t="e">
        <f t="shared" si="2716"/>
        <v>#DIV/0!</v>
      </c>
      <c r="R3605" s="83"/>
      <c r="S3605" s="83"/>
      <c r="T3605" s="67"/>
      <c r="U3605" s="209">
        <v>2</v>
      </c>
    </row>
    <row r="3606" spans="1:21" s="60" customFormat="1" ht="15.75" hidden="1" customHeight="1" thickBot="1">
      <c r="A3606" s="174" t="s">
        <v>2330</v>
      </c>
      <c r="B3606" s="213"/>
      <c r="C3606" s="40" t="s">
        <v>2769</v>
      </c>
      <c r="D3606" s="102" t="e">
        <f t="shared" ref="D3606:O3606" si="2718">D3629/$P3629</f>
        <v>#DIV/0!</v>
      </c>
      <c r="E3606" s="129" t="e">
        <f t="shared" si="2718"/>
        <v>#DIV/0!</v>
      </c>
      <c r="F3606" s="129" t="e">
        <f t="shared" si="2718"/>
        <v>#DIV/0!</v>
      </c>
      <c r="G3606" s="129" t="e">
        <f t="shared" si="2718"/>
        <v>#DIV/0!</v>
      </c>
      <c r="H3606" s="129" t="e">
        <f t="shared" si="2718"/>
        <v>#DIV/0!</v>
      </c>
      <c r="I3606" s="129" t="e">
        <f t="shared" si="2718"/>
        <v>#DIV/0!</v>
      </c>
      <c r="J3606" s="129" t="e">
        <f t="shared" si="2718"/>
        <v>#DIV/0!</v>
      </c>
      <c r="K3606" s="129" t="e">
        <f t="shared" si="2718"/>
        <v>#DIV/0!</v>
      </c>
      <c r="L3606" s="129" t="e">
        <f t="shared" si="2718"/>
        <v>#DIV/0!</v>
      </c>
      <c r="M3606" s="129" t="e">
        <f t="shared" si="2718"/>
        <v>#DIV/0!</v>
      </c>
      <c r="N3606" s="129" t="e">
        <f t="shared" si="2718"/>
        <v>#DIV/0!</v>
      </c>
      <c r="O3606" s="172" t="e">
        <f t="shared" si="2718"/>
        <v>#DIV/0!</v>
      </c>
      <c r="P3606" s="107" t="e">
        <f t="shared" si="2715"/>
        <v>#DIV/0!</v>
      </c>
      <c r="Q3606" s="108" t="e">
        <f t="shared" si="2716"/>
        <v>#DIV/0!</v>
      </c>
      <c r="R3606" s="83"/>
      <c r="S3606" s="83"/>
      <c r="T3606" s="67"/>
      <c r="U3606" s="209">
        <v>2</v>
      </c>
    </row>
    <row r="3607" spans="1:21" s="60" customFormat="1" ht="15.75" hidden="1" customHeight="1" thickBot="1">
      <c r="A3607" s="174" t="s">
        <v>2330</v>
      </c>
      <c r="B3607" s="213"/>
      <c r="C3607" s="41" t="s">
        <v>2317</v>
      </c>
      <c r="D3607" s="351">
        <v>0</v>
      </c>
      <c r="E3607" s="352">
        <v>0</v>
      </c>
      <c r="F3607" s="352">
        <v>0</v>
      </c>
      <c r="G3607" s="352">
        <v>0</v>
      </c>
      <c r="H3607" s="352">
        <v>0</v>
      </c>
      <c r="I3607" s="352">
        <v>0</v>
      </c>
      <c r="J3607" s="352">
        <v>0</v>
      </c>
      <c r="K3607" s="352">
        <v>0</v>
      </c>
      <c r="L3607" s="352">
        <v>0</v>
      </c>
      <c r="M3607" s="352">
        <v>0</v>
      </c>
      <c r="N3607" s="352">
        <v>0</v>
      </c>
      <c r="O3607" s="352">
        <v>0</v>
      </c>
      <c r="P3607" s="304">
        <f t="shared" si="2706"/>
        <v>0</v>
      </c>
      <c r="Q3607" s="84"/>
      <c r="R3607" s="83"/>
      <c r="S3607" s="83"/>
      <c r="T3607" s="67"/>
      <c r="U3607" s="209">
        <v>2</v>
      </c>
    </row>
    <row r="3608" spans="1:21" s="60" customFormat="1" ht="15.75" hidden="1" customHeight="1" thickBot="1">
      <c r="A3608" s="174" t="s">
        <v>2330</v>
      </c>
      <c r="B3608" s="213"/>
      <c r="C3608" s="40" t="s">
        <v>2318</v>
      </c>
      <c r="D3608" s="109">
        <v>0</v>
      </c>
      <c r="E3608" s="110">
        <v>0</v>
      </c>
      <c r="F3608" s="110">
        <v>0</v>
      </c>
      <c r="G3608" s="110">
        <v>0</v>
      </c>
      <c r="H3608" s="110">
        <v>0</v>
      </c>
      <c r="I3608" s="110">
        <v>0</v>
      </c>
      <c r="J3608" s="110">
        <v>0</v>
      </c>
      <c r="K3608" s="110">
        <v>0</v>
      </c>
      <c r="L3608" s="110">
        <v>0</v>
      </c>
      <c r="M3608" s="110">
        <v>0</v>
      </c>
      <c r="N3608" s="110">
        <v>0</v>
      </c>
      <c r="O3608" s="111">
        <v>0</v>
      </c>
      <c r="P3608" s="112">
        <f t="shared" si="2706"/>
        <v>0</v>
      </c>
      <c r="Q3608" s="240"/>
      <c r="R3608" s="315"/>
      <c r="S3608" s="315"/>
      <c r="T3608" s="242"/>
      <c r="U3608" s="209">
        <v>2</v>
      </c>
    </row>
    <row r="3609" spans="1:21" s="60" customFormat="1" ht="15.75" hidden="1" customHeight="1" thickBot="1">
      <c r="A3609" s="174" t="s">
        <v>2330</v>
      </c>
      <c r="B3609" s="213"/>
      <c r="C3609" s="40" t="s">
        <v>2319</v>
      </c>
      <c r="D3609" s="109">
        <v>0</v>
      </c>
      <c r="E3609" s="110">
        <v>0</v>
      </c>
      <c r="F3609" s="110">
        <v>0</v>
      </c>
      <c r="G3609" s="110">
        <v>0</v>
      </c>
      <c r="H3609" s="110">
        <v>0</v>
      </c>
      <c r="I3609" s="110">
        <v>0</v>
      </c>
      <c r="J3609" s="110">
        <v>0</v>
      </c>
      <c r="K3609" s="110">
        <v>0</v>
      </c>
      <c r="L3609" s="110">
        <v>0</v>
      </c>
      <c r="M3609" s="110">
        <v>0</v>
      </c>
      <c r="N3609" s="110">
        <v>0</v>
      </c>
      <c r="O3609" s="111">
        <v>0</v>
      </c>
      <c r="P3609" s="112">
        <f t="shared" si="2706"/>
        <v>0</v>
      </c>
      <c r="Q3609" s="80"/>
      <c r="R3609" s="114">
        <v>0</v>
      </c>
      <c r="S3609" s="114">
        <v>0</v>
      </c>
      <c r="T3609" s="115">
        <f>R3609-S3609</f>
        <v>0</v>
      </c>
      <c r="U3609" s="209">
        <v>2</v>
      </c>
    </row>
    <row r="3610" spans="1:21" s="60" customFormat="1" ht="15.75" hidden="1" customHeight="1" thickBot="1">
      <c r="A3610" s="174" t="s">
        <v>2330</v>
      </c>
      <c r="B3610" s="213"/>
      <c r="C3610" s="40" t="s">
        <v>2320</v>
      </c>
      <c r="D3610" s="109">
        <v>0</v>
      </c>
      <c r="E3610" s="110">
        <v>0</v>
      </c>
      <c r="F3610" s="110">
        <v>0</v>
      </c>
      <c r="G3610" s="110">
        <v>0</v>
      </c>
      <c r="H3610" s="110">
        <v>0</v>
      </c>
      <c r="I3610" s="110">
        <v>0</v>
      </c>
      <c r="J3610" s="110">
        <v>0</v>
      </c>
      <c r="K3610" s="110">
        <v>0</v>
      </c>
      <c r="L3610" s="110">
        <v>0</v>
      </c>
      <c r="M3610" s="110">
        <v>0</v>
      </c>
      <c r="N3610" s="110">
        <v>0</v>
      </c>
      <c r="O3610" s="111">
        <f>(R3610)-SUM(D3610:N3610)</f>
        <v>0</v>
      </c>
      <c r="P3610" s="112">
        <f t="shared" si="2706"/>
        <v>0</v>
      </c>
      <c r="Q3610" s="80"/>
      <c r="R3610" s="114">
        <v>0</v>
      </c>
      <c r="S3610" s="114">
        <v>0</v>
      </c>
      <c r="T3610" s="115">
        <f>R3610-S3610</f>
        <v>0</v>
      </c>
      <c r="U3610" s="209">
        <v>2</v>
      </c>
    </row>
    <row r="3611" spans="1:21" s="60" customFormat="1" ht="15.75" hidden="1" customHeight="1" thickBot="1">
      <c r="A3611" s="174" t="s">
        <v>2330</v>
      </c>
      <c r="B3611" s="213"/>
      <c r="C3611" s="40" t="s">
        <v>2321</v>
      </c>
      <c r="D3611" s="109">
        <v>0</v>
      </c>
      <c r="E3611" s="110">
        <v>0</v>
      </c>
      <c r="F3611" s="110">
        <v>0</v>
      </c>
      <c r="G3611" s="110">
        <v>0</v>
      </c>
      <c r="H3611" s="110">
        <v>0</v>
      </c>
      <c r="I3611" s="110">
        <v>0</v>
      </c>
      <c r="J3611" s="110">
        <v>0</v>
      </c>
      <c r="K3611" s="110">
        <v>0</v>
      </c>
      <c r="L3611" s="110">
        <v>0</v>
      </c>
      <c r="M3611" s="110">
        <v>0</v>
      </c>
      <c r="N3611" s="110">
        <v>0</v>
      </c>
      <c r="O3611" s="111">
        <v>0</v>
      </c>
      <c r="P3611" s="112">
        <f t="shared" si="2706"/>
        <v>0</v>
      </c>
      <c r="Q3611" s="80"/>
      <c r="R3611" s="114">
        <v>0</v>
      </c>
      <c r="S3611" s="114">
        <v>0</v>
      </c>
      <c r="T3611" s="115">
        <f>R3611-S3611</f>
        <v>0</v>
      </c>
      <c r="U3611" s="209">
        <v>2</v>
      </c>
    </row>
    <row r="3612" spans="1:21" s="60" customFormat="1" ht="15.75" hidden="1" customHeight="1" thickBot="1">
      <c r="A3612" s="174" t="s">
        <v>2330</v>
      </c>
      <c r="B3612" s="213"/>
      <c r="C3612" s="40" t="s">
        <v>2322</v>
      </c>
      <c r="D3612" s="151">
        <v>0</v>
      </c>
      <c r="E3612" s="152">
        <v>0</v>
      </c>
      <c r="F3612" s="152">
        <v>0</v>
      </c>
      <c r="G3612" s="152">
        <v>0</v>
      </c>
      <c r="H3612" s="152">
        <v>0</v>
      </c>
      <c r="I3612" s="152">
        <v>0</v>
      </c>
      <c r="J3612" s="152">
        <v>0</v>
      </c>
      <c r="K3612" s="152">
        <v>0</v>
      </c>
      <c r="L3612" s="152">
        <v>0</v>
      </c>
      <c r="M3612" s="152">
        <v>0</v>
      </c>
      <c r="N3612" s="152">
        <v>0</v>
      </c>
      <c r="O3612" s="111">
        <f t="shared" ref="O3612:O3619" si="2719">(R3612)-SUM(D3612:N3612)</f>
        <v>0</v>
      </c>
      <c r="P3612" s="112">
        <f t="shared" si="2706"/>
        <v>0</v>
      </c>
      <c r="Q3612" s="80"/>
      <c r="R3612" s="114">
        <v>0</v>
      </c>
      <c r="S3612" s="114">
        <v>0</v>
      </c>
      <c r="T3612" s="115">
        <f>R3612-S3612</f>
        <v>0</v>
      </c>
      <c r="U3612" s="209">
        <v>2</v>
      </c>
    </row>
    <row r="3613" spans="1:21" s="60" customFormat="1" ht="15.75" hidden="1" customHeight="1" thickBot="1">
      <c r="A3613" s="174" t="s">
        <v>2330</v>
      </c>
      <c r="B3613" s="213"/>
      <c r="C3613" s="40" t="s">
        <v>2323</v>
      </c>
      <c r="D3613" s="109">
        <v>0</v>
      </c>
      <c r="E3613" s="110">
        <v>0</v>
      </c>
      <c r="F3613" s="110">
        <v>0</v>
      </c>
      <c r="G3613" s="110">
        <v>0</v>
      </c>
      <c r="H3613" s="110">
        <v>0</v>
      </c>
      <c r="I3613" s="110">
        <v>0</v>
      </c>
      <c r="J3613" s="110">
        <v>0</v>
      </c>
      <c r="K3613" s="110">
        <v>0</v>
      </c>
      <c r="L3613" s="110">
        <v>0</v>
      </c>
      <c r="M3613" s="110">
        <v>0</v>
      </c>
      <c r="N3613" s="110">
        <v>0</v>
      </c>
      <c r="O3613" s="308">
        <f t="shared" si="2719"/>
        <v>0</v>
      </c>
      <c r="P3613" s="309">
        <f t="shared" si="2706"/>
        <v>0</v>
      </c>
      <c r="Q3613" s="80"/>
      <c r="R3613" s="114">
        <v>0</v>
      </c>
      <c r="S3613" s="114">
        <v>0</v>
      </c>
      <c r="T3613" s="52">
        <f>S3613-R3613</f>
        <v>0</v>
      </c>
      <c r="U3613" s="209">
        <v>2</v>
      </c>
    </row>
    <row r="3614" spans="1:21" s="60" customFormat="1" ht="15.75" hidden="1" customHeight="1" thickBot="1">
      <c r="A3614" s="174" t="s">
        <v>2330</v>
      </c>
      <c r="B3614" s="213"/>
      <c r="C3614" s="49" t="s">
        <v>2324</v>
      </c>
      <c r="D3614" s="109">
        <v>0</v>
      </c>
      <c r="E3614" s="110">
        <v>0</v>
      </c>
      <c r="F3614" s="110">
        <v>0</v>
      </c>
      <c r="G3614" s="110">
        <v>0</v>
      </c>
      <c r="H3614" s="110">
        <v>0</v>
      </c>
      <c r="I3614" s="110">
        <v>0</v>
      </c>
      <c r="J3614" s="110">
        <v>0</v>
      </c>
      <c r="K3614" s="110">
        <v>0</v>
      </c>
      <c r="L3614" s="110">
        <v>0</v>
      </c>
      <c r="M3614" s="110">
        <v>0</v>
      </c>
      <c r="N3614" s="110">
        <v>0</v>
      </c>
      <c r="O3614" s="111">
        <f t="shared" si="2719"/>
        <v>0</v>
      </c>
      <c r="P3614" s="112">
        <f t="shared" si="2706"/>
        <v>0</v>
      </c>
      <c r="Q3614" s="80"/>
      <c r="R3614" s="342">
        <v>0</v>
      </c>
      <c r="S3614" s="342">
        <v>0</v>
      </c>
      <c r="T3614" s="355">
        <f>R3614-S3614</f>
        <v>0</v>
      </c>
      <c r="U3614" s="209">
        <v>2</v>
      </c>
    </row>
    <row r="3615" spans="1:21" s="60" customFormat="1" ht="15.6" hidden="1" customHeight="1" thickBot="1">
      <c r="A3615" s="174" t="s">
        <v>2330</v>
      </c>
      <c r="B3615" s="62">
        <v>646</v>
      </c>
      <c r="C3615" s="49" t="s">
        <v>2437</v>
      </c>
      <c r="D3615" s="109">
        <v>2</v>
      </c>
      <c r="E3615" s="110">
        <v>2.1</v>
      </c>
      <c r="F3615" s="110">
        <v>2.1</v>
      </c>
      <c r="G3615" s="110">
        <v>2.1</v>
      </c>
      <c r="H3615" s="110">
        <v>2.1</v>
      </c>
      <c r="I3615" s="110">
        <v>2.1</v>
      </c>
      <c r="J3615" s="110">
        <v>2.1</v>
      </c>
      <c r="K3615" s="110">
        <v>2.1</v>
      </c>
      <c r="L3615" s="110">
        <v>2.1</v>
      </c>
      <c r="M3615" s="110">
        <v>2.1</v>
      </c>
      <c r="N3615" s="110">
        <v>2.1</v>
      </c>
      <c r="O3615" s="111">
        <f>(R3615)-SUM(D3615:N3615)</f>
        <v>1.5999999999999979</v>
      </c>
      <c r="P3615" s="112">
        <f>SUM(D3615:O3615)</f>
        <v>24.6</v>
      </c>
      <c r="Q3615" s="113"/>
      <c r="R3615" s="114">
        <v>24.6</v>
      </c>
      <c r="S3615" s="114">
        <v>24.6</v>
      </c>
      <c r="T3615" s="115">
        <f>R3615-S3615</f>
        <v>0</v>
      </c>
      <c r="U3615" s="209">
        <v>2</v>
      </c>
    </row>
    <row r="3616" spans="1:21" s="60" customFormat="1" ht="15.75" hidden="1" customHeight="1" thickBot="1">
      <c r="A3616" s="174" t="s">
        <v>2330</v>
      </c>
      <c r="B3616" s="213"/>
      <c r="C3616" s="49" t="s">
        <v>2325</v>
      </c>
      <c r="D3616" s="109">
        <v>0</v>
      </c>
      <c r="E3616" s="110">
        <v>0</v>
      </c>
      <c r="F3616" s="110">
        <v>0</v>
      </c>
      <c r="G3616" s="110">
        <v>0</v>
      </c>
      <c r="H3616" s="110">
        <v>0</v>
      </c>
      <c r="I3616" s="110">
        <v>0</v>
      </c>
      <c r="J3616" s="110">
        <v>0</v>
      </c>
      <c r="K3616" s="110">
        <v>0</v>
      </c>
      <c r="L3616" s="110">
        <v>0</v>
      </c>
      <c r="M3616" s="110">
        <v>0</v>
      </c>
      <c r="N3616" s="110">
        <v>0</v>
      </c>
      <c r="O3616" s="111">
        <f t="shared" si="2719"/>
        <v>0</v>
      </c>
      <c r="P3616" s="112">
        <f t="shared" ref="P3616:P3626" si="2720">SUM(D3616:O3616)</f>
        <v>0</v>
      </c>
      <c r="Q3616" s="75"/>
      <c r="R3616" s="396">
        <v>0</v>
      </c>
      <c r="S3616" s="396">
        <v>0</v>
      </c>
      <c r="T3616" s="397">
        <f>R3616-S3616</f>
        <v>0</v>
      </c>
      <c r="U3616" s="209">
        <v>2</v>
      </c>
    </row>
    <row r="3617" spans="1:246" s="60" customFormat="1" ht="15.75" hidden="1" customHeight="1" thickBot="1">
      <c r="A3617" s="174" t="s">
        <v>2330</v>
      </c>
      <c r="B3617" s="62"/>
      <c r="C3617" s="49" t="s">
        <v>2326</v>
      </c>
      <c r="D3617" s="109">
        <v>0</v>
      </c>
      <c r="E3617" s="110">
        <v>0</v>
      </c>
      <c r="F3617" s="110">
        <v>0</v>
      </c>
      <c r="G3617" s="110">
        <v>0</v>
      </c>
      <c r="H3617" s="110">
        <v>0</v>
      </c>
      <c r="I3617" s="110">
        <v>0</v>
      </c>
      <c r="J3617" s="110">
        <v>0</v>
      </c>
      <c r="K3617" s="110">
        <v>0</v>
      </c>
      <c r="L3617" s="110">
        <v>0</v>
      </c>
      <c r="M3617" s="110">
        <v>0</v>
      </c>
      <c r="N3617" s="110">
        <v>0</v>
      </c>
      <c r="O3617" s="111">
        <f t="shared" si="2719"/>
        <v>0</v>
      </c>
      <c r="P3617" s="112">
        <f t="shared" si="2720"/>
        <v>0</v>
      </c>
      <c r="Q3617" s="75"/>
      <c r="R3617" s="342">
        <v>0</v>
      </c>
      <c r="S3617" s="342">
        <v>0</v>
      </c>
      <c r="T3617" s="310">
        <f t="shared" ref="T3617:T3626" si="2721">R3617-S3617</f>
        <v>0</v>
      </c>
      <c r="U3617" s="209">
        <v>2</v>
      </c>
    </row>
    <row r="3618" spans="1:246" s="60" customFormat="1" ht="15.75" hidden="1" customHeight="1" thickBot="1">
      <c r="A3618" s="174" t="s">
        <v>2330</v>
      </c>
      <c r="B3618" s="62"/>
      <c r="C3618" s="40" t="s">
        <v>2308</v>
      </c>
      <c r="D3618" s="109">
        <v>0</v>
      </c>
      <c r="E3618" s="110">
        <v>0</v>
      </c>
      <c r="F3618" s="110">
        <v>0</v>
      </c>
      <c r="G3618" s="110">
        <v>0</v>
      </c>
      <c r="H3618" s="110">
        <v>0</v>
      </c>
      <c r="I3618" s="110">
        <v>0</v>
      </c>
      <c r="J3618" s="110">
        <v>0</v>
      </c>
      <c r="K3618" s="110">
        <v>0</v>
      </c>
      <c r="L3618" s="110">
        <v>0</v>
      </c>
      <c r="M3618" s="110">
        <v>0</v>
      </c>
      <c r="N3618" s="110">
        <v>0</v>
      </c>
      <c r="O3618" s="111">
        <f t="shared" si="2719"/>
        <v>0</v>
      </c>
      <c r="P3618" s="314">
        <f t="shared" si="2720"/>
        <v>0</v>
      </c>
      <c r="Q3618" s="79"/>
      <c r="R3618" s="342">
        <v>0</v>
      </c>
      <c r="S3618" s="342">
        <v>0</v>
      </c>
      <c r="T3618" s="355">
        <f t="shared" si="2721"/>
        <v>0</v>
      </c>
      <c r="U3618" s="209">
        <v>2</v>
      </c>
    </row>
    <row r="3619" spans="1:246" s="60" customFormat="1" ht="15.6" hidden="1" customHeight="1" thickBot="1">
      <c r="A3619" s="174" t="s">
        <v>2330</v>
      </c>
      <c r="B3619" s="62"/>
      <c r="C3619" s="40" t="s">
        <v>2309</v>
      </c>
      <c r="D3619" s="109">
        <v>0</v>
      </c>
      <c r="E3619" s="110">
        <v>0</v>
      </c>
      <c r="F3619" s="110">
        <v>0</v>
      </c>
      <c r="G3619" s="110">
        <v>0</v>
      </c>
      <c r="H3619" s="110">
        <v>0</v>
      </c>
      <c r="I3619" s="110">
        <v>0</v>
      </c>
      <c r="J3619" s="110">
        <v>0</v>
      </c>
      <c r="K3619" s="110">
        <v>0</v>
      </c>
      <c r="L3619" s="110">
        <v>0</v>
      </c>
      <c r="M3619" s="110">
        <v>0</v>
      </c>
      <c r="N3619" s="110">
        <v>0</v>
      </c>
      <c r="O3619" s="111">
        <f t="shared" si="2719"/>
        <v>0</v>
      </c>
      <c r="P3619" s="112">
        <f t="shared" si="2720"/>
        <v>0</v>
      </c>
      <c r="Q3619" s="113"/>
      <c r="R3619" s="109">
        <v>0</v>
      </c>
      <c r="S3619" s="398">
        <v>0</v>
      </c>
      <c r="T3619" s="167">
        <f t="shared" si="2721"/>
        <v>0</v>
      </c>
      <c r="U3619" s="209">
        <v>2</v>
      </c>
    </row>
    <row r="3620" spans="1:246" s="60" customFormat="1" ht="15.6" hidden="1" customHeight="1" thickBot="1">
      <c r="A3620" s="174" t="s">
        <v>2330</v>
      </c>
      <c r="B3620" s="62"/>
      <c r="C3620" s="40" t="s">
        <v>2310</v>
      </c>
      <c r="D3620" s="109">
        <v>1.2</v>
      </c>
      <c r="E3620" s="110">
        <v>0</v>
      </c>
      <c r="F3620" s="110">
        <v>3.8050000000000002</v>
      </c>
      <c r="G3620" s="110">
        <v>0</v>
      </c>
      <c r="H3620" s="110">
        <v>1.2</v>
      </c>
      <c r="I3620" s="110">
        <v>1.5</v>
      </c>
      <c r="J3620" s="110">
        <v>1.3491758500000002</v>
      </c>
      <c r="K3620" s="110">
        <v>5.0000000000000001E-3</v>
      </c>
      <c r="L3620" s="110">
        <v>0.8</v>
      </c>
      <c r="M3620" s="110">
        <v>0</v>
      </c>
      <c r="N3620" s="110">
        <v>0.15082414999999999</v>
      </c>
      <c r="O3620" s="111">
        <v>0</v>
      </c>
      <c r="P3620" s="112">
        <f t="shared" si="2720"/>
        <v>10.010000000000002</v>
      </c>
      <c r="Q3620" s="113"/>
      <c r="R3620" s="109">
        <v>11.1</v>
      </c>
      <c r="S3620" s="398">
        <v>11.1</v>
      </c>
      <c r="T3620" s="167">
        <f t="shared" si="2721"/>
        <v>0</v>
      </c>
      <c r="U3620" s="209">
        <v>2</v>
      </c>
    </row>
    <row r="3621" spans="1:246" s="60" customFormat="1" ht="15.75" hidden="1" customHeight="1" thickBot="1">
      <c r="A3621" s="174" t="s">
        <v>2330</v>
      </c>
      <c r="B3621" s="62">
        <f>+B3615+1</f>
        <v>647</v>
      </c>
      <c r="C3621" s="40" t="s">
        <v>2311</v>
      </c>
      <c r="D3621" s="109">
        <v>0</v>
      </c>
      <c r="E3621" s="110">
        <v>3.8665291499999999</v>
      </c>
      <c r="F3621" s="110">
        <v>6</v>
      </c>
      <c r="G3621" s="110">
        <v>3</v>
      </c>
      <c r="H3621" s="110">
        <v>0</v>
      </c>
      <c r="I3621" s="110">
        <v>0</v>
      </c>
      <c r="J3621" s="110">
        <v>0.80000000000000071</v>
      </c>
      <c r="K3621" s="110">
        <v>0</v>
      </c>
      <c r="L3621" s="110">
        <v>1</v>
      </c>
      <c r="M3621" s="110">
        <v>0.19999999999999929</v>
      </c>
      <c r="N3621" s="110">
        <v>9.9999999999999645E-2</v>
      </c>
      <c r="O3621" s="111">
        <v>0</v>
      </c>
      <c r="P3621" s="112">
        <f t="shared" si="2720"/>
        <v>14.96652915</v>
      </c>
      <c r="Q3621" s="79"/>
      <c r="R3621" s="402">
        <v>24.6</v>
      </c>
      <c r="S3621" s="343">
        <v>24.6</v>
      </c>
      <c r="T3621" s="403">
        <f t="shared" si="2721"/>
        <v>0</v>
      </c>
      <c r="U3621" s="209">
        <v>2</v>
      </c>
    </row>
    <row r="3622" spans="1:246" s="60" customFormat="1" ht="15.75" hidden="1" customHeight="1" thickBot="1">
      <c r="A3622" s="174" t="s">
        <v>2330</v>
      </c>
      <c r="B3622" s="62">
        <v>647</v>
      </c>
      <c r="C3622" s="40" t="s">
        <v>2312</v>
      </c>
      <c r="D3622" s="134">
        <v>1.7</v>
      </c>
      <c r="E3622" s="490">
        <v>1.7</v>
      </c>
      <c r="F3622" s="490">
        <v>1.7</v>
      </c>
      <c r="G3622" s="490">
        <v>1.7</v>
      </c>
      <c r="H3622" s="490">
        <v>1.7</v>
      </c>
      <c r="I3622" s="490">
        <v>1.7</v>
      </c>
      <c r="J3622" s="490">
        <v>1.7</v>
      </c>
      <c r="K3622" s="490">
        <v>1.7</v>
      </c>
      <c r="L3622" s="490">
        <v>1.7</v>
      </c>
      <c r="M3622" s="490">
        <v>1.7</v>
      </c>
      <c r="N3622" s="490">
        <v>1.7</v>
      </c>
      <c r="O3622" s="111">
        <f>(R3622)-SUM(D3622:N3622)</f>
        <v>1.8000000000000043</v>
      </c>
      <c r="P3622" s="112">
        <f t="shared" si="2720"/>
        <v>20.5</v>
      </c>
      <c r="Q3622" s="79"/>
      <c r="R3622" s="120">
        <v>20.5</v>
      </c>
      <c r="S3622" s="114">
        <v>20.5</v>
      </c>
      <c r="T3622" s="115">
        <f t="shared" si="2721"/>
        <v>0</v>
      </c>
      <c r="U3622" s="209">
        <v>2</v>
      </c>
    </row>
    <row r="3623" spans="1:246" s="60" customFormat="1" ht="15.75" hidden="1" customHeight="1" thickBot="1">
      <c r="A3623" s="174" t="s">
        <v>2330</v>
      </c>
      <c r="B3623" s="62">
        <v>648</v>
      </c>
      <c r="C3623" s="40" t="s">
        <v>2313</v>
      </c>
      <c r="D3623" s="134">
        <v>1.7</v>
      </c>
      <c r="E3623" s="490">
        <v>1.7</v>
      </c>
      <c r="F3623" s="490">
        <v>1.7</v>
      </c>
      <c r="G3623" s="490">
        <v>1.7</v>
      </c>
      <c r="H3623" s="490">
        <v>1.7</v>
      </c>
      <c r="I3623" s="490">
        <v>1.7</v>
      </c>
      <c r="J3623" s="490">
        <v>1.7</v>
      </c>
      <c r="K3623" s="490">
        <v>1.7</v>
      </c>
      <c r="L3623" s="490">
        <v>1.7</v>
      </c>
      <c r="M3623" s="490">
        <v>1.7</v>
      </c>
      <c r="N3623" s="490">
        <v>1.7</v>
      </c>
      <c r="O3623" s="111">
        <f>(R3623)-SUM(D3623:N3623)</f>
        <v>1.8000000000000043</v>
      </c>
      <c r="P3623" s="112">
        <f t="shared" si="2720"/>
        <v>20.5</v>
      </c>
      <c r="Q3623" s="80"/>
      <c r="R3623" s="120">
        <v>20.5</v>
      </c>
      <c r="S3623" s="114">
        <v>20.5</v>
      </c>
      <c r="T3623" s="115">
        <f t="shared" si="2721"/>
        <v>0</v>
      </c>
      <c r="U3623" s="209">
        <v>2</v>
      </c>
    </row>
    <row r="3624" spans="1:246" s="60" customFormat="1" ht="15.75" hidden="1" customHeight="1" thickBot="1">
      <c r="A3624" s="174" t="s">
        <v>2330</v>
      </c>
      <c r="B3624" s="213"/>
      <c r="C3624" s="40" t="s">
        <v>2314</v>
      </c>
      <c r="D3624" s="134"/>
      <c r="E3624" s="133"/>
      <c r="F3624" s="133"/>
      <c r="G3624" s="133"/>
      <c r="H3624" s="133"/>
      <c r="I3624" s="133"/>
      <c r="J3624" s="133"/>
      <c r="K3624" s="133"/>
      <c r="L3624" s="133"/>
      <c r="M3624" s="133"/>
      <c r="N3624" s="133"/>
      <c r="O3624" s="111">
        <f>(R3624)-SUM(D3624:N3624)</f>
        <v>0</v>
      </c>
      <c r="P3624" s="112">
        <f t="shared" si="2720"/>
        <v>0</v>
      </c>
      <c r="Q3624" s="80"/>
      <c r="R3624" s="120">
        <v>0</v>
      </c>
      <c r="S3624" s="114">
        <v>0</v>
      </c>
      <c r="T3624" s="115">
        <f t="shared" si="2721"/>
        <v>0</v>
      </c>
      <c r="U3624" s="209">
        <v>2</v>
      </c>
    </row>
    <row r="3625" spans="1:246" s="60" customFormat="1" ht="15.75" hidden="1" customHeight="1" thickBot="1">
      <c r="A3625" s="174" t="s">
        <v>2330</v>
      </c>
      <c r="B3625" s="213"/>
      <c r="C3625" s="40" t="s">
        <v>2315</v>
      </c>
      <c r="D3625" s="134"/>
      <c r="E3625" s="133"/>
      <c r="F3625" s="133"/>
      <c r="G3625" s="133"/>
      <c r="H3625" s="133"/>
      <c r="I3625" s="133"/>
      <c r="J3625" s="133"/>
      <c r="K3625" s="133"/>
      <c r="L3625" s="133"/>
      <c r="M3625" s="133"/>
      <c r="N3625" s="133"/>
      <c r="O3625" s="111">
        <f>(R3625)-SUM(D3625:N3625)</f>
        <v>0</v>
      </c>
      <c r="P3625" s="112">
        <f t="shared" si="2720"/>
        <v>0</v>
      </c>
      <c r="Q3625" s="80"/>
      <c r="R3625" s="120">
        <v>0</v>
      </c>
      <c r="S3625" s="114">
        <v>0</v>
      </c>
      <c r="T3625" s="115">
        <f t="shared" si="2721"/>
        <v>0</v>
      </c>
      <c r="U3625" s="209">
        <v>2</v>
      </c>
    </row>
    <row r="3626" spans="1:246" s="60" customFormat="1" ht="15.75" hidden="1" customHeight="1" thickBot="1">
      <c r="A3626" s="174" t="s">
        <v>2330</v>
      </c>
      <c r="B3626" s="213"/>
      <c r="C3626" s="40" t="s">
        <v>2316</v>
      </c>
      <c r="D3626" s="134"/>
      <c r="E3626" s="133"/>
      <c r="F3626" s="133"/>
      <c r="G3626" s="133"/>
      <c r="H3626" s="133"/>
      <c r="I3626" s="133"/>
      <c r="J3626" s="133"/>
      <c r="K3626" s="133"/>
      <c r="L3626" s="133"/>
      <c r="M3626" s="133"/>
      <c r="N3626" s="133"/>
      <c r="O3626" s="111">
        <f>(R3626)-SUM(D3626:N3626)</f>
        <v>0</v>
      </c>
      <c r="P3626" s="112">
        <f t="shared" si="2720"/>
        <v>0</v>
      </c>
      <c r="Q3626" s="80"/>
      <c r="R3626" s="452">
        <v>0</v>
      </c>
      <c r="S3626" s="342">
        <v>0</v>
      </c>
      <c r="T3626" s="355">
        <f t="shared" si="2721"/>
        <v>0</v>
      </c>
      <c r="U3626" s="209">
        <v>2</v>
      </c>
    </row>
    <row r="3627" spans="1:246" s="60" customFormat="1" ht="15.75" hidden="1" customHeight="1" thickBot="1">
      <c r="A3627" s="174" t="s">
        <v>2330</v>
      </c>
      <c r="B3627" s="213"/>
      <c r="C3627" s="40" t="s">
        <v>2577</v>
      </c>
      <c r="D3627" s="492"/>
      <c r="E3627" s="491"/>
      <c r="F3627" s="491"/>
      <c r="G3627" s="491"/>
      <c r="H3627" s="491"/>
      <c r="I3627" s="491"/>
      <c r="J3627" s="491"/>
      <c r="K3627" s="491"/>
      <c r="L3627" s="491"/>
      <c r="M3627" s="491"/>
      <c r="N3627" s="491"/>
      <c r="O3627" s="111">
        <f t="shared" ref="O3627:O3629" si="2722">(R3627)-SUM(D3627:N3627)</f>
        <v>0</v>
      </c>
      <c r="P3627" s="112">
        <f t="shared" ref="P3627:P3629" si="2723">SUM(D3627:O3627)</f>
        <v>0</v>
      </c>
      <c r="Q3627" s="80"/>
      <c r="R3627" s="452">
        <v>0</v>
      </c>
      <c r="S3627" s="342">
        <v>0</v>
      </c>
      <c r="T3627" s="355">
        <f t="shared" ref="T3627:T3629" si="2724">R3627-S3627</f>
        <v>0</v>
      </c>
      <c r="U3627" s="209">
        <v>2</v>
      </c>
    </row>
    <row r="3628" spans="1:246" s="60" customFormat="1" ht="15.75" hidden="1" customHeight="1" thickBot="1">
      <c r="A3628" s="174" t="s">
        <v>2330</v>
      </c>
      <c r="B3628" s="213"/>
      <c r="C3628" s="40" t="s">
        <v>2673</v>
      </c>
      <c r="D3628" s="492"/>
      <c r="E3628" s="491"/>
      <c r="F3628" s="491"/>
      <c r="G3628" s="491"/>
      <c r="H3628" s="491"/>
      <c r="I3628" s="491"/>
      <c r="J3628" s="491"/>
      <c r="K3628" s="491"/>
      <c r="L3628" s="491"/>
      <c r="M3628" s="491"/>
      <c r="N3628" s="491"/>
      <c r="O3628" s="111">
        <f t="shared" si="2722"/>
        <v>0</v>
      </c>
      <c r="P3628" s="112">
        <f t="shared" si="2723"/>
        <v>0</v>
      </c>
      <c r="Q3628" s="80"/>
      <c r="R3628" s="452">
        <v>0</v>
      </c>
      <c r="S3628" s="342">
        <v>0</v>
      </c>
      <c r="T3628" s="355">
        <f t="shared" si="2724"/>
        <v>0</v>
      </c>
      <c r="U3628" s="209">
        <v>2</v>
      </c>
    </row>
    <row r="3629" spans="1:246" s="60" customFormat="1" ht="15.75" hidden="1" customHeight="1" thickBot="1">
      <c r="A3629" s="174" t="s">
        <v>2330</v>
      </c>
      <c r="B3629" s="213"/>
      <c r="C3629" s="40" t="s">
        <v>2769</v>
      </c>
      <c r="D3629" s="492"/>
      <c r="E3629" s="491"/>
      <c r="F3629" s="491"/>
      <c r="G3629" s="491"/>
      <c r="H3629" s="491"/>
      <c r="I3629" s="491"/>
      <c r="J3629" s="491"/>
      <c r="K3629" s="491"/>
      <c r="L3629" s="491"/>
      <c r="M3629" s="491"/>
      <c r="N3629" s="491"/>
      <c r="O3629" s="111">
        <f t="shared" si="2722"/>
        <v>0</v>
      </c>
      <c r="P3629" s="112">
        <f t="shared" si="2723"/>
        <v>0</v>
      </c>
      <c r="Q3629" s="80"/>
      <c r="R3629" s="452">
        <v>0</v>
      </c>
      <c r="S3629" s="342">
        <v>0</v>
      </c>
      <c r="T3629" s="355">
        <f t="shared" si="2724"/>
        <v>0</v>
      </c>
      <c r="U3629" s="209">
        <v>2</v>
      </c>
    </row>
    <row r="3630" spans="1:246" s="61" customFormat="1" ht="15.6" hidden="1" customHeight="1" thickBot="1">
      <c r="A3630" s="81"/>
      <c r="B3630" s="82"/>
      <c r="C3630" s="50"/>
      <c r="D3630" s="83"/>
      <c r="E3630" s="83"/>
      <c r="F3630" s="83"/>
      <c r="G3630" s="83"/>
      <c r="H3630" s="83"/>
      <c r="I3630" s="83"/>
      <c r="J3630" s="83"/>
      <c r="K3630" s="83"/>
      <c r="L3630" s="83"/>
      <c r="M3630" s="83"/>
      <c r="N3630" s="83"/>
      <c r="O3630" s="83"/>
      <c r="P3630" s="83"/>
      <c r="Q3630" s="84"/>
      <c r="R3630" s="83"/>
      <c r="S3630" s="83"/>
      <c r="T3630" s="67"/>
      <c r="U3630" s="209">
        <v>2</v>
      </c>
      <c r="V3630" s="118"/>
      <c r="W3630" s="118"/>
      <c r="X3630" s="118"/>
      <c r="Y3630" s="118"/>
      <c r="Z3630" s="118"/>
      <c r="AA3630" s="118"/>
      <c r="AB3630" s="118"/>
      <c r="AC3630" s="118"/>
      <c r="AD3630" s="118"/>
      <c r="AE3630" s="118"/>
      <c r="AF3630" s="118"/>
      <c r="AG3630" s="118"/>
      <c r="AH3630" s="118"/>
      <c r="AI3630" s="118"/>
      <c r="AJ3630" s="118"/>
      <c r="AK3630" s="118"/>
      <c r="AL3630" s="118"/>
      <c r="AM3630" s="118"/>
      <c r="AN3630" s="118"/>
      <c r="AO3630" s="118"/>
      <c r="AP3630" s="118"/>
      <c r="AQ3630" s="118"/>
      <c r="AR3630" s="118"/>
      <c r="AS3630" s="118"/>
      <c r="AT3630" s="118"/>
      <c r="AU3630" s="118"/>
      <c r="AV3630" s="118"/>
      <c r="AW3630" s="118"/>
      <c r="AX3630" s="118"/>
      <c r="AY3630" s="118"/>
      <c r="AZ3630" s="118"/>
      <c r="BA3630" s="118"/>
      <c r="BB3630" s="118"/>
      <c r="BC3630" s="118"/>
      <c r="BD3630" s="118"/>
      <c r="BE3630" s="118"/>
      <c r="BF3630" s="118"/>
      <c r="BG3630" s="118"/>
      <c r="BH3630" s="118"/>
      <c r="BI3630" s="118"/>
      <c r="BJ3630" s="118"/>
      <c r="BK3630" s="118"/>
      <c r="BL3630" s="118"/>
      <c r="BM3630" s="118"/>
      <c r="BN3630" s="118"/>
      <c r="BO3630" s="118"/>
      <c r="BP3630" s="118"/>
      <c r="BQ3630" s="118"/>
      <c r="BR3630" s="118"/>
      <c r="BS3630" s="118"/>
      <c r="BT3630" s="118"/>
      <c r="BU3630" s="118"/>
      <c r="BV3630" s="118"/>
      <c r="BW3630" s="118"/>
      <c r="BX3630" s="118"/>
      <c r="BY3630" s="118"/>
      <c r="BZ3630" s="118"/>
      <c r="CA3630" s="118"/>
      <c r="CB3630" s="118"/>
      <c r="CC3630" s="118"/>
      <c r="CD3630" s="118"/>
      <c r="CE3630" s="118"/>
      <c r="CF3630" s="118"/>
      <c r="CG3630" s="118"/>
      <c r="CH3630" s="118"/>
      <c r="CI3630" s="118"/>
      <c r="CJ3630" s="118"/>
      <c r="CK3630" s="118"/>
      <c r="CL3630" s="118"/>
      <c r="CM3630" s="118"/>
      <c r="CN3630" s="118"/>
      <c r="CO3630" s="118"/>
      <c r="CP3630" s="118"/>
      <c r="CQ3630" s="118"/>
      <c r="CR3630" s="118"/>
      <c r="CS3630" s="118"/>
      <c r="CT3630" s="118"/>
      <c r="CU3630" s="118"/>
      <c r="CV3630" s="118"/>
      <c r="CW3630" s="118"/>
      <c r="CX3630" s="118"/>
      <c r="CY3630" s="118"/>
      <c r="CZ3630" s="118"/>
      <c r="DA3630" s="118"/>
      <c r="DB3630" s="118"/>
      <c r="DC3630" s="118"/>
      <c r="DD3630" s="118"/>
      <c r="DE3630" s="118"/>
      <c r="DF3630" s="118"/>
      <c r="DG3630" s="118"/>
      <c r="DH3630" s="118"/>
      <c r="DI3630" s="118"/>
      <c r="DJ3630" s="118"/>
      <c r="DK3630" s="118"/>
      <c r="DL3630" s="118"/>
      <c r="DM3630" s="118"/>
      <c r="DN3630" s="118"/>
      <c r="DO3630" s="118"/>
      <c r="DP3630" s="118"/>
      <c r="DQ3630" s="118"/>
      <c r="DR3630" s="118"/>
      <c r="DS3630" s="118"/>
      <c r="DT3630" s="118"/>
      <c r="DU3630" s="118"/>
      <c r="DV3630" s="118"/>
      <c r="DW3630" s="118"/>
      <c r="DX3630" s="118"/>
      <c r="DY3630" s="118"/>
      <c r="DZ3630" s="118"/>
      <c r="EA3630" s="118"/>
      <c r="EB3630" s="118"/>
      <c r="EC3630" s="118"/>
      <c r="ED3630" s="118"/>
      <c r="EE3630" s="118"/>
      <c r="EF3630" s="118"/>
      <c r="EG3630" s="118"/>
      <c r="EH3630" s="118"/>
      <c r="EI3630" s="118"/>
      <c r="EJ3630" s="118"/>
      <c r="EK3630" s="118"/>
      <c r="EL3630" s="118"/>
      <c r="EM3630" s="118"/>
      <c r="EN3630" s="118"/>
      <c r="EO3630" s="118"/>
      <c r="EP3630" s="118"/>
      <c r="EQ3630" s="118"/>
      <c r="ER3630" s="118"/>
      <c r="ES3630" s="118"/>
      <c r="ET3630" s="118"/>
      <c r="EU3630" s="118"/>
      <c r="EV3630" s="118"/>
      <c r="EW3630" s="118"/>
      <c r="EX3630" s="118"/>
      <c r="EY3630" s="118"/>
      <c r="EZ3630" s="118"/>
      <c r="FA3630" s="118"/>
      <c r="FB3630" s="118"/>
      <c r="FC3630" s="118"/>
      <c r="FD3630" s="118"/>
      <c r="FE3630" s="118"/>
      <c r="FF3630" s="118"/>
      <c r="FG3630" s="118"/>
      <c r="FH3630" s="118"/>
      <c r="FI3630" s="118"/>
      <c r="FJ3630" s="118"/>
      <c r="FK3630" s="118"/>
      <c r="FL3630" s="118"/>
      <c r="FM3630" s="118"/>
      <c r="FN3630" s="118"/>
      <c r="FO3630" s="118"/>
      <c r="FP3630" s="118"/>
      <c r="FQ3630" s="118"/>
      <c r="FR3630" s="118"/>
      <c r="FS3630" s="118"/>
      <c r="FT3630" s="118"/>
      <c r="FU3630" s="118"/>
      <c r="FV3630" s="118"/>
      <c r="FW3630" s="118"/>
      <c r="FX3630" s="118"/>
      <c r="FY3630" s="118"/>
      <c r="FZ3630" s="118"/>
      <c r="GA3630" s="118"/>
      <c r="GB3630" s="118"/>
      <c r="GC3630" s="118"/>
      <c r="GD3630" s="118"/>
      <c r="GE3630" s="118"/>
      <c r="GF3630" s="118"/>
      <c r="GG3630" s="118"/>
      <c r="GH3630" s="118"/>
      <c r="GI3630" s="118"/>
      <c r="GJ3630" s="118"/>
      <c r="GK3630" s="118"/>
      <c r="GL3630" s="118"/>
      <c r="GM3630" s="118"/>
      <c r="GN3630" s="118"/>
      <c r="GO3630" s="118"/>
      <c r="GP3630" s="118"/>
      <c r="GQ3630" s="118"/>
      <c r="GR3630" s="118"/>
      <c r="GS3630" s="118"/>
      <c r="GT3630" s="118"/>
      <c r="GU3630" s="118"/>
      <c r="GV3630" s="118"/>
      <c r="GW3630" s="118"/>
      <c r="GX3630" s="118"/>
      <c r="GY3630" s="118"/>
      <c r="GZ3630" s="118"/>
      <c r="HA3630" s="118"/>
      <c r="HB3630" s="118"/>
      <c r="HC3630" s="118"/>
      <c r="HD3630" s="118"/>
      <c r="HE3630" s="118"/>
      <c r="HF3630" s="118"/>
      <c r="HG3630" s="118"/>
      <c r="HH3630" s="118"/>
      <c r="HI3630" s="118"/>
      <c r="HJ3630" s="118"/>
      <c r="HK3630" s="118"/>
      <c r="HL3630" s="118"/>
      <c r="HM3630" s="118"/>
      <c r="HN3630" s="118"/>
      <c r="HO3630" s="118"/>
      <c r="HP3630" s="118"/>
      <c r="HQ3630" s="118"/>
      <c r="HR3630" s="118"/>
      <c r="HS3630" s="118"/>
      <c r="HT3630" s="118"/>
      <c r="HU3630" s="118"/>
      <c r="HV3630" s="118"/>
      <c r="HW3630" s="118"/>
      <c r="HX3630" s="118"/>
      <c r="HY3630" s="118"/>
      <c r="HZ3630" s="118"/>
      <c r="IA3630" s="118"/>
      <c r="IB3630" s="118"/>
      <c r="IC3630" s="118"/>
      <c r="ID3630" s="118"/>
      <c r="IE3630" s="118"/>
      <c r="IF3630" s="118"/>
      <c r="IG3630" s="118"/>
      <c r="IH3630" s="118"/>
      <c r="II3630" s="118"/>
      <c r="IJ3630" s="118"/>
      <c r="IK3630" s="118"/>
      <c r="IL3630" s="118"/>
    </row>
    <row r="3631" spans="1:246" s="60" customFormat="1" ht="15.75" hidden="1" customHeight="1" thickBot="1">
      <c r="A3631" s="174" t="s">
        <v>2353</v>
      </c>
      <c r="B3631" s="213"/>
      <c r="C3631" s="40" t="s">
        <v>2352</v>
      </c>
      <c r="D3631" s="154">
        <v>0</v>
      </c>
      <c r="E3631" s="154">
        <v>0</v>
      </c>
      <c r="F3631" s="154">
        <v>0</v>
      </c>
      <c r="G3631" s="154">
        <v>0</v>
      </c>
      <c r="H3631" s="154">
        <v>0</v>
      </c>
      <c r="I3631" s="154">
        <v>0</v>
      </c>
      <c r="J3631" s="154">
        <v>0</v>
      </c>
      <c r="K3631" s="154">
        <v>0</v>
      </c>
      <c r="L3631" s="154">
        <v>0</v>
      </c>
      <c r="M3631" s="154">
        <v>0</v>
      </c>
      <c r="N3631" s="154">
        <v>0</v>
      </c>
      <c r="O3631" s="154">
        <v>0</v>
      </c>
      <c r="P3631" s="290">
        <f t="shared" ref="P3631:P3640" si="2725">SUM(D3631:O3631)</f>
        <v>0</v>
      </c>
      <c r="Q3631" s="291"/>
      <c r="R3631" s="83"/>
      <c r="S3631" s="83"/>
      <c r="T3631" s="67"/>
      <c r="U3631" s="209">
        <v>2</v>
      </c>
    </row>
    <row r="3632" spans="1:246" s="60" customFormat="1" ht="15.75" hidden="1" customHeight="1" thickBot="1">
      <c r="A3632" s="174" t="s">
        <v>2353</v>
      </c>
      <c r="B3632" s="213"/>
      <c r="C3632" s="40" t="s">
        <v>2331</v>
      </c>
      <c r="D3632" s="172">
        <v>0</v>
      </c>
      <c r="E3632" s="119">
        <v>0</v>
      </c>
      <c r="F3632" s="119">
        <v>0</v>
      </c>
      <c r="G3632" s="119">
        <v>0</v>
      </c>
      <c r="H3632" s="119">
        <v>0</v>
      </c>
      <c r="I3632" s="119">
        <v>0</v>
      </c>
      <c r="J3632" s="119">
        <v>0</v>
      </c>
      <c r="K3632" s="119">
        <v>0</v>
      </c>
      <c r="L3632" s="119">
        <v>0</v>
      </c>
      <c r="M3632" s="119">
        <v>0</v>
      </c>
      <c r="N3632" s="119">
        <v>0</v>
      </c>
      <c r="O3632" s="119">
        <v>0</v>
      </c>
      <c r="P3632" s="107">
        <f t="shared" si="2725"/>
        <v>0</v>
      </c>
      <c r="Q3632" s="291"/>
      <c r="R3632" s="83"/>
      <c r="S3632" s="83"/>
      <c r="T3632" s="67"/>
      <c r="U3632" s="209">
        <v>2</v>
      </c>
    </row>
    <row r="3633" spans="1:21" s="60" customFormat="1" ht="15.75" hidden="1" customHeight="1" thickBot="1">
      <c r="A3633" s="174" t="s">
        <v>2353</v>
      </c>
      <c r="B3633" s="213"/>
      <c r="C3633" s="40" t="s">
        <v>2332</v>
      </c>
      <c r="D3633" s="293">
        <v>0</v>
      </c>
      <c r="E3633" s="346">
        <v>0</v>
      </c>
      <c r="F3633" s="346">
        <v>0</v>
      </c>
      <c r="G3633" s="346">
        <v>0</v>
      </c>
      <c r="H3633" s="346">
        <v>0</v>
      </c>
      <c r="I3633" s="346">
        <v>0</v>
      </c>
      <c r="J3633" s="346">
        <v>0</v>
      </c>
      <c r="K3633" s="346">
        <v>0</v>
      </c>
      <c r="L3633" s="346">
        <v>0</v>
      </c>
      <c r="M3633" s="346">
        <v>0</v>
      </c>
      <c r="N3633" s="346">
        <v>0</v>
      </c>
      <c r="O3633" s="346">
        <v>0</v>
      </c>
      <c r="P3633" s="295">
        <f t="shared" si="2725"/>
        <v>0</v>
      </c>
      <c r="Q3633" s="291"/>
      <c r="R3633" s="83"/>
      <c r="S3633" s="83"/>
      <c r="T3633" s="67"/>
      <c r="U3633" s="209">
        <v>2</v>
      </c>
    </row>
    <row r="3634" spans="1:21" s="60" customFormat="1" ht="15.75" hidden="1" customHeight="1" thickBot="1">
      <c r="A3634" s="174" t="s">
        <v>2353</v>
      </c>
      <c r="B3634" s="213"/>
      <c r="C3634" s="40" t="s">
        <v>2333</v>
      </c>
      <c r="D3634" s="293">
        <v>0</v>
      </c>
      <c r="E3634" s="346">
        <v>0</v>
      </c>
      <c r="F3634" s="346">
        <v>0</v>
      </c>
      <c r="G3634" s="346">
        <v>0</v>
      </c>
      <c r="H3634" s="346">
        <v>0</v>
      </c>
      <c r="I3634" s="346">
        <v>0</v>
      </c>
      <c r="J3634" s="346">
        <v>0</v>
      </c>
      <c r="K3634" s="346">
        <v>0</v>
      </c>
      <c r="L3634" s="346">
        <v>0</v>
      </c>
      <c r="M3634" s="346">
        <v>0</v>
      </c>
      <c r="N3634" s="346">
        <v>0</v>
      </c>
      <c r="O3634" s="346">
        <v>0</v>
      </c>
      <c r="P3634" s="155">
        <f t="shared" si="2725"/>
        <v>0</v>
      </c>
      <c r="Q3634" s="291"/>
      <c r="R3634" s="83"/>
      <c r="S3634" s="83"/>
      <c r="T3634" s="67"/>
      <c r="U3634" s="209">
        <v>2</v>
      </c>
    </row>
    <row r="3635" spans="1:21" s="60" customFormat="1" ht="15.75" hidden="1" customHeight="1" thickBot="1">
      <c r="A3635" s="174" t="s">
        <v>2353</v>
      </c>
      <c r="B3635" s="213"/>
      <c r="C3635" s="41" t="s">
        <v>2334</v>
      </c>
      <c r="D3635" s="293">
        <v>0</v>
      </c>
      <c r="E3635" s="346">
        <v>0</v>
      </c>
      <c r="F3635" s="346">
        <v>0</v>
      </c>
      <c r="G3635" s="346">
        <v>0</v>
      </c>
      <c r="H3635" s="346">
        <v>0</v>
      </c>
      <c r="I3635" s="346">
        <v>0</v>
      </c>
      <c r="J3635" s="346">
        <v>0</v>
      </c>
      <c r="K3635" s="346">
        <v>0</v>
      </c>
      <c r="L3635" s="346">
        <v>0</v>
      </c>
      <c r="M3635" s="346">
        <v>0</v>
      </c>
      <c r="N3635" s="346">
        <v>0</v>
      </c>
      <c r="O3635" s="346">
        <v>0</v>
      </c>
      <c r="P3635" s="155">
        <f t="shared" si="2725"/>
        <v>0</v>
      </c>
      <c r="Q3635" s="157" t="e">
        <f>(P3657/P3656-1)</f>
        <v>#DIV/0!</v>
      </c>
      <c r="R3635" s="83"/>
      <c r="S3635" s="83"/>
      <c r="T3635" s="67"/>
      <c r="U3635" s="209">
        <v>2</v>
      </c>
    </row>
    <row r="3636" spans="1:21" s="60" customFormat="1" ht="15.75" hidden="1" customHeight="1" thickBot="1">
      <c r="A3636" s="174" t="s">
        <v>2353</v>
      </c>
      <c r="B3636" s="213"/>
      <c r="C3636" s="40" t="s">
        <v>2335</v>
      </c>
      <c r="D3636" s="293">
        <v>0</v>
      </c>
      <c r="E3636" s="346">
        <v>0</v>
      </c>
      <c r="F3636" s="346">
        <v>0</v>
      </c>
      <c r="G3636" s="346">
        <v>0</v>
      </c>
      <c r="H3636" s="346">
        <v>0</v>
      </c>
      <c r="I3636" s="346">
        <v>0</v>
      </c>
      <c r="J3636" s="346">
        <v>0</v>
      </c>
      <c r="K3636" s="346">
        <v>0</v>
      </c>
      <c r="L3636" s="346">
        <v>0</v>
      </c>
      <c r="M3636" s="346">
        <v>0</v>
      </c>
      <c r="N3636" s="346">
        <v>0</v>
      </c>
      <c r="O3636" s="346">
        <v>0</v>
      </c>
      <c r="P3636" s="155">
        <f t="shared" si="2725"/>
        <v>0</v>
      </c>
      <c r="Q3636" s="157" t="e">
        <f>(P3658/P3657-1)</f>
        <v>#DIV/0!</v>
      </c>
      <c r="R3636" s="83"/>
      <c r="S3636" s="83"/>
      <c r="T3636" s="67"/>
      <c r="U3636" s="209">
        <v>2</v>
      </c>
    </row>
    <row r="3637" spans="1:21" s="60" customFormat="1" ht="15.75" hidden="1" customHeight="1" thickBot="1">
      <c r="A3637" s="174" t="s">
        <v>2353</v>
      </c>
      <c r="B3637" s="213"/>
      <c r="C3637" s="40" t="s">
        <v>2336</v>
      </c>
      <c r="D3637" s="293">
        <v>0</v>
      </c>
      <c r="E3637" s="346">
        <v>0</v>
      </c>
      <c r="F3637" s="346">
        <v>0</v>
      </c>
      <c r="G3637" s="346">
        <v>0</v>
      </c>
      <c r="H3637" s="346">
        <v>0</v>
      </c>
      <c r="I3637" s="346">
        <v>0</v>
      </c>
      <c r="J3637" s="346">
        <v>0</v>
      </c>
      <c r="K3637" s="346">
        <v>0</v>
      </c>
      <c r="L3637" s="346">
        <v>0</v>
      </c>
      <c r="M3637" s="346">
        <v>0</v>
      </c>
      <c r="N3637" s="346">
        <v>0</v>
      </c>
      <c r="O3637" s="346">
        <v>0</v>
      </c>
      <c r="P3637" s="155">
        <f t="shared" si="2725"/>
        <v>0</v>
      </c>
      <c r="Q3637" s="156" t="e">
        <f>(P3659/P3658-1)</f>
        <v>#DIV/0!</v>
      </c>
      <c r="R3637" s="83"/>
      <c r="S3637" s="83"/>
      <c r="T3637" s="67"/>
      <c r="U3637" s="209">
        <v>2</v>
      </c>
    </row>
    <row r="3638" spans="1:21" s="60" customFormat="1" ht="15.75" hidden="1" customHeight="1" thickBot="1">
      <c r="A3638" s="174" t="s">
        <v>2353</v>
      </c>
      <c r="B3638" s="213"/>
      <c r="C3638" s="49" t="s">
        <v>2337</v>
      </c>
      <c r="D3638" s="153">
        <v>0</v>
      </c>
      <c r="E3638" s="154">
        <v>0</v>
      </c>
      <c r="F3638" s="154">
        <v>0</v>
      </c>
      <c r="G3638" s="154">
        <v>0</v>
      </c>
      <c r="H3638" s="154">
        <v>0</v>
      </c>
      <c r="I3638" s="154">
        <v>0</v>
      </c>
      <c r="J3638" s="154">
        <v>0</v>
      </c>
      <c r="K3638" s="154">
        <v>0</v>
      </c>
      <c r="L3638" s="154">
        <v>0</v>
      </c>
      <c r="M3638" s="154">
        <v>0</v>
      </c>
      <c r="N3638" s="154">
        <v>0</v>
      </c>
      <c r="O3638" s="154">
        <v>0</v>
      </c>
      <c r="P3638" s="155">
        <f t="shared" si="2725"/>
        <v>0</v>
      </c>
      <c r="Q3638" s="156">
        <v>0</v>
      </c>
      <c r="R3638" s="83"/>
      <c r="S3638" s="83"/>
      <c r="T3638" s="232"/>
      <c r="U3638" s="209">
        <v>2</v>
      </c>
    </row>
    <row r="3639" spans="1:21" s="60" customFormat="1" ht="15.75" hidden="1" customHeight="1" thickBot="1">
      <c r="A3639" s="174" t="s">
        <v>2353</v>
      </c>
      <c r="B3639" s="62"/>
      <c r="C3639" s="49" t="s">
        <v>2338</v>
      </c>
      <c r="D3639" s="298">
        <v>0</v>
      </c>
      <c r="E3639" s="299">
        <v>0</v>
      </c>
      <c r="F3639" s="299">
        <v>0</v>
      </c>
      <c r="G3639" s="299">
        <v>0</v>
      </c>
      <c r="H3639" s="299">
        <v>0</v>
      </c>
      <c r="I3639" s="299">
        <v>0</v>
      </c>
      <c r="J3639" s="299">
        <v>0</v>
      </c>
      <c r="K3639" s="299">
        <v>0</v>
      </c>
      <c r="L3639" s="299">
        <v>0</v>
      </c>
      <c r="M3639" s="299">
        <v>0</v>
      </c>
      <c r="N3639" s="299">
        <v>0</v>
      </c>
      <c r="O3639" s="299">
        <v>0</v>
      </c>
      <c r="P3639" s="300">
        <f t="shared" si="2725"/>
        <v>0</v>
      </c>
      <c r="Q3639" s="301">
        <v>0</v>
      </c>
      <c r="R3639" s="83"/>
      <c r="S3639" s="83"/>
      <c r="T3639" s="67"/>
      <c r="U3639" s="209">
        <v>2</v>
      </c>
    </row>
    <row r="3640" spans="1:21" s="60" customFormat="1" ht="15.75" hidden="1" customHeight="1" thickBot="1">
      <c r="A3640" s="174" t="s">
        <v>2353</v>
      </c>
      <c r="B3640" s="62"/>
      <c r="C3640" s="49" t="s">
        <v>2339</v>
      </c>
      <c r="D3640" s="130">
        <v>0</v>
      </c>
      <c r="E3640" s="119">
        <v>0</v>
      </c>
      <c r="F3640" s="119">
        <v>0</v>
      </c>
      <c r="G3640" s="119">
        <v>0</v>
      </c>
      <c r="H3640" s="119">
        <v>0</v>
      </c>
      <c r="I3640" s="119">
        <v>0</v>
      </c>
      <c r="J3640" s="119">
        <v>0</v>
      </c>
      <c r="K3640" s="119">
        <v>0</v>
      </c>
      <c r="L3640" s="119">
        <v>0</v>
      </c>
      <c r="M3640" s="119">
        <v>0</v>
      </c>
      <c r="N3640" s="119">
        <v>0</v>
      </c>
      <c r="O3640" s="119">
        <v>0</v>
      </c>
      <c r="P3640" s="175">
        <f t="shared" si="2725"/>
        <v>0</v>
      </c>
      <c r="Q3640" s="176">
        <v>0</v>
      </c>
      <c r="R3640" s="83"/>
      <c r="S3640" s="83"/>
      <c r="T3640" s="67"/>
      <c r="U3640" s="209">
        <v>2</v>
      </c>
    </row>
    <row r="3641" spans="1:21" s="60" customFormat="1" ht="15.6" hidden="1" customHeight="1" thickBot="1">
      <c r="A3641" s="174" t="s">
        <v>2353</v>
      </c>
      <c r="B3641" s="62"/>
      <c r="C3641" s="49" t="s">
        <v>2340</v>
      </c>
      <c r="D3641" s="130">
        <v>0</v>
      </c>
      <c r="E3641" s="119">
        <v>0</v>
      </c>
      <c r="F3641" s="119">
        <v>0</v>
      </c>
      <c r="G3641" s="119">
        <v>0</v>
      </c>
      <c r="H3641" s="119">
        <v>0</v>
      </c>
      <c r="I3641" s="119">
        <v>0</v>
      </c>
      <c r="J3641" s="119">
        <v>0</v>
      </c>
      <c r="K3641" s="119">
        <v>0</v>
      </c>
      <c r="L3641" s="119">
        <v>0</v>
      </c>
      <c r="M3641" s="119">
        <v>0</v>
      </c>
      <c r="N3641" s="119">
        <v>0</v>
      </c>
      <c r="O3641" s="119">
        <v>0</v>
      </c>
      <c r="P3641" s="175">
        <f t="shared" ref="P3641:P3646" si="2726">SUM(D3641:O3641)</f>
        <v>0</v>
      </c>
      <c r="Q3641" s="176">
        <v>0</v>
      </c>
      <c r="R3641" s="83"/>
      <c r="S3641" s="83"/>
      <c r="T3641" s="67"/>
      <c r="U3641" s="209">
        <v>2</v>
      </c>
    </row>
    <row r="3642" spans="1:21" s="60" customFormat="1" ht="15.6" hidden="1" customHeight="1" thickBot="1">
      <c r="A3642" s="174" t="s">
        <v>2353</v>
      </c>
      <c r="B3642" s="62"/>
      <c r="C3642" s="49" t="s">
        <v>2341</v>
      </c>
      <c r="D3642" s="130">
        <v>0</v>
      </c>
      <c r="E3642" s="119">
        <v>0</v>
      </c>
      <c r="F3642" s="119">
        <v>0</v>
      </c>
      <c r="G3642" s="119">
        <v>0</v>
      </c>
      <c r="H3642" s="119">
        <v>0</v>
      </c>
      <c r="I3642" s="119">
        <v>0</v>
      </c>
      <c r="J3642" s="119">
        <v>0</v>
      </c>
      <c r="K3642" s="119">
        <v>0</v>
      </c>
      <c r="L3642" s="119">
        <v>0</v>
      </c>
      <c r="M3642" s="119">
        <v>0</v>
      </c>
      <c r="N3642" s="119">
        <v>0</v>
      </c>
      <c r="O3642" s="119">
        <v>0</v>
      </c>
      <c r="P3642" s="175">
        <f t="shared" si="2726"/>
        <v>0</v>
      </c>
      <c r="Q3642" s="176">
        <v>0</v>
      </c>
      <c r="R3642" s="83"/>
      <c r="S3642" s="83"/>
      <c r="T3642" s="67"/>
      <c r="U3642" s="209">
        <v>2</v>
      </c>
    </row>
    <row r="3643" spans="1:21" s="60" customFormat="1" ht="15.6" hidden="1" customHeight="1" thickBot="1">
      <c r="A3643" s="174" t="s">
        <v>2353</v>
      </c>
      <c r="B3643" s="62">
        <f>+B3622+1</f>
        <v>648</v>
      </c>
      <c r="C3643" s="49" t="s">
        <v>2342</v>
      </c>
      <c r="D3643" s="130">
        <v>0</v>
      </c>
      <c r="E3643" s="119">
        <v>0</v>
      </c>
      <c r="F3643" s="119">
        <v>0</v>
      </c>
      <c r="G3643" s="119">
        <v>0</v>
      </c>
      <c r="H3643" s="119">
        <v>0</v>
      </c>
      <c r="I3643" s="119">
        <v>0</v>
      </c>
      <c r="J3643" s="119">
        <v>0</v>
      </c>
      <c r="K3643" s="119">
        <v>0</v>
      </c>
      <c r="L3643" s="119">
        <v>0</v>
      </c>
      <c r="M3643" s="119">
        <v>0</v>
      </c>
      <c r="N3643" s="119">
        <v>0</v>
      </c>
      <c r="O3643" s="119">
        <v>0</v>
      </c>
      <c r="P3643" s="175">
        <f t="shared" si="2726"/>
        <v>0</v>
      </c>
      <c r="Q3643" s="176">
        <v>0</v>
      </c>
      <c r="R3643" s="83"/>
      <c r="S3643" s="83"/>
      <c r="T3643" s="67"/>
      <c r="U3643" s="209">
        <v>2</v>
      </c>
    </row>
    <row r="3644" spans="1:21" s="60" customFormat="1" ht="15.6" hidden="1" customHeight="1" thickBot="1">
      <c r="A3644" s="174" t="s">
        <v>2353</v>
      </c>
      <c r="B3644" s="62">
        <f>+B3643+1</f>
        <v>649</v>
      </c>
      <c r="C3644" s="49" t="s">
        <v>2343</v>
      </c>
      <c r="D3644" s="130">
        <v>0</v>
      </c>
      <c r="E3644" s="119">
        <v>0</v>
      </c>
      <c r="F3644" s="119">
        <v>0</v>
      </c>
      <c r="G3644" s="119">
        <v>0</v>
      </c>
      <c r="H3644" s="119">
        <v>0</v>
      </c>
      <c r="I3644" s="119">
        <v>0</v>
      </c>
      <c r="J3644" s="119">
        <v>0</v>
      </c>
      <c r="K3644" s="119">
        <v>0</v>
      </c>
      <c r="L3644" s="119">
        <v>0</v>
      </c>
      <c r="M3644" s="119">
        <v>0</v>
      </c>
      <c r="N3644" s="119">
        <v>0</v>
      </c>
      <c r="O3644" s="119">
        <v>0</v>
      </c>
      <c r="P3644" s="175">
        <f t="shared" si="2726"/>
        <v>0</v>
      </c>
      <c r="Q3644" s="176">
        <v>0</v>
      </c>
      <c r="R3644" s="83"/>
      <c r="S3644" s="83"/>
      <c r="T3644" s="67"/>
      <c r="U3644" s="209">
        <v>2</v>
      </c>
    </row>
    <row r="3645" spans="1:21" s="60" customFormat="1" ht="15.6" hidden="1" customHeight="1" thickBot="1">
      <c r="A3645" s="174" t="s">
        <v>2353</v>
      </c>
      <c r="B3645" s="62">
        <f>+B3644+1</f>
        <v>650</v>
      </c>
      <c r="C3645" s="40" t="s">
        <v>2344</v>
      </c>
      <c r="D3645" s="130">
        <v>0</v>
      </c>
      <c r="E3645" s="119">
        <v>0</v>
      </c>
      <c r="F3645" s="119">
        <v>0</v>
      </c>
      <c r="G3645" s="119">
        <v>0</v>
      </c>
      <c r="H3645" s="119">
        <v>0</v>
      </c>
      <c r="I3645" s="119">
        <v>0</v>
      </c>
      <c r="J3645" s="119">
        <v>0</v>
      </c>
      <c r="K3645" s="119">
        <v>0</v>
      </c>
      <c r="L3645" s="119">
        <v>0</v>
      </c>
      <c r="M3645" s="119">
        <v>0</v>
      </c>
      <c r="N3645" s="119">
        <v>0</v>
      </c>
      <c r="O3645" s="119">
        <v>0</v>
      </c>
      <c r="P3645" s="175">
        <f t="shared" si="2726"/>
        <v>0</v>
      </c>
      <c r="Q3645" s="176">
        <v>0</v>
      </c>
      <c r="R3645" s="83"/>
      <c r="S3645" s="83"/>
      <c r="T3645" s="67"/>
      <c r="U3645" s="209">
        <v>2</v>
      </c>
    </row>
    <row r="3646" spans="1:21" s="60" customFormat="1" ht="15.6" hidden="1" customHeight="1" thickBot="1">
      <c r="A3646" s="174" t="s">
        <v>2353</v>
      </c>
      <c r="B3646" s="62">
        <f>+B3645+1</f>
        <v>651</v>
      </c>
      <c r="C3646" s="40" t="s">
        <v>2345</v>
      </c>
      <c r="D3646" s="130">
        <v>0</v>
      </c>
      <c r="E3646" s="119">
        <v>0</v>
      </c>
      <c r="F3646" s="119">
        <v>0</v>
      </c>
      <c r="G3646" s="119">
        <v>0</v>
      </c>
      <c r="H3646" s="119">
        <v>0</v>
      </c>
      <c r="I3646" s="119">
        <v>0</v>
      </c>
      <c r="J3646" s="119">
        <v>0</v>
      </c>
      <c r="K3646" s="119">
        <v>0</v>
      </c>
      <c r="L3646" s="119">
        <v>0</v>
      </c>
      <c r="M3646" s="119">
        <v>0</v>
      </c>
      <c r="N3646" s="119">
        <v>0</v>
      </c>
      <c r="O3646" s="119">
        <v>0</v>
      </c>
      <c r="P3646" s="175">
        <f t="shared" si="2726"/>
        <v>0</v>
      </c>
      <c r="Q3646" s="176">
        <v>0</v>
      </c>
      <c r="R3646" s="83"/>
      <c r="S3646" s="83"/>
      <c r="T3646" s="67"/>
      <c r="U3646" s="209">
        <v>2</v>
      </c>
    </row>
    <row r="3647" spans="1:21" s="60" customFormat="1" ht="15.75" hidden="1" customHeight="1" thickBot="1">
      <c r="A3647" s="174" t="s">
        <v>2353</v>
      </c>
      <c r="B3647" s="62">
        <f>+B3646+1</f>
        <v>652</v>
      </c>
      <c r="C3647" s="40" t="s">
        <v>2346</v>
      </c>
      <c r="D3647" s="102">
        <f t="shared" ref="D3647:O3647" si="2727">D3670/$P3670</f>
        <v>0</v>
      </c>
      <c r="E3647" s="129">
        <f t="shared" si="2727"/>
        <v>0</v>
      </c>
      <c r="F3647" s="129">
        <f t="shared" si="2727"/>
        <v>0</v>
      </c>
      <c r="G3647" s="129">
        <f t="shared" si="2727"/>
        <v>0</v>
      </c>
      <c r="H3647" s="129">
        <f t="shared" si="2727"/>
        <v>0</v>
      </c>
      <c r="I3647" s="129">
        <f t="shared" si="2727"/>
        <v>0</v>
      </c>
      <c r="J3647" s="129">
        <f t="shared" si="2727"/>
        <v>0</v>
      </c>
      <c r="K3647" s="129">
        <f t="shared" si="2727"/>
        <v>0</v>
      </c>
      <c r="L3647" s="129">
        <f t="shared" si="2727"/>
        <v>0</v>
      </c>
      <c r="M3647" s="129">
        <f t="shared" si="2727"/>
        <v>0.5</v>
      </c>
      <c r="N3647" s="129">
        <f t="shared" si="2727"/>
        <v>0.5</v>
      </c>
      <c r="O3647" s="172">
        <f t="shared" si="2727"/>
        <v>0</v>
      </c>
      <c r="P3647" s="107">
        <f t="shared" ref="P3647:P3663" si="2728">SUM(D3647:O3647)</f>
        <v>1</v>
      </c>
      <c r="Q3647" s="108">
        <v>1</v>
      </c>
      <c r="R3647" s="83"/>
      <c r="S3647" s="83"/>
      <c r="T3647" s="67"/>
      <c r="U3647" s="209">
        <v>2</v>
      </c>
    </row>
    <row r="3648" spans="1:21" s="60" customFormat="1" ht="15.75" hidden="1" customHeight="1" thickBot="1">
      <c r="A3648" s="174" t="s">
        <v>2353</v>
      </c>
      <c r="B3648" s="62">
        <f>+B3647+1</f>
        <v>653</v>
      </c>
      <c r="C3648" s="40" t="s">
        <v>2347</v>
      </c>
      <c r="D3648" s="102">
        <f t="shared" ref="D3648:O3648" si="2729">D3671/$P3671</f>
        <v>7.6923076923076927E-2</v>
      </c>
      <c r="E3648" s="129">
        <f t="shared" si="2729"/>
        <v>7.6923076923076927E-2</v>
      </c>
      <c r="F3648" s="129">
        <f t="shared" si="2729"/>
        <v>7.6923076923076927E-2</v>
      </c>
      <c r="G3648" s="129">
        <f t="shared" si="2729"/>
        <v>7.6923076923076927E-2</v>
      </c>
      <c r="H3648" s="129">
        <f t="shared" si="2729"/>
        <v>7.6923076923076927E-2</v>
      </c>
      <c r="I3648" s="129">
        <f t="shared" si="2729"/>
        <v>7.6923076923076927E-2</v>
      </c>
      <c r="J3648" s="129">
        <f t="shared" si="2729"/>
        <v>7.6923076923076927E-2</v>
      </c>
      <c r="K3648" s="129">
        <f t="shared" si="2729"/>
        <v>7.6923076923076927E-2</v>
      </c>
      <c r="L3648" s="129">
        <f t="shared" si="2729"/>
        <v>7.6923076923076927E-2</v>
      </c>
      <c r="M3648" s="129">
        <f t="shared" si="2729"/>
        <v>7.6923076923076927E-2</v>
      </c>
      <c r="N3648" s="129">
        <f t="shared" si="2729"/>
        <v>7.6923076923076927E-2</v>
      </c>
      <c r="O3648" s="172">
        <f t="shared" si="2729"/>
        <v>0.15384615384615397</v>
      </c>
      <c r="P3648" s="107">
        <f t="shared" si="2728"/>
        <v>1</v>
      </c>
      <c r="Q3648" s="108">
        <f>(P3671/P3670-1)</f>
        <v>0.30000000000000004</v>
      </c>
      <c r="R3648" s="83"/>
      <c r="S3648" s="83"/>
      <c r="T3648" s="67"/>
      <c r="U3648" s="209">
        <v>2</v>
      </c>
    </row>
    <row r="3649" spans="1:21" s="60" customFormat="1" ht="15.75" hidden="1" customHeight="1" thickBot="1">
      <c r="A3649" s="174" t="s">
        <v>2353</v>
      </c>
      <c r="B3649" s="62">
        <v>654</v>
      </c>
      <c r="C3649" s="40" t="s">
        <v>2348</v>
      </c>
      <c r="D3649" s="102">
        <f t="shared" ref="D3649:O3649" si="2730">D3672/$P3672</f>
        <v>7.6923076923076927E-2</v>
      </c>
      <c r="E3649" s="129">
        <f t="shared" si="2730"/>
        <v>7.6923076923076927E-2</v>
      </c>
      <c r="F3649" s="129">
        <f t="shared" si="2730"/>
        <v>7.6923076923076927E-2</v>
      </c>
      <c r="G3649" s="129">
        <f t="shared" si="2730"/>
        <v>7.6923076923076927E-2</v>
      </c>
      <c r="H3649" s="129">
        <f t="shared" si="2730"/>
        <v>7.6923076923076927E-2</v>
      </c>
      <c r="I3649" s="129">
        <f t="shared" si="2730"/>
        <v>7.6923076923076927E-2</v>
      </c>
      <c r="J3649" s="129">
        <f t="shared" si="2730"/>
        <v>7.6923076923076927E-2</v>
      </c>
      <c r="K3649" s="129">
        <f t="shared" si="2730"/>
        <v>7.6923076923076927E-2</v>
      </c>
      <c r="L3649" s="129">
        <f t="shared" si="2730"/>
        <v>7.6923076923076927E-2</v>
      </c>
      <c r="M3649" s="129">
        <f t="shared" si="2730"/>
        <v>7.6923076923076927E-2</v>
      </c>
      <c r="N3649" s="129">
        <f t="shared" si="2730"/>
        <v>7.6923076923076927E-2</v>
      </c>
      <c r="O3649" s="172">
        <f t="shared" si="2730"/>
        <v>0.15384615384615397</v>
      </c>
      <c r="P3649" s="107">
        <f t="shared" si="2728"/>
        <v>1</v>
      </c>
      <c r="Q3649" s="108">
        <f>(P3672/P3671-1)</f>
        <v>0</v>
      </c>
      <c r="R3649" s="83"/>
      <c r="S3649" s="83"/>
      <c r="T3649" s="67"/>
      <c r="U3649" s="209">
        <v>2</v>
      </c>
    </row>
    <row r="3650" spans="1:21" s="60" customFormat="1" ht="15.75" hidden="1" customHeight="1" thickBot="1">
      <c r="A3650" s="174" t="s">
        <v>2353</v>
      </c>
      <c r="B3650" s="213"/>
      <c r="C3650" s="40" t="s">
        <v>2349</v>
      </c>
      <c r="D3650" s="102" t="e">
        <f t="shared" ref="D3650:O3650" si="2731">D3673/$P3673</f>
        <v>#DIV/0!</v>
      </c>
      <c r="E3650" s="129" t="e">
        <f t="shared" si="2731"/>
        <v>#DIV/0!</v>
      </c>
      <c r="F3650" s="129" t="e">
        <f t="shared" si="2731"/>
        <v>#DIV/0!</v>
      </c>
      <c r="G3650" s="129" t="e">
        <f t="shared" si="2731"/>
        <v>#DIV/0!</v>
      </c>
      <c r="H3650" s="129" t="e">
        <f t="shared" si="2731"/>
        <v>#DIV/0!</v>
      </c>
      <c r="I3650" s="129" t="e">
        <f t="shared" si="2731"/>
        <v>#DIV/0!</v>
      </c>
      <c r="J3650" s="129" t="e">
        <f t="shared" si="2731"/>
        <v>#DIV/0!</v>
      </c>
      <c r="K3650" s="129" t="e">
        <f t="shared" si="2731"/>
        <v>#DIV/0!</v>
      </c>
      <c r="L3650" s="129" t="e">
        <f t="shared" si="2731"/>
        <v>#DIV/0!</v>
      </c>
      <c r="M3650" s="129" t="e">
        <f t="shared" si="2731"/>
        <v>#DIV/0!</v>
      </c>
      <c r="N3650" s="129" t="e">
        <f t="shared" si="2731"/>
        <v>#DIV/0!</v>
      </c>
      <c r="O3650" s="172" t="e">
        <f t="shared" si="2731"/>
        <v>#DIV/0!</v>
      </c>
      <c r="P3650" s="107" t="e">
        <f t="shared" si="2728"/>
        <v>#DIV/0!</v>
      </c>
      <c r="Q3650" s="108">
        <f>(P3673/P3672-1)</f>
        <v>-1</v>
      </c>
      <c r="R3650" s="83"/>
      <c r="S3650" s="83"/>
      <c r="T3650" s="67"/>
      <c r="U3650" s="209">
        <v>2</v>
      </c>
    </row>
    <row r="3651" spans="1:21" s="60" customFormat="1" ht="15.75" hidden="1" customHeight="1" thickBot="1">
      <c r="A3651" s="174" t="s">
        <v>2353</v>
      </c>
      <c r="B3651" s="213"/>
      <c r="C3651" s="40" t="s">
        <v>2350</v>
      </c>
      <c r="D3651" s="102" t="e">
        <f t="shared" ref="D3651:O3651" si="2732">D3674/$P3674</f>
        <v>#DIV/0!</v>
      </c>
      <c r="E3651" s="129" t="e">
        <f t="shared" si="2732"/>
        <v>#DIV/0!</v>
      </c>
      <c r="F3651" s="129" t="e">
        <f t="shared" si="2732"/>
        <v>#DIV/0!</v>
      </c>
      <c r="G3651" s="129" t="e">
        <f t="shared" si="2732"/>
        <v>#DIV/0!</v>
      </c>
      <c r="H3651" s="129" t="e">
        <f t="shared" si="2732"/>
        <v>#DIV/0!</v>
      </c>
      <c r="I3651" s="129" t="e">
        <f t="shared" si="2732"/>
        <v>#DIV/0!</v>
      </c>
      <c r="J3651" s="129" t="e">
        <f t="shared" si="2732"/>
        <v>#DIV/0!</v>
      </c>
      <c r="K3651" s="129" t="e">
        <f t="shared" si="2732"/>
        <v>#DIV/0!</v>
      </c>
      <c r="L3651" s="129" t="e">
        <f t="shared" si="2732"/>
        <v>#DIV/0!</v>
      </c>
      <c r="M3651" s="129" t="e">
        <f t="shared" si="2732"/>
        <v>#DIV/0!</v>
      </c>
      <c r="N3651" s="129" t="e">
        <f t="shared" si="2732"/>
        <v>#DIV/0!</v>
      </c>
      <c r="O3651" s="172" t="e">
        <f t="shared" si="2732"/>
        <v>#DIV/0!</v>
      </c>
      <c r="P3651" s="107" t="e">
        <f t="shared" si="2728"/>
        <v>#DIV/0!</v>
      </c>
      <c r="Q3651" s="108" t="e">
        <f>(P3674/P3673-1)</f>
        <v>#DIV/0!</v>
      </c>
      <c r="R3651" s="83"/>
      <c r="S3651" s="83"/>
      <c r="T3651" s="67"/>
      <c r="U3651" s="209">
        <v>2</v>
      </c>
    </row>
    <row r="3652" spans="1:21" s="60" customFormat="1" ht="15.75" hidden="1" customHeight="1" thickBot="1">
      <c r="A3652" s="174" t="s">
        <v>2353</v>
      </c>
      <c r="B3652" s="213"/>
      <c r="C3652" s="40" t="s">
        <v>2351</v>
      </c>
      <c r="D3652" s="102" t="e">
        <f t="shared" ref="D3652:O3652" si="2733">D3675/$P3675</f>
        <v>#DIV/0!</v>
      </c>
      <c r="E3652" s="129" t="e">
        <f t="shared" si="2733"/>
        <v>#DIV/0!</v>
      </c>
      <c r="F3652" s="129" t="e">
        <f t="shared" si="2733"/>
        <v>#DIV/0!</v>
      </c>
      <c r="G3652" s="129" t="e">
        <f t="shared" si="2733"/>
        <v>#DIV/0!</v>
      </c>
      <c r="H3652" s="129" t="e">
        <f t="shared" si="2733"/>
        <v>#DIV/0!</v>
      </c>
      <c r="I3652" s="129" t="e">
        <f t="shared" si="2733"/>
        <v>#DIV/0!</v>
      </c>
      <c r="J3652" s="129" t="e">
        <f t="shared" si="2733"/>
        <v>#DIV/0!</v>
      </c>
      <c r="K3652" s="129" t="e">
        <f t="shared" si="2733"/>
        <v>#DIV/0!</v>
      </c>
      <c r="L3652" s="129" t="e">
        <f t="shared" si="2733"/>
        <v>#DIV/0!</v>
      </c>
      <c r="M3652" s="129" t="e">
        <f t="shared" si="2733"/>
        <v>#DIV/0!</v>
      </c>
      <c r="N3652" s="129" t="e">
        <f t="shared" si="2733"/>
        <v>#DIV/0!</v>
      </c>
      <c r="O3652" s="172" t="e">
        <f t="shared" si="2733"/>
        <v>#DIV/0!</v>
      </c>
      <c r="P3652" s="107" t="e">
        <f t="shared" si="2728"/>
        <v>#DIV/0!</v>
      </c>
      <c r="Q3652" s="108" t="e">
        <f>(P3675/P3674-1)</f>
        <v>#DIV/0!</v>
      </c>
      <c r="R3652" s="83"/>
      <c r="S3652" s="83"/>
      <c r="T3652" s="67"/>
      <c r="U3652" s="209">
        <v>2</v>
      </c>
    </row>
    <row r="3653" spans="1:21" s="60" customFormat="1" ht="15.75" hidden="1" customHeight="1" thickBot="1">
      <c r="A3653" s="174" t="s">
        <v>2353</v>
      </c>
      <c r="B3653" s="213"/>
      <c r="C3653" s="40" t="s">
        <v>2578</v>
      </c>
      <c r="D3653" s="102" t="e">
        <f t="shared" ref="D3653:O3653" si="2734">D3676/$P3676</f>
        <v>#DIV/0!</v>
      </c>
      <c r="E3653" s="129" t="e">
        <f t="shared" si="2734"/>
        <v>#DIV/0!</v>
      </c>
      <c r="F3653" s="129" t="e">
        <f t="shared" si="2734"/>
        <v>#DIV/0!</v>
      </c>
      <c r="G3653" s="129" t="e">
        <f t="shared" si="2734"/>
        <v>#DIV/0!</v>
      </c>
      <c r="H3653" s="129" t="e">
        <f t="shared" si="2734"/>
        <v>#DIV/0!</v>
      </c>
      <c r="I3653" s="129" t="e">
        <f t="shared" si="2734"/>
        <v>#DIV/0!</v>
      </c>
      <c r="J3653" s="129" t="e">
        <f t="shared" si="2734"/>
        <v>#DIV/0!</v>
      </c>
      <c r="K3653" s="129" t="e">
        <f t="shared" si="2734"/>
        <v>#DIV/0!</v>
      </c>
      <c r="L3653" s="129" t="e">
        <f t="shared" si="2734"/>
        <v>#DIV/0!</v>
      </c>
      <c r="M3653" s="129" t="e">
        <f t="shared" si="2734"/>
        <v>#DIV/0!</v>
      </c>
      <c r="N3653" s="129" t="e">
        <f t="shared" si="2734"/>
        <v>#DIV/0!</v>
      </c>
      <c r="O3653" s="172" t="e">
        <f t="shared" si="2734"/>
        <v>#DIV/0!</v>
      </c>
      <c r="P3653" s="107" t="e">
        <f t="shared" ref="P3653:P3655" si="2735">SUM(D3653:O3653)</f>
        <v>#DIV/0!</v>
      </c>
      <c r="Q3653" s="108" t="e">
        <f t="shared" ref="Q3653:Q3655" si="2736">(P3676/P3675-1)</f>
        <v>#DIV/0!</v>
      </c>
      <c r="R3653" s="83"/>
      <c r="S3653" s="83"/>
      <c r="T3653" s="67"/>
      <c r="U3653" s="209">
        <v>2</v>
      </c>
    </row>
    <row r="3654" spans="1:21" s="60" customFormat="1" ht="15.75" hidden="1" customHeight="1" thickBot="1">
      <c r="A3654" s="174" t="s">
        <v>2353</v>
      </c>
      <c r="B3654" s="213"/>
      <c r="C3654" s="40" t="s">
        <v>2674</v>
      </c>
      <c r="D3654" s="102" t="e">
        <f t="shared" ref="D3654:O3654" si="2737">D3677/$P3677</f>
        <v>#DIV/0!</v>
      </c>
      <c r="E3654" s="129" t="e">
        <f>E3677/$P3677</f>
        <v>#DIV/0!</v>
      </c>
      <c r="F3654" s="129" t="e">
        <f t="shared" si="2737"/>
        <v>#DIV/0!</v>
      </c>
      <c r="G3654" s="129" t="e">
        <f t="shared" si="2737"/>
        <v>#DIV/0!</v>
      </c>
      <c r="H3654" s="129" t="e">
        <f t="shared" si="2737"/>
        <v>#DIV/0!</v>
      </c>
      <c r="I3654" s="129" t="e">
        <f t="shared" si="2737"/>
        <v>#DIV/0!</v>
      </c>
      <c r="J3654" s="129" t="e">
        <f t="shared" si="2737"/>
        <v>#DIV/0!</v>
      </c>
      <c r="K3654" s="129" t="e">
        <f t="shared" si="2737"/>
        <v>#DIV/0!</v>
      </c>
      <c r="L3654" s="129" t="e">
        <f t="shared" si="2737"/>
        <v>#DIV/0!</v>
      </c>
      <c r="M3654" s="129" t="e">
        <f t="shared" si="2737"/>
        <v>#DIV/0!</v>
      </c>
      <c r="N3654" s="129" t="e">
        <f t="shared" si="2737"/>
        <v>#DIV/0!</v>
      </c>
      <c r="O3654" s="172" t="e">
        <f t="shared" si="2737"/>
        <v>#DIV/0!</v>
      </c>
      <c r="P3654" s="107" t="e">
        <f t="shared" si="2735"/>
        <v>#DIV/0!</v>
      </c>
      <c r="Q3654" s="108" t="e">
        <f t="shared" si="2736"/>
        <v>#DIV/0!</v>
      </c>
      <c r="R3654" s="83"/>
      <c r="S3654" s="83"/>
      <c r="T3654" s="67"/>
      <c r="U3654" s="209">
        <v>2</v>
      </c>
    </row>
    <row r="3655" spans="1:21" s="60" customFormat="1" ht="15.75" hidden="1" customHeight="1" thickBot="1">
      <c r="A3655" s="174" t="s">
        <v>2353</v>
      </c>
      <c r="B3655" s="213"/>
      <c r="C3655" s="40" t="s">
        <v>2770</v>
      </c>
      <c r="D3655" s="102" t="e">
        <f t="shared" ref="D3655:O3655" si="2738">D3678/$P3678</f>
        <v>#DIV/0!</v>
      </c>
      <c r="E3655" s="129" t="e">
        <f t="shared" si="2738"/>
        <v>#DIV/0!</v>
      </c>
      <c r="F3655" s="129" t="e">
        <f t="shared" si="2738"/>
        <v>#DIV/0!</v>
      </c>
      <c r="G3655" s="129" t="e">
        <f t="shared" si="2738"/>
        <v>#DIV/0!</v>
      </c>
      <c r="H3655" s="129" t="e">
        <f t="shared" si="2738"/>
        <v>#DIV/0!</v>
      </c>
      <c r="I3655" s="129" t="e">
        <f t="shared" si="2738"/>
        <v>#DIV/0!</v>
      </c>
      <c r="J3655" s="129" t="e">
        <f t="shared" si="2738"/>
        <v>#DIV/0!</v>
      </c>
      <c r="K3655" s="129" t="e">
        <f t="shared" si="2738"/>
        <v>#DIV/0!</v>
      </c>
      <c r="L3655" s="129" t="e">
        <f t="shared" si="2738"/>
        <v>#DIV/0!</v>
      </c>
      <c r="M3655" s="129" t="e">
        <f t="shared" si="2738"/>
        <v>#DIV/0!</v>
      </c>
      <c r="N3655" s="129" t="e">
        <f t="shared" si="2738"/>
        <v>#DIV/0!</v>
      </c>
      <c r="O3655" s="172" t="e">
        <f t="shared" si="2738"/>
        <v>#DIV/0!</v>
      </c>
      <c r="P3655" s="107" t="e">
        <f t="shared" si="2735"/>
        <v>#DIV/0!</v>
      </c>
      <c r="Q3655" s="108" t="e">
        <f t="shared" si="2736"/>
        <v>#DIV/0!</v>
      </c>
      <c r="R3655" s="83"/>
      <c r="S3655" s="83"/>
      <c r="T3655" s="67"/>
      <c r="U3655" s="209">
        <v>2</v>
      </c>
    </row>
    <row r="3656" spans="1:21" s="60" customFormat="1" ht="15.75" hidden="1" customHeight="1" thickBot="1">
      <c r="A3656" s="174" t="s">
        <v>2353</v>
      </c>
      <c r="B3656" s="213"/>
      <c r="C3656" s="41" t="s">
        <v>2333</v>
      </c>
      <c r="D3656" s="351">
        <v>0</v>
      </c>
      <c r="E3656" s="352">
        <v>0</v>
      </c>
      <c r="F3656" s="352">
        <v>0</v>
      </c>
      <c r="G3656" s="352">
        <v>0</v>
      </c>
      <c r="H3656" s="352">
        <v>0</v>
      </c>
      <c r="I3656" s="352">
        <v>0</v>
      </c>
      <c r="J3656" s="352">
        <v>0</v>
      </c>
      <c r="K3656" s="352">
        <v>0</v>
      </c>
      <c r="L3656" s="352">
        <v>0</v>
      </c>
      <c r="M3656" s="352">
        <v>0</v>
      </c>
      <c r="N3656" s="352">
        <v>0</v>
      </c>
      <c r="O3656" s="352">
        <v>0</v>
      </c>
      <c r="P3656" s="304">
        <f t="shared" si="2728"/>
        <v>0</v>
      </c>
      <c r="Q3656" s="84"/>
      <c r="R3656" s="83"/>
      <c r="S3656" s="83"/>
      <c r="T3656" s="67"/>
      <c r="U3656" s="209">
        <v>2</v>
      </c>
    </row>
    <row r="3657" spans="1:21" s="60" customFormat="1" ht="15.75" hidden="1" customHeight="1" thickBot="1">
      <c r="A3657" s="174" t="s">
        <v>2353</v>
      </c>
      <c r="B3657" s="213"/>
      <c r="C3657" s="40" t="s">
        <v>2334</v>
      </c>
      <c r="D3657" s="109">
        <v>0</v>
      </c>
      <c r="E3657" s="110">
        <v>0</v>
      </c>
      <c r="F3657" s="110">
        <v>0</v>
      </c>
      <c r="G3657" s="110">
        <v>0</v>
      </c>
      <c r="H3657" s="110">
        <v>0</v>
      </c>
      <c r="I3657" s="110">
        <v>0</v>
      </c>
      <c r="J3657" s="110">
        <v>0</v>
      </c>
      <c r="K3657" s="110">
        <v>0</v>
      </c>
      <c r="L3657" s="110">
        <v>0</v>
      </c>
      <c r="M3657" s="110">
        <v>0</v>
      </c>
      <c r="N3657" s="110">
        <v>0</v>
      </c>
      <c r="O3657" s="111">
        <v>0</v>
      </c>
      <c r="P3657" s="112">
        <f t="shared" si="2728"/>
        <v>0</v>
      </c>
      <c r="Q3657" s="240"/>
      <c r="R3657" s="315"/>
      <c r="S3657" s="315"/>
      <c r="T3657" s="242"/>
      <c r="U3657" s="209">
        <v>2</v>
      </c>
    </row>
    <row r="3658" spans="1:21" s="60" customFormat="1" ht="15.75" hidden="1" customHeight="1" thickBot="1">
      <c r="A3658" s="174" t="s">
        <v>2353</v>
      </c>
      <c r="B3658" s="213"/>
      <c r="C3658" s="40" t="s">
        <v>2335</v>
      </c>
      <c r="D3658" s="109">
        <v>0</v>
      </c>
      <c r="E3658" s="110">
        <v>0</v>
      </c>
      <c r="F3658" s="110">
        <v>0</v>
      </c>
      <c r="G3658" s="110">
        <v>0</v>
      </c>
      <c r="H3658" s="110">
        <v>0</v>
      </c>
      <c r="I3658" s="110">
        <v>0</v>
      </c>
      <c r="J3658" s="110">
        <v>0</v>
      </c>
      <c r="K3658" s="110">
        <v>0</v>
      </c>
      <c r="L3658" s="110">
        <v>0</v>
      </c>
      <c r="M3658" s="110">
        <v>0</v>
      </c>
      <c r="N3658" s="110">
        <v>0</v>
      </c>
      <c r="O3658" s="111">
        <v>0</v>
      </c>
      <c r="P3658" s="112">
        <f t="shared" si="2728"/>
        <v>0</v>
      </c>
      <c r="Q3658" s="80"/>
      <c r="R3658" s="114">
        <v>0</v>
      </c>
      <c r="S3658" s="114">
        <v>0</v>
      </c>
      <c r="T3658" s="115">
        <f>R3658-S3658</f>
        <v>0</v>
      </c>
      <c r="U3658" s="209">
        <v>2</v>
      </c>
    </row>
    <row r="3659" spans="1:21" s="60" customFormat="1" ht="15.75" hidden="1" customHeight="1" thickBot="1">
      <c r="A3659" s="174" t="s">
        <v>2353</v>
      </c>
      <c r="B3659" s="213"/>
      <c r="C3659" s="40" t="s">
        <v>2336</v>
      </c>
      <c r="D3659" s="109">
        <v>0</v>
      </c>
      <c r="E3659" s="110">
        <v>0</v>
      </c>
      <c r="F3659" s="110">
        <v>0</v>
      </c>
      <c r="G3659" s="110">
        <v>0</v>
      </c>
      <c r="H3659" s="110">
        <v>0</v>
      </c>
      <c r="I3659" s="110">
        <v>0</v>
      </c>
      <c r="J3659" s="110">
        <v>0</v>
      </c>
      <c r="K3659" s="110">
        <v>0</v>
      </c>
      <c r="L3659" s="110">
        <v>0</v>
      </c>
      <c r="M3659" s="110">
        <v>0</v>
      </c>
      <c r="N3659" s="110">
        <v>0</v>
      </c>
      <c r="O3659" s="111">
        <f>(R3659)-SUM(D3659:N3659)</f>
        <v>0</v>
      </c>
      <c r="P3659" s="112">
        <f t="shared" si="2728"/>
        <v>0</v>
      </c>
      <c r="Q3659" s="80"/>
      <c r="R3659" s="114">
        <v>0</v>
      </c>
      <c r="S3659" s="114">
        <v>0</v>
      </c>
      <c r="T3659" s="115">
        <f>R3659-S3659</f>
        <v>0</v>
      </c>
      <c r="U3659" s="209">
        <v>2</v>
      </c>
    </row>
    <row r="3660" spans="1:21" s="60" customFormat="1" ht="15.75" hidden="1" customHeight="1" thickBot="1">
      <c r="A3660" s="174" t="s">
        <v>2353</v>
      </c>
      <c r="B3660" s="213"/>
      <c r="C3660" s="40" t="s">
        <v>2337</v>
      </c>
      <c r="D3660" s="109">
        <v>0</v>
      </c>
      <c r="E3660" s="110">
        <v>0</v>
      </c>
      <c r="F3660" s="110">
        <v>0</v>
      </c>
      <c r="G3660" s="110">
        <v>0</v>
      </c>
      <c r="H3660" s="110">
        <v>0</v>
      </c>
      <c r="I3660" s="110">
        <v>0</v>
      </c>
      <c r="J3660" s="110">
        <v>0</v>
      </c>
      <c r="K3660" s="110">
        <v>0</v>
      </c>
      <c r="L3660" s="110">
        <v>0</v>
      </c>
      <c r="M3660" s="110">
        <v>0</v>
      </c>
      <c r="N3660" s="110">
        <v>0</v>
      </c>
      <c r="O3660" s="111">
        <v>0</v>
      </c>
      <c r="P3660" s="112">
        <f t="shared" si="2728"/>
        <v>0</v>
      </c>
      <c r="Q3660" s="80"/>
      <c r="R3660" s="114">
        <v>0</v>
      </c>
      <c r="S3660" s="114">
        <v>0</v>
      </c>
      <c r="T3660" s="115">
        <f>R3660-S3660</f>
        <v>0</v>
      </c>
      <c r="U3660" s="209">
        <v>2</v>
      </c>
    </row>
    <row r="3661" spans="1:21" s="60" customFormat="1" ht="15.75" hidden="1" customHeight="1" thickBot="1">
      <c r="A3661" s="174" t="s">
        <v>2353</v>
      </c>
      <c r="B3661" s="213"/>
      <c r="C3661" s="40" t="s">
        <v>2338</v>
      </c>
      <c r="D3661" s="151">
        <v>0</v>
      </c>
      <c r="E3661" s="152">
        <v>0</v>
      </c>
      <c r="F3661" s="152">
        <v>0</v>
      </c>
      <c r="G3661" s="152">
        <v>0</v>
      </c>
      <c r="H3661" s="152">
        <v>0</v>
      </c>
      <c r="I3661" s="152">
        <v>0</v>
      </c>
      <c r="J3661" s="152">
        <v>0</v>
      </c>
      <c r="K3661" s="152">
        <v>0</v>
      </c>
      <c r="L3661" s="152">
        <v>0</v>
      </c>
      <c r="M3661" s="152">
        <v>0</v>
      </c>
      <c r="N3661" s="152">
        <v>0</v>
      </c>
      <c r="O3661" s="111">
        <f>(R3661)-SUM(D3661:N3661)</f>
        <v>0</v>
      </c>
      <c r="P3661" s="112">
        <f t="shared" si="2728"/>
        <v>0</v>
      </c>
      <c r="Q3661" s="80"/>
      <c r="R3661" s="114">
        <v>0</v>
      </c>
      <c r="S3661" s="114">
        <v>0</v>
      </c>
      <c r="T3661" s="115">
        <f>R3661-S3661</f>
        <v>0</v>
      </c>
      <c r="U3661" s="209">
        <v>2</v>
      </c>
    </row>
    <row r="3662" spans="1:21" s="60" customFormat="1" ht="15.75" hidden="1" customHeight="1" thickBot="1">
      <c r="A3662" s="174" t="s">
        <v>2353</v>
      </c>
      <c r="B3662" s="213"/>
      <c r="C3662" s="40" t="s">
        <v>2339</v>
      </c>
      <c r="D3662" s="109">
        <v>0</v>
      </c>
      <c r="E3662" s="110">
        <v>0</v>
      </c>
      <c r="F3662" s="110">
        <v>0</v>
      </c>
      <c r="G3662" s="110">
        <v>0</v>
      </c>
      <c r="H3662" s="110">
        <v>0</v>
      </c>
      <c r="I3662" s="110">
        <v>0</v>
      </c>
      <c r="J3662" s="110">
        <v>0</v>
      </c>
      <c r="K3662" s="110">
        <v>0</v>
      </c>
      <c r="L3662" s="110">
        <v>0</v>
      </c>
      <c r="M3662" s="110">
        <v>0</v>
      </c>
      <c r="N3662" s="110">
        <v>0</v>
      </c>
      <c r="O3662" s="308">
        <f>(R3662)-SUM(D3662:N3662)</f>
        <v>0</v>
      </c>
      <c r="P3662" s="309">
        <f t="shared" si="2728"/>
        <v>0</v>
      </c>
      <c r="Q3662" s="80"/>
      <c r="R3662" s="114">
        <v>0</v>
      </c>
      <c r="S3662" s="114">
        <v>0</v>
      </c>
      <c r="T3662" s="52">
        <f>S3662-R3662</f>
        <v>0</v>
      </c>
      <c r="U3662" s="209">
        <v>2</v>
      </c>
    </row>
    <row r="3663" spans="1:21" s="60" customFormat="1" ht="15.75" hidden="1" customHeight="1" thickBot="1">
      <c r="A3663" s="174" t="s">
        <v>2353</v>
      </c>
      <c r="B3663" s="213"/>
      <c r="C3663" s="49" t="s">
        <v>2340</v>
      </c>
      <c r="D3663" s="109">
        <v>0</v>
      </c>
      <c r="E3663" s="110">
        <v>0</v>
      </c>
      <c r="F3663" s="110">
        <v>0</v>
      </c>
      <c r="G3663" s="110">
        <v>0</v>
      </c>
      <c r="H3663" s="110">
        <v>0</v>
      </c>
      <c r="I3663" s="110">
        <v>0</v>
      </c>
      <c r="J3663" s="110">
        <v>0</v>
      </c>
      <c r="K3663" s="110">
        <v>0</v>
      </c>
      <c r="L3663" s="110">
        <v>0</v>
      </c>
      <c r="M3663" s="110">
        <v>0</v>
      </c>
      <c r="N3663" s="110">
        <v>0</v>
      </c>
      <c r="O3663" s="111">
        <f>(R3663)-SUM(D3663:N3663)</f>
        <v>0</v>
      </c>
      <c r="P3663" s="112">
        <f t="shared" si="2728"/>
        <v>0</v>
      </c>
      <c r="Q3663" s="80"/>
      <c r="R3663" s="342">
        <v>0</v>
      </c>
      <c r="S3663" s="342">
        <v>0</v>
      </c>
      <c r="T3663" s="355">
        <f>R3663-S3663</f>
        <v>0</v>
      </c>
      <c r="U3663" s="209">
        <v>2</v>
      </c>
    </row>
    <row r="3664" spans="1:21" s="60" customFormat="1" ht="15.6" hidden="1" customHeight="1" thickBot="1">
      <c r="A3664" s="174" t="s">
        <v>2353</v>
      </c>
      <c r="B3664" s="62">
        <v>655</v>
      </c>
      <c r="C3664" s="49" t="s">
        <v>2437</v>
      </c>
      <c r="D3664" s="109">
        <v>0.1</v>
      </c>
      <c r="E3664" s="109">
        <v>0.2</v>
      </c>
      <c r="F3664" s="109">
        <v>0.2</v>
      </c>
      <c r="G3664" s="109">
        <v>0.2</v>
      </c>
      <c r="H3664" s="109">
        <v>0.2</v>
      </c>
      <c r="I3664" s="109">
        <v>0.1</v>
      </c>
      <c r="J3664" s="109">
        <v>0.2</v>
      </c>
      <c r="K3664" s="109">
        <v>0.2</v>
      </c>
      <c r="L3664" s="109">
        <v>0.2</v>
      </c>
      <c r="M3664" s="109">
        <v>0.2</v>
      </c>
      <c r="N3664" s="109">
        <v>0.2</v>
      </c>
      <c r="O3664" s="111">
        <f>(R3664)-SUM(D3664:N3664)</f>
        <v>0</v>
      </c>
      <c r="P3664" s="112">
        <f>SUM(D3664:O3664)</f>
        <v>1.9999999999999998</v>
      </c>
      <c r="Q3664" s="113"/>
      <c r="R3664" s="114">
        <v>2</v>
      </c>
      <c r="S3664" s="114">
        <v>2</v>
      </c>
      <c r="T3664" s="115">
        <f>R3664-S3664</f>
        <v>0</v>
      </c>
      <c r="U3664" s="209">
        <v>2</v>
      </c>
    </row>
    <row r="3665" spans="1:246" s="60" customFormat="1" ht="15.75" hidden="1" customHeight="1" thickBot="1">
      <c r="A3665" s="174" t="s">
        <v>2353</v>
      </c>
      <c r="B3665" s="213"/>
      <c r="C3665" s="49" t="s">
        <v>2341</v>
      </c>
      <c r="D3665" s="109">
        <v>0</v>
      </c>
      <c r="E3665" s="110">
        <v>0</v>
      </c>
      <c r="F3665" s="110">
        <v>0</v>
      </c>
      <c r="G3665" s="110">
        <v>0</v>
      </c>
      <c r="H3665" s="110">
        <v>0</v>
      </c>
      <c r="I3665" s="110">
        <v>0</v>
      </c>
      <c r="J3665" s="110">
        <v>0</v>
      </c>
      <c r="K3665" s="110">
        <v>0</v>
      </c>
      <c r="L3665" s="110">
        <v>0</v>
      </c>
      <c r="M3665" s="110">
        <v>0</v>
      </c>
      <c r="N3665" s="110">
        <v>0</v>
      </c>
      <c r="O3665" s="111">
        <f t="shared" ref="O3665:O3675" si="2739">(R3665)-SUM(D3665:N3665)</f>
        <v>0</v>
      </c>
      <c r="P3665" s="112">
        <f t="shared" ref="P3665:P3675" si="2740">SUM(D3665:O3665)</f>
        <v>0</v>
      </c>
      <c r="Q3665" s="75"/>
      <c r="R3665" s="396">
        <v>0</v>
      </c>
      <c r="S3665" s="396">
        <v>0</v>
      </c>
      <c r="T3665" s="397">
        <f>R3665-S3665</f>
        <v>0</v>
      </c>
      <c r="U3665" s="209">
        <v>2</v>
      </c>
    </row>
    <row r="3666" spans="1:246" s="60" customFormat="1" ht="15.75" hidden="1" customHeight="1" thickBot="1">
      <c r="A3666" s="174" t="s">
        <v>2353</v>
      </c>
      <c r="B3666" s="62"/>
      <c r="C3666" s="49" t="s">
        <v>2342</v>
      </c>
      <c r="D3666" s="109">
        <v>0</v>
      </c>
      <c r="E3666" s="110">
        <v>0</v>
      </c>
      <c r="F3666" s="110">
        <v>0</v>
      </c>
      <c r="G3666" s="110">
        <v>0</v>
      </c>
      <c r="H3666" s="110">
        <v>0</v>
      </c>
      <c r="I3666" s="110">
        <v>0</v>
      </c>
      <c r="J3666" s="110">
        <v>0</v>
      </c>
      <c r="K3666" s="110">
        <v>0</v>
      </c>
      <c r="L3666" s="110">
        <v>0</v>
      </c>
      <c r="M3666" s="110">
        <v>0</v>
      </c>
      <c r="N3666" s="110">
        <v>0</v>
      </c>
      <c r="O3666" s="111">
        <f t="shared" si="2739"/>
        <v>0</v>
      </c>
      <c r="P3666" s="112">
        <f t="shared" si="2740"/>
        <v>0</v>
      </c>
      <c r="Q3666" s="75"/>
      <c r="R3666" s="342">
        <v>0</v>
      </c>
      <c r="S3666" s="342">
        <v>0</v>
      </c>
      <c r="T3666" s="310">
        <f t="shared" ref="T3666:T3675" si="2741">R3666-S3666</f>
        <v>0</v>
      </c>
      <c r="U3666" s="209">
        <v>2</v>
      </c>
    </row>
    <row r="3667" spans="1:246" s="60" customFormat="1" ht="15.75" hidden="1" customHeight="1" thickBot="1">
      <c r="A3667" s="174" t="s">
        <v>2353</v>
      </c>
      <c r="B3667" s="62"/>
      <c r="C3667" s="40" t="s">
        <v>2343</v>
      </c>
      <c r="D3667" s="109">
        <v>0</v>
      </c>
      <c r="E3667" s="110">
        <v>0</v>
      </c>
      <c r="F3667" s="110">
        <v>0</v>
      </c>
      <c r="G3667" s="110">
        <v>0</v>
      </c>
      <c r="H3667" s="110">
        <v>0</v>
      </c>
      <c r="I3667" s="110">
        <v>0</v>
      </c>
      <c r="J3667" s="110">
        <v>0</v>
      </c>
      <c r="K3667" s="110">
        <v>0</v>
      </c>
      <c r="L3667" s="110">
        <v>0</v>
      </c>
      <c r="M3667" s="110">
        <v>0</v>
      </c>
      <c r="N3667" s="110">
        <v>0</v>
      </c>
      <c r="O3667" s="111">
        <f t="shared" si="2739"/>
        <v>0</v>
      </c>
      <c r="P3667" s="314">
        <f t="shared" si="2740"/>
        <v>0</v>
      </c>
      <c r="Q3667" s="79"/>
      <c r="R3667" s="342">
        <v>0</v>
      </c>
      <c r="S3667" s="342">
        <v>0</v>
      </c>
      <c r="T3667" s="355">
        <f t="shared" si="2741"/>
        <v>0</v>
      </c>
      <c r="U3667" s="209">
        <v>2</v>
      </c>
    </row>
    <row r="3668" spans="1:246" s="60" customFormat="1" ht="15.6" hidden="1" customHeight="1" thickBot="1">
      <c r="A3668" s="174" t="s">
        <v>2353</v>
      </c>
      <c r="B3668" s="62"/>
      <c r="C3668" s="40" t="s">
        <v>2344</v>
      </c>
      <c r="D3668" s="109">
        <v>0</v>
      </c>
      <c r="E3668" s="110">
        <v>0</v>
      </c>
      <c r="F3668" s="110">
        <v>0</v>
      </c>
      <c r="G3668" s="110">
        <v>0</v>
      </c>
      <c r="H3668" s="110">
        <v>0</v>
      </c>
      <c r="I3668" s="110">
        <v>0</v>
      </c>
      <c r="J3668" s="110">
        <v>0</v>
      </c>
      <c r="K3668" s="110">
        <v>0</v>
      </c>
      <c r="L3668" s="110">
        <v>0</v>
      </c>
      <c r="M3668" s="110">
        <v>0</v>
      </c>
      <c r="N3668" s="110">
        <v>0</v>
      </c>
      <c r="O3668" s="111">
        <f t="shared" si="2739"/>
        <v>0</v>
      </c>
      <c r="P3668" s="112">
        <f t="shared" si="2740"/>
        <v>0</v>
      </c>
      <c r="Q3668" s="113"/>
      <c r="R3668" s="109">
        <v>0</v>
      </c>
      <c r="S3668" s="398">
        <v>0</v>
      </c>
      <c r="T3668" s="167">
        <f t="shared" si="2741"/>
        <v>0</v>
      </c>
      <c r="U3668" s="209">
        <v>2</v>
      </c>
    </row>
    <row r="3669" spans="1:246" s="60" customFormat="1" ht="15.6" hidden="1" customHeight="1" thickBot="1">
      <c r="A3669" s="174" t="s">
        <v>2353</v>
      </c>
      <c r="B3669" s="62"/>
      <c r="C3669" s="40" t="s">
        <v>2345</v>
      </c>
      <c r="D3669" s="109">
        <v>0</v>
      </c>
      <c r="E3669" s="110">
        <v>0</v>
      </c>
      <c r="F3669" s="110">
        <v>0</v>
      </c>
      <c r="G3669" s="110">
        <v>0</v>
      </c>
      <c r="H3669" s="110">
        <v>0</v>
      </c>
      <c r="I3669" s="110">
        <v>0</v>
      </c>
      <c r="J3669" s="110">
        <v>0</v>
      </c>
      <c r="K3669" s="110">
        <v>0</v>
      </c>
      <c r="L3669" s="110">
        <v>0</v>
      </c>
      <c r="M3669" s="110">
        <v>0</v>
      </c>
      <c r="N3669" s="110">
        <v>0</v>
      </c>
      <c r="O3669" s="111">
        <v>0</v>
      </c>
      <c r="P3669" s="112">
        <f t="shared" si="2740"/>
        <v>0</v>
      </c>
      <c r="Q3669" s="113"/>
      <c r="R3669" s="109">
        <v>0</v>
      </c>
      <c r="S3669" s="398">
        <v>0</v>
      </c>
      <c r="T3669" s="167">
        <f t="shared" si="2741"/>
        <v>0</v>
      </c>
      <c r="U3669" s="209">
        <v>2</v>
      </c>
    </row>
    <row r="3670" spans="1:246" s="60" customFormat="1" ht="15.75" hidden="1" customHeight="1" thickBot="1">
      <c r="A3670" s="174" t="s">
        <v>2353</v>
      </c>
      <c r="B3670" s="62">
        <f>+B3664+1</f>
        <v>656</v>
      </c>
      <c r="C3670" s="40" t="s">
        <v>2346</v>
      </c>
      <c r="D3670" s="110">
        <v>0</v>
      </c>
      <c r="E3670" s="110">
        <v>0</v>
      </c>
      <c r="F3670" s="110">
        <v>0</v>
      </c>
      <c r="G3670" s="110">
        <v>0</v>
      </c>
      <c r="H3670" s="110">
        <v>0</v>
      </c>
      <c r="I3670" s="110">
        <v>0</v>
      </c>
      <c r="J3670" s="110">
        <v>0</v>
      </c>
      <c r="K3670" s="110">
        <v>0</v>
      </c>
      <c r="L3670" s="110">
        <v>0</v>
      </c>
      <c r="M3670" s="110">
        <v>0.5</v>
      </c>
      <c r="N3670" s="110">
        <v>0.5</v>
      </c>
      <c r="O3670" s="111">
        <v>0</v>
      </c>
      <c r="P3670" s="112">
        <f t="shared" si="2740"/>
        <v>1</v>
      </c>
      <c r="Q3670" s="79"/>
      <c r="R3670" s="402">
        <v>1</v>
      </c>
      <c r="S3670" s="343">
        <v>1</v>
      </c>
      <c r="T3670" s="403">
        <f t="shared" si="2741"/>
        <v>0</v>
      </c>
      <c r="U3670" s="209">
        <v>2</v>
      </c>
    </row>
    <row r="3671" spans="1:246" s="60" customFormat="1" ht="15.75" hidden="1" customHeight="1" thickBot="1">
      <c r="A3671" s="174" t="s">
        <v>2353</v>
      </c>
      <c r="B3671" s="62">
        <v>656</v>
      </c>
      <c r="C3671" s="40" t="s">
        <v>2347</v>
      </c>
      <c r="D3671" s="134">
        <v>0.1</v>
      </c>
      <c r="E3671" s="490">
        <v>0.1</v>
      </c>
      <c r="F3671" s="490">
        <v>0.1</v>
      </c>
      <c r="G3671" s="490">
        <v>0.1</v>
      </c>
      <c r="H3671" s="490">
        <v>0.1</v>
      </c>
      <c r="I3671" s="490">
        <v>0.1</v>
      </c>
      <c r="J3671" s="490">
        <v>0.1</v>
      </c>
      <c r="K3671" s="490">
        <v>0.1</v>
      </c>
      <c r="L3671" s="490">
        <v>0.1</v>
      </c>
      <c r="M3671" s="490">
        <v>0.1</v>
      </c>
      <c r="N3671" s="490">
        <v>0.1</v>
      </c>
      <c r="O3671" s="111">
        <f t="shared" si="2739"/>
        <v>0.20000000000000018</v>
      </c>
      <c r="P3671" s="112">
        <f t="shared" si="2740"/>
        <v>1.3</v>
      </c>
      <c r="Q3671" s="79"/>
      <c r="R3671" s="120">
        <v>1.3</v>
      </c>
      <c r="S3671" s="114">
        <v>1.3</v>
      </c>
      <c r="T3671" s="115">
        <f t="shared" si="2741"/>
        <v>0</v>
      </c>
      <c r="U3671" s="209">
        <v>2</v>
      </c>
    </row>
    <row r="3672" spans="1:246" s="60" customFormat="1" ht="15.75" hidden="1" customHeight="1" thickBot="1">
      <c r="A3672" s="174" t="s">
        <v>2353</v>
      </c>
      <c r="B3672" s="62">
        <v>657</v>
      </c>
      <c r="C3672" s="40" t="s">
        <v>2348</v>
      </c>
      <c r="D3672" s="134">
        <v>0.1</v>
      </c>
      <c r="E3672" s="490">
        <v>0.1</v>
      </c>
      <c r="F3672" s="490">
        <v>0.1</v>
      </c>
      <c r="G3672" s="490">
        <v>0.1</v>
      </c>
      <c r="H3672" s="490">
        <v>0.1</v>
      </c>
      <c r="I3672" s="490">
        <v>0.1</v>
      </c>
      <c r="J3672" s="490">
        <v>0.1</v>
      </c>
      <c r="K3672" s="490">
        <v>0.1</v>
      </c>
      <c r="L3672" s="490">
        <v>0.1</v>
      </c>
      <c r="M3672" s="490">
        <v>0.1</v>
      </c>
      <c r="N3672" s="490">
        <v>0.1</v>
      </c>
      <c r="O3672" s="111">
        <f t="shared" si="2739"/>
        <v>0.20000000000000018</v>
      </c>
      <c r="P3672" s="112">
        <f t="shared" si="2740"/>
        <v>1.3</v>
      </c>
      <c r="Q3672" s="80"/>
      <c r="R3672" s="120">
        <v>1.3</v>
      </c>
      <c r="S3672" s="114">
        <v>1.3</v>
      </c>
      <c r="T3672" s="115">
        <f t="shared" si="2741"/>
        <v>0</v>
      </c>
      <c r="U3672" s="209">
        <v>2</v>
      </c>
    </row>
    <row r="3673" spans="1:246" s="60" customFormat="1" ht="15.75" hidden="1" customHeight="1" thickBot="1">
      <c r="A3673" s="174" t="s">
        <v>2353</v>
      </c>
      <c r="B3673" s="213"/>
      <c r="C3673" s="40" t="s">
        <v>2349</v>
      </c>
      <c r="D3673" s="134"/>
      <c r="E3673" s="133"/>
      <c r="F3673" s="133"/>
      <c r="G3673" s="133"/>
      <c r="H3673" s="133"/>
      <c r="I3673" s="133"/>
      <c r="J3673" s="133"/>
      <c r="K3673" s="133"/>
      <c r="L3673" s="133"/>
      <c r="M3673" s="133"/>
      <c r="N3673" s="133"/>
      <c r="O3673" s="111">
        <f t="shared" si="2739"/>
        <v>0</v>
      </c>
      <c r="P3673" s="112">
        <f t="shared" si="2740"/>
        <v>0</v>
      </c>
      <c r="Q3673" s="80"/>
      <c r="R3673" s="120">
        <v>0</v>
      </c>
      <c r="S3673" s="114">
        <v>0</v>
      </c>
      <c r="T3673" s="115">
        <f t="shared" si="2741"/>
        <v>0</v>
      </c>
      <c r="U3673" s="209">
        <v>2</v>
      </c>
    </row>
    <row r="3674" spans="1:246" s="60" customFormat="1" ht="15.75" hidden="1" customHeight="1" thickBot="1">
      <c r="A3674" s="174" t="s">
        <v>2353</v>
      </c>
      <c r="B3674" s="213"/>
      <c r="C3674" s="40" t="s">
        <v>2350</v>
      </c>
      <c r="D3674" s="134"/>
      <c r="E3674" s="133"/>
      <c r="F3674" s="133"/>
      <c r="G3674" s="133"/>
      <c r="H3674" s="133"/>
      <c r="I3674" s="133"/>
      <c r="J3674" s="133"/>
      <c r="K3674" s="133"/>
      <c r="L3674" s="133"/>
      <c r="M3674" s="133"/>
      <c r="N3674" s="133"/>
      <c r="O3674" s="111">
        <f t="shared" si="2739"/>
        <v>0</v>
      </c>
      <c r="P3674" s="112">
        <f t="shared" si="2740"/>
        <v>0</v>
      </c>
      <c r="Q3674" s="80"/>
      <c r="R3674" s="120">
        <v>0</v>
      </c>
      <c r="S3674" s="114">
        <v>0</v>
      </c>
      <c r="T3674" s="115">
        <f t="shared" si="2741"/>
        <v>0</v>
      </c>
      <c r="U3674" s="209">
        <v>2</v>
      </c>
    </row>
    <row r="3675" spans="1:246" s="60" customFormat="1" ht="15.75" hidden="1" customHeight="1" thickBot="1">
      <c r="A3675" s="174" t="s">
        <v>2353</v>
      </c>
      <c r="B3675" s="213"/>
      <c r="C3675" s="40" t="s">
        <v>2351</v>
      </c>
      <c r="D3675" s="134"/>
      <c r="E3675" s="133"/>
      <c r="F3675" s="133"/>
      <c r="G3675" s="133"/>
      <c r="H3675" s="133"/>
      <c r="I3675" s="133"/>
      <c r="J3675" s="133"/>
      <c r="K3675" s="133"/>
      <c r="L3675" s="133"/>
      <c r="M3675" s="133"/>
      <c r="N3675" s="133"/>
      <c r="O3675" s="111">
        <f t="shared" si="2739"/>
        <v>0</v>
      </c>
      <c r="P3675" s="112">
        <f t="shared" si="2740"/>
        <v>0</v>
      </c>
      <c r="Q3675" s="80"/>
      <c r="R3675" s="452">
        <v>0</v>
      </c>
      <c r="S3675" s="342">
        <v>0</v>
      </c>
      <c r="T3675" s="355">
        <f t="shared" si="2741"/>
        <v>0</v>
      </c>
      <c r="U3675" s="209">
        <v>2</v>
      </c>
    </row>
    <row r="3676" spans="1:246" s="60" customFormat="1" ht="15.75" hidden="1" customHeight="1" thickBot="1">
      <c r="A3676" s="174" t="s">
        <v>2353</v>
      </c>
      <c r="B3676" s="213"/>
      <c r="C3676" s="40" t="s">
        <v>2578</v>
      </c>
      <c r="D3676" s="492"/>
      <c r="E3676" s="491"/>
      <c r="F3676" s="491"/>
      <c r="G3676" s="491"/>
      <c r="H3676" s="491"/>
      <c r="I3676" s="491"/>
      <c r="J3676" s="491"/>
      <c r="K3676" s="491"/>
      <c r="L3676" s="491"/>
      <c r="M3676" s="491"/>
      <c r="N3676" s="491"/>
      <c r="O3676" s="111">
        <f t="shared" ref="O3676:O3678" si="2742">(R3676)-SUM(D3676:N3676)</f>
        <v>0</v>
      </c>
      <c r="P3676" s="112">
        <f t="shared" ref="P3676:P3678" si="2743">SUM(D3676:O3676)</f>
        <v>0</v>
      </c>
      <c r="Q3676" s="80"/>
      <c r="R3676" s="452">
        <v>0</v>
      </c>
      <c r="S3676" s="342">
        <v>0</v>
      </c>
      <c r="T3676" s="355">
        <f t="shared" ref="T3676:T3678" si="2744">R3676-S3676</f>
        <v>0</v>
      </c>
      <c r="U3676" s="209">
        <v>2</v>
      </c>
    </row>
    <row r="3677" spans="1:246" s="60" customFormat="1" ht="15.75" hidden="1" customHeight="1" thickBot="1">
      <c r="A3677" s="174" t="s">
        <v>2353</v>
      </c>
      <c r="B3677" s="213"/>
      <c r="C3677" s="40" t="s">
        <v>2674</v>
      </c>
      <c r="D3677" s="492"/>
      <c r="E3677" s="491"/>
      <c r="F3677" s="491"/>
      <c r="G3677" s="491"/>
      <c r="H3677" s="491"/>
      <c r="I3677" s="491"/>
      <c r="J3677" s="491"/>
      <c r="K3677" s="491"/>
      <c r="L3677" s="491"/>
      <c r="M3677" s="491"/>
      <c r="N3677" s="491"/>
      <c r="O3677" s="111">
        <f t="shared" si="2742"/>
        <v>0</v>
      </c>
      <c r="P3677" s="112">
        <f t="shared" si="2743"/>
        <v>0</v>
      </c>
      <c r="Q3677" s="80"/>
      <c r="R3677" s="452">
        <v>0</v>
      </c>
      <c r="S3677" s="342">
        <v>0</v>
      </c>
      <c r="T3677" s="355">
        <f t="shared" si="2744"/>
        <v>0</v>
      </c>
      <c r="U3677" s="209">
        <v>2</v>
      </c>
    </row>
    <row r="3678" spans="1:246" s="60" customFormat="1" ht="15.75" hidden="1" customHeight="1" thickBot="1">
      <c r="A3678" s="174" t="s">
        <v>2353</v>
      </c>
      <c r="B3678" s="213"/>
      <c r="C3678" s="40" t="s">
        <v>2770</v>
      </c>
      <c r="D3678" s="492"/>
      <c r="E3678" s="491"/>
      <c r="F3678" s="491"/>
      <c r="G3678" s="491"/>
      <c r="H3678" s="491"/>
      <c r="I3678" s="491"/>
      <c r="J3678" s="491"/>
      <c r="K3678" s="491"/>
      <c r="L3678" s="491"/>
      <c r="M3678" s="491"/>
      <c r="N3678" s="491"/>
      <c r="O3678" s="111">
        <f t="shared" si="2742"/>
        <v>0</v>
      </c>
      <c r="P3678" s="112">
        <f t="shared" si="2743"/>
        <v>0</v>
      </c>
      <c r="Q3678" s="80"/>
      <c r="R3678" s="452">
        <v>0</v>
      </c>
      <c r="S3678" s="342">
        <v>0</v>
      </c>
      <c r="T3678" s="355">
        <f t="shared" si="2744"/>
        <v>0</v>
      </c>
      <c r="U3678" s="209">
        <v>2</v>
      </c>
    </row>
    <row r="3679" spans="1:246" s="61" customFormat="1" ht="15.6" hidden="1" customHeight="1" thickBot="1">
      <c r="A3679" s="81"/>
      <c r="B3679" s="82"/>
      <c r="C3679" s="50"/>
      <c r="D3679" s="83"/>
      <c r="E3679" s="83"/>
      <c r="F3679" s="83"/>
      <c r="G3679" s="83"/>
      <c r="H3679" s="83"/>
      <c r="I3679" s="83"/>
      <c r="J3679" s="83"/>
      <c r="K3679" s="83"/>
      <c r="L3679" s="83"/>
      <c r="M3679" s="83"/>
      <c r="N3679" s="83"/>
      <c r="O3679" s="83"/>
      <c r="P3679" s="83"/>
      <c r="Q3679" s="84"/>
      <c r="R3679" s="83"/>
      <c r="S3679" s="83"/>
      <c r="T3679" s="67"/>
      <c r="U3679" s="209">
        <v>2</v>
      </c>
      <c r="V3679" s="118"/>
      <c r="W3679" s="118"/>
      <c r="X3679" s="118"/>
      <c r="Y3679" s="118"/>
      <c r="Z3679" s="118"/>
      <c r="AA3679" s="118"/>
      <c r="AB3679" s="118"/>
      <c r="AC3679" s="118"/>
      <c r="AD3679" s="118"/>
      <c r="AE3679" s="118"/>
      <c r="AF3679" s="118"/>
      <c r="AG3679" s="118"/>
      <c r="AH3679" s="118"/>
      <c r="AI3679" s="118"/>
      <c r="AJ3679" s="118"/>
      <c r="AK3679" s="118"/>
      <c r="AL3679" s="118"/>
      <c r="AM3679" s="118"/>
      <c r="AN3679" s="118"/>
      <c r="AO3679" s="118"/>
      <c r="AP3679" s="118"/>
      <c r="AQ3679" s="118"/>
      <c r="AR3679" s="118"/>
      <c r="AS3679" s="118"/>
      <c r="AT3679" s="118"/>
      <c r="AU3679" s="118"/>
      <c r="AV3679" s="118"/>
      <c r="AW3679" s="118"/>
      <c r="AX3679" s="118"/>
      <c r="AY3679" s="118"/>
      <c r="AZ3679" s="118"/>
      <c r="BA3679" s="118"/>
      <c r="BB3679" s="118"/>
      <c r="BC3679" s="118"/>
      <c r="BD3679" s="118"/>
      <c r="BE3679" s="118"/>
      <c r="BF3679" s="118"/>
      <c r="BG3679" s="118"/>
      <c r="BH3679" s="118"/>
      <c r="BI3679" s="118"/>
      <c r="BJ3679" s="118"/>
      <c r="BK3679" s="118"/>
      <c r="BL3679" s="118"/>
      <c r="BM3679" s="118"/>
      <c r="BN3679" s="118"/>
      <c r="BO3679" s="118"/>
      <c r="BP3679" s="118"/>
      <c r="BQ3679" s="118"/>
      <c r="BR3679" s="118"/>
      <c r="BS3679" s="118"/>
      <c r="BT3679" s="118"/>
      <c r="BU3679" s="118"/>
      <c r="BV3679" s="118"/>
      <c r="BW3679" s="118"/>
      <c r="BX3679" s="118"/>
      <c r="BY3679" s="118"/>
      <c r="BZ3679" s="118"/>
      <c r="CA3679" s="118"/>
      <c r="CB3679" s="118"/>
      <c r="CC3679" s="118"/>
      <c r="CD3679" s="118"/>
      <c r="CE3679" s="118"/>
      <c r="CF3679" s="118"/>
      <c r="CG3679" s="118"/>
      <c r="CH3679" s="118"/>
      <c r="CI3679" s="118"/>
      <c r="CJ3679" s="118"/>
      <c r="CK3679" s="118"/>
      <c r="CL3679" s="118"/>
      <c r="CM3679" s="118"/>
      <c r="CN3679" s="118"/>
      <c r="CO3679" s="118"/>
      <c r="CP3679" s="118"/>
      <c r="CQ3679" s="118"/>
      <c r="CR3679" s="118"/>
      <c r="CS3679" s="118"/>
      <c r="CT3679" s="118"/>
      <c r="CU3679" s="118"/>
      <c r="CV3679" s="118"/>
      <c r="CW3679" s="118"/>
      <c r="CX3679" s="118"/>
      <c r="CY3679" s="118"/>
      <c r="CZ3679" s="118"/>
      <c r="DA3679" s="118"/>
      <c r="DB3679" s="118"/>
      <c r="DC3679" s="118"/>
      <c r="DD3679" s="118"/>
      <c r="DE3679" s="118"/>
      <c r="DF3679" s="118"/>
      <c r="DG3679" s="118"/>
      <c r="DH3679" s="118"/>
      <c r="DI3679" s="118"/>
      <c r="DJ3679" s="118"/>
      <c r="DK3679" s="118"/>
      <c r="DL3679" s="118"/>
      <c r="DM3679" s="118"/>
      <c r="DN3679" s="118"/>
      <c r="DO3679" s="118"/>
      <c r="DP3679" s="118"/>
      <c r="DQ3679" s="118"/>
      <c r="DR3679" s="118"/>
      <c r="DS3679" s="118"/>
      <c r="DT3679" s="118"/>
      <c r="DU3679" s="118"/>
      <c r="DV3679" s="118"/>
      <c r="DW3679" s="118"/>
      <c r="DX3679" s="118"/>
      <c r="DY3679" s="118"/>
      <c r="DZ3679" s="118"/>
      <c r="EA3679" s="118"/>
      <c r="EB3679" s="118"/>
      <c r="EC3679" s="118"/>
      <c r="ED3679" s="118"/>
      <c r="EE3679" s="118"/>
      <c r="EF3679" s="118"/>
      <c r="EG3679" s="118"/>
      <c r="EH3679" s="118"/>
      <c r="EI3679" s="118"/>
      <c r="EJ3679" s="118"/>
      <c r="EK3679" s="118"/>
      <c r="EL3679" s="118"/>
      <c r="EM3679" s="118"/>
      <c r="EN3679" s="118"/>
      <c r="EO3679" s="118"/>
      <c r="EP3679" s="118"/>
      <c r="EQ3679" s="118"/>
      <c r="ER3679" s="118"/>
      <c r="ES3679" s="118"/>
      <c r="ET3679" s="118"/>
      <c r="EU3679" s="118"/>
      <c r="EV3679" s="118"/>
      <c r="EW3679" s="118"/>
      <c r="EX3679" s="118"/>
      <c r="EY3679" s="118"/>
      <c r="EZ3679" s="118"/>
      <c r="FA3679" s="118"/>
      <c r="FB3679" s="118"/>
      <c r="FC3679" s="118"/>
      <c r="FD3679" s="118"/>
      <c r="FE3679" s="118"/>
      <c r="FF3679" s="118"/>
      <c r="FG3679" s="118"/>
      <c r="FH3679" s="118"/>
      <c r="FI3679" s="118"/>
      <c r="FJ3679" s="118"/>
      <c r="FK3679" s="118"/>
      <c r="FL3679" s="118"/>
      <c r="FM3679" s="118"/>
      <c r="FN3679" s="118"/>
      <c r="FO3679" s="118"/>
      <c r="FP3679" s="118"/>
      <c r="FQ3679" s="118"/>
      <c r="FR3679" s="118"/>
      <c r="FS3679" s="118"/>
      <c r="FT3679" s="118"/>
      <c r="FU3679" s="118"/>
      <c r="FV3679" s="118"/>
      <c r="FW3679" s="118"/>
      <c r="FX3679" s="118"/>
      <c r="FY3679" s="118"/>
      <c r="FZ3679" s="118"/>
      <c r="GA3679" s="118"/>
      <c r="GB3679" s="118"/>
      <c r="GC3679" s="118"/>
      <c r="GD3679" s="118"/>
      <c r="GE3679" s="118"/>
      <c r="GF3679" s="118"/>
      <c r="GG3679" s="118"/>
      <c r="GH3679" s="118"/>
      <c r="GI3679" s="118"/>
      <c r="GJ3679" s="118"/>
      <c r="GK3679" s="118"/>
      <c r="GL3679" s="118"/>
      <c r="GM3679" s="118"/>
      <c r="GN3679" s="118"/>
      <c r="GO3679" s="118"/>
      <c r="GP3679" s="118"/>
      <c r="GQ3679" s="118"/>
      <c r="GR3679" s="118"/>
      <c r="GS3679" s="118"/>
      <c r="GT3679" s="118"/>
      <c r="GU3679" s="118"/>
      <c r="GV3679" s="118"/>
      <c r="GW3679" s="118"/>
      <c r="GX3679" s="118"/>
      <c r="GY3679" s="118"/>
      <c r="GZ3679" s="118"/>
      <c r="HA3679" s="118"/>
      <c r="HB3679" s="118"/>
      <c r="HC3679" s="118"/>
      <c r="HD3679" s="118"/>
      <c r="HE3679" s="118"/>
      <c r="HF3679" s="118"/>
      <c r="HG3679" s="118"/>
      <c r="HH3679" s="118"/>
      <c r="HI3679" s="118"/>
      <c r="HJ3679" s="118"/>
      <c r="HK3679" s="118"/>
      <c r="HL3679" s="118"/>
      <c r="HM3679" s="118"/>
      <c r="HN3679" s="118"/>
      <c r="HO3679" s="118"/>
      <c r="HP3679" s="118"/>
      <c r="HQ3679" s="118"/>
      <c r="HR3679" s="118"/>
      <c r="HS3679" s="118"/>
      <c r="HT3679" s="118"/>
      <c r="HU3679" s="118"/>
      <c r="HV3679" s="118"/>
      <c r="HW3679" s="118"/>
      <c r="HX3679" s="118"/>
      <c r="HY3679" s="118"/>
      <c r="HZ3679" s="118"/>
      <c r="IA3679" s="118"/>
      <c r="IB3679" s="118"/>
      <c r="IC3679" s="118"/>
      <c r="ID3679" s="118"/>
      <c r="IE3679" s="118"/>
      <c r="IF3679" s="118"/>
      <c r="IG3679" s="118"/>
      <c r="IH3679" s="118"/>
      <c r="II3679" s="118"/>
      <c r="IJ3679" s="118"/>
      <c r="IK3679" s="118"/>
      <c r="IL3679" s="118"/>
    </row>
    <row r="3680" spans="1:246" s="61" customFormat="1" ht="15.75" hidden="1" customHeight="1" thickBot="1">
      <c r="A3680" s="164" t="s">
        <v>1896</v>
      </c>
      <c r="B3680" s="213"/>
      <c r="C3680" s="38" t="s">
        <v>1919</v>
      </c>
      <c r="D3680" s="231">
        <v>0</v>
      </c>
      <c r="E3680" s="231">
        <v>0</v>
      </c>
      <c r="F3680" s="231">
        <v>0</v>
      </c>
      <c r="G3680" s="231">
        <v>0</v>
      </c>
      <c r="H3680" s="231">
        <v>0</v>
      </c>
      <c r="I3680" s="231">
        <v>0</v>
      </c>
      <c r="J3680" s="231">
        <v>0</v>
      </c>
      <c r="K3680" s="231">
        <v>0</v>
      </c>
      <c r="L3680" s="231">
        <v>0</v>
      </c>
      <c r="M3680" s="231">
        <v>0</v>
      </c>
      <c r="N3680" s="231">
        <v>0</v>
      </c>
      <c r="O3680" s="231">
        <v>0</v>
      </c>
      <c r="P3680" s="226">
        <f t="shared" ref="P3680:P3689" si="2745">SUM(D3680:O3680)</f>
        <v>0</v>
      </c>
      <c r="Q3680" s="222"/>
      <c r="R3680" s="66"/>
      <c r="S3680" s="66"/>
      <c r="T3680" s="95"/>
      <c r="U3680" s="209">
        <v>2</v>
      </c>
    </row>
    <row r="3681" spans="1:21" s="61" customFormat="1" ht="15.75" hidden="1" customHeight="1" thickBot="1">
      <c r="A3681" s="75" t="s">
        <v>1896</v>
      </c>
      <c r="B3681" s="213"/>
      <c r="C3681" s="38" t="s">
        <v>1920</v>
      </c>
      <c r="D3681" s="178">
        <v>0</v>
      </c>
      <c r="E3681" s="236">
        <v>0</v>
      </c>
      <c r="F3681" s="236">
        <v>0</v>
      </c>
      <c r="G3681" s="236">
        <v>0</v>
      </c>
      <c r="H3681" s="236">
        <v>0</v>
      </c>
      <c r="I3681" s="236">
        <v>0</v>
      </c>
      <c r="J3681" s="236">
        <v>0</v>
      </c>
      <c r="K3681" s="236">
        <v>0</v>
      </c>
      <c r="L3681" s="236">
        <v>0</v>
      </c>
      <c r="M3681" s="236">
        <v>0</v>
      </c>
      <c r="N3681" s="236">
        <v>0</v>
      </c>
      <c r="O3681" s="236">
        <v>0</v>
      </c>
      <c r="P3681" s="71">
        <f t="shared" si="2745"/>
        <v>0</v>
      </c>
      <c r="Q3681" s="222"/>
      <c r="R3681" s="66"/>
      <c r="S3681" s="66"/>
      <c r="T3681" s="95"/>
      <c r="U3681" s="209">
        <v>2</v>
      </c>
    </row>
    <row r="3682" spans="1:21" s="61" customFormat="1" ht="15.75" hidden="1" customHeight="1" thickBot="1">
      <c r="A3682" s="75" t="s">
        <v>1896</v>
      </c>
      <c r="B3682" s="213"/>
      <c r="C3682" s="38" t="s">
        <v>1921</v>
      </c>
      <c r="D3682" s="317">
        <v>0</v>
      </c>
      <c r="E3682" s="281">
        <v>0</v>
      </c>
      <c r="F3682" s="281">
        <v>0</v>
      </c>
      <c r="G3682" s="281">
        <v>0</v>
      </c>
      <c r="H3682" s="281">
        <v>0</v>
      </c>
      <c r="I3682" s="281">
        <v>0</v>
      </c>
      <c r="J3682" s="281">
        <v>0</v>
      </c>
      <c r="K3682" s="281">
        <v>0</v>
      </c>
      <c r="L3682" s="281">
        <v>0</v>
      </c>
      <c r="M3682" s="281">
        <v>0</v>
      </c>
      <c r="N3682" s="281">
        <v>0</v>
      </c>
      <c r="O3682" s="281">
        <v>0</v>
      </c>
      <c r="P3682" s="221">
        <f t="shared" si="2745"/>
        <v>0</v>
      </c>
      <c r="Q3682" s="222"/>
      <c r="R3682" s="66"/>
      <c r="S3682" s="66"/>
      <c r="T3682" s="95"/>
      <c r="U3682" s="209">
        <v>2</v>
      </c>
    </row>
    <row r="3683" spans="1:21" s="61" customFormat="1" ht="15.75" hidden="1" customHeight="1" thickBot="1">
      <c r="A3683" s="75" t="s">
        <v>1896</v>
      </c>
      <c r="B3683" s="213"/>
      <c r="C3683" s="38" t="s">
        <v>1922</v>
      </c>
      <c r="D3683" s="317">
        <v>0</v>
      </c>
      <c r="E3683" s="281">
        <v>0</v>
      </c>
      <c r="F3683" s="281">
        <v>0</v>
      </c>
      <c r="G3683" s="281">
        <v>0</v>
      </c>
      <c r="H3683" s="281">
        <v>0</v>
      </c>
      <c r="I3683" s="281">
        <v>0</v>
      </c>
      <c r="J3683" s="281">
        <v>0</v>
      </c>
      <c r="K3683" s="281">
        <v>0</v>
      </c>
      <c r="L3683" s="281">
        <v>0</v>
      </c>
      <c r="M3683" s="281">
        <v>0</v>
      </c>
      <c r="N3683" s="281">
        <v>0</v>
      </c>
      <c r="O3683" s="281">
        <v>0</v>
      </c>
      <c r="P3683" s="229">
        <f t="shared" si="2745"/>
        <v>0</v>
      </c>
      <c r="Q3683" s="222"/>
      <c r="R3683" s="66"/>
      <c r="S3683" s="66"/>
      <c r="T3683" s="95"/>
      <c r="U3683" s="209">
        <v>2</v>
      </c>
    </row>
    <row r="3684" spans="1:21" s="61" customFormat="1" ht="15.75" hidden="1" customHeight="1" thickBot="1">
      <c r="A3684" s="75" t="s">
        <v>1896</v>
      </c>
      <c r="B3684" s="213"/>
      <c r="C3684" s="39" t="s">
        <v>1923</v>
      </c>
      <c r="D3684" s="317">
        <v>0</v>
      </c>
      <c r="E3684" s="281">
        <v>0</v>
      </c>
      <c r="F3684" s="281">
        <v>0</v>
      </c>
      <c r="G3684" s="281">
        <v>0</v>
      </c>
      <c r="H3684" s="281">
        <v>0</v>
      </c>
      <c r="I3684" s="281">
        <v>0</v>
      </c>
      <c r="J3684" s="281">
        <v>0</v>
      </c>
      <c r="K3684" s="281">
        <v>0</v>
      </c>
      <c r="L3684" s="281">
        <v>0</v>
      </c>
      <c r="M3684" s="281">
        <v>0</v>
      </c>
      <c r="N3684" s="281">
        <v>0</v>
      </c>
      <c r="O3684" s="281">
        <v>0</v>
      </c>
      <c r="P3684" s="229">
        <f t="shared" si="2745"/>
        <v>0</v>
      </c>
      <c r="Q3684" s="227" t="e">
        <f>(P3706/P3705-1)</f>
        <v>#DIV/0!</v>
      </c>
      <c r="R3684" s="66"/>
      <c r="S3684" s="66"/>
      <c r="T3684" s="95"/>
      <c r="U3684" s="209">
        <v>2</v>
      </c>
    </row>
    <row r="3685" spans="1:21" s="61" customFormat="1" ht="15.75" hidden="1" customHeight="1" thickBot="1">
      <c r="A3685" s="75" t="s">
        <v>1896</v>
      </c>
      <c r="B3685" s="213"/>
      <c r="C3685" s="38" t="s">
        <v>1924</v>
      </c>
      <c r="D3685" s="317">
        <v>0</v>
      </c>
      <c r="E3685" s="281">
        <v>0</v>
      </c>
      <c r="F3685" s="281">
        <v>0</v>
      </c>
      <c r="G3685" s="281">
        <v>0</v>
      </c>
      <c r="H3685" s="281">
        <v>0</v>
      </c>
      <c r="I3685" s="281">
        <v>0</v>
      </c>
      <c r="J3685" s="281">
        <v>0</v>
      </c>
      <c r="K3685" s="281">
        <v>0</v>
      </c>
      <c r="L3685" s="281">
        <v>0</v>
      </c>
      <c r="M3685" s="281">
        <v>0</v>
      </c>
      <c r="N3685" s="281">
        <v>0</v>
      </c>
      <c r="O3685" s="281">
        <v>0</v>
      </c>
      <c r="P3685" s="229">
        <f t="shared" si="2745"/>
        <v>0</v>
      </c>
      <c r="Q3685" s="227" t="e">
        <f>(P3707/P3706-1)</f>
        <v>#DIV/0!</v>
      </c>
      <c r="R3685" s="66"/>
      <c r="S3685" s="66"/>
      <c r="T3685" s="95"/>
      <c r="U3685" s="209">
        <v>2</v>
      </c>
    </row>
    <row r="3686" spans="1:21" s="61" customFormat="1" ht="15.75" hidden="1" customHeight="1" thickBot="1">
      <c r="A3686" s="75" t="s">
        <v>1896</v>
      </c>
      <c r="B3686" s="213"/>
      <c r="C3686" s="38" t="s">
        <v>1925</v>
      </c>
      <c r="D3686" s="317">
        <v>0</v>
      </c>
      <c r="E3686" s="281">
        <v>0</v>
      </c>
      <c r="F3686" s="281">
        <v>0</v>
      </c>
      <c r="G3686" s="281">
        <v>0</v>
      </c>
      <c r="H3686" s="281">
        <v>0</v>
      </c>
      <c r="I3686" s="281">
        <v>0</v>
      </c>
      <c r="J3686" s="281">
        <v>0</v>
      </c>
      <c r="K3686" s="281">
        <v>0</v>
      </c>
      <c r="L3686" s="281">
        <v>0</v>
      </c>
      <c r="M3686" s="281">
        <v>0</v>
      </c>
      <c r="N3686" s="281">
        <v>0</v>
      </c>
      <c r="O3686" s="281">
        <v>0</v>
      </c>
      <c r="P3686" s="229">
        <f t="shared" si="2745"/>
        <v>0</v>
      </c>
      <c r="Q3686" s="230" t="e">
        <f>(P3708/P3707-1)</f>
        <v>#DIV/0!</v>
      </c>
      <c r="R3686" s="66"/>
      <c r="S3686" s="66"/>
      <c r="T3686" s="95"/>
      <c r="U3686" s="209">
        <v>2</v>
      </c>
    </row>
    <row r="3687" spans="1:21" s="61" customFormat="1" ht="15.75" hidden="1" customHeight="1" thickBot="1">
      <c r="A3687" s="75" t="s">
        <v>1896</v>
      </c>
      <c r="B3687" s="213"/>
      <c r="C3687" s="42" t="s">
        <v>1926</v>
      </c>
      <c r="D3687" s="196">
        <v>0</v>
      </c>
      <c r="E3687" s="231">
        <v>0</v>
      </c>
      <c r="F3687" s="231">
        <v>0</v>
      </c>
      <c r="G3687" s="231">
        <v>0</v>
      </c>
      <c r="H3687" s="231">
        <v>0</v>
      </c>
      <c r="I3687" s="231">
        <v>0</v>
      </c>
      <c r="J3687" s="231">
        <v>0</v>
      </c>
      <c r="K3687" s="231">
        <v>0</v>
      </c>
      <c r="L3687" s="231">
        <v>0</v>
      </c>
      <c r="M3687" s="231">
        <v>0</v>
      </c>
      <c r="N3687" s="231">
        <v>0</v>
      </c>
      <c r="O3687" s="231">
        <v>0</v>
      </c>
      <c r="P3687" s="229">
        <f t="shared" si="2745"/>
        <v>0</v>
      </c>
      <c r="Q3687" s="230">
        <v>0</v>
      </c>
      <c r="R3687" s="66"/>
      <c r="S3687" s="66"/>
      <c r="T3687" s="285"/>
      <c r="U3687" s="209">
        <v>2</v>
      </c>
    </row>
    <row r="3688" spans="1:21" s="61" customFormat="1" ht="15.75" hidden="1" customHeight="1" thickBot="1">
      <c r="A3688" s="75" t="s">
        <v>1896</v>
      </c>
      <c r="B3688" s="62"/>
      <c r="C3688" s="42" t="s">
        <v>1927</v>
      </c>
      <c r="D3688" s="223">
        <v>0</v>
      </c>
      <c r="E3688" s="233">
        <v>0</v>
      </c>
      <c r="F3688" s="233">
        <v>0</v>
      </c>
      <c r="G3688" s="233">
        <v>0</v>
      </c>
      <c r="H3688" s="233">
        <v>0</v>
      </c>
      <c r="I3688" s="233">
        <v>0</v>
      </c>
      <c r="J3688" s="233">
        <v>0</v>
      </c>
      <c r="K3688" s="233">
        <v>0</v>
      </c>
      <c r="L3688" s="233">
        <v>0</v>
      </c>
      <c r="M3688" s="233">
        <v>0</v>
      </c>
      <c r="N3688" s="233">
        <v>0</v>
      </c>
      <c r="O3688" s="233">
        <v>0</v>
      </c>
      <c r="P3688" s="319">
        <f t="shared" si="2745"/>
        <v>0</v>
      </c>
      <c r="Q3688" s="320">
        <v>0</v>
      </c>
      <c r="R3688" s="66"/>
      <c r="S3688" s="66"/>
      <c r="T3688" s="95"/>
      <c r="U3688" s="209">
        <v>2</v>
      </c>
    </row>
    <row r="3689" spans="1:21" s="61" customFormat="1" ht="15.75" hidden="1" customHeight="1" thickBot="1">
      <c r="A3689" s="75" t="s">
        <v>1896</v>
      </c>
      <c r="B3689" s="62"/>
      <c r="C3689" s="42" t="s">
        <v>1928</v>
      </c>
      <c r="D3689" s="235">
        <v>0</v>
      </c>
      <c r="E3689" s="236">
        <v>0</v>
      </c>
      <c r="F3689" s="236">
        <v>0</v>
      </c>
      <c r="G3689" s="236">
        <v>0</v>
      </c>
      <c r="H3689" s="236">
        <v>0</v>
      </c>
      <c r="I3689" s="236">
        <v>0</v>
      </c>
      <c r="J3689" s="236">
        <v>0</v>
      </c>
      <c r="K3689" s="236">
        <v>0</v>
      </c>
      <c r="L3689" s="236">
        <v>0</v>
      </c>
      <c r="M3689" s="236">
        <v>0</v>
      </c>
      <c r="N3689" s="236">
        <v>0</v>
      </c>
      <c r="O3689" s="236">
        <v>0</v>
      </c>
      <c r="P3689" s="321">
        <f t="shared" si="2745"/>
        <v>0</v>
      </c>
      <c r="Q3689" s="322">
        <v>0</v>
      </c>
      <c r="R3689" s="66"/>
      <c r="S3689" s="66"/>
      <c r="T3689" s="95"/>
      <c r="U3689" s="209">
        <v>2</v>
      </c>
    </row>
    <row r="3690" spans="1:21" s="61" customFormat="1" ht="15.6" hidden="1" customHeight="1" thickBot="1">
      <c r="A3690" s="75" t="s">
        <v>1896</v>
      </c>
      <c r="B3690" s="62"/>
      <c r="C3690" s="42" t="s">
        <v>1929</v>
      </c>
      <c r="D3690" s="235">
        <v>0</v>
      </c>
      <c r="E3690" s="236">
        <v>0</v>
      </c>
      <c r="F3690" s="236">
        <v>0</v>
      </c>
      <c r="G3690" s="236">
        <v>0</v>
      </c>
      <c r="H3690" s="236">
        <v>0</v>
      </c>
      <c r="I3690" s="236">
        <v>0</v>
      </c>
      <c r="J3690" s="236">
        <v>0</v>
      </c>
      <c r="K3690" s="236">
        <v>0</v>
      </c>
      <c r="L3690" s="236">
        <v>0</v>
      </c>
      <c r="M3690" s="236">
        <v>0</v>
      </c>
      <c r="N3690" s="236">
        <v>0</v>
      </c>
      <c r="O3690" s="236">
        <v>0</v>
      </c>
      <c r="P3690" s="321">
        <f>SUM(D3690:O3690)</f>
        <v>0</v>
      </c>
      <c r="Q3690" s="322">
        <v>0</v>
      </c>
      <c r="R3690" s="66"/>
      <c r="S3690" s="66"/>
      <c r="T3690" s="95"/>
      <c r="U3690" s="209">
        <v>2</v>
      </c>
    </row>
    <row r="3691" spans="1:21" s="61" customFormat="1" ht="15.6" hidden="1" customHeight="1" thickBot="1">
      <c r="A3691" s="75" t="s">
        <v>1896</v>
      </c>
      <c r="B3691" s="62"/>
      <c r="C3691" s="42" t="s">
        <v>1930</v>
      </c>
      <c r="D3691" s="235">
        <f>D3714/$P3714</f>
        <v>0</v>
      </c>
      <c r="E3691" s="236">
        <f t="shared" ref="E3691:O3691" si="2746">E3714/$P3714</f>
        <v>5.5856771186187391E-2</v>
      </c>
      <c r="F3691" s="236">
        <f t="shared" si="2746"/>
        <v>3.7292381442455461E-2</v>
      </c>
      <c r="G3691" s="236">
        <f t="shared" si="2746"/>
        <v>2.2900916222769702E-2</v>
      </c>
      <c r="H3691" s="236">
        <f t="shared" si="2746"/>
        <v>0.11362923908951916</v>
      </c>
      <c r="I3691" s="236">
        <f t="shared" si="2746"/>
        <v>0.15261652808683934</v>
      </c>
      <c r="J3691" s="236">
        <f t="shared" si="2746"/>
        <v>0.13128671157020905</v>
      </c>
      <c r="K3691" s="236">
        <f t="shared" si="2746"/>
        <v>0.10282183488911802</v>
      </c>
      <c r="L3691" s="236">
        <f t="shared" si="2746"/>
        <v>8.3834231280996596E-2</v>
      </c>
      <c r="M3691" s="236">
        <f t="shared" si="2746"/>
        <v>9.8596066331749208E-2</v>
      </c>
      <c r="N3691" s="236">
        <f t="shared" si="2746"/>
        <v>9.6866514491809608E-2</v>
      </c>
      <c r="O3691" s="236">
        <f t="shared" si="2746"/>
        <v>0.10429880540834635</v>
      </c>
      <c r="P3691" s="321">
        <f>SUM(D3691:O3691)</f>
        <v>0.99999999999999989</v>
      </c>
      <c r="Q3691" s="322">
        <v>1</v>
      </c>
      <c r="R3691" s="66"/>
      <c r="S3691" s="66"/>
      <c r="T3691" s="95"/>
      <c r="U3691" s="209">
        <v>2</v>
      </c>
    </row>
    <row r="3692" spans="1:21" s="61" customFormat="1" ht="15.6" hidden="1" customHeight="1" thickBot="1">
      <c r="A3692" s="75" t="s">
        <v>1896</v>
      </c>
      <c r="B3692" s="62">
        <f>+B3671+1</f>
        <v>657</v>
      </c>
      <c r="C3692" s="42" t="s">
        <v>1931</v>
      </c>
      <c r="D3692" s="235">
        <f t="shared" ref="D3692:O3692" si="2747">D3715/$P3715</f>
        <v>7.3522870901238505E-2</v>
      </c>
      <c r="E3692" s="236">
        <f t="shared" si="2747"/>
        <v>8.4968412398896451E-2</v>
      </c>
      <c r="F3692" s="236">
        <f t="shared" si="2747"/>
        <v>7.6454793785397782E-2</v>
      </c>
      <c r="G3692" s="236">
        <f t="shared" si="2747"/>
        <v>0.12373926760263666</v>
      </c>
      <c r="H3692" s="236">
        <f t="shared" si="2747"/>
        <v>7.9105604501989155E-2</v>
      </c>
      <c r="I3692" s="236">
        <f t="shared" si="2747"/>
        <v>7.7894073338707362E-2</v>
      </c>
      <c r="J3692" s="236">
        <f t="shared" si="2747"/>
        <v>0.10944282250682437</v>
      </c>
      <c r="K3692" s="236">
        <f t="shared" si="2747"/>
        <v>9.4658206837293243E-2</v>
      </c>
      <c r="L3692" s="236">
        <f t="shared" si="2747"/>
        <v>8.4758053875599829E-2</v>
      </c>
      <c r="M3692" s="236">
        <f t="shared" si="2747"/>
        <v>6.1472024758166287E-2</v>
      </c>
      <c r="N3692" s="236">
        <f t="shared" si="2747"/>
        <v>5.4482738076195261E-2</v>
      </c>
      <c r="O3692" s="236">
        <f t="shared" si="2747"/>
        <v>7.9501131417054866E-2</v>
      </c>
      <c r="P3692" s="321">
        <f t="shared" ref="P3692:P3705" si="2748">SUM(D3692:O3692)</f>
        <v>0.99999999999999978</v>
      </c>
      <c r="Q3692" s="322">
        <f>(P3715/P3714-1)</f>
        <v>0.38190892735494852</v>
      </c>
      <c r="R3692" s="66"/>
      <c r="S3692" s="66"/>
      <c r="T3692" s="95"/>
      <c r="U3692" s="209">
        <v>2</v>
      </c>
    </row>
    <row r="3693" spans="1:21" s="61" customFormat="1" ht="15.6" hidden="1" customHeight="1" thickBot="1">
      <c r="A3693" s="75" t="s">
        <v>1896</v>
      </c>
      <c r="B3693" s="62">
        <f>+B3692+1</f>
        <v>658</v>
      </c>
      <c r="C3693" s="42" t="s">
        <v>1932</v>
      </c>
      <c r="D3693" s="63">
        <f t="shared" ref="D3693:O3693" si="2749">D3716/$P3716</f>
        <v>6.3104479539878716E-2</v>
      </c>
      <c r="E3693" s="64">
        <f t="shared" si="2749"/>
        <v>6.5665370906082002E-2</v>
      </c>
      <c r="F3693" s="64">
        <f t="shared" si="2749"/>
        <v>7.6447978748593146E-2</v>
      </c>
      <c r="G3693" s="64">
        <f t="shared" si="2749"/>
        <v>7.5504841737029788E-2</v>
      </c>
      <c r="H3693" s="64">
        <f t="shared" si="2749"/>
        <v>9.0682956367528961E-2</v>
      </c>
      <c r="I3693" s="64">
        <f t="shared" si="2749"/>
        <v>6.9006198629362275E-2</v>
      </c>
      <c r="J3693" s="64">
        <f t="shared" si="2749"/>
        <v>9.47128121059609E-2</v>
      </c>
      <c r="K3693" s="64">
        <f t="shared" si="2749"/>
        <v>7.8066896793670681E-2</v>
      </c>
      <c r="L3693" s="64">
        <f t="shared" si="2749"/>
        <v>9.8005289117438499E-2</v>
      </c>
      <c r="M3693" s="64">
        <f t="shared" si="2749"/>
        <v>8.041260746976811E-2</v>
      </c>
      <c r="N3693" s="64">
        <f t="shared" si="2749"/>
        <v>0.10872002068048242</v>
      </c>
      <c r="O3693" s="64">
        <f t="shared" si="2749"/>
        <v>9.9670547904204543E-2</v>
      </c>
      <c r="P3693" s="121">
        <f t="shared" si="2748"/>
        <v>1.0000000000000002</v>
      </c>
      <c r="Q3693" s="122">
        <f t="shared" ref="Q3693:Q3701" si="2750">(P3716/P3715-1)</f>
        <v>0.19023933051750475</v>
      </c>
      <c r="R3693" s="66"/>
      <c r="S3693" s="66"/>
      <c r="T3693" s="95"/>
      <c r="U3693" s="209">
        <v>2</v>
      </c>
    </row>
    <row r="3694" spans="1:21" s="61" customFormat="1" ht="15.6" hidden="1" customHeight="1" thickBot="1">
      <c r="A3694" s="75" t="s">
        <v>1896</v>
      </c>
      <c r="B3694" s="62">
        <f>+B3693+1</f>
        <v>659</v>
      </c>
      <c r="C3694" s="38" t="s">
        <v>1933</v>
      </c>
      <c r="D3694" s="68">
        <f t="shared" ref="D3694:O3694" si="2751">D3717/$P3717</f>
        <v>6.9308725018356956E-2</v>
      </c>
      <c r="E3694" s="177">
        <f t="shared" si="2751"/>
        <v>9.1436596074420201E-2</v>
      </c>
      <c r="F3694" s="177">
        <f t="shared" si="2751"/>
        <v>8.0390773885452779E-2</v>
      </c>
      <c r="G3694" s="177">
        <f t="shared" si="2751"/>
        <v>9.9488249111287244E-2</v>
      </c>
      <c r="H3694" s="177">
        <f t="shared" si="2751"/>
        <v>6.6354241667513691E-2</v>
      </c>
      <c r="I3694" s="177">
        <f t="shared" si="2751"/>
        <v>9.5730757344754419E-2</v>
      </c>
      <c r="J3694" s="177">
        <f t="shared" si="2751"/>
        <v>8.1186374918852264E-2</v>
      </c>
      <c r="K3694" s="177">
        <f t="shared" si="2751"/>
        <v>7.7833048787745662E-2</v>
      </c>
      <c r="L3694" s="177">
        <f t="shared" si="2751"/>
        <v>7.7719552945336681E-2</v>
      </c>
      <c r="M3694" s="177">
        <f t="shared" si="2751"/>
        <v>8.3842280777483111E-2</v>
      </c>
      <c r="N3694" s="177">
        <f t="shared" si="2751"/>
        <v>9.3569434449098737E-2</v>
      </c>
      <c r="O3694" s="87">
        <f t="shared" si="2751"/>
        <v>8.3139965019698212E-2</v>
      </c>
      <c r="P3694" s="69">
        <f t="shared" si="2748"/>
        <v>1</v>
      </c>
      <c r="Q3694" s="70">
        <f t="shared" si="2750"/>
        <v>2.9591235239020852E-2</v>
      </c>
      <c r="R3694" s="66"/>
      <c r="S3694" s="66"/>
      <c r="T3694" s="95"/>
      <c r="U3694" s="209">
        <v>2</v>
      </c>
    </row>
    <row r="3695" spans="1:21" s="61" customFormat="1" ht="15.6" hidden="1" customHeight="1" thickBot="1">
      <c r="A3695" s="75" t="s">
        <v>1896</v>
      </c>
      <c r="B3695" s="62">
        <f>+B3694+1</f>
        <v>660</v>
      </c>
      <c r="C3695" s="38" t="s">
        <v>1934</v>
      </c>
      <c r="D3695" s="68">
        <f t="shared" ref="D3695:O3695" si="2752">D3718/$P3718</f>
        <v>7.6460414094680809E-2</v>
      </c>
      <c r="E3695" s="177">
        <f t="shared" si="2752"/>
        <v>6.7292139587014799E-2</v>
      </c>
      <c r="F3695" s="177">
        <f t="shared" si="2752"/>
        <v>0.10569238767308081</v>
      </c>
      <c r="G3695" s="177">
        <f t="shared" si="2752"/>
        <v>6.3830667856995302E-2</v>
      </c>
      <c r="H3695" s="177">
        <f t="shared" si="2752"/>
        <v>9.7939414282949014E-2</v>
      </c>
      <c r="I3695" s="177">
        <f t="shared" si="2752"/>
        <v>8.1556755424233546E-2</v>
      </c>
      <c r="J3695" s="177">
        <f t="shared" si="2752"/>
        <v>8.4747055108012823E-2</v>
      </c>
      <c r="K3695" s="177">
        <f t="shared" si="2752"/>
        <v>6.623460537984964E-2</v>
      </c>
      <c r="L3695" s="177">
        <f t="shared" si="2752"/>
        <v>0.10618683646410067</v>
      </c>
      <c r="M3695" s="177">
        <f t="shared" si="2752"/>
        <v>6.9707731057558162E-2</v>
      </c>
      <c r="N3695" s="177">
        <f t="shared" si="2752"/>
        <v>0.11263273596672874</v>
      </c>
      <c r="O3695" s="178">
        <f t="shared" si="2752"/>
        <v>6.7719257104795677E-2</v>
      </c>
      <c r="P3695" s="71">
        <f t="shared" si="2748"/>
        <v>0.99999999999999989</v>
      </c>
      <c r="Q3695" s="72">
        <f t="shared" si="2750"/>
        <v>2.0780509163378591E-2</v>
      </c>
      <c r="R3695" s="66"/>
      <c r="S3695" s="66"/>
      <c r="T3695" s="95"/>
      <c r="U3695" s="209">
        <v>2</v>
      </c>
    </row>
    <row r="3696" spans="1:21" s="61" customFormat="1" ht="15.75" hidden="1" customHeight="1" thickBot="1">
      <c r="A3696" s="75" t="s">
        <v>1896</v>
      </c>
      <c r="B3696" s="62">
        <f>+B3695+1</f>
        <v>661</v>
      </c>
      <c r="C3696" s="38" t="s">
        <v>1935</v>
      </c>
      <c r="D3696" s="68">
        <f t="shared" ref="D3696:O3696" si="2753">D3719/$P3719</f>
        <v>9.4418037960394857E-2</v>
      </c>
      <c r="E3696" s="177">
        <f t="shared" si="2753"/>
        <v>0.10970153153184849</v>
      </c>
      <c r="F3696" s="177">
        <f t="shared" si="2753"/>
        <v>0.1279705683097509</v>
      </c>
      <c r="G3696" s="177">
        <f t="shared" si="2753"/>
        <v>9.5594146415321588E-2</v>
      </c>
      <c r="H3696" s="177">
        <f t="shared" si="2753"/>
        <v>6.168453688911036E-2</v>
      </c>
      <c r="I3696" s="177">
        <f t="shared" si="2753"/>
        <v>6.2061496055086721E-2</v>
      </c>
      <c r="J3696" s="177">
        <f t="shared" si="2753"/>
        <v>7.8654049333252776E-2</v>
      </c>
      <c r="K3696" s="177">
        <f t="shared" si="2753"/>
        <v>6.0341141046633934E-2</v>
      </c>
      <c r="L3696" s="177">
        <f t="shared" si="2753"/>
        <v>7.5189496709340775E-2</v>
      </c>
      <c r="M3696" s="177">
        <f t="shared" si="2753"/>
        <v>8.4700468711842461E-2</v>
      </c>
      <c r="N3696" s="177">
        <f t="shared" si="2753"/>
        <v>7.6164535227994129E-2</v>
      </c>
      <c r="O3696" s="178">
        <f t="shared" si="2753"/>
        <v>7.351999180942298E-2</v>
      </c>
      <c r="P3696" s="71">
        <f t="shared" si="2748"/>
        <v>1</v>
      </c>
      <c r="Q3696" s="72">
        <f t="shared" si="2750"/>
        <v>6.2031671127424914E-3</v>
      </c>
      <c r="R3696" s="66"/>
      <c r="S3696" s="66"/>
      <c r="T3696" s="95"/>
      <c r="U3696" s="209">
        <v>2</v>
      </c>
    </row>
    <row r="3697" spans="1:21" s="61" customFormat="1" ht="15.75" hidden="1" customHeight="1" thickBot="1">
      <c r="A3697" s="75" t="s">
        <v>1896</v>
      </c>
      <c r="B3697" s="62">
        <f>+B3696+1</f>
        <v>662</v>
      </c>
      <c r="C3697" s="38" t="s">
        <v>1936</v>
      </c>
      <c r="D3697" s="68">
        <f t="shared" ref="D3697:O3697" si="2754">D3720/$P3720</f>
        <v>8.1671415004748324E-2</v>
      </c>
      <c r="E3697" s="177">
        <f t="shared" si="2754"/>
        <v>7.9772079772079771E-2</v>
      </c>
      <c r="F3697" s="177">
        <f t="shared" si="2754"/>
        <v>8.26210826210826E-2</v>
      </c>
      <c r="G3697" s="177">
        <f t="shared" si="2754"/>
        <v>7.882241215574548E-2</v>
      </c>
      <c r="H3697" s="177">
        <f t="shared" si="2754"/>
        <v>8.0721747388414047E-2</v>
      </c>
      <c r="I3697" s="177">
        <f t="shared" si="2754"/>
        <v>8.1671415004748324E-2</v>
      </c>
      <c r="J3697" s="177">
        <f t="shared" si="2754"/>
        <v>8.5470085470085472E-2</v>
      </c>
      <c r="K3697" s="177">
        <f t="shared" si="2754"/>
        <v>7.9772079772079771E-2</v>
      </c>
      <c r="L3697" s="177">
        <f t="shared" si="2754"/>
        <v>8.3570750237416891E-2</v>
      </c>
      <c r="M3697" s="177">
        <f t="shared" si="2754"/>
        <v>9.0218423551756896E-2</v>
      </c>
      <c r="N3697" s="177">
        <f t="shared" si="2754"/>
        <v>8.5470085470085472E-2</v>
      </c>
      <c r="O3697" s="178">
        <f t="shared" si="2754"/>
        <v>9.0218423551756965E-2</v>
      </c>
      <c r="P3697" s="71">
        <f t="shared" si="2748"/>
        <v>1</v>
      </c>
      <c r="Q3697" s="72">
        <f t="shared" si="2750"/>
        <v>0.11288116322121056</v>
      </c>
      <c r="R3697" s="66"/>
      <c r="S3697" s="66"/>
      <c r="T3697" s="95"/>
      <c r="U3697" s="209">
        <v>2</v>
      </c>
    </row>
    <row r="3698" spans="1:21" s="61" customFormat="1" ht="15.75" hidden="1" customHeight="1" thickBot="1">
      <c r="A3698" s="75" t="s">
        <v>1896</v>
      </c>
      <c r="B3698" s="62">
        <v>663</v>
      </c>
      <c r="C3698" s="38" t="s">
        <v>1937</v>
      </c>
      <c r="D3698" s="68">
        <f t="shared" ref="D3698:O3698" si="2755">D3721/$P3721</f>
        <v>8.1055607917059375E-2</v>
      </c>
      <c r="E3698" s="177">
        <f t="shared" si="2755"/>
        <v>8.0113100848256361E-2</v>
      </c>
      <c r="F3698" s="177">
        <f t="shared" si="2755"/>
        <v>8.3883129123468417E-2</v>
      </c>
      <c r="G3698" s="177">
        <f t="shared" si="2755"/>
        <v>7.8228086710650346E-2</v>
      </c>
      <c r="H3698" s="177">
        <f t="shared" si="2755"/>
        <v>8.1055607917059375E-2</v>
      </c>
      <c r="I3698" s="177">
        <f t="shared" si="2755"/>
        <v>8.1055607917059375E-2</v>
      </c>
      <c r="J3698" s="177">
        <f t="shared" si="2755"/>
        <v>8.4825636192271459E-2</v>
      </c>
      <c r="K3698" s="177">
        <f t="shared" si="2755"/>
        <v>8.0113100848256361E-2</v>
      </c>
      <c r="L3698" s="177">
        <f t="shared" si="2755"/>
        <v>8.3883129123468417E-2</v>
      </c>
      <c r="M3698" s="177">
        <f t="shared" si="2755"/>
        <v>9.0480678605089557E-2</v>
      </c>
      <c r="N3698" s="177">
        <f t="shared" si="2755"/>
        <v>8.4825636192271459E-2</v>
      </c>
      <c r="O3698" s="178">
        <f t="shared" si="2755"/>
        <v>9.0480678605089557E-2</v>
      </c>
      <c r="P3698" s="71">
        <f t="shared" si="2748"/>
        <v>1</v>
      </c>
      <c r="Q3698" s="72">
        <f t="shared" si="2750"/>
        <v>7.5973409306739903E-3</v>
      </c>
      <c r="R3698" s="66"/>
      <c r="S3698" s="66"/>
      <c r="T3698" s="95"/>
      <c r="U3698" s="209">
        <v>2</v>
      </c>
    </row>
    <row r="3699" spans="1:21" s="61" customFormat="1" ht="15.75" hidden="1" customHeight="1" thickBot="1">
      <c r="A3699" s="75" t="s">
        <v>1896</v>
      </c>
      <c r="B3699" s="213"/>
      <c r="C3699" s="38" t="s">
        <v>1938</v>
      </c>
      <c r="D3699" s="68" t="e">
        <f t="shared" ref="D3699:O3699" si="2756">D3722/$P3722</f>
        <v>#DIV/0!</v>
      </c>
      <c r="E3699" s="177" t="e">
        <f t="shared" si="2756"/>
        <v>#DIV/0!</v>
      </c>
      <c r="F3699" s="177" t="e">
        <f t="shared" si="2756"/>
        <v>#DIV/0!</v>
      </c>
      <c r="G3699" s="177" t="e">
        <f t="shared" si="2756"/>
        <v>#DIV/0!</v>
      </c>
      <c r="H3699" s="177" t="e">
        <f t="shared" si="2756"/>
        <v>#DIV/0!</v>
      </c>
      <c r="I3699" s="177" t="e">
        <f t="shared" si="2756"/>
        <v>#DIV/0!</v>
      </c>
      <c r="J3699" s="177" t="e">
        <f t="shared" si="2756"/>
        <v>#DIV/0!</v>
      </c>
      <c r="K3699" s="177" t="e">
        <f t="shared" si="2756"/>
        <v>#DIV/0!</v>
      </c>
      <c r="L3699" s="177" t="e">
        <f t="shared" si="2756"/>
        <v>#DIV/0!</v>
      </c>
      <c r="M3699" s="177" t="e">
        <f t="shared" si="2756"/>
        <v>#DIV/0!</v>
      </c>
      <c r="N3699" s="177" t="e">
        <f t="shared" si="2756"/>
        <v>#DIV/0!</v>
      </c>
      <c r="O3699" s="178" t="e">
        <f t="shared" si="2756"/>
        <v>#DIV/0!</v>
      </c>
      <c r="P3699" s="71" t="e">
        <f t="shared" si="2748"/>
        <v>#DIV/0!</v>
      </c>
      <c r="Q3699" s="72">
        <f t="shared" si="2750"/>
        <v>-1</v>
      </c>
      <c r="R3699" s="66"/>
      <c r="S3699" s="66"/>
      <c r="T3699" s="95"/>
      <c r="U3699" s="209">
        <v>2</v>
      </c>
    </row>
    <row r="3700" spans="1:21" s="61" customFormat="1" ht="15.75" hidden="1" customHeight="1" thickBot="1">
      <c r="A3700" s="75" t="s">
        <v>1896</v>
      </c>
      <c r="B3700" s="213"/>
      <c r="C3700" s="38" t="s">
        <v>1939</v>
      </c>
      <c r="D3700" s="68" t="e">
        <f t="shared" ref="D3700:O3700" si="2757">D3723/$P3723</f>
        <v>#DIV/0!</v>
      </c>
      <c r="E3700" s="177" t="e">
        <f t="shared" si="2757"/>
        <v>#DIV/0!</v>
      </c>
      <c r="F3700" s="177" t="e">
        <f t="shared" si="2757"/>
        <v>#DIV/0!</v>
      </c>
      <c r="G3700" s="177" t="e">
        <f t="shared" si="2757"/>
        <v>#DIV/0!</v>
      </c>
      <c r="H3700" s="177" t="e">
        <f t="shared" si="2757"/>
        <v>#DIV/0!</v>
      </c>
      <c r="I3700" s="177" t="e">
        <f t="shared" si="2757"/>
        <v>#DIV/0!</v>
      </c>
      <c r="J3700" s="177" t="e">
        <f t="shared" si="2757"/>
        <v>#DIV/0!</v>
      </c>
      <c r="K3700" s="177" t="e">
        <f t="shared" si="2757"/>
        <v>#DIV/0!</v>
      </c>
      <c r="L3700" s="177" t="e">
        <f t="shared" si="2757"/>
        <v>#DIV/0!</v>
      </c>
      <c r="M3700" s="177" t="e">
        <f t="shared" si="2757"/>
        <v>#DIV/0!</v>
      </c>
      <c r="N3700" s="177" t="e">
        <f t="shared" si="2757"/>
        <v>#DIV/0!</v>
      </c>
      <c r="O3700" s="178" t="e">
        <f t="shared" si="2757"/>
        <v>#DIV/0!</v>
      </c>
      <c r="P3700" s="71" t="e">
        <f t="shared" si="2748"/>
        <v>#DIV/0!</v>
      </c>
      <c r="Q3700" s="72" t="e">
        <f t="shared" si="2750"/>
        <v>#DIV/0!</v>
      </c>
      <c r="R3700" s="66"/>
      <c r="S3700" s="66"/>
      <c r="T3700" s="95"/>
      <c r="U3700" s="209">
        <v>2</v>
      </c>
    </row>
    <row r="3701" spans="1:21" s="61" customFormat="1" ht="15.75" hidden="1" customHeight="1" thickBot="1">
      <c r="A3701" s="75" t="s">
        <v>1896</v>
      </c>
      <c r="B3701" s="213"/>
      <c r="C3701" s="38" t="s">
        <v>1940</v>
      </c>
      <c r="D3701" s="68" t="e">
        <f t="shared" ref="D3701:O3701" si="2758">D3724/$P3724</f>
        <v>#DIV/0!</v>
      </c>
      <c r="E3701" s="177" t="e">
        <f t="shared" si="2758"/>
        <v>#DIV/0!</v>
      </c>
      <c r="F3701" s="177" t="e">
        <f t="shared" si="2758"/>
        <v>#DIV/0!</v>
      </c>
      <c r="G3701" s="177" t="e">
        <f t="shared" si="2758"/>
        <v>#DIV/0!</v>
      </c>
      <c r="H3701" s="177" t="e">
        <f t="shared" si="2758"/>
        <v>#DIV/0!</v>
      </c>
      <c r="I3701" s="177" t="e">
        <f t="shared" si="2758"/>
        <v>#DIV/0!</v>
      </c>
      <c r="J3701" s="177" t="e">
        <f t="shared" si="2758"/>
        <v>#DIV/0!</v>
      </c>
      <c r="K3701" s="177" t="e">
        <f t="shared" si="2758"/>
        <v>#DIV/0!</v>
      </c>
      <c r="L3701" s="177" t="e">
        <f t="shared" si="2758"/>
        <v>#DIV/0!</v>
      </c>
      <c r="M3701" s="177" t="e">
        <f t="shared" si="2758"/>
        <v>#DIV/0!</v>
      </c>
      <c r="N3701" s="177" t="e">
        <f t="shared" si="2758"/>
        <v>#DIV/0!</v>
      </c>
      <c r="O3701" s="178" t="e">
        <f t="shared" si="2758"/>
        <v>#DIV/0!</v>
      </c>
      <c r="P3701" s="71" t="e">
        <f t="shared" si="2748"/>
        <v>#DIV/0!</v>
      </c>
      <c r="Q3701" s="72" t="e">
        <f t="shared" si="2750"/>
        <v>#DIV/0!</v>
      </c>
      <c r="R3701" s="66"/>
      <c r="S3701" s="66"/>
      <c r="T3701" s="95"/>
      <c r="U3701" s="209">
        <v>2</v>
      </c>
    </row>
    <row r="3702" spans="1:21" s="61" customFormat="1" ht="15.75" hidden="1" customHeight="1" thickBot="1">
      <c r="A3702" s="75" t="s">
        <v>1896</v>
      </c>
      <c r="B3702" s="213"/>
      <c r="C3702" s="38" t="s">
        <v>2579</v>
      </c>
      <c r="D3702" s="68" t="e">
        <f t="shared" ref="D3702:O3702" si="2759">D3725/$P3725</f>
        <v>#DIV/0!</v>
      </c>
      <c r="E3702" s="177" t="e">
        <f t="shared" si="2759"/>
        <v>#DIV/0!</v>
      </c>
      <c r="F3702" s="177" t="e">
        <f t="shared" si="2759"/>
        <v>#DIV/0!</v>
      </c>
      <c r="G3702" s="177" t="e">
        <f t="shared" si="2759"/>
        <v>#DIV/0!</v>
      </c>
      <c r="H3702" s="177" t="e">
        <f t="shared" si="2759"/>
        <v>#DIV/0!</v>
      </c>
      <c r="I3702" s="177" t="e">
        <f t="shared" si="2759"/>
        <v>#DIV/0!</v>
      </c>
      <c r="J3702" s="177" t="e">
        <f t="shared" si="2759"/>
        <v>#DIV/0!</v>
      </c>
      <c r="K3702" s="177" t="e">
        <f t="shared" si="2759"/>
        <v>#DIV/0!</v>
      </c>
      <c r="L3702" s="177" t="e">
        <f t="shared" si="2759"/>
        <v>#DIV/0!</v>
      </c>
      <c r="M3702" s="177" t="e">
        <f t="shared" si="2759"/>
        <v>#DIV/0!</v>
      </c>
      <c r="N3702" s="177" t="e">
        <f t="shared" si="2759"/>
        <v>#DIV/0!</v>
      </c>
      <c r="O3702" s="178" t="e">
        <f t="shared" si="2759"/>
        <v>#DIV/0!</v>
      </c>
      <c r="P3702" s="71" t="e">
        <f t="shared" ref="P3702:P3704" si="2760">SUM(D3702:O3702)</f>
        <v>#DIV/0!</v>
      </c>
      <c r="Q3702" s="72" t="e">
        <f t="shared" ref="Q3702:Q3704" si="2761">(P3725/P3724-1)</f>
        <v>#DIV/0!</v>
      </c>
      <c r="R3702" s="66"/>
      <c r="S3702" s="66"/>
      <c r="T3702" s="95"/>
      <c r="U3702" s="209">
        <v>2</v>
      </c>
    </row>
    <row r="3703" spans="1:21" s="61" customFormat="1" ht="15.75" hidden="1" customHeight="1" thickBot="1">
      <c r="A3703" s="75" t="s">
        <v>1896</v>
      </c>
      <c r="B3703" s="213"/>
      <c r="C3703" s="38" t="s">
        <v>2675</v>
      </c>
      <c r="D3703" s="68" t="e">
        <f t="shared" ref="D3703:O3703" si="2762">D3726/$P3726</f>
        <v>#DIV/0!</v>
      </c>
      <c r="E3703" s="177" t="e">
        <f t="shared" si="2762"/>
        <v>#DIV/0!</v>
      </c>
      <c r="F3703" s="177" t="e">
        <f t="shared" si="2762"/>
        <v>#DIV/0!</v>
      </c>
      <c r="G3703" s="177" t="e">
        <f t="shared" si="2762"/>
        <v>#DIV/0!</v>
      </c>
      <c r="H3703" s="177" t="e">
        <f t="shared" si="2762"/>
        <v>#DIV/0!</v>
      </c>
      <c r="I3703" s="177" t="e">
        <f t="shared" si="2762"/>
        <v>#DIV/0!</v>
      </c>
      <c r="J3703" s="177" t="e">
        <f t="shared" si="2762"/>
        <v>#DIV/0!</v>
      </c>
      <c r="K3703" s="177" t="e">
        <f t="shared" si="2762"/>
        <v>#DIV/0!</v>
      </c>
      <c r="L3703" s="177" t="e">
        <f t="shared" si="2762"/>
        <v>#DIV/0!</v>
      </c>
      <c r="M3703" s="177" t="e">
        <f t="shared" si="2762"/>
        <v>#DIV/0!</v>
      </c>
      <c r="N3703" s="177" t="e">
        <f t="shared" si="2762"/>
        <v>#DIV/0!</v>
      </c>
      <c r="O3703" s="178" t="e">
        <f t="shared" si="2762"/>
        <v>#DIV/0!</v>
      </c>
      <c r="P3703" s="71" t="e">
        <f t="shared" si="2760"/>
        <v>#DIV/0!</v>
      </c>
      <c r="Q3703" s="72" t="e">
        <f t="shared" si="2761"/>
        <v>#DIV/0!</v>
      </c>
      <c r="R3703" s="66"/>
      <c r="S3703" s="66"/>
      <c r="T3703" s="95"/>
      <c r="U3703" s="209">
        <v>2</v>
      </c>
    </row>
    <row r="3704" spans="1:21" s="61" customFormat="1" ht="15.75" hidden="1" customHeight="1" thickBot="1">
      <c r="A3704" s="75" t="s">
        <v>1896</v>
      </c>
      <c r="B3704" s="213"/>
      <c r="C3704" s="38" t="s">
        <v>2771</v>
      </c>
      <c r="D3704" s="68" t="e">
        <f>D3727/$P3727</f>
        <v>#DIV/0!</v>
      </c>
      <c r="E3704" s="177" t="e">
        <f t="shared" ref="E3704:O3704" si="2763">E3727/$P3727</f>
        <v>#DIV/0!</v>
      </c>
      <c r="F3704" s="177" t="e">
        <f t="shared" si="2763"/>
        <v>#DIV/0!</v>
      </c>
      <c r="G3704" s="177" t="e">
        <f t="shared" si="2763"/>
        <v>#DIV/0!</v>
      </c>
      <c r="H3704" s="177" t="e">
        <f t="shared" si="2763"/>
        <v>#DIV/0!</v>
      </c>
      <c r="I3704" s="177" t="e">
        <f t="shared" si="2763"/>
        <v>#DIV/0!</v>
      </c>
      <c r="J3704" s="177" t="e">
        <f t="shared" si="2763"/>
        <v>#DIV/0!</v>
      </c>
      <c r="K3704" s="177" t="e">
        <f t="shared" si="2763"/>
        <v>#DIV/0!</v>
      </c>
      <c r="L3704" s="177" t="e">
        <f t="shared" si="2763"/>
        <v>#DIV/0!</v>
      </c>
      <c r="M3704" s="177" t="e">
        <f t="shared" si="2763"/>
        <v>#DIV/0!</v>
      </c>
      <c r="N3704" s="177" t="e">
        <f t="shared" si="2763"/>
        <v>#DIV/0!</v>
      </c>
      <c r="O3704" s="178" t="e">
        <f t="shared" si="2763"/>
        <v>#DIV/0!</v>
      </c>
      <c r="P3704" s="71" t="e">
        <f t="shared" si="2760"/>
        <v>#DIV/0!</v>
      </c>
      <c r="Q3704" s="72" t="e">
        <f t="shared" si="2761"/>
        <v>#DIV/0!</v>
      </c>
      <c r="R3704" s="66"/>
      <c r="S3704" s="66"/>
      <c r="T3704" s="95"/>
      <c r="U3704" s="209">
        <v>2</v>
      </c>
    </row>
    <row r="3705" spans="1:21" s="61" customFormat="1" ht="15.75" hidden="1" customHeight="1" thickBot="1">
      <c r="A3705" s="75" t="s">
        <v>1896</v>
      </c>
      <c r="B3705" s="213"/>
      <c r="C3705" s="39" t="s">
        <v>1922</v>
      </c>
      <c r="D3705" s="286">
        <f>D3558+D3509+D3460</f>
        <v>0</v>
      </c>
      <c r="E3705" s="430">
        <f t="shared" ref="E3705:O3705" si="2764">E3558+E3509+E3460</f>
        <v>0</v>
      </c>
      <c r="F3705" s="430">
        <f t="shared" si="2764"/>
        <v>0</v>
      </c>
      <c r="G3705" s="430">
        <f t="shared" si="2764"/>
        <v>0</v>
      </c>
      <c r="H3705" s="430">
        <f t="shared" si="2764"/>
        <v>0</v>
      </c>
      <c r="I3705" s="430">
        <f t="shared" si="2764"/>
        <v>0</v>
      </c>
      <c r="J3705" s="430">
        <f t="shared" si="2764"/>
        <v>0</v>
      </c>
      <c r="K3705" s="430">
        <f t="shared" si="2764"/>
        <v>0</v>
      </c>
      <c r="L3705" s="430">
        <f t="shared" si="2764"/>
        <v>0</v>
      </c>
      <c r="M3705" s="430">
        <f t="shared" si="2764"/>
        <v>0</v>
      </c>
      <c r="N3705" s="430">
        <f t="shared" si="2764"/>
        <v>0</v>
      </c>
      <c r="O3705" s="430">
        <f t="shared" si="2764"/>
        <v>0</v>
      </c>
      <c r="P3705" s="239">
        <f t="shared" si="2748"/>
        <v>0</v>
      </c>
      <c r="Q3705" s="128"/>
      <c r="R3705" s="66"/>
      <c r="S3705" s="66"/>
      <c r="T3705" s="95"/>
      <c r="U3705" s="209">
        <v>2</v>
      </c>
    </row>
    <row r="3706" spans="1:21" s="61" customFormat="1" ht="15.75" hidden="1" customHeight="1" thickBot="1">
      <c r="A3706" s="75" t="s">
        <v>1896</v>
      </c>
      <c r="B3706" s="213"/>
      <c r="C3706" s="38" t="s">
        <v>1923</v>
      </c>
      <c r="D3706" s="73">
        <f t="shared" ref="D3706:O3706" si="2765">D3559+D3510+D3461</f>
        <v>0</v>
      </c>
      <c r="E3706" s="97">
        <f t="shared" si="2765"/>
        <v>0</v>
      </c>
      <c r="F3706" s="97">
        <f t="shared" si="2765"/>
        <v>0</v>
      </c>
      <c r="G3706" s="97">
        <f t="shared" si="2765"/>
        <v>0</v>
      </c>
      <c r="H3706" s="97">
        <f t="shared" si="2765"/>
        <v>0</v>
      </c>
      <c r="I3706" s="97">
        <f t="shared" si="2765"/>
        <v>0</v>
      </c>
      <c r="J3706" s="97">
        <f t="shared" si="2765"/>
        <v>0</v>
      </c>
      <c r="K3706" s="97">
        <f t="shared" si="2765"/>
        <v>0</v>
      </c>
      <c r="L3706" s="97">
        <f t="shared" si="2765"/>
        <v>0</v>
      </c>
      <c r="M3706" s="97">
        <f t="shared" si="2765"/>
        <v>0</v>
      </c>
      <c r="N3706" s="97">
        <f t="shared" si="2765"/>
        <v>0</v>
      </c>
      <c r="O3706" s="160">
        <f t="shared" si="2765"/>
        <v>0</v>
      </c>
      <c r="P3706" s="74">
        <f t="shared" ref="P3706:P3718" si="2766">SUM(D3706:O3706)</f>
        <v>0</v>
      </c>
      <c r="Q3706" s="325"/>
      <c r="R3706" s="357"/>
      <c r="S3706" s="357"/>
      <c r="T3706" s="287"/>
      <c r="U3706" s="209">
        <v>2</v>
      </c>
    </row>
    <row r="3707" spans="1:21" s="61" customFormat="1" ht="15.75" hidden="1" customHeight="1" thickBot="1">
      <c r="A3707" s="75" t="s">
        <v>1896</v>
      </c>
      <c r="B3707" s="213"/>
      <c r="C3707" s="38" t="s">
        <v>1924</v>
      </c>
      <c r="D3707" s="73">
        <f t="shared" ref="D3707:O3707" si="2767">D3560+D3511+D3462</f>
        <v>0</v>
      </c>
      <c r="E3707" s="97">
        <f t="shared" si="2767"/>
        <v>0</v>
      </c>
      <c r="F3707" s="97">
        <f t="shared" si="2767"/>
        <v>0</v>
      </c>
      <c r="G3707" s="97">
        <f t="shared" si="2767"/>
        <v>0</v>
      </c>
      <c r="H3707" s="97">
        <f t="shared" si="2767"/>
        <v>0</v>
      </c>
      <c r="I3707" s="97">
        <f t="shared" si="2767"/>
        <v>0</v>
      </c>
      <c r="J3707" s="97">
        <f t="shared" si="2767"/>
        <v>0</v>
      </c>
      <c r="K3707" s="97">
        <f t="shared" si="2767"/>
        <v>0</v>
      </c>
      <c r="L3707" s="97">
        <f t="shared" si="2767"/>
        <v>0</v>
      </c>
      <c r="M3707" s="97">
        <f t="shared" si="2767"/>
        <v>0</v>
      </c>
      <c r="N3707" s="97">
        <f t="shared" si="2767"/>
        <v>0</v>
      </c>
      <c r="O3707" s="160">
        <f t="shared" si="2767"/>
        <v>0</v>
      </c>
      <c r="P3707" s="74">
        <f t="shared" si="2766"/>
        <v>0</v>
      </c>
      <c r="Q3707" s="127"/>
      <c r="R3707" s="96">
        <f t="shared" ref="R3707:S3712" si="2768">R3560+R3511+R3462</f>
        <v>0</v>
      </c>
      <c r="S3707" s="96">
        <f t="shared" si="2768"/>
        <v>0</v>
      </c>
      <c r="T3707" s="93">
        <f>R3707-S3707</f>
        <v>0</v>
      </c>
      <c r="U3707" s="209">
        <v>2</v>
      </c>
    </row>
    <row r="3708" spans="1:21" s="61" customFormat="1" ht="15.75" hidden="1" customHeight="1" thickBot="1">
      <c r="A3708" s="75" t="s">
        <v>1896</v>
      </c>
      <c r="B3708" s="213"/>
      <c r="C3708" s="38" t="s">
        <v>1925</v>
      </c>
      <c r="D3708" s="73">
        <f t="shared" ref="D3708:O3708" si="2769">D3561+D3512+D3463</f>
        <v>0</v>
      </c>
      <c r="E3708" s="97">
        <f t="shared" si="2769"/>
        <v>0</v>
      </c>
      <c r="F3708" s="97">
        <f t="shared" si="2769"/>
        <v>0</v>
      </c>
      <c r="G3708" s="97">
        <f t="shared" si="2769"/>
        <v>0</v>
      </c>
      <c r="H3708" s="97">
        <f t="shared" si="2769"/>
        <v>0</v>
      </c>
      <c r="I3708" s="97">
        <f t="shared" si="2769"/>
        <v>0</v>
      </c>
      <c r="J3708" s="97">
        <f t="shared" si="2769"/>
        <v>0</v>
      </c>
      <c r="K3708" s="97">
        <f t="shared" si="2769"/>
        <v>0</v>
      </c>
      <c r="L3708" s="97">
        <f t="shared" si="2769"/>
        <v>0</v>
      </c>
      <c r="M3708" s="97">
        <f t="shared" si="2769"/>
        <v>0</v>
      </c>
      <c r="N3708" s="97">
        <f t="shared" si="2769"/>
        <v>0</v>
      </c>
      <c r="O3708" s="160">
        <f t="shared" si="2769"/>
        <v>0</v>
      </c>
      <c r="P3708" s="74">
        <f t="shared" si="2766"/>
        <v>0</v>
      </c>
      <c r="Q3708" s="127"/>
      <c r="R3708" s="96">
        <f t="shared" si="2768"/>
        <v>0</v>
      </c>
      <c r="S3708" s="96">
        <f t="shared" si="2768"/>
        <v>0</v>
      </c>
      <c r="T3708" s="93">
        <f>R3708-S3708</f>
        <v>0</v>
      </c>
      <c r="U3708" s="209">
        <v>2</v>
      </c>
    </row>
    <row r="3709" spans="1:21" s="61" customFormat="1" ht="15.75" hidden="1" customHeight="1" thickBot="1">
      <c r="A3709" s="75" t="s">
        <v>1896</v>
      </c>
      <c r="B3709" s="213"/>
      <c r="C3709" s="38" t="s">
        <v>1926</v>
      </c>
      <c r="D3709" s="73">
        <f t="shared" ref="D3709:O3709" si="2770">D3562+D3513+D3464</f>
        <v>0</v>
      </c>
      <c r="E3709" s="97">
        <f t="shared" si="2770"/>
        <v>0</v>
      </c>
      <c r="F3709" s="97">
        <f t="shared" si="2770"/>
        <v>0</v>
      </c>
      <c r="G3709" s="97">
        <f t="shared" si="2770"/>
        <v>0</v>
      </c>
      <c r="H3709" s="97">
        <f t="shared" si="2770"/>
        <v>0</v>
      </c>
      <c r="I3709" s="97">
        <f t="shared" si="2770"/>
        <v>0</v>
      </c>
      <c r="J3709" s="97">
        <f t="shared" si="2770"/>
        <v>0</v>
      </c>
      <c r="K3709" s="97">
        <f t="shared" si="2770"/>
        <v>0</v>
      </c>
      <c r="L3709" s="97">
        <f t="shared" si="2770"/>
        <v>0</v>
      </c>
      <c r="M3709" s="97">
        <f t="shared" si="2770"/>
        <v>0</v>
      </c>
      <c r="N3709" s="97">
        <f t="shared" si="2770"/>
        <v>0</v>
      </c>
      <c r="O3709" s="160">
        <f t="shared" si="2770"/>
        <v>0</v>
      </c>
      <c r="P3709" s="74">
        <f t="shared" si="2766"/>
        <v>0</v>
      </c>
      <c r="Q3709" s="127"/>
      <c r="R3709" s="96">
        <f t="shared" si="2768"/>
        <v>0</v>
      </c>
      <c r="S3709" s="96">
        <f t="shared" si="2768"/>
        <v>0</v>
      </c>
      <c r="T3709" s="93">
        <f>R3709-S3709</f>
        <v>0</v>
      </c>
      <c r="U3709" s="209">
        <v>2</v>
      </c>
    </row>
    <row r="3710" spans="1:21" s="61" customFormat="1" ht="15.75" hidden="1" customHeight="1" thickBot="1">
      <c r="A3710" s="75" t="s">
        <v>1896</v>
      </c>
      <c r="B3710" s="213"/>
      <c r="C3710" s="38" t="s">
        <v>1927</v>
      </c>
      <c r="D3710" s="407">
        <f t="shared" ref="D3710:O3710" si="2771">D3563+D3514+D3465</f>
        <v>0</v>
      </c>
      <c r="E3710" s="404">
        <f t="shared" si="2771"/>
        <v>0</v>
      </c>
      <c r="F3710" s="404">
        <f t="shared" si="2771"/>
        <v>0</v>
      </c>
      <c r="G3710" s="404">
        <f t="shared" si="2771"/>
        <v>0</v>
      </c>
      <c r="H3710" s="404">
        <f t="shared" si="2771"/>
        <v>0</v>
      </c>
      <c r="I3710" s="404">
        <f t="shared" si="2771"/>
        <v>0</v>
      </c>
      <c r="J3710" s="404">
        <f t="shared" si="2771"/>
        <v>0</v>
      </c>
      <c r="K3710" s="404">
        <f t="shared" si="2771"/>
        <v>0</v>
      </c>
      <c r="L3710" s="404">
        <f t="shared" si="2771"/>
        <v>0</v>
      </c>
      <c r="M3710" s="404">
        <f t="shared" si="2771"/>
        <v>0</v>
      </c>
      <c r="N3710" s="404">
        <f t="shared" si="2771"/>
        <v>0</v>
      </c>
      <c r="O3710" s="160">
        <f t="shared" si="2771"/>
        <v>0</v>
      </c>
      <c r="P3710" s="74">
        <f t="shared" si="2766"/>
        <v>0</v>
      </c>
      <c r="Q3710" s="127"/>
      <c r="R3710" s="96">
        <f t="shared" si="2768"/>
        <v>0</v>
      </c>
      <c r="S3710" s="96">
        <f t="shared" si="2768"/>
        <v>0</v>
      </c>
      <c r="T3710" s="93">
        <f>R3710-S3710</f>
        <v>0</v>
      </c>
      <c r="U3710" s="209">
        <v>2</v>
      </c>
    </row>
    <row r="3711" spans="1:21" s="61" customFormat="1" ht="15.75" hidden="1" customHeight="1" thickBot="1">
      <c r="A3711" s="75" t="s">
        <v>1896</v>
      </c>
      <c r="B3711" s="213"/>
      <c r="C3711" s="38" t="s">
        <v>1928</v>
      </c>
      <c r="D3711" s="243">
        <f t="shared" ref="D3711:O3711" si="2772">D3564+D3515+D3466</f>
        <v>0</v>
      </c>
      <c r="E3711" s="284">
        <f t="shared" si="2772"/>
        <v>0</v>
      </c>
      <c r="F3711" s="284">
        <f t="shared" si="2772"/>
        <v>0</v>
      </c>
      <c r="G3711" s="284">
        <f t="shared" si="2772"/>
        <v>0</v>
      </c>
      <c r="H3711" s="284">
        <f t="shared" si="2772"/>
        <v>0</v>
      </c>
      <c r="I3711" s="284">
        <f t="shared" si="2772"/>
        <v>0</v>
      </c>
      <c r="J3711" s="284">
        <f t="shared" si="2772"/>
        <v>0</v>
      </c>
      <c r="K3711" s="284">
        <f t="shared" si="2772"/>
        <v>0</v>
      </c>
      <c r="L3711" s="284">
        <f t="shared" si="2772"/>
        <v>0</v>
      </c>
      <c r="M3711" s="284">
        <f t="shared" si="2772"/>
        <v>0</v>
      </c>
      <c r="N3711" s="284">
        <f t="shared" si="2772"/>
        <v>0</v>
      </c>
      <c r="O3711" s="440">
        <f t="shared" si="2772"/>
        <v>0</v>
      </c>
      <c r="P3711" s="244">
        <f t="shared" si="2766"/>
        <v>0</v>
      </c>
      <c r="Q3711" s="127"/>
      <c r="R3711" s="73">
        <f t="shared" si="2768"/>
        <v>0</v>
      </c>
      <c r="S3711" s="73">
        <f t="shared" si="2768"/>
        <v>0</v>
      </c>
      <c r="T3711" s="76">
        <f>S3711-R3711</f>
        <v>0</v>
      </c>
      <c r="U3711" s="209">
        <v>2</v>
      </c>
    </row>
    <row r="3712" spans="1:21" s="61" customFormat="1" ht="15.75" hidden="1" customHeight="1" thickBot="1">
      <c r="A3712" s="75" t="s">
        <v>1896</v>
      </c>
      <c r="B3712" s="213"/>
      <c r="C3712" s="42" t="s">
        <v>1929</v>
      </c>
      <c r="D3712" s="73">
        <f t="shared" ref="D3712:O3712" si="2773">D3565+D3516+D3467</f>
        <v>0</v>
      </c>
      <c r="E3712" s="97">
        <f t="shared" si="2773"/>
        <v>0</v>
      </c>
      <c r="F3712" s="97">
        <f t="shared" si="2773"/>
        <v>0</v>
      </c>
      <c r="G3712" s="97">
        <f t="shared" si="2773"/>
        <v>0</v>
      </c>
      <c r="H3712" s="97">
        <f t="shared" si="2773"/>
        <v>0</v>
      </c>
      <c r="I3712" s="97">
        <f t="shared" si="2773"/>
        <v>0</v>
      </c>
      <c r="J3712" s="97">
        <f t="shared" si="2773"/>
        <v>0</v>
      </c>
      <c r="K3712" s="97">
        <f t="shared" si="2773"/>
        <v>0</v>
      </c>
      <c r="L3712" s="97">
        <f t="shared" si="2773"/>
        <v>0</v>
      </c>
      <c r="M3712" s="97">
        <f t="shared" si="2773"/>
        <v>0</v>
      </c>
      <c r="N3712" s="97">
        <f t="shared" si="2773"/>
        <v>0</v>
      </c>
      <c r="O3712" s="160">
        <f t="shared" si="2773"/>
        <v>0</v>
      </c>
      <c r="P3712" s="74">
        <f t="shared" si="2766"/>
        <v>0</v>
      </c>
      <c r="Q3712" s="127"/>
      <c r="R3712" s="246">
        <f t="shared" si="2768"/>
        <v>0</v>
      </c>
      <c r="S3712" s="246">
        <f t="shared" si="2768"/>
        <v>0</v>
      </c>
      <c r="T3712" s="358">
        <f>R3712-S3712</f>
        <v>0</v>
      </c>
      <c r="U3712" s="209">
        <v>2</v>
      </c>
    </row>
    <row r="3713" spans="1:246" s="61" customFormat="1" ht="15.6" hidden="1" customHeight="1" thickBot="1">
      <c r="A3713" s="75" t="s">
        <v>1896</v>
      </c>
      <c r="B3713" s="62">
        <v>664</v>
      </c>
      <c r="C3713" s="42" t="s">
        <v>2437</v>
      </c>
      <c r="D3713" s="73">
        <f>D3664+D3615+D3566+D3517+D3468</f>
        <v>9.1</v>
      </c>
      <c r="E3713" s="73">
        <f t="shared" ref="E3713:O3713" si="2774">E3664+E3615+E3566+E3517+E3468</f>
        <v>8.9</v>
      </c>
      <c r="F3713" s="73">
        <f t="shared" si="2774"/>
        <v>9.3000000000000007</v>
      </c>
      <c r="G3713" s="73">
        <f t="shared" si="2774"/>
        <v>8.8000000000000007</v>
      </c>
      <c r="H3713" s="73">
        <f t="shared" si="2774"/>
        <v>9.1000000000000014</v>
      </c>
      <c r="I3713" s="73">
        <f t="shared" si="2774"/>
        <v>8.8000000000000007</v>
      </c>
      <c r="J3713" s="73">
        <f t="shared" si="2774"/>
        <v>9.3000000000000007</v>
      </c>
      <c r="K3713" s="73">
        <f t="shared" si="2774"/>
        <v>9.0000000000000018</v>
      </c>
      <c r="L3713" s="73">
        <f t="shared" si="2774"/>
        <v>9.3000000000000007</v>
      </c>
      <c r="M3713" s="73">
        <f t="shared" si="2774"/>
        <v>9.6000000000000014</v>
      </c>
      <c r="N3713" s="73">
        <f t="shared" si="2774"/>
        <v>9.4</v>
      </c>
      <c r="O3713" s="73">
        <f t="shared" si="2774"/>
        <v>9.1999999999999957</v>
      </c>
      <c r="P3713" s="74">
        <f>SUM(D3713:O3713)</f>
        <v>109.79999999999998</v>
      </c>
      <c r="Q3713" s="75"/>
      <c r="R3713" s="73">
        <f>R3664+R3615+R3566+R3517+R3468</f>
        <v>109.8</v>
      </c>
      <c r="S3713" s="73">
        <f>S3664+S3615+S3566+S3517+S3468</f>
        <v>109.8</v>
      </c>
      <c r="T3713" s="93">
        <f>R3713-S3713</f>
        <v>0</v>
      </c>
      <c r="U3713" s="209">
        <v>2</v>
      </c>
    </row>
    <row r="3714" spans="1:246" s="61" customFormat="1" ht="15.75" hidden="1" customHeight="1" thickBot="1">
      <c r="A3714" s="75" t="s">
        <v>1896</v>
      </c>
      <c r="B3714" s="213"/>
      <c r="C3714" s="42" t="s">
        <v>1930</v>
      </c>
      <c r="D3714" s="73">
        <f t="shared" ref="D3714:O3714" si="2775">D3567+D3518+D3469</f>
        <v>0</v>
      </c>
      <c r="E3714" s="97">
        <f t="shared" si="2775"/>
        <v>3.03849693</v>
      </c>
      <c r="F3714" s="97">
        <f t="shared" si="2775"/>
        <v>2.0286311599999998</v>
      </c>
      <c r="G3714" s="97">
        <f t="shared" si="2775"/>
        <v>1.24576416</v>
      </c>
      <c r="H3714" s="97">
        <f t="shared" si="2775"/>
        <v>6.1812039399999996</v>
      </c>
      <c r="I3714" s="97">
        <f t="shared" si="2775"/>
        <v>8.3020346899999993</v>
      </c>
      <c r="J3714" s="97">
        <f t="shared" si="2775"/>
        <v>7.1417352200000002</v>
      </c>
      <c r="K3714" s="97">
        <f t="shared" si="2775"/>
        <v>5.5933027100000023</v>
      </c>
      <c r="L3714" s="97">
        <f t="shared" si="2775"/>
        <v>4.5604149499999984</v>
      </c>
      <c r="M3714" s="97">
        <f t="shared" si="2775"/>
        <v>5.3634293299999998</v>
      </c>
      <c r="N3714" s="97">
        <f t="shared" si="2775"/>
        <v>5.2693451600000003</v>
      </c>
      <c r="O3714" s="160">
        <f t="shared" si="2775"/>
        <v>5.6736469600000019</v>
      </c>
      <c r="P3714" s="74">
        <f t="shared" si="2766"/>
        <v>54.398005210000008</v>
      </c>
      <c r="Q3714" s="75"/>
      <c r="R3714" s="248">
        <f t="shared" ref="R3714:S3717" si="2776">R3567+R3518+R3469</f>
        <v>47.199999999999996</v>
      </c>
      <c r="S3714" s="248">
        <f t="shared" si="2776"/>
        <v>47.199999999999996</v>
      </c>
      <c r="T3714" s="392">
        <f>R3714-S3714</f>
        <v>0</v>
      </c>
      <c r="U3714" s="209">
        <v>2</v>
      </c>
    </row>
    <row r="3715" spans="1:246" s="61" customFormat="1" ht="15.75" hidden="1" customHeight="1" thickBot="1">
      <c r="A3715" s="75" t="s">
        <v>1896</v>
      </c>
      <c r="B3715" s="62"/>
      <c r="C3715" s="42" t="s">
        <v>1931</v>
      </c>
      <c r="D3715" s="73">
        <f t="shared" ref="D3715:O3715" si="2777">D3568+D3519+D3470</f>
        <v>5.5269413199999997</v>
      </c>
      <c r="E3715" s="97">
        <f t="shared" si="2777"/>
        <v>6.3873380300000004</v>
      </c>
      <c r="F3715" s="97">
        <f t="shared" si="2777"/>
        <v>5.7473430199999989</v>
      </c>
      <c r="G3715" s="97">
        <f t="shared" si="2777"/>
        <v>9.3018629800000028</v>
      </c>
      <c r="H3715" s="97">
        <f t="shared" si="2777"/>
        <v>5.9466126500000005</v>
      </c>
      <c r="I3715" s="97">
        <f t="shared" si="2777"/>
        <v>5.8555381099999995</v>
      </c>
      <c r="J3715" s="97">
        <f t="shared" si="2777"/>
        <v>8.2271550399999978</v>
      </c>
      <c r="K3715" s="97">
        <f t="shared" si="2777"/>
        <v>7.1157498100000014</v>
      </c>
      <c r="L3715" s="97">
        <f t="shared" si="2777"/>
        <v>6.3715247300000035</v>
      </c>
      <c r="M3715" s="97">
        <f t="shared" si="2777"/>
        <v>4.6210419899999993</v>
      </c>
      <c r="N3715" s="97">
        <f t="shared" si="2777"/>
        <v>4.095635719999998</v>
      </c>
      <c r="O3715" s="160">
        <f t="shared" si="2777"/>
        <v>5.9763456299999964</v>
      </c>
      <c r="P3715" s="74">
        <f t="shared" si="2766"/>
        <v>75.173089030000014</v>
      </c>
      <c r="Q3715" s="75"/>
      <c r="R3715" s="73">
        <f t="shared" si="2776"/>
        <v>79.3</v>
      </c>
      <c r="S3715" s="96">
        <f t="shared" si="2776"/>
        <v>79.3</v>
      </c>
      <c r="T3715" s="273">
        <f t="shared" ref="T3715:T3724" si="2778">R3715-S3715</f>
        <v>0</v>
      </c>
      <c r="U3715" s="209">
        <v>2</v>
      </c>
    </row>
    <row r="3716" spans="1:246" s="61" customFormat="1" ht="15.75" hidden="1" customHeight="1" thickBot="1">
      <c r="A3716" s="75" t="s">
        <v>1896</v>
      </c>
      <c r="B3716" s="62"/>
      <c r="C3716" s="38" t="s">
        <v>1932</v>
      </c>
      <c r="D3716" s="77">
        <f t="shared" ref="D3716:O3716" si="2779">D3569+D3520+D3471</f>
        <v>5.6462081299999998</v>
      </c>
      <c r="E3716" s="171">
        <f t="shared" si="2779"/>
        <v>5.8753412400000009</v>
      </c>
      <c r="F3716" s="171">
        <f t="shared" si="2779"/>
        <v>6.8401039400000014</v>
      </c>
      <c r="G3716" s="171">
        <f t="shared" si="2779"/>
        <v>6.7557177300000006</v>
      </c>
      <c r="H3716" s="171">
        <f t="shared" si="2779"/>
        <v>8.1137638599999988</v>
      </c>
      <c r="I3716" s="171">
        <f t="shared" si="2779"/>
        <v>6.1742583499999979</v>
      </c>
      <c r="J3716" s="171">
        <f t="shared" si="2779"/>
        <v>8.4743310399999956</v>
      </c>
      <c r="K3716" s="171">
        <f t="shared" si="2779"/>
        <v>6.9849549599999996</v>
      </c>
      <c r="L3716" s="171">
        <f t="shared" si="2779"/>
        <v>8.768922019999998</v>
      </c>
      <c r="M3716" s="171">
        <f t="shared" si="2779"/>
        <v>7.1948350000000021</v>
      </c>
      <c r="N3716" s="171">
        <f t="shared" si="2779"/>
        <v>9.727611560000005</v>
      </c>
      <c r="O3716" s="241">
        <f t="shared" si="2779"/>
        <v>8.9179193300000037</v>
      </c>
      <c r="P3716" s="78">
        <f t="shared" si="2766"/>
        <v>89.473967160000001</v>
      </c>
      <c r="Q3716" s="453"/>
      <c r="R3716" s="243">
        <f t="shared" si="2776"/>
        <v>85.1</v>
      </c>
      <c r="S3716" s="246">
        <f t="shared" si="2776"/>
        <v>85.1</v>
      </c>
      <c r="T3716" s="358">
        <f t="shared" si="2778"/>
        <v>0</v>
      </c>
      <c r="U3716" s="209">
        <v>2</v>
      </c>
    </row>
    <row r="3717" spans="1:246" s="61" customFormat="1" ht="15.6" hidden="1" customHeight="1" thickBot="1">
      <c r="A3717" s="75" t="s">
        <v>1896</v>
      </c>
      <c r="B3717" s="62"/>
      <c r="C3717" s="38" t="s">
        <v>1933</v>
      </c>
      <c r="D3717" s="73">
        <f t="shared" ref="D3717:O3717" si="2780">D3570+D3521+D3472</f>
        <v>6.3848315000000007</v>
      </c>
      <c r="E3717" s="97">
        <f t="shared" si="2780"/>
        <v>8.4232866600000005</v>
      </c>
      <c r="F3717" s="97">
        <f t="shared" si="2780"/>
        <v>7.4057277099999999</v>
      </c>
      <c r="G3717" s="97">
        <f t="shared" si="2780"/>
        <v>9.1650179200000004</v>
      </c>
      <c r="H3717" s="97">
        <f t="shared" si="2780"/>
        <v>6.1126597299999981</v>
      </c>
      <c r="I3717" s="97">
        <f t="shared" si="2780"/>
        <v>8.8188717199999971</v>
      </c>
      <c r="J3717" s="97">
        <f t="shared" si="2780"/>
        <v>7.4790197599999981</v>
      </c>
      <c r="K3717" s="97">
        <f t="shared" si="2780"/>
        <v>7.1701059500000035</v>
      </c>
      <c r="L3717" s="97">
        <f t="shared" si="2780"/>
        <v>7.1596505299999968</v>
      </c>
      <c r="M3717" s="97">
        <f t="shared" si="2780"/>
        <v>7.7236860900000011</v>
      </c>
      <c r="N3717" s="97">
        <f t="shared" si="2780"/>
        <v>8.6197671699999976</v>
      </c>
      <c r="O3717" s="160">
        <f t="shared" si="2780"/>
        <v>7.6589876299999977</v>
      </c>
      <c r="P3717" s="74">
        <f t="shared" si="2766"/>
        <v>92.121612369999994</v>
      </c>
      <c r="Q3717" s="453"/>
      <c r="R3717" s="73">
        <f t="shared" si="2776"/>
        <v>87.5</v>
      </c>
      <c r="S3717" s="96">
        <f t="shared" si="2776"/>
        <v>87.5</v>
      </c>
      <c r="T3717" s="93">
        <f t="shared" si="2778"/>
        <v>0</v>
      </c>
      <c r="U3717" s="209">
        <v>2</v>
      </c>
    </row>
    <row r="3718" spans="1:246" s="61" customFormat="1" ht="15.6" hidden="1" customHeight="1" thickBot="1">
      <c r="A3718" s="75" t="s">
        <v>1896</v>
      </c>
      <c r="B3718" s="62"/>
      <c r="C3718" s="38" t="s">
        <v>1934</v>
      </c>
      <c r="D3718" s="73">
        <f>D3669+D3620+D3571+D3522+D3473</f>
        <v>7.1900274000000008</v>
      </c>
      <c r="E3718" s="73">
        <f t="shared" ref="E3718:O3718" si="2781">E3669+E3620+E3571+E3522+E3473</f>
        <v>6.3278800299999993</v>
      </c>
      <c r="F3718" s="73">
        <f t="shared" si="2781"/>
        <v>9.9388836999999999</v>
      </c>
      <c r="G3718" s="73">
        <f t="shared" si="2781"/>
        <v>6.0023772599999994</v>
      </c>
      <c r="H3718" s="73">
        <f t="shared" si="2781"/>
        <v>9.2098255099999999</v>
      </c>
      <c r="I3718" s="73">
        <f t="shared" si="2781"/>
        <v>7.6692666799999998</v>
      </c>
      <c r="J3718" s="73">
        <f t="shared" si="2781"/>
        <v>7.9692695299999992</v>
      </c>
      <c r="K3718" s="73">
        <f t="shared" si="2781"/>
        <v>6.2284338000000004</v>
      </c>
      <c r="L3718" s="73">
        <f t="shared" si="2781"/>
        <v>9.9853796599999995</v>
      </c>
      <c r="M3718" s="73">
        <f t="shared" si="2781"/>
        <v>6.5550324599999996</v>
      </c>
      <c r="N3718" s="73">
        <f t="shared" si="2781"/>
        <v>10.59152592</v>
      </c>
      <c r="O3718" s="73">
        <f t="shared" si="2781"/>
        <v>6.3680444300000003</v>
      </c>
      <c r="P3718" s="74">
        <f t="shared" si="2766"/>
        <v>94.035946379999999</v>
      </c>
      <c r="Q3718" s="79"/>
      <c r="R3718" s="73">
        <f t="shared" ref="R3718:S3720" si="2782">R3669+R3620+R3571+R3522+R3473</f>
        <v>101.3</v>
      </c>
      <c r="S3718" s="73">
        <f t="shared" si="2782"/>
        <v>101.3</v>
      </c>
      <c r="T3718" s="393">
        <f t="shared" si="2778"/>
        <v>0</v>
      </c>
      <c r="U3718" s="209">
        <v>2</v>
      </c>
    </row>
    <row r="3719" spans="1:246" s="61" customFormat="1" ht="15.75" hidden="1" customHeight="1" thickBot="1">
      <c r="A3719" s="75" t="s">
        <v>1896</v>
      </c>
      <c r="B3719" s="62">
        <f>+B3713+1</f>
        <v>665</v>
      </c>
      <c r="C3719" s="38" t="s">
        <v>1935</v>
      </c>
      <c r="D3719" s="73">
        <f>D3670+D3621+D3572+D3523+D3474</f>
        <v>8.9337655500000004</v>
      </c>
      <c r="E3719" s="73">
        <f t="shared" ref="E3719:O3719" si="2783">E3670+E3621+E3572+E3523+E3474</f>
        <v>10.379878510000001</v>
      </c>
      <c r="F3719" s="73">
        <f t="shared" si="2783"/>
        <v>12.108481380000001</v>
      </c>
      <c r="G3719" s="73">
        <f t="shared" si="2783"/>
        <v>9.0450480699999982</v>
      </c>
      <c r="H3719" s="73">
        <f t="shared" si="2783"/>
        <v>5.8365456700000014</v>
      </c>
      <c r="I3719" s="73">
        <f t="shared" si="2783"/>
        <v>5.8722132700000031</v>
      </c>
      <c r="J3719" s="73">
        <f t="shared" si="2783"/>
        <v>7.4421885000000021</v>
      </c>
      <c r="K3719" s="73">
        <f t="shared" si="2783"/>
        <v>5.7094345399999966</v>
      </c>
      <c r="L3719" s="73">
        <f t="shared" si="2783"/>
        <v>7.114375070000003</v>
      </c>
      <c r="M3719" s="73">
        <f t="shared" si="2783"/>
        <v>8.0142962700000027</v>
      </c>
      <c r="N3719" s="73">
        <f t="shared" si="2783"/>
        <v>7.2066325000000013</v>
      </c>
      <c r="O3719" s="73">
        <f t="shared" si="2783"/>
        <v>6.9564077400000066</v>
      </c>
      <c r="P3719" s="74">
        <f t="shared" ref="P3719:P3724" si="2784">SUM(D3719:O3719)</f>
        <v>94.619267070000021</v>
      </c>
      <c r="Q3719" s="453"/>
      <c r="R3719" s="97">
        <f t="shared" si="2782"/>
        <v>108.10000000000001</v>
      </c>
      <c r="S3719" s="73">
        <f t="shared" si="2782"/>
        <v>108.10000000000001</v>
      </c>
      <c r="T3719" s="93">
        <f t="shared" si="2778"/>
        <v>0</v>
      </c>
      <c r="U3719" s="209">
        <v>2</v>
      </c>
    </row>
    <row r="3720" spans="1:246" s="61" customFormat="1" ht="15.75" hidden="1" customHeight="1" thickBot="1">
      <c r="A3720" s="75" t="s">
        <v>1896</v>
      </c>
      <c r="B3720" s="62">
        <v>665</v>
      </c>
      <c r="C3720" s="38" t="s">
        <v>1936</v>
      </c>
      <c r="D3720" s="73">
        <f t="shared" ref="D3720:O3720" si="2785">D3671+D3622+D3573+D3524+D3475</f>
        <v>8.6</v>
      </c>
      <c r="E3720" s="73">
        <f t="shared" si="2785"/>
        <v>8.4</v>
      </c>
      <c r="F3720" s="73">
        <f t="shared" si="2785"/>
        <v>8.6999999999999993</v>
      </c>
      <c r="G3720" s="73">
        <f t="shared" si="2785"/>
        <v>8.3000000000000007</v>
      </c>
      <c r="H3720" s="73">
        <f t="shared" si="2785"/>
        <v>8.5</v>
      </c>
      <c r="I3720" s="73">
        <f t="shared" si="2785"/>
        <v>8.6</v>
      </c>
      <c r="J3720" s="73">
        <f t="shared" si="2785"/>
        <v>9.0000000000000018</v>
      </c>
      <c r="K3720" s="73">
        <f t="shared" si="2785"/>
        <v>8.4</v>
      </c>
      <c r="L3720" s="73">
        <f t="shared" si="2785"/>
        <v>8.7999999999999989</v>
      </c>
      <c r="M3720" s="73">
        <f t="shared" si="2785"/>
        <v>9.5000000000000018</v>
      </c>
      <c r="N3720" s="73">
        <f t="shared" si="2785"/>
        <v>9.0000000000000018</v>
      </c>
      <c r="O3720" s="73">
        <f t="shared" si="2785"/>
        <v>9.5000000000000089</v>
      </c>
      <c r="P3720" s="74">
        <f t="shared" si="2784"/>
        <v>105.30000000000001</v>
      </c>
      <c r="Q3720" s="79"/>
      <c r="R3720" s="97">
        <f t="shared" si="2782"/>
        <v>105.3</v>
      </c>
      <c r="S3720" s="97">
        <f t="shared" si="2782"/>
        <v>105.3</v>
      </c>
      <c r="T3720" s="93">
        <f t="shared" si="2778"/>
        <v>0</v>
      </c>
      <c r="U3720" s="209">
        <v>2</v>
      </c>
    </row>
    <row r="3721" spans="1:246" s="61" customFormat="1" ht="15.75" hidden="1" customHeight="1" thickBot="1">
      <c r="A3721" s="75" t="s">
        <v>1896</v>
      </c>
      <c r="B3721" s="62">
        <v>666</v>
      </c>
      <c r="C3721" s="38" t="s">
        <v>1937</v>
      </c>
      <c r="D3721" s="73">
        <f t="shared" ref="D3721:O3721" si="2786">D3672+D3623+D3574+D3525+D3476</f>
        <v>8.6</v>
      </c>
      <c r="E3721" s="73">
        <f t="shared" si="2786"/>
        <v>8.5</v>
      </c>
      <c r="F3721" s="73">
        <f t="shared" si="2786"/>
        <v>8.8999999999999986</v>
      </c>
      <c r="G3721" s="73">
        <f t="shared" si="2786"/>
        <v>8.3000000000000007</v>
      </c>
      <c r="H3721" s="73">
        <f t="shared" si="2786"/>
        <v>8.6</v>
      </c>
      <c r="I3721" s="73">
        <f t="shared" si="2786"/>
        <v>8.6</v>
      </c>
      <c r="J3721" s="73">
        <f t="shared" si="2786"/>
        <v>9.0000000000000018</v>
      </c>
      <c r="K3721" s="73">
        <f t="shared" si="2786"/>
        <v>8.5</v>
      </c>
      <c r="L3721" s="73">
        <f t="shared" si="2786"/>
        <v>8.8999999999999986</v>
      </c>
      <c r="M3721" s="73">
        <f t="shared" si="2786"/>
        <v>9.6000000000000014</v>
      </c>
      <c r="N3721" s="73">
        <f t="shared" si="2786"/>
        <v>9.0000000000000018</v>
      </c>
      <c r="O3721" s="73">
        <f t="shared" si="2786"/>
        <v>9.6000000000000014</v>
      </c>
      <c r="P3721" s="74">
        <f t="shared" si="2784"/>
        <v>106.1</v>
      </c>
      <c r="Q3721" s="161"/>
      <c r="R3721" s="96">
        <f t="shared" ref="R3721:S3724" si="2787">R3574+R3525+R3476</f>
        <v>84.3</v>
      </c>
      <c r="S3721" s="96">
        <f t="shared" si="2787"/>
        <v>84.3</v>
      </c>
      <c r="T3721" s="93">
        <f t="shared" si="2778"/>
        <v>0</v>
      </c>
      <c r="U3721" s="209">
        <v>2</v>
      </c>
    </row>
    <row r="3722" spans="1:246" s="61" customFormat="1" ht="15.75" hidden="1" customHeight="1" thickBot="1">
      <c r="A3722" s="75" t="s">
        <v>1896</v>
      </c>
      <c r="B3722" s="213"/>
      <c r="C3722" s="38" t="s">
        <v>1938</v>
      </c>
      <c r="D3722" s="73">
        <f t="shared" ref="D3722:O3722" si="2788">D3673+D3624+D3575+D3526+D3477</f>
        <v>0</v>
      </c>
      <c r="E3722" s="73">
        <f t="shared" si="2788"/>
        <v>0</v>
      </c>
      <c r="F3722" s="73">
        <f t="shared" si="2788"/>
        <v>0</v>
      </c>
      <c r="G3722" s="73">
        <f t="shared" si="2788"/>
        <v>0</v>
      </c>
      <c r="H3722" s="73">
        <f t="shared" si="2788"/>
        <v>0</v>
      </c>
      <c r="I3722" s="73">
        <f t="shared" si="2788"/>
        <v>0</v>
      </c>
      <c r="J3722" s="73">
        <f t="shared" si="2788"/>
        <v>0</v>
      </c>
      <c r="K3722" s="73">
        <f t="shared" si="2788"/>
        <v>0</v>
      </c>
      <c r="L3722" s="73">
        <f t="shared" si="2788"/>
        <v>0</v>
      </c>
      <c r="M3722" s="73">
        <f t="shared" si="2788"/>
        <v>0</v>
      </c>
      <c r="N3722" s="73">
        <f t="shared" si="2788"/>
        <v>0</v>
      </c>
      <c r="O3722" s="73">
        <f t="shared" si="2788"/>
        <v>0</v>
      </c>
      <c r="P3722" s="74">
        <f t="shared" si="2784"/>
        <v>0</v>
      </c>
      <c r="Q3722" s="161"/>
      <c r="R3722" s="96">
        <f t="shared" si="2787"/>
        <v>0</v>
      </c>
      <c r="S3722" s="96">
        <f t="shared" si="2787"/>
        <v>0</v>
      </c>
      <c r="T3722" s="93">
        <f t="shared" si="2778"/>
        <v>0</v>
      </c>
      <c r="U3722" s="209">
        <v>2</v>
      </c>
    </row>
    <row r="3723" spans="1:246" s="61" customFormat="1" ht="15.75" hidden="1" customHeight="1" thickBot="1">
      <c r="A3723" s="75" t="s">
        <v>1896</v>
      </c>
      <c r="B3723" s="213"/>
      <c r="C3723" s="38" t="s">
        <v>1939</v>
      </c>
      <c r="D3723" s="73">
        <f t="shared" ref="D3723:O3723" si="2789">D3674+D3625+D3576+D3527+D3478</f>
        <v>0</v>
      </c>
      <c r="E3723" s="73">
        <f t="shared" si="2789"/>
        <v>0</v>
      </c>
      <c r="F3723" s="73">
        <f t="shared" si="2789"/>
        <v>0</v>
      </c>
      <c r="G3723" s="73">
        <f t="shared" si="2789"/>
        <v>0</v>
      </c>
      <c r="H3723" s="73">
        <f t="shared" si="2789"/>
        <v>0</v>
      </c>
      <c r="I3723" s="73">
        <f t="shared" si="2789"/>
        <v>0</v>
      </c>
      <c r="J3723" s="73">
        <f t="shared" si="2789"/>
        <v>0</v>
      </c>
      <c r="K3723" s="73">
        <f t="shared" si="2789"/>
        <v>0</v>
      </c>
      <c r="L3723" s="73">
        <f t="shared" si="2789"/>
        <v>0</v>
      </c>
      <c r="M3723" s="73">
        <f t="shared" si="2789"/>
        <v>0</v>
      </c>
      <c r="N3723" s="73">
        <f t="shared" si="2789"/>
        <v>0</v>
      </c>
      <c r="O3723" s="73">
        <f t="shared" si="2789"/>
        <v>0</v>
      </c>
      <c r="P3723" s="74">
        <f t="shared" si="2784"/>
        <v>0</v>
      </c>
      <c r="Q3723" s="161"/>
      <c r="R3723" s="96">
        <f t="shared" si="2787"/>
        <v>0</v>
      </c>
      <c r="S3723" s="96">
        <f t="shared" si="2787"/>
        <v>0</v>
      </c>
      <c r="T3723" s="93">
        <f t="shared" si="2778"/>
        <v>0</v>
      </c>
      <c r="U3723" s="209">
        <v>2</v>
      </c>
    </row>
    <row r="3724" spans="1:246" s="61" customFormat="1" ht="15.75" hidden="1" customHeight="1" thickBot="1">
      <c r="A3724" s="75" t="s">
        <v>1896</v>
      </c>
      <c r="B3724" s="213"/>
      <c r="C3724" s="38" t="s">
        <v>1940</v>
      </c>
      <c r="D3724" s="73">
        <f t="shared" ref="D3724:O3724" si="2790">D3675+D3626+D3577+D3528+D3479</f>
        <v>0</v>
      </c>
      <c r="E3724" s="73">
        <f t="shared" si="2790"/>
        <v>0</v>
      </c>
      <c r="F3724" s="73">
        <f t="shared" si="2790"/>
        <v>0</v>
      </c>
      <c r="G3724" s="73">
        <f t="shared" si="2790"/>
        <v>0</v>
      </c>
      <c r="H3724" s="73">
        <f t="shared" si="2790"/>
        <v>0</v>
      </c>
      <c r="I3724" s="73">
        <f t="shared" si="2790"/>
        <v>0</v>
      </c>
      <c r="J3724" s="73">
        <f t="shared" si="2790"/>
        <v>0</v>
      </c>
      <c r="K3724" s="73">
        <f t="shared" si="2790"/>
        <v>0</v>
      </c>
      <c r="L3724" s="73">
        <f t="shared" si="2790"/>
        <v>0</v>
      </c>
      <c r="M3724" s="73">
        <f t="shared" si="2790"/>
        <v>0</v>
      </c>
      <c r="N3724" s="73">
        <f t="shared" si="2790"/>
        <v>0</v>
      </c>
      <c r="O3724" s="73">
        <f t="shared" si="2790"/>
        <v>0</v>
      </c>
      <c r="P3724" s="74">
        <f t="shared" si="2784"/>
        <v>0</v>
      </c>
      <c r="Q3724" s="161"/>
      <c r="R3724" s="96">
        <f t="shared" si="2787"/>
        <v>0</v>
      </c>
      <c r="S3724" s="96">
        <f t="shared" si="2787"/>
        <v>0</v>
      </c>
      <c r="T3724" s="93">
        <f t="shared" si="2778"/>
        <v>0</v>
      </c>
      <c r="U3724" s="209">
        <v>2</v>
      </c>
    </row>
    <row r="3725" spans="1:246" s="61" customFormat="1" ht="15.75" hidden="1" customHeight="1" thickBot="1">
      <c r="A3725" s="75" t="s">
        <v>1896</v>
      </c>
      <c r="B3725" s="213"/>
      <c r="C3725" s="38" t="s">
        <v>2579</v>
      </c>
      <c r="D3725" s="73">
        <f t="shared" ref="D3725:O3725" si="2791">D3676+D3627+D3578+D3529+D3480</f>
        <v>0</v>
      </c>
      <c r="E3725" s="73">
        <f t="shared" si="2791"/>
        <v>0</v>
      </c>
      <c r="F3725" s="73">
        <f t="shared" si="2791"/>
        <v>0</v>
      </c>
      <c r="G3725" s="73">
        <f t="shared" si="2791"/>
        <v>0</v>
      </c>
      <c r="H3725" s="73">
        <f t="shared" si="2791"/>
        <v>0</v>
      </c>
      <c r="I3725" s="73">
        <f t="shared" si="2791"/>
        <v>0</v>
      </c>
      <c r="J3725" s="73">
        <f t="shared" si="2791"/>
        <v>0</v>
      </c>
      <c r="K3725" s="73">
        <f t="shared" si="2791"/>
        <v>0</v>
      </c>
      <c r="L3725" s="73">
        <f t="shared" si="2791"/>
        <v>0</v>
      </c>
      <c r="M3725" s="73">
        <f t="shared" si="2791"/>
        <v>0</v>
      </c>
      <c r="N3725" s="73">
        <f t="shared" si="2791"/>
        <v>0</v>
      </c>
      <c r="O3725" s="73">
        <f t="shared" si="2791"/>
        <v>0</v>
      </c>
      <c r="P3725" s="74">
        <f t="shared" ref="P3725:P3727" si="2792">SUM(D3725:O3725)</f>
        <v>0</v>
      </c>
      <c r="Q3725" s="161"/>
      <c r="R3725" s="96">
        <f t="shared" ref="R3725:S3725" si="2793">R3578+R3529+R3480</f>
        <v>0</v>
      </c>
      <c r="S3725" s="96">
        <f t="shared" si="2793"/>
        <v>0</v>
      </c>
      <c r="T3725" s="93">
        <f t="shared" ref="T3725:T3727" si="2794">R3725-S3725</f>
        <v>0</v>
      </c>
      <c r="U3725" s="209">
        <v>2</v>
      </c>
    </row>
    <row r="3726" spans="1:246" s="61" customFormat="1" ht="15.75" hidden="1" customHeight="1" thickBot="1">
      <c r="A3726" s="75" t="s">
        <v>1896</v>
      </c>
      <c r="B3726" s="213"/>
      <c r="C3726" s="38" t="s">
        <v>2675</v>
      </c>
      <c r="D3726" s="73">
        <f t="shared" ref="D3726:O3726" si="2795">D3677+D3628+D3579+D3530+D3481</f>
        <v>0</v>
      </c>
      <c r="E3726" s="73">
        <f t="shared" si="2795"/>
        <v>0</v>
      </c>
      <c r="F3726" s="73">
        <f t="shared" si="2795"/>
        <v>0</v>
      </c>
      <c r="G3726" s="73">
        <f t="shared" si="2795"/>
        <v>0</v>
      </c>
      <c r="H3726" s="73">
        <f t="shared" si="2795"/>
        <v>0</v>
      </c>
      <c r="I3726" s="73">
        <f t="shared" si="2795"/>
        <v>0</v>
      </c>
      <c r="J3726" s="73">
        <f t="shared" si="2795"/>
        <v>0</v>
      </c>
      <c r="K3726" s="73">
        <f t="shared" si="2795"/>
        <v>0</v>
      </c>
      <c r="L3726" s="73">
        <f t="shared" si="2795"/>
        <v>0</v>
      </c>
      <c r="M3726" s="73">
        <f t="shared" si="2795"/>
        <v>0</v>
      </c>
      <c r="N3726" s="73">
        <f t="shared" si="2795"/>
        <v>0</v>
      </c>
      <c r="O3726" s="73">
        <f t="shared" si="2795"/>
        <v>0</v>
      </c>
      <c r="P3726" s="74">
        <f t="shared" si="2792"/>
        <v>0</v>
      </c>
      <c r="Q3726" s="161"/>
      <c r="R3726" s="96">
        <f t="shared" ref="R3726:S3726" si="2796">R3579+R3530+R3481</f>
        <v>0</v>
      </c>
      <c r="S3726" s="96">
        <f t="shared" si="2796"/>
        <v>0</v>
      </c>
      <c r="T3726" s="93">
        <f t="shared" si="2794"/>
        <v>0</v>
      </c>
      <c r="U3726" s="209">
        <v>2</v>
      </c>
    </row>
    <row r="3727" spans="1:246" s="61" customFormat="1" ht="15.75" hidden="1" customHeight="1" thickBot="1">
      <c r="A3727" s="75" t="s">
        <v>1896</v>
      </c>
      <c r="B3727" s="213"/>
      <c r="C3727" s="38" t="s">
        <v>2771</v>
      </c>
      <c r="D3727" s="73">
        <f t="shared" ref="D3727:O3727" si="2797">D3678+D3629+D3580+D3531+D3482</f>
        <v>0</v>
      </c>
      <c r="E3727" s="73">
        <f t="shared" si="2797"/>
        <v>0</v>
      </c>
      <c r="F3727" s="73">
        <f t="shared" si="2797"/>
        <v>0</v>
      </c>
      <c r="G3727" s="73">
        <f t="shared" si="2797"/>
        <v>0</v>
      </c>
      <c r="H3727" s="73">
        <f t="shared" si="2797"/>
        <v>0</v>
      </c>
      <c r="I3727" s="73">
        <f t="shared" si="2797"/>
        <v>0</v>
      </c>
      <c r="J3727" s="73">
        <f t="shared" si="2797"/>
        <v>0</v>
      </c>
      <c r="K3727" s="73">
        <f t="shared" si="2797"/>
        <v>0</v>
      </c>
      <c r="L3727" s="73">
        <f t="shared" si="2797"/>
        <v>0</v>
      </c>
      <c r="M3727" s="73">
        <f t="shared" si="2797"/>
        <v>0</v>
      </c>
      <c r="N3727" s="73">
        <f t="shared" si="2797"/>
        <v>0</v>
      </c>
      <c r="O3727" s="73">
        <f t="shared" si="2797"/>
        <v>0</v>
      </c>
      <c r="P3727" s="74">
        <f t="shared" si="2792"/>
        <v>0</v>
      </c>
      <c r="Q3727" s="161"/>
      <c r="R3727" s="96">
        <f t="shared" ref="R3727:S3727" si="2798">R3580+R3531+R3482</f>
        <v>0</v>
      </c>
      <c r="S3727" s="96">
        <f t="shared" si="2798"/>
        <v>0</v>
      </c>
      <c r="T3727" s="93">
        <f t="shared" si="2794"/>
        <v>0</v>
      </c>
      <c r="U3727" s="209">
        <v>2</v>
      </c>
    </row>
    <row r="3728" spans="1:246" s="81" customFormat="1" ht="15.6" hidden="1" customHeight="1" thickBot="1">
      <c r="B3728" s="82"/>
      <c r="C3728" s="50"/>
      <c r="D3728" s="83"/>
      <c r="E3728" s="83"/>
      <c r="F3728" s="83"/>
      <c r="G3728" s="83"/>
      <c r="H3728" s="83"/>
      <c r="I3728" s="83"/>
      <c r="J3728" s="83"/>
      <c r="K3728" s="83"/>
      <c r="L3728" s="83"/>
      <c r="M3728" s="83"/>
      <c r="N3728" s="83"/>
      <c r="O3728" s="83"/>
      <c r="P3728" s="83"/>
      <c r="Q3728" s="84"/>
      <c r="R3728" s="83"/>
      <c r="S3728" s="83"/>
      <c r="T3728" s="67"/>
      <c r="U3728" s="209">
        <v>2</v>
      </c>
      <c r="V3728" s="118"/>
      <c r="W3728" s="118"/>
      <c r="X3728" s="118"/>
      <c r="Y3728" s="118"/>
      <c r="Z3728" s="118"/>
      <c r="AA3728" s="118"/>
      <c r="AB3728" s="118"/>
      <c r="AC3728" s="118"/>
      <c r="AD3728" s="118"/>
      <c r="AE3728" s="118"/>
      <c r="AF3728" s="118"/>
      <c r="AG3728" s="118"/>
      <c r="AH3728" s="118"/>
      <c r="AI3728" s="118"/>
      <c r="AJ3728" s="118"/>
      <c r="AK3728" s="118"/>
      <c r="AL3728" s="118"/>
      <c r="AM3728" s="118"/>
      <c r="AN3728" s="118"/>
      <c r="AO3728" s="118"/>
      <c r="AP3728" s="118"/>
      <c r="AQ3728" s="118"/>
      <c r="AR3728" s="118"/>
      <c r="AS3728" s="118"/>
      <c r="AT3728" s="118"/>
      <c r="AU3728" s="118"/>
      <c r="AV3728" s="118"/>
      <c r="AW3728" s="118"/>
      <c r="AX3728" s="118"/>
      <c r="AY3728" s="118"/>
      <c r="AZ3728" s="118"/>
      <c r="BA3728" s="118"/>
      <c r="BB3728" s="118"/>
      <c r="BC3728" s="118"/>
      <c r="BD3728" s="118"/>
      <c r="BE3728" s="118"/>
      <c r="BF3728" s="118"/>
      <c r="BG3728" s="118"/>
      <c r="BH3728" s="118"/>
      <c r="BI3728" s="118"/>
      <c r="BJ3728" s="118"/>
      <c r="BK3728" s="118"/>
      <c r="BL3728" s="118"/>
      <c r="BM3728" s="118"/>
      <c r="BN3728" s="118"/>
      <c r="BO3728" s="118"/>
      <c r="BP3728" s="118"/>
      <c r="BQ3728" s="118"/>
      <c r="BR3728" s="118"/>
      <c r="BS3728" s="118"/>
      <c r="BT3728" s="118"/>
      <c r="BU3728" s="118"/>
      <c r="BV3728" s="118"/>
      <c r="BW3728" s="118"/>
      <c r="BX3728" s="118"/>
      <c r="BY3728" s="118"/>
      <c r="BZ3728" s="118"/>
      <c r="CA3728" s="118"/>
      <c r="CB3728" s="118"/>
      <c r="CC3728" s="118"/>
      <c r="CD3728" s="118"/>
      <c r="CE3728" s="118"/>
      <c r="CF3728" s="118"/>
      <c r="CG3728" s="118"/>
      <c r="CH3728" s="118"/>
      <c r="CI3728" s="118"/>
      <c r="CJ3728" s="118"/>
      <c r="CK3728" s="118"/>
      <c r="CL3728" s="118"/>
      <c r="CM3728" s="118"/>
      <c r="CN3728" s="118"/>
      <c r="CO3728" s="118"/>
      <c r="CP3728" s="118"/>
      <c r="CQ3728" s="118"/>
      <c r="CR3728" s="118"/>
      <c r="CS3728" s="118"/>
      <c r="CT3728" s="118"/>
      <c r="CU3728" s="118"/>
      <c r="CV3728" s="118"/>
      <c r="CW3728" s="118"/>
      <c r="CX3728" s="118"/>
      <c r="CY3728" s="118"/>
      <c r="CZ3728" s="118"/>
      <c r="DA3728" s="118"/>
      <c r="DB3728" s="118"/>
      <c r="DC3728" s="118"/>
      <c r="DD3728" s="118"/>
      <c r="DE3728" s="118"/>
      <c r="DF3728" s="118"/>
      <c r="DG3728" s="118"/>
      <c r="DH3728" s="118"/>
      <c r="DI3728" s="118"/>
      <c r="DJ3728" s="118"/>
      <c r="DK3728" s="118"/>
      <c r="DL3728" s="118"/>
      <c r="DM3728" s="118"/>
      <c r="DN3728" s="118"/>
      <c r="DO3728" s="118"/>
      <c r="DP3728" s="118"/>
      <c r="DQ3728" s="118"/>
      <c r="DR3728" s="118"/>
      <c r="DS3728" s="118"/>
      <c r="DT3728" s="118"/>
      <c r="DU3728" s="118"/>
      <c r="DV3728" s="118"/>
      <c r="DW3728" s="118"/>
      <c r="DX3728" s="118"/>
      <c r="DY3728" s="118"/>
      <c r="DZ3728" s="118"/>
      <c r="EA3728" s="118"/>
      <c r="EB3728" s="118"/>
      <c r="EC3728" s="118"/>
      <c r="ED3728" s="118"/>
      <c r="EE3728" s="118"/>
      <c r="EF3728" s="118"/>
      <c r="EG3728" s="118"/>
      <c r="EH3728" s="118"/>
      <c r="EI3728" s="118"/>
      <c r="EJ3728" s="118"/>
      <c r="EK3728" s="118"/>
      <c r="EL3728" s="118"/>
      <c r="EM3728" s="118"/>
      <c r="EN3728" s="118"/>
      <c r="EO3728" s="118"/>
      <c r="EP3728" s="118"/>
      <c r="EQ3728" s="118"/>
      <c r="ER3728" s="118"/>
      <c r="ES3728" s="118"/>
      <c r="ET3728" s="118"/>
      <c r="EU3728" s="118"/>
      <c r="EV3728" s="118"/>
      <c r="EW3728" s="118"/>
      <c r="EX3728" s="118"/>
      <c r="EY3728" s="118"/>
      <c r="EZ3728" s="118"/>
      <c r="FA3728" s="118"/>
      <c r="FB3728" s="118"/>
      <c r="FC3728" s="118"/>
      <c r="FD3728" s="118"/>
      <c r="FE3728" s="118"/>
      <c r="FF3728" s="118"/>
      <c r="FG3728" s="118"/>
      <c r="FH3728" s="118"/>
      <c r="FI3728" s="118"/>
      <c r="FJ3728" s="118"/>
      <c r="FK3728" s="118"/>
      <c r="FL3728" s="118"/>
      <c r="FM3728" s="118"/>
      <c r="FN3728" s="118"/>
      <c r="FO3728" s="118"/>
      <c r="FP3728" s="118"/>
      <c r="FQ3728" s="118"/>
      <c r="FR3728" s="118"/>
      <c r="FS3728" s="118"/>
      <c r="FT3728" s="118"/>
      <c r="FU3728" s="118"/>
      <c r="FV3728" s="118"/>
      <c r="FW3728" s="118"/>
      <c r="FX3728" s="118"/>
      <c r="FY3728" s="118"/>
      <c r="FZ3728" s="118"/>
      <c r="GA3728" s="118"/>
      <c r="GB3728" s="118"/>
      <c r="GC3728" s="118"/>
      <c r="GD3728" s="118"/>
      <c r="GE3728" s="118"/>
      <c r="GF3728" s="118"/>
      <c r="GG3728" s="118"/>
      <c r="GH3728" s="118"/>
      <c r="GI3728" s="118"/>
      <c r="GJ3728" s="118"/>
      <c r="GK3728" s="118"/>
      <c r="GL3728" s="118"/>
      <c r="GM3728" s="118"/>
      <c r="GN3728" s="118"/>
      <c r="GO3728" s="118"/>
      <c r="GP3728" s="118"/>
      <c r="GQ3728" s="118"/>
      <c r="GR3728" s="118"/>
      <c r="GS3728" s="118"/>
      <c r="GT3728" s="118"/>
      <c r="GU3728" s="118"/>
      <c r="GV3728" s="118"/>
      <c r="GW3728" s="118"/>
      <c r="GX3728" s="118"/>
      <c r="GY3728" s="118"/>
      <c r="GZ3728" s="118"/>
      <c r="HA3728" s="118"/>
      <c r="HB3728" s="118"/>
      <c r="HC3728" s="118"/>
      <c r="HD3728" s="118"/>
      <c r="HE3728" s="118"/>
      <c r="HF3728" s="118"/>
      <c r="HG3728" s="118"/>
      <c r="HH3728" s="118"/>
      <c r="HI3728" s="118"/>
      <c r="HJ3728" s="118"/>
      <c r="HK3728" s="118"/>
      <c r="HL3728" s="118"/>
      <c r="HM3728" s="118"/>
      <c r="HN3728" s="118"/>
      <c r="HO3728" s="118"/>
      <c r="HP3728" s="118"/>
      <c r="HQ3728" s="118"/>
      <c r="HR3728" s="118"/>
      <c r="HS3728" s="118"/>
      <c r="HT3728" s="118"/>
      <c r="HU3728" s="118"/>
      <c r="HV3728" s="118"/>
      <c r="HW3728" s="118"/>
      <c r="HX3728" s="118"/>
      <c r="HY3728" s="118"/>
      <c r="HZ3728" s="118"/>
      <c r="IA3728" s="118"/>
      <c r="IB3728" s="118"/>
      <c r="IC3728" s="118"/>
      <c r="ID3728" s="118"/>
      <c r="IE3728" s="118"/>
      <c r="IF3728" s="118"/>
      <c r="IG3728" s="118"/>
      <c r="IH3728" s="118"/>
      <c r="II3728" s="118"/>
      <c r="IJ3728" s="118"/>
      <c r="IK3728" s="118"/>
      <c r="IL3728" s="118"/>
    </row>
    <row r="3729" spans="1:21" s="61" customFormat="1" ht="15.75" hidden="1" customHeight="1" thickBot="1">
      <c r="A3729" s="179" t="s">
        <v>75</v>
      </c>
      <c r="B3729" s="213"/>
      <c r="C3729" s="38" t="s">
        <v>371</v>
      </c>
      <c r="D3729" s="233">
        <v>8.6504202372625058E-2</v>
      </c>
      <c r="E3729" s="233">
        <v>8.2674870994258493E-2</v>
      </c>
      <c r="F3729" s="233">
        <v>7.9662553819864979E-2</v>
      </c>
      <c r="G3729" s="233">
        <v>7.9051931331943617E-2</v>
      </c>
      <c r="H3729" s="233">
        <v>8.1058022645303623E-2</v>
      </c>
      <c r="I3729" s="233">
        <v>8.5108098443646987E-2</v>
      </c>
      <c r="J3729" s="233">
        <v>9.1492631762336588E-2</v>
      </c>
      <c r="K3729" s="233">
        <v>7.989438920504785E-2</v>
      </c>
      <c r="L3729" s="233">
        <v>8.3091800287060286E-2</v>
      </c>
      <c r="M3729" s="233">
        <v>8.9604699743256383E-2</v>
      </c>
      <c r="N3729" s="233">
        <v>8.2000577910744138E-2</v>
      </c>
      <c r="O3729" s="233">
        <v>7.9856221483911957E-2</v>
      </c>
      <c r="P3729" s="226">
        <f t="shared" ref="P3729:P3734" si="2799">SUM(D3729:O3729)</f>
        <v>0.99999999999999989</v>
      </c>
      <c r="Q3729" s="222"/>
      <c r="R3729" s="66"/>
      <c r="S3729" s="66"/>
      <c r="T3729" s="95"/>
      <c r="U3729" s="209">
        <v>2</v>
      </c>
    </row>
    <row r="3730" spans="1:21" s="61" customFormat="1" ht="15.75" hidden="1" customHeight="1" thickBot="1">
      <c r="A3730" s="179" t="s">
        <v>75</v>
      </c>
      <c r="B3730" s="213"/>
      <c r="C3730" s="38" t="s">
        <v>372</v>
      </c>
      <c r="D3730" s="236">
        <v>9.0175129040751922E-2</v>
      </c>
      <c r="E3730" s="236">
        <v>8.5424420276766846E-2</v>
      </c>
      <c r="F3730" s="236">
        <v>8.257400496416098E-2</v>
      </c>
      <c r="G3730" s="236">
        <v>8.176752153940374E-2</v>
      </c>
      <c r="H3730" s="236">
        <v>7.9347410620324327E-2</v>
      </c>
      <c r="I3730" s="236">
        <v>8.353491469040672E-2</v>
      </c>
      <c r="J3730" s="236">
        <v>9.0232000097407034E-2</v>
      </c>
      <c r="K3730" s="236">
        <v>8.0192373622931246E-2</v>
      </c>
      <c r="L3730" s="236">
        <v>8.0723349986584106E-2</v>
      </c>
      <c r="M3730" s="236">
        <v>8.6880723093302234E-2</v>
      </c>
      <c r="N3730" s="236">
        <v>8.1306532877933629E-2</v>
      </c>
      <c r="O3730" s="236">
        <v>7.7841619190027161E-2</v>
      </c>
      <c r="P3730" s="71">
        <f t="shared" si="2799"/>
        <v>1</v>
      </c>
      <c r="Q3730" s="222"/>
      <c r="R3730" s="66"/>
      <c r="S3730" s="66"/>
      <c r="T3730" s="95"/>
      <c r="U3730" s="209">
        <v>2</v>
      </c>
    </row>
    <row r="3731" spans="1:21" s="61" customFormat="1" ht="15.75" hidden="1" customHeight="1" thickBot="1">
      <c r="A3731" s="179" t="s">
        <v>75</v>
      </c>
      <c r="B3731" s="213"/>
      <c r="C3731" s="38" t="s">
        <v>373</v>
      </c>
      <c r="D3731" s="281">
        <v>8.3762343177588808E-2</v>
      </c>
      <c r="E3731" s="281">
        <v>8.1900911995250111E-2</v>
      </c>
      <c r="F3731" s="281">
        <v>7.9349804825630449E-2</v>
      </c>
      <c r="G3731" s="281">
        <v>7.7516316614459013E-2</v>
      </c>
      <c r="H3731" s="281">
        <v>7.9218888599736303E-2</v>
      </c>
      <c r="I3731" s="281">
        <v>8.2808237084163808E-2</v>
      </c>
      <c r="J3731" s="281">
        <v>9.1850265608180909E-2</v>
      </c>
      <c r="K3731" s="281">
        <v>7.9050381605466818E-2</v>
      </c>
      <c r="L3731" s="281">
        <v>8.3033149562878619E-2</v>
      </c>
      <c r="M3731" s="281">
        <v>9.3663784215094775E-2</v>
      </c>
      <c r="N3731" s="281">
        <v>8.5889090189667838E-2</v>
      </c>
      <c r="O3731" s="281">
        <v>8.1956826521882631E-2</v>
      </c>
      <c r="P3731" s="221">
        <f t="shared" si="2799"/>
        <v>1</v>
      </c>
      <c r="Q3731" s="222"/>
      <c r="R3731" s="66"/>
      <c r="S3731" s="66"/>
      <c r="T3731" s="95"/>
      <c r="U3731" s="209">
        <v>2</v>
      </c>
    </row>
    <row r="3732" spans="1:21" s="61" customFormat="1" ht="15.75" hidden="1" customHeight="1" thickBot="1">
      <c r="A3732" s="179" t="s">
        <v>75</v>
      </c>
      <c r="B3732" s="213"/>
      <c r="C3732" s="38" t="s">
        <v>374</v>
      </c>
      <c r="D3732" s="196">
        <f t="shared" ref="D3732:D3739" si="2800">D3754/$P3754</f>
        <v>8.1675416536783174E-2</v>
      </c>
      <c r="E3732" s="197">
        <f t="shared" ref="E3732:O3732" si="2801">E3754/$P3754</f>
        <v>7.9422269571771231E-2</v>
      </c>
      <c r="F3732" s="197">
        <f t="shared" si="2801"/>
        <v>7.6363217769502195E-2</v>
      </c>
      <c r="G3732" s="197">
        <f t="shared" si="2801"/>
        <v>7.9068462722568747E-2</v>
      </c>
      <c r="H3732" s="197">
        <f t="shared" si="2801"/>
        <v>7.8995239643617821E-2</v>
      </c>
      <c r="I3732" s="197">
        <f t="shared" si="2801"/>
        <v>8.360798359981958E-2</v>
      </c>
      <c r="J3732" s="197">
        <f t="shared" si="2801"/>
        <v>9.3401826245512604E-2</v>
      </c>
      <c r="K3732" s="197">
        <f t="shared" si="2801"/>
        <v>7.966225295517905E-2</v>
      </c>
      <c r="L3732" s="197">
        <f t="shared" si="2801"/>
        <v>8.4536104305156096E-2</v>
      </c>
      <c r="M3732" s="197">
        <f t="shared" si="2801"/>
        <v>9.4460411378293224E-2</v>
      </c>
      <c r="N3732" s="197">
        <f t="shared" si="2801"/>
        <v>8.7005483015118554E-2</v>
      </c>
      <c r="O3732" s="197">
        <f t="shared" si="2801"/>
        <v>8.1801332256677795E-2</v>
      </c>
      <c r="P3732" s="229">
        <f t="shared" si="2799"/>
        <v>1</v>
      </c>
      <c r="Q3732" s="222"/>
      <c r="R3732" s="66"/>
      <c r="S3732" s="66"/>
      <c r="T3732" s="95"/>
      <c r="U3732" s="209">
        <v>2</v>
      </c>
    </row>
    <row r="3733" spans="1:21" s="61" customFormat="1" ht="15.75" hidden="1" customHeight="1" thickBot="1">
      <c r="A3733" s="179" t="s">
        <v>75</v>
      </c>
      <c r="B3733" s="213"/>
      <c r="C3733" s="39" t="s">
        <v>375</v>
      </c>
      <c r="D3733" s="196">
        <f t="shared" si="2800"/>
        <v>8.135868241395959E-2</v>
      </c>
      <c r="E3733" s="197">
        <f t="shared" ref="E3733:O3735" si="2802">E3755/$P3755</f>
        <v>7.8425672550841055E-2</v>
      </c>
      <c r="F3733" s="197">
        <f t="shared" si="2802"/>
        <v>7.6142618148004632E-2</v>
      </c>
      <c r="G3733" s="197">
        <f t="shared" si="2802"/>
        <v>7.7039326312908135E-2</v>
      </c>
      <c r="H3733" s="197">
        <f t="shared" si="2802"/>
        <v>7.8333552001047177E-2</v>
      </c>
      <c r="I3733" s="197">
        <f t="shared" si="2802"/>
        <v>8.3358405854099552E-2</v>
      </c>
      <c r="J3733" s="197">
        <f t="shared" si="2802"/>
        <v>9.5275813013901603E-2</v>
      </c>
      <c r="K3733" s="197">
        <f t="shared" si="2802"/>
        <v>8.1022350665972381E-2</v>
      </c>
      <c r="L3733" s="197">
        <f t="shared" si="2802"/>
        <v>8.6437671384176851E-2</v>
      </c>
      <c r="M3733" s="197">
        <f t="shared" si="2802"/>
        <v>9.4205322261910349E-2</v>
      </c>
      <c r="N3733" s="197">
        <f t="shared" si="2802"/>
        <v>8.5675225139384067E-2</v>
      </c>
      <c r="O3733" s="197">
        <f t="shared" si="2802"/>
        <v>8.2725360253794428E-2</v>
      </c>
      <c r="P3733" s="229">
        <f t="shared" si="2799"/>
        <v>0.99999999999999978</v>
      </c>
      <c r="Q3733" s="227">
        <f>(P3755/P3754-1)</f>
        <v>4.7651136377121706E-2</v>
      </c>
      <c r="R3733" s="66"/>
      <c r="S3733" s="66"/>
      <c r="T3733" s="95"/>
      <c r="U3733" s="209">
        <v>2</v>
      </c>
    </row>
    <row r="3734" spans="1:21" s="61" customFormat="1" ht="15.75" hidden="1" customHeight="1" thickBot="1">
      <c r="A3734" s="179" t="s">
        <v>75</v>
      </c>
      <c r="B3734" s="213"/>
      <c r="C3734" s="38" t="s">
        <v>487</v>
      </c>
      <c r="D3734" s="196">
        <f t="shared" si="2800"/>
        <v>8.0430955127619747E-2</v>
      </c>
      <c r="E3734" s="197">
        <f t="shared" si="2802"/>
        <v>7.8456724616262893E-2</v>
      </c>
      <c r="F3734" s="197">
        <f t="shared" si="2802"/>
        <v>7.6359302329920567E-2</v>
      </c>
      <c r="G3734" s="197">
        <f t="shared" si="2802"/>
        <v>7.6690001171994718E-2</v>
      </c>
      <c r="H3734" s="197">
        <f t="shared" si="2802"/>
        <v>7.8137310496705054E-2</v>
      </c>
      <c r="I3734" s="197">
        <f t="shared" si="2802"/>
        <v>8.3209536092889697E-2</v>
      </c>
      <c r="J3734" s="197">
        <f t="shared" si="2802"/>
        <v>9.403719141447861E-2</v>
      </c>
      <c r="K3734" s="197">
        <f t="shared" si="2802"/>
        <v>8.4168167365662586E-2</v>
      </c>
      <c r="L3734" s="197">
        <f t="shared" si="2802"/>
        <v>8.3429966716019668E-2</v>
      </c>
      <c r="M3734" s="197">
        <f t="shared" si="2802"/>
        <v>9.5453343908388277E-2</v>
      </c>
      <c r="N3734" s="197">
        <f t="shared" si="2802"/>
        <v>8.6241457266766436E-2</v>
      </c>
      <c r="O3734" s="197">
        <f t="shared" si="2802"/>
        <v>8.3386043493291678E-2</v>
      </c>
      <c r="P3734" s="229">
        <f t="shared" si="2799"/>
        <v>0.99999999999999989</v>
      </c>
      <c r="Q3734" s="227">
        <f t="shared" ref="Q3734:Q3739" si="2803">(P3756/P3755-1)</f>
        <v>5.7142949448173441E-2</v>
      </c>
      <c r="R3734" s="66"/>
      <c r="S3734" s="66"/>
      <c r="T3734" s="95"/>
      <c r="U3734" s="209">
        <v>2</v>
      </c>
    </row>
    <row r="3735" spans="1:21" s="61" customFormat="1" ht="15.75" hidden="1" customHeight="1" thickBot="1">
      <c r="A3735" s="179" t="s">
        <v>75</v>
      </c>
      <c r="B3735" s="213"/>
      <c r="C3735" s="38" t="s">
        <v>608</v>
      </c>
      <c r="D3735" s="196">
        <f t="shared" si="2800"/>
        <v>8.0379871585259693E-2</v>
      </c>
      <c r="E3735" s="197">
        <f t="shared" ref="E3735:N3735" si="2804">E3757/$P3757</f>
        <v>7.8048233035578951E-2</v>
      </c>
      <c r="F3735" s="197">
        <f t="shared" si="2804"/>
        <v>7.7147571326970685E-2</v>
      </c>
      <c r="G3735" s="197">
        <f t="shared" si="2804"/>
        <v>7.6172784944493796E-2</v>
      </c>
      <c r="H3735" s="197">
        <f t="shared" si="2804"/>
        <v>7.9548389738476236E-2</v>
      </c>
      <c r="I3735" s="197">
        <f t="shared" si="2804"/>
        <v>8.2558846289954357E-2</v>
      </c>
      <c r="J3735" s="197">
        <f t="shared" si="2804"/>
        <v>9.5108605465817703E-2</v>
      </c>
      <c r="K3735" s="197">
        <f t="shared" si="2804"/>
        <v>8.110419636771482E-2</v>
      </c>
      <c r="L3735" s="197">
        <f t="shared" si="2804"/>
        <v>8.4937005446372185E-2</v>
      </c>
      <c r="M3735" s="197">
        <f t="shared" si="2804"/>
        <v>9.3671869238086153E-2</v>
      </c>
      <c r="N3735" s="197">
        <f t="shared" si="2804"/>
        <v>8.6966778498858907E-2</v>
      </c>
      <c r="O3735" s="197">
        <f t="shared" si="2802"/>
        <v>8.4355848062416527E-2</v>
      </c>
      <c r="P3735" s="229">
        <f t="shared" ref="P3735:P3740" si="2805">SUM(D3735:O3735)</f>
        <v>1</v>
      </c>
      <c r="Q3735" s="230">
        <f t="shared" si="2803"/>
        <v>7.0049791188533161E-2</v>
      </c>
      <c r="R3735" s="66"/>
      <c r="S3735" s="66"/>
      <c r="T3735" s="95"/>
      <c r="U3735" s="209">
        <v>2</v>
      </c>
    </row>
    <row r="3736" spans="1:21" s="61" customFormat="1" ht="15.75" hidden="1" customHeight="1" thickBot="1">
      <c r="A3736" s="179" t="s">
        <v>75</v>
      </c>
      <c r="B3736" s="213"/>
      <c r="C3736" s="38" t="s">
        <v>704</v>
      </c>
      <c r="D3736" s="196">
        <f t="shared" si="2800"/>
        <v>8.0555463218088832E-2</v>
      </c>
      <c r="E3736" s="197">
        <f t="shared" ref="E3736:O3736" si="2806">E3758/$P3758</f>
        <v>7.7036493738026388E-2</v>
      </c>
      <c r="F3736" s="197">
        <f t="shared" si="2806"/>
        <v>7.6732253955557342E-2</v>
      </c>
      <c r="G3736" s="197">
        <f t="shared" si="2806"/>
        <v>7.7013761789567203E-2</v>
      </c>
      <c r="H3736" s="197">
        <f t="shared" si="2806"/>
        <v>7.9680896878534302E-2</v>
      </c>
      <c r="I3736" s="197">
        <f t="shared" si="2806"/>
        <v>8.2755171477201017E-2</v>
      </c>
      <c r="J3736" s="197">
        <f t="shared" si="2806"/>
        <v>9.6183753079689543E-2</v>
      </c>
      <c r="K3736" s="197">
        <f t="shared" si="2806"/>
        <v>8.2193474279385365E-2</v>
      </c>
      <c r="L3736" s="197">
        <f t="shared" si="2806"/>
        <v>8.3083885530012405E-2</v>
      </c>
      <c r="M3736" s="197">
        <f t="shared" si="2806"/>
        <v>9.5792037061645366E-2</v>
      </c>
      <c r="N3736" s="197">
        <f t="shared" si="2806"/>
        <v>8.4557393527345745E-2</v>
      </c>
      <c r="O3736" s="197">
        <f t="shared" si="2806"/>
        <v>8.4415415464946478E-2</v>
      </c>
      <c r="P3736" s="229">
        <f t="shared" si="2805"/>
        <v>1</v>
      </c>
      <c r="Q3736" s="230">
        <f t="shared" si="2803"/>
        <v>6.8754238112977761E-2</v>
      </c>
      <c r="R3736" s="66"/>
      <c r="S3736" s="66"/>
      <c r="T3736" s="285"/>
      <c r="U3736" s="209">
        <v>2</v>
      </c>
    </row>
    <row r="3737" spans="1:21" s="61" customFormat="1" ht="15.75" hidden="1" customHeight="1" thickBot="1">
      <c r="A3737" s="179" t="s">
        <v>75</v>
      </c>
      <c r="B3737" s="62"/>
      <c r="C3737" s="42" t="s">
        <v>793</v>
      </c>
      <c r="D3737" s="223">
        <f t="shared" si="2800"/>
        <v>8.2404891125950203E-2</v>
      </c>
      <c r="E3737" s="233">
        <f t="shared" ref="E3737:O3737" si="2807">E3759/$P3759</f>
        <v>7.8574651231781104E-2</v>
      </c>
      <c r="F3737" s="233">
        <f t="shared" si="2807"/>
        <v>7.464883562161978E-2</v>
      </c>
      <c r="G3737" s="233">
        <f t="shared" si="2807"/>
        <v>7.839615789152346E-2</v>
      </c>
      <c r="H3737" s="233">
        <f t="shared" si="2807"/>
        <v>7.9905746100313341E-2</v>
      </c>
      <c r="I3737" s="233">
        <f t="shared" si="2807"/>
        <v>8.2784430251657659E-2</v>
      </c>
      <c r="J3737" s="233">
        <f t="shared" si="2807"/>
        <v>9.7092384506172635E-2</v>
      </c>
      <c r="K3737" s="233">
        <f t="shared" si="2807"/>
        <v>8.030586354459493E-2</v>
      </c>
      <c r="L3737" s="233">
        <f t="shared" si="2807"/>
        <v>8.4242027199260591E-2</v>
      </c>
      <c r="M3737" s="233">
        <f t="shared" si="2807"/>
        <v>9.4803191559913416E-2</v>
      </c>
      <c r="N3737" s="233">
        <f t="shared" si="2807"/>
        <v>8.4925787474071257E-2</v>
      </c>
      <c r="O3737" s="233">
        <f t="shared" si="2807"/>
        <v>8.1916033493141624E-2</v>
      </c>
      <c r="P3737" s="319">
        <f t="shared" si="2805"/>
        <v>0.99999999999999989</v>
      </c>
      <c r="Q3737" s="320">
        <f t="shared" si="2803"/>
        <v>4.4403982480869075E-2</v>
      </c>
      <c r="R3737" s="66"/>
      <c r="S3737" s="66"/>
      <c r="T3737" s="95"/>
      <c r="U3737" s="209">
        <v>2</v>
      </c>
    </row>
    <row r="3738" spans="1:21" s="61" customFormat="1" ht="15.75" hidden="1" customHeight="1" thickBot="1">
      <c r="A3738" s="179" t="s">
        <v>75</v>
      </c>
      <c r="B3738" s="62"/>
      <c r="C3738" s="42" t="s">
        <v>872</v>
      </c>
      <c r="D3738" s="235">
        <f t="shared" si="2800"/>
        <v>8.2281792677867713E-2</v>
      </c>
      <c r="E3738" s="236">
        <f t="shared" ref="E3738:O3739" si="2808">E3760/$P3760</f>
        <v>7.8868707531297932E-2</v>
      </c>
      <c r="F3738" s="236">
        <f t="shared" si="2808"/>
        <v>7.6747851167850406E-2</v>
      </c>
      <c r="G3738" s="236">
        <f t="shared" si="2808"/>
        <v>7.875802200941262E-2</v>
      </c>
      <c r="H3738" s="236">
        <f t="shared" si="2808"/>
        <v>7.7021317420794488E-2</v>
      </c>
      <c r="I3738" s="236">
        <f t="shared" si="2808"/>
        <v>8.2957853919071248E-2</v>
      </c>
      <c r="J3738" s="236">
        <f t="shared" si="2808"/>
        <v>9.7011132903914069E-2</v>
      </c>
      <c r="K3738" s="236">
        <f t="shared" si="2808"/>
        <v>8.0633495779724715E-2</v>
      </c>
      <c r="L3738" s="236">
        <f t="shared" si="2808"/>
        <v>8.2225608269776401E-2</v>
      </c>
      <c r="M3738" s="236">
        <f t="shared" si="2808"/>
        <v>9.3783611069276143E-2</v>
      </c>
      <c r="N3738" s="236">
        <f t="shared" si="2808"/>
        <v>8.5746756457366319E-2</v>
      </c>
      <c r="O3738" s="236">
        <f t="shared" si="2808"/>
        <v>8.396385079364789E-2</v>
      </c>
      <c r="P3738" s="321">
        <f t="shared" si="2805"/>
        <v>0.99999999999999989</v>
      </c>
      <c r="Q3738" s="322">
        <f t="shared" si="2803"/>
        <v>4.4979534872175542E-2</v>
      </c>
      <c r="R3738" s="66"/>
      <c r="S3738" s="66"/>
      <c r="T3738" s="95"/>
      <c r="U3738" s="209">
        <v>2</v>
      </c>
    </row>
    <row r="3739" spans="1:21" s="61" customFormat="1" ht="15.6" hidden="1" customHeight="1" thickBot="1">
      <c r="A3739" s="179" t="s">
        <v>75</v>
      </c>
      <c r="B3739" s="62"/>
      <c r="C3739" s="42" t="s">
        <v>956</v>
      </c>
      <c r="D3739" s="235">
        <f t="shared" si="2800"/>
        <v>8.0075402622084374E-2</v>
      </c>
      <c r="E3739" s="236">
        <f t="shared" si="2808"/>
        <v>7.9076177620802018E-2</v>
      </c>
      <c r="F3739" s="236">
        <f t="shared" si="2808"/>
        <v>7.5093398078999257E-2</v>
      </c>
      <c r="G3739" s="236">
        <f t="shared" si="2808"/>
        <v>7.2090873203686068E-2</v>
      </c>
      <c r="H3739" s="236">
        <f t="shared" si="2808"/>
        <v>8.0686313947699997E-2</v>
      </c>
      <c r="I3739" s="236">
        <f t="shared" si="2808"/>
        <v>8.5440434446334035E-2</v>
      </c>
      <c r="J3739" s="236">
        <f t="shared" si="2808"/>
        <v>9.6625464514601855E-2</v>
      </c>
      <c r="K3739" s="236">
        <f t="shared" si="2808"/>
        <v>8.2594191261098307E-2</v>
      </c>
      <c r="L3739" s="236">
        <f t="shared" si="2808"/>
        <v>8.3251899315907443E-2</v>
      </c>
      <c r="M3739" s="236">
        <f t="shared" si="2808"/>
        <v>9.6012323488515752E-2</v>
      </c>
      <c r="N3739" s="236">
        <f t="shared" si="2808"/>
        <v>8.5719567749809461E-2</v>
      </c>
      <c r="O3739" s="236">
        <f t="shared" si="2808"/>
        <v>8.3333953750461556E-2</v>
      </c>
      <c r="P3739" s="321">
        <f t="shared" si="2805"/>
        <v>1.0000000000000002</v>
      </c>
      <c r="Q3739" s="322">
        <f t="shared" si="2803"/>
        <v>5.0084986948205179E-2</v>
      </c>
      <c r="R3739" s="66"/>
      <c r="S3739" s="66"/>
      <c r="T3739" s="95"/>
      <c r="U3739" s="209">
        <v>2</v>
      </c>
    </row>
    <row r="3740" spans="1:21" s="61" customFormat="1" ht="15.6" hidden="1" customHeight="1" thickBot="1">
      <c r="A3740" s="179" t="s">
        <v>75</v>
      </c>
      <c r="B3740" s="62"/>
      <c r="C3740" s="42" t="s">
        <v>1090</v>
      </c>
      <c r="D3740" s="235">
        <f t="shared" ref="D3740:O3740" si="2809">D3763/$P3763</f>
        <v>8.2349843470374176E-2</v>
      </c>
      <c r="E3740" s="236">
        <f t="shared" si="2809"/>
        <v>7.8447378795726122E-2</v>
      </c>
      <c r="F3740" s="236">
        <f t="shared" si="2809"/>
        <v>7.668328782093381E-2</v>
      </c>
      <c r="G3740" s="236">
        <f t="shared" si="2809"/>
        <v>7.7504958665835344E-2</v>
      </c>
      <c r="H3740" s="236">
        <f t="shared" si="2809"/>
        <v>7.9854605287905028E-2</v>
      </c>
      <c r="I3740" s="236">
        <f t="shared" si="2809"/>
        <v>8.3369031660667586E-2</v>
      </c>
      <c r="J3740" s="236">
        <f t="shared" si="2809"/>
        <v>9.6433077366051848E-2</v>
      </c>
      <c r="K3740" s="236">
        <f t="shared" si="2809"/>
        <v>8.0151948494184153E-2</v>
      </c>
      <c r="L3740" s="236">
        <f t="shared" si="2809"/>
        <v>8.132577671704061E-2</v>
      </c>
      <c r="M3740" s="236">
        <f t="shared" si="2809"/>
        <v>9.422651258544569E-2</v>
      </c>
      <c r="N3740" s="236">
        <f t="shared" si="2809"/>
        <v>8.5771602927253859E-2</v>
      </c>
      <c r="O3740" s="236">
        <f t="shared" si="2809"/>
        <v>8.3881976208581829E-2</v>
      </c>
      <c r="P3740" s="321">
        <f t="shared" si="2805"/>
        <v>1</v>
      </c>
      <c r="Q3740" s="322">
        <f>(P3763/P3761-1)</f>
        <v>5.1639948739914621E-2</v>
      </c>
      <c r="R3740" s="66"/>
      <c r="S3740" s="66"/>
      <c r="T3740" s="95"/>
      <c r="U3740" s="209">
        <v>2</v>
      </c>
    </row>
    <row r="3741" spans="1:21" s="61" customFormat="1" ht="15.6" hidden="1" customHeight="1" thickBot="1">
      <c r="A3741" s="179" t="s">
        <v>75</v>
      </c>
      <c r="B3741" s="62">
        <f>+B3720+1</f>
        <v>666</v>
      </c>
      <c r="C3741" s="42" t="s">
        <v>1839</v>
      </c>
      <c r="D3741" s="235">
        <f t="shared" ref="D3741:D3747" si="2810">D3764/$P3764</f>
        <v>8.7258917887757623E-2</v>
      </c>
      <c r="E3741" s="236">
        <f t="shared" ref="E3741:O3741" si="2811">E3764/$P3764</f>
        <v>8.4969252136327639E-2</v>
      </c>
      <c r="F3741" s="236">
        <f t="shared" si="2811"/>
        <v>8.1252830614468335E-2</v>
      </c>
      <c r="G3741" s="236">
        <f t="shared" si="2811"/>
        <v>8.1462268088612982E-2</v>
      </c>
      <c r="H3741" s="236">
        <f t="shared" si="2811"/>
        <v>8.6147787604090906E-2</v>
      </c>
      <c r="I3741" s="236">
        <f t="shared" si="2811"/>
        <v>8.950452185594146E-2</v>
      </c>
      <c r="J3741" s="236">
        <f t="shared" si="2811"/>
        <v>0.10318632359256542</v>
      </c>
      <c r="K3741" s="236">
        <f t="shared" si="2811"/>
        <v>8.8390532947542066E-2</v>
      </c>
      <c r="L3741" s="236">
        <f t="shared" si="2811"/>
        <v>8.621053496922014E-2</v>
      </c>
      <c r="M3741" s="236">
        <f t="shared" si="2811"/>
        <v>7.6702335599096783E-2</v>
      </c>
      <c r="N3741" s="236">
        <f t="shared" si="2811"/>
        <v>6.0813592640830333E-2</v>
      </c>
      <c r="O3741" s="236">
        <f t="shared" si="2811"/>
        <v>7.410110206354617E-2</v>
      </c>
      <c r="P3741" s="321">
        <f t="shared" ref="P3741:P3750" si="2812">SUM(D3741:O3741)</f>
        <v>0.99999999999999989</v>
      </c>
      <c r="Q3741" s="322">
        <f>(P3764/P3763-1)</f>
        <v>-3.1275354599511695E-2</v>
      </c>
      <c r="R3741" s="66"/>
      <c r="S3741" s="66"/>
      <c r="T3741" s="95"/>
      <c r="U3741" s="209">
        <v>2</v>
      </c>
    </row>
    <row r="3742" spans="1:21" s="61" customFormat="1" ht="15.6" hidden="1" customHeight="1">
      <c r="A3742" s="179" t="s">
        <v>75</v>
      </c>
      <c r="B3742" s="408">
        <f>+B3741+1</f>
        <v>667</v>
      </c>
      <c r="C3742" s="508" t="s">
        <v>1840</v>
      </c>
      <c r="D3742" s="455">
        <f t="shared" si="2810"/>
        <v>7.678239772035822E-2</v>
      </c>
      <c r="E3742" s="281">
        <f t="shared" ref="E3742:O3742" si="2813">E3765/$P3765</f>
        <v>7.289166422585075E-2</v>
      </c>
      <c r="F3742" s="281">
        <f t="shared" si="2813"/>
        <v>7.1059012952434317E-2</v>
      </c>
      <c r="G3742" s="281">
        <f t="shared" si="2813"/>
        <v>7.6244325369790519E-2</v>
      </c>
      <c r="H3742" s="281">
        <f t="shared" si="2813"/>
        <v>7.6455573578761843E-2</v>
      </c>
      <c r="I3742" s="281">
        <f t="shared" si="2813"/>
        <v>7.8474825566407308E-2</v>
      </c>
      <c r="J3742" s="281">
        <f t="shared" si="2813"/>
        <v>9.4067672290393145E-2</v>
      </c>
      <c r="K3742" s="281">
        <f t="shared" si="2813"/>
        <v>7.9897415891309526E-2</v>
      </c>
      <c r="L3742" s="281">
        <f t="shared" si="2813"/>
        <v>7.9803955228231666E-2</v>
      </c>
      <c r="M3742" s="281">
        <f t="shared" si="2813"/>
        <v>0.10307278378895067</v>
      </c>
      <c r="N3742" s="281">
        <f t="shared" si="2813"/>
        <v>9.6056637343273396E-2</v>
      </c>
      <c r="O3742" s="281">
        <f t="shared" si="2813"/>
        <v>9.5193736044238628E-2</v>
      </c>
      <c r="P3742" s="560">
        <f t="shared" si="2812"/>
        <v>1</v>
      </c>
      <c r="Q3742" s="401">
        <f t="shared" ref="Q3742:Q3750" si="2814">(P3765/P3764-1)</f>
        <v>0.10437555708320811</v>
      </c>
      <c r="R3742" s="66"/>
      <c r="S3742" s="66"/>
      <c r="T3742" s="95"/>
      <c r="U3742" s="209">
        <v>2</v>
      </c>
    </row>
    <row r="3743" spans="1:21" s="61" customFormat="1" ht="15.6" customHeight="1">
      <c r="A3743" s="179" t="s">
        <v>75</v>
      </c>
      <c r="B3743" s="513">
        <v>604</v>
      </c>
      <c r="C3743" s="510" t="s">
        <v>1841</v>
      </c>
      <c r="D3743" s="236">
        <f t="shared" si="2810"/>
        <v>8.0209382183168226E-2</v>
      </c>
      <c r="E3743" s="236">
        <f t="shared" ref="E3743:O3743" si="2815">E3766/$P3766</f>
        <v>7.1550653811617626E-2</v>
      </c>
      <c r="F3743" s="236">
        <f t="shared" si="2815"/>
        <v>6.3135160318710942E-2</v>
      </c>
      <c r="G3743" s="236">
        <f t="shared" si="2815"/>
        <v>7.7328967337352006E-2</v>
      </c>
      <c r="H3743" s="236">
        <f t="shared" si="2815"/>
        <v>7.8555192789662845E-2</v>
      </c>
      <c r="I3743" s="236">
        <f t="shared" si="2815"/>
        <v>8.5997663667700688E-2</v>
      </c>
      <c r="J3743" s="236">
        <f t="shared" si="2815"/>
        <v>0.10158956469092283</v>
      </c>
      <c r="K3743" s="236">
        <f t="shared" si="2815"/>
        <v>8.0412271075816139E-2</v>
      </c>
      <c r="L3743" s="236">
        <f t="shared" si="2815"/>
        <v>8.3879873943751029E-2</v>
      </c>
      <c r="M3743" s="236">
        <f t="shared" si="2815"/>
        <v>9.9370043724400767E-2</v>
      </c>
      <c r="N3743" s="236">
        <f t="shared" si="2815"/>
        <v>9.1349093599371656E-2</v>
      </c>
      <c r="O3743" s="236">
        <f t="shared" si="2815"/>
        <v>8.6622132857525236E-2</v>
      </c>
      <c r="P3743" s="321">
        <f t="shared" si="2812"/>
        <v>1</v>
      </c>
      <c r="Q3743" s="520">
        <f t="shared" si="2814"/>
        <v>0.25339090662958785</v>
      </c>
      <c r="R3743" s="66"/>
      <c r="S3743" s="66"/>
      <c r="T3743" s="95"/>
      <c r="U3743" s="209">
        <v>1</v>
      </c>
    </row>
    <row r="3744" spans="1:21" s="61" customFormat="1" ht="15.6" customHeight="1">
      <c r="A3744" s="179" t="s">
        <v>75</v>
      </c>
      <c r="B3744" s="513">
        <f>+B3743+1</f>
        <v>605</v>
      </c>
      <c r="C3744" s="510" t="s">
        <v>1842</v>
      </c>
      <c r="D3744" s="236">
        <f t="shared" si="2810"/>
        <v>8.3748661164922897E-2</v>
      </c>
      <c r="E3744" s="236">
        <f t="shared" ref="E3744:O3744" si="2816">E3767/$P3767</f>
        <v>7.761753245936269E-2</v>
      </c>
      <c r="F3744" s="236">
        <f t="shared" si="2816"/>
        <v>7.7038190239443166E-2</v>
      </c>
      <c r="G3744" s="236">
        <f t="shared" si="2816"/>
        <v>7.5729193814795273E-2</v>
      </c>
      <c r="H3744" s="236">
        <f t="shared" si="2816"/>
        <v>8.1182282439790268E-2</v>
      </c>
      <c r="I3744" s="236">
        <f t="shared" si="2816"/>
        <v>8.1389818622011431E-2</v>
      </c>
      <c r="J3744" s="236">
        <f t="shared" si="2816"/>
        <v>0.10076370259963006</v>
      </c>
      <c r="K3744" s="236">
        <f t="shared" si="2816"/>
        <v>8.1305704724731712E-2</v>
      </c>
      <c r="L3744" s="236">
        <f t="shared" si="2816"/>
        <v>8.2065065528731621E-2</v>
      </c>
      <c r="M3744" s="236">
        <f t="shared" si="2816"/>
        <v>9.3864029502300161E-2</v>
      </c>
      <c r="N3744" s="236">
        <f t="shared" si="2816"/>
        <v>8.3515895790415989E-2</v>
      </c>
      <c r="O3744" s="236">
        <f t="shared" si="2816"/>
        <v>8.1779923113864741E-2</v>
      </c>
      <c r="P3744" s="321">
        <f t="shared" si="2812"/>
        <v>0.99999999999999989</v>
      </c>
      <c r="Q3744" s="520">
        <f t="shared" si="2814"/>
        <v>5.1719835366677236E-2</v>
      </c>
      <c r="R3744" s="66"/>
      <c r="S3744" s="66"/>
      <c r="T3744" s="95"/>
      <c r="U3744" s="209">
        <v>1</v>
      </c>
    </row>
    <row r="3745" spans="1:21" s="61" customFormat="1" ht="15.75" customHeight="1">
      <c r="A3745" s="179" t="s">
        <v>75</v>
      </c>
      <c r="B3745" s="513">
        <f>+B3744+1</f>
        <v>606</v>
      </c>
      <c r="C3745" s="510" t="s">
        <v>1843</v>
      </c>
      <c r="D3745" s="236">
        <f t="shared" si="2810"/>
        <v>8.2132299724146832E-2</v>
      </c>
      <c r="E3745" s="236">
        <f t="shared" ref="E3745:O3745" si="2817">E3768/$P3768</f>
        <v>7.7801164445240656E-2</v>
      </c>
      <c r="F3745" s="236">
        <f t="shared" si="2817"/>
        <v>7.5356752345534489E-2</v>
      </c>
      <c r="G3745" s="236">
        <f t="shared" si="2817"/>
        <v>7.9338374749102936E-2</v>
      </c>
      <c r="H3745" s="236">
        <f t="shared" si="2817"/>
        <v>8.0123192820526892E-2</v>
      </c>
      <c r="I3745" s="236">
        <f t="shared" si="2817"/>
        <v>8.3121973116726047E-2</v>
      </c>
      <c r="J3745" s="236">
        <f t="shared" si="2817"/>
        <v>9.4306978205821221E-2</v>
      </c>
      <c r="K3745" s="236">
        <f t="shared" si="2817"/>
        <v>7.8965015451493953E-2</v>
      </c>
      <c r="L3745" s="236">
        <f t="shared" si="2817"/>
        <v>8.237825416085362E-2</v>
      </c>
      <c r="M3745" s="236">
        <f t="shared" si="2817"/>
        <v>9.4405447867218384E-2</v>
      </c>
      <c r="N3745" s="236">
        <f t="shared" si="2817"/>
        <v>8.6669126856023918E-2</v>
      </c>
      <c r="O3745" s="236">
        <f t="shared" si="2817"/>
        <v>8.5401420257311025E-2</v>
      </c>
      <c r="P3745" s="321">
        <f t="shared" si="2812"/>
        <v>0.99999999999999989</v>
      </c>
      <c r="Q3745" s="520">
        <f t="shared" si="2814"/>
        <v>5.9722089922125132E-3</v>
      </c>
      <c r="R3745" s="66"/>
      <c r="S3745" s="66"/>
      <c r="T3745" s="95"/>
      <c r="U3745" s="209">
        <v>1</v>
      </c>
    </row>
    <row r="3746" spans="1:21" s="61" customFormat="1" ht="15.75" customHeight="1">
      <c r="A3746" s="179" t="s">
        <v>75</v>
      </c>
      <c r="B3746" s="513">
        <f>+B3745+1</f>
        <v>607</v>
      </c>
      <c r="C3746" s="510" t="s">
        <v>1844</v>
      </c>
      <c r="D3746" s="236">
        <f t="shared" si="2810"/>
        <v>7.95997569712842E-2</v>
      </c>
      <c r="E3746" s="236">
        <f t="shared" ref="E3746:O3746" si="2818">E3769/$P3769</f>
        <v>7.8370735079605791E-2</v>
      </c>
      <c r="F3746" s="236">
        <f t="shared" si="2818"/>
        <v>7.5314655753316861E-2</v>
      </c>
      <c r="G3746" s="236">
        <f t="shared" si="2818"/>
        <v>7.5700806733932521E-2</v>
      </c>
      <c r="H3746" s="236">
        <f t="shared" si="2818"/>
        <v>7.9829883585940717E-2</v>
      </c>
      <c r="I3746" s="236">
        <f t="shared" si="2818"/>
        <v>8.6064811210439587E-2</v>
      </c>
      <c r="J3746" s="236">
        <f t="shared" si="2818"/>
        <v>9.6604481978249362E-2</v>
      </c>
      <c r="K3746" s="236">
        <f t="shared" si="2818"/>
        <v>8.2807828781239962E-2</v>
      </c>
      <c r="L3746" s="236">
        <f t="shared" si="2818"/>
        <v>8.1206032079474064E-2</v>
      </c>
      <c r="M3746" s="236">
        <f t="shared" si="2818"/>
        <v>9.3356508880152358E-2</v>
      </c>
      <c r="N3746" s="236">
        <f t="shared" si="2818"/>
        <v>8.7172956185693748E-2</v>
      </c>
      <c r="O3746" s="236">
        <f t="shared" si="2818"/>
        <v>8.3971542760670717E-2</v>
      </c>
      <c r="P3746" s="321">
        <f t="shared" si="2812"/>
        <v>0.99999999999999989</v>
      </c>
      <c r="Q3746" s="520">
        <f t="shared" si="2814"/>
        <v>2.4794681577404942E-2</v>
      </c>
      <c r="R3746" s="66"/>
      <c r="S3746" s="66"/>
      <c r="T3746" s="95"/>
      <c r="U3746" s="209">
        <v>1</v>
      </c>
    </row>
    <row r="3747" spans="1:21" s="61" customFormat="1" ht="15.75" customHeight="1">
      <c r="A3747" s="179" t="s">
        <v>75</v>
      </c>
      <c r="B3747" s="513">
        <v>608</v>
      </c>
      <c r="C3747" s="510" t="s">
        <v>1845</v>
      </c>
      <c r="D3747" s="236">
        <f t="shared" si="2810"/>
        <v>8.2433479094105699E-2</v>
      </c>
      <c r="E3747" s="236">
        <f t="shared" ref="E3747:O3747" si="2819">E3770/$P3770</f>
        <v>8.0536624416880018E-2</v>
      </c>
      <c r="F3747" s="236">
        <f t="shared" si="2819"/>
        <v>7.4764025488447655E-2</v>
      </c>
      <c r="G3747" s="236">
        <f t="shared" si="2819"/>
        <v>7.9014956945789541E-2</v>
      </c>
      <c r="H3747" s="236">
        <f t="shared" si="2819"/>
        <v>8.0572137584626211E-2</v>
      </c>
      <c r="I3747" s="236">
        <f t="shared" si="2819"/>
        <v>8.1682336681200535E-2</v>
      </c>
      <c r="J3747" s="236">
        <f t="shared" si="2819"/>
        <v>9.5189035712084979E-2</v>
      </c>
      <c r="K3747" s="236">
        <f t="shared" si="2819"/>
        <v>8.1460475054909942E-2</v>
      </c>
      <c r="L3747" s="236">
        <f t="shared" si="2819"/>
        <v>8.1017989614309366E-2</v>
      </c>
      <c r="M3747" s="236">
        <f t="shared" si="2819"/>
        <v>9.6583147519069421E-2</v>
      </c>
      <c r="N3747" s="236">
        <f t="shared" si="2819"/>
        <v>8.2290824232493412E-2</v>
      </c>
      <c r="O3747" s="236">
        <f t="shared" si="2819"/>
        <v>8.4454967656083291E-2</v>
      </c>
      <c r="P3747" s="321">
        <f t="shared" si="2812"/>
        <v>1</v>
      </c>
      <c r="Q3747" s="520">
        <f t="shared" si="2814"/>
        <v>1.3545616048045384E-2</v>
      </c>
      <c r="R3747" s="66"/>
      <c r="S3747" s="66"/>
      <c r="T3747" s="95"/>
      <c r="U3747" s="209">
        <v>1</v>
      </c>
    </row>
    <row r="3748" spans="1:21" s="61" customFormat="1" ht="15.75" customHeight="1">
      <c r="A3748" s="179" t="s">
        <v>75</v>
      </c>
      <c r="B3748" s="513">
        <v>609</v>
      </c>
      <c r="C3748" s="510" t="s">
        <v>1846</v>
      </c>
      <c r="D3748" s="236">
        <f t="shared" ref="D3748:O3750" si="2820">D3771/$P3771</f>
        <v>8.0512804894197418E-2</v>
      </c>
      <c r="E3748" s="236">
        <f t="shared" si="2820"/>
        <v>7.711493948462618E-2</v>
      </c>
      <c r="F3748" s="236">
        <f t="shared" si="2820"/>
        <v>7.6304536666754963E-2</v>
      </c>
      <c r="G3748" s="236">
        <f t="shared" si="2820"/>
        <v>7.5276967080696006E-2</v>
      </c>
      <c r="H3748" s="236">
        <f t="shared" si="2820"/>
        <v>7.6805079583675412E-2</v>
      </c>
      <c r="I3748" s="236">
        <f t="shared" si="2820"/>
        <v>8.1309965835959633E-2</v>
      </c>
      <c r="J3748" s="236">
        <f t="shared" si="2820"/>
        <v>9.8961386689266143E-2</v>
      </c>
      <c r="K3748" s="236">
        <f t="shared" si="2820"/>
        <v>8.1135173071320732E-2</v>
      </c>
      <c r="L3748" s="236">
        <f t="shared" si="2820"/>
        <v>8.3738525914351547E-2</v>
      </c>
      <c r="M3748" s="236">
        <f t="shared" si="2820"/>
        <v>9.600844831695754E-2</v>
      </c>
      <c r="N3748" s="236">
        <f t="shared" si="2820"/>
        <v>8.6490187769803231E-2</v>
      </c>
      <c r="O3748" s="236">
        <f t="shared" si="2820"/>
        <v>8.6341984692391086E-2</v>
      </c>
      <c r="P3748" s="321">
        <f t="shared" si="2812"/>
        <v>0.99999999999999978</v>
      </c>
      <c r="Q3748" s="520">
        <f t="shared" si="2814"/>
        <v>9.4127019346696983E-3</v>
      </c>
      <c r="R3748" s="66"/>
      <c r="S3748" s="66"/>
      <c r="T3748" s="95"/>
      <c r="U3748" s="209">
        <v>1</v>
      </c>
    </row>
    <row r="3749" spans="1:21" s="61" customFormat="1" ht="15.75" hidden="1" customHeight="1" thickBot="1">
      <c r="A3749" s="179" t="s">
        <v>75</v>
      </c>
      <c r="B3749" s="409"/>
      <c r="C3749" s="410" t="s">
        <v>1847</v>
      </c>
      <c r="D3749" s="68" t="e">
        <f t="shared" si="2820"/>
        <v>#DIV/0!</v>
      </c>
      <c r="E3749" s="87" t="e">
        <f t="shared" si="2820"/>
        <v>#DIV/0!</v>
      </c>
      <c r="F3749" s="87" t="e">
        <f t="shared" si="2820"/>
        <v>#DIV/0!</v>
      </c>
      <c r="G3749" s="87" t="e">
        <f t="shared" si="2820"/>
        <v>#DIV/0!</v>
      </c>
      <c r="H3749" s="87" t="e">
        <f t="shared" si="2820"/>
        <v>#DIV/0!</v>
      </c>
      <c r="I3749" s="87" t="e">
        <f t="shared" si="2820"/>
        <v>#DIV/0!</v>
      </c>
      <c r="J3749" s="87" t="e">
        <f t="shared" si="2820"/>
        <v>#DIV/0!</v>
      </c>
      <c r="K3749" s="87" t="e">
        <f t="shared" si="2820"/>
        <v>#DIV/0!</v>
      </c>
      <c r="L3749" s="87" t="e">
        <f t="shared" si="2820"/>
        <v>#DIV/0!</v>
      </c>
      <c r="M3749" s="87" t="e">
        <f t="shared" si="2820"/>
        <v>#DIV/0!</v>
      </c>
      <c r="N3749" s="87" t="e">
        <f t="shared" si="2820"/>
        <v>#DIV/0!</v>
      </c>
      <c r="O3749" s="87" t="e">
        <f t="shared" si="2820"/>
        <v>#DIV/0!</v>
      </c>
      <c r="P3749" s="69" t="e">
        <f t="shared" si="2812"/>
        <v>#DIV/0!</v>
      </c>
      <c r="Q3749" s="70">
        <f t="shared" si="2814"/>
        <v>-1</v>
      </c>
      <c r="R3749" s="66"/>
      <c r="S3749" s="66"/>
      <c r="T3749" s="95"/>
      <c r="U3749" s="209">
        <v>2</v>
      </c>
    </row>
    <row r="3750" spans="1:21" s="61" customFormat="1" ht="15.75" hidden="1" customHeight="1" thickBot="1">
      <c r="A3750" s="179" t="s">
        <v>75</v>
      </c>
      <c r="B3750" s="213"/>
      <c r="C3750" s="38" t="s">
        <v>1848</v>
      </c>
      <c r="D3750" s="68" t="e">
        <f t="shared" si="2820"/>
        <v>#DIV/0!</v>
      </c>
      <c r="E3750" s="87" t="e">
        <f t="shared" si="2820"/>
        <v>#DIV/0!</v>
      </c>
      <c r="F3750" s="87" t="e">
        <f t="shared" si="2820"/>
        <v>#DIV/0!</v>
      </c>
      <c r="G3750" s="87" t="e">
        <f t="shared" si="2820"/>
        <v>#DIV/0!</v>
      </c>
      <c r="H3750" s="87" t="e">
        <f t="shared" si="2820"/>
        <v>#DIV/0!</v>
      </c>
      <c r="I3750" s="87" t="e">
        <f t="shared" si="2820"/>
        <v>#DIV/0!</v>
      </c>
      <c r="J3750" s="87" t="e">
        <f t="shared" si="2820"/>
        <v>#DIV/0!</v>
      </c>
      <c r="K3750" s="87" t="e">
        <f t="shared" si="2820"/>
        <v>#DIV/0!</v>
      </c>
      <c r="L3750" s="87" t="e">
        <f t="shared" si="2820"/>
        <v>#DIV/0!</v>
      </c>
      <c r="M3750" s="87" t="e">
        <f t="shared" si="2820"/>
        <v>#DIV/0!</v>
      </c>
      <c r="N3750" s="87" t="e">
        <f t="shared" si="2820"/>
        <v>#DIV/0!</v>
      </c>
      <c r="O3750" s="87" t="e">
        <f t="shared" si="2820"/>
        <v>#DIV/0!</v>
      </c>
      <c r="P3750" s="71" t="e">
        <f t="shared" si="2812"/>
        <v>#DIV/0!</v>
      </c>
      <c r="Q3750" s="72" t="e">
        <f t="shared" si="2814"/>
        <v>#DIV/0!</v>
      </c>
      <c r="R3750" s="66"/>
      <c r="S3750" s="66"/>
      <c r="T3750" s="95"/>
      <c r="U3750" s="209">
        <v>2</v>
      </c>
    </row>
    <row r="3751" spans="1:21" s="61" customFormat="1" ht="15.75" hidden="1" customHeight="1" thickBot="1">
      <c r="A3751" s="179" t="s">
        <v>75</v>
      </c>
      <c r="B3751" s="213"/>
      <c r="C3751" s="38" t="s">
        <v>2580</v>
      </c>
      <c r="D3751" s="68" t="e">
        <f t="shared" ref="D3751:O3751" si="2821">D3774/$P3774</f>
        <v>#DIV/0!</v>
      </c>
      <c r="E3751" s="87" t="e">
        <f t="shared" si="2821"/>
        <v>#DIV/0!</v>
      </c>
      <c r="F3751" s="87" t="e">
        <f t="shared" si="2821"/>
        <v>#DIV/0!</v>
      </c>
      <c r="G3751" s="87" t="e">
        <f t="shared" si="2821"/>
        <v>#DIV/0!</v>
      </c>
      <c r="H3751" s="87" t="e">
        <f t="shared" si="2821"/>
        <v>#DIV/0!</v>
      </c>
      <c r="I3751" s="87" t="e">
        <f t="shared" si="2821"/>
        <v>#DIV/0!</v>
      </c>
      <c r="J3751" s="87" t="e">
        <f t="shared" si="2821"/>
        <v>#DIV/0!</v>
      </c>
      <c r="K3751" s="87" t="e">
        <f t="shared" si="2821"/>
        <v>#DIV/0!</v>
      </c>
      <c r="L3751" s="87" t="e">
        <f t="shared" si="2821"/>
        <v>#DIV/0!</v>
      </c>
      <c r="M3751" s="87" t="e">
        <f t="shared" si="2821"/>
        <v>#DIV/0!</v>
      </c>
      <c r="N3751" s="87" t="e">
        <f t="shared" si="2821"/>
        <v>#DIV/0!</v>
      </c>
      <c r="O3751" s="87" t="e">
        <f t="shared" si="2821"/>
        <v>#DIV/0!</v>
      </c>
      <c r="P3751" s="71" t="e">
        <f t="shared" ref="P3751:P3753" si="2822">SUM(D3751:O3751)</f>
        <v>#DIV/0!</v>
      </c>
      <c r="Q3751" s="72" t="e">
        <f t="shared" ref="Q3751:Q3753" si="2823">(P3774/P3773-1)</f>
        <v>#DIV/0!</v>
      </c>
      <c r="R3751" s="66"/>
      <c r="S3751" s="66"/>
      <c r="T3751" s="95"/>
      <c r="U3751" s="209">
        <v>2</v>
      </c>
    </row>
    <row r="3752" spans="1:21" s="61" customFormat="1" ht="15.75" hidden="1" customHeight="1" thickBot="1">
      <c r="A3752" s="179" t="s">
        <v>75</v>
      </c>
      <c r="B3752" s="213"/>
      <c r="C3752" s="38" t="s">
        <v>2676</v>
      </c>
      <c r="D3752" s="68" t="e">
        <f t="shared" ref="D3752:O3752" si="2824">D3775/$P3775</f>
        <v>#DIV/0!</v>
      </c>
      <c r="E3752" s="87" t="e">
        <f t="shared" si="2824"/>
        <v>#DIV/0!</v>
      </c>
      <c r="F3752" s="87" t="e">
        <f t="shared" si="2824"/>
        <v>#DIV/0!</v>
      </c>
      <c r="G3752" s="87" t="e">
        <f t="shared" si="2824"/>
        <v>#DIV/0!</v>
      </c>
      <c r="H3752" s="87" t="e">
        <f t="shared" si="2824"/>
        <v>#DIV/0!</v>
      </c>
      <c r="I3752" s="87" t="e">
        <f t="shared" si="2824"/>
        <v>#DIV/0!</v>
      </c>
      <c r="J3752" s="87" t="e">
        <f t="shared" si="2824"/>
        <v>#DIV/0!</v>
      </c>
      <c r="K3752" s="87" t="e">
        <f t="shared" si="2824"/>
        <v>#DIV/0!</v>
      </c>
      <c r="L3752" s="87" t="e">
        <f t="shared" si="2824"/>
        <v>#DIV/0!</v>
      </c>
      <c r="M3752" s="87" t="e">
        <f t="shared" si="2824"/>
        <v>#DIV/0!</v>
      </c>
      <c r="N3752" s="87" t="e">
        <f t="shared" si="2824"/>
        <v>#DIV/0!</v>
      </c>
      <c r="O3752" s="87" t="e">
        <f t="shared" si="2824"/>
        <v>#DIV/0!</v>
      </c>
      <c r="P3752" s="71" t="e">
        <f t="shared" si="2822"/>
        <v>#DIV/0!</v>
      </c>
      <c r="Q3752" s="72" t="e">
        <f t="shared" si="2823"/>
        <v>#DIV/0!</v>
      </c>
      <c r="R3752" s="66"/>
      <c r="S3752" s="66"/>
      <c r="T3752" s="95"/>
      <c r="U3752" s="209">
        <v>2</v>
      </c>
    </row>
    <row r="3753" spans="1:21" s="61" customFormat="1" ht="15.75" hidden="1" customHeight="1" thickBot="1">
      <c r="A3753" s="179" t="s">
        <v>75</v>
      </c>
      <c r="B3753" s="213"/>
      <c r="C3753" s="38" t="s">
        <v>2772</v>
      </c>
      <c r="D3753" s="68" t="e">
        <f t="shared" ref="D3753:O3753" si="2825">D3776/$P3776</f>
        <v>#DIV/0!</v>
      </c>
      <c r="E3753" s="87" t="e">
        <f t="shared" si="2825"/>
        <v>#DIV/0!</v>
      </c>
      <c r="F3753" s="87" t="e">
        <f t="shared" si="2825"/>
        <v>#DIV/0!</v>
      </c>
      <c r="G3753" s="87" t="e">
        <f t="shared" si="2825"/>
        <v>#DIV/0!</v>
      </c>
      <c r="H3753" s="87" t="e">
        <f t="shared" si="2825"/>
        <v>#DIV/0!</v>
      </c>
      <c r="I3753" s="87" t="e">
        <f t="shared" si="2825"/>
        <v>#DIV/0!</v>
      </c>
      <c r="J3753" s="87" t="e">
        <f t="shared" si="2825"/>
        <v>#DIV/0!</v>
      </c>
      <c r="K3753" s="87" t="e">
        <f t="shared" si="2825"/>
        <v>#DIV/0!</v>
      </c>
      <c r="L3753" s="87" t="e">
        <f t="shared" si="2825"/>
        <v>#DIV/0!</v>
      </c>
      <c r="M3753" s="87" t="e">
        <f t="shared" si="2825"/>
        <v>#DIV/0!</v>
      </c>
      <c r="N3753" s="87" t="e">
        <f t="shared" si="2825"/>
        <v>#DIV/0!</v>
      </c>
      <c r="O3753" s="87" t="e">
        <f t="shared" si="2825"/>
        <v>#DIV/0!</v>
      </c>
      <c r="P3753" s="71" t="e">
        <f t="shared" si="2822"/>
        <v>#DIV/0!</v>
      </c>
      <c r="Q3753" s="72" t="e">
        <f t="shared" si="2823"/>
        <v>#DIV/0!</v>
      </c>
      <c r="R3753" s="66"/>
      <c r="S3753" s="66"/>
      <c r="T3753" s="95"/>
      <c r="U3753" s="209">
        <v>2</v>
      </c>
    </row>
    <row r="3754" spans="1:21" s="61" customFormat="1" ht="15.75" hidden="1" customHeight="1" thickBot="1">
      <c r="A3754" s="179" t="s">
        <v>75</v>
      </c>
      <c r="B3754" s="213"/>
      <c r="C3754" s="39" t="s">
        <v>374</v>
      </c>
      <c r="D3754" s="286">
        <f t="shared" ref="D3754:P3754" si="2826">D3411-D3901-D3950-D3999-D4048-D4146</f>
        <v>1358.2293799900001</v>
      </c>
      <c r="E3754" s="430">
        <f t="shared" si="2826"/>
        <v>1320.7604507199999</v>
      </c>
      <c r="F3754" s="430">
        <f t="shared" si="2826"/>
        <v>1269.8896476200002</v>
      </c>
      <c r="G3754" s="430">
        <f t="shared" si="2826"/>
        <v>1314.8767848899997</v>
      </c>
      <c r="H3754" s="430">
        <f t="shared" si="2826"/>
        <v>1313.6591144900001</v>
      </c>
      <c r="I3754" s="430">
        <f t="shared" si="2826"/>
        <v>1390.3671942200003</v>
      </c>
      <c r="J3754" s="430">
        <f t="shared" si="2826"/>
        <v>1553.23486467</v>
      </c>
      <c r="K3754" s="430">
        <f t="shared" si="2826"/>
        <v>1324.7512780200004</v>
      </c>
      <c r="L3754" s="430">
        <f t="shared" si="2826"/>
        <v>1405.8014688600001</v>
      </c>
      <c r="M3754" s="430">
        <f t="shared" si="2826"/>
        <v>1570.8387103500002</v>
      </c>
      <c r="N3754" s="454">
        <f t="shared" si="2826"/>
        <v>1446.8662452199999</v>
      </c>
      <c r="O3754" s="454">
        <f t="shared" si="2826"/>
        <v>1360.32330785</v>
      </c>
      <c r="P3754" s="441">
        <f t="shared" si="2826"/>
        <v>16629.5984469</v>
      </c>
      <c r="Q3754" s="128"/>
      <c r="R3754" s="66"/>
      <c r="S3754" s="66"/>
      <c r="T3754" s="95"/>
      <c r="U3754" s="209">
        <v>2</v>
      </c>
    </row>
    <row r="3755" spans="1:21" s="61" customFormat="1" ht="15.75" hidden="1" customHeight="1" thickBot="1">
      <c r="A3755" s="179" t="s">
        <v>75</v>
      </c>
      <c r="B3755" s="213"/>
      <c r="C3755" s="38" t="s">
        <v>375</v>
      </c>
      <c r="D3755" s="73">
        <f t="shared" ref="D3755:P3755" si="2827">D3412-D3902-D3951-D4000-D4049-D4147</f>
        <v>1417.4324059099997</v>
      </c>
      <c r="E3755" s="97">
        <f t="shared" si="2827"/>
        <v>1366.3334561299998</v>
      </c>
      <c r="F3755" s="97">
        <f t="shared" si="2827"/>
        <v>1326.5580418899999</v>
      </c>
      <c r="G3755" s="97">
        <f t="shared" si="2827"/>
        <v>1342.1805074200001</v>
      </c>
      <c r="H3755" s="97">
        <f t="shared" si="2827"/>
        <v>1364.7285302800001</v>
      </c>
      <c r="I3755" s="97">
        <f t="shared" si="2827"/>
        <v>1452.2716230999999</v>
      </c>
      <c r="J3755" s="97">
        <f t="shared" si="2827"/>
        <v>1659.8969016999999</v>
      </c>
      <c r="K3755" s="97">
        <f t="shared" si="2827"/>
        <v>1411.57282824</v>
      </c>
      <c r="L3755" s="97">
        <f t="shared" si="2827"/>
        <v>1505.9186417000001</v>
      </c>
      <c r="M3755" s="97">
        <f t="shared" si="2827"/>
        <v>1641.2467928599997</v>
      </c>
      <c r="N3755" s="97">
        <f t="shared" si="2827"/>
        <v>1492.6352897199999</v>
      </c>
      <c r="O3755" s="97">
        <f t="shared" si="2827"/>
        <v>1441.2426914399996</v>
      </c>
      <c r="P3755" s="198">
        <f t="shared" si="2827"/>
        <v>17422.017710390002</v>
      </c>
      <c r="Q3755" s="325"/>
      <c r="R3755" s="357"/>
      <c r="S3755" s="357"/>
      <c r="T3755" s="287"/>
      <c r="U3755" s="209">
        <v>2</v>
      </c>
    </row>
    <row r="3756" spans="1:21" s="61" customFormat="1" ht="15.75" hidden="1" customHeight="1" thickBot="1">
      <c r="A3756" s="179" t="s">
        <v>75</v>
      </c>
      <c r="B3756" s="213"/>
      <c r="C3756" s="38" t="s">
        <v>487</v>
      </c>
      <c r="D3756" s="73">
        <f t="shared" ref="D3756:O3756" si="2828">D3413-D3903-D3952-D4001-D4050-D4148</f>
        <v>1481.3421983100002</v>
      </c>
      <c r="E3756" s="97">
        <f t="shared" si="2828"/>
        <v>1444.9816831200001</v>
      </c>
      <c r="F3756" s="97">
        <f t="shared" si="2828"/>
        <v>1406.3522756299999</v>
      </c>
      <c r="G3756" s="97">
        <f t="shared" si="2828"/>
        <v>1412.4429424499999</v>
      </c>
      <c r="H3756" s="97">
        <f t="shared" si="2828"/>
        <v>1439.0988533899999</v>
      </c>
      <c r="I3756" s="97">
        <f t="shared" si="2828"/>
        <v>1532.51688881</v>
      </c>
      <c r="J3756" s="97">
        <f t="shared" si="2828"/>
        <v>1731.9359148699998</v>
      </c>
      <c r="K3756" s="97">
        <f t="shared" si="2828"/>
        <v>1550.1725408499999</v>
      </c>
      <c r="L3756" s="97">
        <f t="shared" si="2828"/>
        <v>1536.5766837400001</v>
      </c>
      <c r="M3756" s="97">
        <f t="shared" si="2828"/>
        <v>1758.0179929100002</v>
      </c>
      <c r="N3756" s="97">
        <f t="shared" si="2828"/>
        <v>1588.3574886100002</v>
      </c>
      <c r="O3756" s="97">
        <f t="shared" si="2828"/>
        <v>1535.76772501</v>
      </c>
      <c r="P3756" s="74">
        <f t="shared" ref="P3756:P3762" si="2829">SUM(D3756:O3756)</f>
        <v>18417.563187700001</v>
      </c>
      <c r="Q3756" s="127"/>
      <c r="R3756" s="97">
        <f t="shared" ref="R3756:S3758" si="2830">R3413-R3903-R3952-R4001-R4050-R4148</f>
        <v>0</v>
      </c>
      <c r="S3756" s="97">
        <f t="shared" si="2830"/>
        <v>0</v>
      </c>
      <c r="T3756" s="93">
        <f t="shared" ref="T3756:T3761" si="2831">R3756-S3756</f>
        <v>0</v>
      </c>
      <c r="U3756" s="209">
        <v>2</v>
      </c>
    </row>
    <row r="3757" spans="1:21" s="61" customFormat="1" ht="15.75" hidden="1" customHeight="1" thickBot="1">
      <c r="A3757" s="179" t="s">
        <v>75</v>
      </c>
      <c r="B3757" s="213"/>
      <c r="C3757" s="38" t="s">
        <v>608</v>
      </c>
      <c r="D3757" s="73">
        <f t="shared" ref="D3757:O3757" si="2832">D3414-D3904-D3953-D4002-D4051-D4149</f>
        <v>1584.1031703600001</v>
      </c>
      <c r="E3757" s="97">
        <f t="shared" si="2832"/>
        <v>1538.1519148300001</v>
      </c>
      <c r="F3757" s="97">
        <f t="shared" si="2832"/>
        <v>1520.4019353900001</v>
      </c>
      <c r="G3757" s="97">
        <f t="shared" si="2832"/>
        <v>1501.1911284</v>
      </c>
      <c r="H3757" s="97">
        <f t="shared" si="2832"/>
        <v>1567.71656755</v>
      </c>
      <c r="I3757" s="97">
        <f t="shared" si="2832"/>
        <v>1627.04577116</v>
      </c>
      <c r="J3757" s="97">
        <f t="shared" si="2832"/>
        <v>1874.3727810899998</v>
      </c>
      <c r="K3757" s="97">
        <f t="shared" si="2832"/>
        <v>1598.3779528599998</v>
      </c>
      <c r="L3757" s="97">
        <f t="shared" si="2832"/>
        <v>1673.9138413000001</v>
      </c>
      <c r="M3757" s="97">
        <f t="shared" si="2832"/>
        <v>1846.0580006799999</v>
      </c>
      <c r="N3757" s="97">
        <f t="shared" si="2832"/>
        <v>1713.9160192600002</v>
      </c>
      <c r="O3757" s="97">
        <f t="shared" si="2832"/>
        <v>1662.4605603200002</v>
      </c>
      <c r="P3757" s="74">
        <f t="shared" si="2829"/>
        <v>19707.7096432</v>
      </c>
      <c r="Q3757" s="127"/>
      <c r="R3757" s="97">
        <f t="shared" si="2830"/>
        <v>0</v>
      </c>
      <c r="S3757" s="97">
        <f t="shared" si="2830"/>
        <v>0</v>
      </c>
      <c r="T3757" s="93">
        <f t="shared" si="2831"/>
        <v>0</v>
      </c>
      <c r="U3757" s="209">
        <v>2</v>
      </c>
    </row>
    <row r="3758" spans="1:21" s="61" customFormat="1" ht="15.75" hidden="1" customHeight="1" thickBot="1">
      <c r="A3758" s="179" t="s">
        <v>75</v>
      </c>
      <c r="B3758" s="213"/>
      <c r="C3758" s="38" t="s">
        <v>704</v>
      </c>
      <c r="D3758" s="73">
        <f t="shared" ref="D3758:O3758" si="2833">D3415-D3905-D3954-D4003-D4052-D4150</f>
        <v>1696.7154105</v>
      </c>
      <c r="E3758" s="97">
        <f t="shared" si="2833"/>
        <v>1622.59641835</v>
      </c>
      <c r="F3758" s="97">
        <f t="shared" si="2833"/>
        <v>1616.1883076300001</v>
      </c>
      <c r="G3758" s="97">
        <f t="shared" si="2833"/>
        <v>1622.1176221800001</v>
      </c>
      <c r="H3758" s="97">
        <f t="shared" si="2833"/>
        <v>1678.2946836299998</v>
      </c>
      <c r="I3758" s="97">
        <f t="shared" si="2833"/>
        <v>1743.0472017</v>
      </c>
      <c r="J3758" s="97">
        <f t="shared" si="2833"/>
        <v>2025.8893633099995</v>
      </c>
      <c r="K3758" s="97">
        <f t="shared" si="2833"/>
        <v>1731.2163431399999</v>
      </c>
      <c r="L3758" s="97">
        <f t="shared" si="2833"/>
        <v>1749.9708065899999</v>
      </c>
      <c r="M3758" s="97">
        <f t="shared" si="2833"/>
        <v>2017.6387670399999</v>
      </c>
      <c r="N3758" s="97">
        <f t="shared" si="2833"/>
        <v>1781.0068608399999</v>
      </c>
      <c r="O3758" s="97">
        <f t="shared" si="2833"/>
        <v>1778.0164197600002</v>
      </c>
      <c r="P3758" s="74">
        <f t="shared" si="2829"/>
        <v>21062.69820467</v>
      </c>
      <c r="Q3758" s="127"/>
      <c r="R3758" s="97">
        <f t="shared" si="2830"/>
        <v>0</v>
      </c>
      <c r="S3758" s="97">
        <f t="shared" si="2830"/>
        <v>0</v>
      </c>
      <c r="T3758" s="93">
        <f t="shared" si="2831"/>
        <v>0</v>
      </c>
      <c r="U3758" s="209">
        <v>2</v>
      </c>
    </row>
    <row r="3759" spans="1:21" s="61" customFormat="1" ht="15.75" hidden="1" customHeight="1" thickBot="1">
      <c r="A3759" s="179" t="s">
        <v>75</v>
      </c>
      <c r="B3759" s="213"/>
      <c r="C3759" s="38" t="s">
        <v>793</v>
      </c>
      <c r="D3759" s="243">
        <f t="shared" ref="D3759:O3759" si="2834">D3416-D3906-D3955-D4004-D4053-D4102-D4151</f>
        <v>1812.7399838900003</v>
      </c>
      <c r="E3759" s="243">
        <f t="shared" si="2834"/>
        <v>1728.4824973599996</v>
      </c>
      <c r="F3759" s="243">
        <f t="shared" si="2834"/>
        <v>1642.1225394900002</v>
      </c>
      <c r="G3759" s="243">
        <f t="shared" si="2834"/>
        <v>1724.55600695</v>
      </c>
      <c r="H3759" s="243">
        <f t="shared" si="2834"/>
        <v>1757.7638768699999</v>
      </c>
      <c r="I3759" s="243">
        <f t="shared" si="2834"/>
        <v>1821.0890726299999</v>
      </c>
      <c r="J3759" s="243">
        <f t="shared" si="2834"/>
        <v>2135.8349622299997</v>
      </c>
      <c r="K3759" s="243">
        <f t="shared" si="2834"/>
        <v>1766.5656467599997</v>
      </c>
      <c r="L3759" s="243">
        <f t="shared" si="2834"/>
        <v>1853.1532405600001</v>
      </c>
      <c r="M3759" s="243">
        <f t="shared" si="2834"/>
        <v>2085.4773738900008</v>
      </c>
      <c r="N3759" s="243">
        <f t="shared" si="2834"/>
        <v>1868.1945757599999</v>
      </c>
      <c r="O3759" s="243">
        <f t="shared" si="2834"/>
        <v>1801.9861103599999</v>
      </c>
      <c r="P3759" s="244">
        <f t="shared" si="2829"/>
        <v>21997.96588675</v>
      </c>
      <c r="Q3759" s="127"/>
      <c r="R3759" s="73">
        <f>R3416-R3906-R3955-R4004-R4053-R4102-R4151</f>
        <v>0</v>
      </c>
      <c r="S3759" s="97">
        <f>S3416-S3906-S3955-S4004-S4053-S4151</f>
        <v>0</v>
      </c>
      <c r="T3759" s="93">
        <f t="shared" si="2831"/>
        <v>0</v>
      </c>
      <c r="U3759" s="209">
        <v>2</v>
      </c>
    </row>
    <row r="3760" spans="1:21" s="61" customFormat="1" ht="15.75" hidden="1" customHeight="1" thickBot="1">
      <c r="A3760" s="179" t="s">
        <v>75</v>
      </c>
      <c r="B3760" s="213"/>
      <c r="C3760" s="42" t="s">
        <v>872</v>
      </c>
      <c r="D3760" s="243">
        <f t="shared" ref="D3760:O3760" si="2835">D3417-D3907-D3956-D4005-D4054-D4103-D4152</f>
        <v>1891.4464689699998</v>
      </c>
      <c r="E3760" s="246">
        <f t="shared" si="2835"/>
        <v>1812.9884330100003</v>
      </c>
      <c r="F3760" s="246">
        <f t="shared" si="2835"/>
        <v>1764.2354082000002</v>
      </c>
      <c r="G3760" s="246">
        <f t="shared" si="2835"/>
        <v>1810.4440579699997</v>
      </c>
      <c r="H3760" s="246">
        <f t="shared" si="2835"/>
        <v>1770.5216929500002</v>
      </c>
      <c r="I3760" s="246">
        <f t="shared" si="2835"/>
        <v>1906.9873754799992</v>
      </c>
      <c r="J3760" s="246">
        <f t="shared" si="2835"/>
        <v>2230.0360603500003</v>
      </c>
      <c r="K3760" s="246">
        <f t="shared" si="2835"/>
        <v>1853.5563690299998</v>
      </c>
      <c r="L3760" s="246">
        <f t="shared" si="2835"/>
        <v>1890.1549341499999</v>
      </c>
      <c r="M3760" s="246">
        <f t="shared" si="2835"/>
        <v>2155.8436469500002</v>
      </c>
      <c r="N3760" s="246">
        <f t="shared" si="2835"/>
        <v>1971.0970610699997</v>
      </c>
      <c r="O3760" s="246">
        <f t="shared" si="2835"/>
        <v>1930.1126523399998</v>
      </c>
      <c r="P3760" s="244">
        <f t="shared" si="2829"/>
        <v>22987.42416047</v>
      </c>
      <c r="Q3760" s="127"/>
      <c r="R3760" s="73">
        <f>R3417-R3907-R3956-R4005-R4054-R4103-R4152</f>
        <v>0</v>
      </c>
      <c r="S3760" s="73">
        <f>S3417-S3907-S3956-S4005-S4054-S4103-S4152</f>
        <v>0</v>
      </c>
      <c r="T3760" s="76">
        <f>S3760-R3760</f>
        <v>0</v>
      </c>
      <c r="U3760" s="209">
        <v>2</v>
      </c>
    </row>
    <row r="3761" spans="1:21" s="61" customFormat="1" ht="15.75" hidden="1" customHeight="1">
      <c r="A3761" s="179" t="s">
        <v>75</v>
      </c>
      <c r="B3761" s="512"/>
      <c r="C3761" s="509" t="s">
        <v>956</v>
      </c>
      <c r="D3761" s="243">
        <f t="shared" ref="D3761:O3761" si="2836">D3418-D3908-D3957-D4006-D4055-D4104-D4153</f>
        <v>1932.9200449300001</v>
      </c>
      <c r="E3761" s="246">
        <f t="shared" si="2836"/>
        <v>1908.8000034300003</v>
      </c>
      <c r="F3761" s="246">
        <f t="shared" si="2836"/>
        <v>1812.6606877500001</v>
      </c>
      <c r="G3761" s="246">
        <f t="shared" si="2836"/>
        <v>1740.1834934200001</v>
      </c>
      <c r="H3761" s="246">
        <f t="shared" si="2836"/>
        <v>1947.6666800799997</v>
      </c>
      <c r="I3761" s="246">
        <f t="shared" si="2836"/>
        <v>2062.4252015099996</v>
      </c>
      <c r="J3761" s="246">
        <f t="shared" si="2836"/>
        <v>2332.4178348800006</v>
      </c>
      <c r="K3761" s="246">
        <f t="shared" si="2836"/>
        <v>1993.7204516700001</v>
      </c>
      <c r="L3761" s="246">
        <f t="shared" si="2836"/>
        <v>2009.5967013200004</v>
      </c>
      <c r="M3761" s="246">
        <f t="shared" si="2836"/>
        <v>2317.6173775500001</v>
      </c>
      <c r="N3761" s="246">
        <f t="shared" si="2836"/>
        <v>2069.1631302599999</v>
      </c>
      <c r="O3761" s="246">
        <f t="shared" si="2836"/>
        <v>2011.5773927199998</v>
      </c>
      <c r="P3761" s="244">
        <f t="shared" si="2829"/>
        <v>24138.748999519998</v>
      </c>
      <c r="Q3761" s="127"/>
      <c r="R3761" s="243">
        <f>R3418-R3908-R3957-R4006-R4055-R4104-R4153</f>
        <v>24136.799999999996</v>
      </c>
      <c r="S3761" s="243">
        <f>S3418-S3908-S3957-S4006-S4055-S4104-S4153</f>
        <v>24136.799999999996</v>
      </c>
      <c r="T3761" s="358">
        <f t="shared" si="2831"/>
        <v>0</v>
      </c>
      <c r="U3761" s="209">
        <v>2</v>
      </c>
    </row>
    <row r="3762" spans="1:21" s="61" customFormat="1" ht="15.6" customHeight="1">
      <c r="A3762" s="179" t="s">
        <v>75</v>
      </c>
      <c r="B3762" s="513">
        <v>610</v>
      </c>
      <c r="C3762" s="510" t="s">
        <v>2868</v>
      </c>
      <c r="D3762" s="279">
        <f>D3419-D3860-D3909-D3958-D4007-D4056-D4105-D4154</f>
        <v>3040.0830000000001</v>
      </c>
      <c r="E3762" s="279">
        <f t="shared" ref="E3762:N3762" si="2837">E3419-E3860-E3909-E3958-E4007-E4056-E4105-E4154</f>
        <v>2912.7829999999999</v>
      </c>
      <c r="F3762" s="279">
        <f t="shared" si="2837"/>
        <v>2882.2830000000004</v>
      </c>
      <c r="G3762" s="279">
        <f t="shared" si="2837"/>
        <v>2850.9830000000006</v>
      </c>
      <c r="H3762" s="279">
        <f t="shared" si="2837"/>
        <v>2908.8829999999998</v>
      </c>
      <c r="I3762" s="279">
        <f t="shared" si="2837"/>
        <v>3078.7829999999994</v>
      </c>
      <c r="J3762" s="279">
        <f t="shared" si="2837"/>
        <v>3747.0830000000001</v>
      </c>
      <c r="K3762" s="279">
        <f t="shared" si="2837"/>
        <v>3065.683</v>
      </c>
      <c r="L3762" s="279">
        <f t="shared" si="2837"/>
        <v>3163.9830000000002</v>
      </c>
      <c r="M3762" s="279">
        <f t="shared" si="2837"/>
        <v>3626.2829999999994</v>
      </c>
      <c r="N3762" s="279">
        <f t="shared" si="2837"/>
        <v>3266.8830000000003</v>
      </c>
      <c r="O3762" s="279">
        <f>O3419-O3860-O3909-O3958-O4007-O4056-O4105-O4154</f>
        <v>3260.6870000000026</v>
      </c>
      <c r="P3762" s="511">
        <f t="shared" si="2829"/>
        <v>37804.400000000009</v>
      </c>
      <c r="Q3762" s="558"/>
      <c r="R3762" s="279">
        <f>R3419-R3860-R3909-R3958-R4007-R4056-R4105-R4154</f>
        <v>37804.399999999994</v>
      </c>
      <c r="S3762" s="279">
        <f>S3419-S3860-S3909-S3958-S4007-S4056-S4105-S4154</f>
        <v>37804.399999999994</v>
      </c>
      <c r="T3762" s="527">
        <f>R3762-S3762</f>
        <v>0</v>
      </c>
      <c r="U3762" s="209">
        <v>1</v>
      </c>
    </row>
    <row r="3763" spans="1:21" s="61" customFormat="1" ht="15.75" hidden="1" customHeight="1" thickBot="1">
      <c r="A3763" s="179" t="s">
        <v>75</v>
      </c>
      <c r="B3763" s="409"/>
      <c r="C3763" s="503" t="s">
        <v>1090</v>
      </c>
      <c r="D3763" s="77">
        <f t="shared" ref="D3763:O3763" si="2838">D3420-D3910-D3959-D4008-D4057-D4106-D4155</f>
        <v>2090.4732382800003</v>
      </c>
      <c r="E3763" s="199">
        <f t="shared" si="2838"/>
        <v>1991.4081080758401</v>
      </c>
      <c r="F3763" s="199">
        <f t="shared" si="2838"/>
        <v>1946.6261775063995</v>
      </c>
      <c r="G3763" s="199">
        <f t="shared" si="2838"/>
        <v>1967.4845160235761</v>
      </c>
      <c r="H3763" s="199">
        <f t="shared" si="2838"/>
        <v>2027.1309364156045</v>
      </c>
      <c r="I3763" s="199">
        <f t="shared" si="2838"/>
        <v>2116.3456084848799</v>
      </c>
      <c r="J3763" s="199">
        <f t="shared" si="2838"/>
        <v>2447.9799720717092</v>
      </c>
      <c r="K3763" s="199">
        <f t="shared" si="2838"/>
        <v>2034.679074810482</v>
      </c>
      <c r="L3763" s="199">
        <f t="shared" si="2838"/>
        <v>2064.477024421667</v>
      </c>
      <c r="M3763" s="199">
        <f t="shared" si="2838"/>
        <v>2391.9657232523073</v>
      </c>
      <c r="N3763" s="199">
        <f t="shared" si="2838"/>
        <v>2177.3355354137143</v>
      </c>
      <c r="O3763" s="199">
        <f t="shared" si="2838"/>
        <v>2129.3668457446947</v>
      </c>
      <c r="P3763" s="78">
        <f>SUM(D3763:O3763)</f>
        <v>25385.272760500873</v>
      </c>
      <c r="Q3763" s="75"/>
      <c r="R3763" s="238">
        <f t="shared" ref="R3763:S3765" si="2839">R3420-R3910-R3959-R4008-R4057-R4106-R4155</f>
        <v>25314.684500000003</v>
      </c>
      <c r="S3763" s="238">
        <f t="shared" si="2839"/>
        <v>25314.684500000003</v>
      </c>
      <c r="T3763" s="392">
        <f>R3763-S3763</f>
        <v>0</v>
      </c>
      <c r="U3763" s="209">
        <v>2</v>
      </c>
    </row>
    <row r="3764" spans="1:21" s="61" customFormat="1" ht="15.75" hidden="1" customHeight="1" thickBot="1">
      <c r="A3764" s="179" t="s">
        <v>75</v>
      </c>
      <c r="B3764" s="62"/>
      <c r="C3764" s="42" t="s">
        <v>1839</v>
      </c>
      <c r="D3764" s="77">
        <f t="shared" ref="D3764:O3764" si="2840">D3421-D3911-D3960-D4009-D4058-D4107-D4156</f>
        <v>2145.8136613805368</v>
      </c>
      <c r="E3764" s="199">
        <f t="shared" si="2840"/>
        <v>2089.5077138814686</v>
      </c>
      <c r="F3764" s="199">
        <f t="shared" si="2840"/>
        <v>1998.1159310574783</v>
      </c>
      <c r="G3764" s="199">
        <f t="shared" si="2840"/>
        <v>2003.2662790574698</v>
      </c>
      <c r="H3764" s="199">
        <f t="shared" si="2840"/>
        <v>2118.4894795091482</v>
      </c>
      <c r="I3764" s="199">
        <f t="shared" si="2840"/>
        <v>2201.0360706152874</v>
      </c>
      <c r="J3764" s="199">
        <f t="shared" si="2840"/>
        <v>2537.4899000853252</v>
      </c>
      <c r="K3764" s="199">
        <f t="shared" si="2840"/>
        <v>2173.6415913330134</v>
      </c>
      <c r="L3764" s="199">
        <f t="shared" si="2840"/>
        <v>2120.0325212585672</v>
      </c>
      <c r="M3764" s="199">
        <f t="shared" si="2840"/>
        <v>1886.2131639089271</v>
      </c>
      <c r="N3764" s="199">
        <f t="shared" si="2840"/>
        <v>1495.4876939246681</v>
      </c>
      <c r="O3764" s="199">
        <f t="shared" si="2840"/>
        <v>1822.2453472989891</v>
      </c>
      <c r="P3764" s="78">
        <f t="shared" ref="P3764:P3773" si="2841">SUM(D3764:O3764)</f>
        <v>24591.339353310883</v>
      </c>
      <c r="Q3764" s="75"/>
      <c r="R3764" s="73">
        <f t="shared" si="2839"/>
        <v>26185.599999999995</v>
      </c>
      <c r="S3764" s="73">
        <f t="shared" si="2839"/>
        <v>26185.599999999995</v>
      </c>
      <c r="T3764" s="273">
        <f t="shared" ref="T3764:T3773" si="2842">R3764-S3764</f>
        <v>0</v>
      </c>
      <c r="U3764" s="209">
        <v>2</v>
      </c>
    </row>
    <row r="3765" spans="1:21" s="61" customFormat="1" ht="15.75" hidden="1" customHeight="1" thickBot="1">
      <c r="A3765" s="179" t="s">
        <v>75</v>
      </c>
      <c r="B3765" s="62"/>
      <c r="C3765" s="42" t="s">
        <v>1840</v>
      </c>
      <c r="D3765" s="77">
        <f t="shared" ref="D3765:O3765" si="2843">D3422-D3912-D3961-D4010-D4059-D4108-D4157</f>
        <v>2085.2620466912417</v>
      </c>
      <c r="E3765" s="77">
        <f t="shared" si="2843"/>
        <v>1979.5972181528687</v>
      </c>
      <c r="F3765" s="77">
        <f t="shared" si="2843"/>
        <v>1929.8259390741171</v>
      </c>
      <c r="G3765" s="77">
        <f t="shared" si="2843"/>
        <v>2070.649037924582</v>
      </c>
      <c r="H3765" s="77">
        <f t="shared" si="2843"/>
        <v>2076.386132436839</v>
      </c>
      <c r="I3765" s="77">
        <f t="shared" si="2843"/>
        <v>2131.2251275393128</v>
      </c>
      <c r="J3765" s="77">
        <f t="shared" si="2843"/>
        <v>2554.6968142639435</v>
      </c>
      <c r="K3765" s="77">
        <f t="shared" si="2843"/>
        <v>2169.8599409937283</v>
      </c>
      <c r="L3765" s="77">
        <f t="shared" si="2843"/>
        <v>2167.321729380636</v>
      </c>
      <c r="M3765" s="77">
        <f t="shared" si="2843"/>
        <v>2799.2582996001338</v>
      </c>
      <c r="N3765" s="77">
        <f t="shared" si="2843"/>
        <v>2608.7132745478707</v>
      </c>
      <c r="O3765" s="77">
        <f t="shared" si="2843"/>
        <v>2585.2785371296527</v>
      </c>
      <c r="P3765" s="78">
        <f t="shared" si="2841"/>
        <v>27158.074097734927</v>
      </c>
      <c r="Q3765" s="180"/>
      <c r="R3765" s="243">
        <f t="shared" si="2839"/>
        <v>25824.399999999998</v>
      </c>
      <c r="S3765" s="243">
        <f t="shared" si="2839"/>
        <v>25824.399999999998</v>
      </c>
      <c r="T3765" s="358">
        <f t="shared" si="2842"/>
        <v>0</v>
      </c>
      <c r="U3765" s="209">
        <v>2</v>
      </c>
    </row>
    <row r="3766" spans="1:21" s="61" customFormat="1" ht="15.6" hidden="1" customHeight="1" thickBot="1">
      <c r="A3766" s="179" t="s">
        <v>75</v>
      </c>
      <c r="B3766" s="62"/>
      <c r="C3766" s="42" t="s">
        <v>1841</v>
      </c>
      <c r="D3766" s="77">
        <f t="shared" ref="D3766:O3766" si="2844">D3423-D3913-D3962-D4011-D4060-D4109-D4158-D4207</f>
        <v>2730.3019524189949</v>
      </c>
      <c r="E3766" s="77">
        <f t="shared" si="2844"/>
        <v>2435.5615824667207</v>
      </c>
      <c r="F3766" s="77">
        <f t="shared" si="2844"/>
        <v>2149.1008507061647</v>
      </c>
      <c r="G3766" s="77">
        <f t="shared" si="2844"/>
        <v>2632.2535438257291</v>
      </c>
      <c r="H3766" s="77">
        <f t="shared" si="2844"/>
        <v>2673.9938696507634</v>
      </c>
      <c r="I3766" s="77">
        <f t="shared" si="2844"/>
        <v>2927.3332199368001</v>
      </c>
      <c r="J3766" s="77">
        <f t="shared" si="2844"/>
        <v>3458.0765899382272</v>
      </c>
      <c r="K3766" s="77">
        <f t="shared" si="2844"/>
        <v>2737.2082260324196</v>
      </c>
      <c r="L3766" s="77">
        <f t="shared" si="2844"/>
        <v>2855.2443288279242</v>
      </c>
      <c r="M3766" s="77">
        <f t="shared" si="2844"/>
        <v>3382.524799569223</v>
      </c>
      <c r="N3766" s="77">
        <f t="shared" si="2844"/>
        <v>3109.4941990266102</v>
      </c>
      <c r="O3766" s="77">
        <f t="shared" si="2844"/>
        <v>2948.589953273929</v>
      </c>
      <c r="P3766" s="78">
        <f t="shared" si="2841"/>
        <v>34039.683115673506</v>
      </c>
      <c r="Q3766" s="180"/>
      <c r="R3766" s="73">
        <f t="shared" ref="R3766:S3768" si="2845">R3423-R3913-R3962-R4011-R4060-R4109-R4158-R4207</f>
        <v>31390.782794790004</v>
      </c>
      <c r="S3766" s="73">
        <f t="shared" si="2845"/>
        <v>31390.782794790004</v>
      </c>
      <c r="T3766" s="93">
        <f t="shared" si="2842"/>
        <v>0</v>
      </c>
      <c r="U3766" s="209">
        <v>2</v>
      </c>
    </row>
    <row r="3767" spans="1:21" s="61" customFormat="1" ht="15.6" hidden="1" customHeight="1" thickBot="1">
      <c r="A3767" s="179" t="s">
        <v>75</v>
      </c>
      <c r="B3767" s="62"/>
      <c r="C3767" s="42" t="s">
        <v>1842</v>
      </c>
      <c r="D3767" s="77">
        <f t="shared" ref="D3767:O3767" si="2846">D3424-D3914-D3963-D4012-D4061-D4110-D4159-D4208</f>
        <v>2998.219650420001</v>
      </c>
      <c r="E3767" s="77">
        <f t="shared" si="2846"/>
        <v>2778.7239556999998</v>
      </c>
      <c r="F3767" s="77">
        <f t="shared" si="2846"/>
        <v>2757.9833826100003</v>
      </c>
      <c r="G3767" s="77">
        <f t="shared" si="2846"/>
        <v>2711.1210358200005</v>
      </c>
      <c r="H3767" s="77">
        <f t="shared" si="2846"/>
        <v>2906.3427533200002</v>
      </c>
      <c r="I3767" s="77">
        <f t="shared" si="2846"/>
        <v>2913.7725922100008</v>
      </c>
      <c r="J3767" s="77">
        <f t="shared" si="2846"/>
        <v>3607.361705620001</v>
      </c>
      <c r="K3767" s="77">
        <f t="shared" si="2846"/>
        <v>2910.7612970299997</v>
      </c>
      <c r="L3767" s="77">
        <f t="shared" si="2846"/>
        <v>2937.946573220001</v>
      </c>
      <c r="M3767" s="77">
        <f t="shared" si="2846"/>
        <v>3360.35196034</v>
      </c>
      <c r="N3767" s="77">
        <f t="shared" si="2846"/>
        <v>2989.8866011499995</v>
      </c>
      <c r="O3767" s="77">
        <f t="shared" si="2846"/>
        <v>2927.7384149100008</v>
      </c>
      <c r="P3767" s="78">
        <f t="shared" si="2841"/>
        <v>35800.209922350004</v>
      </c>
      <c r="Q3767" s="79"/>
      <c r="R3767" s="77">
        <f t="shared" si="2845"/>
        <v>35380.800000000003</v>
      </c>
      <c r="S3767" s="77">
        <f t="shared" si="2845"/>
        <v>35380.800000000003</v>
      </c>
      <c r="T3767" s="393">
        <f t="shared" si="2842"/>
        <v>0</v>
      </c>
      <c r="U3767" s="209">
        <v>2</v>
      </c>
    </row>
    <row r="3768" spans="1:21" s="61" customFormat="1" ht="15.75" hidden="1" customHeight="1" thickBot="1">
      <c r="A3768" s="179" t="s">
        <v>75</v>
      </c>
      <c r="B3768" s="62">
        <f>+B3762+1</f>
        <v>611</v>
      </c>
      <c r="C3768" s="42" t="s">
        <v>1843</v>
      </c>
      <c r="D3768" s="77">
        <f t="shared" ref="D3768:O3768" si="2847">D3425-D3915-D3964-D4013-D4062-D4111-D4160-D4209</f>
        <v>2957.9139775700005</v>
      </c>
      <c r="E3768" s="77">
        <f t="shared" si="2847"/>
        <v>2801.93240122</v>
      </c>
      <c r="F3768" s="77">
        <f t="shared" si="2847"/>
        <v>2713.8993041200006</v>
      </c>
      <c r="G3768" s="77">
        <f t="shared" si="2847"/>
        <v>2857.2935180952172</v>
      </c>
      <c r="H3768" s="77">
        <f t="shared" si="2847"/>
        <v>2885.5579688790294</v>
      </c>
      <c r="I3768" s="77">
        <f t="shared" si="2847"/>
        <v>2993.5560912204301</v>
      </c>
      <c r="J3768" s="77">
        <f t="shared" si="2847"/>
        <v>3396.3730463445959</v>
      </c>
      <c r="K3768" s="77">
        <f t="shared" si="2847"/>
        <v>2843.8473502810625</v>
      </c>
      <c r="L3768" s="77">
        <f t="shared" si="2847"/>
        <v>2966.7717846522792</v>
      </c>
      <c r="M3768" s="77">
        <f t="shared" si="2847"/>
        <v>3399.9193343310703</v>
      </c>
      <c r="N3768" s="77">
        <f t="shared" si="2847"/>
        <v>3121.3033436570272</v>
      </c>
      <c r="O3768" s="77">
        <f t="shared" si="2847"/>
        <v>3075.6481376006436</v>
      </c>
      <c r="P3768" s="78">
        <f t="shared" si="2841"/>
        <v>36014.016257971358</v>
      </c>
      <c r="Q3768" s="180"/>
      <c r="R3768" s="170">
        <f t="shared" si="2845"/>
        <v>35753.400000000009</v>
      </c>
      <c r="S3768" s="77">
        <f t="shared" si="2845"/>
        <v>35753.400000000009</v>
      </c>
      <c r="T3768" s="93">
        <f t="shared" si="2842"/>
        <v>0</v>
      </c>
      <c r="U3768" s="209">
        <v>2</v>
      </c>
    </row>
    <row r="3769" spans="1:21" s="61" customFormat="1" ht="15.75" hidden="1" customHeight="1" thickBot="1">
      <c r="A3769" s="179" t="s">
        <v>75</v>
      </c>
      <c r="B3769" s="408">
        <v>674</v>
      </c>
      <c r="C3769" s="508" t="s">
        <v>1844</v>
      </c>
      <c r="D3769" s="238">
        <f t="shared" ref="D3769:O3769" si="2848">D3426-D3916-D3965-D4014-D4063-D4112-D4161-D4210</f>
        <v>2937.786027489447</v>
      </c>
      <c r="E3769" s="238">
        <f t="shared" si="2848"/>
        <v>2892.4265505484054</v>
      </c>
      <c r="F3769" s="238">
        <f t="shared" si="2848"/>
        <v>2779.6359154349107</v>
      </c>
      <c r="G3769" s="238">
        <f t="shared" si="2848"/>
        <v>2793.8875789891508</v>
      </c>
      <c r="H3769" s="238">
        <f t="shared" si="2848"/>
        <v>2946.2793040874553</v>
      </c>
      <c r="I3769" s="238">
        <f t="shared" si="2848"/>
        <v>3176.391605363307</v>
      </c>
      <c r="J3769" s="238">
        <f t="shared" si="2848"/>
        <v>3565.3789426887292</v>
      </c>
      <c r="K3769" s="238">
        <f t="shared" si="2848"/>
        <v>3056.186244991</v>
      </c>
      <c r="L3769" s="238">
        <f t="shared" si="2848"/>
        <v>2997.0687784511947</v>
      </c>
      <c r="M3769" s="238">
        <f t="shared" si="2848"/>
        <v>3445.5060894500789</v>
      </c>
      <c r="N3769" s="238">
        <f t="shared" si="2848"/>
        <v>3217.2898812953399</v>
      </c>
      <c r="O3769" s="238">
        <f t="shared" si="2848"/>
        <v>3099.1354046222177</v>
      </c>
      <c r="P3769" s="249">
        <f t="shared" si="2841"/>
        <v>36906.972323411239</v>
      </c>
      <c r="Q3769" s="79"/>
      <c r="R3769" s="77">
        <f>R3426-R3916-R3965-R4014-R4063-R4112-R4161</f>
        <v>36630.299999999996</v>
      </c>
      <c r="S3769" s="77">
        <f>S3426-S3916-S3965-S4014-S4063-S4112-S4161</f>
        <v>36630.299999999996</v>
      </c>
      <c r="T3769" s="93">
        <f t="shared" si="2842"/>
        <v>0</v>
      </c>
      <c r="U3769" s="209">
        <v>2</v>
      </c>
    </row>
    <row r="3770" spans="1:21" s="61" customFormat="1" ht="15.75" customHeight="1">
      <c r="A3770" s="179" t="s">
        <v>75</v>
      </c>
      <c r="B3770" s="513">
        <v>611</v>
      </c>
      <c r="C3770" s="510" t="s">
        <v>1845</v>
      </c>
      <c r="D3770" s="279">
        <f>D3427-D3868-D3917-D3966-D4015-D4064-D4113-D4162</f>
        <v>3083.5809091253027</v>
      </c>
      <c r="E3770" s="279">
        <f t="shared" ref="E3770:O3770" si="2849">E3427-E3868-E3917-E3966-E4015-E4064-E4113-E4162</f>
        <v>3012.6254558997894</v>
      </c>
      <c r="F3770" s="279">
        <f t="shared" si="2849"/>
        <v>2796.6904250438129</v>
      </c>
      <c r="G3770" s="279">
        <f t="shared" si="2849"/>
        <v>2955.7045929754549</v>
      </c>
      <c r="H3770" s="279">
        <f t="shared" si="2849"/>
        <v>3013.9538934143543</v>
      </c>
      <c r="I3770" s="279">
        <f t="shared" si="2849"/>
        <v>3055.4830000000002</v>
      </c>
      <c r="J3770" s="279">
        <f t="shared" si="2849"/>
        <v>3560.7267399783918</v>
      </c>
      <c r="K3770" s="279">
        <f t="shared" si="2849"/>
        <v>3047.183844331511</v>
      </c>
      <c r="L3770" s="279">
        <f t="shared" si="2849"/>
        <v>3030.6318357035093</v>
      </c>
      <c r="M3770" s="279">
        <f t="shared" si="2849"/>
        <v>3612.8761409310782</v>
      </c>
      <c r="N3770" s="279">
        <f t="shared" si="2849"/>
        <v>3078.2446329824579</v>
      </c>
      <c r="O3770" s="279">
        <f t="shared" si="2849"/>
        <v>3159.1985296143421</v>
      </c>
      <c r="P3770" s="249">
        <f t="shared" si="2841"/>
        <v>37406.9</v>
      </c>
      <c r="Q3770" s="558"/>
      <c r="R3770" s="279">
        <f t="shared" ref="R3770:S3770" si="2850">R3427-R3868-R3917-R3966-R4015-R4064-R4113-R4162</f>
        <v>37406.900000000009</v>
      </c>
      <c r="S3770" s="279">
        <f t="shared" si="2850"/>
        <v>37406.900000000009</v>
      </c>
      <c r="T3770" s="527">
        <f t="shared" si="2842"/>
        <v>0</v>
      </c>
      <c r="U3770" s="209">
        <v>1</v>
      </c>
    </row>
    <row r="3771" spans="1:21" s="61" customFormat="1" ht="15.75" customHeight="1">
      <c r="A3771" s="179" t="s">
        <v>75</v>
      </c>
      <c r="B3771" s="513">
        <v>612</v>
      </c>
      <c r="C3771" s="510" t="s">
        <v>1846</v>
      </c>
      <c r="D3771" s="279">
        <f>D3428-D3869-D3918-D3967-D4016-D4065-D4114-D4163</f>
        <v>3040.0830000000001</v>
      </c>
      <c r="E3771" s="279">
        <f t="shared" ref="E3771:O3771" si="2851">E3428-E3869-E3918-E3967-E4016-E4065-E4114-E4163</f>
        <v>2911.7829999999999</v>
      </c>
      <c r="F3771" s="279">
        <f t="shared" si="2851"/>
        <v>2881.1830000000004</v>
      </c>
      <c r="G3771" s="279">
        <f t="shared" si="2851"/>
        <v>2842.3830000000003</v>
      </c>
      <c r="H3771" s="279">
        <f t="shared" si="2851"/>
        <v>2900.0829999999996</v>
      </c>
      <c r="I3771" s="279">
        <f t="shared" si="2851"/>
        <v>3070.1829999999995</v>
      </c>
      <c r="J3771" s="279">
        <f t="shared" si="2851"/>
        <v>3736.6830000000004</v>
      </c>
      <c r="K3771" s="279">
        <f t="shared" si="2851"/>
        <v>3063.5829999999996</v>
      </c>
      <c r="L3771" s="279">
        <f t="shared" si="2851"/>
        <v>3161.8830000000003</v>
      </c>
      <c r="M3771" s="279">
        <f t="shared" si="2851"/>
        <v>3625.183</v>
      </c>
      <c r="N3771" s="279">
        <f t="shared" si="2851"/>
        <v>3265.7830000000004</v>
      </c>
      <c r="O3771" s="279">
        <f t="shared" si="2851"/>
        <v>3260.1869999999949</v>
      </c>
      <c r="P3771" s="511">
        <f t="shared" si="2841"/>
        <v>37759</v>
      </c>
      <c r="Q3771" s="558"/>
      <c r="R3771" s="279">
        <f>R3428-R3869-R3918-R3967-R4016-R4065-R4114-R4163</f>
        <v>37758.999999999993</v>
      </c>
      <c r="S3771" s="279">
        <f>S3428-S3869-S3918-S3967-S4016-S4065-S4114-S4163</f>
        <v>37758.999999999993</v>
      </c>
      <c r="T3771" s="527">
        <f t="shared" si="2842"/>
        <v>0</v>
      </c>
      <c r="U3771" s="209">
        <v>1</v>
      </c>
    </row>
    <row r="3772" spans="1:21" s="61" customFormat="1" ht="15.75" hidden="1" customHeight="1" thickBot="1">
      <c r="A3772" s="179" t="s">
        <v>75</v>
      </c>
      <c r="B3772" s="409"/>
      <c r="C3772" s="503" t="s">
        <v>1847</v>
      </c>
      <c r="D3772" s="279">
        <f>D3429-D3870-D3919-D3968-D4017-D4066-D4115-D4164</f>
        <v>0</v>
      </c>
      <c r="E3772" s="279">
        <f t="shared" ref="E3772:O3772" si="2852">E3429-E3870-E3919-E3968-E4017-E4066-E4115-E4164</f>
        <v>0</v>
      </c>
      <c r="F3772" s="279">
        <f t="shared" si="2852"/>
        <v>0</v>
      </c>
      <c r="G3772" s="279">
        <f t="shared" si="2852"/>
        <v>0</v>
      </c>
      <c r="H3772" s="279">
        <f t="shared" si="2852"/>
        <v>0</v>
      </c>
      <c r="I3772" s="279">
        <f t="shared" si="2852"/>
        <v>0</v>
      </c>
      <c r="J3772" s="279">
        <f t="shared" si="2852"/>
        <v>0</v>
      </c>
      <c r="K3772" s="279">
        <f t="shared" si="2852"/>
        <v>0</v>
      </c>
      <c r="L3772" s="279">
        <f t="shared" si="2852"/>
        <v>0</v>
      </c>
      <c r="M3772" s="279">
        <f t="shared" si="2852"/>
        <v>0</v>
      </c>
      <c r="N3772" s="279">
        <f t="shared" si="2852"/>
        <v>0</v>
      </c>
      <c r="O3772" s="279">
        <f t="shared" si="2852"/>
        <v>0</v>
      </c>
      <c r="P3772" s="78">
        <f t="shared" si="2841"/>
        <v>0</v>
      </c>
      <c r="Q3772" s="127"/>
      <c r="R3772" s="279">
        <f t="shared" ref="R3772:S3772" si="2853">R3429-R3870-R3919-R3968-R4017-R4066-R4115-R4164</f>
        <v>0</v>
      </c>
      <c r="S3772" s="279">
        <f t="shared" si="2853"/>
        <v>0</v>
      </c>
      <c r="T3772" s="93">
        <f t="shared" si="2842"/>
        <v>0</v>
      </c>
      <c r="U3772" s="209">
        <v>2</v>
      </c>
    </row>
    <row r="3773" spans="1:21" s="61" customFormat="1" ht="15.75" hidden="1" customHeight="1" thickBot="1">
      <c r="A3773" s="179" t="s">
        <v>75</v>
      </c>
      <c r="B3773" s="213"/>
      <c r="C3773" s="42" t="s">
        <v>1848</v>
      </c>
      <c r="D3773" s="279">
        <f>D3430-D3871-D3920-D3969-D4018-D4067-D4116-D4165</f>
        <v>0</v>
      </c>
      <c r="E3773" s="279">
        <f t="shared" ref="E3773:O3773" si="2854">E3430-E3871-E3920-E3969-E4018-E4067-E4116-E4165</f>
        <v>0</v>
      </c>
      <c r="F3773" s="279">
        <f t="shared" si="2854"/>
        <v>0</v>
      </c>
      <c r="G3773" s="279">
        <f t="shared" si="2854"/>
        <v>0</v>
      </c>
      <c r="H3773" s="279">
        <f t="shared" si="2854"/>
        <v>0</v>
      </c>
      <c r="I3773" s="279">
        <f t="shared" si="2854"/>
        <v>0</v>
      </c>
      <c r="J3773" s="279">
        <f t="shared" si="2854"/>
        <v>0</v>
      </c>
      <c r="K3773" s="279">
        <f t="shared" si="2854"/>
        <v>0</v>
      </c>
      <c r="L3773" s="279">
        <f t="shared" si="2854"/>
        <v>0</v>
      </c>
      <c r="M3773" s="279">
        <f t="shared" si="2854"/>
        <v>0</v>
      </c>
      <c r="N3773" s="279">
        <f t="shared" si="2854"/>
        <v>0</v>
      </c>
      <c r="O3773" s="279">
        <f t="shared" si="2854"/>
        <v>0</v>
      </c>
      <c r="P3773" s="78">
        <f t="shared" si="2841"/>
        <v>0</v>
      </c>
      <c r="Q3773" s="127"/>
      <c r="R3773" s="279">
        <f t="shared" ref="R3773:S3773" si="2855">R3430-R3871-R3920-R3969-R4018-R4067-R4116-R4165</f>
        <v>0</v>
      </c>
      <c r="S3773" s="279">
        <f t="shared" si="2855"/>
        <v>0</v>
      </c>
      <c r="T3773" s="93">
        <f t="shared" si="2842"/>
        <v>0</v>
      </c>
      <c r="U3773" s="209">
        <v>2</v>
      </c>
    </row>
    <row r="3774" spans="1:21" s="61" customFormat="1" ht="15.75" hidden="1" customHeight="1" thickBot="1">
      <c r="A3774" s="179" t="s">
        <v>75</v>
      </c>
      <c r="B3774" s="213"/>
      <c r="C3774" s="42" t="s">
        <v>2580</v>
      </c>
      <c r="D3774" s="279">
        <f t="shared" ref="D3774:O3774" si="2856">D3431-D3872-D3921-D3970-D4019-D4068-D4117-D4166</f>
        <v>0</v>
      </c>
      <c r="E3774" s="279">
        <f t="shared" si="2856"/>
        <v>0</v>
      </c>
      <c r="F3774" s="279">
        <f t="shared" si="2856"/>
        <v>0</v>
      </c>
      <c r="G3774" s="279">
        <f t="shared" si="2856"/>
        <v>0</v>
      </c>
      <c r="H3774" s="279">
        <f t="shared" si="2856"/>
        <v>0</v>
      </c>
      <c r="I3774" s="279">
        <f t="shared" si="2856"/>
        <v>0</v>
      </c>
      <c r="J3774" s="279">
        <f t="shared" si="2856"/>
        <v>0</v>
      </c>
      <c r="K3774" s="279">
        <f t="shared" si="2856"/>
        <v>0</v>
      </c>
      <c r="L3774" s="279">
        <f t="shared" si="2856"/>
        <v>0</v>
      </c>
      <c r="M3774" s="279">
        <f t="shared" si="2856"/>
        <v>0</v>
      </c>
      <c r="N3774" s="279">
        <f t="shared" si="2856"/>
        <v>0</v>
      </c>
      <c r="O3774" s="279">
        <f t="shared" si="2856"/>
        <v>0</v>
      </c>
      <c r="P3774" s="78">
        <f t="shared" ref="P3774:P3776" si="2857">SUM(D3774:O3774)</f>
        <v>0</v>
      </c>
      <c r="Q3774" s="127"/>
      <c r="R3774" s="279">
        <f t="shared" ref="R3774:S3774" si="2858">R3431-R3872-R3921-R3970-R4019-R4068-R4117-R4166</f>
        <v>0</v>
      </c>
      <c r="S3774" s="279">
        <f t="shared" si="2858"/>
        <v>0</v>
      </c>
      <c r="T3774" s="93">
        <f t="shared" ref="T3774:T3776" si="2859">R3774-S3774</f>
        <v>0</v>
      </c>
      <c r="U3774" s="209">
        <v>2</v>
      </c>
    </row>
    <row r="3775" spans="1:21" s="61" customFormat="1" ht="15.75" hidden="1" customHeight="1" thickBot="1">
      <c r="A3775" s="179" t="s">
        <v>75</v>
      </c>
      <c r="B3775" s="213"/>
      <c r="C3775" s="42" t="s">
        <v>2676</v>
      </c>
      <c r="D3775" s="279">
        <f t="shared" ref="D3775:O3775" si="2860">D3432-D3873-D3922-D3971-D4020-D4069-D4118-D4167</f>
        <v>0</v>
      </c>
      <c r="E3775" s="279">
        <f t="shared" si="2860"/>
        <v>0</v>
      </c>
      <c r="F3775" s="279">
        <f t="shared" si="2860"/>
        <v>0</v>
      </c>
      <c r="G3775" s="279">
        <f t="shared" si="2860"/>
        <v>0</v>
      </c>
      <c r="H3775" s="279">
        <f t="shared" si="2860"/>
        <v>0</v>
      </c>
      <c r="I3775" s="279">
        <f t="shared" si="2860"/>
        <v>0</v>
      </c>
      <c r="J3775" s="279">
        <f t="shared" si="2860"/>
        <v>0</v>
      </c>
      <c r="K3775" s="279">
        <f t="shared" si="2860"/>
        <v>0</v>
      </c>
      <c r="L3775" s="279">
        <f t="shared" si="2860"/>
        <v>0</v>
      </c>
      <c r="M3775" s="279">
        <f t="shared" si="2860"/>
        <v>0</v>
      </c>
      <c r="N3775" s="279">
        <f t="shared" si="2860"/>
        <v>0</v>
      </c>
      <c r="O3775" s="279">
        <f t="shared" si="2860"/>
        <v>0</v>
      </c>
      <c r="P3775" s="78">
        <f t="shared" si="2857"/>
        <v>0</v>
      </c>
      <c r="Q3775" s="127"/>
      <c r="R3775" s="279">
        <f t="shared" ref="R3775:S3775" si="2861">R3432-R3873-R3922-R3971-R4020-R4069-R4118-R4167</f>
        <v>0</v>
      </c>
      <c r="S3775" s="279">
        <f t="shared" si="2861"/>
        <v>0</v>
      </c>
      <c r="T3775" s="93">
        <f t="shared" si="2859"/>
        <v>0</v>
      </c>
      <c r="U3775" s="209">
        <v>2</v>
      </c>
    </row>
    <row r="3776" spans="1:21" s="61" customFormat="1" ht="15.75" hidden="1" customHeight="1" thickBot="1">
      <c r="A3776" s="179" t="s">
        <v>75</v>
      </c>
      <c r="B3776" s="213"/>
      <c r="C3776" s="42" t="s">
        <v>2772</v>
      </c>
      <c r="D3776" s="279">
        <f t="shared" ref="D3776:O3776" si="2862">D3433-D3874-D3923-D3972-D4021-D4070-D4119-D4168</f>
        <v>0</v>
      </c>
      <c r="E3776" s="279">
        <f t="shared" si="2862"/>
        <v>0</v>
      </c>
      <c r="F3776" s="279">
        <f t="shared" si="2862"/>
        <v>0</v>
      </c>
      <c r="G3776" s="279">
        <f t="shared" si="2862"/>
        <v>0</v>
      </c>
      <c r="H3776" s="279">
        <f t="shared" si="2862"/>
        <v>0</v>
      </c>
      <c r="I3776" s="279">
        <f t="shared" si="2862"/>
        <v>0</v>
      </c>
      <c r="J3776" s="279">
        <f t="shared" si="2862"/>
        <v>0</v>
      </c>
      <c r="K3776" s="279">
        <f t="shared" si="2862"/>
        <v>0</v>
      </c>
      <c r="L3776" s="279">
        <f t="shared" si="2862"/>
        <v>0</v>
      </c>
      <c r="M3776" s="279">
        <f t="shared" si="2862"/>
        <v>0</v>
      </c>
      <c r="N3776" s="279">
        <f t="shared" si="2862"/>
        <v>0</v>
      </c>
      <c r="O3776" s="279">
        <f t="shared" si="2862"/>
        <v>0</v>
      </c>
      <c r="P3776" s="78">
        <f t="shared" si="2857"/>
        <v>0</v>
      </c>
      <c r="Q3776" s="127"/>
      <c r="R3776" s="279">
        <f t="shared" ref="R3776:S3776" si="2863">R3433-R3874-R3923-R3972-R4021-R4070-R4119-R4168</f>
        <v>0</v>
      </c>
      <c r="S3776" s="279">
        <f t="shared" si="2863"/>
        <v>0</v>
      </c>
      <c r="T3776" s="93">
        <f t="shared" si="2859"/>
        <v>0</v>
      </c>
      <c r="U3776" s="209">
        <v>2</v>
      </c>
    </row>
    <row r="3777" spans="1:246" s="81" customFormat="1" ht="15.6" customHeight="1">
      <c r="A3777" s="181"/>
      <c r="B3777" s="82"/>
      <c r="C3777" s="622"/>
      <c r="D3777" s="83"/>
      <c r="E3777" s="83"/>
      <c r="F3777" s="83"/>
      <c r="G3777" s="83"/>
      <c r="H3777" s="83"/>
      <c r="I3777" s="83"/>
      <c r="J3777" s="83"/>
      <c r="K3777" s="83"/>
      <c r="L3777" s="83"/>
      <c r="M3777" s="83"/>
      <c r="N3777" s="83"/>
      <c r="O3777" s="83"/>
      <c r="P3777" s="83"/>
      <c r="Q3777" s="84"/>
      <c r="R3777" s="83"/>
      <c r="S3777" s="83"/>
      <c r="T3777" s="67"/>
      <c r="U3777" s="209">
        <v>1</v>
      </c>
      <c r="V3777" s="118"/>
      <c r="W3777" s="118"/>
      <c r="X3777" s="118"/>
      <c r="Y3777" s="118"/>
      <c r="Z3777" s="118"/>
      <c r="AA3777" s="118"/>
      <c r="AB3777" s="118"/>
      <c r="AC3777" s="118"/>
      <c r="AD3777" s="118"/>
      <c r="AE3777" s="118"/>
      <c r="AF3777" s="118"/>
      <c r="AG3777" s="118"/>
      <c r="AH3777" s="118"/>
      <c r="AI3777" s="118"/>
      <c r="AJ3777" s="118"/>
      <c r="AK3777" s="118"/>
      <c r="AL3777" s="118"/>
      <c r="AM3777" s="118"/>
      <c r="AN3777" s="118"/>
      <c r="AO3777" s="118"/>
      <c r="AP3777" s="118"/>
      <c r="AQ3777" s="118"/>
      <c r="AR3777" s="118"/>
      <c r="AS3777" s="118"/>
      <c r="AT3777" s="118"/>
      <c r="AU3777" s="118"/>
      <c r="AV3777" s="118"/>
      <c r="AW3777" s="118"/>
      <c r="AX3777" s="118"/>
      <c r="AY3777" s="118"/>
      <c r="AZ3777" s="118"/>
      <c r="BA3777" s="118"/>
      <c r="BB3777" s="118"/>
      <c r="BC3777" s="118"/>
      <c r="BD3777" s="118"/>
      <c r="BE3777" s="118"/>
      <c r="BF3777" s="118"/>
      <c r="BG3777" s="118"/>
      <c r="BH3777" s="118"/>
      <c r="BI3777" s="118"/>
      <c r="BJ3777" s="118"/>
      <c r="BK3777" s="118"/>
      <c r="BL3777" s="118"/>
      <c r="BM3777" s="118"/>
      <c r="BN3777" s="118"/>
      <c r="BO3777" s="118"/>
      <c r="BP3777" s="118"/>
      <c r="BQ3777" s="118"/>
      <c r="BR3777" s="118"/>
      <c r="BS3777" s="118"/>
      <c r="BT3777" s="118"/>
      <c r="BU3777" s="118"/>
      <c r="BV3777" s="118"/>
      <c r="BW3777" s="118"/>
      <c r="BX3777" s="118"/>
      <c r="BY3777" s="118"/>
      <c r="BZ3777" s="118"/>
      <c r="CA3777" s="118"/>
      <c r="CB3777" s="118"/>
      <c r="CC3777" s="118"/>
      <c r="CD3777" s="118"/>
      <c r="CE3777" s="118"/>
      <c r="CF3777" s="118"/>
      <c r="CG3777" s="118"/>
      <c r="CH3777" s="118"/>
      <c r="CI3777" s="118"/>
      <c r="CJ3777" s="118"/>
      <c r="CK3777" s="118"/>
      <c r="CL3777" s="118"/>
      <c r="CM3777" s="118"/>
      <c r="CN3777" s="118"/>
      <c r="CO3777" s="118"/>
      <c r="CP3777" s="118"/>
      <c r="CQ3777" s="118"/>
      <c r="CR3777" s="118"/>
      <c r="CS3777" s="118"/>
      <c r="CT3777" s="118"/>
      <c r="CU3777" s="118"/>
      <c r="CV3777" s="118"/>
      <c r="CW3777" s="118"/>
      <c r="CX3777" s="118"/>
      <c r="CY3777" s="118"/>
      <c r="CZ3777" s="118"/>
      <c r="DA3777" s="118"/>
      <c r="DB3777" s="118"/>
      <c r="DC3777" s="118"/>
      <c r="DD3777" s="118"/>
      <c r="DE3777" s="118"/>
      <c r="DF3777" s="118"/>
      <c r="DG3777" s="118"/>
      <c r="DH3777" s="118"/>
      <c r="DI3777" s="118"/>
      <c r="DJ3777" s="118"/>
      <c r="DK3777" s="118"/>
      <c r="DL3777" s="118"/>
      <c r="DM3777" s="118"/>
      <c r="DN3777" s="118"/>
      <c r="DO3777" s="118"/>
      <c r="DP3777" s="118"/>
      <c r="DQ3777" s="118"/>
      <c r="DR3777" s="118"/>
      <c r="DS3777" s="118"/>
      <c r="DT3777" s="118"/>
      <c r="DU3777" s="118"/>
      <c r="DV3777" s="118"/>
      <c r="DW3777" s="118"/>
      <c r="DX3777" s="118"/>
      <c r="DY3777" s="118"/>
      <c r="DZ3777" s="118"/>
      <c r="EA3777" s="118"/>
      <c r="EB3777" s="118"/>
      <c r="EC3777" s="118"/>
      <c r="ED3777" s="118"/>
      <c r="EE3777" s="118"/>
      <c r="EF3777" s="118"/>
      <c r="EG3777" s="118"/>
      <c r="EH3777" s="118"/>
      <c r="EI3777" s="118"/>
      <c r="EJ3777" s="118"/>
      <c r="EK3777" s="118"/>
      <c r="EL3777" s="118"/>
      <c r="EM3777" s="118"/>
      <c r="EN3777" s="118"/>
      <c r="EO3777" s="118"/>
      <c r="EP3777" s="118"/>
      <c r="EQ3777" s="118"/>
      <c r="ER3777" s="118"/>
      <c r="ES3777" s="118"/>
      <c r="ET3777" s="118"/>
      <c r="EU3777" s="118"/>
      <c r="EV3777" s="118"/>
      <c r="EW3777" s="118"/>
      <c r="EX3777" s="118"/>
      <c r="EY3777" s="118"/>
      <c r="EZ3777" s="118"/>
      <c r="FA3777" s="118"/>
      <c r="FB3777" s="118"/>
      <c r="FC3777" s="118"/>
      <c r="FD3777" s="118"/>
      <c r="FE3777" s="118"/>
      <c r="FF3777" s="118"/>
      <c r="FG3777" s="118"/>
      <c r="FH3777" s="118"/>
      <c r="FI3777" s="118"/>
      <c r="FJ3777" s="118"/>
      <c r="FK3777" s="118"/>
      <c r="FL3777" s="118"/>
      <c r="FM3777" s="118"/>
      <c r="FN3777" s="118"/>
      <c r="FO3777" s="118"/>
      <c r="FP3777" s="118"/>
      <c r="FQ3777" s="118"/>
      <c r="FR3777" s="118"/>
      <c r="FS3777" s="118"/>
      <c r="FT3777" s="118"/>
      <c r="FU3777" s="118"/>
      <c r="FV3777" s="118"/>
      <c r="FW3777" s="118"/>
      <c r="FX3777" s="118"/>
      <c r="FY3777" s="118"/>
      <c r="FZ3777" s="118"/>
      <c r="GA3777" s="118"/>
      <c r="GB3777" s="118"/>
      <c r="GC3777" s="118"/>
      <c r="GD3777" s="118"/>
      <c r="GE3777" s="118"/>
      <c r="GF3777" s="118"/>
      <c r="GG3777" s="118"/>
      <c r="GH3777" s="118"/>
      <c r="GI3777" s="118"/>
      <c r="GJ3777" s="118"/>
      <c r="GK3777" s="118"/>
      <c r="GL3777" s="118"/>
      <c r="GM3777" s="118"/>
      <c r="GN3777" s="118"/>
      <c r="GO3777" s="118"/>
      <c r="GP3777" s="118"/>
      <c r="GQ3777" s="118"/>
      <c r="GR3777" s="118"/>
      <c r="GS3777" s="118"/>
      <c r="GT3777" s="118"/>
      <c r="GU3777" s="118"/>
      <c r="GV3777" s="118"/>
      <c r="GW3777" s="118"/>
      <c r="GX3777" s="118"/>
      <c r="GY3777" s="118"/>
      <c r="GZ3777" s="118"/>
      <c r="HA3777" s="118"/>
      <c r="HB3777" s="118"/>
      <c r="HC3777" s="118"/>
      <c r="HD3777" s="118"/>
      <c r="HE3777" s="118"/>
      <c r="HF3777" s="118"/>
      <c r="HG3777" s="118"/>
      <c r="HH3777" s="118"/>
      <c r="HI3777" s="118"/>
      <c r="HJ3777" s="118"/>
      <c r="HK3777" s="118"/>
      <c r="HL3777" s="118"/>
      <c r="HM3777" s="118"/>
      <c r="HN3777" s="118"/>
      <c r="HO3777" s="118"/>
      <c r="HP3777" s="118"/>
      <c r="HQ3777" s="118"/>
      <c r="HR3777" s="118"/>
      <c r="HS3777" s="118"/>
      <c r="HT3777" s="118"/>
      <c r="HU3777" s="118"/>
      <c r="HV3777" s="118"/>
      <c r="HW3777" s="118"/>
      <c r="HX3777" s="118"/>
      <c r="HY3777" s="118"/>
      <c r="HZ3777" s="118"/>
      <c r="IA3777" s="118"/>
      <c r="IB3777" s="118"/>
      <c r="IC3777" s="118"/>
      <c r="ID3777" s="118"/>
      <c r="IE3777" s="118"/>
      <c r="IF3777" s="118"/>
      <c r="IG3777" s="118"/>
      <c r="IH3777" s="118"/>
      <c r="II3777" s="118"/>
      <c r="IJ3777" s="118"/>
      <c r="IK3777" s="118"/>
      <c r="IL3777" s="118"/>
    </row>
    <row r="3778" spans="1:246" s="60" customFormat="1" ht="15.75" hidden="1" customHeight="1" thickBot="1">
      <c r="A3778" s="60" t="s">
        <v>2466</v>
      </c>
      <c r="B3778" s="213"/>
      <c r="C3778" s="620"/>
      <c r="D3778" s="299">
        <v>8.0018879236142801E-2</v>
      </c>
      <c r="E3778" s="299">
        <v>8.1829015605879588E-2</v>
      </c>
      <c r="F3778" s="299">
        <v>7.9682833310000048E-2</v>
      </c>
      <c r="G3778" s="299">
        <v>7.8737805696770011E-2</v>
      </c>
      <c r="H3778" s="299">
        <v>8.1185909470420731E-2</v>
      </c>
      <c r="I3778" s="299">
        <v>8.608337132983962E-2</v>
      </c>
      <c r="J3778" s="299">
        <v>9.2057723375792586E-2</v>
      </c>
      <c r="K3778" s="299">
        <v>8.1127738398393504E-2</v>
      </c>
      <c r="L3778" s="299">
        <v>8.4676585707925328E-2</v>
      </c>
      <c r="M3778" s="299">
        <v>8.9907369870656839E-2</v>
      </c>
      <c r="N3778" s="299">
        <v>8.2860255392495044E-2</v>
      </c>
      <c r="O3778" s="299">
        <v>8.1832512605683722E-2</v>
      </c>
      <c r="P3778" s="290">
        <f>SUM(D3778:O3778)</f>
        <v>0.99999999999999989</v>
      </c>
      <c r="Q3778" s="291"/>
      <c r="R3778" s="83"/>
      <c r="S3778" s="83"/>
      <c r="T3778" s="67"/>
      <c r="U3778" s="209">
        <v>2</v>
      </c>
    </row>
    <row r="3779" spans="1:246" s="60" customFormat="1" ht="15.75" hidden="1" customHeight="1" thickBot="1">
      <c r="A3779" s="60" t="s">
        <v>2466</v>
      </c>
      <c r="B3779" s="213"/>
      <c r="C3779" s="620"/>
      <c r="D3779" s="119">
        <v>8.9839706100208291E-2</v>
      </c>
      <c r="E3779" s="119">
        <v>8.4741664523952737E-2</v>
      </c>
      <c r="F3779" s="119">
        <v>8.1780109175538601E-2</v>
      </c>
      <c r="G3779" s="119">
        <v>7.9512806643350004E-2</v>
      </c>
      <c r="H3779" s="119">
        <v>7.8870826386895715E-2</v>
      </c>
      <c r="I3779" s="119">
        <v>8.3960493975024711E-2</v>
      </c>
      <c r="J3779" s="119">
        <v>9.0084030975190701E-2</v>
      </c>
      <c r="K3779" s="119">
        <v>8.1418175241407195E-2</v>
      </c>
      <c r="L3779" s="119">
        <v>8.2075924706385972E-2</v>
      </c>
      <c r="M3779" s="119">
        <v>8.5505581296930852E-2</v>
      </c>
      <c r="N3779" s="119">
        <v>8.4054376892191585E-2</v>
      </c>
      <c r="O3779" s="119">
        <v>7.8156304082923553E-2</v>
      </c>
      <c r="P3779" s="107">
        <f>SUM(D3779:O3779)</f>
        <v>0.99999999999999989</v>
      </c>
      <c r="Q3779" s="291"/>
      <c r="R3779" s="83"/>
      <c r="S3779" s="83"/>
      <c r="T3779" s="67"/>
      <c r="U3779" s="209">
        <v>2</v>
      </c>
    </row>
    <row r="3780" spans="1:246" s="60" customFormat="1" ht="15.75" hidden="1" customHeight="1" thickBot="1">
      <c r="A3780" s="60" t="s">
        <v>2466</v>
      </c>
      <c r="B3780" s="213"/>
      <c r="C3780" s="620"/>
      <c r="D3780" s="346">
        <v>8.2396176003286997E-2</v>
      </c>
      <c r="E3780" s="346">
        <v>8.2935478804207319E-2</v>
      </c>
      <c r="F3780" s="346">
        <v>7.9400314774538586E-2</v>
      </c>
      <c r="G3780" s="346">
        <v>7.6453601414673014E-2</v>
      </c>
      <c r="H3780" s="346">
        <v>7.8706497413280813E-2</v>
      </c>
      <c r="I3780" s="346">
        <v>8.173827724499716E-2</v>
      </c>
      <c r="J3780" s="346">
        <v>9.2547715643894232E-2</v>
      </c>
      <c r="K3780" s="346">
        <v>7.9495007979453913E-2</v>
      </c>
      <c r="L3780" s="346">
        <v>8.4097449300558735E-2</v>
      </c>
      <c r="M3780" s="346">
        <v>9.5116108823890697E-2</v>
      </c>
      <c r="N3780" s="346">
        <v>8.5652443932449016E-2</v>
      </c>
      <c r="O3780" s="346">
        <v>8.1460928664769505E-2</v>
      </c>
      <c r="P3780" s="295">
        <f>SUM(D3780:O3780)</f>
        <v>0.99999999999999978</v>
      </c>
      <c r="Q3780" s="291"/>
      <c r="R3780" s="83"/>
      <c r="S3780" s="83"/>
      <c r="T3780" s="67"/>
      <c r="U3780" s="209">
        <v>2</v>
      </c>
    </row>
    <row r="3781" spans="1:246" s="60" customFormat="1" ht="15.75" hidden="1" customHeight="1" thickBot="1">
      <c r="A3781" s="60" t="s">
        <v>2466</v>
      </c>
      <c r="B3781" s="213"/>
      <c r="C3781" s="620"/>
      <c r="D3781" s="153">
        <f t="shared" ref="D3781:O3781" si="2864">D3803/$P3803</f>
        <v>8.2152718558127377E-2</v>
      </c>
      <c r="E3781" s="296">
        <f t="shared" si="2864"/>
        <v>7.9630559692645528E-2</v>
      </c>
      <c r="F3781" s="296">
        <f t="shared" si="2864"/>
        <v>7.5347583548613609E-2</v>
      </c>
      <c r="G3781" s="296">
        <f t="shared" si="2864"/>
        <v>7.8630792811765396E-2</v>
      </c>
      <c r="H3781" s="296">
        <f t="shared" si="2864"/>
        <v>7.7964620013536462E-2</v>
      </c>
      <c r="I3781" s="296">
        <f t="shared" si="2864"/>
        <v>8.219915135933345E-2</v>
      </c>
      <c r="J3781" s="296">
        <f t="shared" si="2864"/>
        <v>9.4123726366617338E-2</v>
      </c>
      <c r="K3781" s="296">
        <f t="shared" si="2864"/>
        <v>8.0575234813865984E-2</v>
      </c>
      <c r="L3781" s="296">
        <f t="shared" si="2864"/>
        <v>8.5366546113013822E-2</v>
      </c>
      <c r="M3781" s="296">
        <f t="shared" si="2864"/>
        <v>9.5179728658903423E-2</v>
      </c>
      <c r="N3781" s="296">
        <f t="shared" si="2864"/>
        <v>8.7127202584309782E-2</v>
      </c>
      <c r="O3781" s="296">
        <f t="shared" si="2864"/>
        <v>8.1702135479267801E-2</v>
      </c>
      <c r="P3781" s="155">
        <f>SUM(D3781:O3781)</f>
        <v>1</v>
      </c>
      <c r="Q3781" s="291"/>
      <c r="R3781" s="83"/>
      <c r="S3781" s="83"/>
      <c r="T3781" s="67"/>
      <c r="U3781" s="209">
        <v>2</v>
      </c>
    </row>
    <row r="3782" spans="1:246" s="60" customFormat="1" ht="15.75" hidden="1" customHeight="1" thickBot="1">
      <c r="A3782" s="60" t="s">
        <v>2466</v>
      </c>
      <c r="B3782" s="213"/>
      <c r="C3782" s="568"/>
      <c r="D3782" s="153">
        <f t="shared" ref="D3782:O3782" si="2865">D3804/$P3804</f>
        <v>8.1422056939657025E-2</v>
      </c>
      <c r="E3782" s="296">
        <f t="shared" si="2865"/>
        <v>7.8822802154083257E-2</v>
      </c>
      <c r="F3782" s="296">
        <f t="shared" si="2865"/>
        <v>7.6304382709363433E-2</v>
      </c>
      <c r="G3782" s="296">
        <f t="shared" si="2865"/>
        <v>7.717347842425111E-2</v>
      </c>
      <c r="H3782" s="296">
        <f t="shared" si="2865"/>
        <v>7.8019532556955554E-2</v>
      </c>
      <c r="I3782" s="296">
        <f t="shared" si="2865"/>
        <v>8.3032558972695888E-2</v>
      </c>
      <c r="J3782" s="296">
        <f t="shared" si="2865"/>
        <v>9.4772855808259601E-2</v>
      </c>
      <c r="K3782" s="296">
        <f t="shared" si="2865"/>
        <v>8.1410205935791222E-2</v>
      </c>
      <c r="L3782" s="296">
        <f t="shared" si="2865"/>
        <v>8.3107604244964828E-2</v>
      </c>
      <c r="M3782" s="296">
        <f t="shared" si="2865"/>
        <v>9.8028468301656221E-2</v>
      </c>
      <c r="N3782" s="296">
        <f t="shared" si="2865"/>
        <v>8.5568130858218516E-2</v>
      </c>
      <c r="O3782" s="296">
        <f t="shared" si="2865"/>
        <v>8.2337923094103316E-2</v>
      </c>
      <c r="P3782" s="155">
        <f>SUM(D3782:O3782)</f>
        <v>0.99999999999999978</v>
      </c>
      <c r="Q3782" s="157">
        <f>(P3804/P3803-1)</f>
        <v>4.6004298737616134E-2</v>
      </c>
      <c r="R3782" s="83"/>
      <c r="S3782" s="83"/>
      <c r="T3782" s="67"/>
      <c r="U3782" s="209">
        <v>2</v>
      </c>
    </row>
    <row r="3783" spans="1:246" s="60" customFormat="1" ht="15.75" hidden="1" customHeight="1" thickBot="1">
      <c r="A3783" s="60" t="s">
        <v>2466</v>
      </c>
      <c r="B3783" s="213"/>
      <c r="C3783" s="620"/>
      <c r="D3783" s="153">
        <f t="shared" ref="D3783:O3783" si="2866">D3805/$P3805</f>
        <v>8.0876655892465302E-2</v>
      </c>
      <c r="E3783" s="296">
        <f t="shared" si="2866"/>
        <v>7.7707856755157068E-2</v>
      </c>
      <c r="F3783" s="296">
        <f t="shared" si="2866"/>
        <v>7.6076157271047051E-2</v>
      </c>
      <c r="G3783" s="296">
        <f t="shared" si="2866"/>
        <v>7.6323793450250699E-2</v>
      </c>
      <c r="H3783" s="296">
        <f t="shared" si="2866"/>
        <v>7.7037742736219231E-2</v>
      </c>
      <c r="I3783" s="296">
        <f t="shared" si="2866"/>
        <v>8.3268576387932211E-2</v>
      </c>
      <c r="J3783" s="296">
        <f t="shared" si="2866"/>
        <v>9.3704697568715134E-2</v>
      </c>
      <c r="K3783" s="296">
        <f t="shared" si="2866"/>
        <v>8.4535250800803152E-2</v>
      </c>
      <c r="L3783" s="296">
        <f t="shared" si="2866"/>
        <v>8.4229395685230857E-2</v>
      </c>
      <c r="M3783" s="296">
        <f t="shared" si="2866"/>
        <v>9.6347396334029389E-2</v>
      </c>
      <c r="N3783" s="296">
        <f t="shared" si="2866"/>
        <v>8.639929521371055E-2</v>
      </c>
      <c r="O3783" s="296">
        <f t="shared" si="2866"/>
        <v>8.3493181904439426E-2</v>
      </c>
      <c r="P3783" s="155">
        <f t="shared" ref="P3783:P3788" si="2867">SUM(D3783:O3783)</f>
        <v>1</v>
      </c>
      <c r="Q3783" s="157">
        <f t="shared" ref="Q3783:Q3788" si="2868">(P3805/P3804-1)</f>
        <v>5.5863049930334974E-2</v>
      </c>
      <c r="R3783" s="83"/>
      <c r="S3783" s="83"/>
      <c r="T3783" s="67"/>
      <c r="U3783" s="209">
        <v>2</v>
      </c>
    </row>
    <row r="3784" spans="1:246" s="60" customFormat="1" ht="15.75" hidden="1" customHeight="1" thickBot="1">
      <c r="A3784" s="60" t="s">
        <v>2466</v>
      </c>
      <c r="B3784" s="213"/>
      <c r="C3784" s="620"/>
      <c r="D3784" s="153">
        <f t="shared" ref="D3784:O3784" si="2869">D3806/$P3806</f>
        <v>8.0067388696373212E-2</v>
      </c>
      <c r="E3784" s="296">
        <f t="shared" si="2869"/>
        <v>7.8326494519727854E-2</v>
      </c>
      <c r="F3784" s="296">
        <f t="shared" si="2869"/>
        <v>7.736285221844813E-2</v>
      </c>
      <c r="G3784" s="296">
        <f t="shared" si="2869"/>
        <v>7.5047624531423274E-2</v>
      </c>
      <c r="H3784" s="296">
        <f t="shared" si="2869"/>
        <v>7.896865110594746E-2</v>
      </c>
      <c r="I3784" s="296">
        <f t="shared" si="2869"/>
        <v>8.2293548463254887E-2</v>
      </c>
      <c r="J3784" s="296">
        <f t="shared" si="2869"/>
        <v>9.5000898877035625E-2</v>
      </c>
      <c r="K3784" s="296">
        <f t="shared" si="2869"/>
        <v>8.1568871360847339E-2</v>
      </c>
      <c r="L3784" s="296">
        <f t="shared" si="2869"/>
        <v>8.5264645320340726E-2</v>
      </c>
      <c r="M3784" s="296">
        <f t="shared" si="2869"/>
        <v>9.4469014808198054E-2</v>
      </c>
      <c r="N3784" s="296">
        <f t="shared" si="2869"/>
        <v>8.7497266055479139E-2</v>
      </c>
      <c r="O3784" s="296">
        <f t="shared" si="2869"/>
        <v>8.4132744042924215E-2</v>
      </c>
      <c r="P3784" s="155">
        <f t="shared" si="2867"/>
        <v>0.99999999999999989</v>
      </c>
      <c r="Q3784" s="156">
        <f t="shared" si="2868"/>
        <v>6.6790392028936996E-2</v>
      </c>
      <c r="R3784" s="83"/>
      <c r="S3784" s="83"/>
      <c r="T3784" s="67"/>
      <c r="U3784" s="209">
        <v>2</v>
      </c>
    </row>
    <row r="3785" spans="1:246" s="60" customFormat="1" ht="15.75" hidden="1" customHeight="1" thickBot="1">
      <c r="A3785" s="60" t="s">
        <v>2466</v>
      </c>
      <c r="B3785" s="213"/>
      <c r="C3785" s="620"/>
      <c r="D3785" s="153">
        <f t="shared" ref="D3785:O3785" si="2870">D3807/$P3807</f>
        <v>7.9854851015682723E-2</v>
      </c>
      <c r="E3785" s="296">
        <f t="shared" si="2870"/>
        <v>7.8235865040165067E-2</v>
      </c>
      <c r="F3785" s="296">
        <f t="shared" si="2870"/>
        <v>7.6489179544969421E-2</v>
      </c>
      <c r="G3785" s="296">
        <f t="shared" si="2870"/>
        <v>7.6142885125108042E-2</v>
      </c>
      <c r="H3785" s="296">
        <f t="shared" si="2870"/>
        <v>7.9585916947563326E-2</v>
      </c>
      <c r="I3785" s="296">
        <f t="shared" si="2870"/>
        <v>8.1806579555465705E-2</v>
      </c>
      <c r="J3785" s="296">
        <f t="shared" si="2870"/>
        <v>9.5504517035596079E-2</v>
      </c>
      <c r="K3785" s="296">
        <f t="shared" si="2870"/>
        <v>8.1346836109201223E-2</v>
      </c>
      <c r="L3785" s="296">
        <f t="shared" si="2870"/>
        <v>8.4826562145126419E-2</v>
      </c>
      <c r="M3785" s="296">
        <f t="shared" si="2870"/>
        <v>9.5490578317987171E-2</v>
      </c>
      <c r="N3785" s="296">
        <f t="shared" si="2870"/>
        <v>8.6876148373793038E-2</v>
      </c>
      <c r="O3785" s="296">
        <f t="shared" si="2870"/>
        <v>8.3840080789341992E-2</v>
      </c>
      <c r="P3785" s="155">
        <f t="shared" si="2867"/>
        <v>1.0000000000000002</v>
      </c>
      <c r="Q3785" s="156">
        <f t="shared" si="2868"/>
        <v>6.3856647182026771E-2</v>
      </c>
      <c r="R3785" s="83"/>
      <c r="S3785" s="83"/>
      <c r="T3785" s="232"/>
      <c r="U3785" s="209">
        <v>2</v>
      </c>
    </row>
    <row r="3786" spans="1:246" s="60" customFormat="1" ht="15.75" hidden="1" customHeight="1" thickBot="1">
      <c r="A3786" s="60" t="s">
        <v>2466</v>
      </c>
      <c r="B3786" s="62"/>
      <c r="C3786" s="17"/>
      <c r="D3786" s="298">
        <f t="shared" ref="D3786:O3786" si="2871">D3808/$P3808</f>
        <v>7.4148217645166659E-2</v>
      </c>
      <c r="E3786" s="299">
        <f t="shared" si="2871"/>
        <v>8.773754663094635E-2</v>
      </c>
      <c r="F3786" s="299">
        <f t="shared" si="2871"/>
        <v>7.5068145942365119E-2</v>
      </c>
      <c r="G3786" s="299">
        <f t="shared" si="2871"/>
        <v>7.7584254191962229E-2</v>
      </c>
      <c r="H3786" s="299">
        <f t="shared" si="2871"/>
        <v>7.9606421188413559E-2</v>
      </c>
      <c r="I3786" s="299">
        <f t="shared" si="2871"/>
        <v>8.2214277190861829E-2</v>
      </c>
      <c r="J3786" s="299">
        <f t="shared" si="2871"/>
        <v>9.5895050211523086E-2</v>
      </c>
      <c r="K3786" s="299">
        <f t="shared" si="2871"/>
        <v>8.055284794261687E-2</v>
      </c>
      <c r="L3786" s="299">
        <f t="shared" si="2871"/>
        <v>8.4528405677422633E-2</v>
      </c>
      <c r="M3786" s="299">
        <f t="shared" si="2871"/>
        <v>9.5293807199899258E-2</v>
      </c>
      <c r="N3786" s="299">
        <f t="shared" si="2871"/>
        <v>8.5006601823626585E-2</v>
      </c>
      <c r="O3786" s="299">
        <f t="shared" si="2871"/>
        <v>8.2364424355195837E-2</v>
      </c>
      <c r="P3786" s="300">
        <f t="shared" si="2867"/>
        <v>1</v>
      </c>
      <c r="Q3786" s="301">
        <f t="shared" si="2868"/>
        <v>5.383938779632591E-2</v>
      </c>
      <c r="R3786" s="83"/>
      <c r="S3786" s="83"/>
      <c r="T3786" s="67"/>
      <c r="U3786" s="209">
        <v>2</v>
      </c>
    </row>
    <row r="3787" spans="1:246" s="60" customFormat="1" ht="15.75" hidden="1" customHeight="1" thickBot="1">
      <c r="A3787" s="60" t="s">
        <v>2466</v>
      </c>
      <c r="B3787" s="62"/>
      <c r="C3787" s="17"/>
      <c r="D3787" s="130">
        <f t="shared" ref="D3787:O3787" si="2872">D3809/$P3809</f>
        <v>8.1481681282404919E-2</v>
      </c>
      <c r="E3787" s="119">
        <f t="shared" si="2872"/>
        <v>8.0167397425954856E-2</v>
      </c>
      <c r="F3787" s="119">
        <f t="shared" si="2872"/>
        <v>7.7228739621454531E-2</v>
      </c>
      <c r="G3787" s="119">
        <f t="shared" si="2872"/>
        <v>7.7260066763702881E-2</v>
      </c>
      <c r="H3787" s="119">
        <f t="shared" si="2872"/>
        <v>7.7234219279326249E-2</v>
      </c>
      <c r="I3787" s="119">
        <f t="shared" si="2872"/>
        <v>8.2530059536526451E-2</v>
      </c>
      <c r="J3787" s="119">
        <f t="shared" si="2872"/>
        <v>9.4939002155908891E-2</v>
      </c>
      <c r="K3787" s="119">
        <f t="shared" si="2872"/>
        <v>8.1275677510703762E-2</v>
      </c>
      <c r="L3787" s="119">
        <f t="shared" si="2872"/>
        <v>8.2681312745006064E-2</v>
      </c>
      <c r="M3787" s="119">
        <f t="shared" si="2872"/>
        <v>9.4642138581450264E-2</v>
      </c>
      <c r="N3787" s="119">
        <f t="shared" si="2872"/>
        <v>8.6228840996343967E-2</v>
      </c>
      <c r="O3787" s="119">
        <f t="shared" si="2872"/>
        <v>8.4330864101217207E-2</v>
      </c>
      <c r="P3787" s="175">
        <f t="shared" si="2867"/>
        <v>1</v>
      </c>
      <c r="Q3787" s="176">
        <f t="shared" si="2868"/>
        <v>3.5273701158848425E-2</v>
      </c>
      <c r="R3787" s="83"/>
      <c r="S3787" s="83"/>
      <c r="T3787" s="67"/>
      <c r="U3787" s="209">
        <v>2</v>
      </c>
    </row>
    <row r="3788" spans="1:246" s="60" customFormat="1" ht="15.6" hidden="1" customHeight="1" thickBot="1">
      <c r="A3788" s="60" t="s">
        <v>2466</v>
      </c>
      <c r="B3788" s="62"/>
      <c r="C3788" s="17"/>
      <c r="D3788" s="130">
        <f t="shared" ref="D3788:O3788" si="2873">D3810/$P3810</f>
        <v>7.9615722257615068E-2</v>
      </c>
      <c r="E3788" s="119">
        <f t="shared" si="2873"/>
        <v>7.9097393215306983E-2</v>
      </c>
      <c r="F3788" s="119">
        <f t="shared" si="2873"/>
        <v>7.4956081713712638E-2</v>
      </c>
      <c r="G3788" s="119">
        <f t="shared" si="2873"/>
        <v>7.1091341252381854E-2</v>
      </c>
      <c r="H3788" s="119">
        <f t="shared" si="2873"/>
        <v>8.2521176501580695E-2</v>
      </c>
      <c r="I3788" s="119">
        <f t="shared" si="2873"/>
        <v>8.4724812197675317E-2</v>
      </c>
      <c r="J3788" s="119">
        <f t="shared" si="2873"/>
        <v>9.6435197432140241E-2</v>
      </c>
      <c r="K3788" s="119">
        <f t="shared" si="2873"/>
        <v>8.2395098435457739E-2</v>
      </c>
      <c r="L3788" s="119">
        <f t="shared" si="2873"/>
        <v>8.3962953483297437E-2</v>
      </c>
      <c r="M3788" s="119">
        <f t="shared" si="2873"/>
        <v>9.6057394324531808E-2</v>
      </c>
      <c r="N3788" s="119">
        <f t="shared" si="2873"/>
        <v>8.5813496087807195E-2</v>
      </c>
      <c r="O3788" s="119">
        <f t="shared" si="2873"/>
        <v>8.3329333098492969E-2</v>
      </c>
      <c r="P3788" s="175">
        <f t="shared" si="2867"/>
        <v>1</v>
      </c>
      <c r="Q3788" s="176">
        <f t="shared" si="2868"/>
        <v>4.8489063629857387E-2</v>
      </c>
      <c r="R3788" s="83"/>
      <c r="S3788" s="83"/>
      <c r="T3788" s="67"/>
      <c r="U3788" s="209">
        <v>2</v>
      </c>
    </row>
    <row r="3789" spans="1:246" s="60" customFormat="1" ht="15.6" hidden="1" customHeight="1" thickBot="1">
      <c r="A3789" s="60" t="s">
        <v>2466</v>
      </c>
      <c r="B3789" s="62"/>
      <c r="C3789" s="17"/>
      <c r="D3789" s="130">
        <f t="shared" ref="D3789:O3789" si="2874">D3812/$P3812</f>
        <v>8.2479001474874455E-2</v>
      </c>
      <c r="E3789" s="119">
        <f t="shared" si="2874"/>
        <v>7.9791134856957033E-2</v>
      </c>
      <c r="F3789" s="119">
        <f t="shared" si="2874"/>
        <v>7.5871576286261649E-2</v>
      </c>
      <c r="G3789" s="119">
        <f t="shared" si="2874"/>
        <v>7.6976906860064087E-2</v>
      </c>
      <c r="H3789" s="119">
        <f t="shared" si="2874"/>
        <v>8.0021386313967269E-2</v>
      </c>
      <c r="I3789" s="119">
        <f t="shared" si="2874"/>
        <v>8.242521672443251E-2</v>
      </c>
      <c r="J3789" s="119">
        <f t="shared" si="2874"/>
        <v>9.4667515339456831E-2</v>
      </c>
      <c r="K3789" s="119">
        <f t="shared" si="2874"/>
        <v>8.1878479439755111E-2</v>
      </c>
      <c r="L3789" s="119">
        <f t="shared" si="2874"/>
        <v>8.0945063272577708E-2</v>
      </c>
      <c r="M3789" s="119">
        <f t="shared" si="2874"/>
        <v>9.4219289050855526E-2</v>
      </c>
      <c r="N3789" s="119">
        <f t="shared" si="2874"/>
        <v>8.6042068368629709E-2</v>
      </c>
      <c r="O3789" s="119">
        <f t="shared" si="2874"/>
        <v>8.4682362012168083E-2</v>
      </c>
      <c r="P3789" s="175">
        <f>SUM(D3789:O3789)</f>
        <v>0.99999999999999989</v>
      </c>
      <c r="Q3789" s="176">
        <f>(P3812/P3810-1)</f>
        <v>4.6014746439036358E-2</v>
      </c>
      <c r="R3789" s="83"/>
      <c r="S3789" s="83"/>
      <c r="T3789" s="67"/>
      <c r="U3789" s="209">
        <v>2</v>
      </c>
    </row>
    <row r="3790" spans="1:246" s="60" customFormat="1" ht="15.6" hidden="1" customHeight="1" thickBot="1">
      <c r="A3790" s="60" t="s">
        <v>2466</v>
      </c>
      <c r="B3790" s="62">
        <f>+B3867+1</f>
        <v>1</v>
      </c>
      <c r="C3790" s="17" t="s">
        <v>2454</v>
      </c>
      <c r="D3790" s="130">
        <f t="shared" ref="D3790:O3790" si="2875">D3813/$P3813</f>
        <v>8.8253293454032197E-2</v>
      </c>
      <c r="E3790" s="119">
        <f t="shared" si="2875"/>
        <v>8.5603069574925306E-2</v>
      </c>
      <c r="F3790" s="119">
        <f t="shared" si="2875"/>
        <v>8.259514219883668E-2</v>
      </c>
      <c r="G3790" s="119">
        <f t="shared" si="2875"/>
        <v>8.1401713427606187E-2</v>
      </c>
      <c r="H3790" s="119">
        <f t="shared" si="2875"/>
        <v>8.7520657760751977E-2</v>
      </c>
      <c r="I3790" s="119">
        <f t="shared" si="2875"/>
        <v>8.9045752073501544E-2</v>
      </c>
      <c r="J3790" s="119">
        <f t="shared" si="2875"/>
        <v>0.10189493371250015</v>
      </c>
      <c r="K3790" s="119">
        <f t="shared" si="2875"/>
        <v>9.0111850964486262E-2</v>
      </c>
      <c r="L3790" s="119">
        <f t="shared" si="2875"/>
        <v>8.7912690351366507E-2</v>
      </c>
      <c r="M3790" s="119">
        <f t="shared" si="2875"/>
        <v>7.5115266784826412E-2</v>
      </c>
      <c r="N3790" s="119">
        <f t="shared" si="2875"/>
        <v>5.8098846044425799E-2</v>
      </c>
      <c r="O3790" s="119">
        <f t="shared" si="2875"/>
        <v>7.244678365274114E-2</v>
      </c>
      <c r="P3790" s="175">
        <f t="shared" ref="P3790:P3799" si="2876">SUM(D3790:O3790)</f>
        <v>1.0000000000000002</v>
      </c>
      <c r="Q3790" s="176">
        <f>(P3813/P3812-1)</f>
        <v>-5.0828174191936637E-2</v>
      </c>
      <c r="R3790" s="83"/>
      <c r="S3790" s="83"/>
      <c r="T3790" s="67"/>
      <c r="U3790" s="209">
        <v>2</v>
      </c>
    </row>
    <row r="3791" spans="1:246" s="60" customFormat="1" ht="15.6" hidden="1" customHeight="1">
      <c r="A3791" s="60" t="s">
        <v>2466</v>
      </c>
      <c r="B3791" s="408">
        <f>+B3790+1</f>
        <v>2</v>
      </c>
      <c r="C3791" s="566" t="s">
        <v>2455</v>
      </c>
      <c r="D3791" s="460">
        <f t="shared" ref="D3791:O3791" si="2877">D3814/$P3814</f>
        <v>7.4592389363029254E-2</v>
      </c>
      <c r="E3791" s="346">
        <f t="shared" si="2877"/>
        <v>7.2864201998414604E-2</v>
      </c>
      <c r="F3791" s="346">
        <f t="shared" si="2877"/>
        <v>6.9365835545364241E-2</v>
      </c>
      <c r="G3791" s="346">
        <f t="shared" si="2877"/>
        <v>7.6338196442421555E-2</v>
      </c>
      <c r="H3791" s="346">
        <f t="shared" si="2877"/>
        <v>7.8071578673476125E-2</v>
      </c>
      <c r="I3791" s="346">
        <f t="shared" si="2877"/>
        <v>7.6982070099638325E-2</v>
      </c>
      <c r="J3791" s="346">
        <f t="shared" si="2877"/>
        <v>9.1023425931982802E-2</v>
      </c>
      <c r="K3791" s="346">
        <f t="shared" si="2877"/>
        <v>8.0001011807685651E-2</v>
      </c>
      <c r="L3791" s="346">
        <f t="shared" si="2877"/>
        <v>8.1028352417789426E-2</v>
      </c>
      <c r="M3791" s="346">
        <f t="shared" si="2877"/>
        <v>0.10479502929206483</v>
      </c>
      <c r="N3791" s="346">
        <f t="shared" si="2877"/>
        <v>9.7479209184289858E-2</v>
      </c>
      <c r="O3791" s="346">
        <f t="shared" si="2877"/>
        <v>9.7458699243843289E-2</v>
      </c>
      <c r="P3791" s="545">
        <f t="shared" si="2876"/>
        <v>0.99999999999999989</v>
      </c>
      <c r="Q3791" s="548">
        <f t="shared" ref="Q3791:Q3799" si="2878">(P3814/P3813-1)</f>
        <v>8.9913870135414298E-2</v>
      </c>
      <c r="R3791" s="83"/>
      <c r="S3791" s="83"/>
      <c r="T3791" s="67"/>
      <c r="U3791" s="209">
        <v>2</v>
      </c>
    </row>
    <row r="3792" spans="1:246" s="60" customFormat="1" ht="15.6" customHeight="1">
      <c r="A3792" s="60" t="s">
        <v>2466</v>
      </c>
      <c r="B3792" s="513">
        <v>613</v>
      </c>
      <c r="C3792" s="623" t="s">
        <v>2456</v>
      </c>
      <c r="D3792" s="236">
        <v>8.0544185262186166E-2</v>
      </c>
      <c r="E3792" s="236">
        <v>7.9072237597766992E-2</v>
      </c>
      <c r="F3792" s="236">
        <v>7.1568550256430497E-2</v>
      </c>
      <c r="G3792" s="236">
        <v>7.4298500151891128E-2</v>
      </c>
      <c r="H3792" s="236">
        <v>7.8551512340711976E-2</v>
      </c>
      <c r="I3792" s="236">
        <v>8.0839722872356717E-2</v>
      </c>
      <c r="J3792" s="236">
        <v>9.572035581388208E-2</v>
      </c>
      <c r="K3792" s="236">
        <v>7.9406580351586473E-2</v>
      </c>
      <c r="L3792" s="236">
        <v>8.4168137945054608E-2</v>
      </c>
      <c r="M3792" s="236">
        <v>9.72747389518554E-2</v>
      </c>
      <c r="N3792" s="236">
        <v>9.1660453431378214E-2</v>
      </c>
      <c r="O3792" s="236">
        <v>8.689502502489968E-2</v>
      </c>
      <c r="P3792" s="321">
        <v>0.99999999999999989</v>
      </c>
      <c r="Q3792" s="520">
        <v>0.23351505065339873</v>
      </c>
      <c r="R3792" s="66"/>
      <c r="S3792" s="66"/>
      <c r="T3792" s="95"/>
      <c r="U3792" s="209">
        <v>1</v>
      </c>
    </row>
    <row r="3793" spans="1:21" s="60" customFormat="1" ht="15.6" customHeight="1">
      <c r="A3793" s="60" t="s">
        <v>2466</v>
      </c>
      <c r="B3793" s="513">
        <f>+B3792+1</f>
        <v>614</v>
      </c>
      <c r="C3793" s="623" t="s">
        <v>2457</v>
      </c>
      <c r="D3793" s="236">
        <v>8.3105969677797209E-2</v>
      </c>
      <c r="E3793" s="236">
        <v>7.9128231575073371E-2</v>
      </c>
      <c r="F3793" s="236">
        <v>7.7792296212217824E-2</v>
      </c>
      <c r="G3793" s="236">
        <v>7.4340186546180215E-2</v>
      </c>
      <c r="H3793" s="236">
        <v>8.1069114207020412E-2</v>
      </c>
      <c r="I3793" s="236">
        <v>7.995166873516843E-2</v>
      </c>
      <c r="J3793" s="236">
        <v>9.6443407717144228E-2</v>
      </c>
      <c r="K3793" s="236">
        <v>8.1696173406930417E-2</v>
      </c>
      <c r="L3793" s="236">
        <v>8.4216434743191196E-2</v>
      </c>
      <c r="M3793" s="236">
        <v>9.4261068657865044E-2</v>
      </c>
      <c r="N3793" s="236">
        <v>8.5123238160836112E-2</v>
      </c>
      <c r="O3793" s="236">
        <v>8.2872210360575627E-2</v>
      </c>
      <c r="P3793" s="321">
        <v>1</v>
      </c>
      <c r="Q3793" s="520">
        <v>6.41345919147569E-2</v>
      </c>
      <c r="R3793" s="66"/>
      <c r="S3793" s="66"/>
      <c r="T3793" s="95"/>
      <c r="U3793" s="209">
        <v>1</v>
      </c>
    </row>
    <row r="3794" spans="1:21" s="60" customFormat="1" ht="15.75" customHeight="1">
      <c r="A3794" s="60" t="s">
        <v>2466</v>
      </c>
      <c r="B3794" s="513">
        <f>+B3793+1</f>
        <v>615</v>
      </c>
      <c r="C3794" s="623" t="s">
        <v>2458</v>
      </c>
      <c r="D3794" s="236">
        <v>8.2657428295481755E-2</v>
      </c>
      <c r="E3794" s="236">
        <v>8.2194248318947921E-2</v>
      </c>
      <c r="F3794" s="236">
        <v>7.7464437092832517E-2</v>
      </c>
      <c r="G3794" s="236">
        <v>7.9583116737113255E-2</v>
      </c>
      <c r="H3794" s="236">
        <v>8.036429348922039E-2</v>
      </c>
      <c r="I3794" s="236">
        <v>8.1353026808252293E-2</v>
      </c>
      <c r="J3794" s="236">
        <v>9.1393529597060139E-2</v>
      </c>
      <c r="K3794" s="236">
        <v>8.0048741989726016E-2</v>
      </c>
      <c r="L3794" s="236">
        <v>8.4010401974408608E-2</v>
      </c>
      <c r="M3794" s="236">
        <v>9.3383193863009792E-2</v>
      </c>
      <c r="N3794" s="236">
        <v>8.4692907925967328E-2</v>
      </c>
      <c r="O3794" s="236">
        <v>8.2854673907980153E-2</v>
      </c>
      <c r="P3794" s="321">
        <v>1</v>
      </c>
      <c r="Q3794" s="520">
        <v>-1.1492448475538541E-2</v>
      </c>
      <c r="R3794" s="66"/>
      <c r="S3794" s="66"/>
      <c r="T3794" s="95"/>
      <c r="U3794" s="209">
        <v>1</v>
      </c>
    </row>
    <row r="3795" spans="1:21" s="60" customFormat="1" ht="15.75" customHeight="1">
      <c r="A3795" s="60" t="s">
        <v>2466</v>
      </c>
      <c r="B3795" s="513">
        <f>+B3794+1</f>
        <v>616</v>
      </c>
      <c r="C3795" s="623" t="s">
        <v>2459</v>
      </c>
      <c r="D3795" s="236">
        <v>8.1017942129383666E-2</v>
      </c>
      <c r="E3795" s="236">
        <v>7.8840152918353765E-2</v>
      </c>
      <c r="F3795" s="236">
        <v>7.6520472194658226E-2</v>
      </c>
      <c r="G3795" s="236">
        <v>7.473213166548201E-2</v>
      </c>
      <c r="H3795" s="236">
        <v>7.9628420046998757E-2</v>
      </c>
      <c r="I3795" s="236">
        <v>8.4393252165466712E-2</v>
      </c>
      <c r="J3795" s="236">
        <v>9.2083015026615297E-2</v>
      </c>
      <c r="K3795" s="236">
        <v>7.8895631383600992E-2</v>
      </c>
      <c r="L3795" s="236">
        <v>8.653256334516532E-2</v>
      </c>
      <c r="M3795" s="236">
        <v>9.4672792945956236E-2</v>
      </c>
      <c r="N3795" s="236">
        <v>8.8444646100516694E-2</v>
      </c>
      <c r="O3795" s="236">
        <v>8.4238980077802478E-2</v>
      </c>
      <c r="P3795" s="321">
        <v>1.0000000000000002</v>
      </c>
      <c r="Q3795" s="520">
        <v>-2.4085256546753975E-2</v>
      </c>
      <c r="R3795" s="66"/>
      <c r="S3795" s="66"/>
      <c r="T3795" s="95"/>
      <c r="U3795" s="209">
        <v>1</v>
      </c>
    </row>
    <row r="3796" spans="1:21" s="60" customFormat="1" ht="15.75" customHeight="1">
      <c r="A3796" s="60" t="s">
        <v>2466</v>
      </c>
      <c r="B3796" s="513">
        <v>617</v>
      </c>
      <c r="C3796" s="623" t="s">
        <v>1941</v>
      </c>
      <c r="D3796" s="236">
        <f t="shared" ref="D3796:O3796" si="2879">D3819/$P3819</f>
        <v>8.4050567318262798E-2</v>
      </c>
      <c r="E3796" s="236">
        <f t="shared" si="2879"/>
        <v>8.4787988590878827E-2</v>
      </c>
      <c r="F3796" s="236">
        <f t="shared" si="2879"/>
        <v>7.4190198564601961E-2</v>
      </c>
      <c r="G3796" s="236">
        <f t="shared" si="2879"/>
        <v>7.8611813000968728E-2</v>
      </c>
      <c r="H3796" s="236">
        <f t="shared" si="2879"/>
        <v>7.9821148620210433E-2</v>
      </c>
      <c r="I3796" s="236">
        <f t="shared" si="2879"/>
        <v>7.9199118034069482E-2</v>
      </c>
      <c r="J3796" s="236">
        <f t="shared" si="2879"/>
        <v>9.5151413642593552E-2</v>
      </c>
      <c r="K3796" s="236">
        <f t="shared" si="2879"/>
        <v>8.1545985158963483E-2</v>
      </c>
      <c r="L3796" s="236">
        <f t="shared" si="2879"/>
        <v>8.1137723353067667E-2</v>
      </c>
      <c r="M3796" s="236">
        <f t="shared" si="2879"/>
        <v>9.6556370805832958E-2</v>
      </c>
      <c r="N3796" s="236">
        <f t="shared" si="2879"/>
        <v>8.2200066509314954E-2</v>
      </c>
      <c r="O3796" s="236">
        <f t="shared" si="2879"/>
        <v>8.2747606401235116E-2</v>
      </c>
      <c r="P3796" s="321">
        <f t="shared" si="2876"/>
        <v>1</v>
      </c>
      <c r="Q3796" s="520">
        <f t="shared" si="2878"/>
        <v>-6.0690109199434961E-3</v>
      </c>
      <c r="R3796" s="66"/>
      <c r="S3796" s="66"/>
      <c r="T3796" s="95"/>
      <c r="U3796" s="209">
        <v>1</v>
      </c>
    </row>
    <row r="3797" spans="1:21" s="60" customFormat="1" ht="15.75" customHeight="1">
      <c r="A3797" s="60" t="s">
        <v>2466</v>
      </c>
      <c r="B3797" s="513">
        <v>618</v>
      </c>
      <c r="C3797" s="623" t="s">
        <v>2460</v>
      </c>
      <c r="D3797" s="236">
        <f t="shared" ref="D3797:O3797" si="2880">D3820/$P3820</f>
        <v>8.1197334555582965E-2</v>
      </c>
      <c r="E3797" s="236">
        <f t="shared" si="2880"/>
        <v>7.7107499206712962E-2</v>
      </c>
      <c r="F3797" s="236">
        <f t="shared" si="2880"/>
        <v>7.6296583577195626E-2</v>
      </c>
      <c r="G3797" s="236">
        <f t="shared" si="2880"/>
        <v>7.5168353136128047E-2</v>
      </c>
      <c r="H3797" s="236">
        <f t="shared" si="2880"/>
        <v>7.6719669992595982E-2</v>
      </c>
      <c r="I3797" s="236">
        <f t="shared" si="2880"/>
        <v>8.1126820153016241E-2</v>
      </c>
      <c r="J3797" s="236">
        <f t="shared" si="2880"/>
        <v>9.8790677995980666E-2</v>
      </c>
      <c r="K3797" s="236">
        <f t="shared" si="2880"/>
        <v>8.1267848958149702E-2</v>
      </c>
      <c r="L3797" s="236">
        <f t="shared" si="2880"/>
        <v>8.3876881853118493E-2</v>
      </c>
      <c r="M3797" s="236">
        <f t="shared" si="2880"/>
        <v>9.6040616295878414E-2</v>
      </c>
      <c r="N3797" s="236">
        <f t="shared" si="2880"/>
        <v>8.641540034552056E-2</v>
      </c>
      <c r="O3797" s="236">
        <f t="shared" si="2880"/>
        <v>8.5992313930120412E-2</v>
      </c>
      <c r="P3797" s="321">
        <f t="shared" si="2876"/>
        <v>1</v>
      </c>
      <c r="Q3797" s="520">
        <f t="shared" si="2878"/>
        <v>8.6774067356591988E-3</v>
      </c>
      <c r="R3797" s="66"/>
      <c r="S3797" s="66"/>
      <c r="T3797" s="95"/>
      <c r="U3797" s="209">
        <v>1</v>
      </c>
    </row>
    <row r="3798" spans="1:21" s="60" customFormat="1" ht="15.75" hidden="1" customHeight="1" thickBot="1">
      <c r="A3798" s="60" t="s">
        <v>2466</v>
      </c>
      <c r="B3798" s="409"/>
      <c r="C3798" s="621" t="s">
        <v>2461</v>
      </c>
      <c r="D3798" s="102" t="e">
        <f t="shared" ref="D3798:O3798" si="2881">D3821/$P3821</f>
        <v>#DIV/0!</v>
      </c>
      <c r="E3798" s="103" t="e">
        <f t="shared" si="2881"/>
        <v>#DIV/0!</v>
      </c>
      <c r="F3798" s="103" t="e">
        <f t="shared" si="2881"/>
        <v>#DIV/0!</v>
      </c>
      <c r="G3798" s="103" t="e">
        <f t="shared" si="2881"/>
        <v>#DIV/0!</v>
      </c>
      <c r="H3798" s="103" t="e">
        <f t="shared" si="2881"/>
        <v>#DIV/0!</v>
      </c>
      <c r="I3798" s="103" t="e">
        <f t="shared" si="2881"/>
        <v>#DIV/0!</v>
      </c>
      <c r="J3798" s="103" t="e">
        <f t="shared" si="2881"/>
        <v>#DIV/0!</v>
      </c>
      <c r="K3798" s="103" t="e">
        <f t="shared" si="2881"/>
        <v>#DIV/0!</v>
      </c>
      <c r="L3798" s="103" t="e">
        <f t="shared" si="2881"/>
        <v>#DIV/0!</v>
      </c>
      <c r="M3798" s="103" t="e">
        <f t="shared" si="2881"/>
        <v>#DIV/0!</v>
      </c>
      <c r="N3798" s="103" t="e">
        <f t="shared" si="2881"/>
        <v>#DIV/0!</v>
      </c>
      <c r="O3798" s="103" t="e">
        <f t="shared" si="2881"/>
        <v>#DIV/0!</v>
      </c>
      <c r="P3798" s="105" t="e">
        <f t="shared" si="2876"/>
        <v>#DIV/0!</v>
      </c>
      <c r="Q3798" s="106">
        <f t="shared" si="2878"/>
        <v>-1</v>
      </c>
      <c r="R3798" s="83"/>
      <c r="S3798" s="83"/>
      <c r="T3798" s="67"/>
      <c r="U3798" s="209">
        <v>2</v>
      </c>
    </row>
    <row r="3799" spans="1:21" s="60" customFormat="1" ht="15.75" hidden="1" customHeight="1" thickBot="1">
      <c r="A3799" s="60" t="s">
        <v>2466</v>
      </c>
      <c r="B3799" s="213"/>
      <c r="C3799" s="620" t="s">
        <v>2462</v>
      </c>
      <c r="D3799" s="102" t="e">
        <f t="shared" ref="D3799:O3799" si="2882">D3822/$P3822</f>
        <v>#DIV/0!</v>
      </c>
      <c r="E3799" s="103" t="e">
        <f t="shared" si="2882"/>
        <v>#DIV/0!</v>
      </c>
      <c r="F3799" s="103" t="e">
        <f t="shared" si="2882"/>
        <v>#DIV/0!</v>
      </c>
      <c r="G3799" s="103" t="e">
        <f t="shared" si="2882"/>
        <v>#DIV/0!</v>
      </c>
      <c r="H3799" s="103" t="e">
        <f t="shared" si="2882"/>
        <v>#DIV/0!</v>
      </c>
      <c r="I3799" s="103" t="e">
        <f t="shared" si="2882"/>
        <v>#DIV/0!</v>
      </c>
      <c r="J3799" s="103" t="e">
        <f t="shared" si="2882"/>
        <v>#DIV/0!</v>
      </c>
      <c r="K3799" s="103" t="e">
        <f t="shared" si="2882"/>
        <v>#DIV/0!</v>
      </c>
      <c r="L3799" s="103" t="e">
        <f t="shared" si="2882"/>
        <v>#DIV/0!</v>
      </c>
      <c r="M3799" s="103" t="e">
        <f t="shared" si="2882"/>
        <v>#DIV/0!</v>
      </c>
      <c r="N3799" s="103" t="e">
        <f t="shared" si="2882"/>
        <v>#DIV/0!</v>
      </c>
      <c r="O3799" s="103" t="e">
        <f t="shared" si="2882"/>
        <v>#DIV/0!</v>
      </c>
      <c r="P3799" s="107" t="e">
        <f t="shared" si="2876"/>
        <v>#DIV/0!</v>
      </c>
      <c r="Q3799" s="108" t="e">
        <f t="shared" si="2878"/>
        <v>#DIV/0!</v>
      </c>
      <c r="R3799" s="83"/>
      <c r="S3799" s="83"/>
      <c r="T3799" s="67"/>
      <c r="U3799" s="209">
        <v>2</v>
      </c>
    </row>
    <row r="3800" spans="1:21" s="60" customFormat="1" ht="15.75" hidden="1" customHeight="1" thickBot="1">
      <c r="A3800" s="60" t="s">
        <v>2466</v>
      </c>
      <c r="B3800" s="213"/>
      <c r="C3800" s="620" t="s">
        <v>2581</v>
      </c>
      <c r="D3800" s="102" t="e">
        <f t="shared" ref="D3800:O3800" si="2883">D3823/$P3823</f>
        <v>#DIV/0!</v>
      </c>
      <c r="E3800" s="103" t="e">
        <f t="shared" si="2883"/>
        <v>#DIV/0!</v>
      </c>
      <c r="F3800" s="103" t="e">
        <f t="shared" si="2883"/>
        <v>#DIV/0!</v>
      </c>
      <c r="G3800" s="103" t="e">
        <f t="shared" si="2883"/>
        <v>#DIV/0!</v>
      </c>
      <c r="H3800" s="103" t="e">
        <f t="shared" si="2883"/>
        <v>#DIV/0!</v>
      </c>
      <c r="I3800" s="103" t="e">
        <f t="shared" si="2883"/>
        <v>#DIV/0!</v>
      </c>
      <c r="J3800" s="103" t="e">
        <f t="shared" si="2883"/>
        <v>#DIV/0!</v>
      </c>
      <c r="K3800" s="103" t="e">
        <f t="shared" si="2883"/>
        <v>#DIV/0!</v>
      </c>
      <c r="L3800" s="103" t="e">
        <f t="shared" si="2883"/>
        <v>#DIV/0!</v>
      </c>
      <c r="M3800" s="103" t="e">
        <f t="shared" si="2883"/>
        <v>#DIV/0!</v>
      </c>
      <c r="N3800" s="103" t="e">
        <f t="shared" si="2883"/>
        <v>#DIV/0!</v>
      </c>
      <c r="O3800" s="103" t="e">
        <f t="shared" si="2883"/>
        <v>#DIV/0!</v>
      </c>
      <c r="P3800" s="107" t="e">
        <f t="shared" ref="P3800:P3802" si="2884">SUM(D3800:O3800)</f>
        <v>#DIV/0!</v>
      </c>
      <c r="Q3800" s="108" t="e">
        <f t="shared" ref="Q3800:Q3802" si="2885">(P3823/P3822-1)</f>
        <v>#DIV/0!</v>
      </c>
      <c r="R3800" s="83"/>
      <c r="S3800" s="83"/>
      <c r="T3800" s="67"/>
      <c r="U3800" s="209">
        <v>2</v>
      </c>
    </row>
    <row r="3801" spans="1:21" s="60" customFormat="1" ht="15.75" hidden="1" customHeight="1" thickBot="1">
      <c r="A3801" s="60" t="s">
        <v>2466</v>
      </c>
      <c r="B3801" s="213"/>
      <c r="C3801" s="620" t="s">
        <v>2677</v>
      </c>
      <c r="D3801" s="102" t="e">
        <f t="shared" ref="D3801:O3801" si="2886">D3824/$P3824</f>
        <v>#DIV/0!</v>
      </c>
      <c r="E3801" s="103" t="e">
        <f t="shared" si="2886"/>
        <v>#DIV/0!</v>
      </c>
      <c r="F3801" s="103" t="e">
        <f t="shared" si="2886"/>
        <v>#DIV/0!</v>
      </c>
      <c r="G3801" s="103" t="e">
        <f t="shared" si="2886"/>
        <v>#DIV/0!</v>
      </c>
      <c r="H3801" s="103" t="e">
        <f t="shared" si="2886"/>
        <v>#DIV/0!</v>
      </c>
      <c r="I3801" s="103" t="e">
        <f t="shared" si="2886"/>
        <v>#DIV/0!</v>
      </c>
      <c r="J3801" s="103" t="e">
        <f t="shared" si="2886"/>
        <v>#DIV/0!</v>
      </c>
      <c r="K3801" s="103" t="e">
        <f t="shared" si="2886"/>
        <v>#DIV/0!</v>
      </c>
      <c r="L3801" s="103" t="e">
        <f t="shared" si="2886"/>
        <v>#DIV/0!</v>
      </c>
      <c r="M3801" s="103" t="e">
        <f t="shared" si="2886"/>
        <v>#DIV/0!</v>
      </c>
      <c r="N3801" s="103" t="e">
        <f t="shared" si="2886"/>
        <v>#DIV/0!</v>
      </c>
      <c r="O3801" s="103" t="e">
        <f t="shared" si="2886"/>
        <v>#DIV/0!</v>
      </c>
      <c r="P3801" s="107" t="e">
        <f t="shared" si="2884"/>
        <v>#DIV/0!</v>
      </c>
      <c r="Q3801" s="108" t="e">
        <f t="shared" si="2885"/>
        <v>#DIV/0!</v>
      </c>
      <c r="R3801" s="83"/>
      <c r="S3801" s="83"/>
      <c r="T3801" s="67"/>
      <c r="U3801" s="209">
        <v>2</v>
      </c>
    </row>
    <row r="3802" spans="1:21" s="60" customFormat="1" ht="15.75" hidden="1" customHeight="1" thickBot="1">
      <c r="A3802" s="60" t="s">
        <v>2466</v>
      </c>
      <c r="B3802" s="213"/>
      <c r="C3802" s="620" t="s">
        <v>2773</v>
      </c>
      <c r="D3802" s="102" t="e">
        <f t="shared" ref="D3802:O3802" si="2887">D3825/$P3825</f>
        <v>#DIV/0!</v>
      </c>
      <c r="E3802" s="103" t="e">
        <f t="shared" si="2887"/>
        <v>#DIV/0!</v>
      </c>
      <c r="F3802" s="103" t="e">
        <f t="shared" si="2887"/>
        <v>#DIV/0!</v>
      </c>
      <c r="G3802" s="103" t="e">
        <f>G3825/$P3825</f>
        <v>#DIV/0!</v>
      </c>
      <c r="H3802" s="103" t="e">
        <f t="shared" si="2887"/>
        <v>#DIV/0!</v>
      </c>
      <c r="I3802" s="103" t="e">
        <f t="shared" si="2887"/>
        <v>#DIV/0!</v>
      </c>
      <c r="J3802" s="103" t="e">
        <f t="shared" si="2887"/>
        <v>#DIV/0!</v>
      </c>
      <c r="K3802" s="103" t="e">
        <f t="shared" si="2887"/>
        <v>#DIV/0!</v>
      </c>
      <c r="L3802" s="103" t="e">
        <f t="shared" si="2887"/>
        <v>#DIV/0!</v>
      </c>
      <c r="M3802" s="103" t="e">
        <f t="shared" si="2887"/>
        <v>#DIV/0!</v>
      </c>
      <c r="N3802" s="103" t="e">
        <f t="shared" si="2887"/>
        <v>#DIV/0!</v>
      </c>
      <c r="O3802" s="103" t="e">
        <f t="shared" si="2887"/>
        <v>#DIV/0!</v>
      </c>
      <c r="P3802" s="107" t="e">
        <f t="shared" si="2884"/>
        <v>#DIV/0!</v>
      </c>
      <c r="Q3802" s="108" t="e">
        <f t="shared" si="2885"/>
        <v>#DIV/0!</v>
      </c>
      <c r="R3802" s="83"/>
      <c r="S3802" s="83"/>
      <c r="T3802" s="67"/>
      <c r="U3802" s="209">
        <v>2</v>
      </c>
    </row>
    <row r="3803" spans="1:21" s="60" customFormat="1" ht="15.75" hidden="1" customHeight="1" thickBot="1">
      <c r="A3803" s="60" t="s">
        <v>2466</v>
      </c>
      <c r="B3803" s="213"/>
      <c r="C3803" s="568" t="s">
        <v>2463</v>
      </c>
      <c r="D3803" s="351">
        <v>118.29355639000001</v>
      </c>
      <c r="E3803" s="352">
        <v>114.66184283</v>
      </c>
      <c r="F3803" s="352">
        <v>108.49468867</v>
      </c>
      <c r="G3803" s="352">
        <v>113.22225590000001</v>
      </c>
      <c r="H3803" s="352">
        <v>112.26301862999999</v>
      </c>
      <c r="I3803" s="352">
        <v>118.36041603</v>
      </c>
      <c r="J3803" s="352">
        <v>135.53088112</v>
      </c>
      <c r="K3803" s="352">
        <v>116.02210189</v>
      </c>
      <c r="L3803" s="352">
        <v>122.92121933</v>
      </c>
      <c r="M3803" s="352">
        <v>137.05144268999999</v>
      </c>
      <c r="N3803" s="352">
        <v>125.45642837999999</v>
      </c>
      <c r="O3803" s="83">
        <v>117.64475163</v>
      </c>
      <c r="P3803" s="304">
        <f>SUM(D3803:O3803)</f>
        <v>1439.92260349</v>
      </c>
      <c r="Q3803" s="84"/>
      <c r="R3803" s="83"/>
      <c r="S3803" s="83"/>
      <c r="T3803" s="67"/>
      <c r="U3803" s="209">
        <v>2</v>
      </c>
    </row>
    <row r="3804" spans="1:21" s="60" customFormat="1" ht="15.75" hidden="1" customHeight="1" thickBot="1">
      <c r="A3804" s="60" t="s">
        <v>2466</v>
      </c>
      <c r="B3804" s="213"/>
      <c r="C3804" s="620" t="s">
        <v>2464</v>
      </c>
      <c r="D3804" s="109">
        <v>122.63507137000001</v>
      </c>
      <c r="E3804" s="110">
        <v>118.72016418</v>
      </c>
      <c r="F3804" s="110">
        <v>114.92700837</v>
      </c>
      <c r="G3804" s="110">
        <v>116.23601012</v>
      </c>
      <c r="H3804" s="110">
        <v>117.51030744000001</v>
      </c>
      <c r="I3804" s="110">
        <v>125.06075353999999</v>
      </c>
      <c r="J3804" s="110">
        <v>142.74358046</v>
      </c>
      <c r="K3804" s="110">
        <v>122.6172218</v>
      </c>
      <c r="L3804" s="110">
        <v>125.17378411999999</v>
      </c>
      <c r="M3804" s="110">
        <v>147.64707081</v>
      </c>
      <c r="N3804" s="110">
        <v>128.87974376</v>
      </c>
      <c r="O3804" s="111">
        <v>124.01451713</v>
      </c>
      <c r="P3804" s="112">
        <f>SUM(D3804:O3804)</f>
        <v>1506.1652331</v>
      </c>
      <c r="Q3804" s="240"/>
      <c r="R3804" s="315"/>
      <c r="S3804" s="315"/>
      <c r="T3804" s="242"/>
      <c r="U3804" s="209">
        <v>2</v>
      </c>
    </row>
    <row r="3805" spans="1:21" s="60" customFormat="1" ht="15.75" hidden="1" customHeight="1" thickBot="1">
      <c r="A3805" s="60" t="s">
        <v>2466</v>
      </c>
      <c r="B3805" s="213"/>
      <c r="C3805" s="620" t="s">
        <v>2465</v>
      </c>
      <c r="D3805" s="109">
        <v>128.61848689999999</v>
      </c>
      <c r="E3805" s="110">
        <v>123.57913227</v>
      </c>
      <c r="F3805" s="110">
        <v>120.9842337</v>
      </c>
      <c r="G3805" s="110">
        <v>121.37805056000001</v>
      </c>
      <c r="H3805" s="110">
        <v>122.51344712</v>
      </c>
      <c r="I3805" s="110">
        <v>132.42236815000001</v>
      </c>
      <c r="J3805" s="110">
        <v>149.01897567</v>
      </c>
      <c r="K3805" s="110">
        <v>134.43676581</v>
      </c>
      <c r="L3805" s="110">
        <v>133.95036313</v>
      </c>
      <c r="M3805" s="110">
        <v>153.22167066</v>
      </c>
      <c r="N3805" s="110">
        <v>137.4011635</v>
      </c>
      <c r="O3805" s="111">
        <v>132.77955925000001</v>
      </c>
      <c r="P3805" s="112">
        <f t="shared" ref="P3805:P3810" si="2888">SUM(D3805:O3805)</f>
        <v>1590.3042167199999</v>
      </c>
      <c r="Q3805" s="80"/>
      <c r="R3805" s="488"/>
      <c r="S3805" s="488"/>
      <c r="T3805" s="115">
        <f t="shared" ref="T3805:T3808" si="2889">R3805-S3805</f>
        <v>0</v>
      </c>
      <c r="U3805" s="209">
        <v>2</v>
      </c>
    </row>
    <row r="3806" spans="1:21" s="60" customFormat="1" ht="15.75" hidden="1" customHeight="1" thickBot="1">
      <c r="A3806" s="60" t="s">
        <v>2466</v>
      </c>
      <c r="B3806" s="213"/>
      <c r="C3806" s="620" t="s">
        <v>2448</v>
      </c>
      <c r="D3806" s="109">
        <v>135.83602705999999</v>
      </c>
      <c r="E3806" s="110">
        <v>132.88256308000001</v>
      </c>
      <c r="F3806" s="110">
        <v>131.24772343000001</v>
      </c>
      <c r="G3806" s="110">
        <v>127.31989043999999</v>
      </c>
      <c r="H3806" s="110">
        <v>133.97199538000001</v>
      </c>
      <c r="I3806" s="110">
        <v>139.61275443</v>
      </c>
      <c r="J3806" s="110">
        <v>161.17104455</v>
      </c>
      <c r="K3806" s="110">
        <v>138.38332432000001</v>
      </c>
      <c r="L3806" s="110">
        <v>144.65328341</v>
      </c>
      <c r="M3806" s="110">
        <v>160.26869192000001</v>
      </c>
      <c r="N3806" s="110">
        <v>148.44097195000001</v>
      </c>
      <c r="O3806" s="111">
        <v>142.73298883000001</v>
      </c>
      <c r="P3806" s="112">
        <f t="shared" si="2888"/>
        <v>1696.5212588000002</v>
      </c>
      <c r="Q3806" s="80"/>
      <c r="R3806" s="488"/>
      <c r="S3806" s="488"/>
      <c r="T3806" s="115">
        <f t="shared" si="2889"/>
        <v>0</v>
      </c>
      <c r="U3806" s="209">
        <v>2</v>
      </c>
    </row>
    <row r="3807" spans="1:21" s="60" customFormat="1" ht="15.75" hidden="1" customHeight="1" thickBot="1">
      <c r="A3807" s="60" t="s">
        <v>2466</v>
      </c>
      <c r="B3807" s="213"/>
      <c r="C3807" s="620" t="s">
        <v>2449</v>
      </c>
      <c r="D3807" s="109">
        <v>144.12646053</v>
      </c>
      <c r="E3807" s="110">
        <v>141.20442492000001</v>
      </c>
      <c r="F3807" s="110">
        <v>138.05191013999999</v>
      </c>
      <c r="G3807" s="110">
        <v>137.42689877999999</v>
      </c>
      <c r="H3807" s="110">
        <v>143.64107342</v>
      </c>
      <c r="I3807" s="110">
        <v>147.64904835999999</v>
      </c>
      <c r="J3807" s="110">
        <v>172.37184504000001</v>
      </c>
      <c r="K3807" s="110">
        <v>146.81927791000001</v>
      </c>
      <c r="L3807" s="110">
        <v>153.09968029999999</v>
      </c>
      <c r="M3807" s="110">
        <v>172.34668766999999</v>
      </c>
      <c r="N3807" s="110">
        <v>156.79888711000001</v>
      </c>
      <c r="O3807" s="111">
        <v>151.31922408</v>
      </c>
      <c r="P3807" s="112">
        <f t="shared" si="2888"/>
        <v>1804.8554182599996</v>
      </c>
      <c r="Q3807" s="159"/>
      <c r="R3807" s="488"/>
      <c r="S3807" s="488"/>
      <c r="T3807" s="115">
        <f t="shared" si="2889"/>
        <v>0</v>
      </c>
      <c r="U3807" s="209">
        <v>2</v>
      </c>
    </row>
    <row r="3808" spans="1:21" s="60" customFormat="1" ht="15.75" hidden="1" customHeight="1" thickBot="1">
      <c r="A3808" s="60" t="s">
        <v>2466</v>
      </c>
      <c r="B3808" s="213"/>
      <c r="C3808" s="620" t="s">
        <v>2450</v>
      </c>
      <c r="D3808" s="151">
        <v>141.03196602</v>
      </c>
      <c r="E3808" s="152">
        <v>166.87924656999999</v>
      </c>
      <c r="F3808" s="152">
        <v>142.78169515000002</v>
      </c>
      <c r="G3808" s="152">
        <v>147.56740281</v>
      </c>
      <c r="H3808" s="152">
        <v>151.41362050999999</v>
      </c>
      <c r="I3808" s="152">
        <v>156.37383493999999</v>
      </c>
      <c r="J3808" s="152">
        <v>182.39504458000002</v>
      </c>
      <c r="K3808" s="152">
        <v>153.21375043999998</v>
      </c>
      <c r="L3808" s="152">
        <v>160.77537149</v>
      </c>
      <c r="M3808" s="152">
        <v>181.25146369999999</v>
      </c>
      <c r="N3808" s="152">
        <v>161.68491381999999</v>
      </c>
      <c r="O3808" s="111">
        <v>156.65941900999999</v>
      </c>
      <c r="P3808" s="112">
        <f t="shared" si="2888"/>
        <v>1902.0277290399999</v>
      </c>
      <c r="Q3808" s="159"/>
      <c r="R3808" s="488"/>
      <c r="S3808" s="488"/>
      <c r="T3808" s="115">
        <f t="shared" si="2889"/>
        <v>0</v>
      </c>
      <c r="U3808" s="209">
        <v>2</v>
      </c>
    </row>
    <row r="3809" spans="1:21" s="60" customFormat="1" ht="15.75" hidden="1" customHeight="1" thickBot="1">
      <c r="A3809" s="60" t="s">
        <v>2466</v>
      </c>
      <c r="B3809" s="213"/>
      <c r="C3809" s="620" t="s">
        <v>2451</v>
      </c>
      <c r="D3809" s="306">
        <v>160.44715012999998</v>
      </c>
      <c r="E3809" s="307">
        <v>157.85916843999999</v>
      </c>
      <c r="F3809" s="307">
        <v>152.07260067999999</v>
      </c>
      <c r="G3809" s="307">
        <v>152.13428755999999</v>
      </c>
      <c r="H3809" s="307">
        <v>152.08339078</v>
      </c>
      <c r="I3809" s="307">
        <v>162.51153196999999</v>
      </c>
      <c r="J3809" s="307">
        <v>186.94622021000001</v>
      </c>
      <c r="K3809" s="307">
        <v>160.04150412999999</v>
      </c>
      <c r="L3809" s="307">
        <v>162.80936758000001</v>
      </c>
      <c r="M3809" s="307">
        <v>186.36166041999999</v>
      </c>
      <c r="N3809" s="307">
        <v>169.79487387999998</v>
      </c>
      <c r="O3809" s="308">
        <v>166.05753096999999</v>
      </c>
      <c r="P3809" s="309">
        <f t="shared" si="2888"/>
        <v>1969.1192867499999</v>
      </c>
      <c r="Q3809" s="159"/>
      <c r="R3809" s="109"/>
      <c r="S3809" s="109"/>
      <c r="T3809" s="52">
        <f>S3809-R3809</f>
        <v>0</v>
      </c>
      <c r="U3809" s="209">
        <v>2</v>
      </c>
    </row>
    <row r="3810" spans="1:21" s="60" customFormat="1" ht="15.75" hidden="1" customHeight="1">
      <c r="A3810" s="60" t="s">
        <v>2466</v>
      </c>
      <c r="B3810" s="512"/>
      <c r="C3810" s="568" t="s">
        <v>2452</v>
      </c>
      <c r="D3810" s="306">
        <v>164.37462313</v>
      </c>
      <c r="E3810" s="307">
        <v>163.30448096999999</v>
      </c>
      <c r="F3810" s="307">
        <v>154.75432909</v>
      </c>
      <c r="G3810" s="307">
        <v>146.77518578999999</v>
      </c>
      <c r="H3810" s="307">
        <v>170.37322406999999</v>
      </c>
      <c r="I3810" s="307">
        <v>174.92285041</v>
      </c>
      <c r="J3810" s="307">
        <v>199.10011219999998</v>
      </c>
      <c r="K3810" s="307">
        <v>170.11292329</v>
      </c>
      <c r="L3810" s="307">
        <v>173.34991687999999</v>
      </c>
      <c r="M3810" s="307">
        <v>198.32009988999999</v>
      </c>
      <c r="N3810" s="307">
        <v>177.17054721</v>
      </c>
      <c r="O3810" s="308">
        <v>172.04174421000002</v>
      </c>
      <c r="P3810" s="309">
        <f t="shared" si="2888"/>
        <v>2064.60003714</v>
      </c>
      <c r="Q3810" s="159"/>
      <c r="R3810" s="342">
        <v>2071.5</v>
      </c>
      <c r="S3810" s="342">
        <v>2071.5</v>
      </c>
      <c r="T3810" s="355">
        <f t="shared" ref="T3810:T3811" si="2890">R3810-S3810</f>
        <v>0</v>
      </c>
      <c r="U3810" s="209">
        <v>2</v>
      </c>
    </row>
    <row r="3811" spans="1:21" s="60" customFormat="1" ht="15.6" customHeight="1">
      <c r="A3811" s="60" t="s">
        <v>2466</v>
      </c>
      <c r="B3811" s="513">
        <v>619</v>
      </c>
      <c r="C3811" s="623" t="s">
        <v>2868</v>
      </c>
      <c r="D3811" s="279">
        <f>+D3860+D3909</f>
        <v>230.29999999999998</v>
      </c>
      <c r="E3811" s="279">
        <f t="shared" ref="E3811:N3811" si="2891">+E3860+E3909</f>
        <v>218.79999999999998</v>
      </c>
      <c r="F3811" s="279">
        <f t="shared" si="2891"/>
        <v>216.5</v>
      </c>
      <c r="G3811" s="279">
        <f t="shared" si="2891"/>
        <v>214.2</v>
      </c>
      <c r="H3811" s="279">
        <f t="shared" si="2891"/>
        <v>218.6</v>
      </c>
      <c r="I3811" s="279">
        <f t="shared" si="2891"/>
        <v>231.1</v>
      </c>
      <c r="J3811" s="279">
        <f t="shared" si="2891"/>
        <v>281.39999999999998</v>
      </c>
      <c r="K3811" s="279">
        <f t="shared" si="2891"/>
        <v>230.7</v>
      </c>
      <c r="L3811" s="279">
        <f t="shared" si="2891"/>
        <v>238.1</v>
      </c>
      <c r="M3811" s="279">
        <f t="shared" si="2891"/>
        <v>272.5</v>
      </c>
      <c r="N3811" s="279">
        <f t="shared" si="2891"/>
        <v>245.2</v>
      </c>
      <c r="O3811" s="279">
        <f>(R3811)-SUM(D3811:N3811)</f>
        <v>244.10000000000036</v>
      </c>
      <c r="P3811" s="511">
        <f t="shared" ref="P3811" si="2892">SUM(D3811:O3811)</f>
        <v>2841.5</v>
      </c>
      <c r="Q3811" s="585"/>
      <c r="R3811" s="279">
        <f t="shared" ref="R3811:S3811" si="2893">+R3860+R3909</f>
        <v>2841.5</v>
      </c>
      <c r="S3811" s="279">
        <f t="shared" si="2893"/>
        <v>2841.5</v>
      </c>
      <c r="T3811" s="527">
        <f t="shared" si="2890"/>
        <v>0</v>
      </c>
      <c r="U3811" s="209">
        <v>1</v>
      </c>
    </row>
    <row r="3812" spans="1:21" s="60" customFormat="1" ht="15.75" hidden="1" customHeight="1" thickBot="1">
      <c r="A3812" s="60" t="s">
        <v>2466</v>
      </c>
      <c r="B3812" s="409"/>
      <c r="C3812" s="621" t="s">
        <v>2453</v>
      </c>
      <c r="D3812" s="312">
        <v>178.1218235</v>
      </c>
      <c r="E3812" s="313">
        <v>172.31710114949877</v>
      </c>
      <c r="F3812" s="313">
        <v>163.85241429050478</v>
      </c>
      <c r="G3812" s="313">
        <v>166.23948850158101</v>
      </c>
      <c r="H3812" s="313">
        <v>172.81435267598201</v>
      </c>
      <c r="I3812" s="313">
        <v>178.00566984083949</v>
      </c>
      <c r="J3812" s="313">
        <v>204.44416344704467</v>
      </c>
      <c r="K3812" s="313">
        <v>176.82493486125995</v>
      </c>
      <c r="L3812" s="313">
        <v>174.80912736106043</v>
      </c>
      <c r="M3812" s="313">
        <v>203.47617301992219</v>
      </c>
      <c r="N3812" s="313">
        <v>185.81663019042173</v>
      </c>
      <c r="O3812" s="305">
        <v>182.8802055089073</v>
      </c>
      <c r="P3812" s="314">
        <f>SUM(D3812:O3812)</f>
        <v>2159.6020843470224</v>
      </c>
      <c r="Q3812" s="75"/>
      <c r="R3812" s="396">
        <v>2160.1</v>
      </c>
      <c r="S3812" s="396">
        <v>2160.1</v>
      </c>
      <c r="T3812" s="397">
        <f>R3812-S3812</f>
        <v>0</v>
      </c>
      <c r="U3812" s="209">
        <v>2</v>
      </c>
    </row>
    <row r="3813" spans="1:21" s="60" customFormat="1" ht="15.75" hidden="1" customHeight="1" thickBot="1">
      <c r="A3813" s="60" t="s">
        <v>2466</v>
      </c>
      <c r="B3813" s="62"/>
      <c r="C3813" s="620" t="s">
        <v>2454</v>
      </c>
      <c r="D3813" s="109">
        <v>180.90455329644061</v>
      </c>
      <c r="E3813" s="110">
        <v>175.47203572999859</v>
      </c>
      <c r="F3813" s="110">
        <v>169.30628556903864</v>
      </c>
      <c r="G3813" s="110">
        <v>166.85995534949816</v>
      </c>
      <c r="H3813" s="110">
        <v>179.40277214318633</v>
      </c>
      <c r="I3813" s="110">
        <v>182.52896148507878</v>
      </c>
      <c r="J3813" s="110">
        <v>208.86764385774967</v>
      </c>
      <c r="K3813" s="110">
        <v>184.7142866564717</v>
      </c>
      <c r="L3813" s="110">
        <v>180.20637366225833</v>
      </c>
      <c r="M3813" s="110">
        <v>153.97378671799737</v>
      </c>
      <c r="N3813" s="110">
        <v>119.09295822687872</v>
      </c>
      <c r="O3813" s="111">
        <v>148.50384072396582</v>
      </c>
      <c r="P3813" s="112">
        <f t="shared" ref="P3813:P3822" si="2894">SUM(D3813:O3813)</f>
        <v>2049.8334534185624</v>
      </c>
      <c r="Q3813" s="75"/>
      <c r="R3813" s="109">
        <v>2218.3000000000002</v>
      </c>
      <c r="S3813" s="488">
        <v>2218.3000000000002</v>
      </c>
      <c r="T3813" s="310">
        <f t="shared" ref="T3813:T3822" si="2895">R3813-S3813</f>
        <v>0</v>
      </c>
      <c r="U3813" s="209">
        <v>2</v>
      </c>
    </row>
    <row r="3814" spans="1:21" s="60" customFormat="1" ht="15.75" hidden="1" customHeight="1" thickBot="1">
      <c r="A3814" s="60" t="s">
        <v>2466</v>
      </c>
      <c r="B3814" s="62"/>
      <c r="C3814" s="620" t="s">
        <v>2455</v>
      </c>
      <c r="D3814" s="312">
        <v>166.64998341815962</v>
      </c>
      <c r="E3814" s="313">
        <v>162.78896759448298</v>
      </c>
      <c r="F3814" s="313">
        <v>154.97312047696934</v>
      </c>
      <c r="G3814" s="313">
        <v>170.55036418510463</v>
      </c>
      <c r="H3814" s="313">
        <v>174.42298607762373</v>
      </c>
      <c r="I3814" s="313">
        <v>171.98886930894972</v>
      </c>
      <c r="J3814" s="313">
        <v>203.35925088018911</v>
      </c>
      <c r="K3814" s="313">
        <v>178.73361350983512</v>
      </c>
      <c r="L3814" s="313">
        <v>181.02883822512561</v>
      </c>
      <c r="M3814" s="313">
        <v>234.12696714718734</v>
      </c>
      <c r="N3814" s="313">
        <v>217.78238682120559</v>
      </c>
      <c r="O3814" s="305">
        <v>217.73656470363414</v>
      </c>
      <c r="P3814" s="314">
        <f t="shared" si="2894"/>
        <v>2234.141912348467</v>
      </c>
      <c r="Q3814" s="113"/>
      <c r="R3814" s="306">
        <v>2124.1999999999998</v>
      </c>
      <c r="S3814" s="342">
        <v>2124.1999999999998</v>
      </c>
      <c r="T3814" s="355">
        <f t="shared" si="2895"/>
        <v>0</v>
      </c>
      <c r="U3814" s="209">
        <v>2</v>
      </c>
    </row>
    <row r="3815" spans="1:21" s="60" customFormat="1" ht="15.6" hidden="1" customHeight="1" thickBot="1">
      <c r="A3815" s="60" t="s">
        <v>2466</v>
      </c>
      <c r="B3815" s="62"/>
      <c r="C3815" s="620" t="s">
        <v>2456</v>
      </c>
      <c r="D3815" s="109">
        <v>221.96750562330936</v>
      </c>
      <c r="E3815" s="110">
        <v>217.91104207580895</v>
      </c>
      <c r="F3815" s="110">
        <v>197.23202276843236</v>
      </c>
      <c r="G3815" s="110">
        <v>204.75534883845839</v>
      </c>
      <c r="H3815" s="110">
        <v>216.47600258726845</v>
      </c>
      <c r="I3815" s="110">
        <v>222.78196225892984</v>
      </c>
      <c r="J3815" s="110">
        <v>263.79071994112013</v>
      </c>
      <c r="K3815" s="110">
        <v>218.83243977630042</v>
      </c>
      <c r="L3815" s="110">
        <v>231.95456719572132</v>
      </c>
      <c r="M3815" s="110">
        <v>268.07436309668446</v>
      </c>
      <c r="N3815" s="110">
        <v>252.60224740290957</v>
      </c>
      <c r="O3815" s="111">
        <v>239.46945261245676</v>
      </c>
      <c r="P3815" s="112">
        <f t="shared" si="2894"/>
        <v>2755.8476741774002</v>
      </c>
      <c r="Q3815" s="113"/>
      <c r="R3815" s="109">
        <v>2544.1999999999998</v>
      </c>
      <c r="S3815" s="488">
        <v>2544.1999999999998</v>
      </c>
      <c r="T3815" s="115">
        <f t="shared" si="2895"/>
        <v>0</v>
      </c>
      <c r="U3815" s="209">
        <v>2</v>
      </c>
    </row>
    <row r="3816" spans="1:21" s="60" customFormat="1" ht="15.6" hidden="1" customHeight="1" thickBot="1">
      <c r="A3816" s="60" t="s">
        <v>2466</v>
      </c>
      <c r="B3816" s="62"/>
      <c r="C3816" s="620" t="s">
        <v>2457</v>
      </c>
      <c r="D3816" s="109">
        <v>243.71597165</v>
      </c>
      <c r="E3816" s="110">
        <v>232.05088537</v>
      </c>
      <c r="F3816" s="110">
        <v>228.13313088999999</v>
      </c>
      <c r="G3816" s="110">
        <v>218.00949880000002</v>
      </c>
      <c r="H3816" s="110">
        <v>237.74270387999999</v>
      </c>
      <c r="I3816" s="110">
        <v>234.46569129</v>
      </c>
      <c r="J3816" s="110">
        <v>282.82924694999997</v>
      </c>
      <c r="K3816" s="110">
        <v>239.58161319999999</v>
      </c>
      <c r="L3816" s="110">
        <v>246.97251355</v>
      </c>
      <c r="M3816" s="110">
        <v>276.42933504999996</v>
      </c>
      <c r="N3816" s="110">
        <v>249.63179875999998</v>
      </c>
      <c r="O3816" s="111">
        <v>243.03045075</v>
      </c>
      <c r="P3816" s="112">
        <f t="shared" si="2894"/>
        <v>2932.5928401399997</v>
      </c>
      <c r="Q3816" s="113"/>
      <c r="R3816" s="109">
        <v>2884.7</v>
      </c>
      <c r="S3816" s="488">
        <v>2884.7</v>
      </c>
      <c r="T3816" s="115">
        <f t="shared" si="2895"/>
        <v>0</v>
      </c>
      <c r="U3816" s="209">
        <v>2</v>
      </c>
    </row>
    <row r="3817" spans="1:21" s="60" customFormat="1" ht="15.75" hidden="1" customHeight="1" thickBot="1">
      <c r="A3817" s="60" t="s">
        <v>2466</v>
      </c>
      <c r="B3817" s="62">
        <f>+B3811+1</f>
        <v>620</v>
      </c>
      <c r="C3817" s="620" t="s">
        <v>2458</v>
      </c>
      <c r="D3817" s="109">
        <v>239.61480619999998</v>
      </c>
      <c r="E3817" s="110">
        <v>238.27209832</v>
      </c>
      <c r="F3817" s="110">
        <v>224.56089506000001</v>
      </c>
      <c r="G3817" s="110">
        <v>230.70271465000002</v>
      </c>
      <c r="H3817" s="110">
        <v>232.96726025617309</v>
      </c>
      <c r="I3817" s="110">
        <v>235.83348955351335</v>
      </c>
      <c r="J3817" s="110">
        <v>264.93980437001557</v>
      </c>
      <c r="K3817" s="110">
        <v>232.05251111678331</v>
      </c>
      <c r="L3817" s="110">
        <v>243.53692829543758</v>
      </c>
      <c r="M3817" s="110">
        <v>270.70762254824763</v>
      </c>
      <c r="N3817" s="110">
        <v>245.51543808802967</v>
      </c>
      <c r="O3817" s="111">
        <v>240.18659956675765</v>
      </c>
      <c r="P3817" s="112">
        <f t="shared" si="2894"/>
        <v>2898.8901680249573</v>
      </c>
      <c r="Q3817" s="113"/>
      <c r="R3817" s="110">
        <v>2912.4</v>
      </c>
      <c r="S3817" s="488">
        <v>2912.4</v>
      </c>
      <c r="T3817" s="115">
        <f t="shared" si="2895"/>
        <v>0</v>
      </c>
      <c r="U3817" s="209">
        <v>2</v>
      </c>
    </row>
    <row r="3818" spans="1:21" s="60" customFormat="1" ht="15.75" hidden="1" customHeight="1">
      <c r="A3818" s="60" t="s">
        <v>2466</v>
      </c>
      <c r="B3818" s="408">
        <v>683</v>
      </c>
      <c r="C3818" s="568" t="s">
        <v>2459</v>
      </c>
      <c r="D3818" s="306">
        <v>229.20540155858302</v>
      </c>
      <c r="E3818" s="307">
        <v>223.04428418748378</v>
      </c>
      <c r="F3818" s="307">
        <v>216.48174584365304</v>
      </c>
      <c r="G3818" s="307">
        <v>211.42240592042063</v>
      </c>
      <c r="H3818" s="307">
        <v>225.27434680087345</v>
      </c>
      <c r="I3818" s="307">
        <v>238.75438875662425</v>
      </c>
      <c r="J3818" s="307">
        <v>260.50926351837904</v>
      </c>
      <c r="K3818" s="307">
        <v>223.20123663000001</v>
      </c>
      <c r="L3818" s="307">
        <v>244.8066490969143</v>
      </c>
      <c r="M3818" s="307">
        <v>267.8359256422101</v>
      </c>
      <c r="N3818" s="307">
        <v>250.21606439721486</v>
      </c>
      <c r="O3818" s="308">
        <v>238.31794227485736</v>
      </c>
      <c r="P3818" s="309">
        <f t="shared" si="2894"/>
        <v>2829.0696546272134</v>
      </c>
      <c r="Q3818" s="113"/>
      <c r="R3818" s="342">
        <v>2804.8</v>
      </c>
      <c r="S3818" s="342">
        <v>2804.8</v>
      </c>
      <c r="T3818" s="355">
        <f t="shared" si="2895"/>
        <v>0</v>
      </c>
      <c r="U3818" s="209">
        <v>2</v>
      </c>
    </row>
    <row r="3819" spans="1:21" s="60" customFormat="1" ht="15.75" customHeight="1">
      <c r="A3819" s="60" t="s">
        <v>2466</v>
      </c>
      <c r="B3819" s="513">
        <v>620</v>
      </c>
      <c r="C3819" s="623" t="s">
        <v>1941</v>
      </c>
      <c r="D3819" s="279">
        <f t="shared" ref="D3819:N3819" si="2896">+D3868+D3917</f>
        <v>236.34179024222317</v>
      </c>
      <c r="E3819" s="279">
        <f t="shared" si="2896"/>
        <v>238.41534511869219</v>
      </c>
      <c r="F3819" s="279">
        <f t="shared" si="2896"/>
        <v>208.61541934380426</v>
      </c>
      <c r="G3819" s="279">
        <f t="shared" si="2896"/>
        <v>221.04855697742397</v>
      </c>
      <c r="H3819" s="279">
        <f t="shared" si="2896"/>
        <v>224.44908780516971</v>
      </c>
      <c r="I3819" s="279">
        <f t="shared" si="2896"/>
        <v>222.7</v>
      </c>
      <c r="J3819" s="279">
        <f t="shared" si="2896"/>
        <v>267.55626002160881</v>
      </c>
      <c r="K3819" s="279">
        <f t="shared" si="2896"/>
        <v>229.29915566848942</v>
      </c>
      <c r="L3819" s="279">
        <f t="shared" si="2896"/>
        <v>228.15116429649098</v>
      </c>
      <c r="M3819" s="279">
        <f t="shared" si="2896"/>
        <v>271.5068590689217</v>
      </c>
      <c r="N3819" s="279">
        <f t="shared" si="2896"/>
        <v>231.13836701754272</v>
      </c>
      <c r="O3819" s="279">
        <f>(R3819)-SUM(D3819:N3819)</f>
        <v>232.67799443963304</v>
      </c>
      <c r="P3819" s="511">
        <f t="shared" si="2894"/>
        <v>2811.9</v>
      </c>
      <c r="Q3819" s="585"/>
      <c r="R3819" s="279">
        <f t="shared" ref="R3819:S3819" si="2897">+R3868+R3917</f>
        <v>2811.9</v>
      </c>
      <c r="S3819" s="279">
        <f t="shared" si="2897"/>
        <v>2811.9</v>
      </c>
      <c r="T3819" s="527">
        <f t="shared" si="2895"/>
        <v>0</v>
      </c>
      <c r="U3819" s="209">
        <v>1</v>
      </c>
    </row>
    <row r="3820" spans="1:21" s="60" customFormat="1" ht="15.75" customHeight="1">
      <c r="A3820" s="60" t="s">
        <v>2466</v>
      </c>
      <c r="B3820" s="513">
        <v>621</v>
      </c>
      <c r="C3820" s="623" t="s">
        <v>2460</v>
      </c>
      <c r="D3820" s="279">
        <f t="shared" ref="D3820:N3820" si="2898">+D3869+D3918</f>
        <v>230.29999999999998</v>
      </c>
      <c r="E3820" s="279">
        <f t="shared" si="2898"/>
        <v>218.7</v>
      </c>
      <c r="F3820" s="279">
        <f t="shared" si="2898"/>
        <v>216.39999999999998</v>
      </c>
      <c r="G3820" s="279">
        <f t="shared" si="2898"/>
        <v>213.2</v>
      </c>
      <c r="H3820" s="279">
        <f t="shared" si="2898"/>
        <v>217.6</v>
      </c>
      <c r="I3820" s="279">
        <f t="shared" si="2898"/>
        <v>230.1</v>
      </c>
      <c r="J3820" s="279">
        <f t="shared" si="2898"/>
        <v>280.2</v>
      </c>
      <c r="K3820" s="279">
        <f t="shared" si="2898"/>
        <v>230.5</v>
      </c>
      <c r="L3820" s="279">
        <f t="shared" si="2898"/>
        <v>237.89999999999998</v>
      </c>
      <c r="M3820" s="279">
        <f t="shared" si="2898"/>
        <v>272.39999999999998</v>
      </c>
      <c r="N3820" s="279">
        <f t="shared" si="2898"/>
        <v>245.1</v>
      </c>
      <c r="O3820" s="279">
        <f>(R3820)-SUM(D3820:N3820)</f>
        <v>243.90000000000055</v>
      </c>
      <c r="P3820" s="511">
        <f t="shared" si="2894"/>
        <v>2836.3</v>
      </c>
      <c r="Q3820" s="585"/>
      <c r="R3820" s="279">
        <f t="shared" ref="R3820:S3820" si="2899">+R3869+R3918</f>
        <v>2836.3</v>
      </c>
      <c r="S3820" s="279">
        <f t="shared" si="2899"/>
        <v>2836.3</v>
      </c>
      <c r="T3820" s="527">
        <f t="shared" si="2895"/>
        <v>0</v>
      </c>
      <c r="U3820" s="209">
        <v>1</v>
      </c>
    </row>
    <row r="3821" spans="1:21" s="60" customFormat="1" ht="15.75" hidden="1" customHeight="1" thickBot="1">
      <c r="A3821" s="60" t="s">
        <v>2466</v>
      </c>
      <c r="B3821" s="409"/>
      <c r="C3821" s="621" t="s">
        <v>2461</v>
      </c>
      <c r="D3821" s="279">
        <f t="shared" ref="D3821:N3821" si="2900">+D3870+D3919</f>
        <v>0</v>
      </c>
      <c r="E3821" s="279">
        <f t="shared" si="2900"/>
        <v>0</v>
      </c>
      <c r="F3821" s="279">
        <f t="shared" si="2900"/>
        <v>0</v>
      </c>
      <c r="G3821" s="279">
        <f t="shared" si="2900"/>
        <v>0</v>
      </c>
      <c r="H3821" s="279">
        <f t="shared" si="2900"/>
        <v>0</v>
      </c>
      <c r="I3821" s="279">
        <f t="shared" si="2900"/>
        <v>0</v>
      </c>
      <c r="J3821" s="279">
        <f t="shared" si="2900"/>
        <v>0</v>
      </c>
      <c r="K3821" s="279">
        <f t="shared" si="2900"/>
        <v>0</v>
      </c>
      <c r="L3821" s="279">
        <f t="shared" si="2900"/>
        <v>0</v>
      </c>
      <c r="M3821" s="279">
        <f t="shared" si="2900"/>
        <v>0</v>
      </c>
      <c r="N3821" s="279">
        <f t="shared" si="2900"/>
        <v>0</v>
      </c>
      <c r="O3821" s="305">
        <f>(R3821)-SUM(D3821:N3821)</f>
        <v>0</v>
      </c>
      <c r="P3821" s="314">
        <f t="shared" si="2894"/>
        <v>0</v>
      </c>
      <c r="Q3821" s="159"/>
      <c r="R3821" s="343"/>
      <c r="S3821" s="343"/>
      <c r="T3821" s="403">
        <f t="shared" si="2895"/>
        <v>0</v>
      </c>
      <c r="U3821" s="209">
        <v>2</v>
      </c>
    </row>
    <row r="3822" spans="1:21" s="60" customFormat="1" ht="15.75" hidden="1" customHeight="1" thickBot="1">
      <c r="A3822" s="60" t="s">
        <v>2466</v>
      </c>
      <c r="B3822" s="213"/>
      <c r="C3822" s="620" t="s">
        <v>2462</v>
      </c>
      <c r="D3822" s="279">
        <f t="shared" ref="D3822:N3822" si="2901">+D3871+D3920</f>
        <v>0</v>
      </c>
      <c r="E3822" s="279">
        <f t="shared" si="2901"/>
        <v>0</v>
      </c>
      <c r="F3822" s="279">
        <f>+F3871+F3920</f>
        <v>0</v>
      </c>
      <c r="G3822" s="279">
        <f t="shared" si="2901"/>
        <v>0</v>
      </c>
      <c r="H3822" s="279">
        <f t="shared" si="2901"/>
        <v>0</v>
      </c>
      <c r="I3822" s="279">
        <f t="shared" si="2901"/>
        <v>0</v>
      </c>
      <c r="J3822" s="279">
        <f t="shared" si="2901"/>
        <v>0</v>
      </c>
      <c r="K3822" s="279">
        <f t="shared" si="2901"/>
        <v>0</v>
      </c>
      <c r="L3822" s="279">
        <f t="shared" si="2901"/>
        <v>0</v>
      </c>
      <c r="M3822" s="279">
        <f t="shared" si="2901"/>
        <v>0</v>
      </c>
      <c r="N3822" s="279">
        <f t="shared" si="2901"/>
        <v>0</v>
      </c>
      <c r="O3822" s="111">
        <f>(R3822)-SUM(D3822:N3822)</f>
        <v>0</v>
      </c>
      <c r="P3822" s="112">
        <f t="shared" si="2894"/>
        <v>0</v>
      </c>
      <c r="Q3822" s="159"/>
      <c r="R3822" s="488"/>
      <c r="S3822" s="488"/>
      <c r="T3822" s="115">
        <f t="shared" si="2895"/>
        <v>0</v>
      </c>
      <c r="U3822" s="209">
        <v>2</v>
      </c>
    </row>
    <row r="3823" spans="1:21" s="60" customFormat="1" ht="15.75" hidden="1" customHeight="1" thickBot="1">
      <c r="A3823" s="60" t="s">
        <v>2466</v>
      </c>
      <c r="B3823" s="213"/>
      <c r="C3823" s="620" t="s">
        <v>2581</v>
      </c>
      <c r="D3823" s="279">
        <f t="shared" ref="D3823:N3823" si="2902">+D3872+D3921</f>
        <v>0</v>
      </c>
      <c r="E3823" s="279">
        <f t="shared" si="2902"/>
        <v>0</v>
      </c>
      <c r="F3823" s="279">
        <f t="shared" si="2902"/>
        <v>0</v>
      </c>
      <c r="G3823" s="279">
        <f t="shared" si="2902"/>
        <v>0</v>
      </c>
      <c r="H3823" s="279">
        <f t="shared" si="2902"/>
        <v>0</v>
      </c>
      <c r="I3823" s="279">
        <f t="shared" si="2902"/>
        <v>0</v>
      </c>
      <c r="J3823" s="279">
        <f t="shared" si="2902"/>
        <v>0</v>
      </c>
      <c r="K3823" s="279">
        <f t="shared" si="2902"/>
        <v>0</v>
      </c>
      <c r="L3823" s="279">
        <f t="shared" si="2902"/>
        <v>0</v>
      </c>
      <c r="M3823" s="279">
        <f t="shared" si="2902"/>
        <v>0</v>
      </c>
      <c r="N3823" s="279">
        <f t="shared" si="2902"/>
        <v>0</v>
      </c>
      <c r="O3823" s="111">
        <f t="shared" ref="O3823:O3825" si="2903">(R3823)-SUM(D3823:N3823)</f>
        <v>0</v>
      </c>
      <c r="P3823" s="112">
        <f t="shared" ref="P3823:P3825" si="2904">SUM(D3823:O3823)</f>
        <v>0</v>
      </c>
      <c r="Q3823" s="159"/>
      <c r="R3823" s="488"/>
      <c r="S3823" s="488"/>
      <c r="T3823" s="115">
        <f t="shared" ref="T3823:T3825" si="2905">R3823-S3823</f>
        <v>0</v>
      </c>
      <c r="U3823" s="209">
        <v>2</v>
      </c>
    </row>
    <row r="3824" spans="1:21" s="60" customFormat="1" ht="15.75" hidden="1" customHeight="1" thickBot="1">
      <c r="A3824" s="60" t="s">
        <v>2466</v>
      </c>
      <c r="B3824" s="213"/>
      <c r="C3824" s="620" t="s">
        <v>2677</v>
      </c>
      <c r="D3824" s="279">
        <f t="shared" ref="D3824:N3824" si="2906">+D3873+D3922</f>
        <v>0</v>
      </c>
      <c r="E3824" s="279">
        <f t="shared" si="2906"/>
        <v>0</v>
      </c>
      <c r="F3824" s="279">
        <f t="shared" si="2906"/>
        <v>0</v>
      </c>
      <c r="G3824" s="279">
        <f t="shared" si="2906"/>
        <v>0</v>
      </c>
      <c r="H3824" s="279">
        <f t="shared" si="2906"/>
        <v>0</v>
      </c>
      <c r="I3824" s="279">
        <f t="shared" si="2906"/>
        <v>0</v>
      </c>
      <c r="J3824" s="279">
        <f t="shared" si="2906"/>
        <v>0</v>
      </c>
      <c r="K3824" s="279">
        <f t="shared" si="2906"/>
        <v>0</v>
      </c>
      <c r="L3824" s="279">
        <f t="shared" si="2906"/>
        <v>0</v>
      </c>
      <c r="M3824" s="279">
        <f t="shared" si="2906"/>
        <v>0</v>
      </c>
      <c r="N3824" s="279">
        <f t="shared" si="2906"/>
        <v>0</v>
      </c>
      <c r="O3824" s="111">
        <f t="shared" si="2903"/>
        <v>0</v>
      </c>
      <c r="P3824" s="112">
        <f t="shared" si="2904"/>
        <v>0</v>
      </c>
      <c r="Q3824" s="159"/>
      <c r="R3824" s="488"/>
      <c r="S3824" s="488"/>
      <c r="T3824" s="115">
        <f t="shared" si="2905"/>
        <v>0</v>
      </c>
      <c r="U3824" s="209">
        <v>2</v>
      </c>
    </row>
    <row r="3825" spans="1:246" s="60" customFormat="1" ht="15.75" hidden="1" customHeight="1" thickBot="1">
      <c r="A3825" s="60" t="s">
        <v>2466</v>
      </c>
      <c r="B3825" s="213"/>
      <c r="C3825" s="620" t="s">
        <v>2773</v>
      </c>
      <c r="D3825" s="279">
        <f t="shared" ref="D3825:N3825" si="2907">+D3874+D3923</f>
        <v>0</v>
      </c>
      <c r="E3825" s="279">
        <f t="shared" si="2907"/>
        <v>0</v>
      </c>
      <c r="F3825" s="279">
        <f t="shared" si="2907"/>
        <v>0</v>
      </c>
      <c r="G3825" s="279">
        <f t="shared" si="2907"/>
        <v>0</v>
      </c>
      <c r="H3825" s="279">
        <f t="shared" si="2907"/>
        <v>0</v>
      </c>
      <c r="I3825" s="279">
        <f t="shared" si="2907"/>
        <v>0</v>
      </c>
      <c r="J3825" s="279">
        <f t="shared" si="2907"/>
        <v>0</v>
      </c>
      <c r="K3825" s="279">
        <f t="shared" si="2907"/>
        <v>0</v>
      </c>
      <c r="L3825" s="279">
        <f t="shared" si="2907"/>
        <v>0</v>
      </c>
      <c r="M3825" s="279">
        <f t="shared" si="2907"/>
        <v>0</v>
      </c>
      <c r="N3825" s="279">
        <f t="shared" si="2907"/>
        <v>0</v>
      </c>
      <c r="O3825" s="111">
        <f t="shared" si="2903"/>
        <v>0</v>
      </c>
      <c r="P3825" s="112">
        <f t="shared" si="2904"/>
        <v>0</v>
      </c>
      <c r="Q3825" s="159"/>
      <c r="R3825" s="488"/>
      <c r="S3825" s="488"/>
      <c r="T3825" s="115">
        <f t="shared" si="2905"/>
        <v>0</v>
      </c>
      <c r="U3825" s="209">
        <v>2</v>
      </c>
    </row>
    <row r="3826" spans="1:246" s="81" customFormat="1" ht="15.6" customHeight="1">
      <c r="A3826" s="181"/>
      <c r="B3826" s="82"/>
      <c r="C3826" s="50"/>
      <c r="D3826" s="83"/>
      <c r="E3826" s="83"/>
      <c r="F3826" s="83"/>
      <c r="G3826" s="83"/>
      <c r="H3826" s="83"/>
      <c r="I3826" s="83"/>
      <c r="J3826" s="83"/>
      <c r="K3826" s="83"/>
      <c r="L3826" s="83"/>
      <c r="M3826" s="83"/>
      <c r="N3826" s="83"/>
      <c r="O3826" s="83"/>
      <c r="P3826" s="83"/>
      <c r="Q3826" s="84"/>
      <c r="R3826" s="83"/>
      <c r="S3826" s="83"/>
      <c r="T3826" s="67"/>
      <c r="U3826" s="209">
        <v>1</v>
      </c>
      <c r="V3826" s="118"/>
      <c r="W3826" s="118"/>
      <c r="X3826" s="118"/>
      <c r="Y3826" s="118"/>
      <c r="Z3826" s="118" t="s">
        <v>76</v>
      </c>
      <c r="AA3826" s="118"/>
      <c r="AB3826" s="118"/>
      <c r="AC3826" s="118"/>
      <c r="AD3826" s="118"/>
      <c r="AE3826" s="118"/>
      <c r="AF3826" s="118"/>
      <c r="AG3826" s="118"/>
      <c r="AH3826" s="118"/>
      <c r="AI3826" s="118"/>
      <c r="AJ3826" s="118"/>
      <c r="AK3826" s="118"/>
      <c r="AL3826" s="118"/>
      <c r="AM3826" s="118"/>
      <c r="AN3826" s="118"/>
      <c r="AO3826" s="118"/>
      <c r="AP3826" s="118"/>
      <c r="AQ3826" s="118"/>
      <c r="AR3826" s="118"/>
      <c r="AS3826" s="118"/>
      <c r="AT3826" s="118"/>
      <c r="AU3826" s="118"/>
      <c r="AV3826" s="118"/>
      <c r="AW3826" s="118"/>
      <c r="AX3826" s="118"/>
      <c r="AY3826" s="118"/>
      <c r="AZ3826" s="118"/>
      <c r="BA3826" s="118"/>
      <c r="BB3826" s="118"/>
      <c r="BC3826" s="118"/>
      <c r="BD3826" s="118"/>
      <c r="BE3826" s="118"/>
      <c r="BF3826" s="118"/>
      <c r="BG3826" s="118"/>
      <c r="BH3826" s="118"/>
      <c r="BI3826" s="118"/>
      <c r="BJ3826" s="118"/>
      <c r="BK3826" s="118"/>
      <c r="BL3826" s="118"/>
      <c r="BM3826" s="118"/>
      <c r="BN3826" s="118"/>
      <c r="BO3826" s="118"/>
      <c r="BP3826" s="118"/>
      <c r="BQ3826" s="118"/>
      <c r="BR3826" s="118"/>
      <c r="BS3826" s="118"/>
      <c r="BT3826" s="118"/>
      <c r="BU3826" s="118"/>
      <c r="BV3826" s="118"/>
      <c r="BW3826" s="118"/>
      <c r="BX3826" s="118"/>
      <c r="BY3826" s="118"/>
      <c r="BZ3826" s="118"/>
      <c r="CA3826" s="118"/>
      <c r="CB3826" s="118"/>
      <c r="CC3826" s="118"/>
      <c r="CD3826" s="118"/>
      <c r="CE3826" s="118"/>
      <c r="CF3826" s="118"/>
      <c r="CG3826" s="118"/>
      <c r="CH3826" s="118"/>
      <c r="CI3826" s="118"/>
      <c r="CJ3826" s="118"/>
      <c r="CK3826" s="118"/>
      <c r="CL3826" s="118"/>
      <c r="CM3826" s="118"/>
      <c r="CN3826" s="118"/>
      <c r="CO3826" s="118"/>
      <c r="CP3826" s="118"/>
      <c r="CQ3826" s="118"/>
      <c r="CR3826" s="118"/>
      <c r="CS3826" s="118"/>
      <c r="CT3826" s="118"/>
      <c r="CU3826" s="118"/>
      <c r="CV3826" s="118"/>
      <c r="CW3826" s="118"/>
      <c r="CX3826" s="118"/>
      <c r="CY3826" s="118"/>
      <c r="CZ3826" s="118"/>
      <c r="DA3826" s="118"/>
      <c r="DB3826" s="118"/>
      <c r="DC3826" s="118"/>
      <c r="DD3826" s="118"/>
      <c r="DE3826" s="118"/>
      <c r="DF3826" s="118"/>
      <c r="DG3826" s="118"/>
      <c r="DH3826" s="118"/>
      <c r="DI3826" s="118"/>
      <c r="DJ3826" s="118"/>
      <c r="DK3826" s="118"/>
      <c r="DL3826" s="118"/>
      <c r="DM3826" s="118"/>
      <c r="DN3826" s="118"/>
      <c r="DO3826" s="118"/>
      <c r="DP3826" s="118"/>
      <c r="DQ3826" s="118"/>
      <c r="DR3826" s="118"/>
      <c r="DS3826" s="118"/>
      <c r="DT3826" s="118"/>
      <c r="DU3826" s="118"/>
      <c r="DV3826" s="118"/>
      <c r="DW3826" s="118"/>
      <c r="DX3826" s="118"/>
      <c r="DY3826" s="118"/>
      <c r="DZ3826" s="118"/>
      <c r="EA3826" s="118"/>
      <c r="EB3826" s="118"/>
      <c r="EC3826" s="118"/>
      <c r="ED3826" s="118"/>
      <c r="EE3826" s="118"/>
      <c r="EF3826" s="118"/>
      <c r="EG3826" s="118"/>
      <c r="EH3826" s="118"/>
      <c r="EI3826" s="118"/>
      <c r="EJ3826" s="118"/>
      <c r="EK3826" s="118"/>
      <c r="EL3826" s="118"/>
      <c r="EM3826" s="118"/>
      <c r="EN3826" s="118"/>
      <c r="EO3826" s="118"/>
      <c r="EP3826" s="118"/>
      <c r="EQ3826" s="118"/>
      <c r="ER3826" s="118"/>
      <c r="ES3826" s="118"/>
      <c r="ET3826" s="118"/>
      <c r="EU3826" s="118"/>
      <c r="EV3826" s="118"/>
      <c r="EW3826" s="118"/>
      <c r="EX3826" s="118"/>
      <c r="EY3826" s="118"/>
      <c r="EZ3826" s="118"/>
      <c r="FA3826" s="118"/>
      <c r="FB3826" s="118"/>
      <c r="FC3826" s="118"/>
      <c r="FD3826" s="118"/>
      <c r="FE3826" s="118"/>
      <c r="FF3826" s="118"/>
      <c r="FG3826" s="118"/>
      <c r="FH3826" s="118"/>
      <c r="FI3826" s="118"/>
      <c r="FJ3826" s="118"/>
      <c r="FK3826" s="118"/>
      <c r="FL3826" s="118"/>
      <c r="FM3826" s="118"/>
      <c r="FN3826" s="118"/>
      <c r="FO3826" s="118"/>
      <c r="FP3826" s="118"/>
      <c r="FQ3826" s="118"/>
      <c r="FR3826" s="118"/>
      <c r="FS3826" s="118"/>
      <c r="FT3826" s="118"/>
      <c r="FU3826" s="118"/>
      <c r="FV3826" s="118"/>
      <c r="FW3826" s="118"/>
      <c r="FX3826" s="118"/>
      <c r="FY3826" s="118"/>
      <c r="FZ3826" s="118"/>
      <c r="GA3826" s="118"/>
      <c r="GB3826" s="118"/>
      <c r="GC3826" s="118"/>
      <c r="GD3826" s="118"/>
      <c r="GE3826" s="118"/>
      <c r="GF3826" s="118"/>
      <c r="GG3826" s="118"/>
      <c r="GH3826" s="118"/>
      <c r="GI3826" s="118"/>
      <c r="GJ3826" s="118"/>
      <c r="GK3826" s="118"/>
      <c r="GL3826" s="118"/>
      <c r="GM3826" s="118"/>
      <c r="GN3826" s="118"/>
      <c r="GO3826" s="118"/>
      <c r="GP3826" s="118"/>
      <c r="GQ3826" s="118"/>
      <c r="GR3826" s="118"/>
      <c r="GS3826" s="118"/>
      <c r="GT3826" s="118"/>
      <c r="GU3826" s="118"/>
      <c r="GV3826" s="118"/>
      <c r="GW3826" s="118"/>
      <c r="GX3826" s="118"/>
      <c r="GY3826" s="118"/>
      <c r="GZ3826" s="118"/>
      <c r="HA3826" s="118"/>
      <c r="HB3826" s="118"/>
      <c r="HC3826" s="118"/>
      <c r="HD3826" s="118"/>
      <c r="HE3826" s="118"/>
      <c r="HF3826" s="118"/>
      <c r="HG3826" s="118"/>
      <c r="HH3826" s="118"/>
      <c r="HI3826" s="118"/>
      <c r="HJ3826" s="118"/>
      <c r="HK3826" s="118"/>
      <c r="HL3826" s="118"/>
      <c r="HM3826" s="118"/>
      <c r="HN3826" s="118"/>
      <c r="HO3826" s="118"/>
      <c r="HP3826" s="118"/>
      <c r="HQ3826" s="118"/>
      <c r="HR3826" s="118"/>
      <c r="HS3826" s="118"/>
      <c r="HT3826" s="118"/>
      <c r="HU3826" s="118"/>
      <c r="HV3826" s="118"/>
      <c r="HW3826" s="118"/>
      <c r="HX3826" s="118"/>
      <c r="HY3826" s="118"/>
      <c r="HZ3826" s="118"/>
      <c r="IA3826" s="118"/>
      <c r="IB3826" s="118"/>
      <c r="IC3826" s="118"/>
      <c r="ID3826" s="118"/>
      <c r="IE3826" s="118"/>
      <c r="IF3826" s="118"/>
      <c r="IG3826" s="118"/>
      <c r="IH3826" s="118"/>
      <c r="II3826" s="118"/>
      <c r="IJ3826" s="118"/>
      <c r="IK3826" s="118"/>
      <c r="IL3826" s="118"/>
    </row>
    <row r="3827" spans="1:246" s="60" customFormat="1" ht="15.75" hidden="1" customHeight="1" thickBot="1">
      <c r="B3827" s="213"/>
      <c r="C3827" s="620"/>
      <c r="D3827" s="299"/>
      <c r="E3827" s="299"/>
      <c r="F3827" s="299"/>
      <c r="G3827" s="299"/>
      <c r="H3827" s="299"/>
      <c r="I3827" s="299"/>
      <c r="J3827" s="299"/>
      <c r="K3827" s="299"/>
      <c r="L3827" s="299"/>
      <c r="M3827" s="299"/>
      <c r="N3827" s="299"/>
      <c r="O3827" s="299"/>
      <c r="P3827" s="290"/>
      <c r="Q3827" s="291"/>
      <c r="R3827" s="83"/>
      <c r="S3827" s="83"/>
      <c r="T3827" s="67"/>
      <c r="U3827" s="209">
        <v>2</v>
      </c>
    </row>
    <row r="3828" spans="1:246" s="60" customFormat="1" ht="15.75" hidden="1" customHeight="1" thickBot="1">
      <c r="B3828" s="213"/>
      <c r="C3828" s="620"/>
      <c r="D3828" s="119"/>
      <c r="E3828" s="119"/>
      <c r="F3828" s="119"/>
      <c r="G3828" s="119"/>
      <c r="H3828" s="119"/>
      <c r="I3828" s="119"/>
      <c r="J3828" s="119"/>
      <c r="K3828" s="119"/>
      <c r="L3828" s="119"/>
      <c r="M3828" s="119"/>
      <c r="N3828" s="119"/>
      <c r="O3828" s="119"/>
      <c r="P3828" s="107"/>
      <c r="Q3828" s="291"/>
      <c r="R3828" s="83"/>
      <c r="S3828" s="83"/>
      <c r="T3828" s="67"/>
      <c r="U3828" s="209">
        <v>2</v>
      </c>
    </row>
    <row r="3829" spans="1:246" s="60" customFormat="1" ht="15.75" hidden="1" customHeight="1" thickBot="1">
      <c r="B3829" s="213"/>
      <c r="C3829" s="620"/>
      <c r="D3829" s="346"/>
      <c r="E3829" s="346"/>
      <c r="F3829" s="346"/>
      <c r="G3829" s="346"/>
      <c r="H3829" s="346"/>
      <c r="I3829" s="346"/>
      <c r="J3829" s="346"/>
      <c r="K3829" s="346"/>
      <c r="L3829" s="346"/>
      <c r="M3829" s="346"/>
      <c r="N3829" s="346"/>
      <c r="O3829" s="346"/>
      <c r="P3829" s="295"/>
      <c r="Q3829" s="291"/>
      <c r="R3829" s="83"/>
      <c r="S3829" s="83"/>
      <c r="T3829" s="67"/>
      <c r="U3829" s="209">
        <v>2</v>
      </c>
    </row>
    <row r="3830" spans="1:246" s="60" customFormat="1" ht="15.75" hidden="1" customHeight="1" thickBot="1">
      <c r="B3830" s="213"/>
      <c r="C3830" s="620"/>
      <c r="D3830" s="153"/>
      <c r="E3830" s="296"/>
      <c r="F3830" s="296"/>
      <c r="G3830" s="296"/>
      <c r="H3830" s="296"/>
      <c r="I3830" s="296"/>
      <c r="J3830" s="296"/>
      <c r="K3830" s="296"/>
      <c r="L3830" s="296"/>
      <c r="M3830" s="296"/>
      <c r="N3830" s="296"/>
      <c r="O3830" s="296"/>
      <c r="P3830" s="155"/>
      <c r="Q3830" s="291"/>
      <c r="R3830" s="83"/>
      <c r="S3830" s="83"/>
      <c r="T3830" s="67"/>
      <c r="U3830" s="209">
        <v>2</v>
      </c>
    </row>
    <row r="3831" spans="1:246" s="60" customFormat="1" ht="15.75" hidden="1" customHeight="1" thickBot="1">
      <c r="B3831" s="213"/>
      <c r="C3831" s="568"/>
      <c r="D3831" s="153"/>
      <c r="E3831" s="296"/>
      <c r="F3831" s="296"/>
      <c r="G3831" s="296"/>
      <c r="H3831" s="296"/>
      <c r="I3831" s="296"/>
      <c r="J3831" s="296"/>
      <c r="K3831" s="296"/>
      <c r="L3831" s="296"/>
      <c r="M3831" s="296"/>
      <c r="N3831" s="296"/>
      <c r="O3831" s="296"/>
      <c r="P3831" s="155"/>
      <c r="Q3831" s="157"/>
      <c r="R3831" s="83"/>
      <c r="S3831" s="83"/>
      <c r="T3831" s="67"/>
      <c r="U3831" s="209">
        <v>2</v>
      </c>
    </row>
    <row r="3832" spans="1:246" s="60" customFormat="1" ht="15.75" hidden="1" customHeight="1" thickBot="1">
      <c r="B3832" s="213"/>
      <c r="C3832" s="620"/>
      <c r="D3832" s="153"/>
      <c r="E3832" s="296"/>
      <c r="F3832" s="296"/>
      <c r="G3832" s="296"/>
      <c r="H3832" s="296"/>
      <c r="I3832" s="296"/>
      <c r="J3832" s="296"/>
      <c r="K3832" s="296"/>
      <c r="L3832" s="296"/>
      <c r="M3832" s="296"/>
      <c r="N3832" s="296"/>
      <c r="O3832" s="296"/>
      <c r="P3832" s="155"/>
      <c r="Q3832" s="157"/>
      <c r="R3832" s="83"/>
      <c r="S3832" s="83"/>
      <c r="T3832" s="67"/>
      <c r="U3832" s="209">
        <v>2</v>
      </c>
    </row>
    <row r="3833" spans="1:246" s="60" customFormat="1" ht="15.75" hidden="1" customHeight="1" thickBot="1">
      <c r="B3833" s="213"/>
      <c r="C3833" s="620"/>
      <c r="D3833" s="153"/>
      <c r="E3833" s="296"/>
      <c r="F3833" s="296"/>
      <c r="G3833" s="296"/>
      <c r="H3833" s="296"/>
      <c r="I3833" s="296"/>
      <c r="J3833" s="296"/>
      <c r="K3833" s="296"/>
      <c r="L3833" s="296"/>
      <c r="M3833" s="296"/>
      <c r="N3833" s="296"/>
      <c r="O3833" s="296"/>
      <c r="P3833" s="155"/>
      <c r="Q3833" s="156"/>
      <c r="R3833" s="83"/>
      <c r="S3833" s="83"/>
      <c r="T3833" s="67"/>
      <c r="U3833" s="209">
        <v>2</v>
      </c>
    </row>
    <row r="3834" spans="1:246" s="60" customFormat="1" ht="15.75" hidden="1" customHeight="1" thickBot="1">
      <c r="B3834" s="213"/>
      <c r="C3834" s="620"/>
      <c r="D3834" s="153"/>
      <c r="E3834" s="296"/>
      <c r="F3834" s="296"/>
      <c r="G3834" s="296"/>
      <c r="H3834" s="296"/>
      <c r="I3834" s="296"/>
      <c r="J3834" s="296"/>
      <c r="K3834" s="296"/>
      <c r="L3834" s="296"/>
      <c r="M3834" s="296"/>
      <c r="N3834" s="296"/>
      <c r="O3834" s="296"/>
      <c r="P3834" s="155"/>
      <c r="Q3834" s="156"/>
      <c r="R3834" s="83"/>
      <c r="S3834" s="83"/>
      <c r="T3834" s="232"/>
      <c r="U3834" s="209">
        <v>2</v>
      </c>
    </row>
    <row r="3835" spans="1:246" s="60" customFormat="1" ht="15.75" hidden="1" customHeight="1" thickBot="1">
      <c r="B3835" s="62"/>
      <c r="C3835" s="17"/>
      <c r="D3835" s="298"/>
      <c r="E3835" s="299"/>
      <c r="F3835" s="299"/>
      <c r="G3835" s="299"/>
      <c r="H3835" s="299"/>
      <c r="I3835" s="299"/>
      <c r="J3835" s="299"/>
      <c r="K3835" s="299"/>
      <c r="L3835" s="299"/>
      <c r="M3835" s="299"/>
      <c r="N3835" s="299"/>
      <c r="O3835" s="299"/>
      <c r="P3835" s="300"/>
      <c r="Q3835" s="301"/>
      <c r="R3835" s="83"/>
      <c r="S3835" s="83"/>
      <c r="T3835" s="67"/>
      <c r="U3835" s="209">
        <v>2</v>
      </c>
    </row>
    <row r="3836" spans="1:246" s="60" customFormat="1" ht="15.75" hidden="1" customHeight="1" thickBot="1">
      <c r="B3836" s="62"/>
      <c r="C3836" s="17"/>
      <c r="D3836" s="130"/>
      <c r="E3836" s="119"/>
      <c r="F3836" s="119"/>
      <c r="G3836" s="119"/>
      <c r="H3836" s="119"/>
      <c r="I3836" s="119"/>
      <c r="J3836" s="119"/>
      <c r="K3836" s="119"/>
      <c r="L3836" s="119"/>
      <c r="M3836" s="119"/>
      <c r="N3836" s="119"/>
      <c r="O3836" s="119"/>
      <c r="P3836" s="175"/>
      <c r="Q3836" s="176"/>
      <c r="R3836" s="83"/>
      <c r="S3836" s="83"/>
      <c r="T3836" s="67"/>
      <c r="U3836" s="209">
        <v>2</v>
      </c>
    </row>
    <row r="3837" spans="1:246" s="60" customFormat="1" ht="15.6" hidden="1" customHeight="1" thickBot="1">
      <c r="B3837" s="62"/>
      <c r="C3837" s="17"/>
      <c r="D3837" s="130"/>
      <c r="E3837" s="119"/>
      <c r="F3837" s="119"/>
      <c r="G3837" s="119"/>
      <c r="H3837" s="119"/>
      <c r="I3837" s="119"/>
      <c r="J3837" s="119"/>
      <c r="K3837" s="119"/>
      <c r="L3837" s="119"/>
      <c r="M3837" s="119"/>
      <c r="N3837" s="119"/>
      <c r="O3837" s="119"/>
      <c r="P3837" s="175"/>
      <c r="Q3837" s="176"/>
      <c r="R3837" s="83"/>
      <c r="S3837" s="83"/>
      <c r="T3837" s="67"/>
      <c r="U3837" s="209">
        <v>2</v>
      </c>
    </row>
    <row r="3838" spans="1:246" s="60" customFormat="1" ht="15.6" hidden="1" customHeight="1" thickBot="1">
      <c r="B3838" s="62"/>
      <c r="C3838" s="17"/>
      <c r="D3838" s="130"/>
      <c r="E3838" s="119"/>
      <c r="F3838" s="119"/>
      <c r="G3838" s="119"/>
      <c r="H3838" s="119"/>
      <c r="I3838" s="119"/>
      <c r="J3838" s="119"/>
      <c r="K3838" s="119"/>
      <c r="L3838" s="119"/>
      <c r="M3838" s="119"/>
      <c r="N3838" s="119"/>
      <c r="O3838" s="119"/>
      <c r="P3838" s="175"/>
      <c r="Q3838" s="176"/>
      <c r="R3838" s="83"/>
      <c r="S3838" s="83"/>
      <c r="T3838" s="67"/>
      <c r="U3838" s="209">
        <v>2</v>
      </c>
    </row>
    <row r="3839" spans="1:246" s="60" customFormat="1" ht="15.6" hidden="1" customHeight="1" thickBot="1">
      <c r="B3839" s="62"/>
      <c r="C3839" s="17"/>
      <c r="D3839" s="130"/>
      <c r="E3839" s="119"/>
      <c r="F3839" s="119"/>
      <c r="G3839" s="119"/>
      <c r="H3839" s="119"/>
      <c r="I3839" s="119"/>
      <c r="J3839" s="119"/>
      <c r="K3839" s="119"/>
      <c r="L3839" s="119"/>
      <c r="M3839" s="119"/>
      <c r="N3839" s="119"/>
      <c r="O3839" s="119"/>
      <c r="P3839" s="175"/>
      <c r="Q3839" s="176"/>
      <c r="R3839" s="83"/>
      <c r="S3839" s="83"/>
      <c r="T3839" s="67"/>
      <c r="U3839" s="209">
        <v>2</v>
      </c>
    </row>
    <row r="3840" spans="1:246" s="60" customFormat="1" ht="15.6" hidden="1" customHeight="1">
      <c r="B3840" s="408"/>
      <c r="C3840" s="566"/>
      <c r="D3840" s="460"/>
      <c r="E3840" s="346"/>
      <c r="F3840" s="346"/>
      <c r="G3840" s="346"/>
      <c r="H3840" s="346"/>
      <c r="I3840" s="346"/>
      <c r="J3840" s="346"/>
      <c r="K3840" s="346"/>
      <c r="L3840" s="346"/>
      <c r="M3840" s="346"/>
      <c r="N3840" s="346"/>
      <c r="O3840" s="346"/>
      <c r="P3840" s="545"/>
      <c r="Q3840" s="548"/>
      <c r="R3840" s="83"/>
      <c r="S3840" s="83"/>
      <c r="T3840" s="67"/>
      <c r="U3840" s="209">
        <v>2</v>
      </c>
    </row>
    <row r="3841" spans="1:21" s="60" customFormat="1" ht="15.6" customHeight="1">
      <c r="A3841" s="60" t="s">
        <v>2445</v>
      </c>
      <c r="B3841" s="513">
        <v>622</v>
      </c>
      <c r="C3841" s="595" t="s">
        <v>2439</v>
      </c>
      <c r="D3841" s="119">
        <v>0</v>
      </c>
      <c r="E3841" s="119">
        <v>0</v>
      </c>
      <c r="F3841" s="119">
        <v>0</v>
      </c>
      <c r="G3841" s="119">
        <v>0</v>
      </c>
      <c r="H3841" s="119">
        <v>0</v>
      </c>
      <c r="I3841" s="119">
        <v>0</v>
      </c>
      <c r="J3841" s="119">
        <v>0</v>
      </c>
      <c r="K3841" s="119">
        <v>0</v>
      </c>
      <c r="L3841" s="119">
        <v>0</v>
      </c>
      <c r="M3841" s="119">
        <v>0</v>
      </c>
      <c r="N3841" s="119">
        <v>0</v>
      </c>
      <c r="O3841" s="119">
        <v>0</v>
      </c>
      <c r="P3841" s="175">
        <f t="shared" ref="P3841:P3848" si="2908">SUM(D3841:O3841)</f>
        <v>0</v>
      </c>
      <c r="Q3841" s="556">
        <v>0</v>
      </c>
      <c r="R3841" s="83"/>
      <c r="S3841" s="83"/>
      <c r="T3841" s="67"/>
      <c r="U3841" s="209">
        <v>1</v>
      </c>
    </row>
    <row r="3842" spans="1:21" s="60" customFormat="1" ht="15.6" customHeight="1">
      <c r="A3842" s="60" t="s">
        <v>2445</v>
      </c>
      <c r="B3842" s="513">
        <f>+B3841+1</f>
        <v>623</v>
      </c>
      <c r="C3842" s="595" t="s">
        <v>2440</v>
      </c>
      <c r="D3842" s="119">
        <v>0</v>
      </c>
      <c r="E3842" s="119">
        <v>0</v>
      </c>
      <c r="F3842" s="119">
        <v>0</v>
      </c>
      <c r="G3842" s="119">
        <v>0</v>
      </c>
      <c r="H3842" s="119">
        <v>0</v>
      </c>
      <c r="I3842" s="119">
        <v>0</v>
      </c>
      <c r="J3842" s="119">
        <v>0</v>
      </c>
      <c r="K3842" s="119">
        <v>0</v>
      </c>
      <c r="L3842" s="119">
        <v>0</v>
      </c>
      <c r="M3842" s="119">
        <v>0</v>
      </c>
      <c r="N3842" s="119">
        <v>0</v>
      </c>
      <c r="O3842" s="119">
        <v>0</v>
      </c>
      <c r="P3842" s="175">
        <f t="shared" ref="P3842:P3844" si="2909">SUM(D3842:O3842)</f>
        <v>0</v>
      </c>
      <c r="Q3842" s="556">
        <v>0</v>
      </c>
      <c r="R3842" s="83"/>
      <c r="S3842" s="83"/>
      <c r="T3842" s="67"/>
      <c r="U3842" s="209">
        <v>1</v>
      </c>
    </row>
    <row r="3843" spans="1:21" s="60" customFormat="1" ht="15.75" customHeight="1">
      <c r="A3843" s="60" t="s">
        <v>2445</v>
      </c>
      <c r="B3843" s="513">
        <f>+B3842+1</f>
        <v>624</v>
      </c>
      <c r="C3843" s="595" t="s">
        <v>2441</v>
      </c>
      <c r="D3843" s="119">
        <v>0</v>
      </c>
      <c r="E3843" s="119">
        <v>0</v>
      </c>
      <c r="F3843" s="119">
        <v>0</v>
      </c>
      <c r="G3843" s="119">
        <v>0</v>
      </c>
      <c r="H3843" s="119">
        <v>0</v>
      </c>
      <c r="I3843" s="119">
        <v>0</v>
      </c>
      <c r="J3843" s="119">
        <v>0</v>
      </c>
      <c r="K3843" s="119">
        <v>0</v>
      </c>
      <c r="L3843" s="119">
        <v>0</v>
      </c>
      <c r="M3843" s="119">
        <v>0</v>
      </c>
      <c r="N3843" s="119">
        <v>0</v>
      </c>
      <c r="O3843" s="119">
        <v>0</v>
      </c>
      <c r="P3843" s="175">
        <f t="shared" si="2909"/>
        <v>0</v>
      </c>
      <c r="Q3843" s="556">
        <v>0</v>
      </c>
      <c r="R3843" s="83"/>
      <c r="S3843" s="83"/>
      <c r="T3843" s="67"/>
      <c r="U3843" s="209">
        <v>1</v>
      </c>
    </row>
    <row r="3844" spans="1:21" s="60" customFormat="1" ht="15.75" customHeight="1">
      <c r="A3844" s="60" t="s">
        <v>2445</v>
      </c>
      <c r="B3844" s="513">
        <f>+B3843+1</f>
        <v>625</v>
      </c>
      <c r="C3844" s="595" t="s">
        <v>2442</v>
      </c>
      <c r="D3844" s="119">
        <v>0</v>
      </c>
      <c r="E3844" s="119">
        <v>0</v>
      </c>
      <c r="F3844" s="119">
        <v>0</v>
      </c>
      <c r="G3844" s="119">
        <v>0</v>
      </c>
      <c r="H3844" s="119">
        <v>0</v>
      </c>
      <c r="I3844" s="119">
        <v>0</v>
      </c>
      <c r="J3844" s="119">
        <v>0</v>
      </c>
      <c r="K3844" s="119">
        <v>0</v>
      </c>
      <c r="L3844" s="119">
        <v>0</v>
      </c>
      <c r="M3844" s="119">
        <v>0</v>
      </c>
      <c r="N3844" s="119">
        <v>0</v>
      </c>
      <c r="O3844" s="119">
        <v>0</v>
      </c>
      <c r="P3844" s="175">
        <f t="shared" si="2909"/>
        <v>0</v>
      </c>
      <c r="Q3844" s="556">
        <v>0</v>
      </c>
      <c r="R3844" s="83"/>
      <c r="S3844" s="83"/>
      <c r="T3844" s="67"/>
      <c r="U3844" s="209">
        <v>1</v>
      </c>
    </row>
    <row r="3845" spans="1:21" s="60" customFormat="1" ht="15.75" customHeight="1">
      <c r="A3845" s="60" t="s">
        <v>2445</v>
      </c>
      <c r="B3845" s="513">
        <v>626</v>
      </c>
      <c r="C3845" s="595" t="s">
        <v>2443</v>
      </c>
      <c r="D3845" s="119">
        <f t="shared" ref="D3845:O3845" si="2910">D3868/$P3868</f>
        <v>0</v>
      </c>
      <c r="E3845" s="119">
        <f t="shared" si="2910"/>
        <v>0</v>
      </c>
      <c r="F3845" s="119">
        <f t="shared" si="2910"/>
        <v>0</v>
      </c>
      <c r="G3845" s="119">
        <f t="shared" si="2910"/>
        <v>0.11069927932584268</v>
      </c>
      <c r="H3845" s="119">
        <f t="shared" si="2910"/>
        <v>0.11054865752808989</v>
      </c>
      <c r="I3845" s="119">
        <f t="shared" si="2910"/>
        <v>0.10561797752808989</v>
      </c>
      <c r="J3845" s="119">
        <f t="shared" si="2910"/>
        <v>0.10912943868783852</v>
      </c>
      <c r="K3845" s="119">
        <f t="shared" si="2910"/>
        <v>0.11009338580875117</v>
      </c>
      <c r="L3845" s="119">
        <f t="shared" si="2910"/>
        <v>0.10901492801103287</v>
      </c>
      <c r="M3845" s="119">
        <f t="shared" si="2910"/>
        <v>0.11251368694206061</v>
      </c>
      <c r="N3845" s="119">
        <f t="shared" si="2910"/>
        <v>0.11546892174253287</v>
      </c>
      <c r="O3845" s="119">
        <f t="shared" si="2910"/>
        <v>0.11691372442576145</v>
      </c>
      <c r="P3845" s="175">
        <f t="shared" si="2908"/>
        <v>1</v>
      </c>
      <c r="Q3845" s="556">
        <v>1</v>
      </c>
      <c r="R3845" s="83"/>
      <c r="S3845" s="83"/>
      <c r="T3845" s="67"/>
      <c r="U3845" s="209">
        <v>1</v>
      </c>
    </row>
    <row r="3846" spans="1:21" s="60" customFormat="1" ht="15.75" customHeight="1">
      <c r="A3846" s="60" t="s">
        <v>2445</v>
      </c>
      <c r="B3846" s="513">
        <v>627</v>
      </c>
      <c r="C3846" s="595" t="s">
        <v>2444</v>
      </c>
      <c r="D3846" s="119">
        <f t="shared" ref="D3846:O3846" si="2911">D3869/$P3869</f>
        <v>8.4000000000000005E-2</v>
      </c>
      <c r="E3846" s="119">
        <f t="shared" si="2911"/>
        <v>8.4000000000000005E-2</v>
      </c>
      <c r="F3846" s="119">
        <f t="shared" si="2911"/>
        <v>8.4000000000000005E-2</v>
      </c>
      <c r="G3846" s="119">
        <f t="shared" si="2911"/>
        <v>8.4000000000000005E-2</v>
      </c>
      <c r="H3846" s="119">
        <f t="shared" si="2911"/>
        <v>8.4000000000000005E-2</v>
      </c>
      <c r="I3846" s="119">
        <f t="shared" si="2911"/>
        <v>8.4000000000000005E-2</v>
      </c>
      <c r="J3846" s="119">
        <f t="shared" si="2911"/>
        <v>8.4000000000000005E-2</v>
      </c>
      <c r="K3846" s="119">
        <f t="shared" si="2911"/>
        <v>8.4000000000000005E-2</v>
      </c>
      <c r="L3846" s="119">
        <f t="shared" si="2911"/>
        <v>8.4000000000000005E-2</v>
      </c>
      <c r="M3846" s="119">
        <f t="shared" si="2911"/>
        <v>8.4000000000000005E-2</v>
      </c>
      <c r="N3846" s="119">
        <f t="shared" si="2911"/>
        <v>8.4000000000000005E-2</v>
      </c>
      <c r="O3846" s="119">
        <f t="shared" si="2911"/>
        <v>7.5999999999999804E-2</v>
      </c>
      <c r="P3846" s="175">
        <f t="shared" si="2908"/>
        <v>0.99999999999999967</v>
      </c>
      <c r="Q3846" s="556">
        <f t="shared" ref="Q3846:Q3848" si="2912">(P3869/P3868-1)</f>
        <v>0.12359550561797761</v>
      </c>
      <c r="R3846" s="83"/>
      <c r="S3846" s="83"/>
      <c r="T3846" s="67"/>
      <c r="U3846" s="209">
        <v>1</v>
      </c>
    </row>
    <row r="3847" spans="1:21" s="60" customFormat="1" ht="15.75" hidden="1" customHeight="1" thickBot="1">
      <c r="A3847" s="60" t="s">
        <v>2445</v>
      </c>
      <c r="B3847" s="409"/>
      <c r="C3847" s="595" t="s">
        <v>2446</v>
      </c>
      <c r="D3847" s="102" t="e">
        <f t="shared" ref="D3847:O3847" si="2913">D3870/$P3870</f>
        <v>#DIV/0!</v>
      </c>
      <c r="E3847" s="103" t="e">
        <f t="shared" si="2913"/>
        <v>#DIV/0!</v>
      </c>
      <c r="F3847" s="103" t="e">
        <f t="shared" si="2913"/>
        <v>#DIV/0!</v>
      </c>
      <c r="G3847" s="103" t="e">
        <f t="shared" si="2913"/>
        <v>#DIV/0!</v>
      </c>
      <c r="H3847" s="103" t="e">
        <f t="shared" si="2913"/>
        <v>#DIV/0!</v>
      </c>
      <c r="I3847" s="103" t="e">
        <f t="shared" si="2913"/>
        <v>#DIV/0!</v>
      </c>
      <c r="J3847" s="103" t="e">
        <f t="shared" si="2913"/>
        <v>#DIV/0!</v>
      </c>
      <c r="K3847" s="103" t="e">
        <f t="shared" si="2913"/>
        <v>#DIV/0!</v>
      </c>
      <c r="L3847" s="103" t="e">
        <f t="shared" si="2913"/>
        <v>#DIV/0!</v>
      </c>
      <c r="M3847" s="103" t="e">
        <f t="shared" si="2913"/>
        <v>#DIV/0!</v>
      </c>
      <c r="N3847" s="103" t="e">
        <f t="shared" si="2913"/>
        <v>#DIV/0!</v>
      </c>
      <c r="O3847" s="103" t="e">
        <f t="shared" si="2913"/>
        <v>#DIV/0!</v>
      </c>
      <c r="P3847" s="105" t="e">
        <f t="shared" si="2908"/>
        <v>#DIV/0!</v>
      </c>
      <c r="Q3847" s="106">
        <f t="shared" si="2912"/>
        <v>-1</v>
      </c>
      <c r="R3847" s="83"/>
      <c r="S3847" s="83"/>
      <c r="T3847" s="67"/>
      <c r="U3847" s="209">
        <v>2</v>
      </c>
    </row>
    <row r="3848" spans="1:21" s="60" customFormat="1" ht="15.75" hidden="1" customHeight="1" thickBot="1">
      <c r="A3848" s="60" t="s">
        <v>2445</v>
      </c>
      <c r="B3848" s="213"/>
      <c r="C3848" s="595" t="s">
        <v>2447</v>
      </c>
      <c r="D3848" s="102" t="e">
        <f t="shared" ref="D3848:O3848" si="2914">D3871/$P3871</f>
        <v>#DIV/0!</v>
      </c>
      <c r="E3848" s="103" t="e">
        <f t="shared" si="2914"/>
        <v>#DIV/0!</v>
      </c>
      <c r="F3848" s="103" t="e">
        <f t="shared" si="2914"/>
        <v>#DIV/0!</v>
      </c>
      <c r="G3848" s="103" t="e">
        <f t="shared" si="2914"/>
        <v>#DIV/0!</v>
      </c>
      <c r="H3848" s="103" t="e">
        <f t="shared" si="2914"/>
        <v>#DIV/0!</v>
      </c>
      <c r="I3848" s="103" t="e">
        <f t="shared" si="2914"/>
        <v>#DIV/0!</v>
      </c>
      <c r="J3848" s="103" t="e">
        <f t="shared" si="2914"/>
        <v>#DIV/0!</v>
      </c>
      <c r="K3848" s="103" t="e">
        <f t="shared" si="2914"/>
        <v>#DIV/0!</v>
      </c>
      <c r="L3848" s="103" t="e">
        <f t="shared" si="2914"/>
        <v>#DIV/0!</v>
      </c>
      <c r="M3848" s="103" t="e">
        <f t="shared" si="2914"/>
        <v>#DIV/0!</v>
      </c>
      <c r="N3848" s="103" t="e">
        <f t="shared" si="2914"/>
        <v>#DIV/0!</v>
      </c>
      <c r="O3848" s="103" t="e">
        <f t="shared" si="2914"/>
        <v>#DIV/0!</v>
      </c>
      <c r="P3848" s="107" t="e">
        <f t="shared" si="2908"/>
        <v>#DIV/0!</v>
      </c>
      <c r="Q3848" s="108" t="e">
        <f t="shared" si="2912"/>
        <v>#DIV/0!</v>
      </c>
      <c r="R3848" s="83"/>
      <c r="S3848" s="83"/>
      <c r="T3848" s="67"/>
      <c r="U3848" s="209">
        <v>2</v>
      </c>
    </row>
    <row r="3849" spans="1:21" s="60" customFormat="1" ht="15.75" hidden="1" customHeight="1" thickBot="1">
      <c r="A3849" s="60" t="s">
        <v>2445</v>
      </c>
      <c r="B3849" s="213"/>
      <c r="C3849" s="595" t="s">
        <v>2582</v>
      </c>
      <c r="D3849" s="102" t="e">
        <f t="shared" ref="D3849:O3849" si="2915">D3872/$P3872</f>
        <v>#DIV/0!</v>
      </c>
      <c r="E3849" s="103" t="e">
        <f t="shared" si="2915"/>
        <v>#DIV/0!</v>
      </c>
      <c r="F3849" s="103" t="e">
        <f t="shared" si="2915"/>
        <v>#DIV/0!</v>
      </c>
      <c r="G3849" s="103" t="e">
        <f t="shared" si="2915"/>
        <v>#DIV/0!</v>
      </c>
      <c r="H3849" s="103" t="e">
        <f t="shared" si="2915"/>
        <v>#DIV/0!</v>
      </c>
      <c r="I3849" s="103" t="e">
        <f t="shared" si="2915"/>
        <v>#DIV/0!</v>
      </c>
      <c r="J3849" s="103" t="e">
        <f t="shared" si="2915"/>
        <v>#DIV/0!</v>
      </c>
      <c r="K3849" s="103" t="e">
        <f t="shared" si="2915"/>
        <v>#DIV/0!</v>
      </c>
      <c r="L3849" s="103" t="e">
        <f t="shared" si="2915"/>
        <v>#DIV/0!</v>
      </c>
      <c r="M3849" s="103" t="e">
        <f t="shared" si="2915"/>
        <v>#DIV/0!</v>
      </c>
      <c r="N3849" s="103" t="e">
        <f t="shared" si="2915"/>
        <v>#DIV/0!</v>
      </c>
      <c r="O3849" s="103" t="e">
        <f t="shared" si="2915"/>
        <v>#DIV/0!</v>
      </c>
      <c r="P3849" s="107" t="e">
        <f t="shared" ref="P3849:P3851" si="2916">SUM(D3849:O3849)</f>
        <v>#DIV/0!</v>
      </c>
      <c r="Q3849" s="108" t="e">
        <f t="shared" ref="Q3849:Q3851" si="2917">(P3872/P3871-1)</f>
        <v>#DIV/0!</v>
      </c>
      <c r="R3849" s="83"/>
      <c r="S3849" s="83"/>
      <c r="T3849" s="67"/>
      <c r="U3849" s="209">
        <v>2</v>
      </c>
    </row>
    <row r="3850" spans="1:21" s="60" customFormat="1" ht="15.75" hidden="1" customHeight="1" thickBot="1">
      <c r="A3850" s="60" t="s">
        <v>2445</v>
      </c>
      <c r="B3850" s="213"/>
      <c r="C3850" s="595" t="s">
        <v>2678</v>
      </c>
      <c r="D3850" s="102" t="e">
        <f t="shared" ref="D3850:O3850" si="2918">D3873/$P3873</f>
        <v>#DIV/0!</v>
      </c>
      <c r="E3850" s="103" t="e">
        <f t="shared" si="2918"/>
        <v>#DIV/0!</v>
      </c>
      <c r="F3850" s="103" t="e">
        <f t="shared" si="2918"/>
        <v>#DIV/0!</v>
      </c>
      <c r="G3850" s="103" t="e">
        <f t="shared" si="2918"/>
        <v>#DIV/0!</v>
      </c>
      <c r="H3850" s="103" t="e">
        <f t="shared" si="2918"/>
        <v>#DIV/0!</v>
      </c>
      <c r="I3850" s="103" t="e">
        <f t="shared" si="2918"/>
        <v>#DIV/0!</v>
      </c>
      <c r="J3850" s="103" t="e">
        <f t="shared" si="2918"/>
        <v>#DIV/0!</v>
      </c>
      <c r="K3850" s="103" t="e">
        <f t="shared" si="2918"/>
        <v>#DIV/0!</v>
      </c>
      <c r="L3850" s="103" t="e">
        <f t="shared" si="2918"/>
        <v>#DIV/0!</v>
      </c>
      <c r="M3850" s="103" t="e">
        <f t="shared" si="2918"/>
        <v>#DIV/0!</v>
      </c>
      <c r="N3850" s="103" t="e">
        <f t="shared" si="2918"/>
        <v>#DIV/0!</v>
      </c>
      <c r="O3850" s="103" t="e">
        <f t="shared" si="2918"/>
        <v>#DIV/0!</v>
      </c>
      <c r="P3850" s="107" t="e">
        <f t="shared" si="2916"/>
        <v>#DIV/0!</v>
      </c>
      <c r="Q3850" s="108" t="e">
        <f t="shared" si="2917"/>
        <v>#DIV/0!</v>
      </c>
      <c r="R3850" s="83"/>
      <c r="S3850" s="83"/>
      <c r="T3850" s="67"/>
      <c r="U3850" s="209">
        <v>2</v>
      </c>
    </row>
    <row r="3851" spans="1:21" s="60" customFormat="1" ht="15.75" hidden="1" customHeight="1" thickBot="1">
      <c r="A3851" s="60" t="s">
        <v>2445</v>
      </c>
      <c r="B3851" s="213"/>
      <c r="C3851" s="595" t="s">
        <v>2774</v>
      </c>
      <c r="D3851" s="102" t="e">
        <f t="shared" ref="D3851:O3851" si="2919">D3874/$P3874</f>
        <v>#DIV/0!</v>
      </c>
      <c r="E3851" s="103" t="e">
        <f t="shared" si="2919"/>
        <v>#DIV/0!</v>
      </c>
      <c r="F3851" s="103" t="e">
        <f t="shared" si="2919"/>
        <v>#DIV/0!</v>
      </c>
      <c r="G3851" s="103" t="e">
        <f t="shared" si="2919"/>
        <v>#DIV/0!</v>
      </c>
      <c r="H3851" s="103" t="e">
        <f t="shared" si="2919"/>
        <v>#DIV/0!</v>
      </c>
      <c r="I3851" s="103" t="e">
        <f t="shared" si="2919"/>
        <v>#DIV/0!</v>
      </c>
      <c r="J3851" s="103" t="e">
        <f t="shared" si="2919"/>
        <v>#DIV/0!</v>
      </c>
      <c r="K3851" s="103" t="e">
        <f t="shared" si="2919"/>
        <v>#DIV/0!</v>
      </c>
      <c r="L3851" s="103" t="e">
        <f t="shared" si="2919"/>
        <v>#DIV/0!</v>
      </c>
      <c r="M3851" s="103" t="e">
        <f t="shared" si="2919"/>
        <v>#DIV/0!</v>
      </c>
      <c r="N3851" s="103" t="e">
        <f t="shared" si="2919"/>
        <v>#DIV/0!</v>
      </c>
      <c r="O3851" s="103" t="e">
        <f t="shared" si="2919"/>
        <v>#DIV/0!</v>
      </c>
      <c r="P3851" s="107" t="e">
        <f t="shared" si="2916"/>
        <v>#DIV/0!</v>
      </c>
      <c r="Q3851" s="108" t="e">
        <f t="shared" si="2917"/>
        <v>#DIV/0!</v>
      </c>
      <c r="R3851" s="83"/>
      <c r="S3851" s="83"/>
      <c r="T3851" s="67"/>
      <c r="U3851" s="209">
        <v>2</v>
      </c>
    </row>
    <row r="3852" spans="1:21" s="60" customFormat="1" ht="15.75" hidden="1" customHeight="1" thickBot="1">
      <c r="A3852" s="60" t="s">
        <v>2445</v>
      </c>
      <c r="B3852" s="213"/>
      <c r="C3852" s="568"/>
      <c r="D3852" s="351"/>
      <c r="E3852" s="352"/>
      <c r="F3852" s="352"/>
      <c r="G3852" s="352"/>
      <c r="H3852" s="352"/>
      <c r="I3852" s="352"/>
      <c r="J3852" s="352"/>
      <c r="K3852" s="352"/>
      <c r="L3852" s="352"/>
      <c r="M3852" s="352"/>
      <c r="N3852" s="352"/>
      <c r="O3852" s="83"/>
      <c r="P3852" s="304"/>
      <c r="Q3852" s="84"/>
      <c r="R3852" s="83"/>
      <c r="S3852" s="83"/>
      <c r="T3852" s="67"/>
      <c r="U3852" s="209">
        <v>2</v>
      </c>
    </row>
    <row r="3853" spans="1:21" s="60" customFormat="1" ht="15.75" hidden="1" customHeight="1" thickBot="1">
      <c r="A3853" s="60" t="s">
        <v>2445</v>
      </c>
      <c r="B3853" s="213"/>
      <c r="C3853" s="620"/>
      <c r="D3853" s="109"/>
      <c r="E3853" s="110"/>
      <c r="F3853" s="110"/>
      <c r="G3853" s="110"/>
      <c r="H3853" s="110"/>
      <c r="I3853" s="110"/>
      <c r="J3853" s="110"/>
      <c r="K3853" s="110"/>
      <c r="L3853" s="110"/>
      <c r="M3853" s="110"/>
      <c r="N3853" s="110"/>
      <c r="O3853" s="111"/>
      <c r="P3853" s="112"/>
      <c r="Q3853" s="240"/>
      <c r="R3853" s="315"/>
      <c r="S3853" s="315"/>
      <c r="T3853" s="242"/>
      <c r="U3853" s="209">
        <v>2</v>
      </c>
    </row>
    <row r="3854" spans="1:21" s="60" customFormat="1" ht="15.75" hidden="1" customHeight="1" thickBot="1">
      <c r="A3854" s="60" t="s">
        <v>2445</v>
      </c>
      <c r="B3854" s="213"/>
      <c r="C3854" s="620"/>
      <c r="D3854" s="109"/>
      <c r="E3854" s="110"/>
      <c r="F3854" s="110"/>
      <c r="G3854" s="110"/>
      <c r="H3854" s="110"/>
      <c r="I3854" s="110"/>
      <c r="J3854" s="110"/>
      <c r="K3854" s="110"/>
      <c r="L3854" s="110"/>
      <c r="M3854" s="110"/>
      <c r="N3854" s="110"/>
      <c r="O3854" s="111"/>
      <c r="P3854" s="112"/>
      <c r="Q3854" s="80"/>
      <c r="R3854" s="488"/>
      <c r="S3854" s="488"/>
      <c r="T3854" s="115">
        <f t="shared" ref="T3854:T3857" si="2920">R3854-S3854</f>
        <v>0</v>
      </c>
      <c r="U3854" s="209">
        <v>2</v>
      </c>
    </row>
    <row r="3855" spans="1:21" s="60" customFormat="1" ht="15.75" hidden="1" customHeight="1" thickBot="1">
      <c r="A3855" s="60" t="s">
        <v>2445</v>
      </c>
      <c r="B3855" s="213"/>
      <c r="C3855" s="620"/>
      <c r="D3855" s="109"/>
      <c r="E3855" s="110"/>
      <c r="F3855" s="110"/>
      <c r="G3855" s="110"/>
      <c r="H3855" s="110"/>
      <c r="I3855" s="110"/>
      <c r="J3855" s="110"/>
      <c r="K3855" s="110"/>
      <c r="L3855" s="110"/>
      <c r="M3855" s="110"/>
      <c r="N3855" s="110"/>
      <c r="O3855" s="111"/>
      <c r="P3855" s="112"/>
      <c r="Q3855" s="80"/>
      <c r="R3855" s="488"/>
      <c r="S3855" s="488"/>
      <c r="T3855" s="115">
        <f t="shared" si="2920"/>
        <v>0</v>
      </c>
      <c r="U3855" s="209">
        <v>2</v>
      </c>
    </row>
    <row r="3856" spans="1:21" s="60" customFormat="1" ht="15.75" hidden="1" customHeight="1" thickBot="1">
      <c r="A3856" s="60" t="s">
        <v>2445</v>
      </c>
      <c r="B3856" s="213"/>
      <c r="C3856" s="620"/>
      <c r="D3856" s="109"/>
      <c r="E3856" s="110"/>
      <c r="F3856" s="110"/>
      <c r="G3856" s="110"/>
      <c r="H3856" s="110"/>
      <c r="I3856" s="110"/>
      <c r="J3856" s="110"/>
      <c r="K3856" s="110"/>
      <c r="L3856" s="110"/>
      <c r="M3856" s="110"/>
      <c r="N3856" s="110"/>
      <c r="O3856" s="111"/>
      <c r="P3856" s="112"/>
      <c r="Q3856" s="80"/>
      <c r="R3856" s="488"/>
      <c r="S3856" s="488"/>
      <c r="T3856" s="115">
        <f t="shared" si="2920"/>
        <v>0</v>
      </c>
      <c r="U3856" s="209">
        <v>2</v>
      </c>
    </row>
    <row r="3857" spans="1:21" s="60" customFormat="1" ht="15.75" hidden="1" customHeight="1" thickBot="1">
      <c r="A3857" s="60" t="s">
        <v>2445</v>
      </c>
      <c r="B3857" s="213"/>
      <c r="C3857" s="620"/>
      <c r="D3857" s="151"/>
      <c r="E3857" s="152"/>
      <c r="F3857" s="152"/>
      <c r="G3857" s="152"/>
      <c r="H3857" s="152"/>
      <c r="I3857" s="152"/>
      <c r="J3857" s="152"/>
      <c r="K3857" s="152"/>
      <c r="L3857" s="152"/>
      <c r="M3857" s="152"/>
      <c r="N3857" s="152"/>
      <c r="O3857" s="111"/>
      <c r="P3857" s="112"/>
      <c r="Q3857" s="80"/>
      <c r="R3857" s="488"/>
      <c r="S3857" s="488"/>
      <c r="T3857" s="115">
        <f t="shared" si="2920"/>
        <v>0</v>
      </c>
      <c r="U3857" s="209">
        <v>2</v>
      </c>
    </row>
    <row r="3858" spans="1:21" s="60" customFormat="1" ht="15.75" hidden="1" customHeight="1" thickBot="1">
      <c r="A3858" s="60" t="s">
        <v>2445</v>
      </c>
      <c r="B3858" s="213"/>
      <c r="C3858" s="620"/>
      <c r="D3858" s="306"/>
      <c r="E3858" s="307"/>
      <c r="F3858" s="307"/>
      <c r="G3858" s="307"/>
      <c r="H3858" s="307"/>
      <c r="I3858" s="307"/>
      <c r="J3858" s="307"/>
      <c r="K3858" s="307"/>
      <c r="L3858" s="307"/>
      <c r="M3858" s="307"/>
      <c r="N3858" s="307"/>
      <c r="O3858" s="308"/>
      <c r="P3858" s="309"/>
      <c r="Q3858" s="80"/>
      <c r="R3858" s="109"/>
      <c r="S3858" s="109"/>
      <c r="T3858" s="52">
        <f>S3858-R3858</f>
        <v>0</v>
      </c>
      <c r="U3858" s="209">
        <v>2</v>
      </c>
    </row>
    <row r="3859" spans="1:21" s="60" customFormat="1" ht="15.75" hidden="1" customHeight="1">
      <c r="A3859" s="60" t="s">
        <v>2445</v>
      </c>
      <c r="B3859" s="512"/>
      <c r="C3859" s="568"/>
      <c r="D3859" s="306"/>
      <c r="E3859" s="307"/>
      <c r="F3859" s="307"/>
      <c r="G3859" s="307"/>
      <c r="H3859" s="307"/>
      <c r="I3859" s="307"/>
      <c r="J3859" s="307"/>
      <c r="K3859" s="307"/>
      <c r="L3859" s="307"/>
      <c r="M3859" s="307"/>
      <c r="N3859" s="307"/>
      <c r="O3859" s="308"/>
      <c r="P3859" s="309"/>
      <c r="Q3859" s="80"/>
      <c r="R3859" s="342"/>
      <c r="S3859" s="342"/>
      <c r="T3859" s="355">
        <f t="shared" ref="T3859" si="2921">R3859-S3859</f>
        <v>0</v>
      </c>
      <c r="U3859" s="209">
        <v>2</v>
      </c>
    </row>
    <row r="3860" spans="1:21" s="60" customFormat="1" ht="15.6" customHeight="1">
      <c r="A3860" s="60" t="s">
        <v>2445</v>
      </c>
      <c r="B3860" s="513">
        <v>628</v>
      </c>
      <c r="C3860" s="595" t="s">
        <v>2827</v>
      </c>
      <c r="D3860" s="551">
        <v>4.2</v>
      </c>
      <c r="E3860" s="551">
        <v>4.2</v>
      </c>
      <c r="F3860" s="551">
        <v>4.2</v>
      </c>
      <c r="G3860" s="551">
        <v>4.2</v>
      </c>
      <c r="H3860" s="551">
        <v>4.2</v>
      </c>
      <c r="I3860" s="551">
        <v>4.2</v>
      </c>
      <c r="J3860" s="551">
        <v>4.2</v>
      </c>
      <c r="K3860" s="551">
        <v>4.2</v>
      </c>
      <c r="L3860" s="551">
        <v>4.2</v>
      </c>
      <c r="M3860" s="551">
        <v>4.2</v>
      </c>
      <c r="N3860" s="551">
        <v>4.2</v>
      </c>
      <c r="O3860" s="551">
        <f>(R3860)-SUM(D3860:N3860)</f>
        <v>3.7999999999999901</v>
      </c>
      <c r="P3860" s="552">
        <f t="shared" ref="P3860" si="2922">SUM(D3860:O3860)</f>
        <v>50</v>
      </c>
      <c r="Q3860" s="173"/>
      <c r="R3860" s="551">
        <v>50</v>
      </c>
      <c r="S3860" s="551">
        <v>50</v>
      </c>
      <c r="T3860" s="521">
        <f>R3860-S3860</f>
        <v>0</v>
      </c>
      <c r="U3860" s="209">
        <v>1</v>
      </c>
    </row>
    <row r="3861" spans="1:21" s="60" customFormat="1" ht="15.75" hidden="1" customHeight="1" thickBot="1">
      <c r="A3861" s="60" t="s">
        <v>2445</v>
      </c>
      <c r="B3861" s="409"/>
      <c r="C3861" s="621"/>
      <c r="D3861" s="312"/>
      <c r="E3861" s="313"/>
      <c r="F3861" s="313"/>
      <c r="G3861" s="313"/>
      <c r="H3861" s="313"/>
      <c r="I3861" s="313"/>
      <c r="J3861" s="313"/>
      <c r="K3861" s="313"/>
      <c r="L3861" s="313"/>
      <c r="M3861" s="313"/>
      <c r="N3861" s="313"/>
      <c r="O3861" s="305"/>
      <c r="P3861" s="314"/>
      <c r="Q3861" s="75"/>
      <c r="R3861" s="395"/>
      <c r="S3861" s="396"/>
      <c r="T3861" s="397">
        <f>R3861-S3861</f>
        <v>0</v>
      </c>
      <c r="U3861" s="209">
        <v>2</v>
      </c>
    </row>
    <row r="3862" spans="1:21" s="60" customFormat="1" ht="15.75" hidden="1" customHeight="1" thickBot="1">
      <c r="A3862" s="60" t="s">
        <v>2445</v>
      </c>
      <c r="B3862" s="62"/>
      <c r="C3862" s="620"/>
      <c r="D3862" s="109"/>
      <c r="E3862" s="110"/>
      <c r="F3862" s="110"/>
      <c r="G3862" s="110"/>
      <c r="H3862" s="110"/>
      <c r="I3862" s="110"/>
      <c r="J3862" s="110"/>
      <c r="K3862" s="110"/>
      <c r="L3862" s="110"/>
      <c r="M3862" s="110"/>
      <c r="N3862" s="110"/>
      <c r="O3862" s="111"/>
      <c r="P3862" s="112"/>
      <c r="Q3862" s="75"/>
      <c r="R3862" s="109"/>
      <c r="S3862" s="488"/>
      <c r="T3862" s="310">
        <f t="shared" ref="T3862:T3871" si="2923">R3862-S3862</f>
        <v>0</v>
      </c>
      <c r="U3862" s="209">
        <v>2</v>
      </c>
    </row>
    <row r="3863" spans="1:21" s="60" customFormat="1" ht="15.75" hidden="1" customHeight="1" thickBot="1">
      <c r="A3863" s="60" t="s">
        <v>2445</v>
      </c>
      <c r="B3863" s="62"/>
      <c r="C3863" s="620"/>
      <c r="D3863" s="312"/>
      <c r="E3863" s="313"/>
      <c r="F3863" s="313"/>
      <c r="G3863" s="313"/>
      <c r="H3863" s="313"/>
      <c r="I3863" s="313"/>
      <c r="J3863" s="313"/>
      <c r="K3863" s="313"/>
      <c r="L3863" s="313"/>
      <c r="M3863" s="313"/>
      <c r="N3863" s="313"/>
      <c r="O3863" s="305"/>
      <c r="P3863" s="314"/>
      <c r="Q3863" s="79"/>
      <c r="R3863" s="306"/>
      <c r="S3863" s="342"/>
      <c r="T3863" s="355">
        <f t="shared" si="2923"/>
        <v>0</v>
      </c>
      <c r="U3863" s="209">
        <v>2</v>
      </c>
    </row>
    <row r="3864" spans="1:21" s="60" customFormat="1" ht="15.6" hidden="1" customHeight="1" thickBot="1">
      <c r="A3864" s="60" t="s">
        <v>2445</v>
      </c>
      <c r="B3864" s="62"/>
      <c r="C3864" s="620"/>
      <c r="D3864" s="109"/>
      <c r="E3864" s="110"/>
      <c r="F3864" s="110"/>
      <c r="G3864" s="110"/>
      <c r="H3864" s="110"/>
      <c r="I3864" s="110"/>
      <c r="J3864" s="110"/>
      <c r="K3864" s="110"/>
      <c r="L3864" s="110"/>
      <c r="M3864" s="110"/>
      <c r="N3864" s="110"/>
      <c r="O3864" s="111"/>
      <c r="P3864" s="112"/>
      <c r="Q3864" s="113"/>
      <c r="R3864" s="109"/>
      <c r="S3864" s="488"/>
      <c r="T3864" s="115">
        <f t="shared" si="2923"/>
        <v>0</v>
      </c>
      <c r="U3864" s="209">
        <v>2</v>
      </c>
    </row>
    <row r="3865" spans="1:21" s="60" customFormat="1" ht="15.6" hidden="1" customHeight="1" thickBot="1">
      <c r="A3865" s="60" t="s">
        <v>2445</v>
      </c>
      <c r="B3865" s="62"/>
      <c r="C3865" s="620"/>
      <c r="D3865" s="109"/>
      <c r="E3865" s="110"/>
      <c r="F3865" s="110"/>
      <c r="G3865" s="110"/>
      <c r="H3865" s="110"/>
      <c r="I3865" s="110"/>
      <c r="J3865" s="110"/>
      <c r="K3865" s="110"/>
      <c r="L3865" s="110"/>
      <c r="M3865" s="110"/>
      <c r="N3865" s="110"/>
      <c r="O3865" s="111"/>
      <c r="P3865" s="112"/>
      <c r="Q3865" s="79"/>
      <c r="R3865" s="117"/>
      <c r="S3865" s="488"/>
      <c r="T3865" s="115">
        <f t="shared" si="2923"/>
        <v>0</v>
      </c>
      <c r="U3865" s="209">
        <v>2</v>
      </c>
    </row>
    <row r="3866" spans="1:21" s="60" customFormat="1" ht="15.75" hidden="1" customHeight="1" thickBot="1">
      <c r="A3866" s="60" t="s">
        <v>2445</v>
      </c>
      <c r="B3866" s="62"/>
      <c r="C3866" s="620"/>
      <c r="D3866" s="109"/>
      <c r="E3866" s="110"/>
      <c r="F3866" s="110"/>
      <c r="G3866" s="110"/>
      <c r="H3866" s="110"/>
      <c r="I3866" s="110"/>
      <c r="J3866" s="110"/>
      <c r="K3866" s="110"/>
      <c r="L3866" s="110"/>
      <c r="M3866" s="110"/>
      <c r="N3866" s="110"/>
      <c r="O3866" s="111"/>
      <c r="P3866" s="112"/>
      <c r="Q3866" s="79"/>
      <c r="R3866" s="116"/>
      <c r="S3866" s="488"/>
      <c r="T3866" s="115">
        <f t="shared" si="2923"/>
        <v>0</v>
      </c>
      <c r="U3866" s="209">
        <v>2</v>
      </c>
    </row>
    <row r="3867" spans="1:21" s="60" customFormat="1" ht="15.75" hidden="1" customHeight="1">
      <c r="A3867" s="60" t="s">
        <v>2445</v>
      </c>
      <c r="B3867" s="408"/>
      <c r="C3867" s="568"/>
      <c r="D3867" s="306"/>
      <c r="E3867" s="307"/>
      <c r="F3867" s="307"/>
      <c r="G3867" s="307"/>
      <c r="H3867" s="307"/>
      <c r="I3867" s="307"/>
      <c r="J3867" s="307"/>
      <c r="K3867" s="307"/>
      <c r="L3867" s="307"/>
      <c r="M3867" s="307"/>
      <c r="N3867" s="307"/>
      <c r="O3867" s="308"/>
      <c r="P3867" s="309"/>
      <c r="Q3867" s="79"/>
      <c r="R3867" s="342"/>
      <c r="S3867" s="342"/>
      <c r="T3867" s="355">
        <f t="shared" si="2923"/>
        <v>0</v>
      </c>
      <c r="U3867" s="209">
        <v>2</v>
      </c>
    </row>
    <row r="3868" spans="1:21" s="60" customFormat="1" ht="15.75" customHeight="1">
      <c r="A3868" s="60" t="s">
        <v>2445</v>
      </c>
      <c r="B3868" s="513">
        <v>629</v>
      </c>
      <c r="C3868" s="595" t="s">
        <v>2443</v>
      </c>
      <c r="D3868" s="551">
        <v>0</v>
      </c>
      <c r="E3868" s="551">
        <v>0</v>
      </c>
      <c r="F3868" s="551">
        <v>0</v>
      </c>
      <c r="G3868" s="551">
        <v>4.9261179299999993</v>
      </c>
      <c r="H3868" s="551">
        <v>4.9194152600000001</v>
      </c>
      <c r="I3868" s="565">
        <v>4.7</v>
      </c>
      <c r="J3868" s="565">
        <v>4.8562600216088141</v>
      </c>
      <c r="K3868" s="565">
        <v>4.8991556684894269</v>
      </c>
      <c r="L3868" s="565">
        <v>4.8511642964909623</v>
      </c>
      <c r="M3868" s="565">
        <v>5.0068590689216972</v>
      </c>
      <c r="N3868" s="565">
        <v>5.1383670175427127</v>
      </c>
      <c r="O3868" s="551">
        <f>(R3868)-SUM(D3868:N3868)</f>
        <v>5.2026607369463846</v>
      </c>
      <c r="P3868" s="552">
        <f t="shared" ref="P3868:P3871" si="2924">SUM(D3868:O3868)</f>
        <v>44.5</v>
      </c>
      <c r="Q3868" s="523"/>
      <c r="R3868" s="553">
        <v>44.5</v>
      </c>
      <c r="S3868" s="551">
        <v>44.5</v>
      </c>
      <c r="T3868" s="521">
        <f t="shared" si="2923"/>
        <v>0</v>
      </c>
      <c r="U3868" s="209">
        <v>1</v>
      </c>
    </row>
    <row r="3869" spans="1:21" s="60" customFormat="1" ht="15.75" customHeight="1">
      <c r="A3869" s="60" t="s">
        <v>2445</v>
      </c>
      <c r="B3869" s="513">
        <v>630</v>
      </c>
      <c r="C3869" s="595" t="s">
        <v>2444</v>
      </c>
      <c r="D3869" s="565">
        <v>4.2</v>
      </c>
      <c r="E3869" s="565">
        <v>4.2</v>
      </c>
      <c r="F3869" s="565">
        <v>4.2</v>
      </c>
      <c r="G3869" s="565">
        <v>4.2</v>
      </c>
      <c r="H3869" s="565">
        <v>4.2</v>
      </c>
      <c r="I3869" s="565">
        <v>4.2</v>
      </c>
      <c r="J3869" s="565">
        <v>4.2</v>
      </c>
      <c r="K3869" s="565">
        <v>4.2</v>
      </c>
      <c r="L3869" s="565">
        <v>4.2</v>
      </c>
      <c r="M3869" s="565">
        <v>4.2</v>
      </c>
      <c r="N3869" s="565">
        <v>4.2</v>
      </c>
      <c r="O3869" s="551">
        <f>(R3869)-SUM(D3869:N3869)</f>
        <v>3.7999999999999901</v>
      </c>
      <c r="P3869" s="552">
        <f t="shared" si="2924"/>
        <v>50</v>
      </c>
      <c r="Q3869" s="523"/>
      <c r="R3869" s="553">
        <v>50</v>
      </c>
      <c r="S3869" s="551">
        <v>50</v>
      </c>
      <c r="T3869" s="521">
        <f t="shared" si="2923"/>
        <v>0</v>
      </c>
      <c r="U3869" s="209">
        <v>1</v>
      </c>
    </row>
    <row r="3870" spans="1:21" s="60" customFormat="1" ht="15.75" hidden="1" customHeight="1" thickBot="1">
      <c r="A3870" s="60" t="s">
        <v>2445</v>
      </c>
      <c r="B3870" s="409"/>
      <c r="C3870" s="595" t="s">
        <v>2446</v>
      </c>
      <c r="D3870" s="415"/>
      <c r="E3870" s="416"/>
      <c r="F3870" s="416"/>
      <c r="G3870" s="416"/>
      <c r="H3870" s="416"/>
      <c r="I3870" s="416"/>
      <c r="J3870" s="416"/>
      <c r="K3870" s="416"/>
      <c r="L3870" s="416"/>
      <c r="M3870" s="416"/>
      <c r="N3870" s="416"/>
      <c r="O3870" s="305">
        <f>(R3870)-SUM(D3870:N3870)</f>
        <v>0</v>
      </c>
      <c r="P3870" s="314">
        <f t="shared" si="2924"/>
        <v>0</v>
      </c>
      <c r="Q3870" s="80"/>
      <c r="R3870" s="420"/>
      <c r="S3870" s="343"/>
      <c r="T3870" s="403">
        <f t="shared" si="2923"/>
        <v>0</v>
      </c>
      <c r="U3870" s="209">
        <v>2</v>
      </c>
    </row>
    <row r="3871" spans="1:21" s="60" customFormat="1" ht="15.75" hidden="1" customHeight="1" thickBot="1">
      <c r="A3871" s="60" t="s">
        <v>2445</v>
      </c>
      <c r="B3871" s="213"/>
      <c r="C3871" s="595" t="s">
        <v>2447</v>
      </c>
      <c r="D3871" s="492"/>
      <c r="E3871" s="491"/>
      <c r="F3871" s="491"/>
      <c r="G3871" s="491"/>
      <c r="H3871" s="491"/>
      <c r="I3871" s="491"/>
      <c r="J3871" s="491"/>
      <c r="K3871" s="491"/>
      <c r="L3871" s="491"/>
      <c r="M3871" s="491"/>
      <c r="N3871" s="491"/>
      <c r="O3871" s="111">
        <f>(R3871)-SUM(D3871:N3871)</f>
        <v>0</v>
      </c>
      <c r="P3871" s="112">
        <f t="shared" si="2924"/>
        <v>0</v>
      </c>
      <c r="Q3871" s="80"/>
      <c r="R3871" s="487"/>
      <c r="S3871" s="488"/>
      <c r="T3871" s="115">
        <f t="shared" si="2923"/>
        <v>0</v>
      </c>
      <c r="U3871" s="209">
        <v>2</v>
      </c>
    </row>
    <row r="3872" spans="1:21" s="60" customFormat="1" ht="15.75" hidden="1" customHeight="1" thickBot="1">
      <c r="A3872" s="60" t="s">
        <v>2445</v>
      </c>
      <c r="B3872" s="213"/>
      <c r="C3872" s="595" t="s">
        <v>2582</v>
      </c>
      <c r="D3872" s="492"/>
      <c r="E3872" s="491"/>
      <c r="F3872" s="491"/>
      <c r="G3872" s="491"/>
      <c r="H3872" s="491"/>
      <c r="I3872" s="491"/>
      <c r="J3872" s="491"/>
      <c r="K3872" s="491"/>
      <c r="L3872" s="491"/>
      <c r="M3872" s="491"/>
      <c r="N3872" s="491"/>
      <c r="O3872" s="111">
        <f t="shared" ref="O3872:O3874" si="2925">(R3872)-SUM(D3872:N3872)</f>
        <v>0</v>
      </c>
      <c r="P3872" s="112">
        <f t="shared" ref="P3872:P3874" si="2926">SUM(D3872:O3872)</f>
        <v>0</v>
      </c>
      <c r="Q3872" s="80"/>
      <c r="R3872" s="487"/>
      <c r="S3872" s="488"/>
      <c r="T3872" s="115">
        <f t="shared" ref="T3872:T3874" si="2927">R3872-S3872</f>
        <v>0</v>
      </c>
      <c r="U3872" s="209">
        <v>2</v>
      </c>
    </row>
    <row r="3873" spans="1:246" s="60" customFormat="1" ht="15.75" hidden="1" customHeight="1" thickBot="1">
      <c r="A3873" s="60" t="s">
        <v>2445</v>
      </c>
      <c r="B3873" s="213"/>
      <c r="C3873" s="595" t="s">
        <v>2678</v>
      </c>
      <c r="D3873" s="492"/>
      <c r="E3873" s="491"/>
      <c r="F3873" s="491"/>
      <c r="G3873" s="491"/>
      <c r="H3873" s="491"/>
      <c r="I3873" s="491"/>
      <c r="J3873" s="491"/>
      <c r="K3873" s="491"/>
      <c r="L3873" s="491"/>
      <c r="M3873" s="491"/>
      <c r="N3873" s="491"/>
      <c r="O3873" s="111">
        <f t="shared" si="2925"/>
        <v>0</v>
      </c>
      <c r="P3873" s="112">
        <f t="shared" si="2926"/>
        <v>0</v>
      </c>
      <c r="Q3873" s="80"/>
      <c r="R3873" s="487"/>
      <c r="S3873" s="488"/>
      <c r="T3873" s="115">
        <f t="shared" si="2927"/>
        <v>0</v>
      </c>
      <c r="U3873" s="209">
        <v>2</v>
      </c>
    </row>
    <row r="3874" spans="1:246" s="60" customFormat="1" ht="15.75" hidden="1" customHeight="1" thickBot="1">
      <c r="A3874" s="60" t="s">
        <v>2445</v>
      </c>
      <c r="B3874" s="213"/>
      <c r="C3874" s="595" t="s">
        <v>2774</v>
      </c>
      <c r="D3874" s="492"/>
      <c r="E3874" s="491"/>
      <c r="F3874" s="491"/>
      <c r="G3874" s="491"/>
      <c r="H3874" s="491"/>
      <c r="I3874" s="491"/>
      <c r="J3874" s="491"/>
      <c r="K3874" s="491"/>
      <c r="L3874" s="491"/>
      <c r="M3874" s="491"/>
      <c r="N3874" s="491"/>
      <c r="O3874" s="111">
        <f t="shared" si="2925"/>
        <v>0</v>
      </c>
      <c r="P3874" s="112">
        <f t="shared" si="2926"/>
        <v>0</v>
      </c>
      <c r="Q3874" s="80"/>
      <c r="R3874" s="487"/>
      <c r="S3874" s="488"/>
      <c r="T3874" s="115">
        <f t="shared" si="2927"/>
        <v>0</v>
      </c>
      <c r="U3874" s="209">
        <v>2</v>
      </c>
    </row>
    <row r="3875" spans="1:246" s="81" customFormat="1" ht="15.6" customHeight="1">
      <c r="A3875" s="181"/>
      <c r="B3875" s="82"/>
      <c r="C3875" s="50"/>
      <c r="D3875" s="84"/>
      <c r="E3875" s="84"/>
      <c r="F3875" s="84"/>
      <c r="G3875" s="84"/>
      <c r="H3875" s="84"/>
      <c r="I3875" s="84"/>
      <c r="J3875" s="84"/>
      <c r="K3875" s="84"/>
      <c r="L3875" s="84"/>
      <c r="M3875" s="84"/>
      <c r="N3875" s="84"/>
      <c r="O3875" s="84"/>
      <c r="P3875" s="84"/>
      <c r="Q3875" s="84"/>
      <c r="R3875" s="84"/>
      <c r="S3875" s="84"/>
      <c r="T3875" s="67"/>
      <c r="U3875" s="209">
        <v>1</v>
      </c>
      <c r="V3875" s="118"/>
      <c r="W3875" s="118"/>
      <c r="X3875" s="118"/>
      <c r="Y3875" s="118"/>
      <c r="Z3875" s="118"/>
      <c r="AA3875" s="118"/>
      <c r="AB3875" s="118"/>
      <c r="AC3875" s="118"/>
      <c r="AD3875" s="118"/>
      <c r="AE3875" s="118"/>
      <c r="AF3875" s="118"/>
      <c r="AG3875" s="118"/>
      <c r="AH3875" s="118"/>
      <c r="AI3875" s="118"/>
      <c r="AJ3875" s="118"/>
      <c r="AK3875" s="118"/>
      <c r="AL3875" s="118"/>
      <c r="AM3875" s="118"/>
      <c r="AN3875" s="118"/>
      <c r="AO3875" s="118"/>
      <c r="AP3875" s="118"/>
      <c r="AQ3875" s="118"/>
      <c r="AR3875" s="118"/>
      <c r="AS3875" s="118"/>
      <c r="AT3875" s="118"/>
      <c r="AU3875" s="118"/>
      <c r="AV3875" s="118"/>
      <c r="AW3875" s="118"/>
      <c r="AX3875" s="118"/>
      <c r="AY3875" s="118"/>
      <c r="AZ3875" s="118"/>
      <c r="BA3875" s="118"/>
      <c r="BB3875" s="118"/>
      <c r="BC3875" s="118"/>
      <c r="BD3875" s="118"/>
      <c r="BE3875" s="118"/>
      <c r="BF3875" s="118"/>
      <c r="BG3875" s="118"/>
      <c r="BH3875" s="118"/>
      <c r="BI3875" s="118"/>
      <c r="BJ3875" s="118"/>
      <c r="BK3875" s="118"/>
      <c r="BL3875" s="118"/>
      <c r="BM3875" s="118"/>
      <c r="BN3875" s="118"/>
      <c r="BO3875" s="118"/>
      <c r="BP3875" s="118"/>
      <c r="BQ3875" s="118"/>
      <c r="BR3875" s="118"/>
      <c r="BS3875" s="118"/>
      <c r="BT3875" s="118"/>
      <c r="BU3875" s="118"/>
      <c r="BV3875" s="118"/>
      <c r="BW3875" s="118"/>
      <c r="BX3875" s="118"/>
      <c r="BY3875" s="118"/>
      <c r="BZ3875" s="118"/>
      <c r="CA3875" s="118"/>
      <c r="CB3875" s="118"/>
      <c r="CC3875" s="118"/>
      <c r="CD3875" s="118"/>
      <c r="CE3875" s="118"/>
      <c r="CF3875" s="118"/>
      <c r="CG3875" s="118"/>
      <c r="CH3875" s="118"/>
      <c r="CI3875" s="118"/>
      <c r="CJ3875" s="118"/>
      <c r="CK3875" s="118"/>
      <c r="CL3875" s="118"/>
      <c r="CM3875" s="118"/>
      <c r="CN3875" s="118"/>
      <c r="CO3875" s="118"/>
      <c r="CP3875" s="118"/>
      <c r="CQ3875" s="118"/>
      <c r="CR3875" s="118"/>
      <c r="CS3875" s="118"/>
      <c r="CT3875" s="118"/>
      <c r="CU3875" s="118"/>
      <c r="CV3875" s="118"/>
      <c r="CW3875" s="118"/>
      <c r="CX3875" s="118"/>
      <c r="CY3875" s="118"/>
      <c r="CZ3875" s="118"/>
      <c r="DA3875" s="118"/>
      <c r="DB3875" s="118"/>
      <c r="DC3875" s="118"/>
      <c r="DD3875" s="118"/>
      <c r="DE3875" s="118"/>
      <c r="DF3875" s="118"/>
      <c r="DG3875" s="118"/>
      <c r="DH3875" s="118"/>
      <c r="DI3875" s="118"/>
      <c r="DJ3875" s="118"/>
      <c r="DK3875" s="118"/>
      <c r="DL3875" s="118"/>
      <c r="DM3875" s="118"/>
      <c r="DN3875" s="118"/>
      <c r="DO3875" s="118"/>
      <c r="DP3875" s="118"/>
      <c r="DQ3875" s="118"/>
      <c r="DR3875" s="118"/>
      <c r="DS3875" s="118"/>
      <c r="DT3875" s="118"/>
      <c r="DU3875" s="118"/>
      <c r="DV3875" s="118"/>
      <c r="DW3875" s="118"/>
      <c r="DX3875" s="118"/>
      <c r="DY3875" s="118"/>
      <c r="DZ3875" s="118"/>
      <c r="EA3875" s="118"/>
      <c r="EB3875" s="118"/>
      <c r="EC3875" s="118"/>
      <c r="ED3875" s="118"/>
      <c r="EE3875" s="118"/>
      <c r="EF3875" s="118"/>
      <c r="EG3875" s="118"/>
      <c r="EH3875" s="118"/>
      <c r="EI3875" s="118"/>
      <c r="EJ3875" s="118"/>
      <c r="EK3875" s="118"/>
      <c r="EL3875" s="118"/>
      <c r="EM3875" s="118"/>
      <c r="EN3875" s="118"/>
      <c r="EO3875" s="118"/>
      <c r="EP3875" s="118"/>
      <c r="EQ3875" s="118"/>
      <c r="ER3875" s="118"/>
      <c r="ES3875" s="118"/>
      <c r="ET3875" s="118"/>
      <c r="EU3875" s="118"/>
      <c r="EV3875" s="118"/>
      <c r="EW3875" s="118"/>
      <c r="EX3875" s="118"/>
      <c r="EY3875" s="118"/>
      <c r="EZ3875" s="118"/>
      <c r="FA3875" s="118"/>
      <c r="FB3875" s="118"/>
      <c r="FC3875" s="118"/>
      <c r="FD3875" s="118"/>
      <c r="FE3875" s="118"/>
      <c r="FF3875" s="118"/>
      <c r="FG3875" s="118"/>
      <c r="FH3875" s="118"/>
      <c r="FI3875" s="118"/>
      <c r="FJ3875" s="118"/>
      <c r="FK3875" s="118"/>
      <c r="FL3875" s="118"/>
      <c r="FM3875" s="118"/>
      <c r="FN3875" s="118"/>
      <c r="FO3875" s="118"/>
      <c r="FP3875" s="118"/>
      <c r="FQ3875" s="118"/>
      <c r="FR3875" s="118"/>
      <c r="FS3875" s="118"/>
      <c r="FT3875" s="118"/>
      <c r="FU3875" s="118"/>
      <c r="FV3875" s="118"/>
      <c r="FW3875" s="118"/>
      <c r="FX3875" s="118"/>
      <c r="FY3875" s="118"/>
      <c r="FZ3875" s="118"/>
      <c r="GA3875" s="118"/>
      <c r="GB3875" s="118"/>
      <c r="GC3875" s="118"/>
      <c r="GD3875" s="118"/>
      <c r="GE3875" s="118"/>
      <c r="GF3875" s="118"/>
      <c r="GG3875" s="118"/>
      <c r="GH3875" s="118"/>
      <c r="GI3875" s="118"/>
      <c r="GJ3875" s="118"/>
      <c r="GK3875" s="118"/>
      <c r="GL3875" s="118"/>
      <c r="GM3875" s="118"/>
      <c r="GN3875" s="118"/>
      <c r="GO3875" s="118"/>
      <c r="GP3875" s="118"/>
      <c r="GQ3875" s="118"/>
      <c r="GR3875" s="118"/>
      <c r="GS3875" s="118"/>
      <c r="GT3875" s="118"/>
      <c r="GU3875" s="118"/>
      <c r="GV3875" s="118"/>
      <c r="GW3875" s="118"/>
      <c r="GX3875" s="118"/>
      <c r="GY3875" s="118"/>
      <c r="GZ3875" s="118"/>
      <c r="HA3875" s="118"/>
      <c r="HB3875" s="118"/>
      <c r="HC3875" s="118"/>
      <c r="HD3875" s="118"/>
      <c r="HE3875" s="118"/>
      <c r="HF3875" s="118"/>
      <c r="HG3875" s="118"/>
      <c r="HH3875" s="118"/>
      <c r="HI3875" s="118"/>
      <c r="HJ3875" s="118"/>
      <c r="HK3875" s="118"/>
      <c r="HL3875" s="118"/>
      <c r="HM3875" s="118"/>
      <c r="HN3875" s="118"/>
      <c r="HO3875" s="118"/>
      <c r="HP3875" s="118"/>
      <c r="HQ3875" s="118"/>
      <c r="HR3875" s="118"/>
      <c r="HS3875" s="118"/>
      <c r="HT3875" s="118"/>
      <c r="HU3875" s="118"/>
      <c r="HV3875" s="118"/>
      <c r="HW3875" s="118"/>
      <c r="HX3875" s="118"/>
      <c r="HY3875" s="118"/>
      <c r="HZ3875" s="118"/>
      <c r="IA3875" s="118"/>
      <c r="IB3875" s="118"/>
      <c r="IC3875" s="118"/>
      <c r="ID3875" s="118"/>
      <c r="IE3875" s="118"/>
      <c r="IF3875" s="118"/>
      <c r="IG3875" s="118"/>
      <c r="IH3875" s="118"/>
      <c r="II3875" s="118"/>
      <c r="IJ3875" s="118"/>
      <c r="IK3875" s="118"/>
      <c r="IL3875" s="118"/>
    </row>
    <row r="3876" spans="1:246" s="60" customFormat="1" ht="15.75" hidden="1" customHeight="1" thickBot="1">
      <c r="A3876" s="60" t="s">
        <v>76</v>
      </c>
      <c r="B3876" s="213"/>
      <c r="C3876" s="620" t="s">
        <v>2467</v>
      </c>
      <c r="D3876" s="299">
        <v>8.0018879236142801E-2</v>
      </c>
      <c r="E3876" s="299">
        <v>8.1829015605879588E-2</v>
      </c>
      <c r="F3876" s="299">
        <v>7.9682833310000048E-2</v>
      </c>
      <c r="G3876" s="299">
        <v>7.8737805696770011E-2</v>
      </c>
      <c r="H3876" s="299">
        <v>8.1185909470420731E-2</v>
      </c>
      <c r="I3876" s="299">
        <v>8.608337132983962E-2</v>
      </c>
      <c r="J3876" s="299">
        <v>9.2057723375792586E-2</v>
      </c>
      <c r="K3876" s="299">
        <v>8.1127738398393504E-2</v>
      </c>
      <c r="L3876" s="299">
        <v>8.4676585707925328E-2</v>
      </c>
      <c r="M3876" s="299">
        <v>8.9907369870656839E-2</v>
      </c>
      <c r="N3876" s="299">
        <v>8.2860255392495044E-2</v>
      </c>
      <c r="O3876" s="299">
        <v>8.1832512605683722E-2</v>
      </c>
      <c r="P3876" s="290">
        <f>SUM(D3876:O3876)</f>
        <v>0.99999999999999989</v>
      </c>
      <c r="Q3876" s="291"/>
      <c r="R3876" s="83"/>
      <c r="S3876" s="83"/>
      <c r="T3876" s="67"/>
      <c r="U3876" s="209">
        <v>2</v>
      </c>
    </row>
    <row r="3877" spans="1:246" s="60" customFormat="1" ht="15.75" hidden="1" customHeight="1" thickBot="1">
      <c r="A3877" s="60" t="s">
        <v>76</v>
      </c>
      <c r="B3877" s="213"/>
      <c r="C3877" s="620" t="s">
        <v>2468</v>
      </c>
      <c r="D3877" s="119">
        <v>8.9839706100208291E-2</v>
      </c>
      <c r="E3877" s="119">
        <v>8.4741664523952737E-2</v>
      </c>
      <c r="F3877" s="119">
        <v>8.1780109175538601E-2</v>
      </c>
      <c r="G3877" s="119">
        <v>7.9512806643350004E-2</v>
      </c>
      <c r="H3877" s="119">
        <v>7.8870826386895715E-2</v>
      </c>
      <c r="I3877" s="119">
        <v>8.3960493975024711E-2</v>
      </c>
      <c r="J3877" s="119">
        <v>9.0084030975190701E-2</v>
      </c>
      <c r="K3877" s="119">
        <v>8.1418175241407195E-2</v>
      </c>
      <c r="L3877" s="119">
        <v>8.2075924706385972E-2</v>
      </c>
      <c r="M3877" s="119">
        <v>8.5505581296930852E-2</v>
      </c>
      <c r="N3877" s="119">
        <v>8.4054376892191585E-2</v>
      </c>
      <c r="O3877" s="119">
        <v>7.8156304082923553E-2</v>
      </c>
      <c r="P3877" s="107">
        <f>SUM(D3877:O3877)</f>
        <v>0.99999999999999989</v>
      </c>
      <c r="Q3877" s="291"/>
      <c r="R3877" s="83"/>
      <c r="S3877" s="83"/>
      <c r="T3877" s="67"/>
      <c r="U3877" s="209">
        <v>2</v>
      </c>
    </row>
    <row r="3878" spans="1:246" s="60" customFormat="1" ht="15.75" hidden="1" customHeight="1" thickBot="1">
      <c r="A3878" s="60" t="s">
        <v>76</v>
      </c>
      <c r="B3878" s="213"/>
      <c r="C3878" s="620" t="s">
        <v>2469</v>
      </c>
      <c r="D3878" s="346">
        <v>8.2396176003286997E-2</v>
      </c>
      <c r="E3878" s="346">
        <v>8.2935478804207319E-2</v>
      </c>
      <c r="F3878" s="346">
        <v>7.9400314774538586E-2</v>
      </c>
      <c r="G3878" s="346">
        <v>7.6453601414673014E-2</v>
      </c>
      <c r="H3878" s="346">
        <v>7.8706497413280813E-2</v>
      </c>
      <c r="I3878" s="346">
        <v>8.173827724499716E-2</v>
      </c>
      <c r="J3878" s="346">
        <v>9.2547715643894232E-2</v>
      </c>
      <c r="K3878" s="346">
        <v>7.9495007979453913E-2</v>
      </c>
      <c r="L3878" s="346">
        <v>8.4097449300558735E-2</v>
      </c>
      <c r="M3878" s="346">
        <v>9.5116108823890697E-2</v>
      </c>
      <c r="N3878" s="346">
        <v>8.5652443932449016E-2</v>
      </c>
      <c r="O3878" s="346">
        <v>8.1460928664769505E-2</v>
      </c>
      <c r="P3878" s="295">
        <f>SUM(D3878:O3878)</f>
        <v>0.99999999999999978</v>
      </c>
      <c r="Q3878" s="291"/>
      <c r="R3878" s="83"/>
      <c r="S3878" s="83"/>
      <c r="T3878" s="67"/>
      <c r="U3878" s="209">
        <v>2</v>
      </c>
    </row>
    <row r="3879" spans="1:246" s="60" customFormat="1" ht="15.75" hidden="1" customHeight="1" thickBot="1">
      <c r="A3879" s="60" t="s">
        <v>76</v>
      </c>
      <c r="B3879" s="213"/>
      <c r="C3879" s="620" t="s">
        <v>2470</v>
      </c>
      <c r="D3879" s="153">
        <f t="shared" ref="D3879:O3879" si="2928">D3901/$P3901</f>
        <v>8.2152718558127377E-2</v>
      </c>
      <c r="E3879" s="296">
        <f t="shared" si="2928"/>
        <v>7.9630559692645528E-2</v>
      </c>
      <c r="F3879" s="296">
        <f t="shared" si="2928"/>
        <v>7.5347583548613609E-2</v>
      </c>
      <c r="G3879" s="296">
        <f t="shared" si="2928"/>
        <v>7.8630792811765396E-2</v>
      </c>
      <c r="H3879" s="296">
        <f t="shared" si="2928"/>
        <v>7.7964620013536462E-2</v>
      </c>
      <c r="I3879" s="296">
        <f t="shared" si="2928"/>
        <v>8.219915135933345E-2</v>
      </c>
      <c r="J3879" s="296">
        <f t="shared" si="2928"/>
        <v>9.4123726366617338E-2</v>
      </c>
      <c r="K3879" s="296">
        <f t="shared" si="2928"/>
        <v>8.0575234813865984E-2</v>
      </c>
      <c r="L3879" s="296">
        <f t="shared" si="2928"/>
        <v>8.5366546113013822E-2</v>
      </c>
      <c r="M3879" s="296">
        <f t="shared" si="2928"/>
        <v>9.5179728658903423E-2</v>
      </c>
      <c r="N3879" s="296">
        <f t="shared" si="2928"/>
        <v>8.7127202584309782E-2</v>
      </c>
      <c r="O3879" s="296">
        <f t="shared" si="2928"/>
        <v>8.1702135479267801E-2</v>
      </c>
      <c r="P3879" s="155">
        <f>SUM(D3879:O3879)</f>
        <v>1</v>
      </c>
      <c r="Q3879" s="291"/>
      <c r="R3879" s="83"/>
      <c r="S3879" s="83"/>
      <c r="T3879" s="67"/>
      <c r="U3879" s="209">
        <v>2</v>
      </c>
    </row>
    <row r="3880" spans="1:246" s="60" customFormat="1" ht="15.75" hidden="1" customHeight="1" thickBot="1">
      <c r="A3880" s="60" t="s">
        <v>76</v>
      </c>
      <c r="B3880" s="213"/>
      <c r="C3880" s="568" t="s">
        <v>2471</v>
      </c>
      <c r="D3880" s="153">
        <f t="shared" ref="D3880:O3880" si="2929">D3902/$P3902</f>
        <v>8.1422056939657025E-2</v>
      </c>
      <c r="E3880" s="296">
        <f t="shared" si="2929"/>
        <v>7.8822802154083257E-2</v>
      </c>
      <c r="F3880" s="296">
        <f t="shared" si="2929"/>
        <v>7.6304382709363433E-2</v>
      </c>
      <c r="G3880" s="296">
        <f t="shared" si="2929"/>
        <v>7.717347842425111E-2</v>
      </c>
      <c r="H3880" s="296">
        <f t="shared" si="2929"/>
        <v>7.8019532556955554E-2</v>
      </c>
      <c r="I3880" s="296">
        <f t="shared" si="2929"/>
        <v>8.3032558972695888E-2</v>
      </c>
      <c r="J3880" s="296">
        <f t="shared" si="2929"/>
        <v>9.4772855808259601E-2</v>
      </c>
      <c r="K3880" s="296">
        <f t="shared" si="2929"/>
        <v>8.1410205935791222E-2</v>
      </c>
      <c r="L3880" s="296">
        <f t="shared" si="2929"/>
        <v>8.3107604244964828E-2</v>
      </c>
      <c r="M3880" s="296">
        <f t="shared" si="2929"/>
        <v>9.8028468301656221E-2</v>
      </c>
      <c r="N3880" s="296">
        <f t="shared" si="2929"/>
        <v>8.5568130858218516E-2</v>
      </c>
      <c r="O3880" s="296">
        <f t="shared" si="2929"/>
        <v>8.2337923094103316E-2</v>
      </c>
      <c r="P3880" s="155">
        <f>SUM(D3880:O3880)</f>
        <v>0.99999999999999978</v>
      </c>
      <c r="Q3880" s="157">
        <f>(P3902/P3901-1)</f>
        <v>4.6004298737616134E-2</v>
      </c>
      <c r="R3880" s="83"/>
      <c r="S3880" s="83"/>
      <c r="T3880" s="67"/>
      <c r="U3880" s="209">
        <v>2</v>
      </c>
    </row>
    <row r="3881" spans="1:246" s="60" customFormat="1" ht="15.75" hidden="1" customHeight="1" thickBot="1">
      <c r="A3881" s="60" t="s">
        <v>76</v>
      </c>
      <c r="B3881" s="213"/>
      <c r="C3881" s="620" t="s">
        <v>2472</v>
      </c>
      <c r="D3881" s="153">
        <f t="shared" ref="D3881:O3881" si="2930">D3903/$P3903</f>
        <v>8.0876655892465302E-2</v>
      </c>
      <c r="E3881" s="296">
        <f t="shared" si="2930"/>
        <v>7.7707856755157068E-2</v>
      </c>
      <c r="F3881" s="296">
        <f t="shared" si="2930"/>
        <v>7.6076157271047051E-2</v>
      </c>
      <c r="G3881" s="296">
        <f t="shared" si="2930"/>
        <v>7.6323793450250699E-2</v>
      </c>
      <c r="H3881" s="296">
        <f t="shared" si="2930"/>
        <v>7.7037742736219231E-2</v>
      </c>
      <c r="I3881" s="296">
        <f t="shared" si="2930"/>
        <v>8.3268576387932211E-2</v>
      </c>
      <c r="J3881" s="296">
        <f t="shared" si="2930"/>
        <v>9.3704697568715134E-2</v>
      </c>
      <c r="K3881" s="296">
        <f t="shared" si="2930"/>
        <v>8.4535250800803152E-2</v>
      </c>
      <c r="L3881" s="296">
        <f t="shared" si="2930"/>
        <v>8.4229395685230857E-2</v>
      </c>
      <c r="M3881" s="296">
        <f t="shared" si="2930"/>
        <v>9.6347396334029389E-2</v>
      </c>
      <c r="N3881" s="296">
        <f t="shared" si="2930"/>
        <v>8.639929521371055E-2</v>
      </c>
      <c r="O3881" s="296">
        <f t="shared" si="2930"/>
        <v>8.3493181904439426E-2</v>
      </c>
      <c r="P3881" s="155">
        <f t="shared" ref="P3881:P3886" si="2931">SUM(D3881:O3881)</f>
        <v>1</v>
      </c>
      <c r="Q3881" s="157">
        <f t="shared" ref="Q3881:Q3886" si="2932">(P3903/P3902-1)</f>
        <v>5.5863049930334974E-2</v>
      </c>
      <c r="R3881" s="83"/>
      <c r="S3881" s="83"/>
      <c r="T3881" s="67"/>
      <c r="U3881" s="209">
        <v>2</v>
      </c>
    </row>
    <row r="3882" spans="1:246" s="60" customFormat="1" ht="15.75" hidden="1" customHeight="1" thickBot="1">
      <c r="A3882" s="60" t="s">
        <v>76</v>
      </c>
      <c r="B3882" s="213"/>
      <c r="C3882" s="620" t="s">
        <v>2473</v>
      </c>
      <c r="D3882" s="153">
        <f t="shared" ref="D3882:O3882" si="2933">D3904/$P3904</f>
        <v>8.0067388696373212E-2</v>
      </c>
      <c r="E3882" s="296">
        <f t="shared" si="2933"/>
        <v>7.8326494519727854E-2</v>
      </c>
      <c r="F3882" s="296">
        <f t="shared" si="2933"/>
        <v>7.736285221844813E-2</v>
      </c>
      <c r="G3882" s="296">
        <f t="shared" si="2933"/>
        <v>7.5047624531423274E-2</v>
      </c>
      <c r="H3882" s="296">
        <f t="shared" si="2933"/>
        <v>7.896865110594746E-2</v>
      </c>
      <c r="I3882" s="296">
        <f t="shared" si="2933"/>
        <v>8.2293548463254887E-2</v>
      </c>
      <c r="J3882" s="296">
        <f t="shared" si="2933"/>
        <v>9.5000898877035625E-2</v>
      </c>
      <c r="K3882" s="296">
        <f t="shared" si="2933"/>
        <v>8.1568871360847339E-2</v>
      </c>
      <c r="L3882" s="296">
        <f t="shared" si="2933"/>
        <v>8.5264645320340726E-2</v>
      </c>
      <c r="M3882" s="296">
        <f t="shared" si="2933"/>
        <v>9.4469014808198054E-2</v>
      </c>
      <c r="N3882" s="296">
        <f t="shared" si="2933"/>
        <v>8.7497266055479139E-2</v>
      </c>
      <c r="O3882" s="296">
        <f t="shared" si="2933"/>
        <v>8.4132744042924215E-2</v>
      </c>
      <c r="P3882" s="155">
        <f t="shared" si="2931"/>
        <v>0.99999999999999989</v>
      </c>
      <c r="Q3882" s="156">
        <f t="shared" si="2932"/>
        <v>6.6790392028936996E-2</v>
      </c>
      <c r="R3882" s="83"/>
      <c r="S3882" s="83"/>
      <c r="T3882" s="67"/>
      <c r="U3882" s="209">
        <v>2</v>
      </c>
    </row>
    <row r="3883" spans="1:246" s="60" customFormat="1" ht="15.75" hidden="1" customHeight="1" thickBot="1">
      <c r="A3883" s="60" t="s">
        <v>76</v>
      </c>
      <c r="B3883" s="213"/>
      <c r="C3883" s="620" t="s">
        <v>2474</v>
      </c>
      <c r="D3883" s="153">
        <f t="shared" ref="D3883:O3883" si="2934">D3905/$P3905</f>
        <v>7.9854851015682723E-2</v>
      </c>
      <c r="E3883" s="296">
        <f t="shared" si="2934"/>
        <v>7.8235865040165067E-2</v>
      </c>
      <c r="F3883" s="296">
        <f t="shared" si="2934"/>
        <v>7.6489179544969421E-2</v>
      </c>
      <c r="G3883" s="296">
        <f t="shared" si="2934"/>
        <v>7.6142885125108042E-2</v>
      </c>
      <c r="H3883" s="296">
        <f t="shared" si="2934"/>
        <v>7.9585916947563326E-2</v>
      </c>
      <c r="I3883" s="296">
        <f t="shared" si="2934"/>
        <v>8.1806579555465705E-2</v>
      </c>
      <c r="J3883" s="296">
        <f t="shared" si="2934"/>
        <v>9.5504517035596079E-2</v>
      </c>
      <c r="K3883" s="296">
        <f t="shared" si="2934"/>
        <v>8.1346836109201223E-2</v>
      </c>
      <c r="L3883" s="296">
        <f t="shared" si="2934"/>
        <v>8.4826562145126419E-2</v>
      </c>
      <c r="M3883" s="296">
        <f t="shared" si="2934"/>
        <v>9.5490578317987171E-2</v>
      </c>
      <c r="N3883" s="296">
        <f t="shared" si="2934"/>
        <v>8.6876148373793038E-2</v>
      </c>
      <c r="O3883" s="296">
        <f t="shared" si="2934"/>
        <v>8.3840080789341992E-2</v>
      </c>
      <c r="P3883" s="155">
        <f t="shared" si="2931"/>
        <v>1.0000000000000002</v>
      </c>
      <c r="Q3883" s="156">
        <f t="shared" si="2932"/>
        <v>6.3856647182026771E-2</v>
      </c>
      <c r="R3883" s="83"/>
      <c r="S3883" s="83"/>
      <c r="T3883" s="232"/>
      <c r="U3883" s="209">
        <v>2</v>
      </c>
    </row>
    <row r="3884" spans="1:246" s="60" customFormat="1" ht="15.75" hidden="1" customHeight="1" thickBot="1">
      <c r="A3884" s="60" t="s">
        <v>76</v>
      </c>
      <c r="B3884" s="62"/>
      <c r="C3884" s="17" t="s">
        <v>2475</v>
      </c>
      <c r="D3884" s="298">
        <f t="shared" ref="D3884:O3884" si="2935">D3906/$P3906</f>
        <v>7.4148217645166659E-2</v>
      </c>
      <c r="E3884" s="299">
        <f t="shared" si="2935"/>
        <v>8.773754663094635E-2</v>
      </c>
      <c r="F3884" s="299">
        <f t="shared" si="2935"/>
        <v>7.5068145942365119E-2</v>
      </c>
      <c r="G3884" s="299">
        <f t="shared" si="2935"/>
        <v>7.7584254191962229E-2</v>
      </c>
      <c r="H3884" s="299">
        <f t="shared" si="2935"/>
        <v>7.9606421188413559E-2</v>
      </c>
      <c r="I3884" s="299">
        <f t="shared" si="2935"/>
        <v>8.2214277190861829E-2</v>
      </c>
      <c r="J3884" s="299">
        <f t="shared" si="2935"/>
        <v>9.5895050211523086E-2</v>
      </c>
      <c r="K3884" s="299">
        <f t="shared" si="2935"/>
        <v>8.055284794261687E-2</v>
      </c>
      <c r="L3884" s="299">
        <f t="shared" si="2935"/>
        <v>8.4528405677422633E-2</v>
      </c>
      <c r="M3884" s="299">
        <f t="shared" si="2935"/>
        <v>9.5293807199899258E-2</v>
      </c>
      <c r="N3884" s="299">
        <f t="shared" si="2935"/>
        <v>8.5006601823626585E-2</v>
      </c>
      <c r="O3884" s="299">
        <f t="shared" si="2935"/>
        <v>8.2364424355195837E-2</v>
      </c>
      <c r="P3884" s="300">
        <f t="shared" si="2931"/>
        <v>1</v>
      </c>
      <c r="Q3884" s="301">
        <f t="shared" si="2932"/>
        <v>5.383938779632591E-2</v>
      </c>
      <c r="R3884" s="83"/>
      <c r="S3884" s="83"/>
      <c r="T3884" s="67"/>
      <c r="U3884" s="209">
        <v>2</v>
      </c>
    </row>
    <row r="3885" spans="1:246" s="60" customFormat="1" ht="15.75" hidden="1" customHeight="1" thickBot="1">
      <c r="A3885" s="60" t="s">
        <v>76</v>
      </c>
      <c r="B3885" s="62"/>
      <c r="C3885" s="17" t="s">
        <v>2476</v>
      </c>
      <c r="D3885" s="130">
        <f t="shared" ref="D3885:O3885" si="2936">D3907/$P3907</f>
        <v>8.1481681282404919E-2</v>
      </c>
      <c r="E3885" s="119">
        <f t="shared" si="2936"/>
        <v>8.0167397425954856E-2</v>
      </c>
      <c r="F3885" s="119">
        <f t="shared" si="2936"/>
        <v>7.7228739621454531E-2</v>
      </c>
      <c r="G3885" s="119">
        <f t="shared" si="2936"/>
        <v>7.7260066763702881E-2</v>
      </c>
      <c r="H3885" s="119">
        <f t="shared" si="2936"/>
        <v>7.7234219279326249E-2</v>
      </c>
      <c r="I3885" s="119">
        <f t="shared" si="2936"/>
        <v>8.2530059536526451E-2</v>
      </c>
      <c r="J3885" s="119">
        <f t="shared" si="2936"/>
        <v>9.4939002155908891E-2</v>
      </c>
      <c r="K3885" s="119">
        <f t="shared" si="2936"/>
        <v>8.1275677510703762E-2</v>
      </c>
      <c r="L3885" s="119">
        <f t="shared" si="2936"/>
        <v>8.2681312745006064E-2</v>
      </c>
      <c r="M3885" s="119">
        <f t="shared" si="2936"/>
        <v>9.4642138581450264E-2</v>
      </c>
      <c r="N3885" s="119">
        <f t="shared" si="2936"/>
        <v>8.6228840996343967E-2</v>
      </c>
      <c r="O3885" s="119">
        <f t="shared" si="2936"/>
        <v>8.4330864101217207E-2</v>
      </c>
      <c r="P3885" s="175">
        <f t="shared" si="2931"/>
        <v>1</v>
      </c>
      <c r="Q3885" s="176">
        <f t="shared" si="2932"/>
        <v>3.5273701158848425E-2</v>
      </c>
      <c r="R3885" s="83"/>
      <c r="S3885" s="83"/>
      <c r="T3885" s="67"/>
      <c r="U3885" s="209">
        <v>2</v>
      </c>
    </row>
    <row r="3886" spans="1:246" s="60" customFormat="1" ht="15.6" hidden="1" customHeight="1" thickBot="1">
      <c r="A3886" s="60" t="s">
        <v>76</v>
      </c>
      <c r="B3886" s="62"/>
      <c r="C3886" s="17" t="s">
        <v>2477</v>
      </c>
      <c r="D3886" s="130">
        <f t="shared" ref="D3886:O3886" si="2937">D3908/$P3908</f>
        <v>7.9615722257615068E-2</v>
      </c>
      <c r="E3886" s="119">
        <f t="shared" si="2937"/>
        <v>7.9097393215306983E-2</v>
      </c>
      <c r="F3886" s="119">
        <f t="shared" si="2937"/>
        <v>7.4956081713712638E-2</v>
      </c>
      <c r="G3886" s="119">
        <f t="shared" si="2937"/>
        <v>7.1091341252381854E-2</v>
      </c>
      <c r="H3886" s="119">
        <f t="shared" si="2937"/>
        <v>8.2521176501580695E-2</v>
      </c>
      <c r="I3886" s="119">
        <f t="shared" si="2937"/>
        <v>8.4724812197675317E-2</v>
      </c>
      <c r="J3886" s="119">
        <f t="shared" si="2937"/>
        <v>9.6435197432140241E-2</v>
      </c>
      <c r="K3886" s="119">
        <f t="shared" si="2937"/>
        <v>8.2395098435457739E-2</v>
      </c>
      <c r="L3886" s="119">
        <f t="shared" si="2937"/>
        <v>8.3962953483297437E-2</v>
      </c>
      <c r="M3886" s="119">
        <f t="shared" si="2937"/>
        <v>9.6057394324531808E-2</v>
      </c>
      <c r="N3886" s="119">
        <f t="shared" si="2937"/>
        <v>8.5813496087807195E-2</v>
      </c>
      <c r="O3886" s="119">
        <f t="shared" si="2937"/>
        <v>8.3329333098492969E-2</v>
      </c>
      <c r="P3886" s="175">
        <f t="shared" si="2931"/>
        <v>1</v>
      </c>
      <c r="Q3886" s="176">
        <f t="shared" si="2932"/>
        <v>4.8489063629857387E-2</v>
      </c>
      <c r="R3886" s="83"/>
      <c r="S3886" s="83"/>
      <c r="T3886" s="67"/>
      <c r="U3886" s="209">
        <v>2</v>
      </c>
    </row>
    <row r="3887" spans="1:246" s="60" customFormat="1" ht="15.6" hidden="1" customHeight="1" thickBot="1">
      <c r="A3887" s="60" t="s">
        <v>76</v>
      </c>
      <c r="B3887" s="62"/>
      <c r="C3887" s="17" t="s">
        <v>2478</v>
      </c>
      <c r="D3887" s="130">
        <f t="shared" ref="D3887:O3887" si="2938">D3910/$P3910</f>
        <v>8.2479001474874455E-2</v>
      </c>
      <c r="E3887" s="119">
        <f t="shared" si="2938"/>
        <v>7.9791134856957033E-2</v>
      </c>
      <c r="F3887" s="119">
        <f t="shared" si="2938"/>
        <v>7.5871576286261649E-2</v>
      </c>
      <c r="G3887" s="119">
        <f t="shared" si="2938"/>
        <v>7.6976906860064087E-2</v>
      </c>
      <c r="H3887" s="119">
        <f t="shared" si="2938"/>
        <v>8.0021386313967269E-2</v>
      </c>
      <c r="I3887" s="119">
        <f t="shared" si="2938"/>
        <v>8.242521672443251E-2</v>
      </c>
      <c r="J3887" s="119">
        <f t="shared" si="2938"/>
        <v>9.4667515339456831E-2</v>
      </c>
      <c r="K3887" s="119">
        <f t="shared" si="2938"/>
        <v>8.1878479439755111E-2</v>
      </c>
      <c r="L3887" s="119">
        <f t="shared" si="2938"/>
        <v>8.0945063272577708E-2</v>
      </c>
      <c r="M3887" s="119">
        <f t="shared" si="2938"/>
        <v>9.4219289050855526E-2</v>
      </c>
      <c r="N3887" s="119">
        <f t="shared" si="2938"/>
        <v>8.6042068368629709E-2</v>
      </c>
      <c r="O3887" s="119">
        <f t="shared" si="2938"/>
        <v>8.4682362012168083E-2</v>
      </c>
      <c r="P3887" s="175">
        <f>SUM(D3887:O3887)</f>
        <v>0.99999999999999989</v>
      </c>
      <c r="Q3887" s="176">
        <f>(P3910/P3908-1)</f>
        <v>4.6014746439036358E-2</v>
      </c>
      <c r="R3887" s="83"/>
      <c r="S3887" s="83"/>
      <c r="T3887" s="67"/>
      <c r="U3887" s="209">
        <v>2</v>
      </c>
    </row>
    <row r="3888" spans="1:246" s="60" customFormat="1" ht="15.6" hidden="1" customHeight="1" thickBot="1">
      <c r="A3888" s="60" t="s">
        <v>76</v>
      </c>
      <c r="B3888" s="62">
        <f>+B3769+1</f>
        <v>675</v>
      </c>
      <c r="C3888" s="17" t="s">
        <v>2479</v>
      </c>
      <c r="D3888" s="130">
        <f t="shared" ref="D3888:O3888" si="2939">D3911/$P3911</f>
        <v>8.8253293454032197E-2</v>
      </c>
      <c r="E3888" s="119">
        <f t="shared" si="2939"/>
        <v>8.5603069574925306E-2</v>
      </c>
      <c r="F3888" s="119">
        <f t="shared" si="2939"/>
        <v>8.259514219883668E-2</v>
      </c>
      <c r="G3888" s="119">
        <f t="shared" si="2939"/>
        <v>8.1401713427606187E-2</v>
      </c>
      <c r="H3888" s="119">
        <f t="shared" si="2939"/>
        <v>8.7520657760751977E-2</v>
      </c>
      <c r="I3888" s="119">
        <f t="shared" si="2939"/>
        <v>8.9045752073501544E-2</v>
      </c>
      <c r="J3888" s="119">
        <f t="shared" si="2939"/>
        <v>0.10189493371250015</v>
      </c>
      <c r="K3888" s="119">
        <f t="shared" si="2939"/>
        <v>9.0111850964486262E-2</v>
      </c>
      <c r="L3888" s="119">
        <f t="shared" si="2939"/>
        <v>8.7912690351366507E-2</v>
      </c>
      <c r="M3888" s="119">
        <f t="shared" si="2939"/>
        <v>7.5115266784826412E-2</v>
      </c>
      <c r="N3888" s="119">
        <f t="shared" si="2939"/>
        <v>5.8098846044425799E-2</v>
      </c>
      <c r="O3888" s="119">
        <f t="shared" si="2939"/>
        <v>7.244678365274114E-2</v>
      </c>
      <c r="P3888" s="175">
        <f t="shared" ref="P3888:P3897" si="2940">SUM(D3888:O3888)</f>
        <v>1.0000000000000002</v>
      </c>
      <c r="Q3888" s="176">
        <f>(P3911/P3910-1)</f>
        <v>-5.0828174191936637E-2</v>
      </c>
      <c r="R3888" s="83"/>
      <c r="S3888" s="83"/>
      <c r="T3888" s="67"/>
      <c r="U3888" s="209">
        <v>2</v>
      </c>
    </row>
    <row r="3889" spans="1:21" s="60" customFormat="1" ht="15.6" hidden="1" customHeight="1">
      <c r="A3889" s="60" t="s">
        <v>76</v>
      </c>
      <c r="B3889" s="408">
        <f>+B3888+1</f>
        <v>676</v>
      </c>
      <c r="C3889" s="566" t="s">
        <v>2480</v>
      </c>
      <c r="D3889" s="460">
        <f t="shared" ref="D3889:O3889" si="2941">D3912/$P3912</f>
        <v>7.4592389363029254E-2</v>
      </c>
      <c r="E3889" s="346">
        <f t="shared" si="2941"/>
        <v>7.2864201998414604E-2</v>
      </c>
      <c r="F3889" s="346">
        <f t="shared" si="2941"/>
        <v>6.9365835545364241E-2</v>
      </c>
      <c r="G3889" s="346">
        <f t="shared" si="2941"/>
        <v>7.6338196442421555E-2</v>
      </c>
      <c r="H3889" s="346">
        <f t="shared" si="2941"/>
        <v>7.8071578673476125E-2</v>
      </c>
      <c r="I3889" s="346">
        <f t="shared" si="2941"/>
        <v>7.6982070099638325E-2</v>
      </c>
      <c r="J3889" s="346">
        <f t="shared" si="2941"/>
        <v>9.1023425931982802E-2</v>
      </c>
      <c r="K3889" s="346">
        <f t="shared" si="2941"/>
        <v>8.0001011807685651E-2</v>
      </c>
      <c r="L3889" s="346">
        <f t="shared" si="2941"/>
        <v>8.1028352417789426E-2</v>
      </c>
      <c r="M3889" s="346">
        <f t="shared" si="2941"/>
        <v>0.10479502929206483</v>
      </c>
      <c r="N3889" s="346">
        <f t="shared" si="2941"/>
        <v>9.7479209184289858E-2</v>
      </c>
      <c r="O3889" s="346">
        <f t="shared" si="2941"/>
        <v>9.7458699243843289E-2</v>
      </c>
      <c r="P3889" s="545">
        <f t="shared" si="2940"/>
        <v>0.99999999999999989</v>
      </c>
      <c r="Q3889" s="548">
        <f t="shared" ref="Q3889:Q3897" si="2942">(P3912/P3911-1)</f>
        <v>8.9913870135414298E-2</v>
      </c>
      <c r="R3889" s="83"/>
      <c r="S3889" s="83"/>
      <c r="T3889" s="67"/>
      <c r="U3889" s="209">
        <v>2</v>
      </c>
    </row>
    <row r="3890" spans="1:21" s="60" customFormat="1" ht="15.6" customHeight="1">
      <c r="A3890" s="60" t="s">
        <v>76</v>
      </c>
      <c r="B3890" s="513">
        <v>631</v>
      </c>
      <c r="C3890" s="595" t="s">
        <v>2481</v>
      </c>
      <c r="D3890" s="119">
        <f t="shared" ref="D3890:O3890" si="2943">D3913/$P3913</f>
        <v>8.0544185262186166E-2</v>
      </c>
      <c r="E3890" s="119">
        <f t="shared" si="2943"/>
        <v>7.9072237597766992E-2</v>
      </c>
      <c r="F3890" s="119">
        <f t="shared" si="2943"/>
        <v>7.1568550256430497E-2</v>
      </c>
      <c r="G3890" s="119">
        <f t="shared" si="2943"/>
        <v>7.4298500151891128E-2</v>
      </c>
      <c r="H3890" s="119">
        <f t="shared" si="2943"/>
        <v>7.8551512340711976E-2</v>
      </c>
      <c r="I3890" s="119">
        <f t="shared" si="2943"/>
        <v>8.0839722872356717E-2</v>
      </c>
      <c r="J3890" s="119">
        <f t="shared" si="2943"/>
        <v>9.572035581388208E-2</v>
      </c>
      <c r="K3890" s="119">
        <f t="shared" si="2943"/>
        <v>7.9406580351586473E-2</v>
      </c>
      <c r="L3890" s="119">
        <f t="shared" si="2943"/>
        <v>8.4168137945054608E-2</v>
      </c>
      <c r="M3890" s="119">
        <f t="shared" si="2943"/>
        <v>9.72747389518554E-2</v>
      </c>
      <c r="N3890" s="119">
        <f t="shared" si="2943"/>
        <v>9.1660453431378214E-2</v>
      </c>
      <c r="O3890" s="119">
        <f t="shared" si="2943"/>
        <v>8.689502502489968E-2</v>
      </c>
      <c r="P3890" s="175">
        <f t="shared" si="2940"/>
        <v>0.99999999999999989</v>
      </c>
      <c r="Q3890" s="556">
        <f t="shared" si="2942"/>
        <v>0.23351505065339873</v>
      </c>
      <c r="R3890" s="66"/>
      <c r="S3890" s="66"/>
      <c r="T3890" s="67"/>
      <c r="U3890" s="209">
        <v>1</v>
      </c>
    </row>
    <row r="3891" spans="1:21" s="60" customFormat="1" ht="15.6" customHeight="1">
      <c r="A3891" s="60" t="s">
        <v>76</v>
      </c>
      <c r="B3891" s="513">
        <f>+B3890+1</f>
        <v>632</v>
      </c>
      <c r="C3891" s="595" t="s">
        <v>2482</v>
      </c>
      <c r="D3891" s="119">
        <f t="shared" ref="D3891:O3891" si="2944">D3914/$P3914</f>
        <v>8.3105969677797209E-2</v>
      </c>
      <c r="E3891" s="119">
        <f t="shared" si="2944"/>
        <v>7.9128231575073371E-2</v>
      </c>
      <c r="F3891" s="119">
        <f t="shared" si="2944"/>
        <v>7.7792296212217824E-2</v>
      </c>
      <c r="G3891" s="119">
        <f t="shared" si="2944"/>
        <v>7.4340186546180215E-2</v>
      </c>
      <c r="H3891" s="119">
        <f t="shared" si="2944"/>
        <v>8.1069114207020412E-2</v>
      </c>
      <c r="I3891" s="119">
        <f t="shared" si="2944"/>
        <v>7.995166873516843E-2</v>
      </c>
      <c r="J3891" s="119">
        <f t="shared" si="2944"/>
        <v>9.6443407717144228E-2</v>
      </c>
      <c r="K3891" s="119">
        <f t="shared" si="2944"/>
        <v>8.1696173406930417E-2</v>
      </c>
      <c r="L3891" s="119">
        <f t="shared" si="2944"/>
        <v>8.4216434743191196E-2</v>
      </c>
      <c r="M3891" s="119">
        <f t="shared" si="2944"/>
        <v>9.4261068657865044E-2</v>
      </c>
      <c r="N3891" s="119">
        <f t="shared" si="2944"/>
        <v>8.5123238160836112E-2</v>
      </c>
      <c r="O3891" s="119">
        <f t="shared" si="2944"/>
        <v>8.2872210360575627E-2</v>
      </c>
      <c r="P3891" s="175">
        <f t="shared" si="2940"/>
        <v>1</v>
      </c>
      <c r="Q3891" s="556">
        <f t="shared" si="2942"/>
        <v>6.41345919147569E-2</v>
      </c>
      <c r="R3891" s="66"/>
      <c r="S3891" s="66"/>
      <c r="T3891" s="67"/>
      <c r="U3891" s="209">
        <v>1</v>
      </c>
    </row>
    <row r="3892" spans="1:21" s="60" customFormat="1" ht="15.75" customHeight="1">
      <c r="A3892" s="60" t="s">
        <v>76</v>
      </c>
      <c r="B3892" s="513">
        <f>+B3891+1</f>
        <v>633</v>
      </c>
      <c r="C3892" s="595" t="s">
        <v>2483</v>
      </c>
      <c r="D3892" s="119">
        <f t="shared" ref="D3892:O3892" si="2945">D3915/$P3915</f>
        <v>8.2657428295481755E-2</v>
      </c>
      <c r="E3892" s="119">
        <f t="shared" si="2945"/>
        <v>8.2194248318947921E-2</v>
      </c>
      <c r="F3892" s="119">
        <f t="shared" si="2945"/>
        <v>7.7464437092832517E-2</v>
      </c>
      <c r="G3892" s="119">
        <f t="shared" si="2945"/>
        <v>7.9583116737113255E-2</v>
      </c>
      <c r="H3892" s="119">
        <f t="shared" si="2945"/>
        <v>8.036429348922039E-2</v>
      </c>
      <c r="I3892" s="119">
        <f t="shared" si="2945"/>
        <v>8.1353026808252293E-2</v>
      </c>
      <c r="J3892" s="119">
        <f t="shared" si="2945"/>
        <v>9.1393529597060139E-2</v>
      </c>
      <c r="K3892" s="119">
        <f t="shared" si="2945"/>
        <v>8.0048741989726016E-2</v>
      </c>
      <c r="L3892" s="119">
        <f t="shared" si="2945"/>
        <v>8.4010401974408608E-2</v>
      </c>
      <c r="M3892" s="119">
        <f t="shared" si="2945"/>
        <v>9.3383193863009792E-2</v>
      </c>
      <c r="N3892" s="119">
        <f t="shared" si="2945"/>
        <v>8.4692907925967328E-2</v>
      </c>
      <c r="O3892" s="119">
        <f t="shared" si="2945"/>
        <v>8.2854673907980153E-2</v>
      </c>
      <c r="P3892" s="175">
        <f t="shared" si="2940"/>
        <v>1</v>
      </c>
      <c r="Q3892" s="556">
        <f t="shared" si="2942"/>
        <v>-1.1492448475538541E-2</v>
      </c>
      <c r="R3892" s="66"/>
      <c r="S3892" s="66"/>
      <c r="T3892" s="67"/>
      <c r="U3892" s="209">
        <v>1</v>
      </c>
    </row>
    <row r="3893" spans="1:21" s="60" customFormat="1" ht="15.75" customHeight="1">
      <c r="A3893" s="60" t="s">
        <v>76</v>
      </c>
      <c r="B3893" s="513">
        <f>+B3892+1</f>
        <v>634</v>
      </c>
      <c r="C3893" s="595" t="s">
        <v>2484</v>
      </c>
      <c r="D3893" s="119">
        <f t="shared" ref="D3893:O3893" si="2946">D3916/$P3916</f>
        <v>8.1017942129383666E-2</v>
      </c>
      <c r="E3893" s="119">
        <f t="shared" si="2946"/>
        <v>7.8840152918353765E-2</v>
      </c>
      <c r="F3893" s="119">
        <f t="shared" si="2946"/>
        <v>7.6520472194658226E-2</v>
      </c>
      <c r="G3893" s="119">
        <f t="shared" si="2946"/>
        <v>7.473213166548201E-2</v>
      </c>
      <c r="H3893" s="119">
        <f t="shared" si="2946"/>
        <v>7.9628420046998757E-2</v>
      </c>
      <c r="I3893" s="119">
        <f t="shared" si="2946"/>
        <v>8.4393252165466712E-2</v>
      </c>
      <c r="J3893" s="119">
        <f t="shared" si="2946"/>
        <v>9.2083015026615297E-2</v>
      </c>
      <c r="K3893" s="119">
        <f t="shared" si="2946"/>
        <v>7.8895631383600992E-2</v>
      </c>
      <c r="L3893" s="119">
        <f t="shared" si="2946"/>
        <v>8.653256334516532E-2</v>
      </c>
      <c r="M3893" s="119">
        <f t="shared" si="2946"/>
        <v>9.4672792945956236E-2</v>
      </c>
      <c r="N3893" s="119">
        <f t="shared" si="2946"/>
        <v>8.8444646100516694E-2</v>
      </c>
      <c r="O3893" s="119">
        <f t="shared" si="2946"/>
        <v>8.4238980077802478E-2</v>
      </c>
      <c r="P3893" s="175">
        <f t="shared" si="2940"/>
        <v>1.0000000000000002</v>
      </c>
      <c r="Q3893" s="556">
        <f t="shared" si="2942"/>
        <v>-2.4085256546753975E-2</v>
      </c>
      <c r="R3893" s="66"/>
      <c r="S3893" s="66"/>
      <c r="T3893" s="67"/>
      <c r="U3893" s="209">
        <v>1</v>
      </c>
    </row>
    <row r="3894" spans="1:21" s="60" customFormat="1" ht="15.75" customHeight="1">
      <c r="A3894" s="60" t="s">
        <v>76</v>
      </c>
      <c r="B3894" s="513">
        <v>635</v>
      </c>
      <c r="C3894" s="595" t="s">
        <v>2485</v>
      </c>
      <c r="D3894" s="119">
        <f t="shared" ref="D3894:O3894" si="2947">D3917/$P3917</f>
        <v>8.5402106758048407E-2</v>
      </c>
      <c r="E3894" s="119">
        <f t="shared" si="2947"/>
        <v>8.6151385820153276E-2</v>
      </c>
      <c r="F3894" s="119">
        <f t="shared" si="2947"/>
        <v>7.5383182533715495E-2</v>
      </c>
      <c r="G3894" s="119">
        <f t="shared" si="2947"/>
        <v>7.8095844130745093E-2</v>
      </c>
      <c r="H3894" s="119">
        <f t="shared" si="2947"/>
        <v>7.9327047967467548E-2</v>
      </c>
      <c r="I3894" s="119">
        <f t="shared" si="2947"/>
        <v>7.8774300787743001E-2</v>
      </c>
      <c r="J3894" s="119">
        <f t="shared" si="2947"/>
        <v>9.4926645949266447E-2</v>
      </c>
      <c r="K3894" s="119">
        <f t="shared" si="2947"/>
        <v>8.108694081086941E-2</v>
      </c>
      <c r="L3894" s="119">
        <f t="shared" si="2947"/>
        <v>8.0689455806894558E-2</v>
      </c>
      <c r="M3894" s="119">
        <f t="shared" si="2947"/>
        <v>9.6299775962997755E-2</v>
      </c>
      <c r="N3894" s="119">
        <f t="shared" si="2947"/>
        <v>8.1665100816651001E-2</v>
      </c>
      <c r="O3894" s="119">
        <f t="shared" si="2947"/>
        <v>8.2198212655447855E-2</v>
      </c>
      <c r="P3894" s="175">
        <f t="shared" si="2940"/>
        <v>1</v>
      </c>
      <c r="Q3894" s="556">
        <f t="shared" si="2942"/>
        <v>-2.1798563540613713E-2</v>
      </c>
      <c r="R3894" s="66"/>
      <c r="S3894" s="66"/>
      <c r="T3894" s="67"/>
      <c r="U3894" s="209">
        <v>1</v>
      </c>
    </row>
    <row r="3895" spans="1:21" s="60" customFormat="1" ht="15.75" customHeight="1">
      <c r="A3895" s="60" t="s">
        <v>76</v>
      </c>
      <c r="B3895" s="513">
        <v>636</v>
      </c>
      <c r="C3895" s="595" t="s">
        <v>2486</v>
      </c>
      <c r="D3895" s="119">
        <f t="shared" ref="D3895:O3895" si="2948">D3918/$P3918</f>
        <v>8.11470408785845E-2</v>
      </c>
      <c r="E3895" s="119">
        <f t="shared" si="2948"/>
        <v>7.6983813659692063E-2</v>
      </c>
      <c r="F3895" s="119">
        <f t="shared" si="2948"/>
        <v>7.615834619387718E-2</v>
      </c>
      <c r="G3895" s="119">
        <f t="shared" si="2948"/>
        <v>7.5009869719699959E-2</v>
      </c>
      <c r="H3895" s="119">
        <f t="shared" si="2948"/>
        <v>7.6589024871693639E-2</v>
      </c>
      <c r="I3895" s="119">
        <f t="shared" si="2948"/>
        <v>8.1075261098948428E-2</v>
      </c>
      <c r="J3895" s="119">
        <f t="shared" si="2948"/>
        <v>9.9056095897785593E-2</v>
      </c>
      <c r="K3895" s="119">
        <f t="shared" si="2948"/>
        <v>8.1218820658220572E-2</v>
      </c>
      <c r="L3895" s="119">
        <f t="shared" si="2948"/>
        <v>8.3874672504755401E-2</v>
      </c>
      <c r="M3895" s="119">
        <f t="shared" si="2948"/>
        <v>9.6256684491978606E-2</v>
      </c>
      <c r="N3895" s="119">
        <f t="shared" si="2948"/>
        <v>8.6458744571654159E-2</v>
      </c>
      <c r="O3895" s="119">
        <f t="shared" si="2948"/>
        <v>8.6171625453109815E-2</v>
      </c>
      <c r="P3895" s="175">
        <f t="shared" si="2940"/>
        <v>1</v>
      </c>
      <c r="Q3895" s="556">
        <f t="shared" si="2942"/>
        <v>6.8295150682951E-3</v>
      </c>
      <c r="R3895" s="66"/>
      <c r="S3895" s="66"/>
      <c r="T3895" s="67"/>
      <c r="U3895" s="209">
        <v>1</v>
      </c>
    </row>
    <row r="3896" spans="1:21" s="60" customFormat="1" ht="15.75" hidden="1" customHeight="1" thickBot="1">
      <c r="A3896" s="60" t="s">
        <v>76</v>
      </c>
      <c r="B3896" s="409"/>
      <c r="C3896" s="621" t="s">
        <v>2487</v>
      </c>
      <c r="D3896" s="102" t="e">
        <f t="shared" ref="D3896:O3896" si="2949">D3919/$P3919</f>
        <v>#DIV/0!</v>
      </c>
      <c r="E3896" s="103" t="e">
        <f t="shared" si="2949"/>
        <v>#DIV/0!</v>
      </c>
      <c r="F3896" s="103" t="e">
        <f t="shared" si="2949"/>
        <v>#DIV/0!</v>
      </c>
      <c r="G3896" s="103" t="e">
        <f t="shared" si="2949"/>
        <v>#DIV/0!</v>
      </c>
      <c r="H3896" s="103" t="e">
        <f t="shared" si="2949"/>
        <v>#DIV/0!</v>
      </c>
      <c r="I3896" s="103" t="e">
        <f t="shared" si="2949"/>
        <v>#DIV/0!</v>
      </c>
      <c r="J3896" s="103" t="e">
        <f t="shared" si="2949"/>
        <v>#DIV/0!</v>
      </c>
      <c r="K3896" s="103" t="e">
        <f t="shared" si="2949"/>
        <v>#DIV/0!</v>
      </c>
      <c r="L3896" s="103" t="e">
        <f t="shared" si="2949"/>
        <v>#DIV/0!</v>
      </c>
      <c r="M3896" s="103" t="e">
        <f t="shared" si="2949"/>
        <v>#DIV/0!</v>
      </c>
      <c r="N3896" s="103" t="e">
        <f t="shared" si="2949"/>
        <v>#DIV/0!</v>
      </c>
      <c r="O3896" s="103" t="e">
        <f t="shared" si="2949"/>
        <v>#DIV/0!</v>
      </c>
      <c r="P3896" s="105" t="e">
        <f t="shared" si="2940"/>
        <v>#DIV/0!</v>
      </c>
      <c r="Q3896" s="106">
        <f t="shared" si="2942"/>
        <v>-1</v>
      </c>
      <c r="R3896" s="83"/>
      <c r="S3896" s="83"/>
      <c r="T3896" s="67"/>
      <c r="U3896" s="209">
        <v>2</v>
      </c>
    </row>
    <row r="3897" spans="1:21" s="60" customFormat="1" ht="15.75" hidden="1" customHeight="1" thickBot="1">
      <c r="A3897" s="60" t="s">
        <v>76</v>
      </c>
      <c r="B3897" s="213"/>
      <c r="C3897" s="620" t="s">
        <v>2488</v>
      </c>
      <c r="D3897" s="102" t="e">
        <f t="shared" ref="D3897:O3897" si="2950">D3920/$P3920</f>
        <v>#DIV/0!</v>
      </c>
      <c r="E3897" s="103" t="e">
        <f t="shared" si="2950"/>
        <v>#DIV/0!</v>
      </c>
      <c r="F3897" s="103" t="e">
        <f t="shared" si="2950"/>
        <v>#DIV/0!</v>
      </c>
      <c r="G3897" s="103" t="e">
        <f t="shared" si="2950"/>
        <v>#DIV/0!</v>
      </c>
      <c r="H3897" s="103" t="e">
        <f t="shared" si="2950"/>
        <v>#DIV/0!</v>
      </c>
      <c r="I3897" s="103" t="e">
        <f t="shared" si="2950"/>
        <v>#DIV/0!</v>
      </c>
      <c r="J3897" s="103" t="e">
        <f t="shared" si="2950"/>
        <v>#DIV/0!</v>
      </c>
      <c r="K3897" s="103" t="e">
        <f t="shared" si="2950"/>
        <v>#DIV/0!</v>
      </c>
      <c r="L3897" s="103" t="e">
        <f t="shared" si="2950"/>
        <v>#DIV/0!</v>
      </c>
      <c r="M3897" s="103" t="e">
        <f t="shared" si="2950"/>
        <v>#DIV/0!</v>
      </c>
      <c r="N3897" s="103" t="e">
        <f t="shared" si="2950"/>
        <v>#DIV/0!</v>
      </c>
      <c r="O3897" s="103" t="e">
        <f t="shared" si="2950"/>
        <v>#DIV/0!</v>
      </c>
      <c r="P3897" s="107" t="e">
        <f t="shared" si="2940"/>
        <v>#DIV/0!</v>
      </c>
      <c r="Q3897" s="108" t="e">
        <f t="shared" si="2942"/>
        <v>#DIV/0!</v>
      </c>
      <c r="R3897" s="83"/>
      <c r="S3897" s="83"/>
      <c r="T3897" s="67"/>
      <c r="U3897" s="209">
        <v>2</v>
      </c>
    </row>
    <row r="3898" spans="1:21" s="60" customFormat="1" ht="15.75" hidden="1" customHeight="1" thickBot="1">
      <c r="A3898" s="60" t="s">
        <v>76</v>
      </c>
      <c r="B3898" s="213"/>
      <c r="C3898" s="620" t="s">
        <v>2583</v>
      </c>
      <c r="D3898" s="102" t="e">
        <f t="shared" ref="D3898:O3898" si="2951">D3921/$P3921</f>
        <v>#DIV/0!</v>
      </c>
      <c r="E3898" s="103" t="e">
        <f t="shared" si="2951"/>
        <v>#DIV/0!</v>
      </c>
      <c r="F3898" s="103" t="e">
        <f t="shared" si="2951"/>
        <v>#DIV/0!</v>
      </c>
      <c r="G3898" s="103" t="e">
        <f t="shared" si="2951"/>
        <v>#DIV/0!</v>
      </c>
      <c r="H3898" s="103" t="e">
        <f t="shared" si="2951"/>
        <v>#DIV/0!</v>
      </c>
      <c r="I3898" s="103" t="e">
        <f t="shared" si="2951"/>
        <v>#DIV/0!</v>
      </c>
      <c r="J3898" s="103" t="e">
        <f t="shared" si="2951"/>
        <v>#DIV/0!</v>
      </c>
      <c r="K3898" s="103" t="e">
        <f t="shared" si="2951"/>
        <v>#DIV/0!</v>
      </c>
      <c r="L3898" s="103" t="e">
        <f t="shared" si="2951"/>
        <v>#DIV/0!</v>
      </c>
      <c r="M3898" s="103" t="e">
        <f t="shared" si="2951"/>
        <v>#DIV/0!</v>
      </c>
      <c r="N3898" s="103" t="e">
        <f t="shared" si="2951"/>
        <v>#DIV/0!</v>
      </c>
      <c r="O3898" s="103" t="e">
        <f t="shared" si="2951"/>
        <v>#DIV/0!</v>
      </c>
      <c r="P3898" s="107" t="e">
        <f t="shared" ref="P3898:P3900" si="2952">SUM(D3898:O3898)</f>
        <v>#DIV/0!</v>
      </c>
      <c r="Q3898" s="108" t="e">
        <f t="shared" ref="Q3898:Q3900" si="2953">(P3921/P3920-1)</f>
        <v>#DIV/0!</v>
      </c>
      <c r="R3898" s="83"/>
      <c r="S3898" s="83"/>
      <c r="T3898" s="67"/>
      <c r="U3898" s="209">
        <v>2</v>
      </c>
    </row>
    <row r="3899" spans="1:21" s="60" customFormat="1" ht="15.75" hidden="1" customHeight="1" thickBot="1">
      <c r="A3899" s="60" t="s">
        <v>76</v>
      </c>
      <c r="B3899" s="213"/>
      <c r="C3899" s="620" t="s">
        <v>2679</v>
      </c>
      <c r="D3899" s="102" t="e">
        <f t="shared" ref="D3899:O3899" si="2954">D3922/$P3922</f>
        <v>#DIV/0!</v>
      </c>
      <c r="E3899" s="103" t="e">
        <f t="shared" si="2954"/>
        <v>#DIV/0!</v>
      </c>
      <c r="F3899" s="103" t="e">
        <f t="shared" si="2954"/>
        <v>#DIV/0!</v>
      </c>
      <c r="G3899" s="103" t="e">
        <f t="shared" si="2954"/>
        <v>#DIV/0!</v>
      </c>
      <c r="H3899" s="103" t="e">
        <f t="shared" si="2954"/>
        <v>#DIV/0!</v>
      </c>
      <c r="I3899" s="103" t="e">
        <f t="shared" si="2954"/>
        <v>#DIV/0!</v>
      </c>
      <c r="J3899" s="103" t="e">
        <f t="shared" si="2954"/>
        <v>#DIV/0!</v>
      </c>
      <c r="K3899" s="103" t="e">
        <f t="shared" si="2954"/>
        <v>#DIV/0!</v>
      </c>
      <c r="L3899" s="103" t="e">
        <f t="shared" si="2954"/>
        <v>#DIV/0!</v>
      </c>
      <c r="M3899" s="103" t="e">
        <f t="shared" si="2954"/>
        <v>#DIV/0!</v>
      </c>
      <c r="N3899" s="103" t="e">
        <f t="shared" si="2954"/>
        <v>#DIV/0!</v>
      </c>
      <c r="O3899" s="103" t="e">
        <f t="shared" si="2954"/>
        <v>#DIV/0!</v>
      </c>
      <c r="P3899" s="107" t="e">
        <f t="shared" si="2952"/>
        <v>#DIV/0!</v>
      </c>
      <c r="Q3899" s="108" t="e">
        <f t="shared" si="2953"/>
        <v>#DIV/0!</v>
      </c>
      <c r="R3899" s="83"/>
      <c r="S3899" s="83"/>
      <c r="T3899" s="67"/>
      <c r="U3899" s="209">
        <v>2</v>
      </c>
    </row>
    <row r="3900" spans="1:21" s="60" customFormat="1" ht="15.75" hidden="1" customHeight="1" thickBot="1">
      <c r="A3900" s="60" t="s">
        <v>76</v>
      </c>
      <c r="B3900" s="213"/>
      <c r="C3900" s="620" t="s">
        <v>2775</v>
      </c>
      <c r="D3900" s="102" t="e">
        <f t="shared" ref="D3900:O3900" si="2955">D3923/$P3923</f>
        <v>#DIV/0!</v>
      </c>
      <c r="E3900" s="103" t="e">
        <f t="shared" si="2955"/>
        <v>#DIV/0!</v>
      </c>
      <c r="F3900" s="103" t="e">
        <f t="shared" si="2955"/>
        <v>#DIV/0!</v>
      </c>
      <c r="G3900" s="103" t="e">
        <f t="shared" si="2955"/>
        <v>#DIV/0!</v>
      </c>
      <c r="H3900" s="103" t="e">
        <f t="shared" si="2955"/>
        <v>#DIV/0!</v>
      </c>
      <c r="I3900" s="103" t="e">
        <f t="shared" si="2955"/>
        <v>#DIV/0!</v>
      </c>
      <c r="J3900" s="103" t="e">
        <f t="shared" si="2955"/>
        <v>#DIV/0!</v>
      </c>
      <c r="K3900" s="103" t="e">
        <f t="shared" si="2955"/>
        <v>#DIV/0!</v>
      </c>
      <c r="L3900" s="103" t="e">
        <f t="shared" si="2955"/>
        <v>#DIV/0!</v>
      </c>
      <c r="M3900" s="103" t="e">
        <f t="shared" si="2955"/>
        <v>#DIV/0!</v>
      </c>
      <c r="N3900" s="103" t="e">
        <f t="shared" si="2955"/>
        <v>#DIV/0!</v>
      </c>
      <c r="O3900" s="103" t="e">
        <f t="shared" si="2955"/>
        <v>#DIV/0!</v>
      </c>
      <c r="P3900" s="107" t="e">
        <f t="shared" si="2952"/>
        <v>#DIV/0!</v>
      </c>
      <c r="Q3900" s="108" t="e">
        <f t="shared" si="2953"/>
        <v>#DIV/0!</v>
      </c>
      <c r="R3900" s="83"/>
      <c r="S3900" s="83"/>
      <c r="T3900" s="67"/>
      <c r="U3900" s="209">
        <v>2</v>
      </c>
    </row>
    <row r="3901" spans="1:21" s="60" customFormat="1" ht="15.75" hidden="1" customHeight="1" thickBot="1">
      <c r="A3901" s="60" t="s">
        <v>76</v>
      </c>
      <c r="B3901" s="213"/>
      <c r="C3901" s="568" t="s">
        <v>2489</v>
      </c>
      <c r="D3901" s="351">
        <v>118.29355639000001</v>
      </c>
      <c r="E3901" s="352">
        <v>114.66184283</v>
      </c>
      <c r="F3901" s="352">
        <v>108.49468867</v>
      </c>
      <c r="G3901" s="352">
        <v>113.22225590000001</v>
      </c>
      <c r="H3901" s="352">
        <v>112.26301862999999</v>
      </c>
      <c r="I3901" s="352">
        <v>118.36041603</v>
      </c>
      <c r="J3901" s="352">
        <v>135.53088112</v>
      </c>
      <c r="K3901" s="352">
        <v>116.02210189</v>
      </c>
      <c r="L3901" s="352">
        <v>122.92121933</v>
      </c>
      <c r="M3901" s="352">
        <v>137.05144268999999</v>
      </c>
      <c r="N3901" s="352">
        <v>125.45642837999999</v>
      </c>
      <c r="O3901" s="83">
        <v>117.64475163</v>
      </c>
      <c r="P3901" s="304">
        <f>SUM(D3901:O3901)</f>
        <v>1439.92260349</v>
      </c>
      <c r="Q3901" s="84"/>
      <c r="R3901" s="83"/>
      <c r="S3901" s="83"/>
      <c r="T3901" s="67"/>
      <c r="U3901" s="209">
        <v>2</v>
      </c>
    </row>
    <row r="3902" spans="1:21" s="60" customFormat="1" ht="15.75" hidden="1" customHeight="1" thickBot="1">
      <c r="A3902" s="60" t="s">
        <v>76</v>
      </c>
      <c r="B3902" s="213"/>
      <c r="C3902" s="620" t="s">
        <v>2490</v>
      </c>
      <c r="D3902" s="109">
        <v>122.63507137000001</v>
      </c>
      <c r="E3902" s="110">
        <v>118.72016418</v>
      </c>
      <c r="F3902" s="110">
        <v>114.92700837</v>
      </c>
      <c r="G3902" s="110">
        <v>116.23601012</v>
      </c>
      <c r="H3902" s="110">
        <v>117.51030744000001</v>
      </c>
      <c r="I3902" s="110">
        <v>125.06075353999999</v>
      </c>
      <c r="J3902" s="110">
        <v>142.74358046</v>
      </c>
      <c r="K3902" s="110">
        <v>122.6172218</v>
      </c>
      <c r="L3902" s="110">
        <v>125.17378411999999</v>
      </c>
      <c r="M3902" s="110">
        <v>147.64707081</v>
      </c>
      <c r="N3902" s="110">
        <v>128.87974376</v>
      </c>
      <c r="O3902" s="111">
        <v>124.01451713</v>
      </c>
      <c r="P3902" s="112">
        <f>SUM(D3902:O3902)</f>
        <v>1506.1652331</v>
      </c>
      <c r="Q3902" s="240"/>
      <c r="R3902" s="315"/>
      <c r="S3902" s="315"/>
      <c r="T3902" s="242"/>
      <c r="U3902" s="209">
        <v>2</v>
      </c>
    </row>
    <row r="3903" spans="1:21" s="60" customFormat="1" ht="15.75" hidden="1" customHeight="1" thickBot="1">
      <c r="A3903" s="60" t="s">
        <v>76</v>
      </c>
      <c r="B3903" s="213"/>
      <c r="C3903" s="620" t="s">
        <v>2491</v>
      </c>
      <c r="D3903" s="109">
        <v>128.61848689999999</v>
      </c>
      <c r="E3903" s="110">
        <v>123.57913227</v>
      </c>
      <c r="F3903" s="110">
        <v>120.9842337</v>
      </c>
      <c r="G3903" s="110">
        <v>121.37805056000001</v>
      </c>
      <c r="H3903" s="110">
        <v>122.51344712</v>
      </c>
      <c r="I3903" s="110">
        <v>132.42236815000001</v>
      </c>
      <c r="J3903" s="110">
        <v>149.01897567</v>
      </c>
      <c r="K3903" s="110">
        <v>134.43676581</v>
      </c>
      <c r="L3903" s="110">
        <v>133.95036313</v>
      </c>
      <c r="M3903" s="110">
        <v>153.22167066</v>
      </c>
      <c r="N3903" s="110">
        <v>137.4011635</v>
      </c>
      <c r="O3903" s="111">
        <v>132.77955925000001</v>
      </c>
      <c r="P3903" s="112">
        <f t="shared" ref="P3903:P3908" si="2956">SUM(D3903:O3903)</f>
        <v>1590.3042167199999</v>
      </c>
      <c r="Q3903" s="80"/>
      <c r="R3903" s="114"/>
      <c r="S3903" s="114"/>
      <c r="T3903" s="115">
        <f t="shared" ref="T3903:T3908" si="2957">R3903-S3903</f>
        <v>0</v>
      </c>
      <c r="U3903" s="209">
        <v>2</v>
      </c>
    </row>
    <row r="3904" spans="1:21" s="60" customFormat="1" ht="15.75" hidden="1" customHeight="1" thickBot="1">
      <c r="A3904" s="60" t="s">
        <v>76</v>
      </c>
      <c r="B3904" s="213"/>
      <c r="C3904" s="620" t="s">
        <v>2473</v>
      </c>
      <c r="D3904" s="109">
        <v>135.83602705999999</v>
      </c>
      <c r="E3904" s="110">
        <v>132.88256308000001</v>
      </c>
      <c r="F3904" s="110">
        <v>131.24772343000001</v>
      </c>
      <c r="G3904" s="110">
        <v>127.31989043999999</v>
      </c>
      <c r="H3904" s="110">
        <v>133.97199538000001</v>
      </c>
      <c r="I3904" s="110">
        <v>139.61275443</v>
      </c>
      <c r="J3904" s="110">
        <v>161.17104455</v>
      </c>
      <c r="K3904" s="110">
        <v>138.38332432000001</v>
      </c>
      <c r="L3904" s="110">
        <v>144.65328341</v>
      </c>
      <c r="M3904" s="110">
        <v>160.26869192000001</v>
      </c>
      <c r="N3904" s="110">
        <v>148.44097195000001</v>
      </c>
      <c r="O3904" s="111">
        <v>142.73298883000001</v>
      </c>
      <c r="P3904" s="112">
        <f t="shared" si="2956"/>
        <v>1696.5212588000002</v>
      </c>
      <c r="Q3904" s="80"/>
      <c r="R3904" s="114"/>
      <c r="S3904" s="114"/>
      <c r="T3904" s="115">
        <f t="shared" si="2957"/>
        <v>0</v>
      </c>
      <c r="U3904" s="209">
        <v>2</v>
      </c>
    </row>
    <row r="3905" spans="1:24" s="60" customFormat="1" ht="15.75" hidden="1" customHeight="1" thickBot="1">
      <c r="A3905" s="60" t="s">
        <v>76</v>
      </c>
      <c r="B3905" s="213"/>
      <c r="C3905" s="620" t="s">
        <v>2474</v>
      </c>
      <c r="D3905" s="109">
        <v>144.12646053</v>
      </c>
      <c r="E3905" s="110">
        <v>141.20442492000001</v>
      </c>
      <c r="F3905" s="110">
        <v>138.05191013999999</v>
      </c>
      <c r="G3905" s="110">
        <v>137.42689877999999</v>
      </c>
      <c r="H3905" s="110">
        <v>143.64107342</v>
      </c>
      <c r="I3905" s="110">
        <v>147.64904835999999</v>
      </c>
      <c r="J3905" s="110">
        <v>172.37184504000001</v>
      </c>
      <c r="K3905" s="110">
        <v>146.81927791000001</v>
      </c>
      <c r="L3905" s="110">
        <v>153.09968029999999</v>
      </c>
      <c r="M3905" s="110">
        <v>172.34668766999999</v>
      </c>
      <c r="N3905" s="110">
        <v>156.79888711000001</v>
      </c>
      <c r="O3905" s="111">
        <v>151.31922408</v>
      </c>
      <c r="P3905" s="112">
        <f t="shared" si="2956"/>
        <v>1804.8554182599996</v>
      </c>
      <c r="Q3905" s="80"/>
      <c r="R3905" s="114"/>
      <c r="S3905" s="114"/>
      <c r="T3905" s="115">
        <f t="shared" si="2957"/>
        <v>0</v>
      </c>
      <c r="U3905" s="209">
        <v>2</v>
      </c>
    </row>
    <row r="3906" spans="1:24" s="60" customFormat="1" ht="15.75" hidden="1" customHeight="1" thickBot="1">
      <c r="A3906" s="60" t="s">
        <v>76</v>
      </c>
      <c r="B3906" s="213"/>
      <c r="C3906" s="620" t="s">
        <v>2475</v>
      </c>
      <c r="D3906" s="151">
        <v>141.03196602</v>
      </c>
      <c r="E3906" s="152">
        <v>166.87924656999999</v>
      </c>
      <c r="F3906" s="152">
        <v>142.78169515000002</v>
      </c>
      <c r="G3906" s="152">
        <v>147.56740281</v>
      </c>
      <c r="H3906" s="152">
        <v>151.41362050999999</v>
      </c>
      <c r="I3906" s="152">
        <v>156.37383493999999</v>
      </c>
      <c r="J3906" s="152">
        <v>182.39504458000002</v>
      </c>
      <c r="K3906" s="152">
        <v>153.21375043999998</v>
      </c>
      <c r="L3906" s="152">
        <v>160.77537149</v>
      </c>
      <c r="M3906" s="152">
        <v>181.25146369999999</v>
      </c>
      <c r="N3906" s="152">
        <v>161.68491381999999</v>
      </c>
      <c r="O3906" s="111">
        <v>156.65941900999999</v>
      </c>
      <c r="P3906" s="112">
        <f t="shared" si="2956"/>
        <v>1902.0277290399999</v>
      </c>
      <c r="Q3906" s="80"/>
      <c r="R3906" s="114"/>
      <c r="S3906" s="114"/>
      <c r="T3906" s="115">
        <f t="shared" si="2957"/>
        <v>0</v>
      </c>
      <c r="U3906" s="209">
        <v>2</v>
      </c>
    </row>
    <row r="3907" spans="1:24" s="60" customFormat="1" ht="15.75" hidden="1" customHeight="1" thickBot="1">
      <c r="A3907" s="60" t="s">
        <v>76</v>
      </c>
      <c r="B3907" s="213"/>
      <c r="C3907" s="620" t="s">
        <v>2476</v>
      </c>
      <c r="D3907" s="306">
        <v>160.44715012999998</v>
      </c>
      <c r="E3907" s="307">
        <v>157.85916843999999</v>
      </c>
      <c r="F3907" s="307">
        <v>152.07260067999999</v>
      </c>
      <c r="G3907" s="307">
        <v>152.13428755999999</v>
      </c>
      <c r="H3907" s="307">
        <v>152.08339078</v>
      </c>
      <c r="I3907" s="307">
        <v>162.51153196999999</v>
      </c>
      <c r="J3907" s="307">
        <v>186.94622021000001</v>
      </c>
      <c r="K3907" s="307">
        <v>160.04150412999999</v>
      </c>
      <c r="L3907" s="307">
        <v>162.80936758000001</v>
      </c>
      <c r="M3907" s="307">
        <v>186.36166041999999</v>
      </c>
      <c r="N3907" s="307">
        <v>169.79487387999998</v>
      </c>
      <c r="O3907" s="308">
        <v>166.05753096999999</v>
      </c>
      <c r="P3907" s="309">
        <f t="shared" si="2956"/>
        <v>1969.1192867499999</v>
      </c>
      <c r="Q3907" s="80"/>
      <c r="R3907" s="109"/>
      <c r="S3907" s="109"/>
      <c r="T3907" s="52">
        <f>S3907-R3907</f>
        <v>0</v>
      </c>
      <c r="U3907" s="209">
        <v>2</v>
      </c>
    </row>
    <row r="3908" spans="1:24" s="60" customFormat="1" ht="15.75" hidden="1" customHeight="1">
      <c r="A3908" s="60" t="s">
        <v>76</v>
      </c>
      <c r="B3908" s="512"/>
      <c r="C3908" s="568" t="s">
        <v>2477</v>
      </c>
      <c r="D3908" s="306">
        <v>164.37462313</v>
      </c>
      <c r="E3908" s="307">
        <v>163.30448096999999</v>
      </c>
      <c r="F3908" s="307">
        <v>154.75432909</v>
      </c>
      <c r="G3908" s="307">
        <v>146.77518578999999</v>
      </c>
      <c r="H3908" s="307">
        <v>170.37322406999999</v>
      </c>
      <c r="I3908" s="307">
        <v>174.92285041</v>
      </c>
      <c r="J3908" s="307">
        <v>199.10011219999998</v>
      </c>
      <c r="K3908" s="307">
        <v>170.11292329</v>
      </c>
      <c r="L3908" s="307">
        <v>173.34991687999999</v>
      </c>
      <c r="M3908" s="307">
        <v>198.32009988999999</v>
      </c>
      <c r="N3908" s="307">
        <v>177.17054721</v>
      </c>
      <c r="O3908" s="308">
        <v>172.04174421000002</v>
      </c>
      <c r="P3908" s="309">
        <f t="shared" si="2956"/>
        <v>2064.60003714</v>
      </c>
      <c r="Q3908" s="80"/>
      <c r="R3908" s="342">
        <v>2071.5</v>
      </c>
      <c r="S3908" s="342">
        <v>2071.5</v>
      </c>
      <c r="T3908" s="355">
        <f t="shared" si="2957"/>
        <v>0</v>
      </c>
      <c r="U3908" s="209">
        <v>2</v>
      </c>
    </row>
    <row r="3909" spans="1:24" s="60" customFormat="1" ht="15.6" customHeight="1">
      <c r="A3909" s="60" t="s">
        <v>76</v>
      </c>
      <c r="B3909" s="513">
        <v>637</v>
      </c>
      <c r="C3909" s="595" t="s">
        <v>2827</v>
      </c>
      <c r="D3909" s="551">
        <v>226.1</v>
      </c>
      <c r="E3909" s="551">
        <v>214.6</v>
      </c>
      <c r="F3909" s="551">
        <v>212.3</v>
      </c>
      <c r="G3909" s="551">
        <v>210</v>
      </c>
      <c r="H3909" s="551">
        <v>214.4</v>
      </c>
      <c r="I3909" s="551">
        <v>226.9</v>
      </c>
      <c r="J3909" s="551">
        <v>277.2</v>
      </c>
      <c r="K3909" s="551">
        <v>226.5</v>
      </c>
      <c r="L3909" s="551">
        <v>233.9</v>
      </c>
      <c r="M3909" s="551">
        <v>268.3</v>
      </c>
      <c r="N3909" s="551">
        <v>241</v>
      </c>
      <c r="O3909" s="551">
        <f>(R3909)-SUM(D3909:N3909)</f>
        <v>240.29999999999973</v>
      </c>
      <c r="P3909" s="552">
        <f t="shared" ref="P3909" si="2958">SUM(D3909:O3909)</f>
        <v>2791.5</v>
      </c>
      <c r="Q3909" s="173"/>
      <c r="R3909" s="551">
        <v>2791.5</v>
      </c>
      <c r="S3909" s="551">
        <v>2791.5</v>
      </c>
      <c r="T3909" s="521">
        <f>R3909-S3909</f>
        <v>0</v>
      </c>
      <c r="U3909" s="209">
        <v>1</v>
      </c>
    </row>
    <row r="3910" spans="1:24" s="60" customFormat="1" ht="15.75" hidden="1" customHeight="1" thickBot="1">
      <c r="A3910" s="60" t="s">
        <v>76</v>
      </c>
      <c r="B3910" s="409"/>
      <c r="C3910" s="621" t="s">
        <v>2478</v>
      </c>
      <c r="D3910" s="312">
        <v>178.1218235</v>
      </c>
      <c r="E3910" s="313">
        <v>172.31710114949877</v>
      </c>
      <c r="F3910" s="313">
        <v>163.85241429050478</v>
      </c>
      <c r="G3910" s="313">
        <v>166.23948850158101</v>
      </c>
      <c r="H3910" s="313">
        <v>172.81435267598201</v>
      </c>
      <c r="I3910" s="313">
        <v>178.00566984083949</v>
      </c>
      <c r="J3910" s="313">
        <v>204.44416344704467</v>
      </c>
      <c r="K3910" s="313">
        <v>176.82493486125995</v>
      </c>
      <c r="L3910" s="313">
        <v>174.80912736106043</v>
      </c>
      <c r="M3910" s="313">
        <v>203.47617301992219</v>
      </c>
      <c r="N3910" s="313">
        <v>185.81663019042173</v>
      </c>
      <c r="O3910" s="305">
        <v>182.8802055089073</v>
      </c>
      <c r="P3910" s="314">
        <f>SUM(D3910:O3910)</f>
        <v>2159.6020843470224</v>
      </c>
      <c r="Q3910" s="75"/>
      <c r="R3910" s="395">
        <v>2160.1</v>
      </c>
      <c r="S3910" s="396">
        <v>2160.1</v>
      </c>
      <c r="T3910" s="397">
        <f>R3910-S3910</f>
        <v>0</v>
      </c>
      <c r="U3910" s="209">
        <v>2</v>
      </c>
      <c r="X3910" s="60">
        <v>4.88</v>
      </c>
    </row>
    <row r="3911" spans="1:24" s="60" customFormat="1" ht="15.75" hidden="1" customHeight="1" thickBot="1">
      <c r="A3911" s="60" t="s">
        <v>76</v>
      </c>
      <c r="B3911" s="62"/>
      <c r="C3911" s="620" t="s">
        <v>2479</v>
      </c>
      <c r="D3911" s="109">
        <v>180.90455329644061</v>
      </c>
      <c r="E3911" s="110">
        <v>175.47203572999859</v>
      </c>
      <c r="F3911" s="110">
        <v>169.30628556903864</v>
      </c>
      <c r="G3911" s="110">
        <v>166.85995534949816</v>
      </c>
      <c r="H3911" s="110">
        <v>179.40277214318633</v>
      </c>
      <c r="I3911" s="110">
        <v>182.52896148507878</v>
      </c>
      <c r="J3911" s="110">
        <v>208.86764385774967</v>
      </c>
      <c r="K3911" s="110">
        <v>184.7142866564717</v>
      </c>
      <c r="L3911" s="110">
        <v>180.20637366225833</v>
      </c>
      <c r="M3911" s="110">
        <v>153.97378671799737</v>
      </c>
      <c r="N3911" s="110">
        <v>119.09295822687872</v>
      </c>
      <c r="O3911" s="111">
        <v>148.50384072396582</v>
      </c>
      <c r="P3911" s="112">
        <f t="shared" ref="P3911:P3920" si="2959">SUM(D3911:O3911)</f>
        <v>2049.8334534185624</v>
      </c>
      <c r="Q3911" s="75"/>
      <c r="R3911" s="109">
        <v>2218.3000000000002</v>
      </c>
      <c r="S3911" s="114">
        <v>2218.3000000000002</v>
      </c>
      <c r="T3911" s="310">
        <f t="shared" ref="T3911:T3920" si="2960">R3911-S3911</f>
        <v>0</v>
      </c>
      <c r="U3911" s="209">
        <v>2</v>
      </c>
      <c r="X3911" s="60">
        <v>4.97</v>
      </c>
    </row>
    <row r="3912" spans="1:24" s="60" customFormat="1" ht="15.75" hidden="1" customHeight="1" thickBot="1">
      <c r="A3912" s="60" t="s">
        <v>76</v>
      </c>
      <c r="B3912" s="62"/>
      <c r="C3912" s="620" t="s">
        <v>2480</v>
      </c>
      <c r="D3912" s="312">
        <v>166.64998341815962</v>
      </c>
      <c r="E3912" s="313">
        <v>162.78896759448298</v>
      </c>
      <c r="F3912" s="313">
        <v>154.97312047696934</v>
      </c>
      <c r="G3912" s="313">
        <v>170.55036418510463</v>
      </c>
      <c r="H3912" s="313">
        <v>174.42298607762373</v>
      </c>
      <c r="I3912" s="313">
        <v>171.98886930894972</v>
      </c>
      <c r="J3912" s="313">
        <v>203.35925088018911</v>
      </c>
      <c r="K3912" s="313">
        <v>178.73361350983512</v>
      </c>
      <c r="L3912" s="313">
        <v>181.02883822512561</v>
      </c>
      <c r="M3912" s="313">
        <v>234.12696714718734</v>
      </c>
      <c r="N3912" s="313">
        <v>217.78238682120559</v>
      </c>
      <c r="O3912" s="305">
        <v>217.73656470363414</v>
      </c>
      <c r="P3912" s="314">
        <f t="shared" si="2959"/>
        <v>2234.141912348467</v>
      </c>
      <c r="Q3912" s="79"/>
      <c r="R3912" s="306">
        <v>2124.1999999999998</v>
      </c>
      <c r="S3912" s="342">
        <v>2124.1999999999998</v>
      </c>
      <c r="T3912" s="355">
        <f t="shared" si="2960"/>
        <v>0</v>
      </c>
      <c r="U3912" s="209">
        <v>2</v>
      </c>
      <c r="X3912" s="60">
        <v>4.9000000000000004</v>
      </c>
    </row>
    <row r="3913" spans="1:24" s="60" customFormat="1" ht="15.6" hidden="1" customHeight="1" thickBot="1">
      <c r="A3913" s="60" t="s">
        <v>76</v>
      </c>
      <c r="B3913" s="62"/>
      <c r="C3913" s="620" t="s">
        <v>2481</v>
      </c>
      <c r="D3913" s="109">
        <v>221.96750562330936</v>
      </c>
      <c r="E3913" s="110">
        <v>217.91104207580895</v>
      </c>
      <c r="F3913" s="110">
        <v>197.23202276843236</v>
      </c>
      <c r="G3913" s="110">
        <v>204.75534883845839</v>
      </c>
      <c r="H3913" s="110">
        <v>216.47600258726845</v>
      </c>
      <c r="I3913" s="110">
        <v>222.78196225892984</v>
      </c>
      <c r="J3913" s="110">
        <v>263.79071994112013</v>
      </c>
      <c r="K3913" s="110">
        <v>218.83243977630042</v>
      </c>
      <c r="L3913" s="110">
        <v>231.95456719572132</v>
      </c>
      <c r="M3913" s="110">
        <v>268.07436309668446</v>
      </c>
      <c r="N3913" s="110">
        <v>252.60224740290957</v>
      </c>
      <c r="O3913" s="111">
        <v>239.46945261245676</v>
      </c>
      <c r="P3913" s="112">
        <f t="shared" si="2959"/>
        <v>2755.8476741774002</v>
      </c>
      <c r="Q3913" s="113"/>
      <c r="R3913" s="109">
        <v>2544.1999999999998</v>
      </c>
      <c r="S3913" s="114">
        <v>2544.1999999999998</v>
      </c>
      <c r="T3913" s="115">
        <f t="shared" si="2960"/>
        <v>0</v>
      </c>
      <c r="U3913" s="209">
        <v>2</v>
      </c>
      <c r="X3913" s="60">
        <v>5.0199999999999996</v>
      </c>
    </row>
    <row r="3914" spans="1:24" s="60" customFormat="1" ht="15.6" hidden="1" customHeight="1" thickBot="1">
      <c r="A3914" s="60" t="s">
        <v>76</v>
      </c>
      <c r="B3914" s="62"/>
      <c r="C3914" s="620" t="s">
        <v>2482</v>
      </c>
      <c r="D3914" s="109">
        <v>243.71597165</v>
      </c>
      <c r="E3914" s="110">
        <v>232.05088537</v>
      </c>
      <c r="F3914" s="110">
        <v>228.13313088999999</v>
      </c>
      <c r="G3914" s="110">
        <v>218.00949880000002</v>
      </c>
      <c r="H3914" s="110">
        <v>237.74270387999999</v>
      </c>
      <c r="I3914" s="110">
        <v>234.46569129</v>
      </c>
      <c r="J3914" s="110">
        <v>282.82924694999997</v>
      </c>
      <c r="K3914" s="110">
        <v>239.58161319999999</v>
      </c>
      <c r="L3914" s="110">
        <v>246.97251355</v>
      </c>
      <c r="M3914" s="110">
        <v>276.42933504999996</v>
      </c>
      <c r="N3914" s="110">
        <v>249.63179875999998</v>
      </c>
      <c r="O3914" s="111">
        <v>243.03045075</v>
      </c>
      <c r="P3914" s="112">
        <f t="shared" si="2959"/>
        <v>2932.5928401399997</v>
      </c>
      <c r="Q3914" s="79"/>
      <c r="R3914" s="117">
        <v>2884.7</v>
      </c>
      <c r="S3914" s="114">
        <v>2884.7</v>
      </c>
      <c r="T3914" s="115">
        <f t="shared" si="2960"/>
        <v>0</v>
      </c>
      <c r="U3914" s="209">
        <v>2</v>
      </c>
      <c r="X3914" s="60">
        <v>5.3</v>
      </c>
    </row>
    <row r="3915" spans="1:24" s="60" customFormat="1" ht="15.75" hidden="1" customHeight="1" thickBot="1">
      <c r="A3915" s="60" t="s">
        <v>76</v>
      </c>
      <c r="B3915" s="62">
        <f>+B3909+1</f>
        <v>638</v>
      </c>
      <c r="C3915" s="620" t="s">
        <v>2483</v>
      </c>
      <c r="D3915" s="109">
        <v>239.61480619999998</v>
      </c>
      <c r="E3915" s="110">
        <v>238.27209832</v>
      </c>
      <c r="F3915" s="110">
        <v>224.56089506000001</v>
      </c>
      <c r="G3915" s="110">
        <v>230.70271465000002</v>
      </c>
      <c r="H3915" s="110">
        <v>232.96726025617309</v>
      </c>
      <c r="I3915" s="110">
        <v>235.83348955351335</v>
      </c>
      <c r="J3915" s="110">
        <v>264.93980437001557</v>
      </c>
      <c r="K3915" s="110">
        <v>232.05251111678331</v>
      </c>
      <c r="L3915" s="110">
        <v>243.53692829543758</v>
      </c>
      <c r="M3915" s="110">
        <v>270.70762254824763</v>
      </c>
      <c r="N3915" s="110">
        <v>245.51543808802967</v>
      </c>
      <c r="O3915" s="111">
        <v>240.18659956675765</v>
      </c>
      <c r="P3915" s="112">
        <f t="shared" si="2959"/>
        <v>2898.8901680249573</v>
      </c>
      <c r="Q3915" s="79"/>
      <c r="R3915" s="116">
        <v>2912.4</v>
      </c>
      <c r="S3915" s="114">
        <v>2912.4</v>
      </c>
      <c r="T3915" s="115">
        <f t="shared" si="2960"/>
        <v>0</v>
      </c>
      <c r="U3915" s="209">
        <v>2</v>
      </c>
      <c r="X3915" s="60">
        <v>4.99</v>
      </c>
    </row>
    <row r="3916" spans="1:24" s="60" customFormat="1" ht="15.75" hidden="1" customHeight="1">
      <c r="A3916" s="60" t="s">
        <v>76</v>
      </c>
      <c r="B3916" s="408">
        <v>683</v>
      </c>
      <c r="C3916" s="568" t="s">
        <v>2484</v>
      </c>
      <c r="D3916" s="306">
        <v>229.20540155858302</v>
      </c>
      <c r="E3916" s="307">
        <v>223.04428418748378</v>
      </c>
      <c r="F3916" s="307">
        <v>216.48174584365304</v>
      </c>
      <c r="G3916" s="307">
        <v>211.42240592042063</v>
      </c>
      <c r="H3916" s="307">
        <v>225.27434680087345</v>
      </c>
      <c r="I3916" s="307">
        <v>238.75438875662425</v>
      </c>
      <c r="J3916" s="307">
        <v>260.50926351837904</v>
      </c>
      <c r="K3916" s="307">
        <v>223.20123663000001</v>
      </c>
      <c r="L3916" s="307">
        <v>244.8066490969143</v>
      </c>
      <c r="M3916" s="307">
        <v>267.8359256422101</v>
      </c>
      <c r="N3916" s="307">
        <v>250.21606439721486</v>
      </c>
      <c r="O3916" s="308">
        <v>238.31794227485736</v>
      </c>
      <c r="P3916" s="309">
        <f t="shared" si="2959"/>
        <v>2829.0696546272134</v>
      </c>
      <c r="Q3916" s="79"/>
      <c r="R3916" s="342">
        <v>2804.8</v>
      </c>
      <c r="S3916" s="342">
        <v>2804.8</v>
      </c>
      <c r="T3916" s="355">
        <f t="shared" si="2960"/>
        <v>0</v>
      </c>
      <c r="U3916" s="209">
        <v>2</v>
      </c>
      <c r="X3916" s="60">
        <v>5.03</v>
      </c>
    </row>
    <row r="3917" spans="1:24" s="60" customFormat="1" ht="15.75" customHeight="1">
      <c r="A3917" s="60" t="s">
        <v>76</v>
      </c>
      <c r="B3917" s="513">
        <v>638</v>
      </c>
      <c r="C3917" s="595" t="s">
        <v>2485</v>
      </c>
      <c r="D3917" s="551">
        <v>236.34179024222317</v>
      </c>
      <c r="E3917" s="551">
        <v>238.41534511869219</v>
      </c>
      <c r="F3917" s="551">
        <v>208.61541934380426</v>
      </c>
      <c r="G3917" s="551">
        <v>216.12243904742397</v>
      </c>
      <c r="H3917" s="551">
        <v>219.52967254516972</v>
      </c>
      <c r="I3917" s="565">
        <v>218</v>
      </c>
      <c r="J3917" s="565">
        <v>262.7</v>
      </c>
      <c r="K3917" s="565">
        <v>224.4</v>
      </c>
      <c r="L3917" s="565">
        <v>223.3</v>
      </c>
      <c r="M3917" s="565">
        <v>266.5</v>
      </c>
      <c r="N3917" s="565">
        <v>226</v>
      </c>
      <c r="O3917" s="551">
        <f>(R3917)-SUM(D3917:N3917)</f>
        <v>227.47533370268638</v>
      </c>
      <c r="P3917" s="552">
        <f t="shared" si="2959"/>
        <v>2767.4</v>
      </c>
      <c r="Q3917" s="523"/>
      <c r="R3917" s="565">
        <v>2767.4</v>
      </c>
      <c r="S3917" s="565">
        <v>2767.4</v>
      </c>
      <c r="T3917" s="521">
        <f t="shared" si="2960"/>
        <v>0</v>
      </c>
      <c r="U3917" s="209">
        <v>1</v>
      </c>
    </row>
    <row r="3918" spans="1:24" s="60" customFormat="1" ht="15.75" customHeight="1">
      <c r="A3918" s="60" t="s">
        <v>76</v>
      </c>
      <c r="B3918" s="513">
        <v>639</v>
      </c>
      <c r="C3918" s="595" t="s">
        <v>2486</v>
      </c>
      <c r="D3918" s="565">
        <v>226.1</v>
      </c>
      <c r="E3918" s="565">
        <v>214.5</v>
      </c>
      <c r="F3918" s="565">
        <v>212.2</v>
      </c>
      <c r="G3918" s="565">
        <v>209</v>
      </c>
      <c r="H3918" s="565">
        <v>213.4</v>
      </c>
      <c r="I3918" s="565">
        <v>225.9</v>
      </c>
      <c r="J3918" s="565">
        <v>276</v>
      </c>
      <c r="K3918" s="565">
        <v>226.3</v>
      </c>
      <c r="L3918" s="565">
        <v>233.7</v>
      </c>
      <c r="M3918" s="565">
        <v>268.2</v>
      </c>
      <c r="N3918" s="565">
        <v>240.9</v>
      </c>
      <c r="O3918" s="554">
        <f>(R3918)-SUM(D3918:N3918)</f>
        <v>240.09999999999991</v>
      </c>
      <c r="P3918" s="555">
        <f t="shared" si="2959"/>
        <v>2786.3</v>
      </c>
      <c r="Q3918" s="240"/>
      <c r="R3918" s="565">
        <v>2786.3</v>
      </c>
      <c r="S3918" s="565">
        <v>2786.3</v>
      </c>
      <c r="T3918" s="521">
        <f t="shared" si="2960"/>
        <v>0</v>
      </c>
      <c r="U3918" s="209">
        <v>1</v>
      </c>
    </row>
    <row r="3919" spans="1:24" s="60" customFormat="1" ht="15.75" hidden="1" customHeight="1" thickBot="1">
      <c r="A3919" s="60" t="s">
        <v>76</v>
      </c>
      <c r="B3919" s="409"/>
      <c r="C3919" s="621" t="s">
        <v>2487</v>
      </c>
      <c r="D3919" s="415"/>
      <c r="E3919" s="416"/>
      <c r="F3919" s="416"/>
      <c r="G3919" s="416"/>
      <c r="H3919" s="416"/>
      <c r="I3919" s="416"/>
      <c r="J3919" s="416"/>
      <c r="K3919" s="416"/>
      <c r="L3919" s="416"/>
      <c r="M3919" s="416"/>
      <c r="N3919" s="416"/>
      <c r="O3919" s="305">
        <f>(R3919)-SUM(D3919:N3919)</f>
        <v>0</v>
      </c>
      <c r="P3919" s="314">
        <f t="shared" si="2959"/>
        <v>0</v>
      </c>
      <c r="Q3919" s="80"/>
      <c r="R3919" s="420"/>
      <c r="S3919" s="343"/>
      <c r="T3919" s="403">
        <f t="shared" si="2960"/>
        <v>0</v>
      </c>
      <c r="U3919" s="209">
        <v>2</v>
      </c>
      <c r="X3919" s="60">
        <v>5.28</v>
      </c>
    </row>
    <row r="3920" spans="1:24" s="60" customFormat="1" ht="15.75" hidden="1" customHeight="1" thickBot="1">
      <c r="A3920" s="60" t="s">
        <v>76</v>
      </c>
      <c r="B3920" s="213"/>
      <c r="C3920" s="620" t="s">
        <v>2488</v>
      </c>
      <c r="D3920" s="134"/>
      <c r="E3920" s="133"/>
      <c r="F3920" s="133"/>
      <c r="G3920" s="133"/>
      <c r="H3920" s="133"/>
      <c r="I3920" s="133"/>
      <c r="J3920" s="133"/>
      <c r="K3920" s="133"/>
      <c r="L3920" s="133"/>
      <c r="M3920" s="133"/>
      <c r="N3920" s="133"/>
      <c r="O3920" s="111">
        <f>(R3920)-SUM(D3920:N3920)</f>
        <v>0</v>
      </c>
      <c r="P3920" s="112">
        <f t="shared" si="2959"/>
        <v>0</v>
      </c>
      <c r="Q3920" s="80"/>
      <c r="R3920" s="120"/>
      <c r="S3920" s="114"/>
      <c r="T3920" s="115">
        <f t="shared" si="2960"/>
        <v>0</v>
      </c>
      <c r="U3920" s="209">
        <v>2</v>
      </c>
      <c r="X3920" s="60">
        <v>5.3199999999999932</v>
      </c>
    </row>
    <row r="3921" spans="1:24" s="60" customFormat="1" ht="15.75" hidden="1" customHeight="1" thickBot="1">
      <c r="A3921" s="60" t="s">
        <v>76</v>
      </c>
      <c r="B3921" s="213"/>
      <c r="C3921" s="620" t="s">
        <v>2583</v>
      </c>
      <c r="D3921" s="492"/>
      <c r="E3921" s="491"/>
      <c r="F3921" s="491"/>
      <c r="G3921" s="491"/>
      <c r="H3921" s="491"/>
      <c r="I3921" s="491"/>
      <c r="J3921" s="491"/>
      <c r="K3921" s="491"/>
      <c r="L3921" s="491"/>
      <c r="M3921" s="491"/>
      <c r="N3921" s="491"/>
      <c r="O3921" s="111">
        <f t="shared" ref="O3921:O3923" si="2961">(R3921)-SUM(D3921:N3921)</f>
        <v>0</v>
      </c>
      <c r="P3921" s="112">
        <f t="shared" ref="P3921:P3923" si="2962">SUM(D3921:O3921)</f>
        <v>0</v>
      </c>
      <c r="Q3921" s="80"/>
      <c r="R3921" s="487"/>
      <c r="S3921" s="488"/>
      <c r="T3921" s="115">
        <f t="shared" ref="T3921:T3923" si="2963">R3921-S3921</f>
        <v>0</v>
      </c>
      <c r="U3921" s="209">
        <v>2</v>
      </c>
      <c r="X3921" s="60">
        <v>5.3199999999999932</v>
      </c>
    </row>
    <row r="3922" spans="1:24" s="60" customFormat="1" ht="15.75" hidden="1" customHeight="1" thickBot="1">
      <c r="A3922" s="60" t="s">
        <v>76</v>
      </c>
      <c r="B3922" s="213"/>
      <c r="C3922" s="620" t="s">
        <v>2679</v>
      </c>
      <c r="D3922" s="492"/>
      <c r="E3922" s="491"/>
      <c r="F3922" s="491"/>
      <c r="G3922" s="491"/>
      <c r="H3922" s="491"/>
      <c r="I3922" s="491"/>
      <c r="J3922" s="491"/>
      <c r="K3922" s="491"/>
      <c r="L3922" s="491"/>
      <c r="M3922" s="491"/>
      <c r="N3922" s="491"/>
      <c r="O3922" s="111">
        <f t="shared" si="2961"/>
        <v>0</v>
      </c>
      <c r="P3922" s="112">
        <f t="shared" si="2962"/>
        <v>0</v>
      </c>
      <c r="Q3922" s="80"/>
      <c r="R3922" s="487"/>
      <c r="S3922" s="488"/>
      <c r="T3922" s="115">
        <f t="shared" si="2963"/>
        <v>0</v>
      </c>
      <c r="U3922" s="209">
        <v>2</v>
      </c>
      <c r="X3922" s="60">
        <v>5.3199999999999932</v>
      </c>
    </row>
    <row r="3923" spans="1:24" s="60" customFormat="1" ht="15.75" hidden="1" customHeight="1" thickBot="1">
      <c r="A3923" s="60" t="s">
        <v>76</v>
      </c>
      <c r="B3923" s="213"/>
      <c r="C3923" s="620" t="s">
        <v>2775</v>
      </c>
      <c r="D3923" s="492"/>
      <c r="E3923" s="491"/>
      <c r="F3923" s="491"/>
      <c r="G3923" s="491"/>
      <c r="H3923" s="491"/>
      <c r="I3923" s="491"/>
      <c r="J3923" s="491"/>
      <c r="K3923" s="491"/>
      <c r="L3923" s="491"/>
      <c r="M3923" s="491"/>
      <c r="N3923" s="491"/>
      <c r="O3923" s="111">
        <f t="shared" si="2961"/>
        <v>0</v>
      </c>
      <c r="P3923" s="112">
        <f t="shared" si="2962"/>
        <v>0</v>
      </c>
      <c r="Q3923" s="80"/>
      <c r="R3923" s="487"/>
      <c r="S3923" s="488"/>
      <c r="T3923" s="115">
        <f t="shared" si="2963"/>
        <v>0</v>
      </c>
      <c r="U3923" s="209">
        <v>2</v>
      </c>
      <c r="X3923" s="60">
        <v>5.3199999999999932</v>
      </c>
    </row>
    <row r="3924" spans="1:24" s="118" customFormat="1" ht="15.6" customHeight="1">
      <c r="B3924" s="82"/>
      <c r="C3924" s="50"/>
      <c r="D3924" s="83"/>
      <c r="E3924" s="83"/>
      <c r="F3924" s="83"/>
      <c r="G3924" s="83"/>
      <c r="H3924" s="83"/>
      <c r="I3924" s="83"/>
      <c r="J3924" s="83"/>
      <c r="K3924" s="83"/>
      <c r="L3924" s="83"/>
      <c r="M3924" s="83"/>
      <c r="N3924" s="83"/>
      <c r="O3924" s="83"/>
      <c r="P3924" s="83"/>
      <c r="Q3924" s="84"/>
      <c r="R3924" s="83"/>
      <c r="S3924" s="83"/>
      <c r="T3924" s="67"/>
      <c r="U3924" s="209">
        <v>1</v>
      </c>
    </row>
    <row r="3925" spans="1:24" s="60" customFormat="1" ht="15.75" hidden="1" customHeight="1" thickBot="1">
      <c r="A3925" s="60" t="s">
        <v>77</v>
      </c>
      <c r="B3925" s="213"/>
      <c r="C3925" s="40" t="s">
        <v>351</v>
      </c>
      <c r="D3925" s="299">
        <v>8.6185062663862666E-2</v>
      </c>
      <c r="E3925" s="299">
        <v>8.254377516700559E-2</v>
      </c>
      <c r="F3925" s="299">
        <v>7.9421993494240561E-2</v>
      </c>
      <c r="G3925" s="299">
        <v>7.8855622859619223E-2</v>
      </c>
      <c r="H3925" s="299">
        <v>8.0914065536887264E-2</v>
      </c>
      <c r="I3925" s="299">
        <v>8.477485722006034E-2</v>
      </c>
      <c r="J3925" s="299">
        <v>9.1831453356943149E-2</v>
      </c>
      <c r="K3925" s="299">
        <v>8.036857746774774E-2</v>
      </c>
      <c r="L3925" s="299">
        <v>8.3592801517652957E-2</v>
      </c>
      <c r="M3925" s="299">
        <v>8.9882246786004094E-2</v>
      </c>
      <c r="N3925" s="299">
        <v>8.1556496603724743E-2</v>
      </c>
      <c r="O3925" s="299">
        <v>8.0073047326251784E-2</v>
      </c>
      <c r="P3925" s="290">
        <f>SUM(D3925:O3925)</f>
        <v>1.0000000000000002</v>
      </c>
      <c r="Q3925" s="291"/>
      <c r="R3925" s="83"/>
      <c r="S3925" s="83"/>
      <c r="T3925" s="67"/>
      <c r="U3925" s="209">
        <v>2</v>
      </c>
    </row>
    <row r="3926" spans="1:24" s="60" customFormat="1" ht="15.75" hidden="1" customHeight="1" thickBot="1">
      <c r="A3926" s="60" t="s">
        <v>77</v>
      </c>
      <c r="B3926" s="213"/>
      <c r="C3926" s="40" t="s">
        <v>352</v>
      </c>
      <c r="D3926" s="119">
        <v>8.9969213706346141E-2</v>
      </c>
      <c r="E3926" s="119">
        <v>8.5258392032138364E-2</v>
      </c>
      <c r="F3926" s="119">
        <v>8.2296442043857887E-2</v>
      </c>
      <c r="G3926" s="119">
        <v>8.0798052922474023E-2</v>
      </c>
      <c r="H3926" s="119">
        <v>7.9354393915284399E-2</v>
      </c>
      <c r="I3926" s="119">
        <v>8.330366056632503E-2</v>
      </c>
      <c r="J3926" s="119">
        <v>9.0594663860069133E-2</v>
      </c>
      <c r="K3926" s="119">
        <v>8.0647312952659908E-2</v>
      </c>
      <c r="L3926" s="119">
        <v>8.1205125456654412E-2</v>
      </c>
      <c r="M3926" s="119">
        <v>8.7441075384777064E-2</v>
      </c>
      <c r="N3926" s="119">
        <v>8.1406071028156363E-2</v>
      </c>
      <c r="O3926" s="119">
        <v>7.7725596131257291E-2</v>
      </c>
      <c r="P3926" s="107">
        <f>SUM(D3926:O3926)</f>
        <v>0.99999999999999989</v>
      </c>
      <c r="Q3926" s="291"/>
      <c r="R3926" s="83"/>
      <c r="S3926" s="83"/>
      <c r="T3926" s="67"/>
      <c r="U3926" s="209">
        <v>2</v>
      </c>
    </row>
    <row r="3927" spans="1:24" s="60" customFormat="1" ht="15.75" hidden="1" customHeight="1" thickBot="1">
      <c r="A3927" s="60" t="s">
        <v>77</v>
      </c>
      <c r="B3927" s="213"/>
      <c r="C3927" s="40" t="s">
        <v>353</v>
      </c>
      <c r="D3927" s="346">
        <v>8.4066306872126295E-2</v>
      </c>
      <c r="E3927" s="346">
        <v>8.1967086950689841E-2</v>
      </c>
      <c r="F3927" s="346">
        <v>7.8744275544370843E-2</v>
      </c>
      <c r="G3927" s="346">
        <v>7.6936230488578894E-2</v>
      </c>
      <c r="H3927" s="346">
        <v>7.9205373292739495E-2</v>
      </c>
      <c r="I3927" s="346">
        <v>8.135555089301838E-2</v>
      </c>
      <c r="J3927" s="346">
        <v>9.2484978177206842E-2</v>
      </c>
      <c r="K3927" s="346">
        <v>7.9537529805893195E-2</v>
      </c>
      <c r="L3927" s="346">
        <v>8.373017399813916E-2</v>
      </c>
      <c r="M3927" s="346">
        <v>9.4269442724182737E-2</v>
      </c>
      <c r="N3927" s="346">
        <v>8.600372079419126E-2</v>
      </c>
      <c r="O3927" s="346">
        <v>8.1699330458863115E-2</v>
      </c>
      <c r="P3927" s="295">
        <f>SUM(D3927:O3927)</f>
        <v>1</v>
      </c>
      <c r="Q3927" s="291"/>
      <c r="R3927" s="83"/>
      <c r="S3927" s="83"/>
      <c r="T3927" s="67"/>
      <c r="U3927" s="209">
        <v>2</v>
      </c>
    </row>
    <row r="3928" spans="1:24" s="60" customFormat="1" ht="15.75" hidden="1" customHeight="1" thickBot="1">
      <c r="A3928" s="60" t="s">
        <v>77</v>
      </c>
      <c r="B3928" s="213"/>
      <c r="C3928" s="40" t="s">
        <v>354</v>
      </c>
      <c r="D3928" s="153">
        <f t="shared" ref="D3928:D3935" si="2964">D3950/$P3950</f>
        <v>8.1501290269549609E-2</v>
      </c>
      <c r="E3928" s="296">
        <f t="shared" ref="E3928:O3928" si="2965">E3950/$P3950</f>
        <v>7.9334924572043913E-2</v>
      </c>
      <c r="F3928" s="296">
        <f t="shared" si="2965"/>
        <v>7.6242677037323708E-2</v>
      </c>
      <c r="G3928" s="296">
        <f t="shared" si="2965"/>
        <v>7.8907649111563588E-2</v>
      </c>
      <c r="H3928" s="296">
        <f t="shared" si="2965"/>
        <v>7.8378183283353081E-2</v>
      </c>
      <c r="I3928" s="296">
        <f t="shared" si="2965"/>
        <v>8.3359428757428702E-2</v>
      </c>
      <c r="J3928" s="296">
        <f t="shared" si="2965"/>
        <v>9.336291626150392E-2</v>
      </c>
      <c r="K3928" s="296">
        <f t="shared" si="2965"/>
        <v>8.0040310807579937E-2</v>
      </c>
      <c r="L3928" s="296">
        <f t="shared" si="2965"/>
        <v>8.4951124228324792E-2</v>
      </c>
      <c r="M3928" s="296">
        <f t="shared" si="2965"/>
        <v>9.4925380580808794E-2</v>
      </c>
      <c r="N3928" s="296">
        <f t="shared" si="2965"/>
        <v>8.6632837910979102E-2</v>
      </c>
      <c r="O3928" s="296">
        <f t="shared" si="2965"/>
        <v>8.2363277179540784E-2</v>
      </c>
      <c r="P3928" s="155">
        <f>SUM(D3928:O3928)</f>
        <v>1</v>
      </c>
      <c r="Q3928" s="291"/>
      <c r="R3928" s="83"/>
      <c r="S3928" s="83"/>
      <c r="T3928" s="67"/>
      <c r="U3928" s="209">
        <v>2</v>
      </c>
    </row>
    <row r="3929" spans="1:24" s="60" customFormat="1" ht="15.75" hidden="1" customHeight="1" thickBot="1">
      <c r="A3929" s="60" t="s">
        <v>77</v>
      </c>
      <c r="B3929" s="213"/>
      <c r="C3929" s="41" t="s">
        <v>355</v>
      </c>
      <c r="D3929" s="153">
        <f t="shared" si="2964"/>
        <v>8.1156248220121338E-2</v>
      </c>
      <c r="E3929" s="296">
        <f t="shared" ref="E3929:O3930" si="2966">E3951/$P3951</f>
        <v>7.8456449809697279E-2</v>
      </c>
      <c r="F3929" s="296">
        <f t="shared" si="2966"/>
        <v>7.6050087192515867E-2</v>
      </c>
      <c r="G3929" s="296">
        <f t="shared" si="2966"/>
        <v>7.6992771464547818E-2</v>
      </c>
      <c r="H3929" s="296">
        <f t="shared" si="2966"/>
        <v>7.8150775430180813E-2</v>
      </c>
      <c r="I3929" s="296">
        <f t="shared" si="2966"/>
        <v>8.3240214630809925E-2</v>
      </c>
      <c r="J3929" s="296">
        <f t="shared" si="2966"/>
        <v>9.5677949680560911E-2</v>
      </c>
      <c r="K3929" s="296">
        <f t="shared" si="2966"/>
        <v>8.1170296407615472E-2</v>
      </c>
      <c r="L3929" s="296">
        <f t="shared" si="2966"/>
        <v>8.6625354109004682E-2</v>
      </c>
      <c r="M3929" s="296">
        <f t="shared" si="2966"/>
        <v>9.4457066704606116E-2</v>
      </c>
      <c r="N3929" s="296">
        <f t="shared" si="2966"/>
        <v>8.5373853050968521E-2</v>
      </c>
      <c r="O3929" s="296">
        <f t="shared" si="2966"/>
        <v>8.2648933299371299E-2</v>
      </c>
      <c r="P3929" s="155">
        <f>SUM(D3929:O3929)</f>
        <v>1</v>
      </c>
      <c r="Q3929" s="157">
        <f>(P3951/P3950-1)</f>
        <v>4.7040320746158493E-2</v>
      </c>
      <c r="R3929" s="83"/>
      <c r="S3929" s="83"/>
      <c r="T3929" s="67"/>
      <c r="U3929" s="209">
        <v>2</v>
      </c>
    </row>
    <row r="3930" spans="1:24" s="60" customFormat="1" ht="15.75" hidden="1" customHeight="1" thickBot="1">
      <c r="A3930" s="60" t="s">
        <v>77</v>
      </c>
      <c r="B3930" s="213"/>
      <c r="C3930" s="40" t="s">
        <v>488</v>
      </c>
      <c r="D3930" s="153">
        <f t="shared" si="2964"/>
        <v>8.0321649139758783E-2</v>
      </c>
      <c r="E3930" s="296">
        <f t="shared" si="2966"/>
        <v>7.8441817382914822E-2</v>
      </c>
      <c r="F3930" s="296">
        <f t="shared" si="2966"/>
        <v>7.6280229241633482E-2</v>
      </c>
      <c r="G3930" s="296">
        <f t="shared" si="2966"/>
        <v>7.6589545827220509E-2</v>
      </c>
      <c r="H3930" s="296">
        <f t="shared" si="2966"/>
        <v>7.7993066187361654E-2</v>
      </c>
      <c r="I3930" s="296">
        <f t="shared" si="2966"/>
        <v>8.3187235919860741E-2</v>
      </c>
      <c r="J3930" s="296">
        <f t="shared" si="2966"/>
        <v>9.4405603022512996E-2</v>
      </c>
      <c r="K3930" s="296">
        <f t="shared" si="2966"/>
        <v>8.374604666829194E-2</v>
      </c>
      <c r="L3930" s="296">
        <f t="shared" si="2966"/>
        <v>8.3901782239457406E-2</v>
      </c>
      <c r="M3930" s="296">
        <f t="shared" si="2966"/>
        <v>9.5860654416201591E-2</v>
      </c>
      <c r="N3930" s="296">
        <f t="shared" si="2966"/>
        <v>8.6040191793765083E-2</v>
      </c>
      <c r="O3930" s="296">
        <f t="shared" si="2966"/>
        <v>8.3232178161020978E-2</v>
      </c>
      <c r="P3930" s="155">
        <f t="shared" ref="P3930:P3935" si="2967">SUM(D3930:O3930)</f>
        <v>1</v>
      </c>
      <c r="Q3930" s="157">
        <f t="shared" ref="Q3930:Q3935" si="2968">(P3952/P3951-1)</f>
        <v>5.6318329507581089E-2</v>
      </c>
      <c r="R3930" s="83"/>
      <c r="S3930" s="83"/>
      <c r="T3930" s="67"/>
      <c r="U3930" s="209">
        <v>2</v>
      </c>
    </row>
    <row r="3931" spans="1:24" s="60" customFormat="1" ht="15.75" hidden="1" customHeight="1" thickBot="1">
      <c r="A3931" s="60" t="s">
        <v>77</v>
      </c>
      <c r="B3931" s="213"/>
      <c r="C3931" s="40" t="s">
        <v>609</v>
      </c>
      <c r="D3931" s="153">
        <f t="shared" si="2964"/>
        <v>8.0211305889926782E-2</v>
      </c>
      <c r="E3931" s="296">
        <f t="shared" ref="E3931:O3931" si="2969">E3953/$P3953</f>
        <v>7.7817757421327294E-2</v>
      </c>
      <c r="F3931" s="296">
        <f t="shared" si="2969"/>
        <v>7.697350589003836E-2</v>
      </c>
      <c r="G3931" s="296">
        <f t="shared" si="2969"/>
        <v>7.594256424348024E-2</v>
      </c>
      <c r="H3931" s="296">
        <f t="shared" si="2969"/>
        <v>7.9385177810590027E-2</v>
      </c>
      <c r="I3931" s="296">
        <f t="shared" si="2969"/>
        <v>8.258431753967406E-2</v>
      </c>
      <c r="J3931" s="296">
        <f t="shared" si="2969"/>
        <v>9.5471803233760755E-2</v>
      </c>
      <c r="K3931" s="296">
        <f t="shared" si="2969"/>
        <v>8.1445628695937522E-2</v>
      </c>
      <c r="L3931" s="296">
        <f t="shared" si="2969"/>
        <v>8.5243744144944539E-2</v>
      </c>
      <c r="M3931" s="296">
        <f t="shared" si="2969"/>
        <v>9.3817604262873458E-2</v>
      </c>
      <c r="N3931" s="296">
        <f t="shared" si="2969"/>
        <v>8.6954917899075862E-2</v>
      </c>
      <c r="O3931" s="296">
        <f t="shared" si="2969"/>
        <v>8.4151672968371061E-2</v>
      </c>
      <c r="P3931" s="155">
        <f t="shared" si="2967"/>
        <v>0.99999999999999978</v>
      </c>
      <c r="Q3931" s="156">
        <f t="shared" si="2968"/>
        <v>7.10693884436151E-2</v>
      </c>
      <c r="R3931" s="83"/>
      <c r="S3931" s="83"/>
      <c r="T3931" s="67"/>
      <c r="U3931" s="209">
        <v>2</v>
      </c>
    </row>
    <row r="3932" spans="1:24" s="60" customFormat="1" ht="15.75" hidden="1" customHeight="1" thickBot="1">
      <c r="A3932" s="60" t="s">
        <v>77</v>
      </c>
      <c r="B3932" s="213"/>
      <c r="C3932" s="40" t="s">
        <v>705</v>
      </c>
      <c r="D3932" s="153">
        <f t="shared" si="2964"/>
        <v>8.0176912404523917E-2</v>
      </c>
      <c r="E3932" s="296">
        <f t="shared" ref="E3932:O3932" si="2970">E3954/$P3954</f>
        <v>7.7038911364721352E-2</v>
      </c>
      <c r="F3932" s="296">
        <f t="shared" si="2970"/>
        <v>7.6486958843240693E-2</v>
      </c>
      <c r="G3932" s="296">
        <f t="shared" si="2970"/>
        <v>7.6924096179431509E-2</v>
      </c>
      <c r="H3932" s="296">
        <f t="shared" si="2970"/>
        <v>7.9790993032831437E-2</v>
      </c>
      <c r="I3932" s="296">
        <f t="shared" si="2970"/>
        <v>8.2794925658485341E-2</v>
      </c>
      <c r="J3932" s="296">
        <f t="shared" si="2970"/>
        <v>9.6564065623254758E-2</v>
      </c>
      <c r="K3932" s="296">
        <f t="shared" si="2970"/>
        <v>8.2388306012932053E-2</v>
      </c>
      <c r="L3932" s="296">
        <f t="shared" si="2970"/>
        <v>8.2740395365237793E-2</v>
      </c>
      <c r="M3932" s="296">
        <f t="shared" si="2970"/>
        <v>9.5982356585300785E-2</v>
      </c>
      <c r="N3932" s="296">
        <f t="shared" si="2970"/>
        <v>8.4635272810971926E-2</v>
      </c>
      <c r="O3932" s="296">
        <f t="shared" si="2970"/>
        <v>8.4476806119068534E-2</v>
      </c>
      <c r="P3932" s="155">
        <f t="shared" si="2967"/>
        <v>1</v>
      </c>
      <c r="Q3932" s="156">
        <f t="shared" si="2968"/>
        <v>7.287812761691792E-2</v>
      </c>
      <c r="R3932" s="83"/>
      <c r="S3932" s="83"/>
      <c r="T3932" s="232"/>
      <c r="U3932" s="209">
        <v>2</v>
      </c>
    </row>
    <row r="3933" spans="1:24" s="60" customFormat="1" ht="15.75" hidden="1" customHeight="1" thickBot="1">
      <c r="A3933" s="60" t="s">
        <v>77</v>
      </c>
      <c r="B3933" s="62"/>
      <c r="C3933" s="49" t="s">
        <v>796</v>
      </c>
      <c r="D3933" s="298">
        <f t="shared" si="2964"/>
        <v>8.1570936831587199E-2</v>
      </c>
      <c r="E3933" s="299">
        <f t="shared" ref="E3933:O3933" si="2971">E3955/$P3955</f>
        <v>7.8504007628224098E-2</v>
      </c>
      <c r="F3933" s="299">
        <f t="shared" si="2971"/>
        <v>7.4521648954874828E-2</v>
      </c>
      <c r="G3933" s="299">
        <f t="shared" si="2971"/>
        <v>7.8202620559794198E-2</v>
      </c>
      <c r="H3933" s="299">
        <f t="shared" si="2971"/>
        <v>7.9803178921671519E-2</v>
      </c>
      <c r="I3933" s="299">
        <f t="shared" si="2971"/>
        <v>8.2723633688047415E-2</v>
      </c>
      <c r="J3933" s="299">
        <f t="shared" si="2971"/>
        <v>9.7424650770548391E-2</v>
      </c>
      <c r="K3933" s="299">
        <f t="shared" si="2971"/>
        <v>8.0656894943691548E-2</v>
      </c>
      <c r="L3933" s="299">
        <f t="shared" si="2971"/>
        <v>8.4558361097076137E-2</v>
      </c>
      <c r="M3933" s="299">
        <f t="shared" si="2971"/>
        <v>9.5208258817321381E-2</v>
      </c>
      <c r="N3933" s="299">
        <f t="shared" si="2971"/>
        <v>8.4851745366472192E-2</v>
      </c>
      <c r="O3933" s="299">
        <f t="shared" si="2971"/>
        <v>8.1974062420690996E-2</v>
      </c>
      <c r="P3933" s="300">
        <f t="shared" si="2967"/>
        <v>1</v>
      </c>
      <c r="Q3933" s="301">
        <f t="shared" si="2968"/>
        <v>5.6420981182540464E-2</v>
      </c>
      <c r="R3933" s="83"/>
      <c r="S3933" s="83"/>
      <c r="T3933" s="67"/>
      <c r="U3933" s="209">
        <v>2</v>
      </c>
    </row>
    <row r="3934" spans="1:24" s="60" customFormat="1" ht="15.75" hidden="1" customHeight="1" thickBot="1">
      <c r="A3934" s="60" t="s">
        <v>77</v>
      </c>
      <c r="B3934" s="62"/>
      <c r="C3934" s="49" t="s">
        <v>873</v>
      </c>
      <c r="D3934" s="130">
        <f t="shared" si="2964"/>
        <v>8.1853986963341341E-2</v>
      </c>
      <c r="E3934" s="119">
        <f t="shared" ref="E3934:O3935" si="2972">E3956/$P3956</f>
        <v>7.8707619031158249E-2</v>
      </c>
      <c r="F3934" s="119">
        <f t="shared" si="2972"/>
        <v>7.6683434403423914E-2</v>
      </c>
      <c r="G3934" s="119">
        <f t="shared" si="2972"/>
        <v>7.8722242533205256E-2</v>
      </c>
      <c r="H3934" s="119">
        <f t="shared" si="2972"/>
        <v>7.6994825504899306E-2</v>
      </c>
      <c r="I3934" s="119">
        <f t="shared" si="2972"/>
        <v>8.2678331621438728E-2</v>
      </c>
      <c r="J3934" s="119">
        <f t="shared" si="2972"/>
        <v>9.7385774608076819E-2</v>
      </c>
      <c r="K3934" s="119">
        <f t="shared" si="2972"/>
        <v>8.0740275672327472E-2</v>
      </c>
      <c r="L3934" s="119">
        <f t="shared" si="2972"/>
        <v>8.2565761961783654E-2</v>
      </c>
      <c r="M3934" s="119">
        <f t="shared" si="2972"/>
        <v>9.4052458501555025E-2</v>
      </c>
      <c r="N3934" s="119">
        <f t="shared" si="2972"/>
        <v>8.5715900919701909E-2</v>
      </c>
      <c r="O3934" s="119">
        <f t="shared" si="2972"/>
        <v>8.3899388279088327E-2</v>
      </c>
      <c r="P3934" s="175">
        <f t="shared" si="2967"/>
        <v>1</v>
      </c>
      <c r="Q3934" s="176">
        <f t="shared" si="2968"/>
        <v>4.4614715520951531E-2</v>
      </c>
      <c r="R3934" s="83"/>
      <c r="S3934" s="83"/>
      <c r="T3934" s="67"/>
      <c r="U3934" s="209">
        <v>2</v>
      </c>
    </row>
    <row r="3935" spans="1:24" s="60" customFormat="1" ht="15.6" hidden="1" customHeight="1" thickBot="1">
      <c r="A3935" s="60" t="s">
        <v>77</v>
      </c>
      <c r="B3935" s="62"/>
      <c r="C3935" s="49" t="s">
        <v>957</v>
      </c>
      <c r="D3935" s="130">
        <f t="shared" si="2964"/>
        <v>8.0313225928760612E-2</v>
      </c>
      <c r="E3935" s="119">
        <f t="shared" si="2972"/>
        <v>7.9062028720788768E-2</v>
      </c>
      <c r="F3935" s="119">
        <f t="shared" si="2972"/>
        <v>7.5247480293936492E-2</v>
      </c>
      <c r="G3935" s="119">
        <f t="shared" si="2972"/>
        <v>7.2070664137167714E-2</v>
      </c>
      <c r="H3935" s="119">
        <f t="shared" si="2972"/>
        <v>7.8289690057076908E-2</v>
      </c>
      <c r="I3935" s="119">
        <f t="shared" si="2972"/>
        <v>8.5673850257320078E-2</v>
      </c>
      <c r="J3935" s="119">
        <f t="shared" si="2972"/>
        <v>9.7129698956656588E-2</v>
      </c>
      <c r="K3935" s="119">
        <f t="shared" si="2972"/>
        <v>8.3080178845736236E-2</v>
      </c>
      <c r="L3935" s="119">
        <f t="shared" si="2972"/>
        <v>8.3814683830670866E-2</v>
      </c>
      <c r="M3935" s="119">
        <f t="shared" si="2972"/>
        <v>9.6110689284149439E-2</v>
      </c>
      <c r="N3935" s="119">
        <f t="shared" si="2972"/>
        <v>8.5758038444099655E-2</v>
      </c>
      <c r="O3935" s="119">
        <f t="shared" si="2972"/>
        <v>8.3449771243636353E-2</v>
      </c>
      <c r="P3935" s="175">
        <f t="shared" si="2967"/>
        <v>0.99999999999999978</v>
      </c>
      <c r="Q3935" s="176">
        <f t="shared" si="2968"/>
        <v>4.7677561562676551E-2</v>
      </c>
      <c r="R3935" s="83"/>
      <c r="S3935" s="83"/>
      <c r="T3935" s="67"/>
      <c r="U3935" s="209">
        <v>2</v>
      </c>
    </row>
    <row r="3936" spans="1:24" s="60" customFormat="1" ht="15.6" hidden="1" customHeight="1" thickBot="1">
      <c r="A3936" s="60" t="s">
        <v>77</v>
      </c>
      <c r="B3936" s="62"/>
      <c r="C3936" s="49" t="s">
        <v>1091</v>
      </c>
      <c r="D3936" s="130">
        <f t="shared" ref="D3936:O3936" si="2973">D3959/$P3959</f>
        <v>8.2081897211262966E-2</v>
      </c>
      <c r="E3936" s="119">
        <f t="shared" si="2973"/>
        <v>7.8081432402472839E-2</v>
      </c>
      <c r="F3936" s="119">
        <f t="shared" si="2973"/>
        <v>7.6436714454570731E-2</v>
      </c>
      <c r="G3936" s="119">
        <f t="shared" si="2973"/>
        <v>7.7248072284307009E-2</v>
      </c>
      <c r="H3936" s="119">
        <f t="shared" si="2973"/>
        <v>8.002006448396537E-2</v>
      </c>
      <c r="I3936" s="119">
        <f t="shared" si="2973"/>
        <v>8.3433816946353004E-2</v>
      </c>
      <c r="J3936" s="119">
        <f t="shared" si="2973"/>
        <v>9.679387761389531E-2</v>
      </c>
      <c r="K3936" s="119">
        <f t="shared" si="2973"/>
        <v>8.0450368240498615E-2</v>
      </c>
      <c r="L3936" s="119">
        <f t="shared" si="2973"/>
        <v>8.1521922878906083E-2</v>
      </c>
      <c r="M3936" s="119">
        <f t="shared" si="2973"/>
        <v>9.4239714695416019E-2</v>
      </c>
      <c r="N3936" s="119">
        <f t="shared" si="2973"/>
        <v>8.576084896747517E-2</v>
      </c>
      <c r="O3936" s="119">
        <f t="shared" si="2973"/>
        <v>8.3931269820877008E-2</v>
      </c>
      <c r="P3936" s="175">
        <f>SUM(D3936:O3936)</f>
        <v>1.0000000000000002</v>
      </c>
      <c r="Q3936" s="176">
        <f>(P3959/P3957-1)</f>
        <v>5.7595477637950587E-2</v>
      </c>
      <c r="R3936" s="83"/>
      <c r="S3936" s="83"/>
      <c r="T3936" s="67"/>
      <c r="U3936" s="209">
        <v>2</v>
      </c>
    </row>
    <row r="3937" spans="1:21" s="60" customFormat="1" ht="15.6" hidden="1" customHeight="1" thickBot="1">
      <c r="A3937" s="60" t="s">
        <v>77</v>
      </c>
      <c r="B3937" s="62">
        <f>+B3916+1</f>
        <v>684</v>
      </c>
      <c r="C3937" s="49" t="s">
        <v>1942</v>
      </c>
      <c r="D3937" s="130">
        <f t="shared" ref="D3937:D3943" si="2974">D3960/$P3960</f>
        <v>8.7131685043321611E-2</v>
      </c>
      <c r="E3937" s="119">
        <f t="shared" ref="E3937:O3937" si="2975">E3960/$P3960</f>
        <v>8.4726923448946306E-2</v>
      </c>
      <c r="F3937" s="119">
        <f t="shared" si="2975"/>
        <v>8.1080426257360186E-2</v>
      </c>
      <c r="G3937" s="119">
        <f t="shared" si="2975"/>
        <v>8.1269528114972789E-2</v>
      </c>
      <c r="H3937" s="119">
        <f t="shared" si="2975"/>
        <v>8.6019259052167493E-2</v>
      </c>
      <c r="I3937" s="119">
        <f t="shared" si="2975"/>
        <v>8.937387556759667E-2</v>
      </c>
      <c r="J3937" s="119">
        <f t="shared" si="2975"/>
        <v>0.10347739204807582</v>
      </c>
      <c r="K3937" s="119">
        <f t="shared" si="2975"/>
        <v>8.8527197024770535E-2</v>
      </c>
      <c r="L3937" s="119">
        <f t="shared" si="2975"/>
        <v>8.6536724480572702E-2</v>
      </c>
      <c r="M3937" s="119">
        <f t="shared" si="2975"/>
        <v>7.6941586569344009E-2</v>
      </c>
      <c r="N3937" s="119">
        <f t="shared" si="2975"/>
        <v>6.0729298150868305E-2</v>
      </c>
      <c r="O3937" s="119">
        <f t="shared" si="2975"/>
        <v>7.4186104242003642E-2</v>
      </c>
      <c r="P3937" s="175">
        <f t="shared" ref="P3937:P3946" si="2976">SUM(D3937:O3937)</f>
        <v>1</v>
      </c>
      <c r="Q3937" s="176">
        <f>(P3960/P3959-1)</f>
        <v>-3.0209689809820417E-2</v>
      </c>
      <c r="R3937" s="83"/>
      <c r="S3937" s="83"/>
      <c r="T3937" s="67"/>
      <c r="U3937" s="209">
        <v>2</v>
      </c>
    </row>
    <row r="3938" spans="1:21" s="60" customFormat="1" ht="15.6" hidden="1" customHeight="1">
      <c r="A3938" s="60" t="s">
        <v>77</v>
      </c>
      <c r="B3938" s="408">
        <f>+B3937+1</f>
        <v>685</v>
      </c>
      <c r="C3938" s="566" t="s">
        <v>1943</v>
      </c>
      <c r="D3938" s="460">
        <f t="shared" si="2974"/>
        <v>7.6633021097975734E-2</v>
      </c>
      <c r="E3938" s="346">
        <f t="shared" ref="E3938:O3938" si="2977">E3961/$P3961</f>
        <v>7.2825427910876012E-2</v>
      </c>
      <c r="F3938" s="346">
        <f t="shared" si="2977"/>
        <v>7.0975824458340497E-2</v>
      </c>
      <c r="G3938" s="346">
        <f t="shared" si="2977"/>
        <v>7.6177538929375205E-2</v>
      </c>
      <c r="H3938" s="346">
        <f t="shared" si="2977"/>
        <v>7.6545678697976002E-2</v>
      </c>
      <c r="I3938" s="346">
        <f t="shared" si="2977"/>
        <v>7.8422900759843886E-2</v>
      </c>
      <c r="J3938" s="346">
        <f t="shared" si="2977"/>
        <v>9.4384438835657058E-2</v>
      </c>
      <c r="K3938" s="346">
        <f t="shared" si="2977"/>
        <v>8.008297365805199E-2</v>
      </c>
      <c r="L3938" s="346">
        <f t="shared" si="2977"/>
        <v>8.0155197268392125E-2</v>
      </c>
      <c r="M3938" s="346">
        <f t="shared" si="2977"/>
        <v>0.10307591097399231</v>
      </c>
      <c r="N3938" s="346">
        <f t="shared" si="2977"/>
        <v>9.5596817621090444E-2</v>
      </c>
      <c r="O3938" s="346">
        <f t="shared" si="2977"/>
        <v>9.5124269788428598E-2</v>
      </c>
      <c r="P3938" s="545">
        <f t="shared" si="2976"/>
        <v>0.99999999999999978</v>
      </c>
      <c r="Q3938" s="548">
        <f t="shared" ref="Q3938:Q3946" si="2978">(P3961/P3960-1)</f>
        <v>0.10359234069065382</v>
      </c>
      <c r="R3938" s="83"/>
      <c r="S3938" s="83"/>
      <c r="T3938" s="67"/>
      <c r="U3938" s="209">
        <v>2</v>
      </c>
    </row>
    <row r="3939" spans="1:21" s="60" customFormat="1" ht="15" customHeight="1">
      <c r="A3939" s="60" t="s">
        <v>77</v>
      </c>
      <c r="B3939" s="513">
        <v>640</v>
      </c>
      <c r="C3939" s="567" t="s">
        <v>1944</v>
      </c>
      <c r="D3939" s="119">
        <f t="shared" si="2974"/>
        <v>7.8744036073856119E-2</v>
      </c>
      <c r="E3939" s="119">
        <f t="shared" ref="E3939:O3939" si="2979">E3962/$P3962</f>
        <v>7.6350531280693662E-2</v>
      </c>
      <c r="F3939" s="119">
        <f t="shared" si="2979"/>
        <v>7.1398206029271383E-2</v>
      </c>
      <c r="G3939" s="119">
        <f t="shared" si="2979"/>
        <v>7.6201764832455887E-2</v>
      </c>
      <c r="H3939" s="119">
        <f t="shared" si="2979"/>
        <v>7.7303354257978837E-2</v>
      </c>
      <c r="I3939" s="119">
        <f t="shared" si="2979"/>
        <v>8.4615107532916067E-2</v>
      </c>
      <c r="J3939" s="119">
        <f t="shared" si="2979"/>
        <v>0.10012360981052175</v>
      </c>
      <c r="K3939" s="119">
        <f t="shared" si="2979"/>
        <v>7.930409909652858E-2</v>
      </c>
      <c r="L3939" s="119">
        <f t="shared" si="2979"/>
        <v>8.2725823341976187E-2</v>
      </c>
      <c r="M3939" s="119">
        <f t="shared" si="2979"/>
        <v>9.7936094037409369E-2</v>
      </c>
      <c r="N3939" s="119">
        <f t="shared" si="2979"/>
        <v>8.9952774103572039E-2</v>
      </c>
      <c r="O3939" s="119">
        <f t="shared" si="2979"/>
        <v>8.5344599602820051E-2</v>
      </c>
      <c r="P3939" s="175">
        <f t="shared" si="2976"/>
        <v>0.99999999999999989</v>
      </c>
      <c r="Q3939" s="556">
        <f t="shared" si="2978"/>
        <v>0.27274718986059221</v>
      </c>
      <c r="R3939" s="83"/>
      <c r="S3939" s="83"/>
      <c r="T3939" s="67"/>
      <c r="U3939" s="209">
        <v>1</v>
      </c>
    </row>
    <row r="3940" spans="1:21" s="60" customFormat="1" ht="15.6" customHeight="1">
      <c r="A3940" s="60" t="s">
        <v>77</v>
      </c>
      <c r="B3940" s="513">
        <f>+B3939+1</f>
        <v>641</v>
      </c>
      <c r="C3940" s="567" t="s">
        <v>1945</v>
      </c>
      <c r="D3940" s="119">
        <f t="shared" si="2974"/>
        <v>8.3748197252917725E-2</v>
      </c>
      <c r="E3940" s="119">
        <f t="shared" ref="E3940:O3940" si="2980">E3963/$P3963</f>
        <v>7.7766664770842764E-2</v>
      </c>
      <c r="F3940" s="119">
        <f t="shared" si="2980"/>
        <v>7.7123386374065933E-2</v>
      </c>
      <c r="G3940" s="119">
        <f t="shared" si="2980"/>
        <v>7.5866521511435539E-2</v>
      </c>
      <c r="H3940" s="119">
        <f t="shared" si="2980"/>
        <v>8.1227449252659886E-2</v>
      </c>
      <c r="I3940" s="119">
        <f t="shared" si="2980"/>
        <v>8.117397914946213E-2</v>
      </c>
      <c r="J3940" s="119">
        <f t="shared" si="2980"/>
        <v>0.10034137527610561</v>
      </c>
      <c r="K3940" s="119">
        <f t="shared" si="2980"/>
        <v>8.1418771701670084E-2</v>
      </c>
      <c r="L3940" s="119">
        <f t="shared" si="2980"/>
        <v>8.2317103742122671E-2</v>
      </c>
      <c r="M3940" s="119">
        <f t="shared" si="2980"/>
        <v>9.3593853404150412E-2</v>
      </c>
      <c r="N3940" s="119">
        <f t="shared" si="2980"/>
        <v>8.3648450291570781E-2</v>
      </c>
      <c r="O3940" s="119">
        <f t="shared" si="2980"/>
        <v>8.1774247272996384E-2</v>
      </c>
      <c r="P3940" s="175">
        <f t="shared" si="2976"/>
        <v>0.99999999999999989</v>
      </c>
      <c r="Q3940" s="556">
        <f t="shared" si="2978"/>
        <v>6.6745663150043377E-2</v>
      </c>
      <c r="R3940" s="83"/>
      <c r="S3940" s="83"/>
      <c r="T3940" s="67"/>
      <c r="U3940" s="209">
        <v>1</v>
      </c>
    </row>
    <row r="3941" spans="1:21" s="60" customFormat="1" ht="15.75" customHeight="1">
      <c r="A3941" s="60" t="s">
        <v>77</v>
      </c>
      <c r="B3941" s="513">
        <f>+B3940+1</f>
        <v>642</v>
      </c>
      <c r="C3941" s="567" t="s">
        <v>1946</v>
      </c>
      <c r="D3941" s="119">
        <f t="shared" si="2974"/>
        <v>8.3555469186753592E-2</v>
      </c>
      <c r="E3941" s="119">
        <f t="shared" ref="E3941:O3941" si="2981">E3964/$P3964</f>
        <v>7.8606572270489755E-2</v>
      </c>
      <c r="F3941" s="119">
        <f t="shared" si="2981"/>
        <v>7.6205253263012765E-2</v>
      </c>
      <c r="G3941" s="119">
        <f t="shared" si="2981"/>
        <v>7.9775632337680327E-2</v>
      </c>
      <c r="H3941" s="119">
        <f t="shared" si="2981"/>
        <v>8.0617844295100938E-2</v>
      </c>
      <c r="I3941" s="119">
        <f t="shared" si="2981"/>
        <v>8.3586035297753006E-2</v>
      </c>
      <c r="J3941" s="119">
        <f t="shared" si="2981"/>
        <v>9.4656551775271186E-2</v>
      </c>
      <c r="K3941" s="119">
        <f t="shared" si="2981"/>
        <v>7.9706059907655336E-2</v>
      </c>
      <c r="L3941" s="119">
        <f t="shared" si="2981"/>
        <v>8.3122980138415806E-2</v>
      </c>
      <c r="M3941" s="119">
        <f t="shared" si="2981"/>
        <v>9.2355885878507238E-2</v>
      </c>
      <c r="N3941" s="119">
        <f t="shared" si="2981"/>
        <v>8.4501550310267903E-2</v>
      </c>
      <c r="O3941" s="119">
        <f t="shared" si="2981"/>
        <v>8.3310165339092038E-2</v>
      </c>
      <c r="P3941" s="175">
        <f t="shared" si="2976"/>
        <v>0.99999999999999989</v>
      </c>
      <c r="Q3941" s="556">
        <f t="shared" si="2978"/>
        <v>-1.2509534347312501E-3</v>
      </c>
      <c r="R3941" s="83"/>
      <c r="S3941" s="83"/>
      <c r="T3941" s="67"/>
      <c r="U3941" s="209">
        <v>1</v>
      </c>
    </row>
    <row r="3942" spans="1:21" s="60" customFormat="1" ht="15.75" customHeight="1">
      <c r="A3942" s="60" t="s">
        <v>77</v>
      </c>
      <c r="B3942" s="513">
        <f>+B3941+1</f>
        <v>643</v>
      </c>
      <c r="C3942" s="567" t="s">
        <v>1947</v>
      </c>
      <c r="D3942" s="119">
        <f t="shared" si="2974"/>
        <v>8.0325747208207662E-2</v>
      </c>
      <c r="E3942" s="119">
        <f t="shared" ref="E3942:O3942" si="2982">E3965/$P3965</f>
        <v>7.8151272381470765E-2</v>
      </c>
      <c r="F3942" s="119">
        <f t="shared" si="2982"/>
        <v>7.524988222828885E-2</v>
      </c>
      <c r="G3942" s="119">
        <f t="shared" si="2982"/>
        <v>7.5316288894265185E-2</v>
      </c>
      <c r="H3942" s="119">
        <f t="shared" si="2982"/>
        <v>7.9774732923386035E-2</v>
      </c>
      <c r="I3942" s="119">
        <f t="shared" si="2982"/>
        <v>8.5778394691860285E-2</v>
      </c>
      <c r="J3942" s="119">
        <f t="shared" si="2982"/>
        <v>9.6752496259458087E-2</v>
      </c>
      <c r="K3942" s="119">
        <f t="shared" si="2982"/>
        <v>8.3115738547680645E-2</v>
      </c>
      <c r="L3942" s="119">
        <f t="shared" si="2982"/>
        <v>8.1248081549405229E-2</v>
      </c>
      <c r="M3942" s="119">
        <f t="shared" si="2982"/>
        <v>9.3429219001328195E-2</v>
      </c>
      <c r="N3942" s="119">
        <f t="shared" si="2982"/>
        <v>8.687557293162862E-2</v>
      </c>
      <c r="O3942" s="119">
        <f t="shared" si="2982"/>
        <v>8.3982573383020481E-2</v>
      </c>
      <c r="P3942" s="175">
        <f t="shared" si="2976"/>
        <v>1</v>
      </c>
      <c r="Q3942" s="556">
        <f t="shared" si="2978"/>
        <v>2.4624700845432557E-4</v>
      </c>
      <c r="R3942" s="83"/>
      <c r="S3942" s="83"/>
      <c r="T3942" s="67"/>
      <c r="U3942" s="209">
        <v>1</v>
      </c>
    </row>
    <row r="3943" spans="1:21" s="60" customFormat="1" ht="15.75" customHeight="1">
      <c r="A3943" s="60" t="s">
        <v>77</v>
      </c>
      <c r="B3943" s="513">
        <v>644</v>
      </c>
      <c r="C3943" s="567" t="s">
        <v>1948</v>
      </c>
      <c r="D3943" s="119">
        <f t="shared" si="2974"/>
        <v>8.2922563063965088E-2</v>
      </c>
      <c r="E3943" s="119">
        <f t="shared" ref="E3943:O3943" si="2983">E3966/$P3966</f>
        <v>8.0219692298049164E-2</v>
      </c>
      <c r="F3943" s="119">
        <f t="shared" si="2983"/>
        <v>7.4388143763708461E-2</v>
      </c>
      <c r="G3943" s="119">
        <f t="shared" si="2983"/>
        <v>7.8738821312305904E-2</v>
      </c>
      <c r="H3943" s="119">
        <f t="shared" si="2983"/>
        <v>8.0320474714095383E-2</v>
      </c>
      <c r="I3943" s="119">
        <f t="shared" si="2983"/>
        <v>8.1690140845070425E-2</v>
      </c>
      <c r="J3943" s="119">
        <f t="shared" si="2983"/>
        <v>9.5774647887323941E-2</v>
      </c>
      <c r="K3943" s="119">
        <f t="shared" si="2983"/>
        <v>8.1690140845070425E-2</v>
      </c>
      <c r="L3943" s="119">
        <f t="shared" si="2983"/>
        <v>8.1690140845070425E-2</v>
      </c>
      <c r="M3943" s="119">
        <f t="shared" si="2983"/>
        <v>9.5774647887323941E-2</v>
      </c>
      <c r="N3943" s="119">
        <f t="shared" si="2983"/>
        <v>8.1690140845070425E-2</v>
      </c>
      <c r="O3943" s="119">
        <f t="shared" si="2983"/>
        <v>8.5100445692946503E-2</v>
      </c>
      <c r="P3943" s="175">
        <f t="shared" si="2976"/>
        <v>1</v>
      </c>
      <c r="Q3943" s="556">
        <f t="shared" si="2978"/>
        <v>1.7624499807630256E-2</v>
      </c>
      <c r="R3943" s="83"/>
      <c r="S3943" s="83"/>
      <c r="T3943" s="67"/>
      <c r="U3943" s="209">
        <v>1</v>
      </c>
    </row>
    <row r="3944" spans="1:21" s="60" customFormat="1" ht="15.75" customHeight="1" thickBot="1">
      <c r="A3944" s="60" t="s">
        <v>77</v>
      </c>
      <c r="B3944" s="513">
        <v>645</v>
      </c>
      <c r="C3944" s="567" t="s">
        <v>1949</v>
      </c>
      <c r="D3944" s="119">
        <f t="shared" ref="D3944:O3946" si="2984">D3967/$P3967</f>
        <v>8.0779944289693595E-2</v>
      </c>
      <c r="E3944" s="119">
        <f t="shared" si="2984"/>
        <v>7.7994428969359333E-2</v>
      </c>
      <c r="F3944" s="119">
        <f t="shared" si="2984"/>
        <v>7.5208913649025072E-2</v>
      </c>
      <c r="G3944" s="119">
        <f t="shared" si="2984"/>
        <v>7.5208913649025072E-2</v>
      </c>
      <c r="H3944" s="119">
        <f t="shared" si="2984"/>
        <v>7.7994428969359333E-2</v>
      </c>
      <c r="I3944" s="119">
        <f t="shared" si="2984"/>
        <v>8.0779944289693595E-2</v>
      </c>
      <c r="J3944" s="119">
        <f t="shared" si="2984"/>
        <v>0.10027855153203344</v>
      </c>
      <c r="K3944" s="119">
        <f t="shared" si="2984"/>
        <v>8.0779944289693595E-2</v>
      </c>
      <c r="L3944" s="119">
        <f t="shared" si="2984"/>
        <v>8.3565459610027856E-2</v>
      </c>
      <c r="M3944" s="119">
        <f t="shared" si="2984"/>
        <v>9.4707520891364902E-2</v>
      </c>
      <c r="N3944" s="119">
        <f t="shared" si="2984"/>
        <v>8.6350974930362118E-2</v>
      </c>
      <c r="O3944" s="119">
        <f t="shared" si="2984"/>
        <v>8.6350974930362159E-2</v>
      </c>
      <c r="P3944" s="175">
        <f t="shared" si="2976"/>
        <v>1</v>
      </c>
      <c r="Q3944" s="556">
        <f t="shared" si="2978"/>
        <v>1.1267605633802802E-2</v>
      </c>
      <c r="R3944" s="83"/>
      <c r="S3944" s="83"/>
      <c r="T3944" s="67"/>
      <c r="U3944" s="209">
        <v>1</v>
      </c>
    </row>
    <row r="3945" spans="1:21" s="60" customFormat="1" ht="15.75" hidden="1" customHeight="1" thickBot="1">
      <c r="A3945" s="60" t="s">
        <v>77</v>
      </c>
      <c r="B3945" s="409"/>
      <c r="C3945" s="158" t="s">
        <v>1950</v>
      </c>
      <c r="D3945" s="102" t="e">
        <f t="shared" si="2984"/>
        <v>#DIV/0!</v>
      </c>
      <c r="E3945" s="103" t="e">
        <f t="shared" si="2984"/>
        <v>#DIV/0!</v>
      </c>
      <c r="F3945" s="103" t="e">
        <f t="shared" si="2984"/>
        <v>#DIV/0!</v>
      </c>
      <c r="G3945" s="103" t="e">
        <f t="shared" si="2984"/>
        <v>#DIV/0!</v>
      </c>
      <c r="H3945" s="103" t="e">
        <f t="shared" si="2984"/>
        <v>#DIV/0!</v>
      </c>
      <c r="I3945" s="103" t="e">
        <f t="shared" si="2984"/>
        <v>#DIV/0!</v>
      </c>
      <c r="J3945" s="103" t="e">
        <f t="shared" si="2984"/>
        <v>#DIV/0!</v>
      </c>
      <c r="K3945" s="103" t="e">
        <f t="shared" si="2984"/>
        <v>#DIV/0!</v>
      </c>
      <c r="L3945" s="103" t="e">
        <f t="shared" si="2984"/>
        <v>#DIV/0!</v>
      </c>
      <c r="M3945" s="103" t="e">
        <f t="shared" si="2984"/>
        <v>#DIV/0!</v>
      </c>
      <c r="N3945" s="103" t="e">
        <f t="shared" si="2984"/>
        <v>#DIV/0!</v>
      </c>
      <c r="O3945" s="103" t="e">
        <f t="shared" si="2984"/>
        <v>#DIV/0!</v>
      </c>
      <c r="P3945" s="105" t="e">
        <f t="shared" si="2976"/>
        <v>#DIV/0!</v>
      </c>
      <c r="Q3945" s="106">
        <f t="shared" si="2978"/>
        <v>-1</v>
      </c>
      <c r="R3945" s="83"/>
      <c r="S3945" s="83"/>
      <c r="T3945" s="67"/>
      <c r="U3945" s="209">
        <v>2</v>
      </c>
    </row>
    <row r="3946" spans="1:21" s="60" customFormat="1" ht="15.75" hidden="1" customHeight="1" thickBot="1">
      <c r="A3946" s="60" t="s">
        <v>77</v>
      </c>
      <c r="B3946" s="213"/>
      <c r="C3946" s="40" t="s">
        <v>1951</v>
      </c>
      <c r="D3946" s="102" t="e">
        <f t="shared" si="2984"/>
        <v>#DIV/0!</v>
      </c>
      <c r="E3946" s="103" t="e">
        <f t="shared" si="2984"/>
        <v>#DIV/0!</v>
      </c>
      <c r="F3946" s="103" t="e">
        <f t="shared" si="2984"/>
        <v>#DIV/0!</v>
      </c>
      <c r="G3946" s="103" t="e">
        <f t="shared" si="2984"/>
        <v>#DIV/0!</v>
      </c>
      <c r="H3946" s="103" t="e">
        <f t="shared" si="2984"/>
        <v>#DIV/0!</v>
      </c>
      <c r="I3946" s="103" t="e">
        <f t="shared" si="2984"/>
        <v>#DIV/0!</v>
      </c>
      <c r="J3946" s="103" t="e">
        <f t="shared" si="2984"/>
        <v>#DIV/0!</v>
      </c>
      <c r="K3946" s="103" t="e">
        <f t="shared" si="2984"/>
        <v>#DIV/0!</v>
      </c>
      <c r="L3946" s="103" t="e">
        <f t="shared" si="2984"/>
        <v>#DIV/0!</v>
      </c>
      <c r="M3946" s="103" t="e">
        <f t="shared" si="2984"/>
        <v>#DIV/0!</v>
      </c>
      <c r="N3946" s="103" t="e">
        <f t="shared" si="2984"/>
        <v>#DIV/0!</v>
      </c>
      <c r="O3946" s="103" t="e">
        <f t="shared" si="2984"/>
        <v>#DIV/0!</v>
      </c>
      <c r="P3946" s="107" t="e">
        <f t="shared" si="2976"/>
        <v>#DIV/0!</v>
      </c>
      <c r="Q3946" s="108" t="e">
        <f t="shared" si="2978"/>
        <v>#DIV/0!</v>
      </c>
      <c r="R3946" s="83"/>
      <c r="S3946" s="83"/>
      <c r="T3946" s="67"/>
      <c r="U3946" s="209">
        <v>2</v>
      </c>
    </row>
    <row r="3947" spans="1:21" s="60" customFormat="1" ht="15.75" hidden="1" customHeight="1" thickBot="1">
      <c r="A3947" s="60" t="s">
        <v>77</v>
      </c>
      <c r="B3947" s="213"/>
      <c r="C3947" s="40" t="s">
        <v>2584</v>
      </c>
      <c r="D3947" s="102" t="e">
        <f t="shared" ref="D3947:O3947" si="2985">D3970/$P3970</f>
        <v>#DIV/0!</v>
      </c>
      <c r="E3947" s="103" t="e">
        <f t="shared" si="2985"/>
        <v>#DIV/0!</v>
      </c>
      <c r="F3947" s="103" t="e">
        <f t="shared" si="2985"/>
        <v>#DIV/0!</v>
      </c>
      <c r="G3947" s="103" t="e">
        <f t="shared" si="2985"/>
        <v>#DIV/0!</v>
      </c>
      <c r="H3947" s="103" t="e">
        <f t="shared" si="2985"/>
        <v>#DIV/0!</v>
      </c>
      <c r="I3947" s="103" t="e">
        <f t="shared" si="2985"/>
        <v>#DIV/0!</v>
      </c>
      <c r="J3947" s="103" t="e">
        <f t="shared" si="2985"/>
        <v>#DIV/0!</v>
      </c>
      <c r="K3947" s="103" t="e">
        <f t="shared" si="2985"/>
        <v>#DIV/0!</v>
      </c>
      <c r="L3947" s="103" t="e">
        <f t="shared" si="2985"/>
        <v>#DIV/0!</v>
      </c>
      <c r="M3947" s="103" t="e">
        <f t="shared" si="2985"/>
        <v>#DIV/0!</v>
      </c>
      <c r="N3947" s="103" t="e">
        <f t="shared" si="2985"/>
        <v>#DIV/0!</v>
      </c>
      <c r="O3947" s="103" t="e">
        <f t="shared" si="2985"/>
        <v>#DIV/0!</v>
      </c>
      <c r="P3947" s="107" t="e">
        <f t="shared" ref="P3947:P3949" si="2986">SUM(D3947:O3947)</f>
        <v>#DIV/0!</v>
      </c>
      <c r="Q3947" s="108" t="e">
        <f t="shared" ref="Q3947:Q3949" si="2987">(P3970/P3969-1)</f>
        <v>#DIV/0!</v>
      </c>
      <c r="R3947" s="83"/>
      <c r="S3947" s="83"/>
      <c r="T3947" s="67"/>
      <c r="U3947" s="209">
        <v>2</v>
      </c>
    </row>
    <row r="3948" spans="1:21" s="60" customFormat="1" ht="15.75" hidden="1" customHeight="1" thickBot="1">
      <c r="A3948" s="60" t="s">
        <v>77</v>
      </c>
      <c r="B3948" s="213"/>
      <c r="C3948" s="40" t="s">
        <v>2680</v>
      </c>
      <c r="D3948" s="102" t="e">
        <f t="shared" ref="D3948:O3948" si="2988">D3971/$P3971</f>
        <v>#DIV/0!</v>
      </c>
      <c r="E3948" s="103" t="e">
        <f t="shared" si="2988"/>
        <v>#DIV/0!</v>
      </c>
      <c r="F3948" s="103" t="e">
        <f t="shared" si="2988"/>
        <v>#DIV/0!</v>
      </c>
      <c r="G3948" s="103" t="e">
        <f t="shared" si="2988"/>
        <v>#DIV/0!</v>
      </c>
      <c r="H3948" s="103" t="e">
        <f t="shared" si="2988"/>
        <v>#DIV/0!</v>
      </c>
      <c r="I3948" s="103" t="e">
        <f t="shared" si="2988"/>
        <v>#DIV/0!</v>
      </c>
      <c r="J3948" s="103" t="e">
        <f t="shared" si="2988"/>
        <v>#DIV/0!</v>
      </c>
      <c r="K3948" s="103" t="e">
        <f t="shared" si="2988"/>
        <v>#DIV/0!</v>
      </c>
      <c r="L3948" s="103" t="e">
        <f t="shared" si="2988"/>
        <v>#DIV/0!</v>
      </c>
      <c r="M3948" s="103" t="e">
        <f t="shared" si="2988"/>
        <v>#DIV/0!</v>
      </c>
      <c r="N3948" s="103" t="e">
        <f t="shared" si="2988"/>
        <v>#DIV/0!</v>
      </c>
      <c r="O3948" s="103" t="e">
        <f t="shared" si="2988"/>
        <v>#DIV/0!</v>
      </c>
      <c r="P3948" s="107" t="e">
        <f t="shared" si="2986"/>
        <v>#DIV/0!</v>
      </c>
      <c r="Q3948" s="108" t="e">
        <f t="shared" si="2987"/>
        <v>#DIV/0!</v>
      </c>
      <c r="R3948" s="83"/>
      <c r="S3948" s="83"/>
      <c r="T3948" s="67"/>
      <c r="U3948" s="209">
        <v>2</v>
      </c>
    </row>
    <row r="3949" spans="1:21" s="60" customFormat="1" ht="15.75" hidden="1" customHeight="1" thickBot="1">
      <c r="A3949" s="60" t="s">
        <v>77</v>
      </c>
      <c r="B3949" s="213"/>
      <c r="C3949" s="40" t="s">
        <v>2776</v>
      </c>
      <c r="D3949" s="102" t="e">
        <f t="shared" ref="D3949:O3949" si="2989">D3972/$P3972</f>
        <v>#DIV/0!</v>
      </c>
      <c r="E3949" s="103" t="e">
        <f t="shared" si="2989"/>
        <v>#DIV/0!</v>
      </c>
      <c r="F3949" s="103" t="e">
        <f t="shared" si="2989"/>
        <v>#DIV/0!</v>
      </c>
      <c r="G3949" s="103" t="e">
        <f t="shared" si="2989"/>
        <v>#DIV/0!</v>
      </c>
      <c r="H3949" s="103" t="e">
        <f t="shared" si="2989"/>
        <v>#DIV/0!</v>
      </c>
      <c r="I3949" s="103" t="e">
        <f t="shared" si="2989"/>
        <v>#DIV/0!</v>
      </c>
      <c r="J3949" s="103" t="e">
        <f t="shared" si="2989"/>
        <v>#DIV/0!</v>
      </c>
      <c r="K3949" s="103" t="e">
        <f t="shared" si="2989"/>
        <v>#DIV/0!</v>
      </c>
      <c r="L3949" s="103" t="e">
        <f t="shared" si="2989"/>
        <v>#DIV/0!</v>
      </c>
      <c r="M3949" s="103" t="e">
        <f t="shared" si="2989"/>
        <v>#DIV/0!</v>
      </c>
      <c r="N3949" s="103" t="e">
        <f t="shared" si="2989"/>
        <v>#DIV/0!</v>
      </c>
      <c r="O3949" s="103" t="e">
        <f t="shared" si="2989"/>
        <v>#DIV/0!</v>
      </c>
      <c r="P3949" s="107" t="e">
        <f t="shared" si="2986"/>
        <v>#DIV/0!</v>
      </c>
      <c r="Q3949" s="108" t="e">
        <f t="shared" si="2987"/>
        <v>#DIV/0!</v>
      </c>
      <c r="R3949" s="83"/>
      <c r="S3949" s="83"/>
      <c r="T3949" s="67"/>
      <c r="U3949" s="209">
        <v>2</v>
      </c>
    </row>
    <row r="3950" spans="1:21" s="60" customFormat="1" ht="15.75" hidden="1" customHeight="1" thickBot="1">
      <c r="A3950" s="60" t="s">
        <v>77</v>
      </c>
      <c r="B3950" s="213"/>
      <c r="C3950" s="41" t="s">
        <v>354</v>
      </c>
      <c r="D3950" s="351">
        <v>1.26033448</v>
      </c>
      <c r="E3950" s="352">
        <v>1.2268338400000001</v>
      </c>
      <c r="F3950" s="352">
        <v>1.1790153799999998</v>
      </c>
      <c r="G3950" s="352">
        <v>1.2202264599999999</v>
      </c>
      <c r="H3950" s="352">
        <v>1.2120388100000001</v>
      </c>
      <c r="I3950" s="352">
        <v>1.2890686999999998</v>
      </c>
      <c r="J3950" s="352">
        <v>1.4437624499999999</v>
      </c>
      <c r="K3950" s="352">
        <v>1.2377419199999999</v>
      </c>
      <c r="L3950" s="352">
        <v>1.3136826499999998</v>
      </c>
      <c r="M3950" s="352">
        <v>1.4679243700000002</v>
      </c>
      <c r="N3950" s="352">
        <v>1.3396886399999999</v>
      </c>
      <c r="O3950" s="83">
        <v>1.2736642300000001</v>
      </c>
      <c r="P3950" s="304">
        <f>SUM(D3950:O3950)</f>
        <v>15.463981930000001</v>
      </c>
      <c r="Q3950" s="84"/>
      <c r="R3950" s="83"/>
      <c r="S3950" s="83"/>
      <c r="T3950" s="67"/>
      <c r="U3950" s="209">
        <v>2</v>
      </c>
    </row>
    <row r="3951" spans="1:21" s="60" customFormat="1" ht="15.75" hidden="1" customHeight="1" thickBot="1">
      <c r="A3951" s="45" t="s">
        <v>77</v>
      </c>
      <c r="B3951" s="213"/>
      <c r="C3951" s="40" t="s">
        <v>355</v>
      </c>
      <c r="D3951" s="109">
        <v>1.3140343000000001</v>
      </c>
      <c r="E3951" s="110">
        <v>1.27032075</v>
      </c>
      <c r="F3951" s="110">
        <v>1.2313583400000001</v>
      </c>
      <c r="G3951" s="110">
        <v>1.24662173</v>
      </c>
      <c r="H3951" s="110">
        <v>1.26537145</v>
      </c>
      <c r="I3951" s="110">
        <v>1.3477766600000001</v>
      </c>
      <c r="J3951" s="110">
        <v>1.5491611599999999</v>
      </c>
      <c r="K3951" s="110">
        <v>1.3142617599999999</v>
      </c>
      <c r="L3951" s="110">
        <v>1.4025868500000001</v>
      </c>
      <c r="M3951" s="110">
        <v>1.5293933399999999</v>
      </c>
      <c r="N3951" s="110">
        <v>1.38232328</v>
      </c>
      <c r="O3951" s="111">
        <v>1.3382029799999999</v>
      </c>
      <c r="P3951" s="112">
        <f>SUM(D3951:O3951)</f>
        <v>16.1914126</v>
      </c>
      <c r="Q3951" s="240"/>
      <c r="R3951" s="315"/>
      <c r="S3951" s="315"/>
      <c r="T3951" s="242"/>
      <c r="U3951" s="209">
        <v>2</v>
      </c>
    </row>
    <row r="3952" spans="1:21" s="60" customFormat="1" ht="15.75" hidden="1" customHeight="1" thickBot="1">
      <c r="A3952" s="45" t="s">
        <v>77</v>
      </c>
      <c r="B3952" s="213"/>
      <c r="C3952" s="40" t="s">
        <v>488</v>
      </c>
      <c r="D3952" s="109">
        <v>1.3737641300000001</v>
      </c>
      <c r="E3952" s="110">
        <v>1.3416128300000001</v>
      </c>
      <c r="F3952" s="110">
        <v>1.3046425699999999</v>
      </c>
      <c r="G3952" s="110">
        <v>1.3099329</v>
      </c>
      <c r="H3952" s="110">
        <v>1.3339377100000001</v>
      </c>
      <c r="I3952" s="110">
        <v>1.4227750800000001</v>
      </c>
      <c r="J3952" s="110">
        <v>1.6146460199999999</v>
      </c>
      <c r="K3952" s="110">
        <v>1.43233258</v>
      </c>
      <c r="L3952" s="110">
        <v>1.43499617</v>
      </c>
      <c r="M3952" s="110">
        <v>1.63953218</v>
      </c>
      <c r="N3952" s="110">
        <v>1.47157</v>
      </c>
      <c r="O3952" s="111">
        <v>1.4235437399999999</v>
      </c>
      <c r="P3952" s="112">
        <f t="shared" ref="P3952:P3957" si="2990">SUM(D3952:O3952)</f>
        <v>17.10328591</v>
      </c>
      <c r="Q3952" s="80"/>
      <c r="R3952" s="114"/>
      <c r="S3952" s="114"/>
      <c r="T3952" s="115">
        <f t="shared" ref="T3952:T3957" si="2991">R3952-S3952</f>
        <v>0</v>
      </c>
      <c r="U3952" s="209">
        <v>2</v>
      </c>
    </row>
    <row r="3953" spans="1:21" s="60" customFormat="1" ht="15.75" hidden="1" customHeight="1" thickBot="1">
      <c r="A3953" s="45" t="s">
        <v>77</v>
      </c>
      <c r="B3953" s="213"/>
      <c r="C3953" s="40" t="s">
        <v>609</v>
      </c>
      <c r="D3953" s="109">
        <v>1.46937535</v>
      </c>
      <c r="E3953" s="110">
        <v>1.4255283999999999</v>
      </c>
      <c r="F3953" s="110">
        <v>1.41006272</v>
      </c>
      <c r="G3953" s="110">
        <v>1.3911770999999999</v>
      </c>
      <c r="H3953" s="110">
        <v>1.45424167</v>
      </c>
      <c r="I3953" s="110">
        <v>1.51284609</v>
      </c>
      <c r="J3953" s="110">
        <v>1.7489294399999999</v>
      </c>
      <c r="K3953" s="110">
        <v>1.49198667</v>
      </c>
      <c r="L3953" s="110">
        <v>1.5615636100000001</v>
      </c>
      <c r="M3953" s="110">
        <v>1.7186264899999999</v>
      </c>
      <c r="N3953" s="110">
        <v>1.59291027</v>
      </c>
      <c r="O3953" s="111">
        <v>1.5415581700000001</v>
      </c>
      <c r="P3953" s="112">
        <f t="shared" si="2990"/>
        <v>18.31880598</v>
      </c>
      <c r="Q3953" s="80"/>
      <c r="R3953" s="114"/>
      <c r="S3953" s="114"/>
      <c r="T3953" s="115">
        <f t="shared" si="2991"/>
        <v>0</v>
      </c>
      <c r="U3953" s="209">
        <v>2</v>
      </c>
    </row>
    <row r="3954" spans="1:21" s="60" customFormat="1" ht="15.75" hidden="1" customHeight="1" thickBot="1">
      <c r="A3954" s="45" t="s">
        <v>77</v>
      </c>
      <c r="B3954" s="213"/>
      <c r="C3954" s="40" t="s">
        <v>705</v>
      </c>
      <c r="D3954" s="109">
        <v>1.57578471</v>
      </c>
      <c r="E3954" s="110">
        <v>1.51411092</v>
      </c>
      <c r="F3954" s="110">
        <v>1.50326293</v>
      </c>
      <c r="G3954" s="110">
        <v>1.5118543600000001</v>
      </c>
      <c r="H3954" s="110">
        <v>1.5681999099999999</v>
      </c>
      <c r="I3954" s="110">
        <v>1.6272387399999999</v>
      </c>
      <c r="J3954" s="110">
        <v>1.8978553</v>
      </c>
      <c r="K3954" s="110">
        <v>1.6192470999999999</v>
      </c>
      <c r="L3954" s="110">
        <v>1.6261670100000001</v>
      </c>
      <c r="M3954" s="110">
        <v>1.88642248</v>
      </c>
      <c r="N3954" s="110">
        <v>1.6634086400000001</v>
      </c>
      <c r="O3954" s="111">
        <v>1.6602941600000001</v>
      </c>
      <c r="P3954" s="112">
        <f t="shared" si="2990"/>
        <v>19.653846259999998</v>
      </c>
      <c r="Q3954" s="80"/>
      <c r="R3954" s="114"/>
      <c r="S3954" s="114"/>
      <c r="T3954" s="115">
        <f t="shared" si="2991"/>
        <v>0</v>
      </c>
      <c r="U3954" s="209">
        <v>2</v>
      </c>
    </row>
    <row r="3955" spans="1:21" s="60" customFormat="1" ht="15.75" hidden="1" customHeight="1" thickBot="1">
      <c r="A3955" s="45" t="s">
        <v>77</v>
      </c>
      <c r="B3955" s="213"/>
      <c r="C3955" s="40" t="s">
        <v>796</v>
      </c>
      <c r="D3955" s="151">
        <v>1.6936357900000001</v>
      </c>
      <c r="E3955" s="152">
        <v>1.6299579499999999</v>
      </c>
      <c r="F3955" s="152">
        <v>1.5472732900000001</v>
      </c>
      <c r="G3955" s="152">
        <v>1.6237003300000001</v>
      </c>
      <c r="H3955" s="152">
        <v>1.6569323</v>
      </c>
      <c r="I3955" s="152">
        <v>1.7175689299999999</v>
      </c>
      <c r="J3955" s="152">
        <v>2.0228022600000002</v>
      </c>
      <c r="K3955" s="152">
        <v>1.67465778</v>
      </c>
      <c r="L3955" s="152">
        <v>1.75566289</v>
      </c>
      <c r="M3955" s="152">
        <v>1.9767838999999998</v>
      </c>
      <c r="N3955" s="152">
        <v>1.7617543500000001</v>
      </c>
      <c r="O3955" s="111">
        <v>1.7020057800000001</v>
      </c>
      <c r="P3955" s="112">
        <f t="shared" si="2990"/>
        <v>20.762735550000002</v>
      </c>
      <c r="Q3955" s="80"/>
      <c r="R3955" s="114"/>
      <c r="S3955" s="114"/>
      <c r="T3955" s="115">
        <f t="shared" si="2991"/>
        <v>0</v>
      </c>
      <c r="U3955" s="209">
        <v>2</v>
      </c>
    </row>
    <row r="3956" spans="1:21" s="60" customFormat="1" ht="15.75" hidden="1" customHeight="1" thickBot="1">
      <c r="A3956" s="45" t="s">
        <v>77</v>
      </c>
      <c r="B3956" s="213"/>
      <c r="C3956" s="40" t="s">
        <v>873</v>
      </c>
      <c r="D3956" s="306">
        <v>1.77533596</v>
      </c>
      <c r="E3956" s="307">
        <v>1.7070942</v>
      </c>
      <c r="F3956" s="307">
        <v>1.6631915400000001</v>
      </c>
      <c r="G3956" s="307">
        <v>1.7074113700000002</v>
      </c>
      <c r="H3956" s="307">
        <v>1.6699453200000001</v>
      </c>
      <c r="I3956" s="307">
        <v>1.79321522</v>
      </c>
      <c r="J3956" s="307">
        <v>2.1122058199999998</v>
      </c>
      <c r="K3956" s="307">
        <v>1.75118061</v>
      </c>
      <c r="L3956" s="307">
        <v>1.79077369</v>
      </c>
      <c r="M3956" s="307">
        <v>2.03990933</v>
      </c>
      <c r="N3956" s="307">
        <v>1.8590972400000001</v>
      </c>
      <c r="O3956" s="308">
        <v>1.8196987900000001</v>
      </c>
      <c r="P3956" s="309">
        <f t="shared" si="2990"/>
        <v>21.689059090000001</v>
      </c>
      <c r="Q3956" s="80"/>
      <c r="R3956" s="109"/>
      <c r="S3956" s="109"/>
      <c r="T3956" s="52">
        <f>S3956-R3956</f>
        <v>0</v>
      </c>
      <c r="U3956" s="209">
        <v>2</v>
      </c>
    </row>
    <row r="3957" spans="1:21" s="60" customFormat="1" ht="15.75" hidden="1" customHeight="1" thickBot="1">
      <c r="A3957" s="45" t="s">
        <v>77</v>
      </c>
      <c r="B3957" s="512"/>
      <c r="C3957" s="41" t="s">
        <v>957</v>
      </c>
      <c r="D3957" s="306">
        <v>1.82496872</v>
      </c>
      <c r="E3957" s="307">
        <v>1.79653759</v>
      </c>
      <c r="F3957" s="307">
        <v>1.70985907</v>
      </c>
      <c r="G3957" s="307">
        <v>1.6376718300000002</v>
      </c>
      <c r="H3957" s="307">
        <v>1.7789876299999998</v>
      </c>
      <c r="I3957" s="307">
        <v>1.94677894</v>
      </c>
      <c r="J3957" s="307">
        <v>2.2070917999999997</v>
      </c>
      <c r="K3957" s="307">
        <v>1.88784258</v>
      </c>
      <c r="L3957" s="307">
        <v>1.9045328400000001</v>
      </c>
      <c r="M3957" s="307">
        <v>2.1839367000000003</v>
      </c>
      <c r="N3957" s="307">
        <v>1.9486919599999999</v>
      </c>
      <c r="O3957" s="308">
        <v>1.8962408799999999</v>
      </c>
      <c r="P3957" s="309">
        <f t="shared" si="2990"/>
        <v>22.723140540000006</v>
      </c>
      <c r="Q3957" s="80"/>
      <c r="R3957" s="342">
        <v>22.9</v>
      </c>
      <c r="S3957" s="342">
        <v>22.9</v>
      </c>
      <c r="T3957" s="355">
        <f t="shared" si="2991"/>
        <v>0</v>
      </c>
      <c r="U3957" s="209">
        <v>2</v>
      </c>
    </row>
    <row r="3958" spans="1:21" s="60" customFormat="1" ht="15.6" customHeight="1" thickBot="1">
      <c r="A3958" s="45" t="s">
        <v>77</v>
      </c>
      <c r="B3958" s="513">
        <v>646</v>
      </c>
      <c r="C3958" s="567" t="s">
        <v>2827</v>
      </c>
      <c r="D3958" s="551">
        <v>2.9</v>
      </c>
      <c r="E3958" s="551">
        <v>2.8</v>
      </c>
      <c r="F3958" s="551">
        <v>2.7</v>
      </c>
      <c r="G3958" s="551">
        <v>2.7</v>
      </c>
      <c r="H3958" s="551">
        <v>2.8</v>
      </c>
      <c r="I3958" s="551">
        <v>2.9</v>
      </c>
      <c r="J3958" s="551">
        <v>3.6</v>
      </c>
      <c r="K3958" s="551">
        <v>2.9</v>
      </c>
      <c r="L3958" s="551">
        <v>3</v>
      </c>
      <c r="M3958" s="551">
        <v>3.4</v>
      </c>
      <c r="N3958" s="551">
        <v>3.1</v>
      </c>
      <c r="O3958" s="551">
        <f>(R3958)-SUM(D3958:N3958)</f>
        <v>3.1000000000000014</v>
      </c>
      <c r="P3958" s="552">
        <f t="shared" ref="P3958" si="2992">SUM(D3958:O3958)</f>
        <v>35.9</v>
      </c>
      <c r="Q3958" s="173"/>
      <c r="R3958" s="551">
        <v>35.9</v>
      </c>
      <c r="S3958" s="551">
        <v>35.9</v>
      </c>
      <c r="T3958" s="521">
        <f>R3958-S3958</f>
        <v>0</v>
      </c>
      <c r="U3958" s="209">
        <v>1</v>
      </c>
    </row>
    <row r="3959" spans="1:21" s="60" customFormat="1" ht="15.75" hidden="1" customHeight="1" thickBot="1">
      <c r="A3959" s="45" t="s">
        <v>77</v>
      </c>
      <c r="B3959" s="409"/>
      <c r="C3959" s="158" t="s">
        <v>1091</v>
      </c>
      <c r="D3959" s="312">
        <v>1.97258318</v>
      </c>
      <c r="E3959" s="313">
        <v>1.8764444470746293</v>
      </c>
      <c r="F3959" s="313">
        <v>1.8369187651629955</v>
      </c>
      <c r="G3959" s="313">
        <v>1.8564172278237667</v>
      </c>
      <c r="H3959" s="313">
        <v>1.9230334413119095</v>
      </c>
      <c r="I3959" s="313">
        <v>2.0050723672721324</v>
      </c>
      <c r="J3959" s="313">
        <v>2.3261398846169601</v>
      </c>
      <c r="K3959" s="313">
        <v>1.9333744541450268</v>
      </c>
      <c r="L3959" s="313">
        <v>1.9591259380652053</v>
      </c>
      <c r="M3959" s="313">
        <v>2.2647585205994551</v>
      </c>
      <c r="N3959" s="313">
        <v>2.0609953463959281</v>
      </c>
      <c r="O3959" s="305">
        <v>2.017027100367581</v>
      </c>
      <c r="P3959" s="314">
        <f>SUM(D3959:O3959)</f>
        <v>24.031890672835587</v>
      </c>
      <c r="Q3959" s="75"/>
      <c r="R3959" s="395">
        <v>24</v>
      </c>
      <c r="S3959" s="396">
        <v>24</v>
      </c>
      <c r="T3959" s="397">
        <f>R3959-S3959</f>
        <v>0</v>
      </c>
      <c r="U3959" s="209">
        <v>2</v>
      </c>
    </row>
    <row r="3960" spans="1:21" s="60" customFormat="1" ht="15.75" hidden="1" customHeight="1" thickBot="1">
      <c r="A3960" s="45" t="s">
        <v>77</v>
      </c>
      <c r="B3960" s="62"/>
      <c r="C3960" s="40" t="s">
        <v>1942</v>
      </c>
      <c r="D3960" s="109">
        <v>2.0306818775302604</v>
      </c>
      <c r="E3960" s="110">
        <v>1.9746367570089398</v>
      </c>
      <c r="F3960" s="110">
        <v>1.8896518774012834</v>
      </c>
      <c r="G3960" s="110">
        <v>1.8940590653842806</v>
      </c>
      <c r="H3960" s="110">
        <v>2.0047557945076822</v>
      </c>
      <c r="I3960" s="110">
        <v>2.0829381338089221</v>
      </c>
      <c r="J3960" s="110">
        <v>2.4116332039446458</v>
      </c>
      <c r="K3960" s="110">
        <v>2.0632055328365442</v>
      </c>
      <c r="L3960" s="110">
        <v>2.0168157892981928</v>
      </c>
      <c r="M3960" s="110">
        <v>1.7931925154105373</v>
      </c>
      <c r="N3960" s="110">
        <v>1.4153506285203248</v>
      </c>
      <c r="O3960" s="111">
        <v>1.7289735344140957</v>
      </c>
      <c r="P3960" s="112">
        <f t="shared" ref="P3960:P3969" si="2993">SUM(D3960:O3960)</f>
        <v>23.305894710065708</v>
      </c>
      <c r="Q3960" s="75"/>
      <c r="R3960" s="109">
        <v>24.9</v>
      </c>
      <c r="S3960" s="114">
        <v>24.9</v>
      </c>
      <c r="T3960" s="310">
        <f t="shared" ref="T3960:T3969" si="2994">R3960-S3960</f>
        <v>0</v>
      </c>
      <c r="U3960" s="209">
        <v>2</v>
      </c>
    </row>
    <row r="3961" spans="1:21" s="60" customFormat="1" ht="15.75" hidden="1" customHeight="1" thickBot="1">
      <c r="A3961" s="45" t="s">
        <v>77</v>
      </c>
      <c r="B3961" s="62"/>
      <c r="C3961" s="40" t="s">
        <v>1943</v>
      </c>
      <c r="D3961" s="312">
        <v>1.9710171576266398</v>
      </c>
      <c r="E3961" s="313">
        <v>1.8730850730825515</v>
      </c>
      <c r="F3961" s="313">
        <v>1.8255128896096846</v>
      </c>
      <c r="G3961" s="313">
        <v>1.959302062013264</v>
      </c>
      <c r="H3961" s="313">
        <v>1.9687706930279434</v>
      </c>
      <c r="I3961" s="313">
        <v>2.0170532328469899</v>
      </c>
      <c r="J3961" s="313">
        <v>2.4275872945188675</v>
      </c>
      <c r="K3961" s="313">
        <v>2.0597506512496371</v>
      </c>
      <c r="L3961" s="313">
        <v>2.061608257450287</v>
      </c>
      <c r="M3961" s="313">
        <v>2.6511337561387291</v>
      </c>
      <c r="N3961" s="313">
        <v>2.4587699277152884</v>
      </c>
      <c r="O3961" s="305">
        <v>2.4466158996914551</v>
      </c>
      <c r="P3961" s="314">
        <f t="shared" si="2993"/>
        <v>25.720206894971341</v>
      </c>
      <c r="Q3961" s="79"/>
      <c r="R3961" s="451">
        <v>24.6</v>
      </c>
      <c r="S3961" s="342">
        <v>24.6</v>
      </c>
      <c r="T3961" s="355">
        <f t="shared" si="2994"/>
        <v>0</v>
      </c>
      <c r="U3961" s="209">
        <v>2</v>
      </c>
    </row>
    <row r="3962" spans="1:21" s="60" customFormat="1" ht="15.6" hidden="1" customHeight="1" thickBot="1">
      <c r="A3962" s="45" t="s">
        <v>77</v>
      </c>
      <c r="B3962" s="62"/>
      <c r="C3962" s="40" t="s">
        <v>1944</v>
      </c>
      <c r="D3962" s="109">
        <v>2.5777113015093365</v>
      </c>
      <c r="E3962" s="110">
        <v>2.4993591536747393</v>
      </c>
      <c r="F3962" s="110">
        <v>2.3372431966342848</v>
      </c>
      <c r="G3962" s="110">
        <v>2.494489236230474</v>
      </c>
      <c r="H3962" s="110">
        <v>2.5305501197382787</v>
      </c>
      <c r="I3962" s="110">
        <v>2.7699027106186338</v>
      </c>
      <c r="J3962" s="110">
        <v>3.2775785116529179</v>
      </c>
      <c r="K3962" s="110">
        <v>2.5960451443637491</v>
      </c>
      <c r="L3962" s="110">
        <v>2.7080563860769131</v>
      </c>
      <c r="M3962" s="110">
        <v>3.2059694805220653</v>
      </c>
      <c r="N3962" s="110">
        <v>2.9446329394573434</v>
      </c>
      <c r="O3962" s="111">
        <v>2.7937828677290621</v>
      </c>
      <c r="P3962" s="112">
        <f t="shared" si="2993"/>
        <v>32.735321048207801</v>
      </c>
      <c r="Q3962" s="113"/>
      <c r="R3962" s="109">
        <v>30.3</v>
      </c>
      <c r="S3962" s="114">
        <v>30.3</v>
      </c>
      <c r="T3962" s="115">
        <f t="shared" si="2994"/>
        <v>0</v>
      </c>
      <c r="U3962" s="209">
        <v>2</v>
      </c>
    </row>
    <row r="3963" spans="1:21" s="60" customFormat="1" ht="15.6" hidden="1" customHeight="1" thickBot="1">
      <c r="A3963" s="45" t="s">
        <v>77</v>
      </c>
      <c r="B3963" s="62"/>
      <c r="C3963" s="40" t="s">
        <v>1945</v>
      </c>
      <c r="D3963" s="109">
        <v>2.9245089700000002</v>
      </c>
      <c r="E3963" s="110">
        <v>2.7156322899999998</v>
      </c>
      <c r="F3963" s="110">
        <v>2.6931688399999998</v>
      </c>
      <c r="G3963" s="110">
        <v>2.6492787899999999</v>
      </c>
      <c r="H3963" s="110">
        <v>2.8364837899999999</v>
      </c>
      <c r="I3963" s="110">
        <v>2.8346165999999999</v>
      </c>
      <c r="J3963" s="110">
        <v>3.5039470900000005</v>
      </c>
      <c r="K3963" s="110">
        <v>2.8431648200000001</v>
      </c>
      <c r="L3963" s="110">
        <v>2.8745348099999997</v>
      </c>
      <c r="M3963" s="110">
        <v>3.2683218599999999</v>
      </c>
      <c r="N3963" s="110">
        <v>2.9210257800000003</v>
      </c>
      <c r="O3963" s="111">
        <v>2.8555781200000001</v>
      </c>
      <c r="P3963" s="112">
        <f t="shared" si="2993"/>
        <v>34.920261760000002</v>
      </c>
      <c r="Q3963" s="113"/>
      <c r="R3963" s="109">
        <v>34.6</v>
      </c>
      <c r="S3963" s="114">
        <v>34.6</v>
      </c>
      <c r="T3963" s="115">
        <f t="shared" si="2994"/>
        <v>0</v>
      </c>
      <c r="U3963" s="209">
        <v>2</v>
      </c>
    </row>
    <row r="3964" spans="1:21" s="60" customFormat="1" ht="15.75" hidden="1" customHeight="1" thickBot="1">
      <c r="A3964" s="45" t="s">
        <v>77</v>
      </c>
      <c r="B3964" s="62">
        <f>+B3958+1</f>
        <v>647</v>
      </c>
      <c r="C3964" s="40" t="s">
        <v>1946</v>
      </c>
      <c r="D3964" s="109">
        <v>2.91412885</v>
      </c>
      <c r="E3964" s="110">
        <v>2.7415282599999999</v>
      </c>
      <c r="F3964" s="110">
        <v>2.6577784700000002</v>
      </c>
      <c r="G3964" s="110">
        <v>2.7823010747821</v>
      </c>
      <c r="H3964" s="110">
        <v>2.8116745459243515</v>
      </c>
      <c r="I3964" s="110">
        <v>2.9151948913586643</v>
      </c>
      <c r="J3964" s="110">
        <v>3.3012966243215924</v>
      </c>
      <c r="K3964" s="110">
        <v>2.7798746264900407</v>
      </c>
      <c r="L3964" s="110">
        <v>2.8990451119115539</v>
      </c>
      <c r="M3964" s="110">
        <v>3.22105727040227</v>
      </c>
      <c r="N3964" s="110">
        <v>2.94712492222971</v>
      </c>
      <c r="O3964" s="111">
        <v>2.9055734911893301</v>
      </c>
      <c r="P3964" s="112">
        <f t="shared" si="2993"/>
        <v>34.876578138609617</v>
      </c>
      <c r="Q3964" s="79"/>
      <c r="R3964" s="116">
        <v>34.700000000000003</v>
      </c>
      <c r="S3964" s="114">
        <v>34.700000000000003</v>
      </c>
      <c r="T3964" s="115">
        <f t="shared" si="2994"/>
        <v>0</v>
      </c>
      <c r="U3964" s="209">
        <v>2</v>
      </c>
    </row>
    <row r="3965" spans="1:21" s="60" customFormat="1" ht="15.75" hidden="1" customHeight="1" thickBot="1">
      <c r="A3965" s="45" t="s">
        <v>77</v>
      </c>
      <c r="B3965" s="408">
        <v>692</v>
      </c>
      <c r="C3965" s="568" t="s">
        <v>1947</v>
      </c>
      <c r="D3965" s="306">
        <v>2.8021770568912467</v>
      </c>
      <c r="E3965" s="307">
        <v>2.7263201407460942</v>
      </c>
      <c r="F3965" s="307">
        <v>2.6251046624852732</v>
      </c>
      <c r="G3965" s="307">
        <v>2.627421270077372</v>
      </c>
      <c r="H3965" s="307">
        <v>2.7829548318810726</v>
      </c>
      <c r="I3965" s="307">
        <v>2.9923935716334329</v>
      </c>
      <c r="J3965" s="307">
        <v>3.3752269308178544</v>
      </c>
      <c r="K3965" s="307">
        <v>2.899506369</v>
      </c>
      <c r="L3965" s="307">
        <v>2.8343528438526486</v>
      </c>
      <c r="M3965" s="307">
        <v>3.2592938507024356</v>
      </c>
      <c r="N3965" s="307">
        <v>3.0306688170890395</v>
      </c>
      <c r="O3965" s="308">
        <v>2.929746046464901</v>
      </c>
      <c r="P3965" s="309">
        <f t="shared" si="2993"/>
        <v>34.88516639164137</v>
      </c>
      <c r="Q3965" s="79"/>
      <c r="R3965" s="342">
        <v>34.799999999999997</v>
      </c>
      <c r="S3965" s="342">
        <v>34.799999999999997</v>
      </c>
      <c r="T3965" s="355">
        <f t="shared" si="2994"/>
        <v>0</v>
      </c>
      <c r="U3965" s="209">
        <v>2</v>
      </c>
    </row>
    <row r="3966" spans="1:21" s="60" customFormat="1" ht="15.75" customHeight="1" thickBot="1">
      <c r="A3966" s="45" t="s">
        <v>77</v>
      </c>
      <c r="B3966" s="513">
        <v>647</v>
      </c>
      <c r="C3966" s="567" t="s">
        <v>1948</v>
      </c>
      <c r="D3966" s="551">
        <v>2.9437509887707605</v>
      </c>
      <c r="E3966" s="551">
        <v>2.8477990765807455</v>
      </c>
      <c r="F3966" s="551">
        <v>2.6407791036116501</v>
      </c>
      <c r="G3966" s="551">
        <v>2.7952281565868597</v>
      </c>
      <c r="H3966" s="551">
        <v>2.851376852350386</v>
      </c>
      <c r="I3966" s="565">
        <v>2.9</v>
      </c>
      <c r="J3966" s="565">
        <v>3.4</v>
      </c>
      <c r="K3966" s="565">
        <v>2.9</v>
      </c>
      <c r="L3966" s="565">
        <v>2.9</v>
      </c>
      <c r="M3966" s="565">
        <v>3.4</v>
      </c>
      <c r="N3966" s="565">
        <v>2.9</v>
      </c>
      <c r="O3966" s="551">
        <f>(R3966)-SUM(D3966:N3966)</f>
        <v>3.021065822099601</v>
      </c>
      <c r="P3966" s="552">
        <f t="shared" si="2993"/>
        <v>35.5</v>
      </c>
      <c r="Q3966" s="523"/>
      <c r="R3966" s="565">
        <v>35.5</v>
      </c>
      <c r="S3966" s="551">
        <v>35.5</v>
      </c>
      <c r="T3966" s="521">
        <f t="shared" si="2994"/>
        <v>0</v>
      </c>
      <c r="U3966" s="209">
        <v>1</v>
      </c>
    </row>
    <row r="3967" spans="1:21" s="60" customFormat="1" ht="15.75" customHeight="1" thickBot="1">
      <c r="A3967" s="45" t="s">
        <v>77</v>
      </c>
      <c r="B3967" s="513">
        <v>648</v>
      </c>
      <c r="C3967" s="567" t="s">
        <v>1949</v>
      </c>
      <c r="D3967" s="565">
        <v>2.9</v>
      </c>
      <c r="E3967" s="565">
        <v>2.8</v>
      </c>
      <c r="F3967" s="565">
        <v>2.7</v>
      </c>
      <c r="G3967" s="565">
        <v>2.7</v>
      </c>
      <c r="H3967" s="565">
        <v>2.8</v>
      </c>
      <c r="I3967" s="565">
        <v>2.9</v>
      </c>
      <c r="J3967" s="565">
        <v>3.6</v>
      </c>
      <c r="K3967" s="565">
        <v>2.9</v>
      </c>
      <c r="L3967" s="565">
        <v>3</v>
      </c>
      <c r="M3967" s="565">
        <v>3.4</v>
      </c>
      <c r="N3967" s="565">
        <v>3.1</v>
      </c>
      <c r="O3967" s="551">
        <f>(R3967)-SUM(D3967:N3967)</f>
        <v>3.1000000000000014</v>
      </c>
      <c r="P3967" s="552">
        <f t="shared" si="2993"/>
        <v>35.9</v>
      </c>
      <c r="Q3967" s="523"/>
      <c r="R3967" s="565">
        <v>35.9</v>
      </c>
      <c r="S3967" s="551">
        <v>35.9</v>
      </c>
      <c r="T3967" s="521">
        <f t="shared" si="2994"/>
        <v>0</v>
      </c>
      <c r="U3967" s="209">
        <v>1</v>
      </c>
    </row>
    <row r="3968" spans="1:21" s="60" customFormat="1" ht="15.75" hidden="1" customHeight="1" thickBot="1">
      <c r="A3968" s="45" t="s">
        <v>77</v>
      </c>
      <c r="B3968" s="409"/>
      <c r="C3968" s="158" t="s">
        <v>1950</v>
      </c>
      <c r="D3968" s="415"/>
      <c r="E3968" s="416"/>
      <c r="F3968" s="416"/>
      <c r="G3968" s="416"/>
      <c r="H3968" s="416"/>
      <c r="I3968" s="416"/>
      <c r="J3968" s="416"/>
      <c r="K3968" s="416"/>
      <c r="L3968" s="416"/>
      <c r="M3968" s="416"/>
      <c r="N3968" s="416"/>
      <c r="O3968" s="305">
        <f>(R3968)-SUM(D3968:N3968)</f>
        <v>0</v>
      </c>
      <c r="P3968" s="314">
        <f t="shared" si="2993"/>
        <v>0</v>
      </c>
      <c r="Q3968" s="80"/>
      <c r="R3968" s="420"/>
      <c r="S3968" s="343"/>
      <c r="T3968" s="403">
        <f t="shared" si="2994"/>
        <v>0</v>
      </c>
      <c r="U3968" s="209">
        <v>2</v>
      </c>
    </row>
    <row r="3969" spans="1:21" s="60" customFormat="1" ht="15.75" hidden="1" customHeight="1" thickBot="1">
      <c r="A3969" s="45" t="s">
        <v>77</v>
      </c>
      <c r="B3969" s="213"/>
      <c r="C3969" s="40" t="s">
        <v>1951</v>
      </c>
      <c r="D3969" s="134"/>
      <c r="E3969" s="133"/>
      <c r="F3969" s="133"/>
      <c r="G3969" s="133"/>
      <c r="H3969" s="133"/>
      <c r="I3969" s="133"/>
      <c r="J3969" s="133"/>
      <c r="K3969" s="133"/>
      <c r="L3969" s="133"/>
      <c r="M3969" s="133"/>
      <c r="N3969" s="133"/>
      <c r="O3969" s="111">
        <f>(R3969)-SUM(D3969:N3969)</f>
        <v>0</v>
      </c>
      <c r="P3969" s="112">
        <f t="shared" si="2993"/>
        <v>0</v>
      </c>
      <c r="Q3969" s="80"/>
      <c r="R3969" s="120"/>
      <c r="S3969" s="114"/>
      <c r="T3969" s="115">
        <f t="shared" si="2994"/>
        <v>0</v>
      </c>
      <c r="U3969" s="209">
        <v>2</v>
      </c>
    </row>
    <row r="3970" spans="1:21" s="60" customFormat="1" ht="15.75" hidden="1" customHeight="1" thickBot="1">
      <c r="A3970" s="45" t="s">
        <v>77</v>
      </c>
      <c r="B3970" s="213"/>
      <c r="C3970" s="40" t="s">
        <v>2584</v>
      </c>
      <c r="D3970" s="492"/>
      <c r="E3970" s="491"/>
      <c r="F3970" s="491"/>
      <c r="G3970" s="491"/>
      <c r="H3970" s="491"/>
      <c r="I3970" s="491"/>
      <c r="J3970" s="491"/>
      <c r="K3970" s="491"/>
      <c r="L3970" s="491"/>
      <c r="M3970" s="491"/>
      <c r="N3970" s="491"/>
      <c r="O3970" s="111">
        <f t="shared" ref="O3970:O3972" si="2995">(R3970)-SUM(D3970:N3970)</f>
        <v>0</v>
      </c>
      <c r="P3970" s="112">
        <f t="shared" ref="P3970:P3972" si="2996">SUM(D3970:O3970)</f>
        <v>0</v>
      </c>
      <c r="Q3970" s="80"/>
      <c r="R3970" s="487"/>
      <c r="S3970" s="488"/>
      <c r="T3970" s="115">
        <f t="shared" ref="T3970:T3972" si="2997">R3970-S3970</f>
        <v>0</v>
      </c>
      <c r="U3970" s="209">
        <v>2</v>
      </c>
    </row>
    <row r="3971" spans="1:21" s="60" customFormat="1" ht="15.75" hidden="1" customHeight="1" thickBot="1">
      <c r="A3971" s="45" t="s">
        <v>77</v>
      </c>
      <c r="B3971" s="213"/>
      <c r="C3971" s="40" t="s">
        <v>2680</v>
      </c>
      <c r="D3971" s="492"/>
      <c r="E3971" s="491"/>
      <c r="F3971" s="491"/>
      <c r="G3971" s="491"/>
      <c r="H3971" s="491"/>
      <c r="I3971" s="491"/>
      <c r="J3971" s="491"/>
      <c r="K3971" s="491"/>
      <c r="L3971" s="491"/>
      <c r="M3971" s="491"/>
      <c r="N3971" s="491"/>
      <c r="O3971" s="111">
        <f t="shared" si="2995"/>
        <v>0</v>
      </c>
      <c r="P3971" s="112">
        <f t="shared" si="2996"/>
        <v>0</v>
      </c>
      <c r="Q3971" s="80"/>
      <c r="R3971" s="487"/>
      <c r="S3971" s="488"/>
      <c r="T3971" s="115">
        <f t="shared" si="2997"/>
        <v>0</v>
      </c>
      <c r="U3971" s="209">
        <v>2</v>
      </c>
    </row>
    <row r="3972" spans="1:21" s="60" customFormat="1" ht="15.75" hidden="1" customHeight="1" thickBot="1">
      <c r="A3972" s="45" t="s">
        <v>77</v>
      </c>
      <c r="B3972" s="213"/>
      <c r="C3972" s="40" t="s">
        <v>2776</v>
      </c>
      <c r="D3972" s="492"/>
      <c r="E3972" s="491"/>
      <c r="F3972" s="491"/>
      <c r="G3972" s="491"/>
      <c r="H3972" s="491"/>
      <c r="I3972" s="491"/>
      <c r="J3972" s="491"/>
      <c r="K3972" s="491"/>
      <c r="L3972" s="491"/>
      <c r="M3972" s="491"/>
      <c r="N3972" s="491"/>
      <c r="O3972" s="111">
        <f t="shared" si="2995"/>
        <v>0</v>
      </c>
      <c r="P3972" s="112">
        <f t="shared" si="2996"/>
        <v>0</v>
      </c>
      <c r="Q3972" s="80"/>
      <c r="R3972" s="487"/>
      <c r="S3972" s="488"/>
      <c r="T3972" s="115">
        <f t="shared" si="2997"/>
        <v>0</v>
      </c>
      <c r="U3972" s="209">
        <v>2</v>
      </c>
    </row>
    <row r="3973" spans="1:21" s="118" customFormat="1" ht="15.6" customHeight="1">
      <c r="B3973" s="82"/>
      <c r="C3973" s="50"/>
      <c r="D3973" s="84"/>
      <c r="E3973" s="84"/>
      <c r="F3973" s="84"/>
      <c r="G3973" s="84"/>
      <c r="H3973" s="84"/>
      <c r="I3973" s="84"/>
      <c r="J3973" s="84"/>
      <c r="K3973" s="84"/>
      <c r="L3973" s="84"/>
      <c r="M3973" s="84"/>
      <c r="N3973" s="84"/>
      <c r="O3973" s="84"/>
      <c r="P3973" s="84"/>
      <c r="Q3973" s="84"/>
      <c r="R3973" s="84"/>
      <c r="S3973" s="84"/>
      <c r="T3973" s="67"/>
      <c r="U3973" s="209">
        <v>1</v>
      </c>
    </row>
    <row r="3974" spans="1:21" s="61" customFormat="1" ht="15.75" hidden="1" customHeight="1" thickBot="1">
      <c r="A3974" s="164" t="s">
        <v>78</v>
      </c>
      <c r="B3974" s="213"/>
      <c r="C3974" s="54" t="s">
        <v>366</v>
      </c>
      <c r="D3974" s="233">
        <v>8.2146725068162119E-2</v>
      </c>
      <c r="E3974" s="233">
        <v>7.8664249885220236E-2</v>
      </c>
      <c r="F3974" s="233">
        <v>7.5678622851856309E-2</v>
      </c>
      <c r="G3974" s="233">
        <v>7.5136953443224547E-2</v>
      </c>
      <c r="H3974" s="233">
        <v>7.7105618404481879E-2</v>
      </c>
      <c r="I3974" s="233">
        <v>8.0798024998296844E-2</v>
      </c>
      <c r="J3974" s="233">
        <v>9.9288736574076067E-2</v>
      </c>
      <c r="K3974" s="233">
        <v>8.832580612442234E-2</v>
      </c>
      <c r="L3974" s="233">
        <v>9.1409407466187476E-2</v>
      </c>
      <c r="M3974" s="233">
        <v>9.7424543237132719E-2</v>
      </c>
      <c r="N3974" s="233">
        <v>7.7720030433218623E-2</v>
      </c>
      <c r="O3974" s="233">
        <v>7.6301281513720898E-2</v>
      </c>
      <c r="P3974" s="226">
        <f>SUM(D3974:O3974)</f>
        <v>1</v>
      </c>
      <c r="Q3974" s="222"/>
      <c r="R3974" s="66"/>
      <c r="S3974" s="66"/>
      <c r="T3974" s="95"/>
      <c r="U3974" s="209">
        <v>2</v>
      </c>
    </row>
    <row r="3975" spans="1:21" s="61" customFormat="1" ht="15.75" hidden="1" customHeight="1" thickBot="1">
      <c r="A3975" s="75" t="s">
        <v>78</v>
      </c>
      <c r="B3975" s="213"/>
      <c r="C3975" s="54" t="s">
        <v>367</v>
      </c>
      <c r="D3975" s="236">
        <v>8.5305099890995301E-2</v>
      </c>
      <c r="E3975" s="236">
        <v>8.0822257996613828E-2</v>
      </c>
      <c r="F3975" s="236">
        <v>7.8003651385438952E-2</v>
      </c>
      <c r="G3975" s="236">
        <v>7.657777666740874E-2</v>
      </c>
      <c r="H3975" s="236">
        <v>7.5203982971382269E-2</v>
      </c>
      <c r="I3975" s="236">
        <v>7.8962125375122774E-2</v>
      </c>
      <c r="J3975" s="236">
        <v>9.892919471480939E-2</v>
      </c>
      <c r="K3975" s="236">
        <v>8.9463244749243692E-2</v>
      </c>
      <c r="L3975" s="236">
        <v>8.9994062314344536E-2</v>
      </c>
      <c r="M3975" s="236">
        <v>9.5928223745657903E-2</v>
      </c>
      <c r="N3975" s="236">
        <v>7.7156369247635789E-2</v>
      </c>
      <c r="O3975" s="236">
        <v>7.3654010941346673E-2</v>
      </c>
      <c r="P3975" s="71">
        <f>SUM(D3975:O3975)</f>
        <v>1</v>
      </c>
      <c r="Q3975" s="222"/>
      <c r="R3975" s="66"/>
      <c r="S3975" s="66"/>
      <c r="T3975" s="95"/>
      <c r="U3975" s="209">
        <v>2</v>
      </c>
    </row>
    <row r="3976" spans="1:21" s="61" customFormat="1" ht="15.75" hidden="1" customHeight="1" thickBot="1">
      <c r="A3976" s="75" t="s">
        <v>78</v>
      </c>
      <c r="B3976" s="213"/>
      <c r="C3976" s="54" t="s">
        <v>368</v>
      </c>
      <c r="D3976" s="281">
        <v>7.9535342982115995E-2</v>
      </c>
      <c r="E3976" s="281">
        <v>7.754125344503586E-2</v>
      </c>
      <c r="F3976" s="281">
        <v>7.4479842449036049E-2</v>
      </c>
      <c r="G3976" s="281">
        <v>7.276234561998661E-2</v>
      </c>
      <c r="H3976" s="281">
        <v>7.4917848525703767E-2</v>
      </c>
      <c r="I3976" s="281">
        <v>7.6960343883322679E-2</v>
      </c>
      <c r="J3976" s="281">
        <v>0.10101516940521114</v>
      </c>
      <c r="K3976" s="281">
        <v>8.8716138320637544E-2</v>
      </c>
      <c r="L3976" s="281">
        <v>9.2698811830220509E-2</v>
      </c>
      <c r="M3976" s="281">
        <v>0.10271026659996925</v>
      </c>
      <c r="N3976" s="281">
        <v>8.1375730362644186E-2</v>
      </c>
      <c r="O3976" s="281">
        <v>7.7286906576116518E-2</v>
      </c>
      <c r="P3976" s="221">
        <f>SUM(D3976:O3976)</f>
        <v>1.0000000000000002</v>
      </c>
      <c r="Q3976" s="222"/>
      <c r="R3976" s="66"/>
      <c r="S3976" s="66"/>
      <c r="T3976" s="95"/>
      <c r="U3976" s="209">
        <v>2</v>
      </c>
    </row>
    <row r="3977" spans="1:21" s="61" customFormat="1" ht="15.75" hidden="1" customHeight="1" thickBot="1">
      <c r="A3977" s="75" t="s">
        <v>78</v>
      </c>
      <c r="B3977" s="213"/>
      <c r="C3977" s="54" t="s">
        <v>369</v>
      </c>
      <c r="D3977" s="196">
        <f t="shared" ref="D3977:D3984" si="2998">D3999/$P3999</f>
        <v>7.6128767621684273E-2</v>
      </c>
      <c r="E3977" s="197">
        <f t="shared" ref="E3977:O3977" si="2999">E3999/$P3999</f>
        <v>7.409714812691709E-2</v>
      </c>
      <c r="F3977" s="197">
        <f t="shared" si="2999"/>
        <v>7.1197235742950685E-2</v>
      </c>
      <c r="G3977" s="197">
        <f t="shared" si="2999"/>
        <v>7.3696449132098094E-2</v>
      </c>
      <c r="H3977" s="197">
        <f t="shared" si="2999"/>
        <v>7.319991529997473E-2</v>
      </c>
      <c r="I3977" s="197">
        <f t="shared" si="2999"/>
        <v>7.7871332012220087E-2</v>
      </c>
      <c r="J3977" s="197">
        <f t="shared" si="2999"/>
        <v>9.9993983468064138E-2</v>
      </c>
      <c r="K3977" s="197">
        <f t="shared" si="2999"/>
        <v>8.7500030971044016E-2</v>
      </c>
      <c r="L3977" s="197">
        <f t="shared" si="2999"/>
        <v>9.2105396583575874E-2</v>
      </c>
      <c r="M3977" s="197">
        <f t="shared" si="2999"/>
        <v>0.10145926397434808</v>
      </c>
      <c r="N3977" s="197">
        <f t="shared" si="2999"/>
        <v>8.0941138296837925E-2</v>
      </c>
      <c r="O3977" s="197">
        <f t="shared" si="2999"/>
        <v>9.1809338770285215E-2</v>
      </c>
      <c r="P3977" s="229">
        <f>SUM(D3977:O3977)</f>
        <v>1.0000000000000002</v>
      </c>
      <c r="Q3977" s="222"/>
      <c r="R3977" s="66"/>
      <c r="S3977" s="66"/>
      <c r="T3977" s="95"/>
      <c r="U3977" s="209">
        <v>2</v>
      </c>
    </row>
    <row r="3978" spans="1:21" s="61" customFormat="1" ht="15.75" hidden="1" customHeight="1" thickBot="1">
      <c r="A3978" s="75" t="s">
        <v>78</v>
      </c>
      <c r="B3978" s="213"/>
      <c r="C3978" s="211" t="s">
        <v>370</v>
      </c>
      <c r="D3978" s="196">
        <f t="shared" si="2998"/>
        <v>7.7129898791211515E-2</v>
      </c>
      <c r="E3978" s="197">
        <f t="shared" ref="E3978:O3979" si="3000">E4000/$P4000</f>
        <v>7.4554242592900111E-2</v>
      </c>
      <c r="F3978" s="197">
        <f t="shared" si="3000"/>
        <v>7.2258530343601426E-2</v>
      </c>
      <c r="G3978" s="197">
        <f t="shared" si="3000"/>
        <v>7.3157867518560293E-2</v>
      </c>
      <c r="H3978" s="197">
        <f t="shared" si="3000"/>
        <v>7.4262624019123966E-2</v>
      </c>
      <c r="I3978" s="197">
        <f t="shared" si="3000"/>
        <v>7.9118039778615257E-2</v>
      </c>
      <c r="J3978" s="197">
        <f t="shared" si="3000"/>
        <v>0.10336323038127673</v>
      </c>
      <c r="K3978" s="197">
        <f t="shared" si="3000"/>
        <v>8.9522671624559888E-2</v>
      </c>
      <c r="L3978" s="197">
        <f t="shared" si="3000"/>
        <v>9.4726892817240727E-2</v>
      </c>
      <c r="M3978" s="197">
        <f t="shared" si="3000"/>
        <v>0.10219848647925087</v>
      </c>
      <c r="N3978" s="197">
        <f t="shared" si="3000"/>
        <v>8.1153568856674574E-2</v>
      </c>
      <c r="O3978" s="197">
        <f t="shared" si="3000"/>
        <v>7.8553946796984658E-2</v>
      </c>
      <c r="P3978" s="229">
        <f>SUM(D3978:O3978)</f>
        <v>1</v>
      </c>
      <c r="Q3978" s="227">
        <f>(P4000/P3999-1)</f>
        <v>2.9242259410360072E-2</v>
      </c>
      <c r="R3978" s="66"/>
      <c r="S3978" s="66"/>
      <c r="T3978" s="95"/>
      <c r="U3978" s="209">
        <v>2</v>
      </c>
    </row>
    <row r="3979" spans="1:21" s="61" customFormat="1" ht="15.75" hidden="1" customHeight="1" thickBot="1">
      <c r="A3979" s="75" t="s">
        <v>78</v>
      </c>
      <c r="B3979" s="213"/>
      <c r="C3979" s="54" t="s">
        <v>489</v>
      </c>
      <c r="D3979" s="223">
        <f t="shared" si="2998"/>
        <v>7.653701966128619E-2</v>
      </c>
      <c r="E3979" s="233">
        <f t="shared" si="3000"/>
        <v>7.4739219203830698E-2</v>
      </c>
      <c r="F3979" s="233">
        <f t="shared" si="3000"/>
        <v>7.2671957341017099E-2</v>
      </c>
      <c r="G3979" s="233">
        <f t="shared" si="3000"/>
        <v>7.2967776292677866E-2</v>
      </c>
      <c r="H3979" s="233">
        <f t="shared" si="3000"/>
        <v>7.4310050691822574E-2</v>
      </c>
      <c r="I3979" s="233">
        <f t="shared" si="3000"/>
        <v>7.9277558874980419E-2</v>
      </c>
      <c r="J3979" s="233">
        <f t="shared" si="3000"/>
        <v>0.10175453982200737</v>
      </c>
      <c r="K3979" s="233">
        <f t="shared" si="3000"/>
        <v>9.1560141144773635E-2</v>
      </c>
      <c r="L3979" s="233">
        <f t="shared" si="3000"/>
        <v>9.1709081236619555E-2</v>
      </c>
      <c r="M3979" s="233">
        <f t="shared" si="3000"/>
        <v>0.10314609670219942</v>
      </c>
      <c r="N3979" s="233">
        <f t="shared" si="3000"/>
        <v>8.2006018962343746E-2</v>
      </c>
      <c r="O3979" s="233">
        <f t="shared" si="3000"/>
        <v>7.9320540066441528E-2</v>
      </c>
      <c r="P3979" s="226">
        <f t="shared" ref="P3979:P3984" si="3001">SUM(D3979:O3979)</f>
        <v>1</v>
      </c>
      <c r="Q3979" s="227">
        <f t="shared" ref="Q3979:Q3984" si="3002">(P4001/P4000-1)</f>
        <v>5.3728690347137675E-2</v>
      </c>
      <c r="R3979" s="66"/>
      <c r="S3979" s="66"/>
      <c r="T3979" s="95"/>
      <c r="U3979" s="209">
        <v>2</v>
      </c>
    </row>
    <row r="3980" spans="1:21" s="61" customFormat="1" ht="15.75" hidden="1" customHeight="1" thickBot="1">
      <c r="A3980" s="75" t="s">
        <v>78</v>
      </c>
      <c r="B3980" s="213"/>
      <c r="C3980" s="54" t="s">
        <v>610</v>
      </c>
      <c r="D3980" s="455">
        <f t="shared" si="2998"/>
        <v>7.6672048024299888E-2</v>
      </c>
      <c r="E3980" s="281">
        <f t="shared" ref="E3980:O3980" si="3003">E4002/$P4002</f>
        <v>7.4376300946896706E-2</v>
      </c>
      <c r="F3980" s="281">
        <f t="shared" si="3003"/>
        <v>7.3566545896095389E-2</v>
      </c>
      <c r="G3980" s="281">
        <f t="shared" si="3003"/>
        <v>7.2577729215954664E-2</v>
      </c>
      <c r="H3980" s="281">
        <f t="shared" si="3003"/>
        <v>7.5879675471794902E-2</v>
      </c>
      <c r="I3980" s="281">
        <f t="shared" si="3003"/>
        <v>7.8948097287422359E-2</v>
      </c>
      <c r="J3980" s="281">
        <f t="shared" si="3003"/>
        <v>0.10230947061129607</v>
      </c>
      <c r="K3980" s="281">
        <f t="shared" si="3003"/>
        <v>8.88564115048769E-2</v>
      </c>
      <c r="L3980" s="281">
        <f t="shared" si="3003"/>
        <v>9.2499334331467731E-2</v>
      </c>
      <c r="M3980" s="281">
        <f t="shared" si="3003"/>
        <v>0.10072286333687243</v>
      </c>
      <c r="N3980" s="281">
        <f t="shared" si="3003"/>
        <v>8.3140113513875513E-2</v>
      </c>
      <c r="O3980" s="281">
        <f t="shared" si="3003"/>
        <v>8.0451409859147477E-2</v>
      </c>
      <c r="P3980" s="221">
        <f t="shared" si="3001"/>
        <v>1</v>
      </c>
      <c r="Q3980" s="230">
        <f t="shared" si="3002"/>
        <v>6.7968089936641718E-2</v>
      </c>
      <c r="R3980" s="66"/>
      <c r="S3980" s="66"/>
      <c r="T3980" s="95"/>
      <c r="U3980" s="209">
        <v>2</v>
      </c>
    </row>
    <row r="3981" spans="1:21" s="61" customFormat="1" ht="15.75" hidden="1" customHeight="1" thickBot="1">
      <c r="A3981" s="75" t="s">
        <v>78</v>
      </c>
      <c r="B3981" s="213"/>
      <c r="C3981" s="53" t="s">
        <v>706</v>
      </c>
      <c r="D3981" s="196">
        <f t="shared" si="2998"/>
        <v>7.6756889036439249E-2</v>
      </c>
      <c r="E3981" s="231">
        <f t="shared" ref="E3981:O3981" si="3004">E4003/$P4003</f>
        <v>7.3866605748481376E-2</v>
      </c>
      <c r="F3981" s="231">
        <f t="shared" si="3004"/>
        <v>7.3335628206871187E-2</v>
      </c>
      <c r="G3981" s="231">
        <f t="shared" si="3004"/>
        <v>7.3756153638294145E-2</v>
      </c>
      <c r="H3981" s="231">
        <f t="shared" si="3004"/>
        <v>7.6514105127520618E-2</v>
      </c>
      <c r="I3981" s="231">
        <f t="shared" si="3004"/>
        <v>7.9403885028303769E-2</v>
      </c>
      <c r="J3981" s="231">
        <f t="shared" si="3004"/>
        <v>0.10291640161456972</v>
      </c>
      <c r="K3981" s="231">
        <f t="shared" si="3004"/>
        <v>8.9279338122525059E-2</v>
      </c>
      <c r="L3981" s="231">
        <f t="shared" si="3004"/>
        <v>8.9618047118071045E-2</v>
      </c>
      <c r="M3981" s="231">
        <f t="shared" si="3004"/>
        <v>0.10235679803534953</v>
      </c>
      <c r="N3981" s="231">
        <f t="shared" si="3004"/>
        <v>8.1174296376509289E-2</v>
      </c>
      <c r="O3981" s="231">
        <f t="shared" si="3004"/>
        <v>8.1021851947065085E-2</v>
      </c>
      <c r="P3981" s="229">
        <f t="shared" si="3001"/>
        <v>1</v>
      </c>
      <c r="Q3981" s="230">
        <f t="shared" si="3002"/>
        <v>7.1479720377160882E-2</v>
      </c>
      <c r="R3981" s="66"/>
      <c r="S3981" s="66"/>
      <c r="T3981" s="285"/>
      <c r="U3981" s="209">
        <v>2</v>
      </c>
    </row>
    <row r="3982" spans="1:21" s="61" customFormat="1" ht="15.75" hidden="1" customHeight="1" thickBot="1">
      <c r="A3982" s="75" t="s">
        <v>78</v>
      </c>
      <c r="B3982" s="62"/>
      <c r="C3982" s="53" t="s">
        <v>797</v>
      </c>
      <c r="D3982" s="223">
        <f t="shared" si="2998"/>
        <v>7.8417647898978066E-2</v>
      </c>
      <c r="E3982" s="233">
        <f t="shared" ref="E3982:O3982" si="3005">E4004/$P4004</f>
        <v>7.5429360318028341E-2</v>
      </c>
      <c r="F3982" s="233">
        <f t="shared" si="3005"/>
        <v>7.1591198656058841E-2</v>
      </c>
      <c r="G3982" s="233">
        <f t="shared" si="3005"/>
        <v>7.5138885951701304E-2</v>
      </c>
      <c r="H3982" s="233">
        <f t="shared" si="3005"/>
        <v>7.6681490153625659E-2</v>
      </c>
      <c r="I3982" s="233">
        <f t="shared" si="3005"/>
        <v>7.9496197964696438E-2</v>
      </c>
      <c r="J3982" s="233">
        <f t="shared" si="3005"/>
        <v>0.10340534096794354</v>
      </c>
      <c r="K3982" s="233">
        <f t="shared" si="3005"/>
        <v>8.7244728890549614E-2</v>
      </c>
      <c r="L3982" s="233">
        <f t="shared" si="3005"/>
        <v>9.1004926685831475E-2</v>
      </c>
      <c r="M3982" s="233">
        <f t="shared" si="3005"/>
        <v>0.10126920229286074</v>
      </c>
      <c r="N3982" s="233">
        <f t="shared" si="3005"/>
        <v>8.1547252512061061E-2</v>
      </c>
      <c r="O3982" s="233">
        <f t="shared" si="3005"/>
        <v>7.8773767707664991E-2</v>
      </c>
      <c r="P3982" s="319">
        <f t="shared" si="3001"/>
        <v>1</v>
      </c>
      <c r="Q3982" s="320">
        <f t="shared" si="3002"/>
        <v>5.4020751692468227E-2</v>
      </c>
      <c r="R3982" s="66"/>
      <c r="S3982" s="66"/>
      <c r="T3982" s="95"/>
      <c r="U3982" s="209">
        <v>2</v>
      </c>
    </row>
    <row r="3983" spans="1:21" s="61" customFormat="1" ht="15.75" hidden="1" customHeight="1" thickBot="1">
      <c r="A3983" s="75" t="s">
        <v>78</v>
      </c>
      <c r="B3983" s="62"/>
      <c r="C3983" s="53" t="s">
        <v>874</v>
      </c>
      <c r="D3983" s="235">
        <f t="shared" si="2998"/>
        <v>7.8792246541621327E-2</v>
      </c>
      <c r="E3983" s="236">
        <f t="shared" ref="E3983:O3984" si="3006">E4005/$P4005</f>
        <v>7.5755013879328356E-2</v>
      </c>
      <c r="F3983" s="236">
        <f t="shared" si="3006"/>
        <v>7.3801040792737443E-2</v>
      </c>
      <c r="G3983" s="236">
        <f t="shared" si="3006"/>
        <v>7.5769130495638548E-2</v>
      </c>
      <c r="H3983" s="236">
        <f t="shared" si="3006"/>
        <v>7.410163080250716E-2</v>
      </c>
      <c r="I3983" s="236">
        <f t="shared" si="3006"/>
        <v>7.9587997631873256E-2</v>
      </c>
      <c r="J3983" s="236">
        <f t="shared" si="3006"/>
        <v>0.10312445562149793</v>
      </c>
      <c r="K3983" s="236">
        <f t="shared" si="3006"/>
        <v>8.7056326115078422E-2</v>
      </c>
      <c r="L3983" s="236">
        <f t="shared" si="3006"/>
        <v>8.8818493125634487E-2</v>
      </c>
      <c r="M3983" s="236">
        <f t="shared" si="3006"/>
        <v>9.9906759726169594E-2</v>
      </c>
      <c r="N3983" s="236">
        <f t="shared" si="3006"/>
        <v>8.2520204901563254E-2</v>
      </c>
      <c r="O3983" s="236">
        <f t="shared" si="3006"/>
        <v>8.0766700366350322E-2</v>
      </c>
      <c r="P3983" s="321">
        <f t="shared" si="3001"/>
        <v>1.0000000000000002</v>
      </c>
      <c r="Q3983" s="322">
        <f t="shared" si="3002"/>
        <v>4.2966852654704679E-2</v>
      </c>
      <c r="R3983" s="66"/>
      <c r="S3983" s="66"/>
      <c r="T3983" s="95"/>
      <c r="U3983" s="209">
        <v>2</v>
      </c>
    </row>
    <row r="3984" spans="1:21" s="61" customFormat="1" ht="15.6" hidden="1" customHeight="1" thickBot="1">
      <c r="A3984" s="75" t="s">
        <v>78</v>
      </c>
      <c r="B3984" s="62"/>
      <c r="C3984" s="53" t="s">
        <v>958</v>
      </c>
      <c r="D3984" s="235">
        <f t="shared" si="2998"/>
        <v>7.7437290101032522E-2</v>
      </c>
      <c r="E3984" s="236">
        <f t="shared" si="3006"/>
        <v>7.6227582468971627E-2</v>
      </c>
      <c r="F3984" s="236">
        <f t="shared" si="3006"/>
        <v>7.2539525163361263E-2</v>
      </c>
      <c r="G3984" s="236">
        <f t="shared" si="3006"/>
        <v>6.946805238758047E-2</v>
      </c>
      <c r="H3984" s="236">
        <f t="shared" si="3006"/>
        <v>7.5480854716124215E-2</v>
      </c>
      <c r="I3984" s="236">
        <f t="shared" si="3006"/>
        <v>8.2620155781283927E-2</v>
      </c>
      <c r="J3984" s="236">
        <f t="shared" si="3006"/>
        <v>0.10262437613311064</v>
      </c>
      <c r="K3984" s="236">
        <f t="shared" si="3006"/>
        <v>8.904073902596335E-2</v>
      </c>
      <c r="L3984" s="236">
        <f t="shared" si="3006"/>
        <v>8.9750887828856193E-2</v>
      </c>
      <c r="M3984" s="236">
        <f t="shared" si="3006"/>
        <v>0.1016391567872527</v>
      </c>
      <c r="N3984" s="236">
        <f t="shared" si="3006"/>
        <v>8.2701552232262471E-2</v>
      </c>
      <c r="O3984" s="236">
        <f t="shared" si="3006"/>
        <v>8.0469827374200623E-2</v>
      </c>
      <c r="P3984" s="321">
        <f t="shared" si="3001"/>
        <v>0.99999999999999989</v>
      </c>
      <c r="Q3984" s="322">
        <f t="shared" si="3002"/>
        <v>4.6023806347408991E-2</v>
      </c>
      <c r="R3984" s="66"/>
      <c r="S3984" s="66"/>
      <c r="T3984" s="95"/>
      <c r="U3984" s="209">
        <v>2</v>
      </c>
    </row>
    <row r="3985" spans="1:21" s="61" customFormat="1" ht="15.6" hidden="1" customHeight="1" thickBot="1">
      <c r="A3985" s="75" t="s">
        <v>78</v>
      </c>
      <c r="B3985" s="62"/>
      <c r="C3985" s="53" t="s">
        <v>1092</v>
      </c>
      <c r="D3985" s="235">
        <f t="shared" ref="D3985:O3985" si="3007">D4008/$P4008</f>
        <v>7.9302106144573073E-2</v>
      </c>
      <c r="E3985" s="236">
        <f t="shared" si="3007"/>
        <v>7.5427299950787272E-2</v>
      </c>
      <c r="F3985" s="236">
        <f t="shared" si="3007"/>
        <v>7.3834244132342575E-2</v>
      </c>
      <c r="G3985" s="236">
        <f t="shared" si="3007"/>
        <v>7.4620116453582019E-2</v>
      </c>
      <c r="H3985" s="236">
        <f t="shared" si="3007"/>
        <v>7.7305037784915279E-2</v>
      </c>
      <c r="I3985" s="236">
        <f t="shared" si="3007"/>
        <v>8.0611561088727454E-2</v>
      </c>
      <c r="J3985" s="236">
        <f t="shared" si="3007"/>
        <v>0.10200926853989656</v>
      </c>
      <c r="K3985" s="236">
        <f t="shared" si="3007"/>
        <v>8.6179124086068037E-2</v>
      </c>
      <c r="L3985" s="236">
        <f t="shared" si="3007"/>
        <v>8.7217020190791528E-2</v>
      </c>
      <c r="M3985" s="236">
        <f t="shared" si="3007"/>
        <v>9.9535334268230635E-2</v>
      </c>
      <c r="N3985" s="236">
        <f t="shared" si="3007"/>
        <v>8.2865498857014275E-2</v>
      </c>
      <c r="O3985" s="236">
        <f t="shared" si="3007"/>
        <v>8.1093388503071268E-2</v>
      </c>
      <c r="P3985" s="321">
        <f>SUM(D3985:O3985)</f>
        <v>1.0000000000000002</v>
      </c>
      <c r="Q3985" s="322">
        <f>(P4008/P4006-1)</f>
        <v>5.5685607896537093E-2</v>
      </c>
      <c r="R3985" s="66"/>
      <c r="S3985" s="66"/>
      <c r="T3985" s="95"/>
      <c r="U3985" s="209">
        <v>2</v>
      </c>
    </row>
    <row r="3986" spans="1:21" s="61" customFormat="1" ht="15.6" hidden="1" customHeight="1" thickBot="1">
      <c r="A3986" s="75" t="s">
        <v>78</v>
      </c>
      <c r="B3986" s="62">
        <f>+B3965+1</f>
        <v>693</v>
      </c>
      <c r="C3986" s="53" t="s">
        <v>1952</v>
      </c>
      <c r="D3986" s="235">
        <f t="shared" ref="D3986:D3992" si="3008">D4009/$P4009</f>
        <v>8.4104703850096385E-2</v>
      </c>
      <c r="E3986" s="236">
        <f t="shared" ref="E3986:O3986" si="3009">E4009/$P4009</f>
        <v>8.1777754926884633E-2</v>
      </c>
      <c r="F3986" s="236">
        <f t="shared" si="3009"/>
        <v>7.8249250174769996E-2</v>
      </c>
      <c r="G3986" s="236">
        <f t="shared" si="3009"/>
        <v>7.8432233122010267E-2</v>
      </c>
      <c r="H3986" s="236">
        <f t="shared" si="3009"/>
        <v>8.3028273459523211E-2</v>
      </c>
      <c r="I3986" s="236">
        <f t="shared" si="3009"/>
        <v>8.6274342137027227E-2</v>
      </c>
      <c r="J3986" s="236">
        <f t="shared" si="3009"/>
        <v>0.10863372582682401</v>
      </c>
      <c r="K3986" s="236">
        <f t="shared" si="3009"/>
        <v>9.4167285455913449E-2</v>
      </c>
      <c r="L3986" s="236">
        <f t="shared" si="3009"/>
        <v>9.2241220121937209E-2</v>
      </c>
      <c r="M3986" s="236">
        <f t="shared" si="3009"/>
        <v>8.2956559271221114E-2</v>
      </c>
      <c r="N3986" s="236">
        <f t="shared" si="3009"/>
        <v>5.8556638755695875E-2</v>
      </c>
      <c r="O3986" s="236">
        <f t="shared" si="3009"/>
        <v>7.1578012898096594E-2</v>
      </c>
      <c r="P3986" s="321">
        <f t="shared" ref="P3986:P3995" si="3010">SUM(D3986:O3986)</f>
        <v>1</v>
      </c>
      <c r="Q3986" s="322">
        <f>(P4009/P4008-1)</f>
        <v>-2.92607749175261E-2</v>
      </c>
      <c r="R3986" s="66"/>
      <c r="S3986" s="66"/>
      <c r="T3986" s="95"/>
      <c r="U3986" s="209">
        <v>2</v>
      </c>
    </row>
    <row r="3987" spans="1:21" s="61" customFormat="1" ht="15.6" hidden="1" customHeight="1">
      <c r="A3987" s="75" t="s">
        <v>78</v>
      </c>
      <c r="B3987" s="408">
        <f>+B3986+1</f>
        <v>694</v>
      </c>
      <c r="C3987" s="559" t="s">
        <v>1953</v>
      </c>
      <c r="D3987" s="455">
        <f t="shared" si="3008"/>
        <v>7.419058374907754E-2</v>
      </c>
      <c r="E3987" s="281">
        <f t="shared" ref="E3987:O3987" si="3011">E4010/$P4010</f>
        <v>7.0494970772402937E-2</v>
      </c>
      <c r="F3987" s="281">
        <f t="shared" si="3011"/>
        <v>6.869976362053308E-2</v>
      </c>
      <c r="G3987" s="281">
        <f t="shared" si="3011"/>
        <v>7.3748497178845435E-2</v>
      </c>
      <c r="H3987" s="281">
        <f t="shared" si="3011"/>
        <v>7.4105810063709435E-2</v>
      </c>
      <c r="I3987" s="281">
        <f t="shared" si="3011"/>
        <v>7.5927823569627892E-2</v>
      </c>
      <c r="J3987" s="281">
        <f t="shared" si="3011"/>
        <v>9.933841220433294E-2</v>
      </c>
      <c r="K3987" s="281">
        <f t="shared" si="3011"/>
        <v>8.5457548966399816E-2</v>
      </c>
      <c r="L3987" s="281">
        <f t="shared" si="3011"/>
        <v>8.5527648501323758E-2</v>
      </c>
      <c r="M3987" s="281">
        <f t="shared" si="3011"/>
        <v>0.10777427066990176</v>
      </c>
      <c r="N3987" s="281">
        <f t="shared" si="3011"/>
        <v>9.2596660520956151E-2</v>
      </c>
      <c r="O3987" s="281">
        <f t="shared" si="3011"/>
        <v>9.213801018288921E-2</v>
      </c>
      <c r="P3987" s="560">
        <f t="shared" si="3010"/>
        <v>1</v>
      </c>
      <c r="Q3987" s="401">
        <f t="shared" ref="Q3987:Q3995" si="3012">(P4010/P4009-1)</f>
        <v>0.10024032577155428</v>
      </c>
      <c r="R3987" s="66"/>
      <c r="S3987" s="66"/>
      <c r="T3987" s="95"/>
      <c r="U3987" s="209">
        <v>2</v>
      </c>
    </row>
    <row r="3988" spans="1:21" s="61" customFormat="1" ht="15.6" customHeight="1">
      <c r="A3988" s="75" t="s">
        <v>78</v>
      </c>
      <c r="B3988" s="513">
        <v>649</v>
      </c>
      <c r="C3988" s="561" t="s">
        <v>1954</v>
      </c>
      <c r="D3988" s="236">
        <f t="shared" si="3008"/>
        <v>7.6763747747543035E-2</v>
      </c>
      <c r="E3988" s="236">
        <f t="shared" ref="E3988:O3988" si="3013">E4011/$P4011</f>
        <v>7.4425901092022587E-2</v>
      </c>
      <c r="F3988" s="236">
        <f t="shared" si="3013"/>
        <v>6.958873633715712E-2</v>
      </c>
      <c r="G3988" s="236">
        <f t="shared" si="3013"/>
        <v>7.4280594032492195E-2</v>
      </c>
      <c r="H3988" s="236">
        <f t="shared" si="3013"/>
        <v>7.5356567292112361E-2</v>
      </c>
      <c r="I3988" s="236">
        <f t="shared" si="3013"/>
        <v>8.249829434803238E-2</v>
      </c>
      <c r="J3988" s="236">
        <f t="shared" si="3013"/>
        <v>0.10390718575551249</v>
      </c>
      <c r="K3988" s="236">
        <f t="shared" si="3013"/>
        <v>8.3571808265847633E-2</v>
      </c>
      <c r="L3988" s="236">
        <f t="shared" si="3013"/>
        <v>8.6913964340147157E-2</v>
      </c>
      <c r="M3988" s="236">
        <f t="shared" si="3013"/>
        <v>0.10177053808775832</v>
      </c>
      <c r="N3988" s="236">
        <f t="shared" si="3013"/>
        <v>8.7711839763165517E-2</v>
      </c>
      <c r="O3988" s="236">
        <f t="shared" si="3013"/>
        <v>8.3210822938209278E-2</v>
      </c>
      <c r="P3988" s="321">
        <f t="shared" si="3010"/>
        <v>1.0000000000000002</v>
      </c>
      <c r="Q3988" s="520">
        <f t="shared" si="3012"/>
        <v>0.26472577417550025</v>
      </c>
      <c r="R3988" s="66"/>
      <c r="S3988" s="66"/>
      <c r="T3988" s="95"/>
      <c r="U3988" s="209">
        <v>1</v>
      </c>
    </row>
    <row r="3989" spans="1:21" s="61" customFormat="1" ht="15.6" customHeight="1">
      <c r="A3989" s="75" t="s">
        <v>78</v>
      </c>
      <c r="B3989" s="513">
        <f>+B3988+1</f>
        <v>650</v>
      </c>
      <c r="C3989" s="561" t="s">
        <v>1955</v>
      </c>
      <c r="D3989" s="236">
        <f t="shared" si="3008"/>
        <v>8.1779865597773352E-2</v>
      </c>
      <c r="E3989" s="236">
        <f t="shared" ref="E3989:O3989" si="3014">E4012/$P4012</f>
        <v>7.5928913413636584E-2</v>
      </c>
      <c r="F3989" s="236">
        <f t="shared" si="3014"/>
        <v>7.5299678310378079E-2</v>
      </c>
      <c r="G3989" s="236">
        <f t="shared" si="3014"/>
        <v>7.4070251487865946E-2</v>
      </c>
      <c r="H3989" s="236">
        <f t="shared" si="3014"/>
        <v>7.9314146917544973E-2</v>
      </c>
      <c r="I3989" s="236">
        <f t="shared" si="3014"/>
        <v>7.9261844272509596E-2</v>
      </c>
      <c r="J3989" s="236">
        <f t="shared" si="3014"/>
        <v>0.1038886291981857</v>
      </c>
      <c r="K3989" s="236">
        <f t="shared" si="3014"/>
        <v>8.5379117624753254E-2</v>
      </c>
      <c r="L3989" s="236">
        <f t="shared" si="3014"/>
        <v>8.6257838617800342E-2</v>
      </c>
      <c r="M3989" s="236">
        <f t="shared" si="3014"/>
        <v>9.7288410039806872E-2</v>
      </c>
      <c r="N3989" s="236">
        <f t="shared" si="3014"/>
        <v>8.1682296242003904E-2</v>
      </c>
      <c r="O3989" s="236">
        <f t="shared" si="3014"/>
        <v>7.9849008277741315E-2</v>
      </c>
      <c r="P3989" s="321">
        <f t="shared" si="3010"/>
        <v>0.99999999999999989</v>
      </c>
      <c r="Q3989" s="520">
        <f t="shared" si="3012"/>
        <v>6.519357060087394E-2</v>
      </c>
      <c r="R3989" s="66"/>
      <c r="S3989" s="66"/>
      <c r="T3989" s="95"/>
      <c r="U3989" s="209">
        <v>1</v>
      </c>
    </row>
    <row r="3990" spans="1:21" s="61" customFormat="1" ht="15.75" customHeight="1">
      <c r="A3990" s="75" t="s">
        <v>78</v>
      </c>
      <c r="B3990" s="513">
        <f>+B3989+1</f>
        <v>651</v>
      </c>
      <c r="C3990" s="561" t="s">
        <v>1956</v>
      </c>
      <c r="D3990" s="236">
        <f t="shared" si="3008"/>
        <v>8.1588938616997536E-2</v>
      </c>
      <c r="E3990" s="236">
        <f t="shared" ref="E3990:O3990" si="3015">E4013/$P4013</f>
        <v>7.6748211543714057E-2</v>
      </c>
      <c r="F3990" s="236">
        <f t="shared" si="3015"/>
        <v>7.4399378898955718E-2</v>
      </c>
      <c r="G3990" s="236">
        <f t="shared" si="3015"/>
        <v>7.7891719018812408E-2</v>
      </c>
      <c r="H3990" s="236">
        <f t="shared" si="3015"/>
        <v>7.8715522385464462E-2</v>
      </c>
      <c r="I3990" s="236">
        <f t="shared" si="3015"/>
        <v>8.1618836587041027E-2</v>
      </c>
      <c r="J3990" s="236">
        <f t="shared" si="3015"/>
        <v>9.8332406763563182E-2</v>
      </c>
      <c r="K3990" s="236">
        <f t="shared" si="3015"/>
        <v>8.3708693087111374E-2</v>
      </c>
      <c r="L3990" s="236">
        <f t="shared" si="3015"/>
        <v>8.7050928483269271E-2</v>
      </c>
      <c r="M3990" s="236">
        <f t="shared" si="3015"/>
        <v>9.6082027335423439E-2</v>
      </c>
      <c r="N3990" s="236">
        <f t="shared" si="3015"/>
        <v>8.2514340863961255E-2</v>
      </c>
      <c r="O3990" s="236">
        <f t="shared" si="3015"/>
        <v>8.134899641568645E-2</v>
      </c>
      <c r="P3990" s="321">
        <f t="shared" si="3010"/>
        <v>1.0000000000000002</v>
      </c>
      <c r="Q3990" s="520">
        <f t="shared" si="3012"/>
        <v>-1.2236435216724795E-3</v>
      </c>
      <c r="R3990" s="66"/>
      <c r="S3990" s="66"/>
      <c r="T3990" s="95"/>
      <c r="U3990" s="209">
        <v>1</v>
      </c>
    </row>
    <row r="3991" spans="1:21" s="61" customFormat="1" ht="15.75" customHeight="1">
      <c r="A3991" s="75" t="s">
        <v>78</v>
      </c>
      <c r="B3991" s="513">
        <f>+B3990+1</f>
        <v>652</v>
      </c>
      <c r="C3991" s="561" t="s">
        <v>1957</v>
      </c>
      <c r="D3991" s="236">
        <f t="shared" si="3008"/>
        <v>7.843026633786547E-2</v>
      </c>
      <c r="E3991" s="236">
        <f t="shared" ref="E3991:O3991" si="3016">E4014/$P4014</f>
        <v>7.6303308331336667E-2</v>
      </c>
      <c r="F3991" s="236">
        <f t="shared" si="3016"/>
        <v>7.3465319617696478E-2</v>
      </c>
      <c r="G3991" s="236">
        <f t="shared" si="3016"/>
        <v>7.3530275159213246E-2</v>
      </c>
      <c r="H3991" s="236">
        <f t="shared" si="3016"/>
        <v>7.789129286693694E-2</v>
      </c>
      <c r="I3991" s="236">
        <f t="shared" si="3016"/>
        <v>8.37637620764837E-2</v>
      </c>
      <c r="J3991" s="236">
        <f t="shared" si="3016"/>
        <v>0.10038166532856524</v>
      </c>
      <c r="K3991" s="236">
        <f t="shared" si="3016"/>
        <v>8.7042899273142418E-2</v>
      </c>
      <c r="L3991" s="236">
        <f t="shared" si="3016"/>
        <v>8.5216054488371565E-2</v>
      </c>
      <c r="M3991" s="236">
        <f t="shared" si="3016"/>
        <v>9.7131008625079035E-2</v>
      </c>
      <c r="N3991" s="236">
        <f t="shared" si="3016"/>
        <v>8.4836964678312088E-2</v>
      </c>
      <c r="O3991" s="236">
        <f t="shared" si="3016"/>
        <v>8.2007183216997112E-2</v>
      </c>
      <c r="P3991" s="321">
        <f t="shared" si="3010"/>
        <v>1</v>
      </c>
      <c r="Q3991" s="520">
        <f t="shared" si="3012"/>
        <v>2.4086450318350217E-4</v>
      </c>
      <c r="R3991" s="66"/>
      <c r="S3991" s="66"/>
      <c r="T3991" s="95"/>
      <c r="U3991" s="209">
        <v>1</v>
      </c>
    </row>
    <row r="3992" spans="1:21" s="61" customFormat="1" ht="15.75" customHeight="1">
      <c r="A3992" s="75" t="s">
        <v>78</v>
      </c>
      <c r="B3992" s="513">
        <v>653</v>
      </c>
      <c r="C3992" s="561" t="s">
        <v>1958</v>
      </c>
      <c r="D3992" s="236">
        <f t="shared" si="3008"/>
        <v>8.0944013466070344E-2</v>
      </c>
      <c r="E3992" s="236">
        <f t="shared" ref="E3992:O3992" si="3017">E4015/$P4015</f>
        <v>7.8301144811297921E-2</v>
      </c>
      <c r="F3992" s="236">
        <f t="shared" si="3017"/>
        <v>7.2599053159509028E-2</v>
      </c>
      <c r="G3992" s="236">
        <f t="shared" si="3017"/>
        <v>7.6853148273936051E-2</v>
      </c>
      <c r="H3992" s="236">
        <f t="shared" si="3017"/>
        <v>7.8399689918107876E-2</v>
      </c>
      <c r="I3992" s="236">
        <f t="shared" si="3017"/>
        <v>7.9211746522411128E-2</v>
      </c>
      <c r="J3992" s="236">
        <f t="shared" si="3017"/>
        <v>9.8840803709428132E-2</v>
      </c>
      <c r="K3992" s="236">
        <f t="shared" si="3017"/>
        <v>8.5394126738794429E-2</v>
      </c>
      <c r="L3992" s="236">
        <f t="shared" si="3017"/>
        <v>8.5007727975270481E-2</v>
      </c>
      <c r="M3992" s="236">
        <f t="shared" si="3017"/>
        <v>0.10007727975270479</v>
      </c>
      <c r="N3992" s="236">
        <f t="shared" si="3017"/>
        <v>8.0293663060278214E-2</v>
      </c>
      <c r="O3992" s="236">
        <f t="shared" si="3017"/>
        <v>8.4077602612191521E-2</v>
      </c>
      <c r="P3992" s="321">
        <f t="shared" si="3010"/>
        <v>0.99999999999999989</v>
      </c>
      <c r="Q3992" s="520">
        <f t="shared" si="3012"/>
        <v>1.7985955496763406E-2</v>
      </c>
      <c r="R3992" s="66"/>
      <c r="S3992" s="66"/>
      <c r="T3992" s="95"/>
      <c r="U3992" s="209">
        <v>1</v>
      </c>
    </row>
    <row r="3993" spans="1:21" s="61" customFormat="1" ht="15.75" customHeight="1">
      <c r="A3993" s="75" t="s">
        <v>78</v>
      </c>
      <c r="B3993" s="513">
        <v>654</v>
      </c>
      <c r="C3993" s="561" t="s">
        <v>1959</v>
      </c>
      <c r="D3993" s="236">
        <f t="shared" ref="D3993:O3995" si="3018">D4016/$P4016</f>
        <v>7.9279969360398314E-2</v>
      </c>
      <c r="E3993" s="236">
        <f t="shared" si="3018"/>
        <v>7.529682114132516E-2</v>
      </c>
      <c r="F3993" s="236">
        <f t="shared" si="3018"/>
        <v>7.4454232094982767E-2</v>
      </c>
      <c r="G3993" s="236">
        <f t="shared" si="3018"/>
        <v>7.3458445040214482E-2</v>
      </c>
      <c r="H3993" s="236">
        <f t="shared" si="3018"/>
        <v>7.4990425124473389E-2</v>
      </c>
      <c r="I3993" s="236">
        <f t="shared" si="3018"/>
        <v>7.935656836461126E-2</v>
      </c>
      <c r="J3993" s="236">
        <f t="shared" si="3018"/>
        <v>0.10241286863270777</v>
      </c>
      <c r="K3993" s="236">
        <f t="shared" si="3018"/>
        <v>8.5101493680582146E-2</v>
      </c>
      <c r="L3993" s="236">
        <f t="shared" si="3018"/>
        <v>8.7705859823822285E-2</v>
      </c>
      <c r="M3993" s="236">
        <f t="shared" si="3018"/>
        <v>9.9502106472615856E-2</v>
      </c>
      <c r="N3993" s="236">
        <f t="shared" si="3018"/>
        <v>8.4412102642665646E-2</v>
      </c>
      <c r="O3993" s="236">
        <f t="shared" si="3018"/>
        <v>8.4029107621600999E-2</v>
      </c>
      <c r="P3993" s="321">
        <f t="shared" si="3010"/>
        <v>1</v>
      </c>
      <c r="Q3993" s="520">
        <f t="shared" si="3012"/>
        <v>8.8871715610510105E-3</v>
      </c>
      <c r="R3993" s="66"/>
      <c r="S3993" s="66"/>
      <c r="T3993" s="95"/>
      <c r="U3993" s="209">
        <v>1</v>
      </c>
    </row>
    <row r="3994" spans="1:21" s="61" customFormat="1" ht="15.75" hidden="1" customHeight="1" thickBot="1">
      <c r="A3994" s="75" t="s">
        <v>78</v>
      </c>
      <c r="B3994" s="409"/>
      <c r="C3994" s="597" t="s">
        <v>1960</v>
      </c>
      <c r="D3994" s="141" t="e">
        <f t="shared" si="3018"/>
        <v>#DIV/0!</v>
      </c>
      <c r="E3994" s="144" t="e">
        <f t="shared" si="3018"/>
        <v>#DIV/0!</v>
      </c>
      <c r="F3994" s="144" t="e">
        <f t="shared" si="3018"/>
        <v>#DIV/0!</v>
      </c>
      <c r="G3994" s="144" t="e">
        <f t="shared" si="3018"/>
        <v>#DIV/0!</v>
      </c>
      <c r="H3994" s="144" t="e">
        <f t="shared" si="3018"/>
        <v>#DIV/0!</v>
      </c>
      <c r="I3994" s="144" t="e">
        <f t="shared" si="3018"/>
        <v>#DIV/0!</v>
      </c>
      <c r="J3994" s="144" t="e">
        <f t="shared" si="3018"/>
        <v>#DIV/0!</v>
      </c>
      <c r="K3994" s="144" t="e">
        <f t="shared" si="3018"/>
        <v>#DIV/0!</v>
      </c>
      <c r="L3994" s="144" t="e">
        <f t="shared" si="3018"/>
        <v>#DIV/0!</v>
      </c>
      <c r="M3994" s="144" t="e">
        <f t="shared" si="3018"/>
        <v>#DIV/0!</v>
      </c>
      <c r="N3994" s="144" t="e">
        <f t="shared" si="3018"/>
        <v>#DIV/0!</v>
      </c>
      <c r="O3994" s="144" t="e">
        <f t="shared" si="3018"/>
        <v>#DIV/0!</v>
      </c>
      <c r="P3994" s="145" t="e">
        <f t="shared" si="3010"/>
        <v>#DIV/0!</v>
      </c>
      <c r="Q3994" s="70">
        <f t="shared" si="3012"/>
        <v>-1</v>
      </c>
      <c r="R3994" s="66"/>
      <c r="S3994" s="66"/>
      <c r="T3994" s="95"/>
      <c r="U3994" s="209">
        <v>2</v>
      </c>
    </row>
    <row r="3995" spans="1:21" s="61" customFormat="1" ht="15.75" hidden="1" customHeight="1" thickBot="1">
      <c r="A3995" s="75" t="s">
        <v>78</v>
      </c>
      <c r="B3995" s="213"/>
      <c r="C3995" s="54" t="s">
        <v>1961</v>
      </c>
      <c r="D3995" s="63" t="e">
        <f t="shared" si="3018"/>
        <v>#DIV/0!</v>
      </c>
      <c r="E3995" s="64" t="e">
        <f t="shared" si="3018"/>
        <v>#DIV/0!</v>
      </c>
      <c r="F3995" s="64" t="e">
        <f t="shared" si="3018"/>
        <v>#DIV/0!</v>
      </c>
      <c r="G3995" s="64" t="e">
        <f t="shared" si="3018"/>
        <v>#DIV/0!</v>
      </c>
      <c r="H3995" s="64" t="e">
        <f t="shared" si="3018"/>
        <v>#DIV/0!</v>
      </c>
      <c r="I3995" s="64" t="e">
        <f t="shared" si="3018"/>
        <v>#DIV/0!</v>
      </c>
      <c r="J3995" s="64" t="e">
        <f t="shared" si="3018"/>
        <v>#DIV/0!</v>
      </c>
      <c r="K3995" s="64" t="e">
        <f t="shared" si="3018"/>
        <v>#DIV/0!</v>
      </c>
      <c r="L3995" s="64" t="e">
        <f t="shared" si="3018"/>
        <v>#DIV/0!</v>
      </c>
      <c r="M3995" s="64" t="e">
        <f t="shared" si="3018"/>
        <v>#DIV/0!</v>
      </c>
      <c r="N3995" s="64" t="e">
        <f t="shared" si="3018"/>
        <v>#DIV/0!</v>
      </c>
      <c r="O3995" s="64" t="e">
        <f t="shared" si="3018"/>
        <v>#DIV/0!</v>
      </c>
      <c r="P3995" s="65" t="e">
        <f t="shared" si="3010"/>
        <v>#DIV/0!</v>
      </c>
      <c r="Q3995" s="72" t="e">
        <f t="shared" si="3012"/>
        <v>#DIV/0!</v>
      </c>
      <c r="R3995" s="66"/>
      <c r="S3995" s="66"/>
      <c r="T3995" s="95"/>
      <c r="U3995" s="209">
        <v>2</v>
      </c>
    </row>
    <row r="3996" spans="1:21" s="61" customFormat="1" ht="15.75" hidden="1" customHeight="1" thickBot="1">
      <c r="A3996" s="75" t="s">
        <v>78</v>
      </c>
      <c r="B3996" s="213"/>
      <c r="C3996" s="54" t="s">
        <v>2585</v>
      </c>
      <c r="D3996" s="63" t="e">
        <f t="shared" ref="D3996:O3996" si="3019">D4019/$P4019</f>
        <v>#DIV/0!</v>
      </c>
      <c r="E3996" s="64" t="e">
        <f t="shared" si="3019"/>
        <v>#DIV/0!</v>
      </c>
      <c r="F3996" s="64" t="e">
        <f t="shared" si="3019"/>
        <v>#DIV/0!</v>
      </c>
      <c r="G3996" s="64" t="e">
        <f t="shared" si="3019"/>
        <v>#DIV/0!</v>
      </c>
      <c r="H3996" s="64" t="e">
        <f t="shared" si="3019"/>
        <v>#DIV/0!</v>
      </c>
      <c r="I3996" s="64" t="e">
        <f t="shared" si="3019"/>
        <v>#DIV/0!</v>
      </c>
      <c r="J3996" s="64" t="e">
        <f t="shared" si="3019"/>
        <v>#DIV/0!</v>
      </c>
      <c r="K3996" s="64" t="e">
        <f t="shared" si="3019"/>
        <v>#DIV/0!</v>
      </c>
      <c r="L3996" s="64" t="e">
        <f t="shared" si="3019"/>
        <v>#DIV/0!</v>
      </c>
      <c r="M3996" s="64" t="e">
        <f t="shared" si="3019"/>
        <v>#DIV/0!</v>
      </c>
      <c r="N3996" s="64" t="e">
        <f t="shared" si="3019"/>
        <v>#DIV/0!</v>
      </c>
      <c r="O3996" s="64" t="e">
        <f t="shared" si="3019"/>
        <v>#DIV/0!</v>
      </c>
      <c r="P3996" s="65" t="e">
        <f t="shared" ref="P3996:P3998" si="3020">SUM(D3996:O3996)</f>
        <v>#DIV/0!</v>
      </c>
      <c r="Q3996" s="72" t="e">
        <f t="shared" ref="Q3996:Q3998" si="3021">(P4019/P4018-1)</f>
        <v>#DIV/0!</v>
      </c>
      <c r="R3996" s="66"/>
      <c r="S3996" s="66"/>
      <c r="T3996" s="95"/>
      <c r="U3996" s="209">
        <v>2</v>
      </c>
    </row>
    <row r="3997" spans="1:21" s="61" customFormat="1" ht="15.75" hidden="1" customHeight="1" thickBot="1">
      <c r="A3997" s="75" t="s">
        <v>78</v>
      </c>
      <c r="B3997" s="213"/>
      <c r="C3997" s="54" t="s">
        <v>2681</v>
      </c>
      <c r="D3997" s="63" t="e">
        <f t="shared" ref="D3997:O3997" si="3022">D4020/$P4020</f>
        <v>#DIV/0!</v>
      </c>
      <c r="E3997" s="64" t="e">
        <f t="shared" si="3022"/>
        <v>#DIV/0!</v>
      </c>
      <c r="F3997" s="64" t="e">
        <f t="shared" si="3022"/>
        <v>#DIV/0!</v>
      </c>
      <c r="G3997" s="64" t="e">
        <f t="shared" si="3022"/>
        <v>#DIV/0!</v>
      </c>
      <c r="H3997" s="64" t="e">
        <f t="shared" si="3022"/>
        <v>#DIV/0!</v>
      </c>
      <c r="I3997" s="64" t="e">
        <f t="shared" si="3022"/>
        <v>#DIV/0!</v>
      </c>
      <c r="J3997" s="64" t="e">
        <f t="shared" si="3022"/>
        <v>#DIV/0!</v>
      </c>
      <c r="K3997" s="64" t="e">
        <f t="shared" si="3022"/>
        <v>#DIV/0!</v>
      </c>
      <c r="L3997" s="64" t="e">
        <f t="shared" si="3022"/>
        <v>#DIV/0!</v>
      </c>
      <c r="M3997" s="64" t="e">
        <f t="shared" si="3022"/>
        <v>#DIV/0!</v>
      </c>
      <c r="N3997" s="64" t="e">
        <f t="shared" si="3022"/>
        <v>#DIV/0!</v>
      </c>
      <c r="O3997" s="64" t="e">
        <f t="shared" si="3022"/>
        <v>#DIV/0!</v>
      </c>
      <c r="P3997" s="65" t="e">
        <f t="shared" si="3020"/>
        <v>#DIV/0!</v>
      </c>
      <c r="Q3997" s="72" t="e">
        <f t="shared" si="3021"/>
        <v>#DIV/0!</v>
      </c>
      <c r="R3997" s="66"/>
      <c r="S3997" s="66"/>
      <c r="T3997" s="95"/>
      <c r="U3997" s="209">
        <v>2</v>
      </c>
    </row>
    <row r="3998" spans="1:21" s="61" customFormat="1" ht="15.75" hidden="1" customHeight="1" thickBot="1">
      <c r="A3998" s="75" t="s">
        <v>78</v>
      </c>
      <c r="B3998" s="213"/>
      <c r="C3998" s="54" t="s">
        <v>2777</v>
      </c>
      <c r="D3998" s="63" t="e">
        <f t="shared" ref="D3998:O3998" si="3023">D4021/$P4021</f>
        <v>#DIV/0!</v>
      </c>
      <c r="E3998" s="64" t="e">
        <f t="shared" si="3023"/>
        <v>#DIV/0!</v>
      </c>
      <c r="F3998" s="64" t="e">
        <f t="shared" si="3023"/>
        <v>#DIV/0!</v>
      </c>
      <c r="G3998" s="64" t="e">
        <f t="shared" si="3023"/>
        <v>#DIV/0!</v>
      </c>
      <c r="H3998" s="64" t="e">
        <f t="shared" si="3023"/>
        <v>#DIV/0!</v>
      </c>
      <c r="I3998" s="64" t="e">
        <f t="shared" si="3023"/>
        <v>#DIV/0!</v>
      </c>
      <c r="J3998" s="64" t="e">
        <f t="shared" si="3023"/>
        <v>#DIV/0!</v>
      </c>
      <c r="K3998" s="64" t="e">
        <f t="shared" si="3023"/>
        <v>#DIV/0!</v>
      </c>
      <c r="L3998" s="64" t="e">
        <f t="shared" si="3023"/>
        <v>#DIV/0!</v>
      </c>
      <c r="M3998" s="64" t="e">
        <f t="shared" si="3023"/>
        <v>#DIV/0!</v>
      </c>
      <c r="N3998" s="64" t="e">
        <f t="shared" si="3023"/>
        <v>#DIV/0!</v>
      </c>
      <c r="O3998" s="64" t="e">
        <f t="shared" si="3023"/>
        <v>#DIV/0!</v>
      </c>
      <c r="P3998" s="65" t="e">
        <f t="shared" si="3020"/>
        <v>#DIV/0!</v>
      </c>
      <c r="Q3998" s="72" t="e">
        <f t="shared" si="3021"/>
        <v>#DIV/0!</v>
      </c>
      <c r="R3998" s="66"/>
      <c r="S3998" s="66"/>
      <c r="T3998" s="95"/>
      <c r="U3998" s="209">
        <v>2</v>
      </c>
    </row>
    <row r="3999" spans="1:21" s="61" customFormat="1" ht="15.75" hidden="1" customHeight="1" thickBot="1">
      <c r="A3999" s="75" t="s">
        <v>78</v>
      </c>
      <c r="B3999" s="213"/>
      <c r="C3999" s="211" t="s">
        <v>369</v>
      </c>
      <c r="D3999" s="238">
        <f t="shared" ref="D3999:P3999" si="3024">D4244+D4293+D4342</f>
        <v>44.6857361</v>
      </c>
      <c r="E3999" s="200">
        <f t="shared" si="3024"/>
        <v>43.493224839999996</v>
      </c>
      <c r="F3999" s="200">
        <f t="shared" si="3024"/>
        <v>41.79104676</v>
      </c>
      <c r="G3999" s="200">
        <f t="shared" si="3024"/>
        <v>43.258024270000007</v>
      </c>
      <c r="H3999" s="200">
        <f t="shared" si="3024"/>
        <v>42.96657098</v>
      </c>
      <c r="I3999" s="200">
        <f t="shared" si="3024"/>
        <v>45.708579040000004</v>
      </c>
      <c r="J3999" s="200">
        <f t="shared" si="3024"/>
        <v>58.694037700000003</v>
      </c>
      <c r="K3999" s="200">
        <f t="shared" si="3024"/>
        <v>51.360391280000002</v>
      </c>
      <c r="L3999" s="200">
        <f t="shared" si="3024"/>
        <v>54.063628950000002</v>
      </c>
      <c r="M3999" s="200">
        <f t="shared" si="3024"/>
        <v>59.554121739999999</v>
      </c>
      <c r="N3999" s="200">
        <f t="shared" si="3024"/>
        <v>47.510480709999996</v>
      </c>
      <c r="O3999" s="200">
        <f t="shared" si="3024"/>
        <v>53.889850209999999</v>
      </c>
      <c r="P3999" s="201">
        <f t="shared" si="3024"/>
        <v>586.97569257999987</v>
      </c>
      <c r="Q3999" s="128"/>
      <c r="R3999" s="66"/>
      <c r="S3999" s="66"/>
      <c r="T3999" s="95"/>
      <c r="U3999" s="209">
        <v>2</v>
      </c>
    </row>
    <row r="4000" spans="1:21" s="61" customFormat="1" ht="15.75" hidden="1" customHeight="1" thickBot="1">
      <c r="A4000" s="75" t="s">
        <v>78</v>
      </c>
      <c r="B4000" s="213"/>
      <c r="C4000" s="54" t="s">
        <v>370</v>
      </c>
      <c r="D4000" s="73">
        <f t="shared" ref="D4000:O4000" si="3025">D4245+D4294+D4343</f>
        <v>46.597271559999996</v>
      </c>
      <c r="E4000" s="97">
        <f t="shared" si="3025"/>
        <v>45.041214139999994</v>
      </c>
      <c r="F4000" s="97">
        <f t="shared" si="3025"/>
        <v>43.654282109999997</v>
      </c>
      <c r="G4000" s="97">
        <f t="shared" si="3025"/>
        <v>44.197607840000003</v>
      </c>
      <c r="H4000" s="97">
        <f t="shared" si="3025"/>
        <v>44.865035640000002</v>
      </c>
      <c r="I4000" s="97">
        <f t="shared" si="3025"/>
        <v>47.798387429999998</v>
      </c>
      <c r="J4000" s="97">
        <f t="shared" si="3025"/>
        <v>62.445881440000001</v>
      </c>
      <c r="K4000" s="97">
        <f t="shared" si="3025"/>
        <v>54.084243670000006</v>
      </c>
      <c r="L4000" s="97">
        <f t="shared" si="3025"/>
        <v>57.228322840000004</v>
      </c>
      <c r="M4000" s="97">
        <f t="shared" si="3025"/>
        <v>61.742212840000001</v>
      </c>
      <c r="N4000" s="97">
        <f t="shared" si="3025"/>
        <v>49.02813235</v>
      </c>
      <c r="O4000" s="97">
        <f t="shared" si="3025"/>
        <v>47.457596190000004</v>
      </c>
      <c r="P4000" s="74">
        <f t="shared" ref="P4000:P4005" si="3026">SUM(D4000:O4000)</f>
        <v>604.14018805000001</v>
      </c>
      <c r="Q4000" s="325"/>
      <c r="R4000" s="357"/>
      <c r="S4000" s="357"/>
      <c r="T4000" s="287"/>
      <c r="U4000" s="209">
        <v>2</v>
      </c>
    </row>
    <row r="4001" spans="1:21" s="61" customFormat="1" ht="15.75" hidden="1" customHeight="1" thickBot="1">
      <c r="A4001" s="169" t="s">
        <v>78</v>
      </c>
      <c r="B4001" s="213"/>
      <c r="C4001" s="54" t="s">
        <v>489</v>
      </c>
      <c r="D4001" s="73">
        <f t="shared" ref="D4001:O4001" si="3027">D4246+D4295+D4344</f>
        <v>48.723455170000001</v>
      </c>
      <c r="E4001" s="97">
        <f t="shared" si="3027"/>
        <v>47.578975670000005</v>
      </c>
      <c r="F4001" s="97">
        <f t="shared" si="3027"/>
        <v>46.26295708</v>
      </c>
      <c r="G4001" s="97">
        <f t="shared" si="3027"/>
        <v>46.451275379999998</v>
      </c>
      <c r="H4001" s="97">
        <f t="shared" si="3027"/>
        <v>47.305767060000001</v>
      </c>
      <c r="I4001" s="97">
        <f t="shared" si="3027"/>
        <v>50.468082019999997</v>
      </c>
      <c r="J4001" s="97">
        <f t="shared" si="3027"/>
        <v>64.776924700000009</v>
      </c>
      <c r="K4001" s="97">
        <f t="shared" si="3027"/>
        <v>58.287172040000002</v>
      </c>
      <c r="L4001" s="97">
        <f t="shared" si="3027"/>
        <v>58.381987280000004</v>
      </c>
      <c r="M4001" s="97">
        <f t="shared" si="3027"/>
        <v>65.662789599999996</v>
      </c>
      <c r="N4001" s="97">
        <f t="shared" si="3027"/>
        <v>52.205019300000004</v>
      </c>
      <c r="O4001" s="97">
        <f t="shared" si="3027"/>
        <v>50.49544384</v>
      </c>
      <c r="P4001" s="74">
        <f t="shared" si="3026"/>
        <v>636.59984913999995</v>
      </c>
      <c r="Q4001" s="127"/>
      <c r="R4001" s="97">
        <f t="shared" ref="R4001:S4009" si="3028">R4246+R4295+R4344</f>
        <v>0</v>
      </c>
      <c r="S4001" s="97">
        <f t="shared" si="3028"/>
        <v>0</v>
      </c>
      <c r="T4001" s="93">
        <f t="shared" ref="T4001:T4006" si="3029">R4001-S4001</f>
        <v>0</v>
      </c>
      <c r="U4001" s="209">
        <v>2</v>
      </c>
    </row>
    <row r="4002" spans="1:21" s="61" customFormat="1" ht="15.75" hidden="1" customHeight="1" thickBot="1">
      <c r="A4002" s="169" t="s">
        <v>78</v>
      </c>
      <c r="B4002" s="213"/>
      <c r="C4002" s="54" t="s">
        <v>610</v>
      </c>
      <c r="D4002" s="73">
        <f t="shared" ref="D4002:O4002" si="3030">D4247+D4296+D4345</f>
        <v>52.126896860000002</v>
      </c>
      <c r="E4002" s="97">
        <f t="shared" si="3030"/>
        <v>50.566091139999997</v>
      </c>
      <c r="F4002" s="97">
        <f t="shared" si="3030"/>
        <v>50.015564330000004</v>
      </c>
      <c r="G4002" s="97">
        <f t="shared" si="3030"/>
        <v>49.343299189999996</v>
      </c>
      <c r="H4002" s="97">
        <f t="shared" si="3030"/>
        <v>51.588187860000005</v>
      </c>
      <c r="I4002" s="97">
        <f t="shared" si="3030"/>
        <v>53.674310659999996</v>
      </c>
      <c r="J4002" s="97">
        <f t="shared" si="3030"/>
        <v>69.55696841000001</v>
      </c>
      <c r="K4002" s="97">
        <f t="shared" si="3030"/>
        <v>60.410659649999999</v>
      </c>
      <c r="L4002" s="97">
        <f t="shared" si="3030"/>
        <v>62.887367490000003</v>
      </c>
      <c r="M4002" s="97">
        <f t="shared" si="3030"/>
        <v>68.478284379999991</v>
      </c>
      <c r="N4002" s="97">
        <f t="shared" si="3030"/>
        <v>56.524329709999996</v>
      </c>
      <c r="O4002" s="97">
        <f t="shared" si="3030"/>
        <v>54.696365259999993</v>
      </c>
      <c r="P4002" s="74">
        <f t="shared" si="3026"/>
        <v>679.86832493999998</v>
      </c>
      <c r="Q4002" s="127"/>
      <c r="R4002" s="97">
        <f t="shared" si="3028"/>
        <v>0</v>
      </c>
      <c r="S4002" s="97">
        <f t="shared" si="3028"/>
        <v>0</v>
      </c>
      <c r="T4002" s="93">
        <f t="shared" si="3029"/>
        <v>0</v>
      </c>
      <c r="U4002" s="209">
        <v>2</v>
      </c>
    </row>
    <row r="4003" spans="1:21" s="61" customFormat="1" ht="15.75" hidden="1" customHeight="1" thickBot="1">
      <c r="A4003" s="169" t="s">
        <v>78</v>
      </c>
      <c r="B4003" s="213"/>
      <c r="C4003" s="54" t="s">
        <v>706</v>
      </c>
      <c r="D4003" s="73">
        <f t="shared" ref="D4003:O4003" si="3031">D4248+D4297+D4346</f>
        <v>55.914716589999998</v>
      </c>
      <c r="E4003" s="97">
        <f t="shared" si="3031"/>
        <v>53.809246020000003</v>
      </c>
      <c r="F4003" s="97">
        <f t="shared" si="3031"/>
        <v>53.422447399999996</v>
      </c>
      <c r="G4003" s="97">
        <f t="shared" si="3031"/>
        <v>53.728785509999994</v>
      </c>
      <c r="H4003" s="97">
        <f t="shared" si="3031"/>
        <v>55.737856980000004</v>
      </c>
      <c r="I4003" s="97">
        <f t="shared" si="3031"/>
        <v>57.842960849999997</v>
      </c>
      <c r="J4003" s="97">
        <f t="shared" si="3031"/>
        <v>74.971009129999999</v>
      </c>
      <c r="K4003" s="97">
        <f t="shared" si="3031"/>
        <v>65.036884000000001</v>
      </c>
      <c r="L4003" s="97">
        <f t="shared" si="3031"/>
        <v>65.283621690000004</v>
      </c>
      <c r="M4003" s="97">
        <f t="shared" si="3031"/>
        <v>74.563357440000004</v>
      </c>
      <c r="N4003" s="97">
        <f t="shared" si="3031"/>
        <v>59.132643770000001</v>
      </c>
      <c r="O4003" s="97">
        <f t="shared" si="3031"/>
        <v>59.021593319999994</v>
      </c>
      <c r="P4003" s="74">
        <f t="shared" si="3026"/>
        <v>728.46512269999994</v>
      </c>
      <c r="Q4003" s="127"/>
      <c r="R4003" s="97">
        <f t="shared" si="3028"/>
        <v>0</v>
      </c>
      <c r="S4003" s="97">
        <f t="shared" si="3028"/>
        <v>0</v>
      </c>
      <c r="T4003" s="93">
        <f t="shared" si="3029"/>
        <v>0</v>
      </c>
      <c r="U4003" s="209">
        <v>2</v>
      </c>
    </row>
    <row r="4004" spans="1:21" s="61" customFormat="1" ht="15.75" hidden="1" customHeight="1" thickBot="1">
      <c r="A4004" s="169" t="s">
        <v>78</v>
      </c>
      <c r="B4004" s="213"/>
      <c r="C4004" s="54" t="s">
        <v>797</v>
      </c>
      <c r="D4004" s="73">
        <f t="shared" ref="D4004:O4004" si="3032">D4249+D4298+D4347</f>
        <v>60.210431089999993</v>
      </c>
      <c r="E4004" s="97">
        <f t="shared" si="3032"/>
        <v>57.915972020000005</v>
      </c>
      <c r="F4004" s="97">
        <f t="shared" si="3032"/>
        <v>54.968964880000001</v>
      </c>
      <c r="G4004" s="97">
        <f t="shared" si="3032"/>
        <v>57.692940760000006</v>
      </c>
      <c r="H4004" s="97">
        <f t="shared" si="3032"/>
        <v>58.877379039999994</v>
      </c>
      <c r="I4004" s="97">
        <f t="shared" si="3032"/>
        <v>61.03856055</v>
      </c>
      <c r="J4004" s="97">
        <f t="shared" si="3032"/>
        <v>79.396415520000005</v>
      </c>
      <c r="K4004" s="97">
        <f t="shared" si="3032"/>
        <v>66.988017080000006</v>
      </c>
      <c r="L4004" s="97">
        <f t="shared" si="3032"/>
        <v>69.875162209999999</v>
      </c>
      <c r="M4004" s="97">
        <f t="shared" si="3032"/>
        <v>77.756251169999999</v>
      </c>
      <c r="N4004" s="97">
        <f t="shared" si="3032"/>
        <v>62.613395830000002</v>
      </c>
      <c r="O4004" s="97">
        <f t="shared" si="3032"/>
        <v>60.483866059999997</v>
      </c>
      <c r="P4004" s="74">
        <f t="shared" si="3026"/>
        <v>767.81735620999996</v>
      </c>
      <c r="Q4004" s="127"/>
      <c r="R4004" s="97">
        <f t="shared" si="3028"/>
        <v>0</v>
      </c>
      <c r="S4004" s="97">
        <f t="shared" si="3028"/>
        <v>0</v>
      </c>
      <c r="T4004" s="93">
        <f t="shared" si="3029"/>
        <v>0</v>
      </c>
      <c r="U4004" s="209">
        <v>2</v>
      </c>
    </row>
    <row r="4005" spans="1:21" s="61" customFormat="1" ht="15.75" hidden="1" customHeight="1" thickBot="1">
      <c r="A4005" s="169" t="s">
        <v>78</v>
      </c>
      <c r="B4005" s="213"/>
      <c r="C4005" s="54" t="s">
        <v>874</v>
      </c>
      <c r="D4005" s="243">
        <f t="shared" ref="D4005:O4005" si="3033">D4250+D4299+D4348</f>
        <v>63.097465420000006</v>
      </c>
      <c r="E4005" s="284">
        <f t="shared" si="3033"/>
        <v>60.665225049999997</v>
      </c>
      <c r="F4005" s="284">
        <f t="shared" si="3033"/>
        <v>59.10046767</v>
      </c>
      <c r="G4005" s="284">
        <f t="shared" si="3033"/>
        <v>60.67652975</v>
      </c>
      <c r="H4005" s="284">
        <f t="shared" si="3033"/>
        <v>59.341182570000008</v>
      </c>
      <c r="I4005" s="284">
        <f t="shared" si="3033"/>
        <v>63.734709299999999</v>
      </c>
      <c r="J4005" s="284">
        <f t="shared" si="3033"/>
        <v>82.582894360000012</v>
      </c>
      <c r="K4005" s="284">
        <f t="shared" si="3033"/>
        <v>69.715406880000003</v>
      </c>
      <c r="L4005" s="284">
        <f t="shared" si="3033"/>
        <v>71.126564410000015</v>
      </c>
      <c r="M4005" s="284">
        <f t="shared" si="3033"/>
        <v>80.006137580000001</v>
      </c>
      <c r="N4005" s="284">
        <f t="shared" si="3033"/>
        <v>66.082844489999999</v>
      </c>
      <c r="O4005" s="284">
        <f t="shared" si="3033"/>
        <v>64.678623939999994</v>
      </c>
      <c r="P4005" s="244">
        <f t="shared" si="3026"/>
        <v>800.80805141999997</v>
      </c>
      <c r="Q4005" s="127"/>
      <c r="R4005" s="73">
        <f t="shared" si="3028"/>
        <v>0</v>
      </c>
      <c r="S4005" s="97">
        <f t="shared" si="3028"/>
        <v>0</v>
      </c>
      <c r="T4005" s="76">
        <f>S4005-R4005</f>
        <v>0</v>
      </c>
      <c r="U4005" s="209">
        <v>2</v>
      </c>
    </row>
    <row r="4006" spans="1:21" s="61" customFormat="1" ht="15.75" hidden="1" customHeight="1" thickBot="1">
      <c r="A4006" s="169" t="s">
        <v>78</v>
      </c>
      <c r="B4006" s="512"/>
      <c r="C4006" s="164" t="s">
        <v>958</v>
      </c>
      <c r="D4006" s="243">
        <f t="shared" ref="D4006:O4006" si="3034">D4251+D4300+D4349</f>
        <v>64.866452330000001</v>
      </c>
      <c r="E4006" s="284">
        <f t="shared" si="3034"/>
        <v>63.853123449999998</v>
      </c>
      <c r="F4006" s="284">
        <f t="shared" si="3034"/>
        <v>60.76376956</v>
      </c>
      <c r="G4006" s="284">
        <f t="shared" si="3034"/>
        <v>58.190906509999998</v>
      </c>
      <c r="H4006" s="284">
        <f t="shared" si="3034"/>
        <v>63.227616280000007</v>
      </c>
      <c r="I4006" s="284">
        <f t="shared" si="3034"/>
        <v>69.207953809999992</v>
      </c>
      <c r="J4006" s="284">
        <f t="shared" si="3034"/>
        <v>85.964774770000005</v>
      </c>
      <c r="K4006" s="284">
        <f t="shared" si="3034"/>
        <v>74.586247090000001</v>
      </c>
      <c r="L4006" s="284">
        <f t="shared" si="3034"/>
        <v>75.181113379999999</v>
      </c>
      <c r="M4006" s="284">
        <f t="shared" si="3034"/>
        <v>85.139491710000001</v>
      </c>
      <c r="N4006" s="284">
        <f t="shared" si="3034"/>
        <v>69.276136710000003</v>
      </c>
      <c r="O4006" s="284">
        <f t="shared" si="3034"/>
        <v>67.406700499999999</v>
      </c>
      <c r="P4006" s="244">
        <f>SUM(D4006:O4006)</f>
        <v>837.66428610000003</v>
      </c>
      <c r="Q4006" s="127"/>
      <c r="R4006" s="284">
        <f t="shared" si="3028"/>
        <v>843.19999999999993</v>
      </c>
      <c r="S4006" s="284">
        <f t="shared" si="3028"/>
        <v>843.19999999999993</v>
      </c>
      <c r="T4006" s="358">
        <f t="shared" si="3029"/>
        <v>0</v>
      </c>
      <c r="U4006" s="209">
        <v>2</v>
      </c>
    </row>
    <row r="4007" spans="1:21" s="61" customFormat="1" ht="15.6" customHeight="1" thickBot="1">
      <c r="A4007" s="169" t="s">
        <v>78</v>
      </c>
      <c r="B4007" s="513">
        <v>655</v>
      </c>
      <c r="C4007" s="561" t="s">
        <v>2868</v>
      </c>
      <c r="D4007" s="279">
        <f>D4252+D4301+D4350</f>
        <v>103.5</v>
      </c>
      <c r="E4007" s="279">
        <f t="shared" ref="E4007:O4007" si="3035">E4252+E4301+E4350</f>
        <v>98.3</v>
      </c>
      <c r="F4007" s="279">
        <f t="shared" si="3035"/>
        <v>97.2</v>
      </c>
      <c r="G4007" s="279">
        <f t="shared" si="3035"/>
        <v>96.2</v>
      </c>
      <c r="H4007" s="279">
        <f t="shared" si="3035"/>
        <v>98.199999999999989</v>
      </c>
      <c r="I4007" s="279">
        <f t="shared" si="3035"/>
        <v>103.9</v>
      </c>
      <c r="J4007" s="279">
        <f t="shared" si="3035"/>
        <v>134.19999999999999</v>
      </c>
      <c r="K4007" s="279">
        <f t="shared" si="3035"/>
        <v>111.2</v>
      </c>
      <c r="L4007" s="279">
        <f t="shared" si="3035"/>
        <v>114.5</v>
      </c>
      <c r="M4007" s="279">
        <f t="shared" si="3035"/>
        <v>129.9</v>
      </c>
      <c r="N4007" s="279">
        <f t="shared" si="3035"/>
        <v>110.2</v>
      </c>
      <c r="O4007" s="279">
        <f t="shared" si="3035"/>
        <v>110</v>
      </c>
      <c r="P4007" s="511">
        <f>SUM(D4007:O4007)</f>
        <v>1307.3000000000002</v>
      </c>
      <c r="Q4007" s="81"/>
      <c r="R4007" s="279">
        <f t="shared" si="3028"/>
        <v>1307.3000000000002</v>
      </c>
      <c r="S4007" s="279">
        <f t="shared" si="3028"/>
        <v>1307.3000000000002</v>
      </c>
      <c r="T4007" s="527">
        <f>R4007-S4007</f>
        <v>0</v>
      </c>
      <c r="U4007" s="209">
        <v>1</v>
      </c>
    </row>
    <row r="4008" spans="1:21" s="61" customFormat="1" ht="15.75" hidden="1" customHeight="1" thickBot="1">
      <c r="A4008" s="169" t="s">
        <v>78</v>
      </c>
      <c r="B4008" s="409"/>
      <c r="C4008" s="169" t="s">
        <v>1092</v>
      </c>
      <c r="D4008" s="77">
        <f t="shared" ref="D4008:O4008" si="3036">D4253+D4302+D4351</f>
        <v>70.127655879999992</v>
      </c>
      <c r="E4008" s="171">
        <f t="shared" si="3036"/>
        <v>66.701125506845472</v>
      </c>
      <c r="F4008" s="171">
        <f t="shared" si="3036"/>
        <v>65.292370107211411</v>
      </c>
      <c r="G4008" s="171">
        <f t="shared" si="3036"/>
        <v>65.987324962622495</v>
      </c>
      <c r="H4008" s="171">
        <f t="shared" si="3036"/>
        <v>68.361628097085912</v>
      </c>
      <c r="I4008" s="171">
        <f t="shared" si="3036"/>
        <v>71.285620153314667</v>
      </c>
      <c r="J4008" s="171">
        <f t="shared" si="3036"/>
        <v>90.207829634370015</v>
      </c>
      <c r="K4008" s="171">
        <f t="shared" si="3036"/>
        <v>76.209072517315221</v>
      </c>
      <c r="L4008" s="171">
        <f t="shared" si="3036"/>
        <v>77.126894557735554</v>
      </c>
      <c r="M4008" s="171">
        <f t="shared" si="3036"/>
        <v>88.020104494298195</v>
      </c>
      <c r="N4008" s="171">
        <f t="shared" si="3036"/>
        <v>73.278800156645133</v>
      </c>
      <c r="O4008" s="171">
        <f t="shared" si="3036"/>
        <v>71.711705017253237</v>
      </c>
      <c r="P4008" s="78">
        <f>SUM(D4008:O4008)</f>
        <v>884.31013108469733</v>
      </c>
      <c r="Q4008" s="75"/>
      <c r="R4008" s="200">
        <f t="shared" si="3028"/>
        <v>884.41549999999995</v>
      </c>
      <c r="S4008" s="200">
        <f t="shared" si="3028"/>
        <v>884.41549999999995</v>
      </c>
      <c r="T4008" s="392">
        <f>R4008-S4008</f>
        <v>0</v>
      </c>
      <c r="U4008" s="209">
        <v>2</v>
      </c>
    </row>
    <row r="4009" spans="1:21" s="61" customFormat="1" ht="15.75" hidden="1" customHeight="1" thickBot="1">
      <c r="A4009" s="169" t="s">
        <v>78</v>
      </c>
      <c r="B4009" s="62"/>
      <c r="C4009" s="53" t="s">
        <v>1952</v>
      </c>
      <c r="D4009" s="73">
        <f t="shared" ref="D4009:O4009" si="3037">D4254+D4303+D4352</f>
        <v>72.198382036557518</v>
      </c>
      <c r="E4009" s="97">
        <f t="shared" si="3037"/>
        <v>70.200848728110998</v>
      </c>
      <c r="F4009" s="97">
        <f t="shared" si="3037"/>
        <v>67.171858404751219</v>
      </c>
      <c r="G4009" s="97">
        <f t="shared" si="3037"/>
        <v>67.328937285316272</v>
      </c>
      <c r="H4009" s="97">
        <f t="shared" si="3037"/>
        <v>71.274337018660773</v>
      </c>
      <c r="I4009" s="97">
        <f t="shared" si="3037"/>
        <v>74.060874462666874</v>
      </c>
      <c r="J4009" s="97">
        <f t="shared" si="3037"/>
        <v>93.254941522402106</v>
      </c>
      <c r="K4009" s="97">
        <f t="shared" si="3037"/>
        <v>80.836449561837611</v>
      </c>
      <c r="L4009" s="97">
        <f t="shared" si="3037"/>
        <v>79.183048569455096</v>
      </c>
      <c r="M4009" s="97">
        <f t="shared" si="3037"/>
        <v>71.212775083032241</v>
      </c>
      <c r="N4009" s="97">
        <f t="shared" si="3037"/>
        <v>50.267040749535624</v>
      </c>
      <c r="O4009" s="97">
        <f t="shared" si="3037"/>
        <v>61.445037959413696</v>
      </c>
      <c r="P4009" s="74">
        <f>SUM(D4009:O4009)</f>
        <v>858.43453138174004</v>
      </c>
      <c r="Q4009" s="75"/>
      <c r="R4009" s="73">
        <f t="shared" si="3028"/>
        <v>914.9</v>
      </c>
      <c r="S4009" s="97">
        <f t="shared" si="3028"/>
        <v>914.9</v>
      </c>
      <c r="T4009" s="273">
        <f t="shared" ref="T4009:T4018" si="3038">R4009-S4009</f>
        <v>0</v>
      </c>
      <c r="U4009" s="209">
        <v>2</v>
      </c>
    </row>
    <row r="4010" spans="1:21" s="61" customFormat="1" ht="15.75" hidden="1" customHeight="1" thickBot="1">
      <c r="A4010" s="169" t="s">
        <v>78</v>
      </c>
      <c r="B4010" s="62"/>
      <c r="C4010" s="54" t="s">
        <v>1953</v>
      </c>
      <c r="D4010" s="73">
        <f>D4255+D4304+D4353</f>
        <v>70.071840702753533</v>
      </c>
      <c r="E4010" s="73">
        <f t="shared" ref="E4010:O4010" si="3039">E4255+E4304+E4353</f>
        <v>66.581392310051783</v>
      </c>
      <c r="F4010" s="73">
        <f t="shared" si="3039"/>
        <v>64.885847360577898</v>
      </c>
      <c r="G4010" s="73">
        <f t="shared" si="3039"/>
        <v>69.654296883029701</v>
      </c>
      <c r="H4010" s="73">
        <f t="shared" si="3039"/>
        <v>69.991773288848421</v>
      </c>
      <c r="I4010" s="73">
        <f t="shared" si="3039"/>
        <v>71.712636418552137</v>
      </c>
      <c r="J4010" s="73">
        <f t="shared" si="3039"/>
        <v>93.823569567654644</v>
      </c>
      <c r="K4010" s="73">
        <f t="shared" si="3039"/>
        <v>80.713312329150966</v>
      </c>
      <c r="L4010" s="73">
        <f t="shared" si="3039"/>
        <v>80.779520238515047</v>
      </c>
      <c r="M4010" s="73">
        <f t="shared" si="3039"/>
        <v>101.7911053480651</v>
      </c>
      <c r="N4010" s="73">
        <f t="shared" si="3039"/>
        <v>87.456091025999783</v>
      </c>
      <c r="O4010" s="73">
        <f t="shared" si="3039"/>
        <v>87.022902987798233</v>
      </c>
      <c r="P4010" s="74">
        <f t="shared" ref="P4010:P4018" si="3040">SUM(D4010:O4010)</f>
        <v>944.48428846099728</v>
      </c>
      <c r="Q4010" s="180"/>
      <c r="R4010" s="243">
        <f>+R4255+R4304+R4353</f>
        <v>903</v>
      </c>
      <c r="S4010" s="284">
        <f>+S4255+S4304+S4353</f>
        <v>903</v>
      </c>
      <c r="T4010" s="358">
        <f t="shared" si="3038"/>
        <v>0</v>
      </c>
      <c r="U4010" s="209">
        <v>2</v>
      </c>
    </row>
    <row r="4011" spans="1:21" s="61" customFormat="1" ht="15.6" hidden="1" customHeight="1" thickBot="1">
      <c r="A4011" s="169" t="s">
        <v>78</v>
      </c>
      <c r="B4011" s="62"/>
      <c r="C4011" s="54" t="s">
        <v>1954</v>
      </c>
      <c r="D4011" s="73">
        <f t="shared" ref="D4011:O4011" si="3041">D4256+D4305+D4354</f>
        <v>91.695342430867726</v>
      </c>
      <c r="E4011" s="73">
        <f t="shared" si="3041"/>
        <v>88.902752752549588</v>
      </c>
      <c r="F4011" s="73">
        <f t="shared" si="3041"/>
        <v>83.124693556552216</v>
      </c>
      <c r="G4011" s="73">
        <f>G4256+G4305+G4354</f>
        <v>88.729181490434016</v>
      </c>
      <c r="H4011" s="73">
        <f t="shared" si="3041"/>
        <v>90.014446206948421</v>
      </c>
      <c r="I4011" s="73">
        <f t="shared" si="3041"/>
        <v>98.545336466424303</v>
      </c>
      <c r="J4011" s="73">
        <f t="shared" si="3041"/>
        <v>124.11854890428346</v>
      </c>
      <c r="K4011" s="73">
        <f t="shared" si="3041"/>
        <v>99.827663465649309</v>
      </c>
      <c r="L4011" s="73">
        <f t="shared" si="3041"/>
        <v>103.81991442632635</v>
      </c>
      <c r="M4011" s="73">
        <f t="shared" si="3041"/>
        <v>121.56629415776993</v>
      </c>
      <c r="N4011" s="73">
        <f t="shared" si="3041"/>
        <v>104.77298748851518</v>
      </c>
      <c r="O4011" s="73">
        <f t="shared" si="3041"/>
        <v>99.396461574110901</v>
      </c>
      <c r="P4011" s="74">
        <f t="shared" si="3040"/>
        <v>1194.5136229204313</v>
      </c>
      <c r="Q4011" s="180"/>
      <c r="R4011" s="73">
        <f>+R4256+R4305+R4354</f>
        <v>1108.2</v>
      </c>
      <c r="S4011" s="97">
        <f>+S4256+S4305+S4354</f>
        <v>1108.2</v>
      </c>
      <c r="T4011" s="93">
        <f t="shared" si="3038"/>
        <v>0</v>
      </c>
      <c r="U4011" s="209">
        <v>2</v>
      </c>
    </row>
    <row r="4012" spans="1:21" s="61" customFormat="1" ht="15.6" hidden="1" customHeight="1" thickBot="1">
      <c r="A4012" s="169" t="s">
        <v>78</v>
      </c>
      <c r="B4012" s="62"/>
      <c r="C4012" s="54" t="s">
        <v>1955</v>
      </c>
      <c r="D4012" s="73">
        <f t="shared" ref="D4012:O4012" si="3042">D4257+D4306+D4355</f>
        <v>104.05573852999999</v>
      </c>
      <c r="E4012" s="73">
        <f t="shared" si="3042"/>
        <v>96.611055829999998</v>
      </c>
      <c r="F4012" s="73">
        <f t="shared" si="3042"/>
        <v>95.810424490000003</v>
      </c>
      <c r="G4012" s="73">
        <f t="shared" si="3042"/>
        <v>94.246116270000002</v>
      </c>
      <c r="H4012" s="73">
        <f t="shared" si="3042"/>
        <v>100.9183871</v>
      </c>
      <c r="I4012" s="73">
        <f t="shared" si="3042"/>
        <v>100.85183783000001</v>
      </c>
      <c r="J4012" s="73">
        <f t="shared" si="3042"/>
        <v>132.18666913999999</v>
      </c>
      <c r="K4012" s="73">
        <f t="shared" si="3042"/>
        <v>108.63538445000002</v>
      </c>
      <c r="L4012" s="73">
        <f t="shared" si="3042"/>
        <v>109.7534587</v>
      </c>
      <c r="M4012" s="73">
        <f t="shared" si="3042"/>
        <v>123.78862796000001</v>
      </c>
      <c r="N4012" s="73">
        <f t="shared" si="3042"/>
        <v>103.93159243000001</v>
      </c>
      <c r="O4012" s="73">
        <f t="shared" si="3042"/>
        <v>101.59893840000001</v>
      </c>
      <c r="P4012" s="74">
        <f t="shared" si="3040"/>
        <v>1272.3882311300001</v>
      </c>
      <c r="Q4012" s="79"/>
      <c r="R4012" s="77">
        <f t="shared" ref="R4012:S4015" si="3043">R4257+R4306+R4355</f>
        <v>1260.1000000000001</v>
      </c>
      <c r="S4012" s="171">
        <f t="shared" si="3043"/>
        <v>1260.1000000000001</v>
      </c>
      <c r="T4012" s="393">
        <f t="shared" si="3038"/>
        <v>0</v>
      </c>
      <c r="U4012" s="209">
        <v>2</v>
      </c>
    </row>
    <row r="4013" spans="1:21" s="61" customFormat="1" ht="15.75" hidden="1" customHeight="1" thickBot="1">
      <c r="A4013" s="169" t="s">
        <v>78</v>
      </c>
      <c r="B4013" s="62">
        <f>+B4007+1</f>
        <v>656</v>
      </c>
      <c r="C4013" s="54" t="s">
        <v>1956</v>
      </c>
      <c r="D4013" s="73">
        <f t="shared" ref="D4013:O4013" si="3044">D4258+D4307+D4356</f>
        <v>103.68577542</v>
      </c>
      <c r="E4013" s="73">
        <f t="shared" si="3044"/>
        <v>97.534028030000002</v>
      </c>
      <c r="F4013" s="73">
        <f t="shared" si="3044"/>
        <v>94.549058030000012</v>
      </c>
      <c r="G4013" s="73">
        <f t="shared" si="3044"/>
        <v>98.987233099999997</v>
      </c>
      <c r="H4013" s="73">
        <f t="shared" si="3044"/>
        <v>100.0341481881579</v>
      </c>
      <c r="I4013" s="73">
        <f t="shared" si="3044"/>
        <v>103.72377069558503</v>
      </c>
      <c r="J4013" s="73">
        <f t="shared" si="3044"/>
        <v>124.96389850168761</v>
      </c>
      <c r="K4013" s="73">
        <f t="shared" si="3044"/>
        <v>106.37962570974963</v>
      </c>
      <c r="L4013" s="73">
        <f t="shared" si="3044"/>
        <v>110.62704300137018</v>
      </c>
      <c r="M4013" s="73">
        <f t="shared" si="3044"/>
        <v>122.1040459291322</v>
      </c>
      <c r="N4013" s="73">
        <f t="shared" si="3044"/>
        <v>104.86180554342477</v>
      </c>
      <c r="O4013" s="73">
        <f t="shared" si="3044"/>
        <v>103.38084936481856</v>
      </c>
      <c r="P4013" s="74">
        <f t="shared" si="3040"/>
        <v>1270.8312815139257</v>
      </c>
      <c r="Q4013" s="180"/>
      <c r="R4013" s="97">
        <f t="shared" si="3043"/>
        <v>1265.9000000000001</v>
      </c>
      <c r="S4013" s="97">
        <f t="shared" si="3043"/>
        <v>1265.9000000000001</v>
      </c>
      <c r="T4013" s="93">
        <f t="shared" si="3038"/>
        <v>0</v>
      </c>
      <c r="U4013" s="209">
        <v>2</v>
      </c>
    </row>
    <row r="4014" spans="1:21" s="61" customFormat="1" ht="15.75" hidden="1" customHeight="1" thickBot="1">
      <c r="A4014" s="169" t="s">
        <v>78</v>
      </c>
      <c r="B4014" s="408">
        <v>701</v>
      </c>
      <c r="C4014" s="596" t="s">
        <v>1957</v>
      </c>
      <c r="D4014" s="243">
        <f t="shared" ref="D4014:O4014" si="3045">D4259+D4308+D4357</f>
        <v>99.695643238685719</v>
      </c>
      <c r="E4014" s="243">
        <f t="shared" si="3045"/>
        <v>96.991987411621594</v>
      </c>
      <c r="F4014" s="243">
        <f t="shared" si="3045"/>
        <v>93.384513874662687</v>
      </c>
      <c r="G4014" s="243">
        <f t="shared" si="3045"/>
        <v>93.467081291500648</v>
      </c>
      <c r="H4014" s="243">
        <f t="shared" si="3045"/>
        <v>99.010533913143817</v>
      </c>
      <c r="I4014" s="243">
        <f t="shared" si="3045"/>
        <v>106.47524903629629</v>
      </c>
      <c r="J4014" s="243">
        <f t="shared" si="3045"/>
        <v>127.59888703157694</v>
      </c>
      <c r="K4014" s="243">
        <f t="shared" si="3045"/>
        <v>110.6434829</v>
      </c>
      <c r="L4014" s="243">
        <f t="shared" si="3045"/>
        <v>108.32131220724233</v>
      </c>
      <c r="M4014" s="243">
        <f t="shared" si="3045"/>
        <v>123.46685578733594</v>
      </c>
      <c r="N4014" s="243">
        <f t="shared" si="3045"/>
        <v>107.83943697942784</v>
      </c>
      <c r="O4014" s="243">
        <f t="shared" si="3045"/>
        <v>104.24239598768381</v>
      </c>
      <c r="P4014" s="244">
        <f t="shared" si="3040"/>
        <v>1271.1373796591777</v>
      </c>
      <c r="Q4014" s="79"/>
      <c r="R4014" s="284">
        <f t="shared" si="3043"/>
        <v>1268</v>
      </c>
      <c r="S4014" s="284">
        <f t="shared" si="3043"/>
        <v>1268</v>
      </c>
      <c r="T4014" s="358">
        <f t="shared" si="3038"/>
        <v>0</v>
      </c>
      <c r="U4014" s="209">
        <v>2</v>
      </c>
    </row>
    <row r="4015" spans="1:21" s="61" customFormat="1" ht="15.75" customHeight="1" thickBot="1">
      <c r="A4015" s="169" t="s">
        <v>78</v>
      </c>
      <c r="B4015" s="513">
        <v>656</v>
      </c>
      <c r="C4015" s="561" t="s">
        <v>1958</v>
      </c>
      <c r="D4015" s="279">
        <f t="shared" ref="D4015:O4015" si="3046">D4260+D4309+D4358</f>
        <v>104.74155342509502</v>
      </c>
      <c r="E4015" s="279">
        <f t="shared" si="3046"/>
        <v>101.3216813858195</v>
      </c>
      <c r="F4015" s="279">
        <f t="shared" si="3046"/>
        <v>93.94317478840469</v>
      </c>
      <c r="G4015" s="279">
        <f t="shared" si="3046"/>
        <v>99.447973866473248</v>
      </c>
      <c r="H4015" s="279">
        <f t="shared" si="3046"/>
        <v>101.44919875403158</v>
      </c>
      <c r="I4015" s="279">
        <f t="shared" si="3046"/>
        <v>102.5</v>
      </c>
      <c r="J4015" s="279">
        <f t="shared" si="3046"/>
        <v>127.9</v>
      </c>
      <c r="K4015" s="279">
        <f t="shared" si="3046"/>
        <v>110.5</v>
      </c>
      <c r="L4015" s="279">
        <f t="shared" si="3046"/>
        <v>110</v>
      </c>
      <c r="M4015" s="279">
        <f t="shared" si="3046"/>
        <v>129.5</v>
      </c>
      <c r="N4015" s="279">
        <f t="shared" si="3046"/>
        <v>103.9</v>
      </c>
      <c r="O4015" s="279">
        <f t="shared" si="3046"/>
        <v>108.79641778017583</v>
      </c>
      <c r="P4015" s="511">
        <f t="shared" si="3040"/>
        <v>1294</v>
      </c>
      <c r="Q4015" s="558"/>
      <c r="R4015" s="279">
        <f t="shared" si="3043"/>
        <v>1294</v>
      </c>
      <c r="S4015" s="279">
        <f t="shared" si="3043"/>
        <v>1294</v>
      </c>
      <c r="T4015" s="527">
        <f t="shared" si="3038"/>
        <v>0</v>
      </c>
      <c r="U4015" s="209">
        <v>1</v>
      </c>
    </row>
    <row r="4016" spans="1:21" s="61" customFormat="1" ht="15.75" customHeight="1" thickBot="1">
      <c r="A4016" s="169" t="s">
        <v>78</v>
      </c>
      <c r="B4016" s="513">
        <v>657</v>
      </c>
      <c r="C4016" s="561" t="s">
        <v>1959</v>
      </c>
      <c r="D4016" s="279">
        <f t="shared" ref="D4016:O4016" si="3047">D4261+D4310+D4359</f>
        <v>103.5</v>
      </c>
      <c r="E4016" s="279">
        <f t="shared" si="3047"/>
        <v>98.3</v>
      </c>
      <c r="F4016" s="279">
        <f t="shared" si="3047"/>
        <v>97.2</v>
      </c>
      <c r="G4016" s="279">
        <f t="shared" si="3047"/>
        <v>95.9</v>
      </c>
      <c r="H4016" s="279">
        <f t="shared" si="3047"/>
        <v>97.9</v>
      </c>
      <c r="I4016" s="279">
        <f t="shared" si="3047"/>
        <v>103.6</v>
      </c>
      <c r="J4016" s="279">
        <f t="shared" si="3047"/>
        <v>133.69999999999999</v>
      </c>
      <c r="K4016" s="279">
        <f t="shared" si="3047"/>
        <v>111.1</v>
      </c>
      <c r="L4016" s="279">
        <f t="shared" si="3047"/>
        <v>114.5</v>
      </c>
      <c r="M4016" s="279">
        <f t="shared" si="3047"/>
        <v>129.9</v>
      </c>
      <c r="N4016" s="279">
        <f t="shared" si="3047"/>
        <v>110.2</v>
      </c>
      <c r="O4016" s="279">
        <f t="shared" si="3047"/>
        <v>109.7000000000001</v>
      </c>
      <c r="P4016" s="511">
        <f t="shared" si="3040"/>
        <v>1305.5</v>
      </c>
      <c r="Q4016" s="558"/>
      <c r="R4016" s="279">
        <f t="shared" ref="R4016:S4016" si="3048">R4261+R4310+R4359</f>
        <v>1305.5</v>
      </c>
      <c r="S4016" s="279">
        <f t="shared" si="3048"/>
        <v>1305.5</v>
      </c>
      <c r="T4016" s="527">
        <f t="shared" si="3038"/>
        <v>0</v>
      </c>
      <c r="U4016" s="209">
        <v>1</v>
      </c>
    </row>
    <row r="4017" spans="1:246" s="61" customFormat="1" ht="15.75" hidden="1" customHeight="1" thickBot="1">
      <c r="A4017" s="169" t="s">
        <v>78</v>
      </c>
      <c r="B4017" s="409"/>
      <c r="C4017" s="597" t="s">
        <v>1960</v>
      </c>
      <c r="D4017" s="77">
        <f t="shared" ref="D4017:O4017" si="3049">D4262+D4311+D4360</f>
        <v>0</v>
      </c>
      <c r="E4017" s="77">
        <f t="shared" si="3049"/>
        <v>0</v>
      </c>
      <c r="F4017" s="77">
        <f t="shared" si="3049"/>
        <v>0</v>
      </c>
      <c r="G4017" s="77">
        <f t="shared" si="3049"/>
        <v>0</v>
      </c>
      <c r="H4017" s="77">
        <f t="shared" si="3049"/>
        <v>0</v>
      </c>
      <c r="I4017" s="77">
        <f t="shared" si="3049"/>
        <v>0</v>
      </c>
      <c r="J4017" s="77">
        <f t="shared" si="3049"/>
        <v>0</v>
      </c>
      <c r="K4017" s="77">
        <f t="shared" si="3049"/>
        <v>0</v>
      </c>
      <c r="L4017" s="77">
        <f t="shared" si="3049"/>
        <v>0</v>
      </c>
      <c r="M4017" s="77">
        <f t="shared" si="3049"/>
        <v>0</v>
      </c>
      <c r="N4017" s="77">
        <f t="shared" si="3049"/>
        <v>0</v>
      </c>
      <c r="O4017" s="77">
        <f t="shared" si="3049"/>
        <v>0</v>
      </c>
      <c r="P4017" s="78">
        <f t="shared" si="3040"/>
        <v>0</v>
      </c>
      <c r="Q4017" s="127"/>
      <c r="R4017" s="171">
        <f>R4275+R4324+R4373</f>
        <v>0</v>
      </c>
      <c r="S4017" s="171">
        <f>S4275+S4324+S4373</f>
        <v>0</v>
      </c>
      <c r="T4017" s="393">
        <f t="shared" si="3038"/>
        <v>0</v>
      </c>
      <c r="U4017" s="209">
        <v>2</v>
      </c>
    </row>
    <row r="4018" spans="1:246" s="61" customFormat="1" ht="15.75" hidden="1" customHeight="1" thickBot="1">
      <c r="A4018" s="169" t="s">
        <v>78</v>
      </c>
      <c r="B4018" s="213"/>
      <c r="C4018" s="54" t="s">
        <v>1961</v>
      </c>
      <c r="D4018" s="73">
        <f t="shared" ref="D4018:O4018" si="3050">D4263+D4312+D4361</f>
        <v>0</v>
      </c>
      <c r="E4018" s="73">
        <f t="shared" si="3050"/>
        <v>0</v>
      </c>
      <c r="F4018" s="73">
        <f t="shared" si="3050"/>
        <v>0</v>
      </c>
      <c r="G4018" s="73">
        <f t="shared" si="3050"/>
        <v>0</v>
      </c>
      <c r="H4018" s="73">
        <f t="shared" si="3050"/>
        <v>0</v>
      </c>
      <c r="I4018" s="73">
        <f t="shared" si="3050"/>
        <v>0</v>
      </c>
      <c r="J4018" s="73">
        <f t="shared" si="3050"/>
        <v>0</v>
      </c>
      <c r="K4018" s="73">
        <f t="shared" si="3050"/>
        <v>0</v>
      </c>
      <c r="L4018" s="73">
        <f t="shared" si="3050"/>
        <v>0</v>
      </c>
      <c r="M4018" s="73">
        <f t="shared" si="3050"/>
        <v>0</v>
      </c>
      <c r="N4018" s="73">
        <f t="shared" si="3050"/>
        <v>0</v>
      </c>
      <c r="O4018" s="73">
        <f t="shared" si="3050"/>
        <v>0</v>
      </c>
      <c r="P4018" s="74">
        <f t="shared" si="3040"/>
        <v>0</v>
      </c>
      <c r="Q4018" s="127"/>
      <c r="R4018" s="97">
        <f>R4276+R4325+R4374</f>
        <v>0</v>
      </c>
      <c r="S4018" s="97">
        <f>S4276+S4325+S4374</f>
        <v>0</v>
      </c>
      <c r="T4018" s="93">
        <f t="shared" si="3038"/>
        <v>0</v>
      </c>
      <c r="U4018" s="209">
        <v>2</v>
      </c>
    </row>
    <row r="4019" spans="1:246" s="61" customFormat="1" ht="15.75" hidden="1" customHeight="1" thickBot="1">
      <c r="A4019" s="169" t="s">
        <v>78</v>
      </c>
      <c r="B4019" s="213"/>
      <c r="C4019" s="54" t="s">
        <v>2585</v>
      </c>
      <c r="D4019" s="73">
        <f t="shared" ref="D4019:O4019" si="3051">D4264+D4313+D4362</f>
        <v>0</v>
      </c>
      <c r="E4019" s="73">
        <f t="shared" si="3051"/>
        <v>0</v>
      </c>
      <c r="F4019" s="73">
        <f t="shared" si="3051"/>
        <v>0</v>
      </c>
      <c r="G4019" s="73">
        <f t="shared" si="3051"/>
        <v>0</v>
      </c>
      <c r="H4019" s="73">
        <f t="shared" si="3051"/>
        <v>0</v>
      </c>
      <c r="I4019" s="73">
        <f t="shared" si="3051"/>
        <v>0</v>
      </c>
      <c r="J4019" s="73">
        <f t="shared" si="3051"/>
        <v>0</v>
      </c>
      <c r="K4019" s="73">
        <f t="shared" si="3051"/>
        <v>0</v>
      </c>
      <c r="L4019" s="73">
        <f t="shared" si="3051"/>
        <v>0</v>
      </c>
      <c r="M4019" s="73">
        <f t="shared" si="3051"/>
        <v>0</v>
      </c>
      <c r="N4019" s="73">
        <f t="shared" si="3051"/>
        <v>0</v>
      </c>
      <c r="O4019" s="73">
        <f t="shared" si="3051"/>
        <v>0</v>
      </c>
      <c r="P4019" s="74">
        <f t="shared" ref="P4019:P4021" si="3052">SUM(D4019:O4019)</f>
        <v>0</v>
      </c>
      <c r="Q4019" s="127"/>
      <c r="R4019" s="97">
        <f t="shared" ref="R4019:S4019" si="3053">R4277+R4326+R4375</f>
        <v>0</v>
      </c>
      <c r="S4019" s="97">
        <f t="shared" si="3053"/>
        <v>0</v>
      </c>
      <c r="T4019" s="93">
        <f t="shared" ref="T4019:T4021" si="3054">R4019-S4019</f>
        <v>0</v>
      </c>
      <c r="U4019" s="209">
        <v>2</v>
      </c>
    </row>
    <row r="4020" spans="1:246" s="61" customFormat="1" ht="15.75" hidden="1" customHeight="1" thickBot="1">
      <c r="A4020" s="169" t="s">
        <v>78</v>
      </c>
      <c r="B4020" s="213"/>
      <c r="C4020" s="54" t="s">
        <v>2681</v>
      </c>
      <c r="D4020" s="73">
        <f t="shared" ref="D4020:O4020" si="3055">D4265+D4314+D4363</f>
        <v>0</v>
      </c>
      <c r="E4020" s="73">
        <f t="shared" si="3055"/>
        <v>0</v>
      </c>
      <c r="F4020" s="73">
        <f t="shared" si="3055"/>
        <v>0</v>
      </c>
      <c r="G4020" s="73">
        <f t="shared" si="3055"/>
        <v>0</v>
      </c>
      <c r="H4020" s="73">
        <f t="shared" si="3055"/>
        <v>0</v>
      </c>
      <c r="I4020" s="73">
        <f t="shared" si="3055"/>
        <v>0</v>
      </c>
      <c r="J4020" s="73">
        <f t="shared" si="3055"/>
        <v>0</v>
      </c>
      <c r="K4020" s="73">
        <f t="shared" si="3055"/>
        <v>0</v>
      </c>
      <c r="L4020" s="73">
        <f t="shared" si="3055"/>
        <v>0</v>
      </c>
      <c r="M4020" s="73">
        <f t="shared" si="3055"/>
        <v>0</v>
      </c>
      <c r="N4020" s="73">
        <f t="shared" si="3055"/>
        <v>0</v>
      </c>
      <c r="O4020" s="73">
        <f t="shared" si="3055"/>
        <v>0</v>
      </c>
      <c r="P4020" s="74">
        <f t="shared" si="3052"/>
        <v>0</v>
      </c>
      <c r="Q4020" s="127"/>
      <c r="R4020" s="97">
        <f t="shared" ref="R4020:S4020" si="3056">R4278+R4327+R4376</f>
        <v>0</v>
      </c>
      <c r="S4020" s="97">
        <f t="shared" si="3056"/>
        <v>0</v>
      </c>
      <c r="T4020" s="93">
        <f t="shared" si="3054"/>
        <v>0</v>
      </c>
      <c r="U4020" s="209">
        <v>2</v>
      </c>
    </row>
    <row r="4021" spans="1:246" s="61" customFormat="1" ht="15.75" hidden="1" customHeight="1" thickBot="1">
      <c r="A4021" s="169" t="s">
        <v>78</v>
      </c>
      <c r="B4021" s="213"/>
      <c r="C4021" s="54" t="s">
        <v>2777</v>
      </c>
      <c r="D4021" s="73">
        <f t="shared" ref="D4021:O4021" si="3057">D4266+D4315+D4364</f>
        <v>0</v>
      </c>
      <c r="E4021" s="73">
        <f t="shared" si="3057"/>
        <v>0</v>
      </c>
      <c r="F4021" s="73">
        <f t="shared" si="3057"/>
        <v>0</v>
      </c>
      <c r="G4021" s="73">
        <f t="shared" si="3057"/>
        <v>0</v>
      </c>
      <c r="H4021" s="73">
        <f t="shared" si="3057"/>
        <v>0</v>
      </c>
      <c r="I4021" s="73">
        <f t="shared" si="3057"/>
        <v>0</v>
      </c>
      <c r="J4021" s="73">
        <f t="shared" si="3057"/>
        <v>0</v>
      </c>
      <c r="K4021" s="73">
        <f t="shared" si="3057"/>
        <v>0</v>
      </c>
      <c r="L4021" s="73">
        <f t="shared" si="3057"/>
        <v>0</v>
      </c>
      <c r="M4021" s="73">
        <f t="shared" si="3057"/>
        <v>0</v>
      </c>
      <c r="N4021" s="73">
        <f t="shared" si="3057"/>
        <v>0</v>
      </c>
      <c r="O4021" s="73">
        <f t="shared" si="3057"/>
        <v>0</v>
      </c>
      <c r="P4021" s="74">
        <f t="shared" si="3052"/>
        <v>0</v>
      </c>
      <c r="Q4021" s="127"/>
      <c r="R4021" s="97">
        <f t="shared" ref="R4021:S4021" si="3058">R4279+R4328+R4377</f>
        <v>0</v>
      </c>
      <c r="S4021" s="97">
        <f t="shared" si="3058"/>
        <v>0</v>
      </c>
      <c r="T4021" s="93">
        <f t="shared" si="3054"/>
        <v>0</v>
      </c>
      <c r="U4021" s="209">
        <v>2</v>
      </c>
    </row>
    <row r="4022" spans="1:246" s="81" customFormat="1" ht="15.6" customHeight="1">
      <c r="B4022" s="82"/>
      <c r="C4022" s="50"/>
      <c r="D4022" s="83"/>
      <c r="E4022" s="83"/>
      <c r="F4022" s="83"/>
      <c r="G4022" s="83"/>
      <c r="H4022" s="83"/>
      <c r="I4022" s="83"/>
      <c r="J4022" s="83"/>
      <c r="K4022" s="83"/>
      <c r="L4022" s="83"/>
      <c r="M4022" s="83"/>
      <c r="N4022" s="83"/>
      <c r="O4022" s="83"/>
      <c r="P4022" s="83"/>
      <c r="Q4022" s="84"/>
      <c r="R4022" s="83"/>
      <c r="S4022" s="83"/>
      <c r="T4022" s="67"/>
      <c r="U4022" s="209">
        <v>1</v>
      </c>
      <c r="V4022" s="118"/>
      <c r="W4022" s="118"/>
      <c r="X4022" s="118"/>
      <c r="Y4022" s="118"/>
      <c r="Z4022" s="118"/>
      <c r="AA4022" s="118"/>
      <c r="AB4022" s="118"/>
      <c r="AC4022" s="118"/>
      <c r="AD4022" s="118"/>
      <c r="AE4022" s="118"/>
      <c r="AF4022" s="118"/>
      <c r="AG4022" s="118"/>
      <c r="AH4022" s="118"/>
      <c r="AI4022" s="118"/>
      <c r="AJ4022" s="118"/>
      <c r="AK4022" s="118"/>
      <c r="AL4022" s="118"/>
      <c r="AM4022" s="118"/>
      <c r="AN4022" s="118"/>
      <c r="AO4022" s="118"/>
      <c r="AP4022" s="118"/>
      <c r="AQ4022" s="118"/>
      <c r="AR4022" s="118"/>
      <c r="AS4022" s="118"/>
      <c r="AT4022" s="118"/>
      <c r="AU4022" s="118"/>
      <c r="AV4022" s="118"/>
      <c r="AW4022" s="118"/>
      <c r="AX4022" s="118"/>
      <c r="AY4022" s="118"/>
      <c r="AZ4022" s="118"/>
      <c r="BA4022" s="118"/>
      <c r="BB4022" s="118"/>
      <c r="BC4022" s="118"/>
      <c r="BD4022" s="118"/>
      <c r="BE4022" s="118"/>
      <c r="BF4022" s="118"/>
      <c r="BG4022" s="118"/>
      <c r="BH4022" s="118"/>
      <c r="BI4022" s="118"/>
      <c r="BJ4022" s="118"/>
      <c r="BK4022" s="118"/>
      <c r="BL4022" s="118"/>
      <c r="BM4022" s="118"/>
      <c r="BN4022" s="118"/>
      <c r="BO4022" s="118"/>
      <c r="BP4022" s="118"/>
      <c r="BQ4022" s="118"/>
      <c r="BR4022" s="118"/>
      <c r="BS4022" s="118"/>
      <c r="BT4022" s="118"/>
      <c r="BU4022" s="118"/>
      <c r="BV4022" s="118"/>
      <c r="BW4022" s="118"/>
      <c r="BX4022" s="118"/>
      <c r="BY4022" s="118"/>
      <c r="BZ4022" s="118"/>
      <c r="CA4022" s="118"/>
      <c r="CB4022" s="118"/>
      <c r="CC4022" s="118"/>
      <c r="CD4022" s="118"/>
      <c r="CE4022" s="118"/>
      <c r="CF4022" s="118"/>
      <c r="CG4022" s="118"/>
      <c r="CH4022" s="118"/>
      <c r="CI4022" s="118"/>
      <c r="CJ4022" s="118"/>
      <c r="CK4022" s="118"/>
      <c r="CL4022" s="118"/>
      <c r="CM4022" s="118"/>
      <c r="CN4022" s="118"/>
      <c r="CO4022" s="118"/>
      <c r="CP4022" s="118"/>
      <c r="CQ4022" s="118"/>
      <c r="CR4022" s="118"/>
      <c r="CS4022" s="118"/>
      <c r="CT4022" s="118"/>
      <c r="CU4022" s="118"/>
      <c r="CV4022" s="118"/>
      <c r="CW4022" s="118"/>
      <c r="CX4022" s="118"/>
      <c r="CY4022" s="118"/>
      <c r="CZ4022" s="118"/>
      <c r="DA4022" s="118"/>
      <c r="DB4022" s="118"/>
      <c r="DC4022" s="118"/>
      <c r="DD4022" s="118"/>
      <c r="DE4022" s="118"/>
      <c r="DF4022" s="118"/>
      <c r="DG4022" s="118"/>
      <c r="DH4022" s="118"/>
      <c r="DI4022" s="118"/>
      <c r="DJ4022" s="118"/>
      <c r="DK4022" s="118"/>
      <c r="DL4022" s="118"/>
      <c r="DM4022" s="118"/>
      <c r="DN4022" s="118"/>
      <c r="DO4022" s="118"/>
      <c r="DP4022" s="118"/>
      <c r="DQ4022" s="118"/>
      <c r="DR4022" s="118"/>
      <c r="DS4022" s="118"/>
      <c r="DT4022" s="118"/>
      <c r="DU4022" s="118"/>
      <c r="DV4022" s="118"/>
      <c r="DW4022" s="118"/>
      <c r="DX4022" s="118"/>
      <c r="DY4022" s="118"/>
      <c r="DZ4022" s="118"/>
      <c r="EA4022" s="118"/>
      <c r="EB4022" s="118"/>
      <c r="EC4022" s="118"/>
      <c r="ED4022" s="118"/>
      <c r="EE4022" s="118"/>
      <c r="EF4022" s="118"/>
      <c r="EG4022" s="118"/>
      <c r="EH4022" s="118"/>
      <c r="EI4022" s="118"/>
      <c r="EJ4022" s="118"/>
      <c r="EK4022" s="118"/>
      <c r="EL4022" s="118"/>
      <c r="EM4022" s="118"/>
      <c r="EN4022" s="118"/>
      <c r="EO4022" s="118"/>
      <c r="EP4022" s="118"/>
      <c r="EQ4022" s="118"/>
      <c r="ER4022" s="118"/>
      <c r="ES4022" s="118"/>
      <c r="ET4022" s="118"/>
      <c r="EU4022" s="118"/>
      <c r="EV4022" s="118"/>
      <c r="EW4022" s="118"/>
      <c r="EX4022" s="118"/>
      <c r="EY4022" s="118"/>
      <c r="EZ4022" s="118"/>
      <c r="FA4022" s="118"/>
      <c r="FB4022" s="118"/>
      <c r="FC4022" s="118"/>
      <c r="FD4022" s="118"/>
      <c r="FE4022" s="118"/>
      <c r="FF4022" s="118"/>
      <c r="FG4022" s="118"/>
      <c r="FH4022" s="118"/>
      <c r="FI4022" s="118"/>
      <c r="FJ4022" s="118"/>
      <c r="FK4022" s="118"/>
      <c r="FL4022" s="118"/>
      <c r="FM4022" s="118"/>
      <c r="FN4022" s="118"/>
      <c r="FO4022" s="118"/>
      <c r="FP4022" s="118"/>
      <c r="FQ4022" s="118"/>
      <c r="FR4022" s="118"/>
      <c r="FS4022" s="118"/>
      <c r="FT4022" s="118"/>
      <c r="FU4022" s="118"/>
      <c r="FV4022" s="118"/>
      <c r="FW4022" s="118"/>
      <c r="FX4022" s="118"/>
      <c r="FY4022" s="118"/>
      <c r="FZ4022" s="118"/>
      <c r="GA4022" s="118"/>
      <c r="GB4022" s="118"/>
      <c r="GC4022" s="118"/>
      <c r="GD4022" s="118"/>
      <c r="GE4022" s="118"/>
      <c r="GF4022" s="118"/>
      <c r="GG4022" s="118"/>
      <c r="GH4022" s="118"/>
      <c r="GI4022" s="118"/>
      <c r="GJ4022" s="118"/>
      <c r="GK4022" s="118"/>
      <c r="GL4022" s="118"/>
      <c r="GM4022" s="118"/>
      <c r="GN4022" s="118"/>
      <c r="GO4022" s="118"/>
      <c r="GP4022" s="118"/>
      <c r="GQ4022" s="118"/>
      <c r="GR4022" s="118"/>
      <c r="GS4022" s="118"/>
      <c r="GT4022" s="118"/>
      <c r="GU4022" s="118"/>
      <c r="GV4022" s="118"/>
      <c r="GW4022" s="118"/>
      <c r="GX4022" s="118"/>
      <c r="GY4022" s="118"/>
      <c r="GZ4022" s="118"/>
      <c r="HA4022" s="118"/>
      <c r="HB4022" s="118"/>
      <c r="HC4022" s="118"/>
      <c r="HD4022" s="118"/>
      <c r="HE4022" s="118"/>
      <c r="HF4022" s="118"/>
      <c r="HG4022" s="118"/>
      <c r="HH4022" s="118"/>
      <c r="HI4022" s="118"/>
      <c r="HJ4022" s="118"/>
      <c r="HK4022" s="118"/>
      <c r="HL4022" s="118"/>
      <c r="HM4022" s="118"/>
      <c r="HN4022" s="118"/>
      <c r="HO4022" s="118"/>
      <c r="HP4022" s="118"/>
      <c r="HQ4022" s="118"/>
      <c r="HR4022" s="118"/>
      <c r="HS4022" s="118"/>
      <c r="HT4022" s="118"/>
      <c r="HU4022" s="118"/>
      <c r="HV4022" s="118"/>
      <c r="HW4022" s="118"/>
      <c r="HX4022" s="118"/>
      <c r="HY4022" s="118"/>
      <c r="HZ4022" s="118"/>
      <c r="IA4022" s="118"/>
      <c r="IB4022" s="118"/>
      <c r="IC4022" s="118"/>
      <c r="ID4022" s="118"/>
      <c r="IE4022" s="118"/>
      <c r="IF4022" s="118"/>
      <c r="IG4022" s="118"/>
      <c r="IH4022" s="118"/>
      <c r="II4022" s="118"/>
      <c r="IJ4022" s="118"/>
      <c r="IK4022" s="118"/>
      <c r="IL4022" s="118"/>
    </row>
    <row r="4023" spans="1:246" s="60" customFormat="1" ht="15.75" hidden="1" customHeight="1" thickBot="1">
      <c r="A4023" s="174" t="s">
        <v>79</v>
      </c>
      <c r="B4023" s="213"/>
      <c r="C4023" s="40" t="s">
        <v>356</v>
      </c>
      <c r="D4023" s="299">
        <v>7.9667188881796427E-2</v>
      </c>
      <c r="E4023" s="299">
        <v>7.9667188881796427E-2</v>
      </c>
      <c r="F4023" s="299">
        <v>7.9667188881796427E-2</v>
      </c>
      <c r="G4023" s="299">
        <v>7.9667188881796427E-2</v>
      </c>
      <c r="H4023" s="299">
        <v>7.9667188881796427E-2</v>
      </c>
      <c r="I4023" s="299">
        <v>7.9667188881796427E-2</v>
      </c>
      <c r="J4023" s="299">
        <v>8.6999477784870272E-2</v>
      </c>
      <c r="K4023" s="299">
        <v>8.6999477784870272E-2</v>
      </c>
      <c r="L4023" s="299">
        <v>8.6999477784870272E-2</v>
      </c>
      <c r="M4023" s="299">
        <v>8.6999477784870272E-2</v>
      </c>
      <c r="N4023" s="299">
        <v>8.6999477784870272E-2</v>
      </c>
      <c r="O4023" s="299">
        <v>8.6999477784870272E-2</v>
      </c>
      <c r="P4023" s="290">
        <f>SUM(D4023:O4023)</f>
        <v>1</v>
      </c>
      <c r="Q4023" s="291"/>
      <c r="R4023" s="83"/>
      <c r="S4023" s="83"/>
      <c r="T4023" s="67"/>
      <c r="U4023" s="209">
        <v>2</v>
      </c>
    </row>
    <row r="4024" spans="1:246" s="60" customFormat="1" ht="15.75" hidden="1" customHeight="1" thickBot="1">
      <c r="A4024" s="150" t="s">
        <v>79</v>
      </c>
      <c r="B4024" s="213"/>
      <c r="C4024" s="40" t="s">
        <v>357</v>
      </c>
      <c r="D4024" s="119">
        <v>8.3333333333333343E-2</v>
      </c>
      <c r="E4024" s="119">
        <v>8.3333333333333343E-2</v>
      </c>
      <c r="F4024" s="119">
        <v>8.3333333333333343E-2</v>
      </c>
      <c r="G4024" s="119">
        <v>8.3333333333333343E-2</v>
      </c>
      <c r="H4024" s="119">
        <v>8.3333333333333343E-2</v>
      </c>
      <c r="I4024" s="119">
        <v>8.3333333333333343E-2</v>
      </c>
      <c r="J4024" s="119">
        <v>8.3333333333333343E-2</v>
      </c>
      <c r="K4024" s="119">
        <v>8.3333333333333343E-2</v>
      </c>
      <c r="L4024" s="119">
        <v>8.3333333333333343E-2</v>
      </c>
      <c r="M4024" s="119">
        <v>8.3333333333333343E-2</v>
      </c>
      <c r="N4024" s="119">
        <v>8.3333333333333343E-2</v>
      </c>
      <c r="O4024" s="119">
        <v>8.3333333333333343E-2</v>
      </c>
      <c r="P4024" s="107">
        <f>SUM(D4024:O4024)</f>
        <v>1.0000000000000002</v>
      </c>
      <c r="Q4024" s="291"/>
      <c r="R4024" s="83"/>
      <c r="S4024" s="83"/>
      <c r="T4024" s="67"/>
      <c r="U4024" s="209">
        <v>2</v>
      </c>
    </row>
    <row r="4025" spans="1:246" s="60" customFormat="1" ht="15.75" hidden="1" customHeight="1" thickBot="1">
      <c r="A4025" s="150" t="s">
        <v>79</v>
      </c>
      <c r="B4025" s="213"/>
      <c r="C4025" s="40" t="s">
        <v>358</v>
      </c>
      <c r="D4025" s="346">
        <v>8.3333333333333343E-2</v>
      </c>
      <c r="E4025" s="346">
        <v>8.3333333333333343E-2</v>
      </c>
      <c r="F4025" s="346">
        <v>8.3333333333333343E-2</v>
      </c>
      <c r="G4025" s="346">
        <v>8.3333333333333343E-2</v>
      </c>
      <c r="H4025" s="346">
        <v>8.3333333333333343E-2</v>
      </c>
      <c r="I4025" s="346">
        <v>8.3333333333333343E-2</v>
      </c>
      <c r="J4025" s="346">
        <v>8.3333333333333343E-2</v>
      </c>
      <c r="K4025" s="346">
        <v>8.3333333333333343E-2</v>
      </c>
      <c r="L4025" s="346">
        <v>8.3333333333333343E-2</v>
      </c>
      <c r="M4025" s="346">
        <v>8.3333333333333343E-2</v>
      </c>
      <c r="N4025" s="346">
        <v>8.3333333333333343E-2</v>
      </c>
      <c r="O4025" s="346">
        <v>8.3333333333333343E-2</v>
      </c>
      <c r="P4025" s="295">
        <f>SUM(D4025:O4025)</f>
        <v>1.0000000000000002</v>
      </c>
      <c r="Q4025" s="291"/>
      <c r="R4025" s="83"/>
      <c r="S4025" s="83"/>
      <c r="T4025" s="67"/>
      <c r="U4025" s="209">
        <v>2</v>
      </c>
    </row>
    <row r="4026" spans="1:246" s="60" customFormat="1" ht="15.75" hidden="1" customHeight="1" thickBot="1">
      <c r="A4026" s="150" t="s">
        <v>79</v>
      </c>
      <c r="B4026" s="213"/>
      <c r="C4026" s="40" t="s">
        <v>359</v>
      </c>
      <c r="D4026" s="153">
        <f t="shared" ref="D4026:D4033" si="3059">D4048/$P4048</f>
        <v>8.3333333333333343E-2</v>
      </c>
      <c r="E4026" s="296">
        <f t="shared" ref="E4026:O4026" si="3060">E4048/$P4048</f>
        <v>8.3333333333333343E-2</v>
      </c>
      <c r="F4026" s="296">
        <f t="shared" si="3060"/>
        <v>8.3333333333333343E-2</v>
      </c>
      <c r="G4026" s="296">
        <f t="shared" si="3060"/>
        <v>8.3333333333333343E-2</v>
      </c>
      <c r="H4026" s="296">
        <f t="shared" si="3060"/>
        <v>8.3333333333333343E-2</v>
      </c>
      <c r="I4026" s="296">
        <f t="shared" si="3060"/>
        <v>8.3333333333333343E-2</v>
      </c>
      <c r="J4026" s="296">
        <f t="shared" si="3060"/>
        <v>8.3333333333333343E-2</v>
      </c>
      <c r="K4026" s="296">
        <f t="shared" si="3060"/>
        <v>8.3333333333333343E-2</v>
      </c>
      <c r="L4026" s="296">
        <f t="shared" si="3060"/>
        <v>8.3333333333333343E-2</v>
      </c>
      <c r="M4026" s="296">
        <f t="shared" si="3060"/>
        <v>8.3333333333333343E-2</v>
      </c>
      <c r="N4026" s="296">
        <f t="shared" si="3060"/>
        <v>8.3333333333333343E-2</v>
      </c>
      <c r="O4026" s="296">
        <f t="shared" si="3060"/>
        <v>8.3333333333333343E-2</v>
      </c>
      <c r="P4026" s="155">
        <f>SUM(D4026:O4026)</f>
        <v>1.0000000000000002</v>
      </c>
      <c r="Q4026" s="291"/>
      <c r="R4026" s="83"/>
      <c r="S4026" s="83"/>
      <c r="T4026" s="67"/>
      <c r="U4026" s="209">
        <v>2</v>
      </c>
    </row>
    <row r="4027" spans="1:246" s="60" customFormat="1" ht="15.75" hidden="1" customHeight="1" thickBot="1">
      <c r="A4027" s="150" t="s">
        <v>79</v>
      </c>
      <c r="B4027" s="213"/>
      <c r="C4027" s="41" t="s">
        <v>360</v>
      </c>
      <c r="D4027" s="153">
        <f t="shared" si="3059"/>
        <v>8.4822681687193799E-2</v>
      </c>
      <c r="E4027" s="296">
        <f t="shared" ref="E4027:O4028" si="3061">E4049/$P4049</f>
        <v>8.4822681687193799E-2</v>
      </c>
      <c r="F4027" s="296">
        <f t="shared" si="3061"/>
        <v>8.3035463662561246E-2</v>
      </c>
      <c r="G4027" s="296">
        <f t="shared" si="3061"/>
        <v>8.3035463662561246E-2</v>
      </c>
      <c r="H4027" s="296">
        <f t="shared" si="3061"/>
        <v>8.3035463662561246E-2</v>
      </c>
      <c r="I4027" s="296">
        <f t="shared" si="3061"/>
        <v>8.3035463662561246E-2</v>
      </c>
      <c r="J4027" s="296">
        <f t="shared" si="3061"/>
        <v>8.3035463662561246E-2</v>
      </c>
      <c r="K4027" s="296">
        <f t="shared" si="3061"/>
        <v>8.3035463662561246E-2</v>
      </c>
      <c r="L4027" s="296">
        <f t="shared" si="3061"/>
        <v>8.3035463662561246E-2</v>
      </c>
      <c r="M4027" s="296">
        <f t="shared" si="3061"/>
        <v>8.3035463662561246E-2</v>
      </c>
      <c r="N4027" s="296">
        <f t="shared" si="3061"/>
        <v>8.3035463662561246E-2</v>
      </c>
      <c r="O4027" s="296">
        <f t="shared" si="3061"/>
        <v>8.3035463662561246E-2</v>
      </c>
      <c r="P4027" s="155">
        <f>SUM(D4027:O4027)</f>
        <v>0.99999999999999978</v>
      </c>
      <c r="Q4027" s="157">
        <f>(P4049/P4048-1)</f>
        <v>-1.7558373824501539E-2</v>
      </c>
      <c r="R4027" s="83"/>
      <c r="S4027" s="83"/>
      <c r="T4027" s="67"/>
      <c r="U4027" s="209">
        <v>2</v>
      </c>
    </row>
    <row r="4028" spans="1:246" s="60" customFormat="1" ht="15.75" hidden="1" customHeight="1" thickBot="1">
      <c r="A4028" s="150" t="s">
        <v>79</v>
      </c>
      <c r="B4028" s="213"/>
      <c r="C4028" s="40" t="s">
        <v>490</v>
      </c>
      <c r="D4028" s="153">
        <f t="shared" si="3059"/>
        <v>8.318413184235332E-2</v>
      </c>
      <c r="E4028" s="296">
        <f t="shared" si="3061"/>
        <v>8.318413184235332E-2</v>
      </c>
      <c r="F4028" s="296">
        <f t="shared" si="3061"/>
        <v>8.318413184235332E-2</v>
      </c>
      <c r="G4028" s="296">
        <f t="shared" si="3061"/>
        <v>8.318413184235332E-2</v>
      </c>
      <c r="H4028" s="296">
        <f t="shared" si="3061"/>
        <v>8.318413184235332E-2</v>
      </c>
      <c r="I4028" s="296">
        <f t="shared" si="3061"/>
        <v>8.318413184235332E-2</v>
      </c>
      <c r="J4028" s="296">
        <f t="shared" si="3061"/>
        <v>8.318413184235332E-2</v>
      </c>
      <c r="K4028" s="296">
        <f t="shared" si="3061"/>
        <v>8.318413184235332E-2</v>
      </c>
      <c r="L4028" s="296">
        <f t="shared" si="3061"/>
        <v>8.318413184235332E-2</v>
      </c>
      <c r="M4028" s="296">
        <f t="shared" si="3061"/>
        <v>8.318413184235332E-2</v>
      </c>
      <c r="N4028" s="296">
        <f t="shared" si="3061"/>
        <v>8.318413184235332E-2</v>
      </c>
      <c r="O4028" s="296">
        <f t="shared" si="3061"/>
        <v>8.4974549734113641E-2</v>
      </c>
      <c r="P4028" s="155">
        <f t="shared" ref="P4028:P4033" si="3062">SUM(D4028:O4028)</f>
        <v>1</v>
      </c>
      <c r="Q4028" s="157">
        <f t="shared" ref="Q4028:Q4033" si="3063">(P4050/P4049-1)</f>
        <v>-1.7872180246325531E-3</v>
      </c>
      <c r="R4028" s="83"/>
      <c r="S4028" s="83"/>
      <c r="T4028" s="67"/>
      <c r="U4028" s="209">
        <v>2</v>
      </c>
    </row>
    <row r="4029" spans="1:246" s="60" customFormat="1" ht="15.75" hidden="1" customHeight="1" thickBot="1">
      <c r="A4029" s="150" t="s">
        <v>79</v>
      </c>
      <c r="B4029" s="213"/>
      <c r="C4029" s="40" t="s">
        <v>611</v>
      </c>
      <c r="D4029" s="153">
        <f t="shared" si="3059"/>
        <v>8.4822663495748171E-2</v>
      </c>
      <c r="E4029" s="296">
        <f t="shared" ref="E4029:O4029" si="3064">E4051/$P4051</f>
        <v>8.4822663495748171E-2</v>
      </c>
      <c r="F4029" s="296">
        <f t="shared" si="3064"/>
        <v>8.4822663495748171E-2</v>
      </c>
      <c r="G4029" s="296">
        <f t="shared" si="3064"/>
        <v>8.4822663495748171E-2</v>
      </c>
      <c r="H4029" s="296">
        <f t="shared" si="3064"/>
        <v>8.4822663495748171E-2</v>
      </c>
      <c r="I4029" s="296">
        <f t="shared" si="3064"/>
        <v>8.4822663495748171E-2</v>
      </c>
      <c r="J4029" s="296">
        <f t="shared" si="3064"/>
        <v>8.4822663495748171E-2</v>
      </c>
      <c r="K4029" s="296">
        <f t="shared" si="3064"/>
        <v>8.1248271105952591E-2</v>
      </c>
      <c r="L4029" s="296">
        <f t="shared" si="3064"/>
        <v>8.1248271105952591E-2</v>
      </c>
      <c r="M4029" s="296">
        <f t="shared" si="3064"/>
        <v>8.1248271105952591E-2</v>
      </c>
      <c r="N4029" s="296">
        <f t="shared" si="3064"/>
        <v>8.1248271105952591E-2</v>
      </c>
      <c r="O4029" s="296">
        <f t="shared" si="3064"/>
        <v>8.1248271105952591E-2</v>
      </c>
      <c r="P4029" s="155">
        <f t="shared" si="3062"/>
        <v>1</v>
      </c>
      <c r="Q4029" s="156">
        <f t="shared" si="3063"/>
        <v>1.7906327401884248E-3</v>
      </c>
      <c r="R4029" s="83"/>
      <c r="S4029" s="83"/>
      <c r="T4029" s="67"/>
      <c r="U4029" s="209">
        <v>2</v>
      </c>
    </row>
    <row r="4030" spans="1:246" s="60" customFormat="1" ht="15.75" hidden="1" customHeight="1" thickBot="1">
      <c r="A4030" s="150" t="s">
        <v>79</v>
      </c>
      <c r="B4030" s="213"/>
      <c r="C4030" s="40" t="s">
        <v>707</v>
      </c>
      <c r="D4030" s="153">
        <f t="shared" si="3059"/>
        <v>8.3333333333333343E-2</v>
      </c>
      <c r="E4030" s="296">
        <f t="shared" ref="E4030:O4030" si="3065">E4052/$P4052</f>
        <v>8.3333333333333343E-2</v>
      </c>
      <c r="F4030" s="296">
        <f t="shared" si="3065"/>
        <v>8.3333333333333343E-2</v>
      </c>
      <c r="G4030" s="296">
        <f t="shared" si="3065"/>
        <v>8.3333333333333343E-2</v>
      </c>
      <c r="H4030" s="296">
        <f t="shared" si="3065"/>
        <v>8.3333333333333343E-2</v>
      </c>
      <c r="I4030" s="296">
        <f t="shared" si="3065"/>
        <v>8.3333333333333343E-2</v>
      </c>
      <c r="J4030" s="296">
        <f t="shared" si="3065"/>
        <v>8.3333333333333343E-2</v>
      </c>
      <c r="K4030" s="296">
        <f t="shared" si="3065"/>
        <v>8.3333333333333343E-2</v>
      </c>
      <c r="L4030" s="296">
        <f t="shared" si="3065"/>
        <v>8.3333333333333343E-2</v>
      </c>
      <c r="M4030" s="296">
        <f t="shared" si="3065"/>
        <v>8.3333333333333343E-2</v>
      </c>
      <c r="N4030" s="296">
        <f t="shared" si="3065"/>
        <v>8.3333333333333343E-2</v>
      </c>
      <c r="O4030" s="296">
        <f t="shared" si="3065"/>
        <v>8.3333333333333343E-2</v>
      </c>
      <c r="P4030" s="155">
        <f t="shared" si="3062"/>
        <v>1.0000000000000002</v>
      </c>
      <c r="Q4030" s="156">
        <f t="shared" si="3063"/>
        <v>-2.502074672856891E-2</v>
      </c>
      <c r="R4030" s="83"/>
      <c r="S4030" s="83"/>
      <c r="T4030" s="232"/>
      <c r="U4030" s="209">
        <v>2</v>
      </c>
    </row>
    <row r="4031" spans="1:246" s="60" customFormat="1" ht="15.75" hidden="1" customHeight="1" thickBot="1">
      <c r="A4031" s="150" t="s">
        <v>79</v>
      </c>
      <c r="B4031" s="62"/>
      <c r="C4031" s="49" t="s">
        <v>795</v>
      </c>
      <c r="D4031" s="298">
        <f t="shared" si="3059"/>
        <v>8.4836617480481324E-2</v>
      </c>
      <c r="E4031" s="299">
        <f t="shared" ref="E4031:O4031" si="3066">E4053/$P4053</f>
        <v>8.4836617480481324E-2</v>
      </c>
      <c r="F4031" s="299">
        <f t="shared" si="3066"/>
        <v>8.4836617480481324E-2</v>
      </c>
      <c r="G4031" s="299">
        <f t="shared" si="3066"/>
        <v>8.4836617480481324E-2</v>
      </c>
      <c r="H4031" s="299">
        <f t="shared" si="3066"/>
        <v>8.4836617480481324E-2</v>
      </c>
      <c r="I4031" s="299">
        <f t="shared" si="3066"/>
        <v>8.4836617480481324E-2</v>
      </c>
      <c r="J4031" s="299">
        <f t="shared" si="3066"/>
        <v>8.4836617480481324E-2</v>
      </c>
      <c r="K4031" s="299">
        <f t="shared" si="3066"/>
        <v>8.1228735527326124E-2</v>
      </c>
      <c r="L4031" s="299">
        <f t="shared" si="3066"/>
        <v>8.1228735527326124E-2</v>
      </c>
      <c r="M4031" s="299">
        <f t="shared" si="3066"/>
        <v>8.1228735527326124E-2</v>
      </c>
      <c r="N4031" s="299">
        <f t="shared" si="3066"/>
        <v>8.1228735527326124E-2</v>
      </c>
      <c r="O4031" s="299">
        <f t="shared" si="3066"/>
        <v>8.1228735527326124E-2</v>
      </c>
      <c r="P4031" s="300">
        <f t="shared" si="3062"/>
        <v>0.99999999999999989</v>
      </c>
      <c r="Q4031" s="301">
        <f t="shared" si="3063"/>
        <v>-1.7719755829419426E-2</v>
      </c>
      <c r="R4031" s="83"/>
      <c r="S4031" s="83"/>
      <c r="T4031" s="67"/>
      <c r="U4031" s="209">
        <v>2</v>
      </c>
    </row>
    <row r="4032" spans="1:246" s="60" customFormat="1" ht="15.75" hidden="1" customHeight="1" thickBot="1">
      <c r="A4032" s="150" t="s">
        <v>79</v>
      </c>
      <c r="B4032" s="62"/>
      <c r="C4032" s="49" t="s">
        <v>875</v>
      </c>
      <c r="D4032" s="130">
        <f t="shared" si="3059"/>
        <v>7.3005909497837446E-2</v>
      </c>
      <c r="E4032" s="119">
        <f t="shared" ref="E4032:O4033" si="3067">E4054/$P4054</f>
        <v>7.3005909497837446E-2</v>
      </c>
      <c r="F4032" s="119">
        <f t="shared" si="3067"/>
        <v>7.9714825699839606E-2</v>
      </c>
      <c r="G4032" s="119">
        <f t="shared" si="3067"/>
        <v>8.3069263674132338E-2</v>
      </c>
      <c r="H4032" s="119">
        <f t="shared" si="3067"/>
        <v>8.3069263674132338E-2</v>
      </c>
      <c r="I4032" s="119">
        <f t="shared" si="3067"/>
        <v>8.6423701648425055E-2</v>
      </c>
      <c r="J4032" s="119">
        <f t="shared" si="3067"/>
        <v>8.6423701648425055E-2</v>
      </c>
      <c r="K4032" s="119">
        <f t="shared" si="3067"/>
        <v>8.6423701648425055E-2</v>
      </c>
      <c r="L4032" s="119">
        <f t="shared" si="3067"/>
        <v>8.5538711765589998E-2</v>
      </c>
      <c r="M4032" s="119">
        <f t="shared" si="3067"/>
        <v>8.5538711765589998E-2</v>
      </c>
      <c r="N4032" s="119">
        <f t="shared" si="3067"/>
        <v>8.8893149739882729E-2</v>
      </c>
      <c r="O4032" s="119">
        <f t="shared" si="3067"/>
        <v>8.8893149739882729E-2</v>
      </c>
      <c r="P4032" s="175">
        <f t="shared" si="3062"/>
        <v>0.99999999999999989</v>
      </c>
      <c r="Q4032" s="176">
        <f t="shared" si="3063"/>
        <v>0.11263233464315991</v>
      </c>
      <c r="R4032" s="83"/>
      <c r="S4032" s="83"/>
      <c r="T4032" s="67"/>
      <c r="U4032" s="209">
        <v>2</v>
      </c>
    </row>
    <row r="4033" spans="1:21" s="60" customFormat="1" ht="15.6" hidden="1" customHeight="1" thickBot="1">
      <c r="A4033" s="150" t="s">
        <v>79</v>
      </c>
      <c r="B4033" s="62"/>
      <c r="C4033" s="49" t="s">
        <v>959</v>
      </c>
      <c r="D4033" s="130">
        <f t="shared" si="3059"/>
        <v>8.1538472274534923E-2</v>
      </c>
      <c r="E4033" s="119">
        <f t="shared" si="3067"/>
        <v>8.1538472274534923E-2</v>
      </c>
      <c r="F4033" s="119">
        <f t="shared" si="3067"/>
        <v>8.1538472274534923E-2</v>
      </c>
      <c r="G4033" s="119">
        <f t="shared" si="3067"/>
        <v>8.1538472274534923E-2</v>
      </c>
      <c r="H4033" s="119">
        <f t="shared" si="3067"/>
        <v>8.1538472274534923E-2</v>
      </c>
      <c r="I4033" s="119">
        <f t="shared" si="3067"/>
        <v>8.4615376946760745E-2</v>
      </c>
      <c r="J4033" s="119">
        <f t="shared" si="3067"/>
        <v>8.4615376946760745E-2</v>
      </c>
      <c r="K4033" s="119">
        <f t="shared" si="3067"/>
        <v>8.4615376946760745E-2</v>
      </c>
      <c r="L4033" s="119">
        <f t="shared" si="3067"/>
        <v>8.4615376946760745E-2</v>
      </c>
      <c r="M4033" s="119">
        <f t="shared" si="3067"/>
        <v>8.4615376946760745E-2</v>
      </c>
      <c r="N4033" s="119">
        <f t="shared" si="3067"/>
        <v>8.4615376946760745E-2</v>
      </c>
      <c r="O4033" s="119">
        <f t="shared" si="3067"/>
        <v>8.4615376946760745E-2</v>
      </c>
      <c r="P4033" s="175">
        <f t="shared" si="3062"/>
        <v>1</v>
      </c>
      <c r="Q4033" s="176">
        <f t="shared" si="3063"/>
        <v>9.0198862698642079E-2</v>
      </c>
      <c r="R4033" s="83"/>
      <c r="S4033" s="83"/>
      <c r="T4033" s="67"/>
      <c r="U4033" s="209">
        <v>2</v>
      </c>
    </row>
    <row r="4034" spans="1:21" s="60" customFormat="1" ht="15.6" hidden="1" customHeight="1" thickBot="1">
      <c r="A4034" s="150" t="s">
        <v>79</v>
      </c>
      <c r="B4034" s="62"/>
      <c r="C4034" s="49" t="s">
        <v>1093</v>
      </c>
      <c r="D4034" s="130">
        <f t="shared" ref="D4034:O4034" si="3068">D4057/$P4057</f>
        <v>8.0645176615242106E-2</v>
      </c>
      <c r="E4034" s="119">
        <f t="shared" si="3068"/>
        <v>8.0645176615242106E-2</v>
      </c>
      <c r="F4034" s="119">
        <f t="shared" si="3068"/>
        <v>8.0645176615242106E-2</v>
      </c>
      <c r="G4034" s="119">
        <f t="shared" si="3068"/>
        <v>8.944278041990425E-2</v>
      </c>
      <c r="H4034" s="119">
        <f t="shared" si="3068"/>
        <v>8.3577711216796163E-2</v>
      </c>
      <c r="I4034" s="119">
        <f t="shared" si="3068"/>
        <v>8.3577711216796163E-2</v>
      </c>
      <c r="J4034" s="119">
        <f t="shared" si="3068"/>
        <v>8.3577711216796163E-2</v>
      </c>
      <c r="K4034" s="119">
        <f t="shared" si="3068"/>
        <v>8.3577711216796163E-2</v>
      </c>
      <c r="L4034" s="119">
        <f t="shared" si="3068"/>
        <v>8.3577711216796163E-2</v>
      </c>
      <c r="M4034" s="119">
        <f t="shared" si="3068"/>
        <v>8.3577711216796163E-2</v>
      </c>
      <c r="N4034" s="119">
        <f t="shared" si="3068"/>
        <v>8.3577711216796163E-2</v>
      </c>
      <c r="O4034" s="119">
        <f t="shared" si="3068"/>
        <v>8.3577711216796163E-2</v>
      </c>
      <c r="P4034" s="175">
        <f>SUM(D4034:O4034)</f>
        <v>0.99999999999999967</v>
      </c>
      <c r="Q4034" s="176">
        <f>(P4057/P4055-1)</f>
        <v>4.923047475561293E-2</v>
      </c>
      <c r="R4034" s="83"/>
      <c r="S4034" s="83"/>
      <c r="T4034" s="67"/>
      <c r="U4034" s="209">
        <v>2</v>
      </c>
    </row>
    <row r="4035" spans="1:21" s="60" customFormat="1" ht="15.6" hidden="1" customHeight="1" thickBot="1">
      <c r="A4035" s="150" t="s">
        <v>79</v>
      </c>
      <c r="B4035" s="62">
        <f>+B4014+1</f>
        <v>702</v>
      </c>
      <c r="C4035" s="49" t="s">
        <v>1962</v>
      </c>
      <c r="D4035" s="130">
        <f t="shared" ref="D4035:D4041" si="3069">D4058/$P4058</f>
        <v>8.3333333333333329E-2</v>
      </c>
      <c r="E4035" s="119">
        <f t="shared" ref="E4035:O4035" si="3070">E4058/$P4058</f>
        <v>8.3333333333333329E-2</v>
      </c>
      <c r="F4035" s="119">
        <f t="shared" si="3070"/>
        <v>8.3333333333333329E-2</v>
      </c>
      <c r="G4035" s="119">
        <f t="shared" si="3070"/>
        <v>8.3333333333333329E-2</v>
      </c>
      <c r="H4035" s="119">
        <f t="shared" si="3070"/>
        <v>8.3333333333333329E-2</v>
      </c>
      <c r="I4035" s="119">
        <f t="shared" si="3070"/>
        <v>8.3333333333333329E-2</v>
      </c>
      <c r="J4035" s="119">
        <f t="shared" si="3070"/>
        <v>8.3333333333333329E-2</v>
      </c>
      <c r="K4035" s="119">
        <f t="shared" si="3070"/>
        <v>8.3333333333333329E-2</v>
      </c>
      <c r="L4035" s="119">
        <f t="shared" si="3070"/>
        <v>8.3333333333333329E-2</v>
      </c>
      <c r="M4035" s="119">
        <f t="shared" si="3070"/>
        <v>8.3333333333333329E-2</v>
      </c>
      <c r="N4035" s="119">
        <f t="shared" si="3070"/>
        <v>8.3333333333333329E-2</v>
      </c>
      <c r="O4035" s="119">
        <f t="shared" si="3070"/>
        <v>8.3333333333333329E-2</v>
      </c>
      <c r="P4035" s="175">
        <f t="shared" ref="P4035:P4044" si="3071">SUM(D4035:O4035)</f>
        <v>1</v>
      </c>
      <c r="Q4035" s="176">
        <f>(P4058/P4057-1)</f>
        <v>2.932534601554071E-3</v>
      </c>
      <c r="R4035" s="83"/>
      <c r="S4035" s="83"/>
      <c r="T4035" s="67"/>
      <c r="U4035" s="209">
        <v>2</v>
      </c>
    </row>
    <row r="4036" spans="1:21" s="60" customFormat="1" ht="15.6" hidden="1" customHeight="1">
      <c r="A4036" s="150" t="s">
        <v>79</v>
      </c>
      <c r="B4036" s="408">
        <f>+B4035+1</f>
        <v>703</v>
      </c>
      <c r="C4036" s="566" t="s">
        <v>1963</v>
      </c>
      <c r="D4036" s="460">
        <f t="shared" si="3069"/>
        <v>8.3333333333333329E-2</v>
      </c>
      <c r="E4036" s="346">
        <f t="shared" ref="E4036:O4036" si="3072">E4059/$P4059</f>
        <v>8.3333333333333329E-2</v>
      </c>
      <c r="F4036" s="346">
        <f t="shared" si="3072"/>
        <v>8.3333333333333329E-2</v>
      </c>
      <c r="G4036" s="346">
        <f t="shared" si="3072"/>
        <v>8.3333333333333329E-2</v>
      </c>
      <c r="H4036" s="346">
        <f t="shared" si="3072"/>
        <v>8.3333333333333329E-2</v>
      </c>
      <c r="I4036" s="346">
        <f t="shared" si="3072"/>
        <v>8.3333333333333329E-2</v>
      </c>
      <c r="J4036" s="346">
        <f t="shared" si="3072"/>
        <v>8.3333333333333329E-2</v>
      </c>
      <c r="K4036" s="346">
        <f t="shared" si="3072"/>
        <v>8.3333333333333329E-2</v>
      </c>
      <c r="L4036" s="346">
        <f t="shared" si="3072"/>
        <v>8.3333333333333329E-2</v>
      </c>
      <c r="M4036" s="346">
        <f t="shared" si="3072"/>
        <v>8.3333333333333329E-2</v>
      </c>
      <c r="N4036" s="346">
        <f t="shared" si="3072"/>
        <v>8.3333333333333329E-2</v>
      </c>
      <c r="O4036" s="346">
        <f t="shared" si="3072"/>
        <v>8.3333333333333329E-2</v>
      </c>
      <c r="P4036" s="545">
        <f t="shared" si="3071"/>
        <v>1</v>
      </c>
      <c r="Q4036" s="548">
        <f t="shared" ref="Q4036:Q4044" si="3073">(P4059/P4058-1)</f>
        <v>0</v>
      </c>
      <c r="R4036" s="83"/>
      <c r="S4036" s="83"/>
      <c r="T4036" s="67"/>
      <c r="U4036" s="209">
        <v>2</v>
      </c>
    </row>
    <row r="4037" spans="1:21" s="60" customFormat="1" ht="15.6" customHeight="1">
      <c r="A4037" s="150" t="s">
        <v>79</v>
      </c>
      <c r="B4037" s="513">
        <v>658</v>
      </c>
      <c r="C4037" s="567" t="s">
        <v>1964</v>
      </c>
      <c r="D4037" s="119">
        <f t="shared" si="3069"/>
        <v>8.3333333333333329E-2</v>
      </c>
      <c r="E4037" s="119">
        <f t="shared" ref="E4037:O4037" si="3074">E4060/$P4060</f>
        <v>8.3333333333333329E-2</v>
      </c>
      <c r="F4037" s="119">
        <f t="shared" si="3074"/>
        <v>8.3333333333333329E-2</v>
      </c>
      <c r="G4037" s="119">
        <f t="shared" si="3074"/>
        <v>8.3333333333333329E-2</v>
      </c>
      <c r="H4037" s="119">
        <f t="shared" si="3074"/>
        <v>8.3333333333333329E-2</v>
      </c>
      <c r="I4037" s="119">
        <f t="shared" si="3074"/>
        <v>8.3333333333333329E-2</v>
      </c>
      <c r="J4037" s="119">
        <f t="shared" si="3074"/>
        <v>8.3333333333333329E-2</v>
      </c>
      <c r="K4037" s="119">
        <f t="shared" si="3074"/>
        <v>8.3333333333333329E-2</v>
      </c>
      <c r="L4037" s="119">
        <f t="shared" si="3074"/>
        <v>8.3333333333333329E-2</v>
      </c>
      <c r="M4037" s="119">
        <f t="shared" si="3074"/>
        <v>8.3333333333333329E-2</v>
      </c>
      <c r="N4037" s="119">
        <f t="shared" si="3074"/>
        <v>8.3333333333333329E-2</v>
      </c>
      <c r="O4037" s="119">
        <f t="shared" si="3074"/>
        <v>8.3333333333333329E-2</v>
      </c>
      <c r="P4037" s="175">
        <f t="shared" si="3071"/>
        <v>1</v>
      </c>
      <c r="Q4037" s="556">
        <f t="shared" si="3073"/>
        <v>0</v>
      </c>
      <c r="R4037" s="83"/>
      <c r="S4037" s="83"/>
      <c r="T4037" s="67"/>
      <c r="U4037" s="209">
        <v>1</v>
      </c>
    </row>
    <row r="4038" spans="1:21" s="60" customFormat="1" ht="15.6" customHeight="1">
      <c r="A4038" s="150" t="s">
        <v>79</v>
      </c>
      <c r="B4038" s="513">
        <f>+B4037+1</f>
        <v>659</v>
      </c>
      <c r="C4038" s="567" t="s">
        <v>1965</v>
      </c>
      <c r="D4038" s="119">
        <f t="shared" si="3069"/>
        <v>8.3455347774539515E-2</v>
      </c>
      <c r="E4038" s="119">
        <f t="shared" ref="E4038:O4038" si="3075">E4061/$P4061</f>
        <v>8.3455347774539515E-2</v>
      </c>
      <c r="F4038" s="119">
        <f t="shared" si="3075"/>
        <v>8.3455347774539515E-2</v>
      </c>
      <c r="G4038" s="119">
        <f t="shared" si="3075"/>
        <v>8.3455347774539515E-2</v>
      </c>
      <c r="H4038" s="119">
        <f t="shared" si="3075"/>
        <v>8.3455347774539515E-2</v>
      </c>
      <c r="I4038" s="119">
        <f t="shared" si="3075"/>
        <v>8.3455347774539515E-2</v>
      </c>
      <c r="J4038" s="119">
        <f t="shared" si="3075"/>
        <v>8.3455347774539515E-2</v>
      </c>
      <c r="K4038" s="119">
        <f t="shared" si="3075"/>
        <v>8.1991209619099892E-2</v>
      </c>
      <c r="L4038" s="119">
        <f t="shared" si="3075"/>
        <v>8.1991209619099892E-2</v>
      </c>
      <c r="M4038" s="119">
        <f t="shared" si="3075"/>
        <v>8.7847727101823786E-2</v>
      </c>
      <c r="N4038" s="119">
        <f t="shared" si="3075"/>
        <v>8.7847727101823786E-2</v>
      </c>
      <c r="O4038" s="119">
        <f t="shared" si="3075"/>
        <v>7.6134692136375984E-2</v>
      </c>
      <c r="P4038" s="175">
        <f t="shared" si="3071"/>
        <v>1</v>
      </c>
      <c r="Q4038" s="556">
        <f t="shared" si="3073"/>
        <v>-1.4620326253486082E-3</v>
      </c>
      <c r="R4038" s="83"/>
      <c r="S4038" s="83"/>
      <c r="T4038" s="67"/>
      <c r="U4038" s="209">
        <v>1</v>
      </c>
    </row>
    <row r="4039" spans="1:21" s="60" customFormat="1" ht="15.75" customHeight="1">
      <c r="A4039" s="150" t="s">
        <v>79</v>
      </c>
      <c r="B4039" s="513">
        <f>+B4038+1</f>
        <v>660</v>
      </c>
      <c r="C4039" s="567" t="s">
        <v>1966</v>
      </c>
      <c r="D4039" s="119">
        <f t="shared" si="3069"/>
        <v>8.4415584921571155E-2</v>
      </c>
      <c r="E4039" s="119">
        <f t="shared" ref="E4039:O4039" si="3076">E4062/$P4062</f>
        <v>8.4415584921571155E-2</v>
      </c>
      <c r="F4039" s="119">
        <f t="shared" si="3076"/>
        <v>8.4415584921571155E-2</v>
      </c>
      <c r="G4039" s="119">
        <f t="shared" si="3076"/>
        <v>8.4415584921571155E-2</v>
      </c>
      <c r="H4039" s="119">
        <f t="shared" si="3076"/>
        <v>8.4415584921571155E-2</v>
      </c>
      <c r="I4039" s="119">
        <f t="shared" si="3076"/>
        <v>8.4415584921571155E-2</v>
      </c>
      <c r="J4039" s="119">
        <f t="shared" si="3076"/>
        <v>8.4415584921571155E-2</v>
      </c>
      <c r="K4039" s="119">
        <f t="shared" si="3076"/>
        <v>8.4415584921571155E-2</v>
      </c>
      <c r="L4039" s="119">
        <f t="shared" si="3076"/>
        <v>8.4415584921571155E-2</v>
      </c>
      <c r="M4039" s="119">
        <f t="shared" si="3076"/>
        <v>8.4415584921571155E-2</v>
      </c>
      <c r="N4039" s="119">
        <f t="shared" si="3076"/>
        <v>7.7922075392144213E-2</v>
      </c>
      <c r="O4039" s="119">
        <f t="shared" si="3076"/>
        <v>7.7922075392144213E-2</v>
      </c>
      <c r="P4039" s="175">
        <f t="shared" si="3071"/>
        <v>1.0000000000000002</v>
      </c>
      <c r="Q4039" s="556">
        <f t="shared" si="3073"/>
        <v>-9.8096729328935983E-2</v>
      </c>
      <c r="R4039" s="83"/>
      <c r="S4039" s="83"/>
      <c r="T4039" s="67"/>
      <c r="U4039" s="209">
        <v>1</v>
      </c>
    </row>
    <row r="4040" spans="1:21" s="60" customFormat="1" ht="15.75" customHeight="1">
      <c r="A4040" s="150" t="s">
        <v>79</v>
      </c>
      <c r="B4040" s="513">
        <f>+B4039+1</f>
        <v>661</v>
      </c>
      <c r="C4040" s="567" t="s">
        <v>1967</v>
      </c>
      <c r="D4040" s="119">
        <f t="shared" si="3069"/>
        <v>8.3916084209496367E-2</v>
      </c>
      <c r="E4040" s="119">
        <f t="shared" ref="E4040:O4040" si="3077">E4063/$P4063</f>
        <v>8.3916084209496367E-2</v>
      </c>
      <c r="F4040" s="119">
        <f t="shared" si="3077"/>
        <v>8.3916084209496367E-2</v>
      </c>
      <c r="G4040" s="119">
        <f t="shared" si="3077"/>
        <v>8.3916084209496367E-2</v>
      </c>
      <c r="H4040" s="119">
        <f t="shared" si="3077"/>
        <v>8.3916084209496367E-2</v>
      </c>
      <c r="I4040" s="119">
        <f t="shared" si="3077"/>
        <v>8.3916084209496367E-2</v>
      </c>
      <c r="J4040" s="119">
        <f t="shared" si="3077"/>
        <v>8.3916084209496367E-2</v>
      </c>
      <c r="K4040" s="119">
        <f t="shared" si="3077"/>
        <v>8.3916084209496367E-2</v>
      </c>
      <c r="L4040" s="119">
        <f t="shared" si="3077"/>
        <v>8.3916084209496367E-2</v>
      </c>
      <c r="M4040" s="119">
        <f t="shared" si="3077"/>
        <v>8.3916084209496367E-2</v>
      </c>
      <c r="N4040" s="119">
        <f t="shared" si="3077"/>
        <v>8.3916084209496367E-2</v>
      </c>
      <c r="O4040" s="119">
        <f t="shared" si="3077"/>
        <v>7.6923073695540078E-2</v>
      </c>
      <c r="P4040" s="175">
        <f t="shared" si="3071"/>
        <v>1</v>
      </c>
      <c r="Q4040" s="556">
        <f t="shared" si="3073"/>
        <v>-7.1428604823696507E-2</v>
      </c>
      <c r="R4040" s="83"/>
      <c r="S4040" s="83"/>
      <c r="T4040" s="67"/>
      <c r="U4040" s="209">
        <v>1</v>
      </c>
    </row>
    <row r="4041" spans="1:21" s="60" customFormat="1" ht="15.75" customHeight="1">
      <c r="A4041" s="150" t="s">
        <v>79</v>
      </c>
      <c r="B4041" s="513">
        <v>662</v>
      </c>
      <c r="C4041" s="567" t="s">
        <v>1968</v>
      </c>
      <c r="D4041" s="119">
        <f t="shared" si="3069"/>
        <v>9.075920792079209E-2</v>
      </c>
      <c r="E4041" s="119">
        <f t="shared" ref="E4041:O4041" si="3078">E4064/$P4064</f>
        <v>8.2508366336633665E-2</v>
      </c>
      <c r="F4041" s="119">
        <f t="shared" si="3078"/>
        <v>8.2508366336633665E-2</v>
      </c>
      <c r="G4041" s="119">
        <f t="shared" si="3078"/>
        <v>8.2508366336633665E-2</v>
      </c>
      <c r="H4041" s="119">
        <f t="shared" si="3078"/>
        <v>8.2508366336633665E-2</v>
      </c>
      <c r="I4041" s="119">
        <f t="shared" si="3078"/>
        <v>8.4158415841584164E-2</v>
      </c>
      <c r="J4041" s="119">
        <f t="shared" si="3078"/>
        <v>8.4158415841584164E-2</v>
      </c>
      <c r="K4041" s="119">
        <f t="shared" si="3078"/>
        <v>8.4158415841584164E-2</v>
      </c>
      <c r="L4041" s="119">
        <f t="shared" si="3078"/>
        <v>8.4158415841584164E-2</v>
      </c>
      <c r="M4041" s="119">
        <f t="shared" si="3078"/>
        <v>8.4158415841584164E-2</v>
      </c>
      <c r="N4041" s="119">
        <f t="shared" si="3078"/>
        <v>8.4158415841584164E-2</v>
      </c>
      <c r="O4041" s="119">
        <f t="shared" si="3078"/>
        <v>7.4256831683168406E-2</v>
      </c>
      <c r="P4041" s="175">
        <f t="shared" si="3071"/>
        <v>0.99999999999999989</v>
      </c>
      <c r="Q4041" s="556">
        <f t="shared" si="3073"/>
        <v>-0.15244882081085553</v>
      </c>
      <c r="R4041" s="83"/>
      <c r="S4041" s="83"/>
      <c r="T4041" s="67"/>
      <c r="U4041" s="209">
        <v>1</v>
      </c>
    </row>
    <row r="4042" spans="1:21" s="60" customFormat="1" ht="15.75" customHeight="1" thickBot="1">
      <c r="A4042" s="150" t="s">
        <v>79</v>
      </c>
      <c r="B4042" s="513">
        <v>663</v>
      </c>
      <c r="C4042" s="567" t="s">
        <v>1969</v>
      </c>
      <c r="D4042" s="119">
        <f t="shared" ref="D4042:O4044" si="3079">D4065/$P4065</f>
        <v>8.9285714285714288E-2</v>
      </c>
      <c r="E4042" s="119">
        <f t="shared" si="3079"/>
        <v>8.9285714285714288E-2</v>
      </c>
      <c r="F4042" s="119">
        <f t="shared" si="3079"/>
        <v>8.9285714285714288E-2</v>
      </c>
      <c r="G4042" s="119">
        <f t="shared" si="3079"/>
        <v>8.9285714285714288E-2</v>
      </c>
      <c r="H4042" s="119">
        <f t="shared" si="3079"/>
        <v>8.9285714285714288E-2</v>
      </c>
      <c r="I4042" s="119">
        <f t="shared" si="3079"/>
        <v>7.7380952380952384E-2</v>
      </c>
      <c r="J4042" s="119">
        <f t="shared" si="3079"/>
        <v>7.7380952380952384E-2</v>
      </c>
      <c r="K4042" s="119">
        <f t="shared" si="3079"/>
        <v>7.7380952380952384E-2</v>
      </c>
      <c r="L4042" s="119">
        <f t="shared" si="3079"/>
        <v>7.7380952380952384E-2</v>
      </c>
      <c r="M4042" s="119">
        <f t="shared" si="3079"/>
        <v>7.7380952380952384E-2</v>
      </c>
      <c r="N4042" s="119">
        <f t="shared" si="3079"/>
        <v>7.7380952380952384E-2</v>
      </c>
      <c r="O4042" s="119">
        <f t="shared" si="3079"/>
        <v>8.9285714285714066E-2</v>
      </c>
      <c r="P4042" s="175">
        <f t="shared" si="3071"/>
        <v>0.99999999999999967</v>
      </c>
      <c r="Q4042" s="556">
        <f t="shared" si="3073"/>
        <v>-0.16831683168316824</v>
      </c>
      <c r="R4042" s="83"/>
      <c r="S4042" s="83"/>
      <c r="T4042" s="67"/>
      <c r="U4042" s="209">
        <v>1</v>
      </c>
    </row>
    <row r="4043" spans="1:21" s="60" customFormat="1" ht="15.75" hidden="1" customHeight="1" thickBot="1">
      <c r="A4043" s="150" t="s">
        <v>79</v>
      </c>
      <c r="B4043" s="409"/>
      <c r="C4043" s="158" t="s">
        <v>1970</v>
      </c>
      <c r="D4043" s="102" t="e">
        <f t="shared" si="3079"/>
        <v>#DIV/0!</v>
      </c>
      <c r="E4043" s="103" t="e">
        <f t="shared" si="3079"/>
        <v>#DIV/0!</v>
      </c>
      <c r="F4043" s="103" t="e">
        <f t="shared" si="3079"/>
        <v>#DIV/0!</v>
      </c>
      <c r="G4043" s="103" t="e">
        <f t="shared" si="3079"/>
        <v>#DIV/0!</v>
      </c>
      <c r="H4043" s="103" t="e">
        <f t="shared" si="3079"/>
        <v>#DIV/0!</v>
      </c>
      <c r="I4043" s="103" t="e">
        <f t="shared" si="3079"/>
        <v>#DIV/0!</v>
      </c>
      <c r="J4043" s="103" t="e">
        <f t="shared" si="3079"/>
        <v>#DIV/0!</v>
      </c>
      <c r="K4043" s="103" t="e">
        <f t="shared" si="3079"/>
        <v>#DIV/0!</v>
      </c>
      <c r="L4043" s="103" t="e">
        <f t="shared" si="3079"/>
        <v>#DIV/0!</v>
      </c>
      <c r="M4043" s="103" t="e">
        <f t="shared" si="3079"/>
        <v>#DIV/0!</v>
      </c>
      <c r="N4043" s="103" t="e">
        <f t="shared" si="3079"/>
        <v>#DIV/0!</v>
      </c>
      <c r="O4043" s="103" t="e">
        <f t="shared" si="3079"/>
        <v>#DIV/0!</v>
      </c>
      <c r="P4043" s="105" t="e">
        <f t="shared" si="3071"/>
        <v>#DIV/0!</v>
      </c>
      <c r="Q4043" s="106">
        <f t="shared" si="3073"/>
        <v>-1</v>
      </c>
      <c r="R4043" s="83"/>
      <c r="S4043" s="83"/>
      <c r="T4043" s="67"/>
      <c r="U4043" s="209">
        <v>2</v>
      </c>
    </row>
    <row r="4044" spans="1:21" s="60" customFormat="1" ht="15.75" hidden="1" customHeight="1" thickBot="1">
      <c r="A4044" s="150" t="s">
        <v>79</v>
      </c>
      <c r="B4044" s="213"/>
      <c r="C4044" s="40" t="s">
        <v>1971</v>
      </c>
      <c r="D4044" s="102" t="e">
        <f t="shared" si="3079"/>
        <v>#DIV/0!</v>
      </c>
      <c r="E4044" s="103" t="e">
        <f t="shared" si="3079"/>
        <v>#DIV/0!</v>
      </c>
      <c r="F4044" s="103" t="e">
        <f t="shared" si="3079"/>
        <v>#DIV/0!</v>
      </c>
      <c r="G4044" s="103" t="e">
        <f t="shared" si="3079"/>
        <v>#DIV/0!</v>
      </c>
      <c r="H4044" s="103" t="e">
        <f t="shared" si="3079"/>
        <v>#DIV/0!</v>
      </c>
      <c r="I4044" s="103" t="e">
        <f t="shared" si="3079"/>
        <v>#DIV/0!</v>
      </c>
      <c r="J4044" s="103" t="e">
        <f t="shared" si="3079"/>
        <v>#DIV/0!</v>
      </c>
      <c r="K4044" s="103" t="e">
        <f t="shared" si="3079"/>
        <v>#DIV/0!</v>
      </c>
      <c r="L4044" s="103" t="e">
        <f t="shared" si="3079"/>
        <v>#DIV/0!</v>
      </c>
      <c r="M4044" s="103" t="e">
        <f t="shared" si="3079"/>
        <v>#DIV/0!</v>
      </c>
      <c r="N4044" s="103" t="e">
        <f t="shared" si="3079"/>
        <v>#DIV/0!</v>
      </c>
      <c r="O4044" s="103" t="e">
        <f t="shared" si="3079"/>
        <v>#DIV/0!</v>
      </c>
      <c r="P4044" s="107" t="e">
        <f t="shared" si="3071"/>
        <v>#DIV/0!</v>
      </c>
      <c r="Q4044" s="108" t="e">
        <f t="shared" si="3073"/>
        <v>#DIV/0!</v>
      </c>
      <c r="R4044" s="83"/>
      <c r="S4044" s="83"/>
      <c r="T4044" s="67"/>
      <c r="U4044" s="209">
        <v>2</v>
      </c>
    </row>
    <row r="4045" spans="1:21" s="60" customFormat="1" ht="15.75" hidden="1" customHeight="1" thickBot="1">
      <c r="A4045" s="150" t="s">
        <v>79</v>
      </c>
      <c r="B4045" s="213"/>
      <c r="C4045" s="40" t="s">
        <v>2586</v>
      </c>
      <c r="D4045" s="102" t="e">
        <f t="shared" ref="D4045:O4045" si="3080">D4068/$P4068</f>
        <v>#DIV/0!</v>
      </c>
      <c r="E4045" s="103" t="e">
        <f t="shared" si="3080"/>
        <v>#DIV/0!</v>
      </c>
      <c r="F4045" s="103" t="e">
        <f t="shared" si="3080"/>
        <v>#DIV/0!</v>
      </c>
      <c r="G4045" s="103" t="e">
        <f t="shared" si="3080"/>
        <v>#DIV/0!</v>
      </c>
      <c r="H4045" s="103" t="e">
        <f t="shared" si="3080"/>
        <v>#DIV/0!</v>
      </c>
      <c r="I4045" s="103" t="e">
        <f t="shared" si="3080"/>
        <v>#DIV/0!</v>
      </c>
      <c r="J4045" s="103" t="e">
        <f t="shared" si="3080"/>
        <v>#DIV/0!</v>
      </c>
      <c r="K4045" s="103" t="e">
        <f t="shared" si="3080"/>
        <v>#DIV/0!</v>
      </c>
      <c r="L4045" s="103" t="e">
        <f t="shared" si="3080"/>
        <v>#DIV/0!</v>
      </c>
      <c r="M4045" s="103" t="e">
        <f t="shared" si="3080"/>
        <v>#DIV/0!</v>
      </c>
      <c r="N4045" s="103" t="e">
        <f t="shared" si="3080"/>
        <v>#DIV/0!</v>
      </c>
      <c r="O4045" s="103" t="e">
        <f t="shared" si="3080"/>
        <v>#DIV/0!</v>
      </c>
      <c r="P4045" s="107" t="e">
        <f t="shared" ref="P4045:P4047" si="3081">SUM(D4045:O4045)</f>
        <v>#DIV/0!</v>
      </c>
      <c r="Q4045" s="108" t="e">
        <f t="shared" ref="Q4045:Q4047" si="3082">(P4068/P4067-1)</f>
        <v>#DIV/0!</v>
      </c>
      <c r="R4045" s="83"/>
      <c r="S4045" s="83"/>
      <c r="T4045" s="67"/>
      <c r="U4045" s="209">
        <v>2</v>
      </c>
    </row>
    <row r="4046" spans="1:21" s="60" customFormat="1" ht="15.75" hidden="1" customHeight="1" thickBot="1">
      <c r="A4046" s="150" t="s">
        <v>79</v>
      </c>
      <c r="B4046" s="213"/>
      <c r="C4046" s="40" t="s">
        <v>2682</v>
      </c>
      <c r="D4046" s="102" t="e">
        <f t="shared" ref="D4046:O4046" si="3083">D4069/$P4069</f>
        <v>#DIV/0!</v>
      </c>
      <c r="E4046" s="103" t="e">
        <f t="shared" si="3083"/>
        <v>#DIV/0!</v>
      </c>
      <c r="F4046" s="103" t="e">
        <f t="shared" si="3083"/>
        <v>#DIV/0!</v>
      </c>
      <c r="G4046" s="103" t="e">
        <f t="shared" si="3083"/>
        <v>#DIV/0!</v>
      </c>
      <c r="H4046" s="103" t="e">
        <f t="shared" si="3083"/>
        <v>#DIV/0!</v>
      </c>
      <c r="I4046" s="103" t="e">
        <f t="shared" si="3083"/>
        <v>#DIV/0!</v>
      </c>
      <c r="J4046" s="103" t="e">
        <f t="shared" si="3083"/>
        <v>#DIV/0!</v>
      </c>
      <c r="K4046" s="103" t="e">
        <f t="shared" si="3083"/>
        <v>#DIV/0!</v>
      </c>
      <c r="L4046" s="103" t="e">
        <f t="shared" si="3083"/>
        <v>#DIV/0!</v>
      </c>
      <c r="M4046" s="103" t="e">
        <f t="shared" si="3083"/>
        <v>#DIV/0!</v>
      </c>
      <c r="N4046" s="103" t="e">
        <f t="shared" si="3083"/>
        <v>#DIV/0!</v>
      </c>
      <c r="O4046" s="103" t="e">
        <f t="shared" si="3083"/>
        <v>#DIV/0!</v>
      </c>
      <c r="P4046" s="107" t="e">
        <f t="shared" si="3081"/>
        <v>#DIV/0!</v>
      </c>
      <c r="Q4046" s="108" t="e">
        <f t="shared" si="3082"/>
        <v>#DIV/0!</v>
      </c>
      <c r="R4046" s="83"/>
      <c r="S4046" s="83"/>
      <c r="T4046" s="67"/>
      <c r="U4046" s="209">
        <v>2</v>
      </c>
    </row>
    <row r="4047" spans="1:21" s="60" customFormat="1" ht="15.75" hidden="1" customHeight="1" thickBot="1">
      <c r="A4047" s="150" t="s">
        <v>79</v>
      </c>
      <c r="B4047" s="213"/>
      <c r="C4047" s="40" t="s">
        <v>2778</v>
      </c>
      <c r="D4047" s="102" t="e">
        <f t="shared" ref="D4047:O4047" si="3084">D4070/$P4070</f>
        <v>#DIV/0!</v>
      </c>
      <c r="E4047" s="103" t="e">
        <f t="shared" si="3084"/>
        <v>#DIV/0!</v>
      </c>
      <c r="F4047" s="103" t="e">
        <f t="shared" si="3084"/>
        <v>#DIV/0!</v>
      </c>
      <c r="G4047" s="103" t="e">
        <f t="shared" si="3084"/>
        <v>#DIV/0!</v>
      </c>
      <c r="H4047" s="103" t="e">
        <f t="shared" si="3084"/>
        <v>#DIV/0!</v>
      </c>
      <c r="I4047" s="103" t="e">
        <f t="shared" si="3084"/>
        <v>#DIV/0!</v>
      </c>
      <c r="J4047" s="103" t="e">
        <f t="shared" si="3084"/>
        <v>#DIV/0!</v>
      </c>
      <c r="K4047" s="103" t="e">
        <f t="shared" si="3084"/>
        <v>#DIV/0!</v>
      </c>
      <c r="L4047" s="103" t="e">
        <f t="shared" si="3084"/>
        <v>#DIV/0!</v>
      </c>
      <c r="M4047" s="103" t="e">
        <f t="shared" si="3084"/>
        <v>#DIV/0!</v>
      </c>
      <c r="N4047" s="103" t="e">
        <f t="shared" si="3084"/>
        <v>#DIV/0!</v>
      </c>
      <c r="O4047" s="103" t="e">
        <f t="shared" si="3084"/>
        <v>#DIV/0!</v>
      </c>
      <c r="P4047" s="107" t="e">
        <f t="shared" si="3081"/>
        <v>#DIV/0!</v>
      </c>
      <c r="Q4047" s="108" t="e">
        <f t="shared" si="3082"/>
        <v>#DIV/0!</v>
      </c>
      <c r="R4047" s="83"/>
      <c r="S4047" s="83"/>
      <c r="T4047" s="67"/>
      <c r="U4047" s="209">
        <v>2</v>
      </c>
    </row>
    <row r="4048" spans="1:21" s="60" customFormat="1" ht="15.75" hidden="1" customHeight="1" thickBot="1">
      <c r="A4048" s="150" t="s">
        <v>79</v>
      </c>
      <c r="B4048" s="213"/>
      <c r="C4048" s="41" t="s">
        <v>359</v>
      </c>
      <c r="D4048" s="351">
        <v>1.9775464599999999</v>
      </c>
      <c r="E4048" s="352">
        <v>1.9775464599999999</v>
      </c>
      <c r="F4048" s="352">
        <v>1.9775464599999999</v>
      </c>
      <c r="G4048" s="352">
        <v>1.9775464599999999</v>
      </c>
      <c r="H4048" s="352">
        <v>1.9775464599999999</v>
      </c>
      <c r="I4048" s="352">
        <v>1.9775464599999999</v>
      </c>
      <c r="J4048" s="352">
        <v>1.9775464599999999</v>
      </c>
      <c r="K4048" s="352">
        <v>1.9775464599999999</v>
      </c>
      <c r="L4048" s="352">
        <v>1.9775464599999999</v>
      </c>
      <c r="M4048" s="352">
        <v>1.9775464599999999</v>
      </c>
      <c r="N4048" s="352">
        <v>1.9775464599999999</v>
      </c>
      <c r="O4048" s="83">
        <v>1.9775464599999999</v>
      </c>
      <c r="P4048" s="304">
        <f>SUM(D4048:O4048)</f>
        <v>23.730557519999994</v>
      </c>
      <c r="Q4048" s="84"/>
      <c r="R4048" s="83"/>
      <c r="S4048" s="83"/>
      <c r="T4048" s="67"/>
      <c r="U4048" s="209">
        <v>2</v>
      </c>
    </row>
    <row r="4049" spans="1:21" s="60" customFormat="1" ht="15.75" hidden="1" customHeight="1" thickBot="1">
      <c r="A4049" s="45" t="s">
        <v>79</v>
      </c>
      <c r="B4049" s="213"/>
      <c r="C4049" s="40" t="s">
        <v>360</v>
      </c>
      <c r="D4049" s="109">
        <v>1.9775464599999999</v>
      </c>
      <c r="E4049" s="110">
        <v>1.9775464599999999</v>
      </c>
      <c r="F4049" s="110">
        <v>1.93587946</v>
      </c>
      <c r="G4049" s="110">
        <v>1.93587946</v>
      </c>
      <c r="H4049" s="110">
        <v>1.93587946</v>
      </c>
      <c r="I4049" s="110">
        <v>1.93587946</v>
      </c>
      <c r="J4049" s="110">
        <v>1.93587946</v>
      </c>
      <c r="K4049" s="110">
        <v>1.93587946</v>
      </c>
      <c r="L4049" s="110">
        <v>1.93587946</v>
      </c>
      <c r="M4049" s="110">
        <v>1.93587946</v>
      </c>
      <c r="N4049" s="110">
        <v>1.93587946</v>
      </c>
      <c r="O4049" s="111">
        <v>1.93587946</v>
      </c>
      <c r="P4049" s="112">
        <f>SUM(D4049:O4049)</f>
        <v>23.313887519999998</v>
      </c>
      <c r="Q4049" s="240"/>
      <c r="R4049" s="315"/>
      <c r="S4049" s="315"/>
      <c r="T4049" s="242"/>
      <c r="U4049" s="209">
        <v>2</v>
      </c>
    </row>
    <row r="4050" spans="1:21" s="60" customFormat="1" ht="15.75" hidden="1" customHeight="1" thickBot="1">
      <c r="A4050" s="45" t="s">
        <v>79</v>
      </c>
      <c r="B4050" s="213"/>
      <c r="C4050" s="40" t="s">
        <v>490</v>
      </c>
      <c r="D4050" s="109">
        <v>1.93587946</v>
      </c>
      <c r="E4050" s="110">
        <v>1.93587946</v>
      </c>
      <c r="F4050" s="110">
        <v>1.93587946</v>
      </c>
      <c r="G4050" s="110">
        <v>1.93587946</v>
      </c>
      <c r="H4050" s="110">
        <v>1.93587946</v>
      </c>
      <c r="I4050" s="110">
        <v>1.93587946</v>
      </c>
      <c r="J4050" s="110">
        <v>1.93587946</v>
      </c>
      <c r="K4050" s="110">
        <v>1.93587946</v>
      </c>
      <c r="L4050" s="110">
        <v>1.93587946</v>
      </c>
      <c r="M4050" s="110">
        <v>1.93587946</v>
      </c>
      <c r="N4050" s="110">
        <v>1.93587946</v>
      </c>
      <c r="O4050" s="111">
        <v>1.9775464599999999</v>
      </c>
      <c r="P4050" s="112">
        <f t="shared" ref="P4050:P4055" si="3085">SUM(D4050:O4050)</f>
        <v>23.272220519999998</v>
      </c>
      <c r="Q4050" s="80"/>
      <c r="R4050" s="114"/>
      <c r="S4050" s="114"/>
      <c r="T4050" s="115">
        <f t="shared" ref="T4050:T4055" si="3086">R4050-S4050</f>
        <v>0</v>
      </c>
      <c r="U4050" s="209">
        <v>2</v>
      </c>
    </row>
    <row r="4051" spans="1:21" s="60" customFormat="1" ht="15.75" hidden="1" customHeight="1" thickBot="1">
      <c r="A4051" s="45" t="s">
        <v>79</v>
      </c>
      <c r="B4051" s="213"/>
      <c r="C4051" s="40" t="s">
        <v>611</v>
      </c>
      <c r="D4051" s="109">
        <v>1.9775464599999999</v>
      </c>
      <c r="E4051" s="110">
        <v>1.9775464599999999</v>
      </c>
      <c r="F4051" s="110">
        <v>1.9775464599999999</v>
      </c>
      <c r="G4051" s="110">
        <v>1.9775464599999999</v>
      </c>
      <c r="H4051" s="110">
        <v>1.9775464599999999</v>
      </c>
      <c r="I4051" s="110">
        <v>1.9775464599999999</v>
      </c>
      <c r="J4051" s="110">
        <v>1.9775464599999999</v>
      </c>
      <c r="K4051" s="110">
        <v>1.89421346</v>
      </c>
      <c r="L4051" s="110">
        <v>1.89421346</v>
      </c>
      <c r="M4051" s="110">
        <v>1.89421346</v>
      </c>
      <c r="N4051" s="110">
        <v>1.89421346</v>
      </c>
      <c r="O4051" s="111">
        <v>1.89421346</v>
      </c>
      <c r="P4051" s="112">
        <f t="shared" si="3085"/>
        <v>23.313892519999996</v>
      </c>
      <c r="Q4051" s="80"/>
      <c r="R4051" s="114"/>
      <c r="S4051" s="114"/>
      <c r="T4051" s="115">
        <f t="shared" si="3086"/>
        <v>0</v>
      </c>
      <c r="U4051" s="209">
        <v>2</v>
      </c>
    </row>
    <row r="4052" spans="1:21" s="60" customFormat="1" ht="15.75" hidden="1" customHeight="1" thickBot="1">
      <c r="A4052" s="45" t="s">
        <v>79</v>
      </c>
      <c r="B4052" s="213"/>
      <c r="C4052" s="40" t="s">
        <v>707</v>
      </c>
      <c r="D4052" s="109">
        <v>1.89421346</v>
      </c>
      <c r="E4052" s="110">
        <v>1.89421346</v>
      </c>
      <c r="F4052" s="110">
        <v>1.89421346</v>
      </c>
      <c r="G4052" s="110">
        <v>1.89421346</v>
      </c>
      <c r="H4052" s="110">
        <v>1.89421346</v>
      </c>
      <c r="I4052" s="110">
        <v>1.89421346</v>
      </c>
      <c r="J4052" s="110">
        <v>1.89421346</v>
      </c>
      <c r="K4052" s="110">
        <v>1.89421346</v>
      </c>
      <c r="L4052" s="110">
        <v>1.89421346</v>
      </c>
      <c r="M4052" s="110">
        <v>1.89421346</v>
      </c>
      <c r="N4052" s="110">
        <v>1.89421346</v>
      </c>
      <c r="O4052" s="111">
        <v>1.89421346</v>
      </c>
      <c r="P4052" s="112">
        <f t="shared" si="3085"/>
        <v>22.730561519999998</v>
      </c>
      <c r="Q4052" s="80"/>
      <c r="R4052" s="114"/>
      <c r="S4052" s="114"/>
      <c r="T4052" s="115">
        <f t="shared" si="3086"/>
        <v>0</v>
      </c>
      <c r="U4052" s="209">
        <v>2</v>
      </c>
    </row>
    <row r="4053" spans="1:21" s="60" customFormat="1" ht="15.75" hidden="1" customHeight="1" thickBot="1">
      <c r="A4053" s="45" t="s">
        <v>79</v>
      </c>
      <c r="B4053" s="213"/>
      <c r="C4053" s="40" t="s">
        <v>795</v>
      </c>
      <c r="D4053" s="151">
        <v>1.89421346</v>
      </c>
      <c r="E4053" s="152">
        <v>1.89421346</v>
      </c>
      <c r="F4053" s="152">
        <v>1.89421346</v>
      </c>
      <c r="G4053" s="152">
        <v>1.89421346</v>
      </c>
      <c r="H4053" s="152">
        <v>1.89421346</v>
      </c>
      <c r="I4053" s="152">
        <v>1.89421346</v>
      </c>
      <c r="J4053" s="152">
        <v>1.89421346</v>
      </c>
      <c r="K4053" s="152">
        <v>1.8136574599999999</v>
      </c>
      <c r="L4053" s="152">
        <v>1.8136574599999999</v>
      </c>
      <c r="M4053" s="152">
        <v>1.8136574599999999</v>
      </c>
      <c r="N4053" s="152">
        <v>1.8136574599999999</v>
      </c>
      <c r="O4053" s="111">
        <v>1.8136574599999999</v>
      </c>
      <c r="P4053" s="112">
        <f t="shared" si="3085"/>
        <v>22.327781520000002</v>
      </c>
      <c r="Q4053" s="80"/>
      <c r="R4053" s="114"/>
      <c r="S4053" s="114"/>
      <c r="T4053" s="115">
        <f t="shared" si="3086"/>
        <v>0</v>
      </c>
      <c r="U4053" s="209">
        <v>2</v>
      </c>
    </row>
    <row r="4054" spans="1:21" s="60" customFormat="1" ht="15.75" hidden="1" customHeight="1" thickBot="1">
      <c r="A4054" s="45" t="s">
        <v>79</v>
      </c>
      <c r="B4054" s="213"/>
      <c r="C4054" s="40" t="s">
        <v>875</v>
      </c>
      <c r="D4054" s="306">
        <v>1.8136574599999999</v>
      </c>
      <c r="E4054" s="307">
        <v>1.8136574599999999</v>
      </c>
      <c r="F4054" s="307">
        <v>1.9803244600000001</v>
      </c>
      <c r="G4054" s="307">
        <v>2.0636574599999999</v>
      </c>
      <c r="H4054" s="307">
        <v>2.0636574599999999</v>
      </c>
      <c r="I4054" s="307">
        <v>2.14699046</v>
      </c>
      <c r="J4054" s="307">
        <v>2.14699046</v>
      </c>
      <c r="K4054" s="350">
        <v>2.14699046</v>
      </c>
      <c r="L4054" s="350">
        <v>2.1250049999999998</v>
      </c>
      <c r="M4054" s="350">
        <v>2.1250049999999998</v>
      </c>
      <c r="N4054" s="350">
        <v>2.2083379999999999</v>
      </c>
      <c r="O4054" s="308">
        <v>2.2083379999999999</v>
      </c>
      <c r="P4054" s="309">
        <f t="shared" si="3085"/>
        <v>24.842611680000005</v>
      </c>
      <c r="Q4054" s="80"/>
      <c r="R4054" s="109"/>
      <c r="S4054" s="109"/>
      <c r="T4054" s="52">
        <f>S4054-R4054</f>
        <v>0</v>
      </c>
      <c r="U4054" s="209">
        <v>2</v>
      </c>
    </row>
    <row r="4055" spans="1:21" s="60" customFormat="1" ht="15.75" hidden="1" customHeight="1" thickBot="1">
      <c r="A4055" s="45" t="s">
        <v>79</v>
      </c>
      <c r="B4055" s="512"/>
      <c r="C4055" s="41" t="s">
        <v>959</v>
      </c>
      <c r="D4055" s="306">
        <v>2.2083379999999999</v>
      </c>
      <c r="E4055" s="307">
        <v>2.2083379999999999</v>
      </c>
      <c r="F4055" s="307">
        <v>2.2083379999999999</v>
      </c>
      <c r="G4055" s="307">
        <v>2.2083379999999999</v>
      </c>
      <c r="H4055" s="307">
        <v>2.2083379999999999</v>
      </c>
      <c r="I4055" s="307">
        <v>2.291671</v>
      </c>
      <c r="J4055" s="307">
        <v>2.291671</v>
      </c>
      <c r="K4055" s="307">
        <v>2.291671</v>
      </c>
      <c r="L4055" s="307">
        <v>2.291671</v>
      </c>
      <c r="M4055" s="307">
        <v>2.291671</v>
      </c>
      <c r="N4055" s="307">
        <v>2.291671</v>
      </c>
      <c r="O4055" s="308">
        <v>2.291671</v>
      </c>
      <c r="P4055" s="309">
        <f t="shared" si="3085"/>
        <v>27.083387000000005</v>
      </c>
      <c r="Q4055" s="80"/>
      <c r="R4055" s="342">
        <v>27.1</v>
      </c>
      <c r="S4055" s="342">
        <v>27.1</v>
      </c>
      <c r="T4055" s="355">
        <f t="shared" si="3086"/>
        <v>0</v>
      </c>
      <c r="U4055" s="209">
        <v>2</v>
      </c>
    </row>
    <row r="4056" spans="1:21" s="60" customFormat="1" ht="15.6" customHeight="1" thickBot="1">
      <c r="A4056" s="45" t="s">
        <v>79</v>
      </c>
      <c r="B4056" s="513">
        <v>664</v>
      </c>
      <c r="C4056" s="567" t="s">
        <v>2827</v>
      </c>
      <c r="D4056" s="551">
        <v>1.5</v>
      </c>
      <c r="E4056" s="551">
        <v>1.5</v>
      </c>
      <c r="F4056" s="551">
        <v>1.5</v>
      </c>
      <c r="G4056" s="551">
        <v>1.5</v>
      </c>
      <c r="H4056" s="551">
        <v>1.5</v>
      </c>
      <c r="I4056" s="551">
        <v>1.3</v>
      </c>
      <c r="J4056" s="551">
        <v>1.3</v>
      </c>
      <c r="K4056" s="551">
        <v>1.3</v>
      </c>
      <c r="L4056" s="551">
        <v>1.3</v>
      </c>
      <c r="M4056" s="551">
        <v>1.3</v>
      </c>
      <c r="N4056" s="551">
        <v>1.3</v>
      </c>
      <c r="O4056" s="551">
        <f>(R4056)-SUM(D4056:N4056)</f>
        <v>1.4999999999999964</v>
      </c>
      <c r="P4056" s="552">
        <f t="shared" ref="P4056" si="3087">SUM(D4056:O4056)</f>
        <v>16.8</v>
      </c>
      <c r="Q4056" s="173"/>
      <c r="R4056" s="551">
        <v>16.8</v>
      </c>
      <c r="S4056" s="551">
        <v>16.8</v>
      </c>
      <c r="T4056" s="521">
        <f>R4056-S4056</f>
        <v>0</v>
      </c>
      <c r="U4056" s="209">
        <v>1</v>
      </c>
    </row>
    <row r="4057" spans="1:21" s="60" customFormat="1" ht="15.75" hidden="1" customHeight="1" thickBot="1">
      <c r="A4057" s="45" t="s">
        <v>79</v>
      </c>
      <c r="B4057" s="409"/>
      <c r="C4057" s="158" t="s">
        <v>1093</v>
      </c>
      <c r="D4057" s="312">
        <v>2.291671</v>
      </c>
      <c r="E4057" s="313">
        <v>2.291671</v>
      </c>
      <c r="F4057" s="313">
        <v>2.291671</v>
      </c>
      <c r="G4057" s="313">
        <v>2.5416699999999999</v>
      </c>
      <c r="H4057" s="313">
        <v>2.3750040000000001</v>
      </c>
      <c r="I4057" s="313">
        <v>2.3750040000000001</v>
      </c>
      <c r="J4057" s="313">
        <v>2.3750040000000001</v>
      </c>
      <c r="K4057" s="313">
        <v>2.3750040000000001</v>
      </c>
      <c r="L4057" s="313">
        <v>2.3750040000000001</v>
      </c>
      <c r="M4057" s="313">
        <v>2.3750040000000001</v>
      </c>
      <c r="N4057" s="313">
        <v>2.3750040000000001</v>
      </c>
      <c r="O4057" s="305">
        <v>2.3750040000000001</v>
      </c>
      <c r="P4057" s="314">
        <f>SUM(D4057:O4057)</f>
        <v>28.416715000000003</v>
      </c>
      <c r="Q4057" s="75"/>
      <c r="R4057" s="395">
        <v>28.3</v>
      </c>
      <c r="S4057" s="396">
        <v>28.3</v>
      </c>
      <c r="T4057" s="397">
        <f>R4057-S4057</f>
        <v>0</v>
      </c>
      <c r="U4057" s="209">
        <v>2</v>
      </c>
    </row>
    <row r="4058" spans="1:21" s="60" customFormat="1" ht="15.75" hidden="1" customHeight="1" thickBot="1">
      <c r="A4058" s="45" t="s">
        <v>79</v>
      </c>
      <c r="B4058" s="62"/>
      <c r="C4058" s="40" t="s">
        <v>1962</v>
      </c>
      <c r="D4058" s="109">
        <v>2.3750040000000001</v>
      </c>
      <c r="E4058" s="110">
        <v>2.3750040000000001</v>
      </c>
      <c r="F4058" s="110">
        <v>2.3750040000000001</v>
      </c>
      <c r="G4058" s="110">
        <v>2.3750040000000001</v>
      </c>
      <c r="H4058" s="110">
        <v>2.3750040000000001</v>
      </c>
      <c r="I4058" s="110">
        <v>2.3750040000000001</v>
      </c>
      <c r="J4058" s="110">
        <v>2.3750040000000001</v>
      </c>
      <c r="K4058" s="110">
        <v>2.3750040000000001</v>
      </c>
      <c r="L4058" s="110">
        <v>2.3750040000000001</v>
      </c>
      <c r="M4058" s="110">
        <v>2.3750040000000001</v>
      </c>
      <c r="N4058" s="110">
        <v>2.3750040000000001</v>
      </c>
      <c r="O4058" s="111">
        <v>2.3750040000000001</v>
      </c>
      <c r="P4058" s="112">
        <f t="shared" ref="P4058:P4067" si="3088">SUM(D4058:O4058)</f>
        <v>28.500048000000003</v>
      </c>
      <c r="Q4058" s="75"/>
      <c r="R4058" s="109">
        <v>28.5</v>
      </c>
      <c r="S4058" s="114">
        <v>28.5</v>
      </c>
      <c r="T4058" s="310">
        <f t="shared" ref="T4058:T4067" si="3089">R4058-S4058</f>
        <v>0</v>
      </c>
      <c r="U4058" s="209">
        <v>2</v>
      </c>
    </row>
    <row r="4059" spans="1:21" s="60" customFormat="1" ht="15.75" hidden="1" customHeight="1" thickBot="1">
      <c r="A4059" s="45" t="s">
        <v>79</v>
      </c>
      <c r="B4059" s="62"/>
      <c r="C4059" s="40" t="s">
        <v>1963</v>
      </c>
      <c r="D4059" s="312">
        <v>2.3750040000000001</v>
      </c>
      <c r="E4059" s="313">
        <v>2.3750040000000001</v>
      </c>
      <c r="F4059" s="313">
        <v>2.3750040000000001</v>
      </c>
      <c r="G4059" s="313">
        <v>2.3750040000000001</v>
      </c>
      <c r="H4059" s="313">
        <v>2.3750040000000001</v>
      </c>
      <c r="I4059" s="313">
        <v>2.3750040000000001</v>
      </c>
      <c r="J4059" s="313">
        <v>2.3750040000000001</v>
      </c>
      <c r="K4059" s="313">
        <v>2.3750040000000001</v>
      </c>
      <c r="L4059" s="313">
        <v>2.3750040000000001</v>
      </c>
      <c r="M4059" s="313">
        <v>2.3750040000000001</v>
      </c>
      <c r="N4059" s="313">
        <v>2.3750040000000001</v>
      </c>
      <c r="O4059" s="305">
        <v>2.3750040000000001</v>
      </c>
      <c r="P4059" s="314">
        <f t="shared" si="3088"/>
        <v>28.500048000000003</v>
      </c>
      <c r="Q4059" s="79"/>
      <c r="R4059" s="451">
        <v>28.5</v>
      </c>
      <c r="S4059" s="342">
        <v>28.5</v>
      </c>
      <c r="T4059" s="355">
        <f t="shared" si="3089"/>
        <v>0</v>
      </c>
      <c r="U4059" s="209">
        <v>2</v>
      </c>
    </row>
    <row r="4060" spans="1:21" s="60" customFormat="1" ht="15.6" hidden="1" customHeight="1" thickBot="1">
      <c r="A4060" s="45" t="s">
        <v>79</v>
      </c>
      <c r="B4060" s="62"/>
      <c r="C4060" s="40" t="s">
        <v>1964</v>
      </c>
      <c r="D4060" s="109">
        <v>2.3750040000000001</v>
      </c>
      <c r="E4060" s="110">
        <v>2.3750040000000001</v>
      </c>
      <c r="F4060" s="110">
        <v>2.3750040000000001</v>
      </c>
      <c r="G4060" s="110">
        <v>2.3750040000000001</v>
      </c>
      <c r="H4060" s="110">
        <v>2.3750040000000001</v>
      </c>
      <c r="I4060" s="110">
        <v>2.3750040000000001</v>
      </c>
      <c r="J4060" s="110">
        <v>2.3750040000000001</v>
      </c>
      <c r="K4060" s="110">
        <v>2.3750040000000001</v>
      </c>
      <c r="L4060" s="110">
        <v>2.3750040000000001</v>
      </c>
      <c r="M4060" s="110">
        <v>2.3750040000000001</v>
      </c>
      <c r="N4060" s="110">
        <v>2.3750040000000001</v>
      </c>
      <c r="O4060" s="111">
        <v>2.3750040000000001</v>
      </c>
      <c r="P4060" s="112">
        <f t="shared" si="3088"/>
        <v>28.500048000000003</v>
      </c>
      <c r="Q4060" s="113"/>
      <c r="R4060" s="109">
        <v>28.5</v>
      </c>
      <c r="S4060" s="114">
        <v>28.5</v>
      </c>
      <c r="T4060" s="115">
        <f t="shared" si="3089"/>
        <v>0</v>
      </c>
      <c r="U4060" s="209">
        <v>2</v>
      </c>
    </row>
    <row r="4061" spans="1:21" s="60" customFormat="1" ht="15.6" hidden="1" customHeight="1" thickBot="1">
      <c r="A4061" s="45" t="s">
        <v>79</v>
      </c>
      <c r="B4061" s="62"/>
      <c r="C4061" s="40" t="s">
        <v>1965</v>
      </c>
      <c r="D4061" s="109">
        <v>2.3750040000000001</v>
      </c>
      <c r="E4061" s="110">
        <v>2.3750040000000001</v>
      </c>
      <c r="F4061" s="110">
        <v>2.3750040000000001</v>
      </c>
      <c r="G4061" s="110">
        <v>2.3750040000000001</v>
      </c>
      <c r="H4061" s="110">
        <v>2.3750040000000001</v>
      </c>
      <c r="I4061" s="110">
        <v>2.3750040000000001</v>
      </c>
      <c r="J4061" s="110">
        <v>2.3750040000000001</v>
      </c>
      <c r="K4061" s="110">
        <v>2.3333370000000002</v>
      </c>
      <c r="L4061" s="110">
        <v>2.3333370000000002</v>
      </c>
      <c r="M4061" s="110">
        <v>2.5000040000000001</v>
      </c>
      <c r="N4061" s="110">
        <v>2.5000040000000001</v>
      </c>
      <c r="O4061" s="111">
        <v>2.1666699999999999</v>
      </c>
      <c r="P4061" s="112">
        <f t="shared" si="3088"/>
        <v>28.458380000000002</v>
      </c>
      <c r="Q4061" s="113"/>
      <c r="R4061" s="109">
        <v>28</v>
      </c>
      <c r="S4061" s="114">
        <v>28</v>
      </c>
      <c r="T4061" s="115">
        <f t="shared" si="3089"/>
        <v>0</v>
      </c>
      <c r="U4061" s="209">
        <v>2</v>
      </c>
    </row>
    <row r="4062" spans="1:21" s="60" customFormat="1" ht="15.75" hidden="1" customHeight="1" thickBot="1">
      <c r="A4062" s="45" t="s">
        <v>79</v>
      </c>
      <c r="B4062" s="62">
        <f>+B4056+1</f>
        <v>665</v>
      </c>
      <c r="C4062" s="40" t="s">
        <v>1966</v>
      </c>
      <c r="D4062" s="109">
        <v>2.1666699999999999</v>
      </c>
      <c r="E4062" s="110">
        <v>2.1666699999999999</v>
      </c>
      <c r="F4062" s="110">
        <v>2.1666699999999999</v>
      </c>
      <c r="G4062" s="110">
        <v>2.1666699999999999</v>
      </c>
      <c r="H4062" s="110">
        <v>2.1666699999999999</v>
      </c>
      <c r="I4062" s="110">
        <v>2.1666699999999999</v>
      </c>
      <c r="J4062" s="110">
        <v>2.1666699999999999</v>
      </c>
      <c r="K4062" s="110">
        <v>2.1666699999999999</v>
      </c>
      <c r="L4062" s="110">
        <v>2.1666699999999999</v>
      </c>
      <c r="M4062" s="110">
        <v>2.1666699999999999</v>
      </c>
      <c r="N4062" s="110">
        <v>2.000003</v>
      </c>
      <c r="O4062" s="111">
        <v>2.000003</v>
      </c>
      <c r="P4062" s="112">
        <f t="shared" si="3088"/>
        <v>25.666705999999998</v>
      </c>
      <c r="Q4062" s="79"/>
      <c r="R4062" s="116">
        <v>25.7</v>
      </c>
      <c r="S4062" s="114">
        <v>25.7</v>
      </c>
      <c r="T4062" s="115">
        <f t="shared" si="3089"/>
        <v>0</v>
      </c>
      <c r="U4062" s="209">
        <v>2</v>
      </c>
    </row>
    <row r="4063" spans="1:21" s="60" customFormat="1" ht="15.75" hidden="1" customHeight="1" thickBot="1">
      <c r="A4063" s="45" t="s">
        <v>79</v>
      </c>
      <c r="B4063" s="408">
        <v>710</v>
      </c>
      <c r="C4063" s="568" t="s">
        <v>1967</v>
      </c>
      <c r="D4063" s="306">
        <v>2.000003</v>
      </c>
      <c r="E4063" s="307">
        <v>2.000003</v>
      </c>
      <c r="F4063" s="307">
        <v>2.000003</v>
      </c>
      <c r="G4063" s="307">
        <v>2.000003</v>
      </c>
      <c r="H4063" s="307">
        <v>2.000003</v>
      </c>
      <c r="I4063" s="307">
        <v>2.000003</v>
      </c>
      <c r="J4063" s="307">
        <v>2.000003</v>
      </c>
      <c r="K4063" s="307">
        <v>2.000003</v>
      </c>
      <c r="L4063" s="307">
        <v>2.000003</v>
      </c>
      <c r="M4063" s="307">
        <v>2.000003</v>
      </c>
      <c r="N4063" s="307">
        <v>2.000003</v>
      </c>
      <c r="O4063" s="308">
        <v>1.8333360000000001</v>
      </c>
      <c r="P4063" s="309">
        <f t="shared" si="3088"/>
        <v>23.833368999999998</v>
      </c>
      <c r="Q4063" s="79"/>
      <c r="R4063" s="342">
        <v>24</v>
      </c>
      <c r="S4063" s="342">
        <v>24</v>
      </c>
      <c r="T4063" s="355">
        <f t="shared" si="3089"/>
        <v>0</v>
      </c>
      <c r="U4063" s="209">
        <v>2</v>
      </c>
    </row>
    <row r="4064" spans="1:21" s="60" customFormat="1" ht="15.75" customHeight="1" thickBot="1">
      <c r="A4064" s="45" t="s">
        <v>79</v>
      </c>
      <c r="B4064" s="513">
        <v>665</v>
      </c>
      <c r="C4064" s="567" t="s">
        <v>1968</v>
      </c>
      <c r="D4064" s="551">
        <v>1.8333360000000001</v>
      </c>
      <c r="E4064" s="551">
        <v>1.666669</v>
      </c>
      <c r="F4064" s="551">
        <v>1.666669</v>
      </c>
      <c r="G4064" s="551">
        <v>1.666669</v>
      </c>
      <c r="H4064" s="551">
        <v>1.666669</v>
      </c>
      <c r="I4064" s="565">
        <v>1.7</v>
      </c>
      <c r="J4064" s="565">
        <v>1.7</v>
      </c>
      <c r="K4064" s="565">
        <v>1.7</v>
      </c>
      <c r="L4064" s="565">
        <v>1.7</v>
      </c>
      <c r="M4064" s="565">
        <v>1.7</v>
      </c>
      <c r="N4064" s="565">
        <v>1.7</v>
      </c>
      <c r="O4064" s="551">
        <f>(R4064)-SUM(D4064:N4064)</f>
        <v>1.4999880000000019</v>
      </c>
      <c r="P4064" s="552">
        <f t="shared" si="3088"/>
        <v>20.2</v>
      </c>
      <c r="Q4064" s="523"/>
      <c r="R4064" s="553">
        <v>20.2</v>
      </c>
      <c r="S4064" s="551">
        <v>20.2</v>
      </c>
      <c r="T4064" s="521">
        <f t="shared" si="3089"/>
        <v>0</v>
      </c>
      <c r="U4064" s="209">
        <v>1</v>
      </c>
    </row>
    <row r="4065" spans="1:246" s="60" customFormat="1" ht="15.75" customHeight="1" thickBot="1">
      <c r="A4065" s="45" t="s">
        <v>79</v>
      </c>
      <c r="B4065" s="513">
        <v>666</v>
      </c>
      <c r="C4065" s="567" t="s">
        <v>1969</v>
      </c>
      <c r="D4065" s="565">
        <v>1.5</v>
      </c>
      <c r="E4065" s="565">
        <v>1.5</v>
      </c>
      <c r="F4065" s="565">
        <v>1.5</v>
      </c>
      <c r="G4065" s="565">
        <v>1.5</v>
      </c>
      <c r="H4065" s="565">
        <v>1.5</v>
      </c>
      <c r="I4065" s="565">
        <v>1.3</v>
      </c>
      <c r="J4065" s="565">
        <v>1.3</v>
      </c>
      <c r="K4065" s="565">
        <v>1.3</v>
      </c>
      <c r="L4065" s="565">
        <v>1.3</v>
      </c>
      <c r="M4065" s="565">
        <v>1.3</v>
      </c>
      <c r="N4065" s="565">
        <v>1.3</v>
      </c>
      <c r="O4065" s="551">
        <f>(R4065)-SUM(D4065:N4065)</f>
        <v>1.4999999999999964</v>
      </c>
      <c r="P4065" s="552">
        <f t="shared" si="3088"/>
        <v>16.8</v>
      </c>
      <c r="Q4065" s="523"/>
      <c r="R4065" s="553">
        <v>16.8</v>
      </c>
      <c r="S4065" s="551">
        <v>16.8</v>
      </c>
      <c r="T4065" s="521">
        <f t="shared" si="3089"/>
        <v>0</v>
      </c>
      <c r="U4065" s="209">
        <v>1</v>
      </c>
    </row>
    <row r="4066" spans="1:246" s="60" customFormat="1" ht="15.75" hidden="1" customHeight="1" thickBot="1">
      <c r="A4066" s="45" t="s">
        <v>79</v>
      </c>
      <c r="B4066" s="409"/>
      <c r="C4066" s="158" t="s">
        <v>1970</v>
      </c>
      <c r="D4066" s="415"/>
      <c r="E4066" s="416"/>
      <c r="F4066" s="416"/>
      <c r="G4066" s="416"/>
      <c r="H4066" s="416"/>
      <c r="I4066" s="416"/>
      <c r="J4066" s="416"/>
      <c r="K4066" s="416"/>
      <c r="L4066" s="416"/>
      <c r="M4066" s="416"/>
      <c r="N4066" s="416"/>
      <c r="O4066" s="305">
        <f>(R4066)-SUM(D4066:N4066)</f>
        <v>0</v>
      </c>
      <c r="P4066" s="314">
        <f t="shared" si="3088"/>
        <v>0</v>
      </c>
      <c r="Q4066" s="80"/>
      <c r="R4066" s="420"/>
      <c r="S4066" s="343"/>
      <c r="T4066" s="403">
        <f t="shared" si="3089"/>
        <v>0</v>
      </c>
      <c r="U4066" s="209">
        <v>2</v>
      </c>
    </row>
    <row r="4067" spans="1:246" s="60" customFormat="1" ht="15.75" hidden="1" customHeight="1" thickBot="1">
      <c r="A4067" s="45" t="s">
        <v>79</v>
      </c>
      <c r="B4067" s="213"/>
      <c r="C4067" s="40" t="s">
        <v>1971</v>
      </c>
      <c r="D4067" s="134"/>
      <c r="E4067" s="133"/>
      <c r="F4067" s="133"/>
      <c r="G4067" s="133"/>
      <c r="H4067" s="133"/>
      <c r="I4067" s="133"/>
      <c r="J4067" s="133"/>
      <c r="K4067" s="133"/>
      <c r="L4067" s="133"/>
      <c r="M4067" s="133"/>
      <c r="N4067" s="133"/>
      <c r="O4067" s="111">
        <f>(R4067)-SUM(D4067:N4067)</f>
        <v>0</v>
      </c>
      <c r="P4067" s="112">
        <f t="shared" si="3088"/>
        <v>0</v>
      </c>
      <c r="Q4067" s="80"/>
      <c r="R4067" s="120"/>
      <c r="S4067" s="114"/>
      <c r="T4067" s="115">
        <f t="shared" si="3089"/>
        <v>0</v>
      </c>
      <c r="U4067" s="209">
        <v>2</v>
      </c>
    </row>
    <row r="4068" spans="1:246" s="60" customFormat="1" ht="15.75" hidden="1" customHeight="1" thickBot="1">
      <c r="A4068" s="45" t="s">
        <v>79</v>
      </c>
      <c r="B4068" s="213"/>
      <c r="C4068" s="40" t="s">
        <v>2586</v>
      </c>
      <c r="D4068" s="492"/>
      <c r="E4068" s="491"/>
      <c r="F4068" s="491"/>
      <c r="G4068" s="491"/>
      <c r="H4068" s="491"/>
      <c r="I4068" s="491"/>
      <c r="J4068" s="491"/>
      <c r="K4068" s="491"/>
      <c r="L4068" s="491"/>
      <c r="M4068" s="491"/>
      <c r="N4068" s="491"/>
      <c r="O4068" s="111">
        <f t="shared" ref="O4068:O4070" si="3090">(R4068)-SUM(D4068:N4068)</f>
        <v>0</v>
      </c>
      <c r="P4068" s="112">
        <f t="shared" ref="P4068:P4070" si="3091">SUM(D4068:O4068)</f>
        <v>0</v>
      </c>
      <c r="Q4068" s="80"/>
      <c r="R4068" s="487"/>
      <c r="S4068" s="488"/>
      <c r="T4068" s="115">
        <f t="shared" ref="T4068:T4070" si="3092">R4068-S4068</f>
        <v>0</v>
      </c>
      <c r="U4068" s="209">
        <v>2</v>
      </c>
    </row>
    <row r="4069" spans="1:246" s="60" customFormat="1" ht="15.75" hidden="1" customHeight="1" thickBot="1">
      <c r="A4069" s="45" t="s">
        <v>79</v>
      </c>
      <c r="B4069" s="213"/>
      <c r="C4069" s="40" t="s">
        <v>2682</v>
      </c>
      <c r="D4069" s="492"/>
      <c r="E4069" s="491"/>
      <c r="F4069" s="491"/>
      <c r="G4069" s="491"/>
      <c r="H4069" s="491"/>
      <c r="I4069" s="491"/>
      <c r="J4069" s="491"/>
      <c r="K4069" s="491"/>
      <c r="L4069" s="491"/>
      <c r="M4069" s="491"/>
      <c r="N4069" s="491"/>
      <c r="O4069" s="111">
        <f t="shared" si="3090"/>
        <v>0</v>
      </c>
      <c r="P4069" s="112">
        <f t="shared" si="3091"/>
        <v>0</v>
      </c>
      <c r="Q4069" s="80"/>
      <c r="R4069" s="487"/>
      <c r="S4069" s="488"/>
      <c r="T4069" s="115">
        <f t="shared" si="3092"/>
        <v>0</v>
      </c>
      <c r="U4069" s="209">
        <v>2</v>
      </c>
    </row>
    <row r="4070" spans="1:246" s="60" customFormat="1" ht="15.75" hidden="1" customHeight="1" thickBot="1">
      <c r="A4070" s="45" t="s">
        <v>79</v>
      </c>
      <c r="B4070" s="213"/>
      <c r="C4070" s="40" t="s">
        <v>2778</v>
      </c>
      <c r="D4070" s="492"/>
      <c r="E4070" s="491"/>
      <c r="F4070" s="491"/>
      <c r="G4070" s="491"/>
      <c r="H4070" s="491"/>
      <c r="I4070" s="491"/>
      <c r="J4070" s="491"/>
      <c r="K4070" s="491"/>
      <c r="L4070" s="491"/>
      <c r="M4070" s="491"/>
      <c r="N4070" s="491"/>
      <c r="O4070" s="111">
        <f t="shared" si="3090"/>
        <v>0</v>
      </c>
      <c r="P4070" s="112">
        <f t="shared" si="3091"/>
        <v>0</v>
      </c>
      <c r="Q4070" s="80"/>
      <c r="R4070" s="487"/>
      <c r="S4070" s="488"/>
      <c r="T4070" s="115">
        <f t="shared" si="3092"/>
        <v>0</v>
      </c>
      <c r="U4070" s="209">
        <v>2</v>
      </c>
    </row>
    <row r="4071" spans="1:246" s="60" customFormat="1" ht="15.6" customHeight="1" thickBot="1">
      <c r="A4071" s="118"/>
      <c r="B4071" s="82"/>
      <c r="C4071" s="50"/>
      <c r="D4071" s="84"/>
      <c r="E4071" s="84"/>
      <c r="F4071" s="84"/>
      <c r="G4071" s="84"/>
      <c r="H4071" s="84"/>
      <c r="I4071" s="84"/>
      <c r="J4071" s="84"/>
      <c r="K4071" s="84"/>
      <c r="L4071" s="84"/>
      <c r="M4071" s="84"/>
      <c r="N4071" s="84"/>
      <c r="O4071" s="84"/>
      <c r="P4071" s="84"/>
      <c r="Q4071" s="84"/>
      <c r="R4071" s="84"/>
      <c r="S4071" s="84"/>
      <c r="T4071" s="67"/>
      <c r="U4071" s="209">
        <v>1</v>
      </c>
      <c r="V4071" s="118"/>
      <c r="W4071" s="118"/>
      <c r="X4071" s="118"/>
      <c r="Y4071" s="118"/>
      <c r="Z4071" s="118"/>
      <c r="AA4071" s="118"/>
      <c r="AB4071" s="118"/>
      <c r="AC4071" s="118"/>
      <c r="AD4071" s="118"/>
      <c r="AE4071" s="118"/>
      <c r="AF4071" s="118"/>
      <c r="AG4071" s="118"/>
      <c r="AH4071" s="118"/>
      <c r="AI4071" s="118"/>
      <c r="AJ4071" s="118"/>
      <c r="AK4071" s="118"/>
      <c r="AL4071" s="118"/>
      <c r="AM4071" s="118"/>
      <c r="AN4071" s="118"/>
      <c r="AO4071" s="118"/>
      <c r="AP4071" s="118"/>
      <c r="AQ4071" s="118"/>
      <c r="AR4071" s="118"/>
      <c r="AS4071" s="118"/>
      <c r="AT4071" s="118"/>
      <c r="AU4071" s="118"/>
      <c r="AV4071" s="118"/>
      <c r="AW4071" s="118"/>
      <c r="AX4071" s="118"/>
      <c r="AY4071" s="118"/>
      <c r="AZ4071" s="118"/>
      <c r="BA4071" s="118"/>
      <c r="BB4071" s="118"/>
      <c r="BC4071" s="118"/>
      <c r="BD4071" s="118"/>
      <c r="BE4071" s="118"/>
      <c r="BF4071" s="118"/>
      <c r="BG4071" s="118"/>
      <c r="BH4071" s="118"/>
      <c r="BI4071" s="118"/>
      <c r="BJ4071" s="118"/>
      <c r="BK4071" s="118"/>
      <c r="BL4071" s="118"/>
      <c r="BM4071" s="118"/>
      <c r="BN4071" s="118"/>
      <c r="BO4071" s="118"/>
      <c r="BP4071" s="118"/>
      <c r="BQ4071" s="118"/>
      <c r="BR4071" s="118"/>
      <c r="BS4071" s="118"/>
      <c r="BT4071" s="118"/>
      <c r="BU4071" s="118"/>
      <c r="BV4071" s="118"/>
      <c r="BW4071" s="118"/>
      <c r="BX4071" s="118"/>
      <c r="BY4071" s="118"/>
      <c r="BZ4071" s="118"/>
      <c r="CA4071" s="118"/>
      <c r="CB4071" s="118"/>
      <c r="CC4071" s="118"/>
      <c r="CD4071" s="118"/>
      <c r="CE4071" s="118"/>
      <c r="CF4071" s="118"/>
      <c r="CG4071" s="118"/>
      <c r="CH4071" s="118"/>
      <c r="CI4071" s="118"/>
      <c r="CJ4071" s="118"/>
      <c r="CK4071" s="118"/>
      <c r="CL4071" s="118"/>
      <c r="CM4071" s="118"/>
      <c r="CN4071" s="118"/>
      <c r="CO4071" s="118"/>
      <c r="CP4071" s="118"/>
      <c r="CQ4071" s="118"/>
      <c r="CR4071" s="118"/>
      <c r="CS4071" s="118"/>
      <c r="CT4071" s="118"/>
      <c r="CU4071" s="118"/>
      <c r="CV4071" s="118"/>
      <c r="CW4071" s="118"/>
      <c r="CX4071" s="118"/>
      <c r="CY4071" s="118"/>
      <c r="CZ4071" s="118"/>
      <c r="DA4071" s="118"/>
      <c r="DB4071" s="118"/>
      <c r="DC4071" s="118"/>
      <c r="DD4071" s="118"/>
      <c r="DE4071" s="118"/>
      <c r="DF4071" s="118"/>
      <c r="DG4071" s="118"/>
      <c r="DH4071" s="118"/>
      <c r="DI4071" s="118"/>
      <c r="DJ4071" s="118"/>
      <c r="DK4071" s="118"/>
      <c r="DL4071" s="118"/>
      <c r="DM4071" s="118"/>
      <c r="DN4071" s="118"/>
      <c r="DO4071" s="118"/>
      <c r="DP4071" s="118"/>
      <c r="DQ4071" s="118"/>
      <c r="DR4071" s="118"/>
      <c r="DS4071" s="118"/>
      <c r="DT4071" s="118"/>
      <c r="DU4071" s="118"/>
      <c r="DV4071" s="118"/>
      <c r="DW4071" s="118"/>
      <c r="DX4071" s="118"/>
      <c r="DY4071" s="118"/>
      <c r="DZ4071" s="118"/>
      <c r="EA4071" s="118"/>
      <c r="EB4071" s="118"/>
      <c r="EC4071" s="118"/>
      <c r="ED4071" s="118"/>
      <c r="EE4071" s="118"/>
      <c r="EF4071" s="118"/>
      <c r="EG4071" s="118"/>
      <c r="EH4071" s="118"/>
      <c r="EI4071" s="118"/>
      <c r="EJ4071" s="118"/>
      <c r="EK4071" s="118"/>
      <c r="EL4071" s="118"/>
      <c r="EM4071" s="118"/>
      <c r="EN4071" s="118"/>
      <c r="EO4071" s="118"/>
      <c r="EP4071" s="118"/>
      <c r="EQ4071" s="118"/>
      <c r="ER4071" s="118"/>
      <c r="ES4071" s="118"/>
      <c r="ET4071" s="118"/>
      <c r="EU4071" s="118"/>
      <c r="EV4071" s="118"/>
      <c r="EW4071" s="118"/>
      <c r="EX4071" s="118"/>
      <c r="EY4071" s="118"/>
      <c r="EZ4071" s="118"/>
      <c r="FA4071" s="118"/>
      <c r="FB4071" s="118"/>
      <c r="FC4071" s="118"/>
      <c r="FD4071" s="118"/>
      <c r="FE4071" s="118"/>
      <c r="FF4071" s="118"/>
      <c r="FG4071" s="118"/>
      <c r="FH4071" s="118"/>
      <c r="FI4071" s="118"/>
      <c r="FJ4071" s="118"/>
      <c r="FK4071" s="118"/>
      <c r="FL4071" s="118"/>
      <c r="FM4071" s="118"/>
      <c r="FN4071" s="118"/>
      <c r="FO4071" s="118"/>
      <c r="FP4071" s="118"/>
      <c r="FQ4071" s="118"/>
      <c r="FR4071" s="118"/>
      <c r="FS4071" s="118"/>
      <c r="FT4071" s="118"/>
      <c r="FU4071" s="118"/>
      <c r="FV4071" s="118"/>
      <c r="FW4071" s="118"/>
      <c r="FX4071" s="118"/>
      <c r="FY4071" s="118"/>
      <c r="FZ4071" s="118"/>
      <c r="GA4071" s="118"/>
      <c r="GB4071" s="118"/>
      <c r="GC4071" s="118"/>
      <c r="GD4071" s="118"/>
      <c r="GE4071" s="118"/>
      <c r="GF4071" s="118"/>
      <c r="GG4071" s="118"/>
      <c r="GH4071" s="118"/>
      <c r="GI4071" s="118"/>
      <c r="GJ4071" s="118"/>
      <c r="GK4071" s="118"/>
      <c r="GL4071" s="118"/>
      <c r="GM4071" s="118"/>
      <c r="GN4071" s="118"/>
      <c r="GO4071" s="118"/>
      <c r="GP4071" s="118"/>
      <c r="GQ4071" s="118"/>
      <c r="GR4071" s="118"/>
      <c r="GS4071" s="118"/>
      <c r="GT4071" s="118"/>
      <c r="GU4071" s="118"/>
      <c r="GV4071" s="118"/>
      <c r="GW4071" s="118"/>
      <c r="GX4071" s="118"/>
      <c r="GY4071" s="118"/>
      <c r="GZ4071" s="118"/>
      <c r="HA4071" s="118"/>
      <c r="HB4071" s="118"/>
      <c r="HC4071" s="118"/>
      <c r="HD4071" s="118"/>
      <c r="HE4071" s="118"/>
      <c r="HF4071" s="118"/>
      <c r="HG4071" s="118"/>
      <c r="HH4071" s="118"/>
      <c r="HI4071" s="118"/>
      <c r="HJ4071" s="118"/>
      <c r="HK4071" s="118"/>
      <c r="HL4071" s="118"/>
      <c r="HM4071" s="118"/>
      <c r="HN4071" s="118"/>
      <c r="HO4071" s="118"/>
      <c r="HP4071" s="118"/>
      <c r="HQ4071" s="118"/>
      <c r="HR4071" s="118"/>
      <c r="HS4071" s="118"/>
      <c r="HT4071" s="118"/>
      <c r="HU4071" s="118"/>
      <c r="HV4071" s="118"/>
      <c r="HW4071" s="118"/>
      <c r="HX4071" s="118"/>
      <c r="HY4071" s="118"/>
      <c r="HZ4071" s="118"/>
      <c r="IA4071" s="118"/>
      <c r="IB4071" s="118"/>
      <c r="IC4071" s="118"/>
      <c r="ID4071" s="118"/>
      <c r="IE4071" s="118"/>
      <c r="IF4071" s="118"/>
      <c r="IG4071" s="118"/>
      <c r="IH4071" s="118"/>
      <c r="II4071" s="118"/>
      <c r="IJ4071" s="118"/>
      <c r="IK4071" s="118"/>
      <c r="IL4071" s="118"/>
    </row>
    <row r="4072" spans="1:246" s="60" customFormat="1" ht="15.75" hidden="1" customHeight="1" thickBot="1">
      <c r="A4072" s="174" t="s">
        <v>2376</v>
      </c>
      <c r="B4072" s="213"/>
      <c r="C4072" s="43" t="s">
        <v>2375</v>
      </c>
      <c r="D4072" s="299">
        <v>0</v>
      </c>
      <c r="E4072" s="299">
        <v>0</v>
      </c>
      <c r="F4072" s="299">
        <v>0</v>
      </c>
      <c r="G4072" s="299">
        <v>0</v>
      </c>
      <c r="H4072" s="299">
        <v>0</v>
      </c>
      <c r="I4072" s="299">
        <v>0</v>
      </c>
      <c r="J4072" s="299">
        <v>0</v>
      </c>
      <c r="K4072" s="299">
        <v>0</v>
      </c>
      <c r="L4072" s="299">
        <v>0</v>
      </c>
      <c r="M4072" s="299">
        <v>0</v>
      </c>
      <c r="N4072" s="299">
        <v>0</v>
      </c>
      <c r="O4072" s="299">
        <v>0</v>
      </c>
      <c r="P4072" s="290">
        <f>SUM(D4072:O4072)</f>
        <v>0</v>
      </c>
      <c r="Q4072" s="291"/>
      <c r="R4072" s="83"/>
      <c r="S4072" s="83"/>
      <c r="T4072" s="67"/>
      <c r="U4072" s="209">
        <v>2</v>
      </c>
    </row>
    <row r="4073" spans="1:246" s="60" customFormat="1" ht="15.75" hidden="1" customHeight="1" thickBot="1">
      <c r="A4073" s="174" t="s">
        <v>2376</v>
      </c>
      <c r="B4073" s="213"/>
      <c r="C4073" s="43" t="s">
        <v>2354</v>
      </c>
      <c r="D4073" s="299">
        <v>0</v>
      </c>
      <c r="E4073" s="299">
        <v>0</v>
      </c>
      <c r="F4073" s="299">
        <v>0</v>
      </c>
      <c r="G4073" s="299">
        <v>0</v>
      </c>
      <c r="H4073" s="299">
        <v>0</v>
      </c>
      <c r="I4073" s="299">
        <v>0</v>
      </c>
      <c r="J4073" s="299">
        <v>0</v>
      </c>
      <c r="K4073" s="299">
        <v>0</v>
      </c>
      <c r="L4073" s="299">
        <v>0</v>
      </c>
      <c r="M4073" s="299">
        <v>0</v>
      </c>
      <c r="N4073" s="299">
        <v>0</v>
      </c>
      <c r="O4073" s="299">
        <v>0</v>
      </c>
      <c r="P4073" s="290">
        <f t="shared" ref="P4073:P4079" si="3093">SUM(D4073:O4073)</f>
        <v>0</v>
      </c>
      <c r="Q4073" s="291"/>
      <c r="R4073" s="83"/>
      <c r="S4073" s="83"/>
      <c r="T4073" s="67"/>
      <c r="U4073" s="209">
        <v>2</v>
      </c>
    </row>
    <row r="4074" spans="1:246" s="60" customFormat="1" ht="15.75" hidden="1" customHeight="1" thickBot="1">
      <c r="A4074" s="174" t="s">
        <v>2376</v>
      </c>
      <c r="B4074" s="213"/>
      <c r="C4074" s="43" t="s">
        <v>2355</v>
      </c>
      <c r="D4074" s="299">
        <v>0</v>
      </c>
      <c r="E4074" s="299">
        <v>0</v>
      </c>
      <c r="F4074" s="299">
        <v>0</v>
      </c>
      <c r="G4074" s="299">
        <v>0</v>
      </c>
      <c r="H4074" s="299">
        <v>0</v>
      </c>
      <c r="I4074" s="299">
        <v>0</v>
      </c>
      <c r="J4074" s="299">
        <v>0</v>
      </c>
      <c r="K4074" s="299">
        <v>0</v>
      </c>
      <c r="L4074" s="299">
        <v>0</v>
      </c>
      <c r="M4074" s="299">
        <v>0</v>
      </c>
      <c r="N4074" s="299">
        <v>0</v>
      </c>
      <c r="O4074" s="299">
        <v>0</v>
      </c>
      <c r="P4074" s="290">
        <f t="shared" si="3093"/>
        <v>0</v>
      </c>
      <c r="Q4074" s="291"/>
      <c r="R4074" s="83"/>
      <c r="S4074" s="83"/>
      <c r="T4074" s="67"/>
      <c r="U4074" s="209">
        <v>2</v>
      </c>
    </row>
    <row r="4075" spans="1:246" s="60" customFormat="1" ht="15.75" hidden="1" customHeight="1" thickBot="1">
      <c r="A4075" s="174" t="s">
        <v>2376</v>
      </c>
      <c r="B4075" s="213"/>
      <c r="C4075" s="43" t="s">
        <v>2356</v>
      </c>
      <c r="D4075" s="154">
        <v>0</v>
      </c>
      <c r="E4075" s="154">
        <v>0</v>
      </c>
      <c r="F4075" s="154">
        <v>0</v>
      </c>
      <c r="G4075" s="154">
        <v>0</v>
      </c>
      <c r="H4075" s="154">
        <v>0</v>
      </c>
      <c r="I4075" s="154">
        <v>0</v>
      </c>
      <c r="J4075" s="154">
        <v>0</v>
      </c>
      <c r="K4075" s="154">
        <v>0</v>
      </c>
      <c r="L4075" s="154">
        <v>0</v>
      </c>
      <c r="M4075" s="154">
        <v>0</v>
      </c>
      <c r="N4075" s="154">
        <v>0</v>
      </c>
      <c r="O4075" s="154">
        <v>0</v>
      </c>
      <c r="P4075" s="155">
        <f t="shared" si="3093"/>
        <v>0</v>
      </c>
      <c r="Q4075" s="291"/>
      <c r="R4075" s="83"/>
      <c r="S4075" s="83"/>
      <c r="T4075" s="67"/>
      <c r="U4075" s="209">
        <v>2</v>
      </c>
    </row>
    <row r="4076" spans="1:246" s="60" customFormat="1" ht="15.75" hidden="1" customHeight="1" thickBot="1">
      <c r="A4076" s="174" t="s">
        <v>2376</v>
      </c>
      <c r="B4076" s="213"/>
      <c r="C4076" s="174" t="s">
        <v>2357</v>
      </c>
      <c r="D4076" s="153">
        <v>0</v>
      </c>
      <c r="E4076" s="154">
        <v>0</v>
      </c>
      <c r="F4076" s="154">
        <v>0</v>
      </c>
      <c r="G4076" s="154">
        <v>0</v>
      </c>
      <c r="H4076" s="154">
        <v>0</v>
      </c>
      <c r="I4076" s="154">
        <v>0</v>
      </c>
      <c r="J4076" s="154">
        <v>0</v>
      </c>
      <c r="K4076" s="154">
        <v>0</v>
      </c>
      <c r="L4076" s="154">
        <v>0</v>
      </c>
      <c r="M4076" s="154">
        <v>0</v>
      </c>
      <c r="N4076" s="154">
        <v>0</v>
      </c>
      <c r="O4076" s="154">
        <v>0</v>
      </c>
      <c r="P4076" s="155">
        <f t="shared" si="3093"/>
        <v>0</v>
      </c>
      <c r="Q4076" s="157" t="e">
        <f>(P4098/P4097-1)</f>
        <v>#DIV/0!</v>
      </c>
      <c r="R4076" s="83"/>
      <c r="S4076" s="83"/>
      <c r="T4076" s="67"/>
      <c r="U4076" s="209">
        <v>2</v>
      </c>
    </row>
    <row r="4077" spans="1:246" s="60" customFormat="1" ht="15.75" hidden="1" customHeight="1" thickBot="1">
      <c r="A4077" s="174" t="s">
        <v>2376</v>
      </c>
      <c r="B4077" s="213"/>
      <c r="C4077" s="45" t="s">
        <v>2358</v>
      </c>
      <c r="D4077" s="153">
        <v>0</v>
      </c>
      <c r="E4077" s="154">
        <v>0</v>
      </c>
      <c r="F4077" s="154">
        <v>0</v>
      </c>
      <c r="G4077" s="154">
        <v>0</v>
      </c>
      <c r="H4077" s="154">
        <v>0</v>
      </c>
      <c r="I4077" s="154">
        <v>0</v>
      </c>
      <c r="J4077" s="154">
        <v>0</v>
      </c>
      <c r="K4077" s="154">
        <v>0</v>
      </c>
      <c r="L4077" s="154">
        <v>0</v>
      </c>
      <c r="M4077" s="154">
        <v>0</v>
      </c>
      <c r="N4077" s="154">
        <v>0</v>
      </c>
      <c r="O4077" s="154">
        <v>0</v>
      </c>
      <c r="P4077" s="155">
        <f t="shared" si="3093"/>
        <v>0</v>
      </c>
      <c r="Q4077" s="157" t="e">
        <f t="shared" ref="Q4077:Q4082" si="3094">(P4099/P4098-1)</f>
        <v>#DIV/0!</v>
      </c>
      <c r="R4077" s="83"/>
      <c r="S4077" s="83"/>
      <c r="T4077" s="67"/>
      <c r="U4077" s="209">
        <v>2</v>
      </c>
    </row>
    <row r="4078" spans="1:246" s="60" customFormat="1" ht="15.75" hidden="1" customHeight="1" thickBot="1">
      <c r="A4078" s="174" t="s">
        <v>2376</v>
      </c>
      <c r="B4078" s="213"/>
      <c r="C4078" s="45" t="s">
        <v>2359</v>
      </c>
      <c r="D4078" s="153">
        <v>0</v>
      </c>
      <c r="E4078" s="154">
        <v>0</v>
      </c>
      <c r="F4078" s="154">
        <v>0</v>
      </c>
      <c r="G4078" s="154">
        <v>0</v>
      </c>
      <c r="H4078" s="154">
        <v>0</v>
      </c>
      <c r="I4078" s="154">
        <v>0</v>
      </c>
      <c r="J4078" s="154">
        <v>0</v>
      </c>
      <c r="K4078" s="154">
        <v>0</v>
      </c>
      <c r="L4078" s="154">
        <v>0</v>
      </c>
      <c r="M4078" s="154">
        <v>0</v>
      </c>
      <c r="N4078" s="154">
        <v>0</v>
      </c>
      <c r="O4078" s="154">
        <v>0</v>
      </c>
      <c r="P4078" s="155">
        <f t="shared" si="3093"/>
        <v>0</v>
      </c>
      <c r="Q4078" s="156" t="e">
        <f t="shared" si="3094"/>
        <v>#DIV/0!</v>
      </c>
      <c r="R4078" s="83"/>
      <c r="S4078" s="83"/>
      <c r="T4078" s="67"/>
      <c r="U4078" s="209">
        <v>2</v>
      </c>
    </row>
    <row r="4079" spans="1:246" s="60" customFormat="1" ht="15.75" hidden="1" customHeight="1" thickBot="1">
      <c r="A4079" s="174" t="s">
        <v>2376</v>
      </c>
      <c r="B4079" s="213"/>
      <c r="C4079" s="45" t="s">
        <v>2360</v>
      </c>
      <c r="D4079" s="153">
        <v>0</v>
      </c>
      <c r="E4079" s="154">
        <v>0</v>
      </c>
      <c r="F4079" s="154">
        <v>0</v>
      </c>
      <c r="G4079" s="154">
        <v>0</v>
      </c>
      <c r="H4079" s="154">
        <v>0</v>
      </c>
      <c r="I4079" s="154">
        <v>0</v>
      </c>
      <c r="J4079" s="154">
        <v>0</v>
      </c>
      <c r="K4079" s="154">
        <v>0</v>
      </c>
      <c r="L4079" s="154">
        <v>0</v>
      </c>
      <c r="M4079" s="154">
        <v>0</v>
      </c>
      <c r="N4079" s="154">
        <v>0</v>
      </c>
      <c r="O4079" s="154">
        <v>0</v>
      </c>
      <c r="P4079" s="155">
        <f t="shared" si="3093"/>
        <v>0</v>
      </c>
      <c r="Q4079" s="156">
        <v>0</v>
      </c>
      <c r="R4079" s="83"/>
      <c r="S4079" s="83"/>
      <c r="T4079" s="232"/>
      <c r="U4079" s="209">
        <v>2</v>
      </c>
    </row>
    <row r="4080" spans="1:246" s="60" customFormat="1" ht="15.75" hidden="1" customHeight="1" thickBot="1">
      <c r="A4080" s="174" t="s">
        <v>2376</v>
      </c>
      <c r="B4080" s="62"/>
      <c r="C4080" s="45" t="s">
        <v>2361</v>
      </c>
      <c r="D4080" s="298">
        <f t="shared" ref="D4080:O4080" si="3095">D4102/$P4102</f>
        <v>0</v>
      </c>
      <c r="E4080" s="299">
        <f t="shared" si="3095"/>
        <v>0</v>
      </c>
      <c r="F4080" s="299">
        <f t="shared" si="3095"/>
        <v>0</v>
      </c>
      <c r="G4080" s="299">
        <f t="shared" si="3095"/>
        <v>0</v>
      </c>
      <c r="H4080" s="299">
        <f t="shared" si="3095"/>
        <v>0.13186846263827226</v>
      </c>
      <c r="I4080" s="299">
        <f t="shared" si="3095"/>
        <v>0.13186846263827226</v>
      </c>
      <c r="J4080" s="299">
        <f t="shared" si="3095"/>
        <v>0.13186846263827226</v>
      </c>
      <c r="K4080" s="299">
        <f t="shared" si="3095"/>
        <v>0.13186846263827226</v>
      </c>
      <c r="L4080" s="299">
        <f t="shared" si="3095"/>
        <v>0.13186846263827226</v>
      </c>
      <c r="M4080" s="299">
        <f t="shared" si="3095"/>
        <v>0.13186846263827226</v>
      </c>
      <c r="N4080" s="299">
        <f t="shared" si="3095"/>
        <v>0.13186846263827226</v>
      </c>
      <c r="O4080" s="299">
        <f t="shared" si="3095"/>
        <v>7.692076153209422E-2</v>
      </c>
      <c r="P4080" s="300">
        <f>SUM(D4080:O4080)</f>
        <v>1</v>
      </c>
      <c r="Q4080" s="301">
        <v>1</v>
      </c>
      <c r="R4080" s="83"/>
      <c r="S4080" s="83"/>
      <c r="T4080" s="67"/>
      <c r="U4080" s="209">
        <v>2</v>
      </c>
    </row>
    <row r="4081" spans="1:21" s="60" customFormat="1" ht="15.75" hidden="1" customHeight="1" thickBot="1">
      <c r="A4081" s="174" t="s">
        <v>2376</v>
      </c>
      <c r="B4081" s="62"/>
      <c r="C4081" s="45" t="s">
        <v>2362</v>
      </c>
      <c r="D4081" s="130">
        <f t="shared" ref="D4081:O4082" si="3096">D4103/$P4103</f>
        <v>8.3333333333333356E-2</v>
      </c>
      <c r="E4081" s="119">
        <f t="shared" si="3096"/>
        <v>8.3333333333333356E-2</v>
      </c>
      <c r="F4081" s="119">
        <f t="shared" si="3096"/>
        <v>8.3333333333333356E-2</v>
      </c>
      <c r="G4081" s="119">
        <f t="shared" si="3096"/>
        <v>8.3333333333333356E-2</v>
      </c>
      <c r="H4081" s="119">
        <f t="shared" si="3096"/>
        <v>8.3333333333333356E-2</v>
      </c>
      <c r="I4081" s="119">
        <f t="shared" si="3096"/>
        <v>8.3333333333333356E-2</v>
      </c>
      <c r="J4081" s="119">
        <f t="shared" si="3096"/>
        <v>8.3333333333333356E-2</v>
      </c>
      <c r="K4081" s="119">
        <f t="shared" si="3096"/>
        <v>8.3333333333333356E-2</v>
      </c>
      <c r="L4081" s="119">
        <f t="shared" si="3096"/>
        <v>8.3333333333333356E-2</v>
      </c>
      <c r="M4081" s="119">
        <f t="shared" si="3096"/>
        <v>8.3333333333333356E-2</v>
      </c>
      <c r="N4081" s="119">
        <f t="shared" si="3096"/>
        <v>8.3333333333333356E-2</v>
      </c>
      <c r="O4081" s="119">
        <f t="shared" si="3096"/>
        <v>8.3333333333333356E-2</v>
      </c>
      <c r="P4081" s="175">
        <f>SUM(D4081:O4081)</f>
        <v>1.0000000000000002</v>
      </c>
      <c r="Q4081" s="176">
        <v>0</v>
      </c>
      <c r="R4081" s="83"/>
      <c r="S4081" s="83"/>
      <c r="T4081" s="67"/>
      <c r="U4081" s="209">
        <v>2</v>
      </c>
    </row>
    <row r="4082" spans="1:21" s="60" customFormat="1" ht="15.6" hidden="1" customHeight="1" thickBot="1">
      <c r="A4082" s="174" t="s">
        <v>2376</v>
      </c>
      <c r="B4082" s="62"/>
      <c r="C4082" s="45" t="s">
        <v>2363</v>
      </c>
      <c r="D4082" s="130">
        <f t="shared" si="3096"/>
        <v>8.3333333333333356E-2</v>
      </c>
      <c r="E4082" s="119">
        <f t="shared" si="3096"/>
        <v>8.3333333333333356E-2</v>
      </c>
      <c r="F4082" s="119">
        <f t="shared" si="3096"/>
        <v>8.3333333333333356E-2</v>
      </c>
      <c r="G4082" s="119">
        <f t="shared" si="3096"/>
        <v>8.3333333333333356E-2</v>
      </c>
      <c r="H4082" s="119">
        <f t="shared" si="3096"/>
        <v>8.3333333333333356E-2</v>
      </c>
      <c r="I4082" s="119">
        <f t="shared" si="3096"/>
        <v>8.3333333333333356E-2</v>
      </c>
      <c r="J4082" s="119">
        <f t="shared" si="3096"/>
        <v>8.3333333333333356E-2</v>
      </c>
      <c r="K4082" s="119">
        <f t="shared" si="3096"/>
        <v>8.3333333333333356E-2</v>
      </c>
      <c r="L4082" s="119">
        <f t="shared" si="3096"/>
        <v>8.3333333333333356E-2</v>
      </c>
      <c r="M4082" s="119">
        <f t="shared" si="3096"/>
        <v>8.3333333333333356E-2</v>
      </c>
      <c r="N4082" s="119">
        <f t="shared" si="3096"/>
        <v>8.3333333333333356E-2</v>
      </c>
      <c r="O4082" s="119">
        <f t="shared" si="3096"/>
        <v>8.3333333333333356E-2</v>
      </c>
      <c r="P4082" s="175">
        <f>SUM(D4082:O4082)</f>
        <v>1.0000000000000002</v>
      </c>
      <c r="Q4082" s="176">
        <f t="shared" si="3094"/>
        <v>0</v>
      </c>
      <c r="R4082" s="83"/>
      <c r="S4082" s="83"/>
      <c r="T4082" s="67"/>
      <c r="U4082" s="209">
        <v>2</v>
      </c>
    </row>
    <row r="4083" spans="1:21" s="60" customFormat="1" ht="15.6" hidden="1" customHeight="1" thickBot="1">
      <c r="A4083" s="174" t="s">
        <v>2376</v>
      </c>
      <c r="B4083" s="62"/>
      <c r="C4083" s="45" t="s">
        <v>2364</v>
      </c>
      <c r="D4083" s="130">
        <f t="shared" ref="D4083:O4083" si="3097">D4106/$P4106</f>
        <v>8.3333333333333356E-2</v>
      </c>
      <c r="E4083" s="119">
        <f t="shared" si="3097"/>
        <v>8.3333333333333356E-2</v>
      </c>
      <c r="F4083" s="119">
        <f t="shared" si="3097"/>
        <v>8.3333333333333356E-2</v>
      </c>
      <c r="G4083" s="119">
        <f t="shared" si="3097"/>
        <v>8.3333333333333356E-2</v>
      </c>
      <c r="H4083" s="119">
        <f t="shared" si="3097"/>
        <v>8.3333333333333356E-2</v>
      </c>
      <c r="I4083" s="119">
        <f t="shared" si="3097"/>
        <v>8.3333333333333356E-2</v>
      </c>
      <c r="J4083" s="119">
        <f t="shared" si="3097"/>
        <v>8.3333333333333356E-2</v>
      </c>
      <c r="K4083" s="119">
        <f t="shared" si="3097"/>
        <v>8.3333333333333356E-2</v>
      </c>
      <c r="L4083" s="119">
        <f t="shared" si="3097"/>
        <v>8.3333333333333356E-2</v>
      </c>
      <c r="M4083" s="119">
        <f t="shared" si="3097"/>
        <v>8.3333333333333356E-2</v>
      </c>
      <c r="N4083" s="119">
        <f t="shared" si="3097"/>
        <v>8.3333333333333356E-2</v>
      </c>
      <c r="O4083" s="119">
        <f t="shared" si="3097"/>
        <v>8.3333333333333356E-2</v>
      </c>
      <c r="P4083" s="175">
        <f>SUM(D4083:O4083)</f>
        <v>1.0000000000000002</v>
      </c>
      <c r="Q4083" s="176">
        <v>0</v>
      </c>
      <c r="R4083" s="83"/>
      <c r="S4083" s="83"/>
      <c r="T4083" s="67"/>
      <c r="U4083" s="209">
        <v>2</v>
      </c>
    </row>
    <row r="4084" spans="1:21" s="60" customFormat="1" ht="15.6" hidden="1" customHeight="1" thickBot="1">
      <c r="A4084" s="174" t="s">
        <v>2376</v>
      </c>
      <c r="B4084" s="62">
        <f>+B4063+1</f>
        <v>711</v>
      </c>
      <c r="C4084" s="45" t="s">
        <v>2365</v>
      </c>
      <c r="D4084" s="130">
        <f t="shared" ref="D4084:O4084" si="3098">D4107/$P4107</f>
        <v>8.3333333333333356E-2</v>
      </c>
      <c r="E4084" s="119">
        <f t="shared" si="3098"/>
        <v>8.3333333333333356E-2</v>
      </c>
      <c r="F4084" s="119">
        <f t="shared" si="3098"/>
        <v>8.3333333333333356E-2</v>
      </c>
      <c r="G4084" s="119">
        <f t="shared" si="3098"/>
        <v>8.3333333333333356E-2</v>
      </c>
      <c r="H4084" s="119">
        <f t="shared" si="3098"/>
        <v>8.3333333333333356E-2</v>
      </c>
      <c r="I4084" s="119">
        <f t="shared" si="3098"/>
        <v>8.3333333333333356E-2</v>
      </c>
      <c r="J4084" s="119">
        <f t="shared" si="3098"/>
        <v>8.3333333333333356E-2</v>
      </c>
      <c r="K4084" s="119">
        <f t="shared" si="3098"/>
        <v>8.3333333333333356E-2</v>
      </c>
      <c r="L4084" s="119">
        <f t="shared" si="3098"/>
        <v>8.3333333333333356E-2</v>
      </c>
      <c r="M4084" s="119">
        <f t="shared" si="3098"/>
        <v>8.3333333333333356E-2</v>
      </c>
      <c r="N4084" s="119">
        <f t="shared" si="3098"/>
        <v>8.3333333333333356E-2</v>
      </c>
      <c r="O4084" s="119">
        <f t="shared" si="3098"/>
        <v>8.3333333333333356E-2</v>
      </c>
      <c r="P4084" s="175">
        <f t="shared" ref="P4084:P4093" si="3099">SUM(D4084:O4084)</f>
        <v>1.0000000000000002</v>
      </c>
      <c r="Q4084" s="176">
        <f>(P4107/P4106-1)</f>
        <v>0</v>
      </c>
      <c r="R4084" s="83"/>
      <c r="S4084" s="83"/>
      <c r="T4084" s="67"/>
      <c r="U4084" s="209">
        <v>2</v>
      </c>
    </row>
    <row r="4085" spans="1:21" s="60" customFormat="1" ht="15.6" hidden="1" customHeight="1" thickBot="1">
      <c r="A4085" s="174" t="s">
        <v>2376</v>
      </c>
      <c r="B4085" s="408">
        <f>+B4084+1</f>
        <v>712</v>
      </c>
      <c r="C4085" s="544" t="s">
        <v>2366</v>
      </c>
      <c r="D4085" s="460">
        <f t="shared" ref="D4085:O4085" si="3100">D4108/$P4108</f>
        <v>8.3333333333333356E-2</v>
      </c>
      <c r="E4085" s="346">
        <f t="shared" si="3100"/>
        <v>8.3333333333333356E-2</v>
      </c>
      <c r="F4085" s="346">
        <f t="shared" si="3100"/>
        <v>8.3333333333333356E-2</v>
      </c>
      <c r="G4085" s="346">
        <f t="shared" si="3100"/>
        <v>8.3333333333333356E-2</v>
      </c>
      <c r="H4085" s="346">
        <f t="shared" si="3100"/>
        <v>8.3333333333333356E-2</v>
      </c>
      <c r="I4085" s="346">
        <f t="shared" si="3100"/>
        <v>8.3333333333333356E-2</v>
      </c>
      <c r="J4085" s="346">
        <f t="shared" si="3100"/>
        <v>8.3333333333333356E-2</v>
      </c>
      <c r="K4085" s="346">
        <f t="shared" si="3100"/>
        <v>8.3333333333333356E-2</v>
      </c>
      <c r="L4085" s="346">
        <f t="shared" si="3100"/>
        <v>8.3333333333333356E-2</v>
      </c>
      <c r="M4085" s="346">
        <f t="shared" si="3100"/>
        <v>8.3333333333333356E-2</v>
      </c>
      <c r="N4085" s="346">
        <f t="shared" si="3100"/>
        <v>8.3333333333333356E-2</v>
      </c>
      <c r="O4085" s="346">
        <f t="shared" si="3100"/>
        <v>8.3333333333333356E-2</v>
      </c>
      <c r="P4085" s="545">
        <f t="shared" si="3099"/>
        <v>1.0000000000000002</v>
      </c>
      <c r="Q4085" s="548">
        <f t="shared" ref="Q4085:Q4093" si="3101">(P4108/P4107-1)</f>
        <v>0</v>
      </c>
      <c r="R4085" s="83"/>
      <c r="S4085" s="83"/>
      <c r="T4085" s="67"/>
      <c r="U4085" s="209">
        <v>2</v>
      </c>
    </row>
    <row r="4086" spans="1:21" s="60" customFormat="1" ht="15.6" customHeight="1" thickBot="1">
      <c r="A4086" s="174" t="s">
        <v>2376</v>
      </c>
      <c r="B4086" s="513">
        <v>667</v>
      </c>
      <c r="C4086" s="598" t="s">
        <v>2367</v>
      </c>
      <c r="D4086" s="119">
        <f t="shared" ref="D4086:O4086" si="3102">D4109/$P4109</f>
        <v>8.3333333333333356E-2</v>
      </c>
      <c r="E4086" s="119">
        <f t="shared" si="3102"/>
        <v>8.3333333333333356E-2</v>
      </c>
      <c r="F4086" s="119">
        <f t="shared" si="3102"/>
        <v>8.3333333333333356E-2</v>
      </c>
      <c r="G4086" s="119">
        <f t="shared" si="3102"/>
        <v>8.3333333333333356E-2</v>
      </c>
      <c r="H4086" s="119">
        <f t="shared" si="3102"/>
        <v>8.3333333333333356E-2</v>
      </c>
      <c r="I4086" s="119">
        <f t="shared" si="3102"/>
        <v>8.3333333333333356E-2</v>
      </c>
      <c r="J4086" s="119">
        <f t="shared" si="3102"/>
        <v>8.3333333333333356E-2</v>
      </c>
      <c r="K4086" s="119">
        <f t="shared" si="3102"/>
        <v>8.3333333333333356E-2</v>
      </c>
      <c r="L4086" s="119">
        <f t="shared" si="3102"/>
        <v>8.3333333333333356E-2</v>
      </c>
      <c r="M4086" s="119">
        <f t="shared" si="3102"/>
        <v>8.3333333333333356E-2</v>
      </c>
      <c r="N4086" s="119">
        <f t="shared" si="3102"/>
        <v>8.3333333333333356E-2</v>
      </c>
      <c r="O4086" s="119">
        <f t="shared" si="3102"/>
        <v>8.3333333333333356E-2</v>
      </c>
      <c r="P4086" s="175">
        <f t="shared" si="3099"/>
        <v>1.0000000000000002</v>
      </c>
      <c r="Q4086" s="556">
        <f t="shared" si="3101"/>
        <v>0</v>
      </c>
      <c r="R4086" s="83"/>
      <c r="S4086" s="83"/>
      <c r="T4086" s="67"/>
      <c r="U4086" s="209">
        <v>1</v>
      </c>
    </row>
    <row r="4087" spans="1:21" s="60" customFormat="1" ht="15.6" customHeight="1" thickBot="1">
      <c r="A4087" s="174" t="s">
        <v>2376</v>
      </c>
      <c r="B4087" s="513">
        <f>+B4086+1</f>
        <v>668</v>
      </c>
      <c r="C4087" s="598" t="s">
        <v>2368</v>
      </c>
      <c r="D4087" s="119">
        <f t="shared" ref="D4087:O4087" si="3103">D4110/$P4110</f>
        <v>8.3333333333333356E-2</v>
      </c>
      <c r="E4087" s="119">
        <f t="shared" si="3103"/>
        <v>8.3333333333333356E-2</v>
      </c>
      <c r="F4087" s="119">
        <f t="shared" si="3103"/>
        <v>8.3333333333333356E-2</v>
      </c>
      <c r="G4087" s="119">
        <f t="shared" si="3103"/>
        <v>8.3333333333333356E-2</v>
      </c>
      <c r="H4087" s="119">
        <f t="shared" si="3103"/>
        <v>8.3333333333333356E-2</v>
      </c>
      <c r="I4087" s="119">
        <f t="shared" si="3103"/>
        <v>8.3333333333333356E-2</v>
      </c>
      <c r="J4087" s="119">
        <f t="shared" si="3103"/>
        <v>8.3333333333333356E-2</v>
      </c>
      <c r="K4087" s="119">
        <f t="shared" si="3103"/>
        <v>8.3333333333333356E-2</v>
      </c>
      <c r="L4087" s="119">
        <f t="shared" si="3103"/>
        <v>8.3333333333333356E-2</v>
      </c>
      <c r="M4087" s="119">
        <f t="shared" si="3103"/>
        <v>8.3333333333333356E-2</v>
      </c>
      <c r="N4087" s="119">
        <f t="shared" si="3103"/>
        <v>8.3333333333333356E-2</v>
      </c>
      <c r="O4087" s="119">
        <f t="shared" si="3103"/>
        <v>8.3333333333333356E-2</v>
      </c>
      <c r="P4087" s="175">
        <f t="shared" si="3099"/>
        <v>1.0000000000000002</v>
      </c>
      <c r="Q4087" s="556">
        <f t="shared" si="3101"/>
        <v>0</v>
      </c>
      <c r="R4087" s="83"/>
      <c r="S4087" s="83"/>
      <c r="T4087" s="67"/>
      <c r="U4087" s="209">
        <v>1</v>
      </c>
    </row>
    <row r="4088" spans="1:21" s="60" customFormat="1" ht="15.75" customHeight="1" thickBot="1">
      <c r="A4088" s="174" t="s">
        <v>2376</v>
      </c>
      <c r="B4088" s="513">
        <f>+B4087+1</f>
        <v>669</v>
      </c>
      <c r="C4088" s="598" t="s">
        <v>2369</v>
      </c>
      <c r="D4088" s="119">
        <f t="shared" ref="D4088:O4088" si="3104">D4111/$P4111</f>
        <v>0.99390756305556538</v>
      </c>
      <c r="E4088" s="119">
        <f t="shared" si="3104"/>
        <v>5.5385790403957621E-4</v>
      </c>
      <c r="F4088" s="119">
        <f t="shared" si="3104"/>
        <v>5.5385790403957621E-4</v>
      </c>
      <c r="G4088" s="119">
        <f t="shared" si="3104"/>
        <v>5.5385790403957621E-4</v>
      </c>
      <c r="H4088" s="119">
        <f t="shared" si="3104"/>
        <v>5.5385790403957621E-4</v>
      </c>
      <c r="I4088" s="119">
        <f t="shared" si="3104"/>
        <v>5.5385790403957621E-4</v>
      </c>
      <c r="J4088" s="119">
        <f t="shared" si="3104"/>
        <v>5.5385790403957621E-4</v>
      </c>
      <c r="K4088" s="119">
        <f t="shared" si="3104"/>
        <v>5.5385790403957621E-4</v>
      </c>
      <c r="L4088" s="119">
        <f t="shared" si="3104"/>
        <v>5.5385790403957621E-4</v>
      </c>
      <c r="M4088" s="119">
        <f t="shared" si="3104"/>
        <v>5.5385790403957621E-4</v>
      </c>
      <c r="N4088" s="119">
        <f t="shared" si="3104"/>
        <v>5.5385790403957621E-4</v>
      </c>
      <c r="O4088" s="119">
        <f t="shared" si="3104"/>
        <v>5.5385790403957621E-4</v>
      </c>
      <c r="P4088" s="175">
        <f t="shared" si="3099"/>
        <v>1.0000000000000011</v>
      </c>
      <c r="Q4088" s="556">
        <f t="shared" si="3101"/>
        <v>149.45977086458396</v>
      </c>
      <c r="R4088" s="83"/>
      <c r="S4088" s="83"/>
      <c r="T4088" s="67"/>
      <c r="U4088" s="209">
        <v>1</v>
      </c>
    </row>
    <row r="4089" spans="1:21" s="60" customFormat="1" ht="15.75" customHeight="1" thickBot="1">
      <c r="A4089" s="174" t="s">
        <v>2376</v>
      </c>
      <c r="B4089" s="513">
        <f>+B4088+1</f>
        <v>670</v>
      </c>
      <c r="C4089" s="598" t="s">
        <v>2370</v>
      </c>
      <c r="D4089" s="119">
        <f t="shared" ref="D4089:O4089" si="3105">D4112/$P4112</f>
        <v>0.99390756305556538</v>
      </c>
      <c r="E4089" s="119">
        <f t="shared" si="3105"/>
        <v>5.5385790403957621E-4</v>
      </c>
      <c r="F4089" s="119">
        <f t="shared" si="3105"/>
        <v>5.5385790403957621E-4</v>
      </c>
      <c r="G4089" s="119">
        <f t="shared" si="3105"/>
        <v>5.5385790403957621E-4</v>
      </c>
      <c r="H4089" s="119">
        <f t="shared" si="3105"/>
        <v>5.5385790403957621E-4</v>
      </c>
      <c r="I4089" s="119">
        <f t="shared" si="3105"/>
        <v>5.5385790403957621E-4</v>
      </c>
      <c r="J4089" s="119">
        <f t="shared" si="3105"/>
        <v>5.5385790403957621E-4</v>
      </c>
      <c r="K4089" s="119">
        <f t="shared" si="3105"/>
        <v>5.5385790403957621E-4</v>
      </c>
      <c r="L4089" s="119">
        <f t="shared" si="3105"/>
        <v>5.5385790403957621E-4</v>
      </c>
      <c r="M4089" s="119">
        <f t="shared" si="3105"/>
        <v>5.5385790403957621E-4</v>
      </c>
      <c r="N4089" s="119">
        <f t="shared" si="3105"/>
        <v>5.5385790403957621E-4</v>
      </c>
      <c r="O4089" s="119">
        <f t="shared" si="3105"/>
        <v>5.5385790403957621E-4</v>
      </c>
      <c r="P4089" s="175">
        <f t="shared" si="3099"/>
        <v>1.0000000000000011</v>
      </c>
      <c r="Q4089" s="556">
        <f t="shared" si="3101"/>
        <v>0</v>
      </c>
      <c r="R4089" s="83"/>
      <c r="S4089" s="83"/>
      <c r="T4089" s="67"/>
      <c r="U4089" s="209">
        <v>1</v>
      </c>
    </row>
    <row r="4090" spans="1:21" s="60" customFormat="1" ht="15.75" customHeight="1" thickBot="1">
      <c r="A4090" s="174" t="s">
        <v>2376</v>
      </c>
      <c r="B4090" s="513">
        <v>671</v>
      </c>
      <c r="C4090" s="598" t="s">
        <v>2371</v>
      </c>
      <c r="D4090" s="119">
        <f t="shared" ref="D4090:O4090" si="3106">D4113/$P4113</f>
        <v>0.99333332129963892</v>
      </c>
      <c r="E4090" s="119">
        <f t="shared" si="3106"/>
        <v>5.5353790613718405E-4</v>
      </c>
      <c r="F4090" s="119">
        <f t="shared" si="3106"/>
        <v>5.5353790613718405E-4</v>
      </c>
      <c r="G4090" s="119">
        <f t="shared" si="3106"/>
        <v>5.5353790613718405E-4</v>
      </c>
      <c r="H4090" s="119">
        <f t="shared" si="3106"/>
        <v>5.5353790613718405E-4</v>
      </c>
      <c r="I4090" s="119">
        <f t="shared" si="3106"/>
        <v>6.1371841155234664E-4</v>
      </c>
      <c r="J4090" s="119">
        <f t="shared" si="3106"/>
        <v>6.1371841155234664E-4</v>
      </c>
      <c r="K4090" s="119">
        <f t="shared" si="3106"/>
        <v>6.1371841155234664E-4</v>
      </c>
      <c r="L4090" s="119">
        <f t="shared" si="3106"/>
        <v>6.1371841155234664E-4</v>
      </c>
      <c r="M4090" s="119">
        <f t="shared" si="3106"/>
        <v>6.1371841155234664E-4</v>
      </c>
      <c r="N4090" s="119">
        <f t="shared" si="3106"/>
        <v>6.1371841155234664E-4</v>
      </c>
      <c r="O4090" s="119">
        <f t="shared" si="3106"/>
        <v>7.702166064985995E-4</v>
      </c>
      <c r="P4090" s="175">
        <f t="shared" si="3099"/>
        <v>1.0000000000000004</v>
      </c>
      <c r="Q4090" s="556">
        <f t="shared" si="3101"/>
        <v>5.7809573444589368E-4</v>
      </c>
      <c r="R4090" s="83"/>
      <c r="S4090" s="83"/>
      <c r="T4090" s="67"/>
      <c r="U4090" s="209">
        <v>1</v>
      </c>
    </row>
    <row r="4091" spans="1:21" s="60" customFormat="1" ht="15.75" customHeight="1" thickBot="1">
      <c r="A4091" s="174" t="s">
        <v>2376</v>
      </c>
      <c r="B4091" s="513">
        <v>672</v>
      </c>
      <c r="C4091" s="598" t="s">
        <v>2372</v>
      </c>
      <c r="D4091" s="119">
        <f t="shared" ref="D4091:O4091" si="3107">D4114/$P4114</f>
        <v>0.99339350180505415</v>
      </c>
      <c r="E4091" s="119">
        <f t="shared" si="3107"/>
        <v>6.1371841155234664E-4</v>
      </c>
      <c r="F4091" s="119">
        <f t="shared" si="3107"/>
        <v>6.1371841155234664E-4</v>
      </c>
      <c r="G4091" s="119">
        <f t="shared" si="3107"/>
        <v>6.1371841155234664E-4</v>
      </c>
      <c r="H4091" s="119">
        <f t="shared" si="3107"/>
        <v>6.1371841155234664E-4</v>
      </c>
      <c r="I4091" s="119">
        <f t="shared" si="3107"/>
        <v>6.1371841155234664E-4</v>
      </c>
      <c r="J4091" s="119">
        <f t="shared" si="3107"/>
        <v>6.1371841155234664E-4</v>
      </c>
      <c r="K4091" s="119">
        <f t="shared" si="3107"/>
        <v>6.1371841155234664E-4</v>
      </c>
      <c r="L4091" s="119">
        <f t="shared" si="3107"/>
        <v>6.1371841155234664E-4</v>
      </c>
      <c r="M4091" s="119">
        <f t="shared" si="3107"/>
        <v>6.1371841155234664E-4</v>
      </c>
      <c r="N4091" s="119">
        <f t="shared" si="3107"/>
        <v>6.1371841155234664E-4</v>
      </c>
      <c r="O4091" s="119">
        <f t="shared" si="3107"/>
        <v>4.6931407942257147E-4</v>
      </c>
      <c r="P4091" s="175">
        <f t="shared" si="3099"/>
        <v>1</v>
      </c>
      <c r="Q4091" s="556">
        <f t="shared" si="3101"/>
        <v>0</v>
      </c>
      <c r="R4091" s="83"/>
      <c r="S4091" s="83"/>
      <c r="T4091" s="67"/>
      <c r="U4091" s="209">
        <v>1</v>
      </c>
    </row>
    <row r="4092" spans="1:21" s="60" customFormat="1" ht="15.75" hidden="1" customHeight="1" thickBot="1">
      <c r="A4092" s="174" t="s">
        <v>2376</v>
      </c>
      <c r="B4092" s="409"/>
      <c r="C4092" s="163" t="s">
        <v>2373</v>
      </c>
      <c r="D4092" s="102" t="e">
        <f t="shared" ref="D4092:O4092" si="3108">D4115/$P4115</f>
        <v>#DIV/0!</v>
      </c>
      <c r="E4092" s="103" t="e">
        <f t="shared" si="3108"/>
        <v>#DIV/0!</v>
      </c>
      <c r="F4092" s="103" t="e">
        <f t="shared" si="3108"/>
        <v>#DIV/0!</v>
      </c>
      <c r="G4092" s="103" t="e">
        <f t="shared" si="3108"/>
        <v>#DIV/0!</v>
      </c>
      <c r="H4092" s="103" t="e">
        <f t="shared" si="3108"/>
        <v>#DIV/0!</v>
      </c>
      <c r="I4092" s="103" t="e">
        <f t="shared" si="3108"/>
        <v>#DIV/0!</v>
      </c>
      <c r="J4092" s="103" t="e">
        <f t="shared" si="3108"/>
        <v>#DIV/0!</v>
      </c>
      <c r="K4092" s="103" t="e">
        <f t="shared" si="3108"/>
        <v>#DIV/0!</v>
      </c>
      <c r="L4092" s="103" t="e">
        <f t="shared" si="3108"/>
        <v>#DIV/0!</v>
      </c>
      <c r="M4092" s="103" t="e">
        <f t="shared" si="3108"/>
        <v>#DIV/0!</v>
      </c>
      <c r="N4092" s="103" t="e">
        <f t="shared" si="3108"/>
        <v>#DIV/0!</v>
      </c>
      <c r="O4092" s="103" t="e">
        <f t="shared" si="3108"/>
        <v>#DIV/0!</v>
      </c>
      <c r="P4092" s="105" t="e">
        <f t="shared" si="3099"/>
        <v>#DIV/0!</v>
      </c>
      <c r="Q4092" s="106">
        <f t="shared" si="3101"/>
        <v>-1</v>
      </c>
      <c r="R4092" s="83"/>
      <c r="S4092" s="83"/>
      <c r="T4092" s="67"/>
      <c r="U4092" s="209">
        <v>2</v>
      </c>
    </row>
    <row r="4093" spans="1:21" s="60" customFormat="1" ht="15.75" hidden="1" customHeight="1" thickBot="1">
      <c r="A4093" s="174" t="s">
        <v>2376</v>
      </c>
      <c r="B4093" s="213"/>
      <c r="C4093" s="45" t="s">
        <v>2374</v>
      </c>
      <c r="D4093" s="102" t="e">
        <f t="shared" ref="D4093:O4093" si="3109">D4116/$P4116</f>
        <v>#DIV/0!</v>
      </c>
      <c r="E4093" s="103" t="e">
        <f t="shared" si="3109"/>
        <v>#DIV/0!</v>
      </c>
      <c r="F4093" s="103" t="e">
        <f t="shared" si="3109"/>
        <v>#DIV/0!</v>
      </c>
      <c r="G4093" s="103" t="e">
        <f t="shared" si="3109"/>
        <v>#DIV/0!</v>
      </c>
      <c r="H4093" s="103" t="e">
        <f t="shared" si="3109"/>
        <v>#DIV/0!</v>
      </c>
      <c r="I4093" s="103" t="e">
        <f t="shared" si="3109"/>
        <v>#DIV/0!</v>
      </c>
      <c r="J4093" s="103" t="e">
        <f t="shared" si="3109"/>
        <v>#DIV/0!</v>
      </c>
      <c r="K4093" s="103" t="e">
        <f t="shared" si="3109"/>
        <v>#DIV/0!</v>
      </c>
      <c r="L4093" s="103" t="e">
        <f t="shared" si="3109"/>
        <v>#DIV/0!</v>
      </c>
      <c r="M4093" s="103" t="e">
        <f t="shared" si="3109"/>
        <v>#DIV/0!</v>
      </c>
      <c r="N4093" s="103" t="e">
        <f t="shared" si="3109"/>
        <v>#DIV/0!</v>
      </c>
      <c r="O4093" s="103" t="e">
        <f t="shared" si="3109"/>
        <v>#DIV/0!</v>
      </c>
      <c r="P4093" s="107" t="e">
        <f t="shared" si="3099"/>
        <v>#DIV/0!</v>
      </c>
      <c r="Q4093" s="108" t="e">
        <f t="shared" si="3101"/>
        <v>#DIV/0!</v>
      </c>
      <c r="R4093" s="83"/>
      <c r="S4093" s="83"/>
      <c r="T4093" s="67"/>
      <c r="U4093" s="209">
        <v>2</v>
      </c>
    </row>
    <row r="4094" spans="1:21" s="60" customFormat="1" ht="15.75" hidden="1" customHeight="1" thickBot="1">
      <c r="A4094" s="174" t="s">
        <v>2376</v>
      </c>
      <c r="B4094" s="213"/>
      <c r="C4094" s="45" t="s">
        <v>2587</v>
      </c>
      <c r="D4094" s="102" t="e">
        <f t="shared" ref="D4094:O4094" si="3110">D4117/$P4117</f>
        <v>#DIV/0!</v>
      </c>
      <c r="E4094" s="103" t="e">
        <f t="shared" si="3110"/>
        <v>#DIV/0!</v>
      </c>
      <c r="F4094" s="103" t="e">
        <f t="shared" si="3110"/>
        <v>#DIV/0!</v>
      </c>
      <c r="G4094" s="103" t="e">
        <f t="shared" si="3110"/>
        <v>#DIV/0!</v>
      </c>
      <c r="H4094" s="103" t="e">
        <f t="shared" si="3110"/>
        <v>#DIV/0!</v>
      </c>
      <c r="I4094" s="103" t="e">
        <f t="shared" si="3110"/>
        <v>#DIV/0!</v>
      </c>
      <c r="J4094" s="103" t="e">
        <f t="shared" si="3110"/>
        <v>#DIV/0!</v>
      </c>
      <c r="K4094" s="103" t="e">
        <f t="shared" si="3110"/>
        <v>#DIV/0!</v>
      </c>
      <c r="L4094" s="103" t="e">
        <f t="shared" si="3110"/>
        <v>#DIV/0!</v>
      </c>
      <c r="M4094" s="103" t="e">
        <f t="shared" si="3110"/>
        <v>#DIV/0!</v>
      </c>
      <c r="N4094" s="103" t="e">
        <f t="shared" si="3110"/>
        <v>#DIV/0!</v>
      </c>
      <c r="O4094" s="103" t="e">
        <f t="shared" si="3110"/>
        <v>#DIV/0!</v>
      </c>
      <c r="P4094" s="107" t="e">
        <f t="shared" ref="P4094:P4096" si="3111">SUM(D4094:O4094)</f>
        <v>#DIV/0!</v>
      </c>
      <c r="Q4094" s="108" t="e">
        <f t="shared" ref="Q4094:Q4096" si="3112">(P4117/P4116-1)</f>
        <v>#DIV/0!</v>
      </c>
      <c r="R4094" s="83"/>
      <c r="S4094" s="83"/>
      <c r="T4094" s="67"/>
      <c r="U4094" s="209">
        <v>2</v>
      </c>
    </row>
    <row r="4095" spans="1:21" s="60" customFormat="1" ht="15.75" hidden="1" customHeight="1" thickBot="1">
      <c r="A4095" s="174" t="s">
        <v>2376</v>
      </c>
      <c r="B4095" s="213"/>
      <c r="C4095" s="45" t="s">
        <v>2683</v>
      </c>
      <c r="D4095" s="102" t="e">
        <f t="shared" ref="D4095:O4095" si="3113">D4118/$P4118</f>
        <v>#DIV/0!</v>
      </c>
      <c r="E4095" s="103" t="e">
        <f t="shared" si="3113"/>
        <v>#DIV/0!</v>
      </c>
      <c r="F4095" s="103" t="e">
        <f t="shared" si="3113"/>
        <v>#DIV/0!</v>
      </c>
      <c r="G4095" s="103" t="e">
        <f t="shared" si="3113"/>
        <v>#DIV/0!</v>
      </c>
      <c r="H4095" s="103" t="e">
        <f t="shared" si="3113"/>
        <v>#DIV/0!</v>
      </c>
      <c r="I4095" s="103" t="e">
        <f t="shared" si="3113"/>
        <v>#DIV/0!</v>
      </c>
      <c r="J4095" s="103" t="e">
        <f t="shared" si="3113"/>
        <v>#DIV/0!</v>
      </c>
      <c r="K4095" s="103" t="e">
        <f t="shared" si="3113"/>
        <v>#DIV/0!</v>
      </c>
      <c r="L4095" s="103" t="e">
        <f t="shared" si="3113"/>
        <v>#DIV/0!</v>
      </c>
      <c r="M4095" s="103" t="e">
        <f t="shared" si="3113"/>
        <v>#DIV/0!</v>
      </c>
      <c r="N4095" s="103" t="e">
        <f t="shared" si="3113"/>
        <v>#DIV/0!</v>
      </c>
      <c r="O4095" s="103" t="e">
        <f t="shared" si="3113"/>
        <v>#DIV/0!</v>
      </c>
      <c r="P4095" s="107" t="e">
        <f t="shared" si="3111"/>
        <v>#DIV/0!</v>
      </c>
      <c r="Q4095" s="108" t="e">
        <f t="shared" si="3112"/>
        <v>#DIV/0!</v>
      </c>
      <c r="R4095" s="83"/>
      <c r="S4095" s="83"/>
      <c r="T4095" s="67"/>
      <c r="U4095" s="209">
        <v>2</v>
      </c>
    </row>
    <row r="4096" spans="1:21" s="60" customFormat="1" ht="15.75" hidden="1" customHeight="1" thickBot="1">
      <c r="A4096" s="174" t="s">
        <v>2376</v>
      </c>
      <c r="B4096" s="213"/>
      <c r="C4096" s="45" t="s">
        <v>2779</v>
      </c>
      <c r="D4096" s="102" t="e">
        <f t="shared" ref="D4096:O4096" si="3114">D4119/$P4119</f>
        <v>#DIV/0!</v>
      </c>
      <c r="E4096" s="103" t="e">
        <f t="shared" si="3114"/>
        <v>#DIV/0!</v>
      </c>
      <c r="F4096" s="103" t="e">
        <f t="shared" si="3114"/>
        <v>#DIV/0!</v>
      </c>
      <c r="G4096" s="103" t="e">
        <f t="shared" si="3114"/>
        <v>#DIV/0!</v>
      </c>
      <c r="H4096" s="103" t="e">
        <f t="shared" si="3114"/>
        <v>#DIV/0!</v>
      </c>
      <c r="I4096" s="103" t="e">
        <f t="shared" si="3114"/>
        <v>#DIV/0!</v>
      </c>
      <c r="J4096" s="103" t="e">
        <f t="shared" si="3114"/>
        <v>#DIV/0!</v>
      </c>
      <c r="K4096" s="103" t="e">
        <f t="shared" si="3114"/>
        <v>#DIV/0!</v>
      </c>
      <c r="L4096" s="103" t="e">
        <f t="shared" si="3114"/>
        <v>#DIV/0!</v>
      </c>
      <c r="M4096" s="103" t="e">
        <f t="shared" si="3114"/>
        <v>#DIV/0!</v>
      </c>
      <c r="N4096" s="103" t="e">
        <f t="shared" si="3114"/>
        <v>#DIV/0!</v>
      </c>
      <c r="O4096" s="103" t="e">
        <f t="shared" si="3114"/>
        <v>#DIV/0!</v>
      </c>
      <c r="P4096" s="107" t="e">
        <f t="shared" si="3111"/>
        <v>#DIV/0!</v>
      </c>
      <c r="Q4096" s="108" t="e">
        <f t="shared" si="3112"/>
        <v>#DIV/0!</v>
      </c>
      <c r="R4096" s="83"/>
      <c r="S4096" s="83"/>
      <c r="T4096" s="67"/>
      <c r="U4096" s="209">
        <v>2</v>
      </c>
    </row>
    <row r="4097" spans="1:21" s="60" customFormat="1" ht="15.75" hidden="1" customHeight="1" thickBot="1">
      <c r="A4097" s="174" t="s">
        <v>2376</v>
      </c>
      <c r="B4097" s="213"/>
      <c r="C4097" s="174" t="s">
        <v>2356</v>
      </c>
      <c r="D4097" s="351">
        <v>0</v>
      </c>
      <c r="E4097" s="352">
        <v>0</v>
      </c>
      <c r="F4097" s="352">
        <v>0</v>
      </c>
      <c r="G4097" s="352">
        <v>0</v>
      </c>
      <c r="H4097" s="352">
        <v>0</v>
      </c>
      <c r="I4097" s="352">
        <v>0</v>
      </c>
      <c r="J4097" s="352">
        <v>0</v>
      </c>
      <c r="K4097" s="352">
        <v>0</v>
      </c>
      <c r="L4097" s="352">
        <v>0</v>
      </c>
      <c r="M4097" s="352">
        <v>0</v>
      </c>
      <c r="N4097" s="352">
        <v>0</v>
      </c>
      <c r="O4097" s="83">
        <v>0</v>
      </c>
      <c r="P4097" s="304">
        <f t="shared" ref="P4097:P4106" si="3115">SUM(D4097:O4097)</f>
        <v>0</v>
      </c>
      <c r="Q4097" s="84"/>
      <c r="R4097" s="83"/>
      <c r="S4097" s="83"/>
      <c r="T4097" s="67"/>
      <c r="U4097" s="209">
        <v>2</v>
      </c>
    </row>
    <row r="4098" spans="1:21" s="60" customFormat="1" ht="15.75" hidden="1" customHeight="1" thickBot="1">
      <c r="A4098" s="174" t="s">
        <v>2376</v>
      </c>
      <c r="B4098" s="213"/>
      <c r="C4098" s="45" t="s">
        <v>2357</v>
      </c>
      <c r="D4098" s="351">
        <v>0</v>
      </c>
      <c r="E4098" s="352">
        <v>0</v>
      </c>
      <c r="F4098" s="352">
        <v>0</v>
      </c>
      <c r="G4098" s="352">
        <v>0</v>
      </c>
      <c r="H4098" s="352">
        <v>0</v>
      </c>
      <c r="I4098" s="352">
        <v>0</v>
      </c>
      <c r="J4098" s="352">
        <v>0</v>
      </c>
      <c r="K4098" s="352">
        <v>0</v>
      </c>
      <c r="L4098" s="352">
        <v>0</v>
      </c>
      <c r="M4098" s="352">
        <v>0</v>
      </c>
      <c r="N4098" s="352">
        <v>0</v>
      </c>
      <c r="O4098" s="83">
        <v>0</v>
      </c>
      <c r="P4098" s="304">
        <f t="shared" si="3115"/>
        <v>0</v>
      </c>
      <c r="Q4098" s="240"/>
      <c r="R4098" s="305"/>
      <c r="S4098" s="305"/>
      <c r="T4098" s="242"/>
      <c r="U4098" s="209">
        <v>2</v>
      </c>
    </row>
    <row r="4099" spans="1:21" s="60" customFormat="1" ht="15.75" hidden="1" customHeight="1" thickBot="1">
      <c r="A4099" s="174" t="s">
        <v>2376</v>
      </c>
      <c r="B4099" s="213"/>
      <c r="C4099" s="45" t="s">
        <v>2358</v>
      </c>
      <c r="D4099" s="351">
        <v>0</v>
      </c>
      <c r="E4099" s="352">
        <v>0</v>
      </c>
      <c r="F4099" s="352">
        <v>0</v>
      </c>
      <c r="G4099" s="352">
        <v>0</v>
      </c>
      <c r="H4099" s="352">
        <v>0</v>
      </c>
      <c r="I4099" s="352">
        <v>0</v>
      </c>
      <c r="J4099" s="352">
        <v>0</v>
      </c>
      <c r="K4099" s="352">
        <v>0</v>
      </c>
      <c r="L4099" s="352">
        <v>0</v>
      </c>
      <c r="M4099" s="352">
        <v>0</v>
      </c>
      <c r="N4099" s="352">
        <v>0</v>
      </c>
      <c r="O4099" s="83">
        <v>0</v>
      </c>
      <c r="P4099" s="304">
        <f t="shared" si="3115"/>
        <v>0</v>
      </c>
      <c r="Q4099" s="80"/>
      <c r="R4099" s="110"/>
      <c r="S4099" s="110"/>
      <c r="T4099" s="115">
        <f t="shared" ref="T4099:T4104" si="3116">R4099-S4099</f>
        <v>0</v>
      </c>
      <c r="U4099" s="209">
        <v>2</v>
      </c>
    </row>
    <row r="4100" spans="1:21" s="60" customFormat="1" ht="15.75" hidden="1" customHeight="1" thickBot="1">
      <c r="A4100" s="174" t="s">
        <v>2376</v>
      </c>
      <c r="B4100" s="213"/>
      <c r="C4100" s="45" t="s">
        <v>2359</v>
      </c>
      <c r="D4100" s="351">
        <v>0</v>
      </c>
      <c r="E4100" s="352">
        <v>0</v>
      </c>
      <c r="F4100" s="352">
        <v>0</v>
      </c>
      <c r="G4100" s="352">
        <v>0</v>
      </c>
      <c r="H4100" s="352">
        <v>0</v>
      </c>
      <c r="I4100" s="352">
        <v>0</v>
      </c>
      <c r="J4100" s="352">
        <v>0</v>
      </c>
      <c r="K4100" s="352">
        <v>0</v>
      </c>
      <c r="L4100" s="352">
        <v>0</v>
      </c>
      <c r="M4100" s="352">
        <v>0</v>
      </c>
      <c r="N4100" s="352">
        <v>0</v>
      </c>
      <c r="O4100" s="83">
        <v>0</v>
      </c>
      <c r="P4100" s="304">
        <f t="shared" si="3115"/>
        <v>0</v>
      </c>
      <c r="Q4100" s="80"/>
      <c r="R4100" s="110"/>
      <c r="S4100" s="110"/>
      <c r="T4100" s="115">
        <f t="shared" si="3116"/>
        <v>0</v>
      </c>
      <c r="U4100" s="209">
        <v>2</v>
      </c>
    </row>
    <row r="4101" spans="1:21" s="60" customFormat="1" ht="15.75" hidden="1" customHeight="1" thickBot="1">
      <c r="A4101" s="174" t="s">
        <v>2376</v>
      </c>
      <c r="B4101" s="213"/>
      <c r="C4101" s="45" t="s">
        <v>2360</v>
      </c>
      <c r="D4101" s="351">
        <v>0</v>
      </c>
      <c r="E4101" s="352">
        <v>0</v>
      </c>
      <c r="F4101" s="352">
        <v>0</v>
      </c>
      <c r="G4101" s="352">
        <v>0</v>
      </c>
      <c r="H4101" s="352">
        <v>0</v>
      </c>
      <c r="I4101" s="352">
        <v>0</v>
      </c>
      <c r="J4101" s="352">
        <v>0</v>
      </c>
      <c r="K4101" s="352">
        <v>0</v>
      </c>
      <c r="L4101" s="352">
        <v>0</v>
      </c>
      <c r="M4101" s="352">
        <v>0</v>
      </c>
      <c r="N4101" s="352">
        <v>0</v>
      </c>
      <c r="O4101" s="83">
        <v>0</v>
      </c>
      <c r="P4101" s="304">
        <f t="shared" si="3115"/>
        <v>0</v>
      </c>
      <c r="Q4101" s="80"/>
      <c r="R4101" s="110"/>
      <c r="S4101" s="110"/>
      <c r="T4101" s="115">
        <f t="shared" si="3116"/>
        <v>0</v>
      </c>
      <c r="U4101" s="209">
        <v>2</v>
      </c>
    </row>
    <row r="4102" spans="1:21" s="60" customFormat="1" ht="15.75" hidden="1" customHeight="1" thickBot="1">
      <c r="A4102" s="174" t="s">
        <v>2376</v>
      </c>
      <c r="B4102" s="213"/>
      <c r="C4102" s="43" t="s">
        <v>2361</v>
      </c>
      <c r="D4102" s="151">
        <v>0</v>
      </c>
      <c r="E4102" s="152">
        <v>0</v>
      </c>
      <c r="F4102" s="152">
        <v>0</v>
      </c>
      <c r="G4102" s="152">
        <v>0</v>
      </c>
      <c r="H4102" s="152">
        <v>2.6286E-2</v>
      </c>
      <c r="I4102" s="152">
        <v>2.6286E-2</v>
      </c>
      <c r="J4102" s="152">
        <v>2.6286E-2</v>
      </c>
      <c r="K4102" s="152">
        <v>2.6286E-2</v>
      </c>
      <c r="L4102" s="152">
        <v>2.6286E-2</v>
      </c>
      <c r="M4102" s="152">
        <v>2.6286E-2</v>
      </c>
      <c r="N4102" s="152">
        <v>2.6286E-2</v>
      </c>
      <c r="O4102" s="111">
        <v>1.5332999999999999E-2</v>
      </c>
      <c r="P4102" s="112">
        <f t="shared" si="3115"/>
        <v>0.19933499999999998</v>
      </c>
      <c r="Q4102" s="80"/>
      <c r="R4102" s="110"/>
      <c r="S4102" s="110"/>
      <c r="T4102" s="115">
        <f t="shared" si="3116"/>
        <v>0</v>
      </c>
      <c r="U4102" s="209">
        <v>2</v>
      </c>
    </row>
    <row r="4103" spans="1:21" s="60" customFormat="1" ht="15.75" hidden="1" customHeight="1" thickBot="1">
      <c r="A4103" s="174" t="s">
        <v>2376</v>
      </c>
      <c r="B4103" s="213"/>
      <c r="C4103" s="45" t="s">
        <v>2362</v>
      </c>
      <c r="D4103" s="306">
        <v>1.5332999999999999E-2</v>
      </c>
      <c r="E4103" s="307">
        <v>1.5332999999999999E-2</v>
      </c>
      <c r="F4103" s="307">
        <v>1.5332999999999999E-2</v>
      </c>
      <c r="G4103" s="307">
        <v>1.5332999999999999E-2</v>
      </c>
      <c r="H4103" s="307">
        <v>1.5332999999999999E-2</v>
      </c>
      <c r="I4103" s="307">
        <v>1.5332999999999999E-2</v>
      </c>
      <c r="J4103" s="307">
        <v>1.5332999999999999E-2</v>
      </c>
      <c r="K4103" s="350">
        <v>1.5332999999999999E-2</v>
      </c>
      <c r="L4103" s="350">
        <v>1.5332999999999999E-2</v>
      </c>
      <c r="M4103" s="350">
        <v>1.5332999999999999E-2</v>
      </c>
      <c r="N4103" s="350">
        <v>1.5332999999999999E-2</v>
      </c>
      <c r="O4103" s="308">
        <v>1.5332999999999999E-2</v>
      </c>
      <c r="P4103" s="309">
        <f t="shared" si="3115"/>
        <v>0.18399599999999994</v>
      </c>
      <c r="Q4103" s="80"/>
      <c r="R4103" s="109"/>
      <c r="S4103" s="109"/>
      <c r="T4103" s="52">
        <f>S4103-R4103</f>
        <v>0</v>
      </c>
      <c r="U4103" s="209">
        <v>2</v>
      </c>
    </row>
    <row r="4104" spans="1:21" s="60" customFormat="1" ht="15.75" hidden="1" customHeight="1" thickBot="1">
      <c r="A4104" s="174" t="s">
        <v>2376</v>
      </c>
      <c r="B4104" s="512"/>
      <c r="C4104" s="174" t="s">
        <v>2363</v>
      </c>
      <c r="D4104" s="306">
        <v>1.5332999999999999E-2</v>
      </c>
      <c r="E4104" s="307">
        <v>1.5332999999999999E-2</v>
      </c>
      <c r="F4104" s="307">
        <v>1.5332999999999999E-2</v>
      </c>
      <c r="G4104" s="307">
        <v>1.5332999999999999E-2</v>
      </c>
      <c r="H4104" s="307">
        <v>1.5332999999999999E-2</v>
      </c>
      <c r="I4104" s="307">
        <v>1.5332999999999999E-2</v>
      </c>
      <c r="J4104" s="307">
        <v>1.5332999999999999E-2</v>
      </c>
      <c r="K4104" s="307">
        <v>1.5332999999999999E-2</v>
      </c>
      <c r="L4104" s="307">
        <v>1.5332999999999999E-2</v>
      </c>
      <c r="M4104" s="307">
        <v>1.5332999999999999E-2</v>
      </c>
      <c r="N4104" s="307">
        <v>1.5332999999999999E-2</v>
      </c>
      <c r="O4104" s="308">
        <v>1.5332999999999999E-2</v>
      </c>
      <c r="P4104" s="309">
        <f t="shared" si="3115"/>
        <v>0.18399599999999994</v>
      </c>
      <c r="Q4104" s="80"/>
      <c r="R4104" s="307">
        <v>0.2</v>
      </c>
      <c r="S4104" s="307">
        <v>0.2</v>
      </c>
      <c r="T4104" s="355">
        <f t="shared" si="3116"/>
        <v>0</v>
      </c>
      <c r="U4104" s="209">
        <v>2</v>
      </c>
    </row>
    <row r="4105" spans="1:21" s="60" customFormat="1" ht="15.6" customHeight="1" thickBot="1">
      <c r="A4105" s="174" t="s">
        <v>2376</v>
      </c>
      <c r="B4105" s="513">
        <v>673</v>
      </c>
      <c r="C4105" s="598" t="s">
        <v>2827</v>
      </c>
      <c r="D4105" s="551">
        <v>27.516999999999999</v>
      </c>
      <c r="E4105" s="551">
        <v>1.7000000000000001E-2</v>
      </c>
      <c r="F4105" s="551">
        <v>1.7000000000000001E-2</v>
      </c>
      <c r="G4105" s="551">
        <v>1.7000000000000001E-2</v>
      </c>
      <c r="H4105" s="551">
        <v>1.7000000000000001E-2</v>
      </c>
      <c r="I4105" s="551">
        <v>1.7000000000000001E-2</v>
      </c>
      <c r="J4105" s="551">
        <v>1.7000000000000001E-2</v>
      </c>
      <c r="K4105" s="551">
        <v>1.7000000000000001E-2</v>
      </c>
      <c r="L4105" s="551">
        <v>1.7000000000000001E-2</v>
      </c>
      <c r="M4105" s="551">
        <v>1.7000000000000001E-2</v>
      </c>
      <c r="N4105" s="551">
        <v>1.7000000000000001E-2</v>
      </c>
      <c r="O4105" s="551">
        <f>(R4105)-SUM(D4105:N4105)</f>
        <v>1.300000000000523E-2</v>
      </c>
      <c r="P4105" s="552">
        <f t="shared" ref="P4105" si="3117">SUM(D4105:O4105)</f>
        <v>27.7</v>
      </c>
      <c r="Q4105" s="173"/>
      <c r="R4105" s="551">
        <v>27.7</v>
      </c>
      <c r="S4105" s="551">
        <v>27.7</v>
      </c>
      <c r="T4105" s="521">
        <f>R4105-S4105</f>
        <v>0</v>
      </c>
      <c r="U4105" s="209">
        <v>1</v>
      </c>
    </row>
    <row r="4106" spans="1:21" s="60" customFormat="1" ht="15.75" hidden="1" customHeight="1" thickBot="1">
      <c r="A4106" s="174" t="s">
        <v>2376</v>
      </c>
      <c r="B4106" s="409"/>
      <c r="C4106" s="163" t="s">
        <v>2364</v>
      </c>
      <c r="D4106" s="312">
        <v>1.5332999999999999E-2</v>
      </c>
      <c r="E4106" s="313">
        <v>1.5332999999999999E-2</v>
      </c>
      <c r="F4106" s="313">
        <v>1.5332999999999999E-2</v>
      </c>
      <c r="G4106" s="313">
        <v>1.5332999999999999E-2</v>
      </c>
      <c r="H4106" s="313">
        <v>1.5332999999999999E-2</v>
      </c>
      <c r="I4106" s="313">
        <v>1.5332999999999999E-2</v>
      </c>
      <c r="J4106" s="313">
        <v>1.5332999999999999E-2</v>
      </c>
      <c r="K4106" s="313">
        <v>1.5332999999999999E-2</v>
      </c>
      <c r="L4106" s="313">
        <v>1.5332999999999999E-2</v>
      </c>
      <c r="M4106" s="313">
        <v>1.5332999999999999E-2</v>
      </c>
      <c r="N4106" s="313">
        <v>1.5332999999999999E-2</v>
      </c>
      <c r="O4106" s="305">
        <v>1.5332999999999999E-2</v>
      </c>
      <c r="P4106" s="314">
        <f t="shared" si="3115"/>
        <v>0.18399599999999994</v>
      </c>
      <c r="Q4106" s="75"/>
      <c r="R4106" s="428">
        <v>0.2</v>
      </c>
      <c r="S4106" s="348">
        <v>0.2</v>
      </c>
      <c r="T4106" s="397">
        <f>R4106-S4106</f>
        <v>0</v>
      </c>
      <c r="U4106" s="209">
        <v>2</v>
      </c>
    </row>
    <row r="4107" spans="1:21" s="60" customFormat="1" ht="15.75" hidden="1" customHeight="1" thickBot="1">
      <c r="A4107" s="174" t="s">
        <v>2376</v>
      </c>
      <c r="B4107" s="62"/>
      <c r="C4107" s="45" t="s">
        <v>2365</v>
      </c>
      <c r="D4107" s="109">
        <v>1.5332999999999999E-2</v>
      </c>
      <c r="E4107" s="110">
        <v>1.5332999999999999E-2</v>
      </c>
      <c r="F4107" s="110">
        <v>1.5332999999999999E-2</v>
      </c>
      <c r="G4107" s="110">
        <v>1.5332999999999999E-2</v>
      </c>
      <c r="H4107" s="110">
        <v>1.5332999999999999E-2</v>
      </c>
      <c r="I4107" s="110">
        <v>1.5332999999999999E-2</v>
      </c>
      <c r="J4107" s="110">
        <v>1.5332999999999999E-2</v>
      </c>
      <c r="K4107" s="110">
        <v>1.5332999999999999E-2</v>
      </c>
      <c r="L4107" s="110">
        <v>1.5332999999999999E-2</v>
      </c>
      <c r="M4107" s="110">
        <v>1.5332999999999999E-2</v>
      </c>
      <c r="N4107" s="110">
        <v>1.5332999999999999E-2</v>
      </c>
      <c r="O4107" s="111">
        <v>1.5332999999999999E-2</v>
      </c>
      <c r="P4107" s="112">
        <f t="shared" ref="P4107:P4116" si="3118">SUM(D4107:O4107)</f>
        <v>0.18399599999999994</v>
      </c>
      <c r="Q4107" s="75"/>
      <c r="R4107" s="109">
        <v>0.2</v>
      </c>
      <c r="S4107" s="110">
        <v>0.2</v>
      </c>
      <c r="T4107" s="310">
        <f t="shared" ref="T4107:T4116" si="3119">R4107-S4107</f>
        <v>0</v>
      </c>
      <c r="U4107" s="209">
        <v>2</v>
      </c>
    </row>
    <row r="4108" spans="1:21" s="60" customFormat="1" ht="15.75" hidden="1" customHeight="1" thickBot="1">
      <c r="A4108" s="174" t="s">
        <v>2376</v>
      </c>
      <c r="B4108" s="62"/>
      <c r="C4108" s="45" t="s">
        <v>2366</v>
      </c>
      <c r="D4108" s="312">
        <v>1.5332999999999999E-2</v>
      </c>
      <c r="E4108" s="312">
        <v>1.5332999999999999E-2</v>
      </c>
      <c r="F4108" s="312">
        <v>1.5332999999999999E-2</v>
      </c>
      <c r="G4108" s="312">
        <v>1.5332999999999999E-2</v>
      </c>
      <c r="H4108" s="312">
        <v>1.5332999999999999E-2</v>
      </c>
      <c r="I4108" s="312">
        <v>1.5332999999999999E-2</v>
      </c>
      <c r="J4108" s="312">
        <v>1.5332999999999999E-2</v>
      </c>
      <c r="K4108" s="312">
        <v>1.5332999999999999E-2</v>
      </c>
      <c r="L4108" s="312">
        <v>1.5332999999999999E-2</v>
      </c>
      <c r="M4108" s="312">
        <v>1.5332999999999999E-2</v>
      </c>
      <c r="N4108" s="312">
        <v>1.5332999999999999E-2</v>
      </c>
      <c r="O4108" s="305">
        <v>1.5332999999999999E-2</v>
      </c>
      <c r="P4108" s="314">
        <f t="shared" si="3118"/>
        <v>0.18399599999999994</v>
      </c>
      <c r="Q4108" s="79"/>
      <c r="R4108" s="451">
        <v>0.2</v>
      </c>
      <c r="S4108" s="307">
        <v>0.2</v>
      </c>
      <c r="T4108" s="355">
        <f t="shared" si="3119"/>
        <v>0</v>
      </c>
      <c r="U4108" s="209">
        <v>2</v>
      </c>
    </row>
    <row r="4109" spans="1:21" s="60" customFormat="1" ht="15.6" hidden="1" customHeight="1" thickBot="1">
      <c r="A4109" s="174" t="s">
        <v>2376</v>
      </c>
      <c r="B4109" s="62"/>
      <c r="C4109" s="45" t="s">
        <v>2367</v>
      </c>
      <c r="D4109" s="109">
        <v>1.5332999999999999E-2</v>
      </c>
      <c r="E4109" s="110">
        <v>1.5332999999999999E-2</v>
      </c>
      <c r="F4109" s="110">
        <v>1.5332999999999999E-2</v>
      </c>
      <c r="G4109" s="110">
        <v>1.5332999999999999E-2</v>
      </c>
      <c r="H4109" s="110">
        <v>1.5332999999999999E-2</v>
      </c>
      <c r="I4109" s="110">
        <v>1.5332999999999999E-2</v>
      </c>
      <c r="J4109" s="110">
        <v>1.5332999999999999E-2</v>
      </c>
      <c r="K4109" s="110">
        <v>1.5332999999999999E-2</v>
      </c>
      <c r="L4109" s="110">
        <v>1.5332999999999999E-2</v>
      </c>
      <c r="M4109" s="110">
        <v>1.5332999999999999E-2</v>
      </c>
      <c r="N4109" s="110">
        <v>1.5332999999999999E-2</v>
      </c>
      <c r="O4109" s="111">
        <v>1.5332999999999999E-2</v>
      </c>
      <c r="P4109" s="112">
        <f t="shared" si="3118"/>
        <v>0.18399599999999994</v>
      </c>
      <c r="Q4109" s="113"/>
      <c r="R4109" s="109">
        <v>0.2</v>
      </c>
      <c r="S4109" s="110">
        <v>0.2</v>
      </c>
      <c r="T4109" s="115">
        <f t="shared" si="3119"/>
        <v>0</v>
      </c>
      <c r="U4109" s="209">
        <v>2</v>
      </c>
    </row>
    <row r="4110" spans="1:21" s="60" customFormat="1" ht="15.6" hidden="1" customHeight="1" thickBot="1">
      <c r="A4110" s="174" t="s">
        <v>2376</v>
      </c>
      <c r="B4110" s="62"/>
      <c r="C4110" s="45" t="s">
        <v>2368</v>
      </c>
      <c r="D4110" s="109">
        <v>1.5332999999999999E-2</v>
      </c>
      <c r="E4110" s="110">
        <v>1.5332999999999999E-2</v>
      </c>
      <c r="F4110" s="110">
        <v>1.5332999999999999E-2</v>
      </c>
      <c r="G4110" s="110">
        <v>1.5332999999999999E-2</v>
      </c>
      <c r="H4110" s="110">
        <v>1.5332999999999999E-2</v>
      </c>
      <c r="I4110" s="110">
        <v>1.5332999999999999E-2</v>
      </c>
      <c r="J4110" s="110">
        <v>1.5332999999999999E-2</v>
      </c>
      <c r="K4110" s="110">
        <v>1.5332999999999999E-2</v>
      </c>
      <c r="L4110" s="110">
        <v>1.5332999999999999E-2</v>
      </c>
      <c r="M4110" s="110">
        <v>1.5332999999999999E-2</v>
      </c>
      <c r="N4110" s="110">
        <v>1.5332999999999999E-2</v>
      </c>
      <c r="O4110" s="111">
        <v>1.5332999999999999E-2</v>
      </c>
      <c r="P4110" s="112">
        <f t="shared" si="3118"/>
        <v>0.18399599999999994</v>
      </c>
      <c r="Q4110" s="113"/>
      <c r="R4110" s="312">
        <v>0.2</v>
      </c>
      <c r="S4110" s="313">
        <v>0.2</v>
      </c>
      <c r="T4110" s="403">
        <f t="shared" si="3119"/>
        <v>0</v>
      </c>
      <c r="U4110" s="209">
        <v>2</v>
      </c>
    </row>
    <row r="4111" spans="1:21" s="60" customFormat="1" ht="15.75" hidden="1" customHeight="1" thickBot="1">
      <c r="A4111" s="174" t="s">
        <v>2376</v>
      </c>
      <c r="B4111" s="62">
        <f>+B4105+1</f>
        <v>674</v>
      </c>
      <c r="C4111" s="45" t="s">
        <v>2369</v>
      </c>
      <c r="D4111" s="109">
        <v>27.515332999999998</v>
      </c>
      <c r="E4111" s="110">
        <v>1.5332999999999999E-2</v>
      </c>
      <c r="F4111" s="110">
        <v>1.5332999999999999E-2</v>
      </c>
      <c r="G4111" s="110">
        <v>1.5332999999999999E-2</v>
      </c>
      <c r="H4111" s="110">
        <v>1.5332999999999999E-2</v>
      </c>
      <c r="I4111" s="110">
        <v>1.5332999999999999E-2</v>
      </c>
      <c r="J4111" s="110">
        <v>1.5332999999999999E-2</v>
      </c>
      <c r="K4111" s="110">
        <v>1.5332999999999999E-2</v>
      </c>
      <c r="L4111" s="110">
        <v>1.5332999999999999E-2</v>
      </c>
      <c r="M4111" s="110">
        <v>1.5332999999999999E-2</v>
      </c>
      <c r="N4111" s="110">
        <v>1.5332999999999999E-2</v>
      </c>
      <c r="O4111" s="111">
        <v>1.5332999999999999E-2</v>
      </c>
      <c r="P4111" s="112">
        <f t="shared" si="3118"/>
        <v>27.683995999999979</v>
      </c>
      <c r="Q4111" s="79"/>
      <c r="R4111" s="402">
        <v>27.7</v>
      </c>
      <c r="S4111" s="313">
        <f>0.2+27.5</f>
        <v>27.7</v>
      </c>
      <c r="T4111" s="115">
        <f t="shared" si="3119"/>
        <v>0</v>
      </c>
      <c r="U4111" s="209">
        <v>2</v>
      </c>
    </row>
    <row r="4112" spans="1:21" s="60" customFormat="1" ht="15.75" hidden="1" customHeight="1" thickBot="1">
      <c r="A4112" s="174" t="s">
        <v>2376</v>
      </c>
      <c r="B4112" s="408">
        <v>719</v>
      </c>
      <c r="C4112" s="544" t="s">
        <v>2370</v>
      </c>
      <c r="D4112" s="306">
        <v>27.515332999999998</v>
      </c>
      <c r="E4112" s="307">
        <v>1.5332999999999999E-2</v>
      </c>
      <c r="F4112" s="307">
        <v>1.5332999999999999E-2</v>
      </c>
      <c r="G4112" s="307">
        <v>1.5332999999999999E-2</v>
      </c>
      <c r="H4112" s="307">
        <v>1.5332999999999999E-2</v>
      </c>
      <c r="I4112" s="307">
        <v>1.5332999999999999E-2</v>
      </c>
      <c r="J4112" s="307">
        <v>1.5332999999999999E-2</v>
      </c>
      <c r="K4112" s="307">
        <v>1.5332999999999999E-2</v>
      </c>
      <c r="L4112" s="307">
        <v>1.5332999999999999E-2</v>
      </c>
      <c r="M4112" s="307">
        <v>1.5332999999999999E-2</v>
      </c>
      <c r="N4112" s="307">
        <v>1.5332999999999999E-2</v>
      </c>
      <c r="O4112" s="308">
        <v>1.5332999999999999E-2</v>
      </c>
      <c r="P4112" s="309">
        <f t="shared" si="3118"/>
        <v>27.683995999999979</v>
      </c>
      <c r="Q4112" s="113"/>
      <c r="R4112" s="307">
        <v>27.7</v>
      </c>
      <c r="S4112" s="307">
        <v>27.7</v>
      </c>
      <c r="T4112" s="355">
        <f t="shared" si="3119"/>
        <v>0</v>
      </c>
      <c r="U4112" s="209">
        <v>2</v>
      </c>
    </row>
    <row r="4113" spans="1:21" s="60" customFormat="1" ht="15.75" customHeight="1" thickBot="1">
      <c r="A4113" s="174" t="s">
        <v>2376</v>
      </c>
      <c r="B4113" s="513">
        <v>674</v>
      </c>
      <c r="C4113" s="598" t="s">
        <v>2371</v>
      </c>
      <c r="D4113" s="551">
        <v>27.515332999999998</v>
      </c>
      <c r="E4113" s="551">
        <v>1.5332999999999999E-2</v>
      </c>
      <c r="F4113" s="551">
        <v>1.5332999999999999E-2</v>
      </c>
      <c r="G4113" s="551">
        <v>1.5332999999999999E-2</v>
      </c>
      <c r="H4113" s="551">
        <v>1.5332999999999999E-2</v>
      </c>
      <c r="I4113" s="565">
        <v>1.7000000000000001E-2</v>
      </c>
      <c r="J4113" s="565">
        <v>1.7000000000000001E-2</v>
      </c>
      <c r="K4113" s="565">
        <v>1.7000000000000001E-2</v>
      </c>
      <c r="L4113" s="565">
        <v>1.7000000000000001E-2</v>
      </c>
      <c r="M4113" s="565">
        <v>1.7000000000000001E-2</v>
      </c>
      <c r="N4113" s="565">
        <v>1.7000000000000001E-2</v>
      </c>
      <c r="O4113" s="551">
        <f>(R4113)-SUM(D4113:N4113)</f>
        <v>2.1335000000011206E-2</v>
      </c>
      <c r="P4113" s="552">
        <f t="shared" si="3118"/>
        <v>27.7</v>
      </c>
      <c r="Q4113" s="523"/>
      <c r="R4113" s="553">
        <v>27.7</v>
      </c>
      <c r="S4113" s="551">
        <v>27.7</v>
      </c>
      <c r="T4113" s="521">
        <f t="shared" si="3119"/>
        <v>0</v>
      </c>
      <c r="U4113" s="209">
        <v>1</v>
      </c>
    </row>
    <row r="4114" spans="1:21" s="60" customFormat="1" ht="15.75" customHeight="1">
      <c r="A4114" s="174" t="s">
        <v>2376</v>
      </c>
      <c r="B4114" s="513">
        <v>675</v>
      </c>
      <c r="C4114" s="598" t="s">
        <v>2372</v>
      </c>
      <c r="D4114" s="565">
        <v>27.516999999999999</v>
      </c>
      <c r="E4114" s="565">
        <v>1.7000000000000001E-2</v>
      </c>
      <c r="F4114" s="565">
        <v>1.7000000000000001E-2</v>
      </c>
      <c r="G4114" s="565">
        <v>1.7000000000000001E-2</v>
      </c>
      <c r="H4114" s="565">
        <v>1.7000000000000001E-2</v>
      </c>
      <c r="I4114" s="565">
        <v>1.7000000000000001E-2</v>
      </c>
      <c r="J4114" s="565">
        <v>1.7000000000000001E-2</v>
      </c>
      <c r="K4114" s="565">
        <v>1.7000000000000001E-2</v>
      </c>
      <c r="L4114" s="565">
        <v>1.7000000000000001E-2</v>
      </c>
      <c r="M4114" s="565">
        <v>1.7000000000000001E-2</v>
      </c>
      <c r="N4114" s="565">
        <v>1.7000000000000001E-2</v>
      </c>
      <c r="O4114" s="551">
        <f>(R4114)-SUM(D4114:N4114)</f>
        <v>1.300000000000523E-2</v>
      </c>
      <c r="P4114" s="552">
        <f t="shared" si="3118"/>
        <v>27.7</v>
      </c>
      <c r="Q4114" s="523"/>
      <c r="R4114" s="553">
        <v>27.7</v>
      </c>
      <c r="S4114" s="551">
        <v>27.7</v>
      </c>
      <c r="T4114" s="521">
        <f t="shared" si="3119"/>
        <v>0</v>
      </c>
      <c r="U4114" s="209">
        <v>1</v>
      </c>
    </row>
    <row r="4115" spans="1:21" s="60" customFormat="1" ht="15.75" hidden="1" customHeight="1" thickBot="1">
      <c r="A4115" s="174" t="s">
        <v>2376</v>
      </c>
      <c r="B4115" s="409"/>
      <c r="C4115" s="163" t="s">
        <v>2373</v>
      </c>
      <c r="D4115" s="415"/>
      <c r="E4115" s="416"/>
      <c r="F4115" s="416"/>
      <c r="G4115" s="416"/>
      <c r="H4115" s="416"/>
      <c r="I4115" s="416"/>
      <c r="J4115" s="416"/>
      <c r="K4115" s="416"/>
      <c r="L4115" s="416"/>
      <c r="M4115" s="416"/>
      <c r="N4115" s="416"/>
      <c r="O4115" s="305">
        <f>(R4115)-SUM(D4115:N4115)</f>
        <v>0</v>
      </c>
      <c r="P4115" s="314">
        <f t="shared" si="3118"/>
        <v>0</v>
      </c>
      <c r="Q4115" s="80"/>
      <c r="R4115" s="402"/>
      <c r="S4115" s="313"/>
      <c r="T4115" s="403">
        <f t="shared" si="3119"/>
        <v>0</v>
      </c>
      <c r="U4115" s="209">
        <v>2</v>
      </c>
    </row>
    <row r="4116" spans="1:21" s="60" customFormat="1" ht="15.75" hidden="1" customHeight="1" thickBot="1">
      <c r="A4116" s="174" t="s">
        <v>2376</v>
      </c>
      <c r="B4116" s="213"/>
      <c r="C4116" s="45" t="s">
        <v>2374</v>
      </c>
      <c r="D4116" s="134"/>
      <c r="E4116" s="133"/>
      <c r="F4116" s="133"/>
      <c r="G4116" s="133"/>
      <c r="H4116" s="133"/>
      <c r="I4116" s="133"/>
      <c r="J4116" s="133"/>
      <c r="K4116" s="133"/>
      <c r="L4116" s="133"/>
      <c r="M4116" s="133"/>
      <c r="N4116" s="133"/>
      <c r="O4116" s="111">
        <f>(R4116)-SUM(D4116:N4116)</f>
        <v>0</v>
      </c>
      <c r="P4116" s="112">
        <f t="shared" si="3118"/>
        <v>0</v>
      </c>
      <c r="Q4116" s="80"/>
      <c r="R4116" s="116"/>
      <c r="S4116" s="110"/>
      <c r="T4116" s="115">
        <f t="shared" si="3119"/>
        <v>0</v>
      </c>
      <c r="U4116" s="209">
        <v>2</v>
      </c>
    </row>
    <row r="4117" spans="1:21" s="60" customFormat="1" ht="15.75" hidden="1" customHeight="1" thickBot="1">
      <c r="A4117" s="174" t="s">
        <v>2376</v>
      </c>
      <c r="B4117" s="213"/>
      <c r="C4117" s="45" t="s">
        <v>2587</v>
      </c>
      <c r="D4117" s="492"/>
      <c r="E4117" s="491"/>
      <c r="F4117" s="491"/>
      <c r="G4117" s="491"/>
      <c r="H4117" s="491"/>
      <c r="I4117" s="491"/>
      <c r="J4117" s="491"/>
      <c r="K4117" s="491"/>
      <c r="L4117" s="491"/>
      <c r="M4117" s="491"/>
      <c r="N4117" s="491"/>
      <c r="O4117" s="111">
        <f t="shared" ref="O4117:O4119" si="3120">(R4117)-SUM(D4117:N4117)</f>
        <v>0</v>
      </c>
      <c r="P4117" s="112">
        <f t="shared" ref="P4117:P4119" si="3121">SUM(D4117:O4117)</f>
        <v>0</v>
      </c>
      <c r="Q4117" s="80"/>
      <c r="R4117" s="116"/>
      <c r="S4117" s="110"/>
      <c r="T4117" s="115">
        <f t="shared" ref="T4117:T4119" si="3122">R4117-S4117</f>
        <v>0</v>
      </c>
      <c r="U4117" s="209">
        <v>2</v>
      </c>
    </row>
    <row r="4118" spans="1:21" s="60" customFormat="1" ht="15.75" hidden="1" customHeight="1" thickBot="1">
      <c r="A4118" s="174" t="s">
        <v>2376</v>
      </c>
      <c r="B4118" s="213"/>
      <c r="C4118" s="45" t="s">
        <v>2683</v>
      </c>
      <c r="D4118" s="492"/>
      <c r="E4118" s="491"/>
      <c r="F4118" s="491"/>
      <c r="G4118" s="491"/>
      <c r="H4118" s="491"/>
      <c r="I4118" s="491"/>
      <c r="J4118" s="491"/>
      <c r="K4118" s="491"/>
      <c r="L4118" s="491"/>
      <c r="M4118" s="491"/>
      <c r="N4118" s="491"/>
      <c r="O4118" s="111">
        <f t="shared" si="3120"/>
        <v>0</v>
      </c>
      <c r="P4118" s="112">
        <f t="shared" si="3121"/>
        <v>0</v>
      </c>
      <c r="Q4118" s="80"/>
      <c r="R4118" s="116"/>
      <c r="S4118" s="110"/>
      <c r="T4118" s="115">
        <f t="shared" si="3122"/>
        <v>0</v>
      </c>
      <c r="U4118" s="209">
        <v>2</v>
      </c>
    </row>
    <row r="4119" spans="1:21" s="60" customFormat="1" ht="15.75" hidden="1" customHeight="1" thickBot="1">
      <c r="A4119" s="174" t="s">
        <v>2376</v>
      </c>
      <c r="B4119" s="213"/>
      <c r="C4119" s="45" t="s">
        <v>2779</v>
      </c>
      <c r="D4119" s="492"/>
      <c r="E4119" s="491"/>
      <c r="F4119" s="491"/>
      <c r="G4119" s="491"/>
      <c r="H4119" s="491"/>
      <c r="I4119" s="491"/>
      <c r="J4119" s="491"/>
      <c r="K4119" s="491"/>
      <c r="L4119" s="491"/>
      <c r="M4119" s="491"/>
      <c r="N4119" s="491"/>
      <c r="O4119" s="111">
        <f t="shared" si="3120"/>
        <v>0</v>
      </c>
      <c r="P4119" s="112">
        <f t="shared" si="3121"/>
        <v>0</v>
      </c>
      <c r="Q4119" s="80"/>
      <c r="R4119" s="116"/>
      <c r="S4119" s="110"/>
      <c r="T4119" s="115">
        <f t="shared" si="3122"/>
        <v>0</v>
      </c>
      <c r="U4119" s="209">
        <v>2</v>
      </c>
    </row>
    <row r="4120" spans="1:21" s="118" customFormat="1" ht="15.6" customHeight="1">
      <c r="B4120" s="82"/>
      <c r="C4120" s="50"/>
      <c r="D4120" s="84"/>
      <c r="E4120" s="84"/>
      <c r="F4120" s="84"/>
      <c r="G4120" s="84"/>
      <c r="H4120" s="84"/>
      <c r="I4120" s="84"/>
      <c r="J4120" s="84"/>
      <c r="K4120" s="84"/>
      <c r="L4120" s="84"/>
      <c r="M4120" s="84"/>
      <c r="N4120" s="84"/>
      <c r="O4120" s="84"/>
      <c r="P4120" s="84"/>
      <c r="Q4120" s="84"/>
      <c r="R4120" s="84"/>
      <c r="S4120" s="84"/>
      <c r="T4120" s="67"/>
      <c r="U4120" s="209">
        <v>1</v>
      </c>
    </row>
    <row r="4121" spans="1:21" s="60" customFormat="1" ht="15.75" hidden="1" customHeight="1" thickBot="1">
      <c r="A4121" s="174" t="s">
        <v>80</v>
      </c>
      <c r="B4121" s="213"/>
      <c r="C4121" s="43" t="s">
        <v>361</v>
      </c>
      <c r="D4121" s="299">
        <v>7.9887567152686467E-2</v>
      </c>
      <c r="E4121" s="299">
        <v>8.1769415533218925E-2</v>
      </c>
      <c r="F4121" s="299">
        <v>7.9538210254561592E-2</v>
      </c>
      <c r="G4121" s="299">
        <v>7.8555740134434629E-2</v>
      </c>
      <c r="H4121" s="299">
        <v>8.1100831119988004E-2</v>
      </c>
      <c r="I4121" s="299">
        <v>8.6192320480495979E-2</v>
      </c>
      <c r="J4121" s="299">
        <v>9.240336436193175E-2</v>
      </c>
      <c r="K4121" s="299">
        <v>8.1040361058693569E-2</v>
      </c>
      <c r="L4121" s="299">
        <v>8.472980074296034E-2</v>
      </c>
      <c r="M4121" s="299">
        <v>9.0167820927534018E-2</v>
      </c>
      <c r="N4121" s="299">
        <v>8.2841514460073429E-2</v>
      </c>
      <c r="O4121" s="299">
        <v>8.1773053773421298E-2</v>
      </c>
      <c r="P4121" s="290">
        <f>SUM(D4121:O4121)</f>
        <v>1.0000000000000002</v>
      </c>
      <c r="Q4121" s="291"/>
      <c r="R4121" s="83"/>
      <c r="S4121" s="83"/>
      <c r="T4121" s="67"/>
      <c r="U4121" s="209">
        <v>2</v>
      </c>
    </row>
    <row r="4122" spans="1:21" s="60" customFormat="1" ht="15.75" hidden="1" customHeight="1" thickBot="1">
      <c r="A4122" s="150" t="s">
        <v>80</v>
      </c>
      <c r="B4122" s="213"/>
      <c r="C4122" s="43" t="s">
        <v>362</v>
      </c>
      <c r="D4122" s="119">
        <v>9.0125055078227559E-2</v>
      </c>
      <c r="E4122" s="119">
        <v>8.4803432217996855E-2</v>
      </c>
      <c r="F4122" s="119">
        <v>8.1711990584778904E-2</v>
      </c>
      <c r="G4122" s="119">
        <v>7.9345254970402082E-2</v>
      </c>
      <c r="H4122" s="119">
        <v>7.8675113693112877E-2</v>
      </c>
      <c r="I4122" s="119">
        <v>8.3988001809049584E-2</v>
      </c>
      <c r="J4122" s="119">
        <v>9.0380094992792828E-2</v>
      </c>
      <c r="K4122" s="119">
        <v>8.1334181829074148E-2</v>
      </c>
      <c r="L4122" s="119">
        <v>8.2020776587037603E-2</v>
      </c>
      <c r="M4122" s="119">
        <v>8.5600844932647357E-2</v>
      </c>
      <c r="N4122" s="119">
        <v>8.408599906155953E-2</v>
      </c>
      <c r="O4122" s="119">
        <v>7.7929254243320492E-2</v>
      </c>
      <c r="P4122" s="107">
        <f>SUM(D4122:O4122)</f>
        <v>0.99999999999999989</v>
      </c>
      <c r="Q4122" s="291"/>
      <c r="R4122" s="83"/>
      <c r="S4122" s="83"/>
      <c r="T4122" s="67"/>
      <c r="U4122" s="209">
        <v>2</v>
      </c>
    </row>
    <row r="4123" spans="1:21" s="60" customFormat="1" ht="15.75" hidden="1" customHeight="1" thickBot="1">
      <c r="A4123" s="150" t="s">
        <v>80</v>
      </c>
      <c r="B4123" s="213"/>
      <c r="C4123" s="43" t="s">
        <v>363</v>
      </c>
      <c r="D4123" s="346">
        <v>8.2353713950115565E-2</v>
      </c>
      <c r="E4123" s="346">
        <v>8.2917450014160052E-2</v>
      </c>
      <c r="F4123" s="346">
        <v>7.922210872419036E-2</v>
      </c>
      <c r="G4123" s="346">
        <v>7.614187100094609E-2</v>
      </c>
      <c r="H4123" s="346">
        <v>7.8496854261536617E-2</v>
      </c>
      <c r="I4123" s="346">
        <v>8.1666007153343878E-2</v>
      </c>
      <c r="J4123" s="346">
        <v>9.2965226549302074E-2</v>
      </c>
      <c r="K4123" s="346">
        <v>7.9321090473328734E-2</v>
      </c>
      <c r="L4123" s="346">
        <v>8.413207018413936E-2</v>
      </c>
      <c r="M4123" s="346">
        <v>9.5649997937219441E-2</v>
      </c>
      <c r="N4123" s="346">
        <v>8.5757524650038885E-2</v>
      </c>
      <c r="O4123" s="346">
        <v>8.1376085101678999E-2</v>
      </c>
      <c r="P4123" s="295">
        <f>SUM(D4123:O4123)</f>
        <v>1</v>
      </c>
      <c r="Q4123" s="291"/>
      <c r="R4123" s="83"/>
      <c r="S4123" s="83"/>
      <c r="T4123" s="67"/>
      <c r="U4123" s="209">
        <v>2</v>
      </c>
    </row>
    <row r="4124" spans="1:21" s="60" customFormat="1" ht="15.75" hidden="1" customHeight="1" thickBot="1">
      <c r="A4124" s="150" t="s">
        <v>80</v>
      </c>
      <c r="B4124" s="213"/>
      <c r="C4124" s="43" t="s">
        <v>364</v>
      </c>
      <c r="D4124" s="153">
        <f t="shared" ref="D4124:D4131" si="3123">D4146/$P4146</f>
        <v>8.2101440391578198E-2</v>
      </c>
      <c r="E4124" s="296">
        <f t="shared" ref="E4124:O4124" si="3124">E4146/$P4146</f>
        <v>7.9469729899929703E-2</v>
      </c>
      <c r="F4124" s="296">
        <f t="shared" si="3124"/>
        <v>7.5000719397664894E-2</v>
      </c>
      <c r="G4124" s="296">
        <f t="shared" si="3124"/>
        <v>7.842653632303058E-2</v>
      </c>
      <c r="H4124" s="296">
        <f t="shared" si="3124"/>
        <v>7.7731426247224719E-2</v>
      </c>
      <c r="I4124" s="296">
        <f t="shared" si="3124"/>
        <v>8.2149885263764127E-2</v>
      </c>
      <c r="J4124" s="296">
        <f t="shared" si="3124"/>
        <v>9.4592413534463529E-2</v>
      </c>
      <c r="K4124" s="296">
        <f t="shared" si="3124"/>
        <v>8.0455436816633308E-2</v>
      </c>
      <c r="L4124" s="296">
        <f t="shared" si="3124"/>
        <v>8.5454857859871045E-2</v>
      </c>
      <c r="M4124" s="296">
        <f t="shared" si="3124"/>
        <v>9.5694281003930945E-2</v>
      </c>
      <c r="N4124" s="296">
        <f t="shared" si="3124"/>
        <v>8.7291991368386293E-2</v>
      </c>
      <c r="O4124" s="296">
        <f t="shared" si="3124"/>
        <v>8.16312818935227E-2</v>
      </c>
      <c r="P4124" s="155">
        <f>SUM(D4124:O4124)</f>
        <v>1.0000000000000002</v>
      </c>
      <c r="Q4124" s="291"/>
      <c r="R4124" s="83"/>
      <c r="S4124" s="83"/>
      <c r="T4124" s="67"/>
      <c r="U4124" s="209">
        <v>2</v>
      </c>
    </row>
    <row r="4125" spans="1:21" s="60" customFormat="1" ht="15.75" hidden="1" customHeight="1" thickBot="1">
      <c r="A4125" s="150" t="s">
        <v>80</v>
      </c>
      <c r="B4125" s="213"/>
      <c r="C4125" s="44" t="s">
        <v>365</v>
      </c>
      <c r="D4125" s="153">
        <f t="shared" si="3123"/>
        <v>8.1342842838718316E-2</v>
      </c>
      <c r="E4125" s="296">
        <f t="shared" ref="E4125:O4126" si="3125">E4147/$P4147</f>
        <v>7.8635857045912402E-2</v>
      </c>
      <c r="F4125" s="296">
        <f t="shared" si="3125"/>
        <v>7.6013061541643417E-2</v>
      </c>
      <c r="G4125" s="296">
        <f t="shared" si="3125"/>
        <v>7.6918176219792633E-2</v>
      </c>
      <c r="H4125" s="296">
        <f t="shared" si="3125"/>
        <v>7.7799300672138708E-2</v>
      </c>
      <c r="I4125" s="296">
        <f t="shared" si="3125"/>
        <v>8.3020093261260253E-2</v>
      </c>
      <c r="J4125" s="296">
        <f t="shared" si="3125"/>
        <v>9.5246978131268631E-2</v>
      </c>
      <c r="K4125" s="296">
        <f t="shared" si="3125"/>
        <v>8.133049889011186E-2</v>
      </c>
      <c r="L4125" s="296">
        <f t="shared" si="3125"/>
        <v>8.3098246274429494E-2</v>
      </c>
      <c r="M4125" s="296">
        <f t="shared" si="3125"/>
        <v>9.8637523029977817E-2</v>
      </c>
      <c r="N4125" s="296">
        <f t="shared" si="3125"/>
        <v>8.5660751916674341E-2</v>
      </c>
      <c r="O4125" s="296">
        <f t="shared" si="3125"/>
        <v>8.2296670178072198E-2</v>
      </c>
      <c r="P4125" s="155">
        <f>SUM(D4125:O4125)</f>
        <v>1.0000000000000002</v>
      </c>
      <c r="Q4125" s="157">
        <f>(P4147/P4146-1)</f>
        <v>4.8002526777971788E-2</v>
      </c>
      <c r="R4125" s="83"/>
      <c r="S4125" s="83"/>
      <c r="T4125" s="67"/>
      <c r="U4125" s="209">
        <v>2</v>
      </c>
    </row>
    <row r="4126" spans="1:21" s="60" customFormat="1" ht="15.75" hidden="1" customHeight="1" thickBot="1">
      <c r="A4126" s="150" t="s">
        <v>80</v>
      </c>
      <c r="B4126" s="213"/>
      <c r="C4126" s="43" t="s">
        <v>491</v>
      </c>
      <c r="D4126" s="153">
        <f t="shared" si="3123"/>
        <v>8.0780432297070062E-2</v>
      </c>
      <c r="E4126" s="296">
        <f t="shared" si="3125"/>
        <v>7.7487526226566364E-2</v>
      </c>
      <c r="F4126" s="296">
        <f t="shared" si="3125"/>
        <v>7.5791915158006373E-2</v>
      </c>
      <c r="G4126" s="296">
        <f t="shared" si="3125"/>
        <v>7.6049249841100508E-2</v>
      </c>
      <c r="H4126" s="296">
        <f t="shared" si="3125"/>
        <v>7.679116046583602E-2</v>
      </c>
      <c r="I4126" s="296">
        <f t="shared" si="3125"/>
        <v>8.326603819106243E-2</v>
      </c>
      <c r="J4126" s="296">
        <f t="shared" si="3125"/>
        <v>9.4110911999117211E-2</v>
      </c>
      <c r="K4126" s="296">
        <f t="shared" si="3125"/>
        <v>8.4582328497459267E-2</v>
      </c>
      <c r="L4126" s="296">
        <f t="shared" si="3125"/>
        <v>8.426449362809596E-2</v>
      </c>
      <c r="M4126" s="296">
        <f t="shared" si="3125"/>
        <v>9.6857123032971212E-2</v>
      </c>
      <c r="N4126" s="296">
        <f t="shared" si="3125"/>
        <v>8.6519378915323436E-2</v>
      </c>
      <c r="O4126" s="296">
        <f t="shared" si="3125"/>
        <v>8.3499441747391073E-2</v>
      </c>
      <c r="P4126" s="155">
        <f t="shared" ref="P4126:P4131" si="3126">SUM(D4126:O4126)</f>
        <v>1</v>
      </c>
      <c r="Q4126" s="157">
        <f t="shared" ref="Q4126:Q4131" si="3127">(P4148/P4147-1)</f>
        <v>5.8178335325760999E-2</v>
      </c>
      <c r="R4126" s="83"/>
      <c r="S4126" s="83"/>
      <c r="T4126" s="67"/>
      <c r="U4126" s="209">
        <v>2</v>
      </c>
    </row>
    <row r="4127" spans="1:21" s="60" customFormat="1" ht="15.75" hidden="1" customHeight="1" thickBot="1">
      <c r="A4127" s="150" t="s">
        <v>80</v>
      </c>
      <c r="B4127" s="213"/>
      <c r="C4127" s="43" t="s">
        <v>612</v>
      </c>
      <c r="D4127" s="153">
        <f t="shared" si="3123"/>
        <v>7.9947773542529244E-2</v>
      </c>
      <c r="E4127" s="296">
        <f t="shared" ref="E4127:O4127" si="3128">E4149/$P4149</f>
        <v>7.8143119138102304E-2</v>
      </c>
      <c r="F4127" s="296">
        <f t="shared" si="3128"/>
        <v>7.714418094942932E-2</v>
      </c>
      <c r="G4127" s="296">
        <f t="shared" si="3128"/>
        <v>7.4744160654224429E-2</v>
      </c>
      <c r="H4127" s="296">
        <f t="shared" si="3128"/>
        <v>7.8808793068435509E-2</v>
      </c>
      <c r="I4127" s="296">
        <f t="shared" si="3128"/>
        <v>8.2255467991382947E-2</v>
      </c>
      <c r="J4127" s="296">
        <f t="shared" si="3128"/>
        <v>9.5428226747737127E-2</v>
      </c>
      <c r="K4127" s="296">
        <f t="shared" si="3128"/>
        <v>8.1504249967775999E-2</v>
      </c>
      <c r="L4127" s="296">
        <f t="shared" si="3128"/>
        <v>8.5335378871212064E-2</v>
      </c>
      <c r="M4127" s="296">
        <f t="shared" si="3128"/>
        <v>9.4876859845421949E-2</v>
      </c>
      <c r="N4127" s="296">
        <f t="shared" si="3128"/>
        <v>8.7649769614508558E-2</v>
      </c>
      <c r="O4127" s="296">
        <f t="shared" si="3128"/>
        <v>8.4162019609240635E-2</v>
      </c>
      <c r="P4127" s="155">
        <f t="shared" si="3126"/>
        <v>1.0000000000000002</v>
      </c>
      <c r="Q4127" s="156">
        <f t="shared" si="3127"/>
        <v>6.940638422275236E-2</v>
      </c>
      <c r="R4127" s="83"/>
      <c r="S4127" s="83"/>
      <c r="T4127" s="67"/>
      <c r="U4127" s="209">
        <v>2</v>
      </c>
    </row>
    <row r="4128" spans="1:21" s="60" customFormat="1" ht="15.75" hidden="1" customHeight="1" thickBot="1">
      <c r="A4128" s="150" t="s">
        <v>80</v>
      </c>
      <c r="B4128" s="213"/>
      <c r="C4128" s="43" t="s">
        <v>708</v>
      </c>
      <c r="D4128" s="153">
        <f t="shared" si="3123"/>
        <v>7.9735360601263877E-2</v>
      </c>
      <c r="E4128" s="296">
        <f t="shared" ref="E4128:O4128" si="3129">E4150/$P4150</f>
        <v>7.8060760774406698E-2</v>
      </c>
      <c r="F4128" s="296">
        <f t="shared" si="3129"/>
        <v>7.6254074722078333E-2</v>
      </c>
      <c r="G4128" s="296">
        <f t="shared" si="3129"/>
        <v>7.589588293973773E-2</v>
      </c>
      <c r="H4128" s="296">
        <f t="shared" si="3129"/>
        <v>7.9457190021879856E-2</v>
      </c>
      <c r="I4128" s="296">
        <f t="shared" si="3129"/>
        <v>8.1754136906402278E-2</v>
      </c>
      <c r="J4128" s="296">
        <f t="shared" si="3129"/>
        <v>9.5922613124586831E-2</v>
      </c>
      <c r="K4128" s="296">
        <f t="shared" si="3129"/>
        <v>8.1278595578594084E-2</v>
      </c>
      <c r="L4128" s="296">
        <f t="shared" si="3129"/>
        <v>8.4877855050691065E-2</v>
      </c>
      <c r="M4128" s="296">
        <f t="shared" si="3129"/>
        <v>9.5908197056114017E-2</v>
      </c>
      <c r="N4128" s="296">
        <f t="shared" si="3129"/>
        <v>8.6997847271052267E-2</v>
      </c>
      <c r="O4128" s="296">
        <f t="shared" si="3129"/>
        <v>8.3857485953192992E-2</v>
      </c>
      <c r="P4128" s="155">
        <f t="shared" si="3126"/>
        <v>1</v>
      </c>
      <c r="Q4128" s="156">
        <f t="shared" si="3127"/>
        <v>6.6195397700923531E-2</v>
      </c>
      <c r="R4128" s="83"/>
      <c r="S4128" s="83"/>
      <c r="T4128" s="232"/>
      <c r="U4128" s="209">
        <v>2</v>
      </c>
    </row>
    <row r="4129" spans="1:21" s="60" customFormat="1" ht="15.75" hidden="1" customHeight="1" thickBot="1">
      <c r="A4129" s="150" t="s">
        <v>80</v>
      </c>
      <c r="B4129" s="62"/>
      <c r="C4129" s="45" t="s">
        <v>794</v>
      </c>
      <c r="D4129" s="298">
        <f t="shared" si="3123"/>
        <v>7.3849341316159833E-2</v>
      </c>
      <c r="E4129" s="299">
        <f t="shared" ref="E4129:O4129" si="3130">E4151/$P4151</f>
        <v>8.7880853589976812E-2</v>
      </c>
      <c r="F4129" s="299">
        <f t="shared" si="3130"/>
        <v>7.4799202972639409E-2</v>
      </c>
      <c r="G4129" s="299">
        <f t="shared" si="3130"/>
        <v>7.7397184260102295E-2</v>
      </c>
      <c r="H4129" s="299">
        <f t="shared" si="3130"/>
        <v>7.9485152074614818E-2</v>
      </c>
      <c r="I4129" s="299">
        <f t="shared" si="3130"/>
        <v>8.2177865722226739E-2</v>
      </c>
      <c r="J4129" s="299">
        <f t="shared" si="3130"/>
        <v>9.6303795810916359E-2</v>
      </c>
      <c r="K4129" s="299">
        <f t="shared" si="3130"/>
        <v>8.0462373746949215E-2</v>
      </c>
      <c r="L4129" s="299">
        <f t="shared" si="3130"/>
        <v>8.4567292645029005E-2</v>
      </c>
      <c r="M4129" s="299">
        <f t="shared" si="3130"/>
        <v>9.5682991899135858E-2</v>
      </c>
      <c r="N4129" s="299">
        <f t="shared" si="3130"/>
        <v>8.506104738110469E-2</v>
      </c>
      <c r="O4129" s="299">
        <f t="shared" si="3130"/>
        <v>8.2332898581144814E-2</v>
      </c>
      <c r="P4129" s="300">
        <f t="shared" si="3126"/>
        <v>0.99999999999999989</v>
      </c>
      <c r="Q4129" s="301">
        <f t="shared" si="3127"/>
        <v>5.5688854570478119E-2</v>
      </c>
      <c r="R4129" s="83"/>
      <c r="S4129" s="83"/>
      <c r="T4129" s="67"/>
      <c r="U4129" s="209">
        <v>2</v>
      </c>
    </row>
    <row r="4130" spans="1:21" s="60" customFormat="1" ht="15.75" hidden="1" customHeight="1" thickBot="1">
      <c r="A4130" s="150" t="s">
        <v>80</v>
      </c>
      <c r="B4130" s="62"/>
      <c r="C4130" s="45" t="s">
        <v>876</v>
      </c>
      <c r="D4130" s="130">
        <f t="shared" si="3123"/>
        <v>8.142354794636375E-2</v>
      </c>
      <c r="E4130" s="119">
        <f t="shared" ref="E4130:O4131" si="3131">E4152/$P4152</f>
        <v>8.0068002434986865E-2</v>
      </c>
      <c r="F4130" s="119">
        <f t="shared" si="3131"/>
        <v>7.703708352591318E-2</v>
      </c>
      <c r="G4130" s="119">
        <f t="shared" si="3131"/>
        <v>7.7069389690144374E-2</v>
      </c>
      <c r="H4130" s="119">
        <f t="shared" si="3131"/>
        <v>7.7042734749976957E-2</v>
      </c>
      <c r="I4130" s="119">
        <f t="shared" si="3131"/>
        <v>8.2504841646972013E-2</v>
      </c>
      <c r="J4130" s="119">
        <f t="shared" si="3131"/>
        <v>9.5303367623548144E-2</v>
      </c>
      <c r="K4130" s="119">
        <f t="shared" si="3131"/>
        <v>8.1211077619410765E-2</v>
      </c>
      <c r="L4130" s="119">
        <f t="shared" si="3131"/>
        <v>8.2660841594206322E-2</v>
      </c>
      <c r="M4130" s="119">
        <f t="shared" si="3131"/>
        <v>9.4997186396819241E-2</v>
      </c>
      <c r="N4130" s="119">
        <f t="shared" si="3131"/>
        <v>8.6319747544751135E-2</v>
      </c>
      <c r="O4130" s="119">
        <f t="shared" si="3131"/>
        <v>8.4362179226907211E-2</v>
      </c>
      <c r="P4130" s="175">
        <f t="shared" si="3126"/>
        <v>0.99999999999999989</v>
      </c>
      <c r="Q4130" s="176">
        <f t="shared" si="3127"/>
        <v>3.6421474140516885E-2</v>
      </c>
      <c r="R4130" s="83"/>
      <c r="S4130" s="83"/>
      <c r="T4130" s="67"/>
      <c r="U4130" s="209">
        <v>2</v>
      </c>
    </row>
    <row r="4131" spans="1:21" s="60" customFormat="1" ht="15.6" hidden="1" customHeight="1" thickBot="1">
      <c r="A4131" s="150" t="s">
        <v>80</v>
      </c>
      <c r="B4131" s="62"/>
      <c r="C4131" s="45" t="s">
        <v>960</v>
      </c>
      <c r="D4131" s="130">
        <f t="shared" si="3123"/>
        <v>7.9504562670975082E-2</v>
      </c>
      <c r="E4131" s="119">
        <f t="shared" si="3131"/>
        <v>7.8970737103767785E-2</v>
      </c>
      <c r="F4131" s="119">
        <f t="shared" si="3131"/>
        <v>7.4705599343372772E-2</v>
      </c>
      <c r="G4131" s="119">
        <f t="shared" si="3131"/>
        <v>7.0725302106968702E-2</v>
      </c>
      <c r="H4131" s="119">
        <f t="shared" si="3131"/>
        <v>8.249689315622874E-2</v>
      </c>
      <c r="I4131" s="119">
        <f t="shared" si="3131"/>
        <v>8.4766418012852687E-2</v>
      </c>
      <c r="J4131" s="119">
        <f t="shared" si="3131"/>
        <v>9.6826945931509742E-2</v>
      </c>
      <c r="K4131" s="119">
        <f t="shared" si="3131"/>
        <v>8.236704598360009E-2</v>
      </c>
      <c r="L4131" s="119">
        <f t="shared" si="3131"/>
        <v>8.3981778498823156E-2</v>
      </c>
      <c r="M4131" s="119">
        <f t="shared" si="3131"/>
        <v>9.6437847935206697E-2</v>
      </c>
      <c r="N4131" s="119">
        <f t="shared" si="3131"/>
        <v>8.5887655524580581E-2</v>
      </c>
      <c r="O4131" s="119">
        <f t="shared" si="3131"/>
        <v>8.332921373211391E-2</v>
      </c>
      <c r="P4131" s="175">
        <f t="shared" si="3126"/>
        <v>0.99999999999999989</v>
      </c>
      <c r="Q4131" s="176">
        <f t="shared" si="3127"/>
        <v>5.0011412594670679E-2</v>
      </c>
      <c r="R4131" s="83"/>
      <c r="S4131" s="83"/>
      <c r="T4131" s="67"/>
      <c r="U4131" s="209">
        <v>2</v>
      </c>
    </row>
    <row r="4132" spans="1:21" s="60" customFormat="1" ht="15.6" hidden="1" customHeight="1" thickBot="1">
      <c r="A4132" s="150" t="s">
        <v>80</v>
      </c>
      <c r="B4132" s="62"/>
      <c r="C4132" s="45" t="s">
        <v>1094</v>
      </c>
      <c r="D4132" s="130">
        <f t="shared" ref="D4132:O4132" si="3132">D4155/$P4155</f>
        <v>8.2454610896270347E-2</v>
      </c>
      <c r="E4132" s="119">
        <f t="shared" si="3132"/>
        <v>7.9690014257704889E-2</v>
      </c>
      <c r="F4132" s="119">
        <f t="shared" si="3132"/>
        <v>7.565856227469675E-2</v>
      </c>
      <c r="G4132" s="119">
        <f t="shared" si="3132"/>
        <v>7.6795447220606564E-2</v>
      </c>
      <c r="H4132" s="119">
        <f t="shared" si="3132"/>
        <v>7.9926838807258649E-2</v>
      </c>
      <c r="I4132" s="119">
        <f t="shared" si="3132"/>
        <v>8.2399292452304207E-2</v>
      </c>
      <c r="J4132" s="119">
        <f t="shared" si="3132"/>
        <v>9.4991077506140428E-2</v>
      </c>
      <c r="K4132" s="119">
        <f t="shared" si="3132"/>
        <v>8.1836947210935318E-2</v>
      </c>
      <c r="L4132" s="119">
        <f t="shared" si="3132"/>
        <v>8.0876884390016307E-2</v>
      </c>
      <c r="M4132" s="119">
        <f t="shared" si="3132"/>
        <v>9.4530055498833754E-2</v>
      </c>
      <c r="N4132" s="119">
        <f t="shared" si="3132"/>
        <v>8.6119395997193524E-2</v>
      </c>
      <c r="O4132" s="119">
        <f t="shared" si="3132"/>
        <v>8.4720873488039236E-2</v>
      </c>
      <c r="P4132" s="175">
        <f>SUM(D4132:O4132)</f>
        <v>0.99999999999999989</v>
      </c>
      <c r="Q4132" s="176">
        <f>(P4155/P4153-1)</f>
        <v>4.7390592380778473E-2</v>
      </c>
      <c r="R4132" s="83"/>
      <c r="S4132" s="83"/>
      <c r="T4132" s="67"/>
      <c r="U4132" s="209">
        <v>2</v>
      </c>
    </row>
    <row r="4133" spans="1:21" s="60" customFormat="1" ht="15.6" hidden="1" customHeight="1" thickBot="1">
      <c r="A4133" s="150" t="s">
        <v>80</v>
      </c>
      <c r="B4133" s="62">
        <f>+B4112+1</f>
        <v>720</v>
      </c>
      <c r="C4133" s="45" t="s">
        <v>1972</v>
      </c>
      <c r="D4133" s="130">
        <f t="shared" ref="D4133:D4139" si="3133">D4156/$P4156</f>
        <v>8.8401493554458671E-2</v>
      </c>
      <c r="E4133" s="119">
        <f t="shared" ref="E4133:O4133" si="3134">E4156/$P4156</f>
        <v>8.5671439059777491E-2</v>
      </c>
      <c r="F4133" s="119">
        <f t="shared" si="3134"/>
        <v>8.2572906246190181E-2</v>
      </c>
      <c r="G4133" s="119">
        <f t="shared" si="3134"/>
        <v>8.1343528755984496E-2</v>
      </c>
      <c r="H4133" s="119">
        <f t="shared" si="3134"/>
        <v>8.7646789250731105E-2</v>
      </c>
      <c r="I4133" s="119">
        <f t="shared" si="3134"/>
        <v>8.9217822783467141E-2</v>
      </c>
      <c r="J4133" s="119">
        <f t="shared" si="3134"/>
        <v>0.10245405024450131</v>
      </c>
      <c r="K4133" s="119">
        <f t="shared" si="3134"/>
        <v>9.0316034935297995E-2</v>
      </c>
      <c r="L4133" s="119">
        <f t="shared" si="3134"/>
        <v>8.805063073163627E-2</v>
      </c>
      <c r="M4133" s="119">
        <f t="shared" si="3134"/>
        <v>7.4867720410887989E-2</v>
      </c>
      <c r="N4133" s="119">
        <f t="shared" si="3134"/>
        <v>5.7338727372997118E-2</v>
      </c>
      <c r="O4133" s="119">
        <f t="shared" si="3134"/>
        <v>7.2118856654070071E-2</v>
      </c>
      <c r="P4133" s="175">
        <f t="shared" ref="P4133:P4142" si="3135">SUM(D4133:O4133)</f>
        <v>0.99999999999999978</v>
      </c>
      <c r="Q4133" s="176">
        <f>(P4156/P4155-1)</f>
        <v>-5.2279187358782675E-2</v>
      </c>
      <c r="R4133" s="83"/>
      <c r="S4133" s="83"/>
      <c r="T4133" s="67"/>
      <c r="U4133" s="209">
        <v>2</v>
      </c>
    </row>
    <row r="4134" spans="1:21" s="60" customFormat="1" ht="15.6" hidden="1" customHeight="1">
      <c r="A4134" s="150" t="s">
        <v>80</v>
      </c>
      <c r="B4134" s="408">
        <f>+B4133+1</f>
        <v>721</v>
      </c>
      <c r="C4134" s="544" t="s">
        <v>1973</v>
      </c>
      <c r="D4134" s="460">
        <f t="shared" si="3133"/>
        <v>7.4351412580420273E-2</v>
      </c>
      <c r="E4134" s="346">
        <f t="shared" ref="E4134:O4134" si="3136">E4157/$P4157</f>
        <v>7.2575581273425338E-2</v>
      </c>
      <c r="F4134" s="346">
        <f t="shared" si="3136"/>
        <v>6.8980769276837883E-2</v>
      </c>
      <c r="G4134" s="346">
        <f t="shared" si="3136"/>
        <v>7.6145349355469835E-2</v>
      </c>
      <c r="H4134" s="346">
        <f t="shared" si="3136"/>
        <v>7.7926518744809617E-2</v>
      </c>
      <c r="I4134" s="346">
        <f t="shared" si="3136"/>
        <v>7.6806973795994452E-2</v>
      </c>
      <c r="J4134" s="346">
        <f t="shared" si="3136"/>
        <v>9.1235432069841998E-2</v>
      </c>
      <c r="K4134" s="346">
        <f t="shared" si="3136"/>
        <v>7.9909143913028363E-2</v>
      </c>
      <c r="L4134" s="346">
        <f t="shared" si="3136"/>
        <v>8.0964807005887693E-2</v>
      </c>
      <c r="M4134" s="346">
        <f t="shared" si="3136"/>
        <v>0.10538670113655182</v>
      </c>
      <c r="N4134" s="346">
        <f t="shared" si="3136"/>
        <v>9.7869193110663305E-2</v>
      </c>
      <c r="O4134" s="346">
        <f t="shared" si="3136"/>
        <v>9.7848117737069348E-2</v>
      </c>
      <c r="P4134" s="545">
        <f t="shared" si="3135"/>
        <v>1</v>
      </c>
      <c r="Q4134" s="548">
        <f t="shared" ref="Q4134:Q4142" si="3137">(P4157/P4156-1)</f>
        <v>9.2622275134012444E-2</v>
      </c>
      <c r="R4134" s="83"/>
      <c r="S4134" s="83"/>
      <c r="T4134" s="67"/>
      <c r="U4134" s="209">
        <v>2</v>
      </c>
    </row>
    <row r="4135" spans="1:21" s="60" customFormat="1" ht="15.6" customHeight="1">
      <c r="A4135" s="150" t="s">
        <v>80</v>
      </c>
      <c r="B4135" s="513">
        <v>676</v>
      </c>
      <c r="C4135" s="550" t="s">
        <v>1974</v>
      </c>
      <c r="D4135" s="119">
        <f t="shared" si="3133"/>
        <v>8.0482172183256984E-2</v>
      </c>
      <c r="E4135" s="119">
        <f t="shared" ref="E4135:O4135" si="3138">E4158/$P4158</f>
        <v>7.8977497677392025E-2</v>
      </c>
      <c r="F4135" s="119">
        <f t="shared" si="3138"/>
        <v>7.130697560964859E-2</v>
      </c>
      <c r="G4135" s="119">
        <f t="shared" si="3138"/>
        <v>7.4097622389613566E-2</v>
      </c>
      <c r="H4135" s="119">
        <f t="shared" si="3138"/>
        <v>7.8445194771663479E-2</v>
      </c>
      <c r="I4135" s="119">
        <f t="shared" si="3138"/>
        <v>8.0784280687721616E-2</v>
      </c>
      <c r="J4135" s="119">
        <f t="shared" si="3138"/>
        <v>9.5995765144326117E-2</v>
      </c>
      <c r="K4135" s="119">
        <f t="shared" si="3138"/>
        <v>7.931927410739259E-2</v>
      </c>
      <c r="L4135" s="119">
        <f t="shared" si="3138"/>
        <v>8.4186698739589921E-2</v>
      </c>
      <c r="M4135" s="119">
        <f t="shared" si="3138"/>
        <v>9.75847079692585E-2</v>
      </c>
      <c r="N4135" s="119">
        <f t="shared" si="3138"/>
        <v>9.1845596113918015E-2</v>
      </c>
      <c r="O4135" s="119">
        <f t="shared" si="3138"/>
        <v>8.6974214606218569E-2</v>
      </c>
      <c r="P4135" s="175">
        <f t="shared" si="3135"/>
        <v>0.99999999999999989</v>
      </c>
      <c r="Q4135" s="556">
        <f t="shared" si="3137"/>
        <v>0.23995276559453105</v>
      </c>
      <c r="R4135" s="83"/>
      <c r="S4135" s="83"/>
      <c r="T4135" s="67"/>
      <c r="U4135" s="209">
        <v>1</v>
      </c>
    </row>
    <row r="4136" spans="1:21" s="60" customFormat="1" ht="15.6" customHeight="1">
      <c r="A4136" s="150" t="s">
        <v>80</v>
      </c>
      <c r="B4136" s="513">
        <f>+B4135+1</f>
        <v>677</v>
      </c>
      <c r="C4136" s="550" t="s">
        <v>1975</v>
      </c>
      <c r="D4136" s="119">
        <f t="shared" si="3133"/>
        <v>8.3101225553905589E-2</v>
      </c>
      <c r="E4136" s="119">
        <f t="shared" ref="E4136:O4136" si="3139">E4159/$P4159</f>
        <v>7.9040490072024502E-2</v>
      </c>
      <c r="F4136" s="119">
        <f t="shared" si="3139"/>
        <v>7.7676678096392268E-2</v>
      </c>
      <c r="G4136" s="119">
        <f t="shared" si="3139"/>
        <v>7.4152539654147379E-2</v>
      </c>
      <c r="H4136" s="119">
        <f t="shared" si="3139"/>
        <v>8.1021868555043106E-2</v>
      </c>
      <c r="I4136" s="119">
        <f t="shared" si="3139"/>
        <v>7.9881107762335216E-2</v>
      </c>
      <c r="J4136" s="119">
        <f t="shared" si="3139"/>
        <v>9.6716959858872534E-2</v>
      </c>
      <c r="K4136" s="119">
        <f t="shared" si="3139"/>
        <v>8.1662011782982422E-2</v>
      </c>
      <c r="L4136" s="119">
        <f t="shared" si="3139"/>
        <v>8.4234860699599776E-2</v>
      </c>
      <c r="M4136" s="119">
        <f t="shared" si="3139"/>
        <v>9.4489084066933293E-2</v>
      </c>
      <c r="N4136" s="119">
        <f t="shared" si="3139"/>
        <v>8.5160586227571E-2</v>
      </c>
      <c r="O4136" s="119">
        <f t="shared" si="3139"/>
        <v>8.2862587670192847E-2</v>
      </c>
      <c r="P4136" s="175">
        <f t="shared" si="3135"/>
        <v>0.99999999999999989</v>
      </c>
      <c r="Q4136" s="556">
        <f t="shared" si="3137"/>
        <v>6.5560534274056614E-2</v>
      </c>
      <c r="R4136" s="83"/>
      <c r="S4136" s="83"/>
      <c r="T4136" s="67"/>
      <c r="U4136" s="209">
        <v>1</v>
      </c>
    </row>
    <row r="4137" spans="1:21" s="60" customFormat="1" ht="15.75" customHeight="1">
      <c r="A4137" s="150" t="s">
        <v>80</v>
      </c>
      <c r="B4137" s="513">
        <f>+B4136+1</f>
        <v>678</v>
      </c>
      <c r="C4137" s="550" t="s">
        <v>1976</v>
      </c>
      <c r="D4137" s="119">
        <f t="shared" si="3133"/>
        <v>8.2643157278992047E-2</v>
      </c>
      <c r="E4137" s="119">
        <f t="shared" ref="E4137:O4137" si="3140">E4160/$P4160</f>
        <v>8.2170198660496546E-2</v>
      </c>
      <c r="F4137" s="119">
        <f t="shared" si="3140"/>
        <v>7.7340524220001497E-2</v>
      </c>
      <c r="G4137" s="119">
        <f t="shared" si="3140"/>
        <v>7.9503937335400288E-2</v>
      </c>
      <c r="H4137" s="119">
        <f t="shared" si="3140"/>
        <v>8.0301606815740376E-2</v>
      </c>
      <c r="I4137" s="119">
        <f t="shared" si="3140"/>
        <v>8.1311215694558084E-2</v>
      </c>
      <c r="J4137" s="119">
        <f t="shared" si="3140"/>
        <v>9.1563708018069317E-2</v>
      </c>
      <c r="K4137" s="119">
        <f t="shared" si="3140"/>
        <v>7.9979392939175845E-2</v>
      </c>
      <c r="L4137" s="119">
        <f t="shared" si="3140"/>
        <v>8.4024697186946745E-2</v>
      </c>
      <c r="M4137" s="119">
        <f t="shared" si="3140"/>
        <v>9.3595380937452607E-2</v>
      </c>
      <c r="N4137" s="119">
        <f t="shared" si="3140"/>
        <v>8.4721613185705952E-2</v>
      </c>
      <c r="O4137" s="119">
        <f t="shared" si="3140"/>
        <v>8.2844567727460683E-2</v>
      </c>
      <c r="P4137" s="175">
        <f t="shared" si="3135"/>
        <v>1</v>
      </c>
      <c r="Q4137" s="556">
        <f t="shared" si="3137"/>
        <v>-1.1732240039951658E-2</v>
      </c>
      <c r="R4137" s="83"/>
      <c r="S4137" s="83"/>
      <c r="T4137" s="67"/>
      <c r="U4137" s="209">
        <v>1</v>
      </c>
    </row>
    <row r="4138" spans="1:21" s="60" customFormat="1" ht="15.75" customHeight="1">
      <c r="A4138" s="150" t="s">
        <v>80</v>
      </c>
      <c r="B4138" s="513">
        <f>+B4137+1</f>
        <v>679</v>
      </c>
      <c r="C4138" s="550" t="s">
        <v>1977</v>
      </c>
      <c r="D4138" s="119">
        <f t="shared" si="3133"/>
        <v>8.0967823694486837E-2</v>
      </c>
      <c r="E4138" s="119">
        <f t="shared" ref="E4138:O4138" si="3141">E4161/$P4161</f>
        <v>7.874289451369744E-2</v>
      </c>
      <c r="F4138" s="119">
        <f t="shared" si="3141"/>
        <v>7.6373002466237003E-2</v>
      </c>
      <c r="G4138" s="119">
        <f t="shared" si="3141"/>
        <v>7.4545951892012283E-2</v>
      </c>
      <c r="H4138" s="119">
        <f t="shared" si="3141"/>
        <v>7.9548224307736545E-2</v>
      </c>
      <c r="I4138" s="119">
        <f t="shared" si="3141"/>
        <v>8.4416194985637211E-2</v>
      </c>
      <c r="J4138" s="119">
        <f t="shared" si="3141"/>
        <v>9.2272408845301371E-2</v>
      </c>
      <c r="K4138" s="119">
        <f t="shared" si="3141"/>
        <v>7.8799573388349281E-2</v>
      </c>
      <c r="L4138" s="119">
        <f t="shared" si="3141"/>
        <v>8.6601813247677115E-2</v>
      </c>
      <c r="M4138" s="119">
        <f t="shared" si="3141"/>
        <v>9.4918244555811104E-2</v>
      </c>
      <c r="N4138" s="119">
        <f t="shared" si="3141"/>
        <v>8.8555284546423058E-2</v>
      </c>
      <c r="O4138" s="119">
        <f t="shared" si="3141"/>
        <v>8.425858355663067E-2</v>
      </c>
      <c r="P4138" s="175">
        <f t="shared" si="3135"/>
        <v>1</v>
      </c>
      <c r="Q4138" s="556">
        <f t="shared" si="3137"/>
        <v>-2.4593779987882924E-2</v>
      </c>
      <c r="R4138" s="83"/>
      <c r="S4138" s="83"/>
      <c r="T4138" s="67"/>
      <c r="U4138" s="209">
        <v>1</v>
      </c>
    </row>
    <row r="4139" spans="1:21" s="60" customFormat="1" ht="15.75" customHeight="1">
      <c r="A4139" s="150" t="s">
        <v>80</v>
      </c>
      <c r="B4139" s="513">
        <v>680</v>
      </c>
      <c r="C4139" s="550" t="s">
        <v>1978</v>
      </c>
      <c r="D4139" s="119">
        <f t="shared" si="3133"/>
        <v>8.2706560218155006E-2</v>
      </c>
      <c r="E4139" s="119">
        <f t="shared" ref="E4139:O4139" si="3142">E4162/$P4162</f>
        <v>8.3447856827789296E-2</v>
      </c>
      <c r="F4139" s="119">
        <f t="shared" si="3142"/>
        <v>7.4138182273837894E-2</v>
      </c>
      <c r="G4139" s="119">
        <f t="shared" si="3142"/>
        <v>7.6870301449117204E-2</v>
      </c>
      <c r="H4139" s="119">
        <f t="shared" si="3142"/>
        <v>7.8110336555106949E-2</v>
      </c>
      <c r="I4139" s="119">
        <f t="shared" si="3142"/>
        <v>7.1428571428571438E-2</v>
      </c>
      <c r="J4139" s="119">
        <f t="shared" si="3142"/>
        <v>0.10714285714285715</v>
      </c>
      <c r="K4139" s="119">
        <f t="shared" si="3142"/>
        <v>7.1428571428571438E-2</v>
      </c>
      <c r="L4139" s="119">
        <f t="shared" si="3142"/>
        <v>7.1428571428571438E-2</v>
      </c>
      <c r="M4139" s="119">
        <f t="shared" si="3142"/>
        <v>0.10714285714285715</v>
      </c>
      <c r="N4139" s="119">
        <f t="shared" si="3142"/>
        <v>7.1428571428571438E-2</v>
      </c>
      <c r="O4139" s="119">
        <f t="shared" si="3142"/>
        <v>0.10472676267599354</v>
      </c>
      <c r="P4139" s="175">
        <f t="shared" si="3135"/>
        <v>1</v>
      </c>
      <c r="Q4139" s="556">
        <f t="shared" si="3137"/>
        <v>1.0136884211599417E-2</v>
      </c>
      <c r="R4139" s="83"/>
      <c r="S4139" s="83"/>
      <c r="T4139" s="67"/>
      <c r="U4139" s="209">
        <v>1</v>
      </c>
    </row>
    <row r="4140" spans="1:21" s="60" customFormat="1" ht="15.75" customHeight="1">
      <c r="A4140" s="150" t="s">
        <v>80</v>
      </c>
      <c r="B4140" s="513">
        <v>681</v>
      </c>
      <c r="C4140" s="550" t="s">
        <v>1979</v>
      </c>
      <c r="D4140" s="119">
        <f t="shared" ref="D4140:O4142" si="3143">D4163/$P4163</f>
        <v>7.1428571428571438E-2</v>
      </c>
      <c r="E4140" s="119">
        <f t="shared" si="3143"/>
        <v>7.1428571428571438E-2</v>
      </c>
      <c r="F4140" s="119">
        <f t="shared" si="3143"/>
        <v>7.1428571428571438E-2</v>
      </c>
      <c r="G4140" s="119">
        <f t="shared" si="3143"/>
        <v>7.1428571428571438E-2</v>
      </c>
      <c r="H4140" s="119">
        <f t="shared" si="3143"/>
        <v>7.1428571428571438E-2</v>
      </c>
      <c r="I4140" s="119">
        <f t="shared" si="3143"/>
        <v>0.10714285714285715</v>
      </c>
      <c r="J4140" s="119">
        <f t="shared" si="3143"/>
        <v>0.10714285714285715</v>
      </c>
      <c r="K4140" s="119">
        <f t="shared" si="3143"/>
        <v>7.1428571428571438E-2</v>
      </c>
      <c r="L4140" s="119">
        <f t="shared" si="3143"/>
        <v>7.1428571428571438E-2</v>
      </c>
      <c r="M4140" s="119">
        <f t="shared" si="3143"/>
        <v>0.10714285714285715</v>
      </c>
      <c r="N4140" s="119">
        <f t="shared" si="3143"/>
        <v>7.1428571428571438E-2</v>
      </c>
      <c r="O4140" s="119">
        <f t="shared" si="3143"/>
        <v>0.10714285714285708</v>
      </c>
      <c r="P4140" s="175">
        <f t="shared" si="3135"/>
        <v>0.99999999999999989</v>
      </c>
      <c r="Q4140" s="556">
        <f t="shared" si="3137"/>
        <v>0</v>
      </c>
      <c r="R4140" s="83"/>
      <c r="S4140" s="83"/>
      <c r="T4140" s="67"/>
      <c r="U4140" s="209">
        <v>1</v>
      </c>
    </row>
    <row r="4141" spans="1:21" s="60" customFormat="1" ht="15.75" hidden="1" customHeight="1" thickBot="1">
      <c r="A4141" s="150" t="s">
        <v>80</v>
      </c>
      <c r="B4141" s="409"/>
      <c r="C4141" s="457" t="s">
        <v>1980</v>
      </c>
      <c r="D4141" s="102" t="e">
        <f t="shared" si="3143"/>
        <v>#DIV/0!</v>
      </c>
      <c r="E4141" s="103" t="e">
        <f t="shared" si="3143"/>
        <v>#DIV/0!</v>
      </c>
      <c r="F4141" s="103" t="e">
        <f t="shared" si="3143"/>
        <v>#DIV/0!</v>
      </c>
      <c r="G4141" s="103" t="e">
        <f t="shared" si="3143"/>
        <v>#DIV/0!</v>
      </c>
      <c r="H4141" s="103" t="e">
        <f t="shared" si="3143"/>
        <v>#DIV/0!</v>
      </c>
      <c r="I4141" s="103" t="e">
        <f t="shared" si="3143"/>
        <v>#DIV/0!</v>
      </c>
      <c r="J4141" s="103" t="e">
        <f t="shared" si="3143"/>
        <v>#DIV/0!</v>
      </c>
      <c r="K4141" s="103" t="e">
        <f t="shared" si="3143"/>
        <v>#DIV/0!</v>
      </c>
      <c r="L4141" s="103" t="e">
        <f t="shared" si="3143"/>
        <v>#DIV/0!</v>
      </c>
      <c r="M4141" s="103" t="e">
        <f t="shared" si="3143"/>
        <v>#DIV/0!</v>
      </c>
      <c r="N4141" s="103" t="e">
        <f t="shared" si="3143"/>
        <v>#DIV/0!</v>
      </c>
      <c r="O4141" s="103" t="e">
        <f t="shared" si="3143"/>
        <v>#DIV/0!</v>
      </c>
      <c r="P4141" s="105" t="e">
        <f t="shared" si="3135"/>
        <v>#DIV/0!</v>
      </c>
      <c r="Q4141" s="106">
        <f t="shared" si="3137"/>
        <v>-1</v>
      </c>
      <c r="R4141" s="83"/>
      <c r="S4141" s="83"/>
      <c r="T4141" s="67"/>
      <c r="U4141" s="209">
        <v>2</v>
      </c>
    </row>
    <row r="4142" spans="1:21" s="60" customFormat="1" ht="15.75" hidden="1" customHeight="1" thickBot="1">
      <c r="A4142" s="150" t="s">
        <v>80</v>
      </c>
      <c r="B4142" s="213"/>
      <c r="C4142" s="43" t="s">
        <v>1981</v>
      </c>
      <c r="D4142" s="102" t="e">
        <f t="shared" si="3143"/>
        <v>#DIV/0!</v>
      </c>
      <c r="E4142" s="103" t="e">
        <f t="shared" si="3143"/>
        <v>#DIV/0!</v>
      </c>
      <c r="F4142" s="103" t="e">
        <f t="shared" si="3143"/>
        <v>#DIV/0!</v>
      </c>
      <c r="G4142" s="103" t="e">
        <f t="shared" si="3143"/>
        <v>#DIV/0!</v>
      </c>
      <c r="H4142" s="103" t="e">
        <f t="shared" si="3143"/>
        <v>#DIV/0!</v>
      </c>
      <c r="I4142" s="103" t="e">
        <f t="shared" si="3143"/>
        <v>#DIV/0!</v>
      </c>
      <c r="J4142" s="103" t="e">
        <f t="shared" si="3143"/>
        <v>#DIV/0!</v>
      </c>
      <c r="K4142" s="103" t="e">
        <f t="shared" si="3143"/>
        <v>#DIV/0!</v>
      </c>
      <c r="L4142" s="103" t="e">
        <f t="shared" si="3143"/>
        <v>#DIV/0!</v>
      </c>
      <c r="M4142" s="103" t="e">
        <f t="shared" si="3143"/>
        <v>#DIV/0!</v>
      </c>
      <c r="N4142" s="103" t="e">
        <f t="shared" si="3143"/>
        <v>#DIV/0!</v>
      </c>
      <c r="O4142" s="103" t="e">
        <f t="shared" si="3143"/>
        <v>#DIV/0!</v>
      </c>
      <c r="P4142" s="107" t="e">
        <f t="shared" si="3135"/>
        <v>#DIV/0!</v>
      </c>
      <c r="Q4142" s="108" t="e">
        <f t="shared" si="3137"/>
        <v>#DIV/0!</v>
      </c>
      <c r="R4142" s="83"/>
      <c r="S4142" s="83"/>
      <c r="T4142" s="67"/>
      <c r="U4142" s="209">
        <v>2</v>
      </c>
    </row>
    <row r="4143" spans="1:21" s="60" customFormat="1" ht="15.75" hidden="1" customHeight="1" thickBot="1">
      <c r="A4143" s="150" t="s">
        <v>80</v>
      </c>
      <c r="B4143" s="213"/>
      <c r="C4143" s="43" t="s">
        <v>2588</v>
      </c>
      <c r="D4143" s="102" t="e">
        <f t="shared" ref="D4143:O4143" si="3144">D4166/$P4166</f>
        <v>#DIV/0!</v>
      </c>
      <c r="E4143" s="103" t="e">
        <f t="shared" si="3144"/>
        <v>#DIV/0!</v>
      </c>
      <c r="F4143" s="103" t="e">
        <f t="shared" si="3144"/>
        <v>#DIV/0!</v>
      </c>
      <c r="G4143" s="103" t="e">
        <f t="shared" si="3144"/>
        <v>#DIV/0!</v>
      </c>
      <c r="H4143" s="103" t="e">
        <f t="shared" si="3144"/>
        <v>#DIV/0!</v>
      </c>
      <c r="I4143" s="103" t="e">
        <f t="shared" si="3144"/>
        <v>#DIV/0!</v>
      </c>
      <c r="J4143" s="103" t="e">
        <f t="shared" si="3144"/>
        <v>#DIV/0!</v>
      </c>
      <c r="K4143" s="103" t="e">
        <f t="shared" si="3144"/>
        <v>#DIV/0!</v>
      </c>
      <c r="L4143" s="103" t="e">
        <f t="shared" si="3144"/>
        <v>#DIV/0!</v>
      </c>
      <c r="M4143" s="103" t="e">
        <f t="shared" si="3144"/>
        <v>#DIV/0!</v>
      </c>
      <c r="N4143" s="103" t="e">
        <f t="shared" si="3144"/>
        <v>#DIV/0!</v>
      </c>
      <c r="O4143" s="103" t="e">
        <f t="shared" si="3144"/>
        <v>#DIV/0!</v>
      </c>
      <c r="P4143" s="107" t="e">
        <f t="shared" ref="P4143:P4145" si="3145">SUM(D4143:O4143)</f>
        <v>#DIV/0!</v>
      </c>
      <c r="Q4143" s="108" t="e">
        <f t="shared" ref="Q4143:Q4145" si="3146">(P4166/P4165-1)</f>
        <v>#DIV/0!</v>
      </c>
      <c r="R4143" s="83"/>
      <c r="S4143" s="83"/>
      <c r="T4143" s="67"/>
      <c r="U4143" s="209">
        <v>2</v>
      </c>
    </row>
    <row r="4144" spans="1:21" s="60" customFormat="1" ht="15.75" hidden="1" customHeight="1" thickBot="1">
      <c r="A4144" s="150" t="s">
        <v>80</v>
      </c>
      <c r="B4144" s="213"/>
      <c r="C4144" s="43" t="s">
        <v>2684</v>
      </c>
      <c r="D4144" s="102" t="e">
        <f t="shared" ref="D4144:O4144" si="3147">D4167/$P4167</f>
        <v>#DIV/0!</v>
      </c>
      <c r="E4144" s="103" t="e">
        <f t="shared" si="3147"/>
        <v>#DIV/0!</v>
      </c>
      <c r="F4144" s="103" t="e">
        <f t="shared" si="3147"/>
        <v>#DIV/0!</v>
      </c>
      <c r="G4144" s="103" t="e">
        <f t="shared" si="3147"/>
        <v>#DIV/0!</v>
      </c>
      <c r="H4144" s="103" t="e">
        <f t="shared" si="3147"/>
        <v>#DIV/0!</v>
      </c>
      <c r="I4144" s="103" t="e">
        <f t="shared" si="3147"/>
        <v>#DIV/0!</v>
      </c>
      <c r="J4144" s="103" t="e">
        <f t="shared" si="3147"/>
        <v>#DIV/0!</v>
      </c>
      <c r="K4144" s="103" t="e">
        <f t="shared" si="3147"/>
        <v>#DIV/0!</v>
      </c>
      <c r="L4144" s="103" t="e">
        <f t="shared" si="3147"/>
        <v>#DIV/0!</v>
      </c>
      <c r="M4144" s="103" t="e">
        <f t="shared" si="3147"/>
        <v>#DIV/0!</v>
      </c>
      <c r="N4144" s="103" t="e">
        <f t="shared" si="3147"/>
        <v>#DIV/0!</v>
      </c>
      <c r="O4144" s="103" t="e">
        <f t="shared" si="3147"/>
        <v>#DIV/0!</v>
      </c>
      <c r="P4144" s="107" t="e">
        <f t="shared" si="3145"/>
        <v>#DIV/0!</v>
      </c>
      <c r="Q4144" s="108" t="e">
        <f t="shared" si="3146"/>
        <v>#DIV/0!</v>
      </c>
      <c r="R4144" s="83"/>
      <c r="S4144" s="83"/>
      <c r="T4144" s="67"/>
      <c r="U4144" s="209">
        <v>2</v>
      </c>
    </row>
    <row r="4145" spans="1:21" s="60" customFormat="1" ht="15.75" hidden="1" customHeight="1" thickBot="1">
      <c r="A4145" s="150" t="s">
        <v>80</v>
      </c>
      <c r="B4145" s="213"/>
      <c r="C4145" s="43" t="s">
        <v>2780</v>
      </c>
      <c r="D4145" s="102" t="e">
        <f t="shared" ref="D4145:O4145" si="3148">D4168/$P4168</f>
        <v>#DIV/0!</v>
      </c>
      <c r="E4145" s="103" t="e">
        <f t="shared" si="3148"/>
        <v>#DIV/0!</v>
      </c>
      <c r="F4145" s="103" t="e">
        <f t="shared" si="3148"/>
        <v>#DIV/0!</v>
      </c>
      <c r="G4145" s="103" t="e">
        <f t="shared" si="3148"/>
        <v>#DIV/0!</v>
      </c>
      <c r="H4145" s="103" t="e">
        <f t="shared" si="3148"/>
        <v>#DIV/0!</v>
      </c>
      <c r="I4145" s="103" t="e">
        <f t="shared" si="3148"/>
        <v>#DIV/0!</v>
      </c>
      <c r="J4145" s="103" t="e">
        <f t="shared" si="3148"/>
        <v>#DIV/0!</v>
      </c>
      <c r="K4145" s="103" t="e">
        <f t="shared" si="3148"/>
        <v>#DIV/0!</v>
      </c>
      <c r="L4145" s="103" t="e">
        <f t="shared" si="3148"/>
        <v>#DIV/0!</v>
      </c>
      <c r="M4145" s="103" t="e">
        <f t="shared" si="3148"/>
        <v>#DIV/0!</v>
      </c>
      <c r="N4145" s="103" t="e">
        <f t="shared" si="3148"/>
        <v>#DIV/0!</v>
      </c>
      <c r="O4145" s="103" t="e">
        <f t="shared" si="3148"/>
        <v>#DIV/0!</v>
      </c>
      <c r="P4145" s="107" t="e">
        <f t="shared" si="3145"/>
        <v>#DIV/0!</v>
      </c>
      <c r="Q4145" s="108" t="e">
        <f t="shared" si="3146"/>
        <v>#DIV/0!</v>
      </c>
      <c r="R4145" s="83"/>
      <c r="S4145" s="83"/>
      <c r="T4145" s="67"/>
      <c r="U4145" s="209">
        <v>2</v>
      </c>
    </row>
    <row r="4146" spans="1:21" s="60" customFormat="1" ht="15.75" hidden="1" customHeight="1" thickBot="1">
      <c r="A4146" s="150" t="s">
        <v>80</v>
      </c>
      <c r="B4146" s="213"/>
      <c r="C4146" s="44" t="s">
        <v>364</v>
      </c>
      <c r="D4146" s="351">
        <v>0.11341197</v>
      </c>
      <c r="E4146" s="352">
        <v>0.10977661999999999</v>
      </c>
      <c r="F4146" s="352">
        <v>0.10360328999999999</v>
      </c>
      <c r="G4146" s="352">
        <v>0.10833559</v>
      </c>
      <c r="H4146" s="352">
        <v>0.10737539</v>
      </c>
      <c r="I4146" s="352">
        <v>0.11347889</v>
      </c>
      <c r="J4146" s="352">
        <v>0.13066654999999999</v>
      </c>
      <c r="K4146" s="352">
        <v>0.11113824</v>
      </c>
      <c r="L4146" s="352">
        <v>0.11804426</v>
      </c>
      <c r="M4146" s="352">
        <v>0.13218863</v>
      </c>
      <c r="N4146" s="352">
        <v>0.12058200999999999</v>
      </c>
      <c r="O4146" s="83">
        <v>0.11276251</v>
      </c>
      <c r="P4146" s="304">
        <f>SUM(D4146:O4146)</f>
        <v>1.3813639499999999</v>
      </c>
      <c r="Q4146" s="84"/>
      <c r="R4146" s="83"/>
      <c r="S4146" s="83"/>
      <c r="T4146" s="67"/>
      <c r="U4146" s="209">
        <v>2</v>
      </c>
    </row>
    <row r="4147" spans="1:21" s="60" customFormat="1" ht="15.75" hidden="1" customHeight="1" thickBot="1">
      <c r="A4147" s="150" t="s">
        <v>80</v>
      </c>
      <c r="B4147" s="213"/>
      <c r="C4147" s="43" t="s">
        <v>365</v>
      </c>
      <c r="D4147" s="109">
        <v>0.11775782999999999</v>
      </c>
      <c r="E4147" s="110">
        <v>0.113839</v>
      </c>
      <c r="F4147" s="110">
        <v>0.11004205</v>
      </c>
      <c r="G4147" s="110">
        <v>0.11135236</v>
      </c>
      <c r="H4147" s="110">
        <v>0.11262794</v>
      </c>
      <c r="I4147" s="110">
        <v>0.12018594</v>
      </c>
      <c r="J4147" s="110">
        <v>0.13788647000000001</v>
      </c>
      <c r="K4147" s="110">
        <v>0.11773996</v>
      </c>
      <c r="L4147" s="110">
        <v>0.12029908</v>
      </c>
      <c r="M4147" s="110">
        <v>0.14279486999999999</v>
      </c>
      <c r="N4147" s="110">
        <v>0.12400875</v>
      </c>
      <c r="O4147" s="111">
        <v>0.11913865999999999</v>
      </c>
      <c r="P4147" s="112">
        <f>SUM(D4147:O4147)</f>
        <v>1.4476729099999999</v>
      </c>
      <c r="Q4147" s="240"/>
      <c r="R4147" s="315"/>
      <c r="S4147" s="315"/>
      <c r="T4147" s="242"/>
      <c r="U4147" s="209">
        <v>2</v>
      </c>
    </row>
    <row r="4148" spans="1:21" s="60" customFormat="1" ht="15.75" hidden="1" customHeight="1" thickBot="1">
      <c r="A4148" s="150" t="s">
        <v>80</v>
      </c>
      <c r="B4148" s="213"/>
      <c r="C4148" s="43" t="s">
        <v>491</v>
      </c>
      <c r="D4148" s="109">
        <v>0.12374723</v>
      </c>
      <c r="E4148" s="110">
        <v>0.11870284</v>
      </c>
      <c r="F4148" s="110">
        <v>0.11610534</v>
      </c>
      <c r="G4148" s="110">
        <v>0.11649954999999999</v>
      </c>
      <c r="H4148" s="110">
        <v>0.11763608</v>
      </c>
      <c r="I4148" s="110">
        <v>0.12755491999999999</v>
      </c>
      <c r="J4148" s="110">
        <v>0.14416814</v>
      </c>
      <c r="K4148" s="110">
        <v>0.12957134000000001</v>
      </c>
      <c r="L4148" s="110">
        <v>0.12908444999999999</v>
      </c>
      <c r="M4148" s="110">
        <v>0.14837505000000001</v>
      </c>
      <c r="N4148" s="110">
        <v>0.13253870000000001</v>
      </c>
      <c r="O4148" s="111">
        <v>0.12791247</v>
      </c>
      <c r="P4148" s="112">
        <f t="shared" ref="P4148:P4153" si="3149">SUM(D4148:O4148)</f>
        <v>1.5318961100000001</v>
      </c>
      <c r="Q4148" s="80"/>
      <c r="R4148" s="114"/>
      <c r="S4148" s="114"/>
      <c r="T4148" s="115">
        <f t="shared" ref="T4148:T4154" si="3150">R4148-S4148</f>
        <v>0</v>
      </c>
      <c r="U4148" s="209">
        <v>2</v>
      </c>
    </row>
    <row r="4149" spans="1:21" s="60" customFormat="1" ht="15.75" hidden="1" customHeight="1" thickBot="1">
      <c r="A4149" s="150" t="s">
        <v>80</v>
      </c>
      <c r="B4149" s="213"/>
      <c r="C4149" s="43" t="s">
        <v>612</v>
      </c>
      <c r="D4149" s="109">
        <v>0.13097200000000001</v>
      </c>
      <c r="E4149" s="110">
        <v>0.12801557999999999</v>
      </c>
      <c r="F4149" s="110">
        <v>0.12637909999999999</v>
      </c>
      <c r="G4149" s="110">
        <v>0.12244734</v>
      </c>
      <c r="H4149" s="110">
        <v>0.1291061</v>
      </c>
      <c r="I4149" s="110">
        <v>0.13475250999999999</v>
      </c>
      <c r="J4149" s="110">
        <v>0.15633237999999999</v>
      </c>
      <c r="K4149" s="110">
        <v>0.13352185</v>
      </c>
      <c r="L4149" s="110">
        <v>0.13979807999999999</v>
      </c>
      <c r="M4149" s="110">
        <v>0.15542912</v>
      </c>
      <c r="N4149" s="110">
        <v>0.14358956</v>
      </c>
      <c r="O4149" s="111">
        <v>0.13787585999999999</v>
      </c>
      <c r="P4149" s="112">
        <f t="shared" si="3149"/>
        <v>1.6382194799999998</v>
      </c>
      <c r="Q4149" s="80"/>
      <c r="R4149" s="114"/>
      <c r="S4149" s="114"/>
      <c r="T4149" s="115">
        <f t="shared" si="3150"/>
        <v>0</v>
      </c>
      <c r="U4149" s="209">
        <v>2</v>
      </c>
    </row>
    <row r="4150" spans="1:21" s="60" customFormat="1" ht="15.75" hidden="1" customHeight="1" thickBot="1">
      <c r="A4150" s="150" t="s">
        <v>80</v>
      </c>
      <c r="B4150" s="213"/>
      <c r="C4150" s="43" t="s">
        <v>708</v>
      </c>
      <c r="D4150" s="109">
        <v>0.13927073000000001</v>
      </c>
      <c r="E4150" s="110">
        <v>0.13634577000000001</v>
      </c>
      <c r="F4150" s="110">
        <v>0.13319010000000001</v>
      </c>
      <c r="G4150" s="110">
        <v>0.13256446</v>
      </c>
      <c r="H4150" s="110">
        <v>0.13878486000000001</v>
      </c>
      <c r="I4150" s="110">
        <v>0.14279685</v>
      </c>
      <c r="J4150" s="110">
        <v>0.16754438999999999</v>
      </c>
      <c r="K4150" s="110">
        <v>0.14196623999999999</v>
      </c>
      <c r="L4150" s="110">
        <v>0.14825293</v>
      </c>
      <c r="M4150" s="110">
        <v>0.16751921</v>
      </c>
      <c r="N4150" s="110">
        <v>0.15195584000000001</v>
      </c>
      <c r="O4150" s="111">
        <v>0.14647068999999999</v>
      </c>
      <c r="P4150" s="112">
        <f t="shared" si="3149"/>
        <v>1.74666207</v>
      </c>
      <c r="Q4150" s="80"/>
      <c r="R4150" s="114"/>
      <c r="S4150" s="114"/>
      <c r="T4150" s="115">
        <f t="shared" si="3150"/>
        <v>0</v>
      </c>
      <c r="U4150" s="209">
        <v>2</v>
      </c>
    </row>
    <row r="4151" spans="1:21" s="60" customFormat="1" ht="15.75" hidden="1" customHeight="1" thickBot="1">
      <c r="A4151" s="150" t="s">
        <v>80</v>
      </c>
      <c r="B4151" s="213"/>
      <c r="C4151" s="43" t="s">
        <v>794</v>
      </c>
      <c r="D4151" s="151">
        <v>0.13617314000000003</v>
      </c>
      <c r="E4151" s="152">
        <v>0.16204629000000001</v>
      </c>
      <c r="F4151" s="152">
        <v>0.13792462</v>
      </c>
      <c r="G4151" s="152">
        <v>0.14271512</v>
      </c>
      <c r="H4151" s="152">
        <v>0.14656519000000001</v>
      </c>
      <c r="I4151" s="152">
        <v>0.15153037</v>
      </c>
      <c r="J4151" s="152">
        <v>0.17757761999999999</v>
      </c>
      <c r="K4151" s="152">
        <v>0.14836711999999999</v>
      </c>
      <c r="L4151" s="152">
        <v>0.15593630999999999</v>
      </c>
      <c r="M4151" s="152">
        <v>0.1764329</v>
      </c>
      <c r="N4151" s="152">
        <v>0.15684676</v>
      </c>
      <c r="O4151" s="111">
        <v>0.15181623999999999</v>
      </c>
      <c r="P4151" s="112">
        <f t="shared" si="3149"/>
        <v>1.8439316800000003</v>
      </c>
      <c r="Q4151" s="80"/>
      <c r="R4151" s="114"/>
      <c r="S4151" s="114"/>
      <c r="T4151" s="115">
        <f t="shared" si="3150"/>
        <v>0</v>
      </c>
      <c r="U4151" s="209">
        <v>2</v>
      </c>
    </row>
    <row r="4152" spans="1:21" s="60" customFormat="1" ht="15.75" hidden="1" customHeight="1" thickBot="1">
      <c r="A4152" s="150" t="s">
        <v>80</v>
      </c>
      <c r="B4152" s="213"/>
      <c r="C4152" s="43" t="s">
        <v>876</v>
      </c>
      <c r="D4152" s="306">
        <v>0.15560776000000001</v>
      </c>
      <c r="E4152" s="307">
        <v>0.15301719</v>
      </c>
      <c r="F4152" s="307">
        <v>0.14722483</v>
      </c>
      <c r="G4152" s="307">
        <v>0.14728657000000001</v>
      </c>
      <c r="H4152" s="307">
        <v>0.14723563000000001</v>
      </c>
      <c r="I4152" s="307">
        <v>0.15767420999999998</v>
      </c>
      <c r="J4152" s="307">
        <v>0.18213335</v>
      </c>
      <c r="K4152" s="350">
        <v>0.15520170999999999</v>
      </c>
      <c r="L4152" s="350">
        <v>0.15797233999999999</v>
      </c>
      <c r="M4152" s="350">
        <v>0.18154820999999999</v>
      </c>
      <c r="N4152" s="350">
        <v>0.16496484</v>
      </c>
      <c r="O4152" s="308">
        <v>0.16122375</v>
      </c>
      <c r="P4152" s="309">
        <f t="shared" si="3149"/>
        <v>1.91109039</v>
      </c>
      <c r="Q4152" s="80"/>
      <c r="R4152" s="109"/>
      <c r="S4152" s="109"/>
      <c r="T4152" s="52">
        <f>S4152-R4152</f>
        <v>0</v>
      </c>
      <c r="U4152" s="209">
        <v>2</v>
      </c>
    </row>
    <row r="4153" spans="1:21" s="60" customFormat="1" ht="15.75" hidden="1" customHeight="1">
      <c r="A4153" s="150" t="s">
        <v>80</v>
      </c>
      <c r="B4153" s="512"/>
      <c r="C4153" s="44" t="s">
        <v>960</v>
      </c>
      <c r="D4153" s="306">
        <v>0.15953916000000001</v>
      </c>
      <c r="E4153" s="307">
        <v>0.15846795000000002</v>
      </c>
      <c r="F4153" s="307">
        <v>0.14990924</v>
      </c>
      <c r="G4153" s="307">
        <v>0.14192210999999999</v>
      </c>
      <c r="H4153" s="307">
        <v>0.16554376999999998</v>
      </c>
      <c r="I4153" s="307">
        <v>0.17009795000000003</v>
      </c>
      <c r="J4153" s="307">
        <v>0.19429941000000001</v>
      </c>
      <c r="K4153" s="307">
        <v>0.16528320999999999</v>
      </c>
      <c r="L4153" s="307">
        <v>0.16852344</v>
      </c>
      <c r="M4153" s="307">
        <v>0.19351862</v>
      </c>
      <c r="N4153" s="307">
        <v>0.1723479</v>
      </c>
      <c r="O4153" s="308">
        <v>0.16721395999999999</v>
      </c>
      <c r="P4153" s="309">
        <f t="shared" si="3149"/>
        <v>2.0066667200000001</v>
      </c>
      <c r="Q4153" s="80"/>
      <c r="R4153" s="342">
        <v>2</v>
      </c>
      <c r="S4153" s="342">
        <v>2</v>
      </c>
      <c r="T4153" s="355">
        <f t="shared" si="3150"/>
        <v>0</v>
      </c>
      <c r="U4153" s="209">
        <v>2</v>
      </c>
    </row>
    <row r="4154" spans="1:21" s="60" customFormat="1" ht="15.6" customHeight="1">
      <c r="A4154" s="150" t="s">
        <v>80</v>
      </c>
      <c r="B4154" s="513">
        <v>682</v>
      </c>
      <c r="C4154" s="550" t="s">
        <v>2827</v>
      </c>
      <c r="D4154" s="565">
        <v>0.2</v>
      </c>
      <c r="E4154" s="565">
        <v>0.2</v>
      </c>
      <c r="F4154" s="565">
        <v>0.2</v>
      </c>
      <c r="G4154" s="565">
        <v>0.2</v>
      </c>
      <c r="H4154" s="565">
        <v>0.2</v>
      </c>
      <c r="I4154" s="565">
        <v>0.3</v>
      </c>
      <c r="J4154" s="565">
        <v>0.3</v>
      </c>
      <c r="K4154" s="565">
        <v>0.2</v>
      </c>
      <c r="L4154" s="565">
        <v>0.2</v>
      </c>
      <c r="M4154" s="565">
        <v>0.3</v>
      </c>
      <c r="N4154" s="565">
        <v>0.2</v>
      </c>
      <c r="O4154" s="551">
        <f>(R4154)-SUM(D4154:N4154)</f>
        <v>0.29999999999999982</v>
      </c>
      <c r="P4154" s="552">
        <f t="shared" ref="P4154" si="3151">SUM(D4154:O4154)</f>
        <v>2.8</v>
      </c>
      <c r="Q4154" s="523"/>
      <c r="R4154" s="553">
        <v>2.8</v>
      </c>
      <c r="S4154" s="551">
        <v>2.8</v>
      </c>
      <c r="T4154" s="521">
        <f t="shared" si="3150"/>
        <v>0</v>
      </c>
      <c r="U4154" s="209">
        <v>1</v>
      </c>
    </row>
    <row r="4155" spans="1:21" s="60" customFormat="1" ht="15.75" hidden="1" customHeight="1" thickBot="1">
      <c r="A4155" s="150" t="s">
        <v>80</v>
      </c>
      <c r="B4155" s="409"/>
      <c r="C4155" s="457" t="s">
        <v>1094</v>
      </c>
      <c r="D4155" s="312">
        <v>0.17330012</v>
      </c>
      <c r="E4155" s="313">
        <v>0.16748959074023897</v>
      </c>
      <c r="F4155" s="313">
        <v>0.15901643072122601</v>
      </c>
      <c r="G4155" s="313">
        <v>0.161405894395977</v>
      </c>
      <c r="H4155" s="313">
        <v>0.16798734001599802</v>
      </c>
      <c r="I4155" s="313">
        <v>0.17318385369453401</v>
      </c>
      <c r="J4155" s="313">
        <v>0.19964881225930398</v>
      </c>
      <c r="K4155" s="313">
        <v>0.172001936798058</v>
      </c>
      <c r="L4155" s="313">
        <v>0.16998411147253301</v>
      </c>
      <c r="M4155" s="313">
        <v>0.19867985287279499</v>
      </c>
      <c r="N4155" s="313">
        <v>0.181002632823245</v>
      </c>
      <c r="O4155" s="305">
        <v>0.17806326877768497</v>
      </c>
      <c r="P4155" s="314">
        <f>SUM(D4155:O4155)</f>
        <v>2.101763844571594</v>
      </c>
      <c r="Q4155" s="75"/>
      <c r="R4155" s="395">
        <v>2.1</v>
      </c>
      <c r="S4155" s="396">
        <v>2.1</v>
      </c>
      <c r="T4155" s="397">
        <f>R4155-S4155</f>
        <v>0</v>
      </c>
      <c r="U4155" s="209">
        <v>2</v>
      </c>
    </row>
    <row r="4156" spans="1:21" s="60" customFormat="1" ht="15.75" hidden="1" customHeight="1" thickBot="1">
      <c r="A4156" s="150" t="s">
        <v>80</v>
      </c>
      <c r="B4156" s="62"/>
      <c r="C4156" s="43" t="s">
        <v>1972</v>
      </c>
      <c r="D4156" s="109">
        <v>0.17608563893537599</v>
      </c>
      <c r="E4156" s="110">
        <v>0.17064768341341202</v>
      </c>
      <c r="F4156" s="110">
        <v>0.16447576133036898</v>
      </c>
      <c r="G4156" s="110">
        <v>0.16202698233182999</v>
      </c>
      <c r="H4156" s="110">
        <v>0.174582354497684</v>
      </c>
      <c r="I4156" s="110">
        <v>0.17771167315823702</v>
      </c>
      <c r="J4156" s="110">
        <v>0.20407672057832801</v>
      </c>
      <c r="K4156" s="110">
        <v>0.17989918584231401</v>
      </c>
      <c r="L4156" s="110">
        <v>0.17538676042268103</v>
      </c>
      <c r="M4156" s="110">
        <v>0.14912791463262998</v>
      </c>
      <c r="N4156" s="110">
        <v>0.11421217039727601</v>
      </c>
      <c r="O4156" s="111">
        <v>0.14365249321718299</v>
      </c>
      <c r="P4156" s="112">
        <f t="shared" ref="P4156:P4165" si="3152">SUM(D4156:O4156)</f>
        <v>1.9918853387573203</v>
      </c>
      <c r="Q4156" s="75"/>
      <c r="R4156" s="109">
        <v>2.2000000000000002</v>
      </c>
      <c r="S4156" s="114">
        <v>2.2000000000000002</v>
      </c>
      <c r="T4156" s="310">
        <f t="shared" ref="T4156:T4165" si="3153">R4156-S4156</f>
        <v>0</v>
      </c>
      <c r="U4156" s="209">
        <v>2</v>
      </c>
    </row>
    <row r="4157" spans="1:21" s="60" customFormat="1" ht="15.75" hidden="1" customHeight="1" thickBot="1">
      <c r="A4157" s="150" t="s">
        <v>80</v>
      </c>
      <c r="B4157" s="62"/>
      <c r="C4157" s="43" t="s">
        <v>1973</v>
      </c>
      <c r="D4157" s="109">
        <v>0.16181680021837802</v>
      </c>
      <c r="E4157" s="110">
        <v>0.15795191951399698</v>
      </c>
      <c r="F4157" s="110">
        <v>0.15012824872569502</v>
      </c>
      <c r="G4157" s="110">
        <v>0.16572108527037502</v>
      </c>
      <c r="H4157" s="110">
        <v>0.16959758366128502</v>
      </c>
      <c r="I4157" s="110">
        <v>0.16716103033928903</v>
      </c>
      <c r="J4157" s="110">
        <v>0.19856281369388301</v>
      </c>
      <c r="K4157" s="110">
        <v>0.17391252603587101</v>
      </c>
      <c r="L4157" s="110">
        <v>0.17621004827339901</v>
      </c>
      <c r="M4157" s="110">
        <v>0.22936132847566301</v>
      </c>
      <c r="N4157" s="110">
        <v>0.21300038720841399</v>
      </c>
      <c r="O4157" s="305">
        <v>0.21295451922285699</v>
      </c>
      <c r="P4157" s="314">
        <f t="shared" si="3152"/>
        <v>2.1763782906391063</v>
      </c>
      <c r="Q4157" s="79"/>
      <c r="R4157" s="451">
        <v>2.1</v>
      </c>
      <c r="S4157" s="342">
        <v>2.1</v>
      </c>
      <c r="T4157" s="355">
        <f t="shared" si="3153"/>
        <v>0</v>
      </c>
      <c r="U4157" s="209">
        <v>2</v>
      </c>
    </row>
    <row r="4158" spans="1:21" s="60" customFormat="1" ht="15.6" hidden="1" customHeight="1" thickBot="1">
      <c r="A4158" s="150" t="s">
        <v>80</v>
      </c>
      <c r="B4158" s="62"/>
      <c r="C4158" s="43" t="s">
        <v>1974</v>
      </c>
      <c r="D4158" s="109">
        <v>0.21718969531862803</v>
      </c>
      <c r="E4158" s="110">
        <v>0.21312917124705602</v>
      </c>
      <c r="F4158" s="110">
        <v>0.192429452220653</v>
      </c>
      <c r="G4158" s="110">
        <v>0.19996030914760599</v>
      </c>
      <c r="H4158" s="110">
        <v>0.211692695282551</v>
      </c>
      <c r="I4158" s="110">
        <v>0.218004967226156</v>
      </c>
      <c r="J4158" s="110">
        <v>0.25905477471583599</v>
      </c>
      <c r="K4158" s="110">
        <v>0.21405149126756801</v>
      </c>
      <c r="L4158" s="110">
        <v>0.227186753949671</v>
      </c>
      <c r="M4158" s="110">
        <v>0.26334270580248698</v>
      </c>
      <c r="N4158" s="110">
        <v>0.24785510250541501</v>
      </c>
      <c r="O4158" s="111">
        <v>0.23470916177423101</v>
      </c>
      <c r="P4158" s="112">
        <f t="shared" si="3152"/>
        <v>2.6986062804578581</v>
      </c>
      <c r="Q4158" s="113"/>
      <c r="R4158" s="109">
        <v>2.5</v>
      </c>
      <c r="S4158" s="114">
        <v>2.5</v>
      </c>
      <c r="T4158" s="115">
        <f t="shared" si="3153"/>
        <v>0</v>
      </c>
      <c r="U4158" s="209">
        <v>2</v>
      </c>
    </row>
    <row r="4159" spans="1:21" s="60" customFormat="1" ht="15.6" hidden="1" customHeight="1" thickBot="1">
      <c r="A4159" s="150" t="s">
        <v>80</v>
      </c>
      <c r="B4159" s="62"/>
      <c r="C4159" s="43" t="s">
        <v>1975</v>
      </c>
      <c r="D4159" s="109">
        <v>0.23895992999999999</v>
      </c>
      <c r="E4159" s="110">
        <v>0.22728317000000001</v>
      </c>
      <c r="F4159" s="110">
        <v>0.22336149</v>
      </c>
      <c r="G4159" s="110">
        <v>0.21322773</v>
      </c>
      <c r="H4159" s="110">
        <v>0.23298068</v>
      </c>
      <c r="I4159" s="110">
        <v>0.22970039</v>
      </c>
      <c r="J4159" s="110">
        <v>0.27811236</v>
      </c>
      <c r="K4159" s="110">
        <v>0.23482143</v>
      </c>
      <c r="L4159" s="110">
        <v>0.24221973000000002</v>
      </c>
      <c r="M4159" s="110">
        <v>0.27170603999999998</v>
      </c>
      <c r="N4159" s="110">
        <v>0.24488167999999999</v>
      </c>
      <c r="O4159" s="111">
        <v>0.23827371999999999</v>
      </c>
      <c r="P4159" s="112">
        <f t="shared" si="3152"/>
        <v>2.8755283500000002</v>
      </c>
      <c r="Q4159" s="113"/>
      <c r="R4159" s="109">
        <v>2.8</v>
      </c>
      <c r="S4159" s="114">
        <v>2.8</v>
      </c>
      <c r="T4159" s="115">
        <f t="shared" si="3153"/>
        <v>0</v>
      </c>
      <c r="U4159" s="209">
        <v>2</v>
      </c>
    </row>
    <row r="4160" spans="1:21" s="60" customFormat="1" ht="15.75" hidden="1" customHeight="1" thickBot="1">
      <c r="A4160" s="150" t="s">
        <v>80</v>
      </c>
      <c r="B4160" s="62">
        <f>+B4154+1</f>
        <v>683</v>
      </c>
      <c r="C4160" s="43" t="s">
        <v>1976</v>
      </c>
      <c r="D4160" s="109">
        <v>0.23485465999999999</v>
      </c>
      <c r="E4160" s="110">
        <v>0.23351060999999998</v>
      </c>
      <c r="F4160" s="110">
        <v>0.21978567999999998</v>
      </c>
      <c r="G4160" s="110">
        <v>0.22593364999999999</v>
      </c>
      <c r="H4160" s="110">
        <v>0.22820046071689001</v>
      </c>
      <c r="I4160" s="110">
        <v>0.231069559112626</v>
      </c>
      <c r="J4160" s="110">
        <v>0.260205009379395</v>
      </c>
      <c r="K4160" s="110">
        <v>0.22728479591269599</v>
      </c>
      <c r="L4160" s="110">
        <v>0.23878070900444201</v>
      </c>
      <c r="M4160" s="110">
        <v>0.26597860114939703</v>
      </c>
      <c r="N4160" s="110">
        <v>0.24076119928731701</v>
      </c>
      <c r="O4160" s="111">
        <v>0.23542702659335102</v>
      </c>
      <c r="P4160" s="112">
        <f t="shared" si="3152"/>
        <v>2.841791961156114</v>
      </c>
      <c r="Q4160" s="79"/>
      <c r="R4160" s="116">
        <v>2.9</v>
      </c>
      <c r="S4160" s="114">
        <v>2.9</v>
      </c>
      <c r="T4160" s="115">
        <f t="shared" si="3153"/>
        <v>0</v>
      </c>
      <c r="U4160" s="209">
        <v>2</v>
      </c>
    </row>
    <row r="4161" spans="1:246" s="60" customFormat="1" ht="15.75" hidden="1" customHeight="1">
      <c r="A4161" s="150" t="s">
        <v>80</v>
      </c>
      <c r="B4161" s="408">
        <v>728</v>
      </c>
      <c r="C4161" s="546" t="s">
        <v>1977</v>
      </c>
      <c r="D4161" s="306">
        <v>0.22443483639497799</v>
      </c>
      <c r="E4161" s="307">
        <v>0.21826755173922302</v>
      </c>
      <c r="F4161" s="307">
        <v>0.21169844428794102</v>
      </c>
      <c r="G4161" s="307">
        <v>0.20663403996038099</v>
      </c>
      <c r="H4161" s="307">
        <v>0.22049984664752098</v>
      </c>
      <c r="I4161" s="307">
        <v>0.233993382138763</v>
      </c>
      <c r="J4161" s="307">
        <v>0.25577003355193101</v>
      </c>
      <c r="K4161" s="307">
        <v>0.21842465999999999</v>
      </c>
      <c r="L4161" s="307">
        <v>0.24005170079771199</v>
      </c>
      <c r="M4161" s="307">
        <v>0.26310402967188201</v>
      </c>
      <c r="N4161" s="307">
        <v>0.245466530928143</v>
      </c>
      <c r="O4161" s="308">
        <v>0.23355649877363099</v>
      </c>
      <c r="P4161" s="309">
        <f t="shared" si="3152"/>
        <v>2.7719015548921062</v>
      </c>
      <c r="Q4161" s="79"/>
      <c r="R4161" s="342">
        <v>2.7</v>
      </c>
      <c r="S4161" s="342">
        <v>2.7</v>
      </c>
      <c r="T4161" s="355">
        <f t="shared" si="3153"/>
        <v>0</v>
      </c>
      <c r="U4161" s="209">
        <v>2</v>
      </c>
    </row>
    <row r="4162" spans="1:246" s="60" customFormat="1" ht="15.75" customHeight="1">
      <c r="A4162" s="150" t="s">
        <v>80</v>
      </c>
      <c r="B4162" s="513">
        <v>683</v>
      </c>
      <c r="C4162" s="550" t="s">
        <v>1978</v>
      </c>
      <c r="D4162" s="551">
        <v>0.231578368610834</v>
      </c>
      <c r="E4162" s="551">
        <v>0.23365399911781001</v>
      </c>
      <c r="F4162" s="551">
        <v>0.20758691036674609</v>
      </c>
      <c r="G4162" s="551">
        <v>0.21523684405752816</v>
      </c>
      <c r="H4162" s="551">
        <v>0.21870894235429944</v>
      </c>
      <c r="I4162" s="565">
        <v>0.2</v>
      </c>
      <c r="J4162" s="565">
        <v>0.3</v>
      </c>
      <c r="K4162" s="565">
        <v>0.2</v>
      </c>
      <c r="L4162" s="565">
        <v>0.2</v>
      </c>
      <c r="M4162" s="565">
        <v>0.3</v>
      </c>
      <c r="N4162" s="565">
        <v>0.2</v>
      </c>
      <c r="O4162" s="551">
        <f>(R4162)-SUM(D4162:N4162)</f>
        <v>0.2932349354927819</v>
      </c>
      <c r="P4162" s="552">
        <f t="shared" si="3152"/>
        <v>2.8</v>
      </c>
      <c r="Q4162" s="523"/>
      <c r="R4162" s="553">
        <v>2.8</v>
      </c>
      <c r="S4162" s="551">
        <v>2.8</v>
      </c>
      <c r="T4162" s="521">
        <f t="shared" si="3153"/>
        <v>0</v>
      </c>
      <c r="U4162" s="209">
        <v>1</v>
      </c>
    </row>
    <row r="4163" spans="1:246" s="60" customFormat="1" ht="15.75" customHeight="1">
      <c r="A4163" s="150" t="s">
        <v>80</v>
      </c>
      <c r="B4163" s="513">
        <v>684</v>
      </c>
      <c r="C4163" s="550" t="s">
        <v>1979</v>
      </c>
      <c r="D4163" s="565">
        <v>0.2</v>
      </c>
      <c r="E4163" s="565">
        <v>0.2</v>
      </c>
      <c r="F4163" s="565">
        <v>0.2</v>
      </c>
      <c r="G4163" s="565">
        <v>0.2</v>
      </c>
      <c r="H4163" s="565">
        <v>0.2</v>
      </c>
      <c r="I4163" s="565">
        <v>0.3</v>
      </c>
      <c r="J4163" s="565">
        <v>0.3</v>
      </c>
      <c r="K4163" s="565">
        <v>0.2</v>
      </c>
      <c r="L4163" s="565">
        <v>0.2</v>
      </c>
      <c r="M4163" s="565">
        <v>0.3</v>
      </c>
      <c r="N4163" s="565">
        <v>0.2</v>
      </c>
      <c r="O4163" s="551">
        <f>(R4163)-SUM(D4163:N4163)</f>
        <v>0.29999999999999982</v>
      </c>
      <c r="P4163" s="552">
        <f t="shared" si="3152"/>
        <v>2.8</v>
      </c>
      <c r="Q4163" s="523"/>
      <c r="R4163" s="553">
        <v>2.8</v>
      </c>
      <c r="S4163" s="551">
        <v>2.8</v>
      </c>
      <c r="T4163" s="521">
        <f t="shared" si="3153"/>
        <v>0</v>
      </c>
      <c r="U4163" s="209">
        <v>1</v>
      </c>
    </row>
    <row r="4164" spans="1:246" s="60" customFormat="1" ht="15.75" hidden="1" customHeight="1" thickBot="1">
      <c r="A4164" s="150" t="s">
        <v>80</v>
      </c>
      <c r="B4164" s="409"/>
      <c r="C4164" s="457" t="s">
        <v>1980</v>
      </c>
      <c r="D4164" s="415"/>
      <c r="E4164" s="416"/>
      <c r="F4164" s="416"/>
      <c r="G4164" s="416"/>
      <c r="H4164" s="416"/>
      <c r="I4164" s="416"/>
      <c r="J4164" s="416"/>
      <c r="K4164" s="416"/>
      <c r="L4164" s="416"/>
      <c r="M4164" s="416"/>
      <c r="N4164" s="416"/>
      <c r="O4164" s="305">
        <f>(R4164)-SUM(D4164:N4164)</f>
        <v>0</v>
      </c>
      <c r="P4164" s="314">
        <f t="shared" si="3152"/>
        <v>0</v>
      </c>
      <c r="Q4164" s="80"/>
      <c r="R4164" s="420"/>
      <c r="S4164" s="343"/>
      <c r="T4164" s="403">
        <f t="shared" si="3153"/>
        <v>0</v>
      </c>
      <c r="U4164" s="209">
        <v>2</v>
      </c>
    </row>
    <row r="4165" spans="1:246" s="60" customFormat="1" ht="15.75" hidden="1" customHeight="1" thickBot="1">
      <c r="A4165" s="150" t="s">
        <v>80</v>
      </c>
      <c r="B4165" s="213"/>
      <c r="C4165" s="43" t="s">
        <v>1981</v>
      </c>
      <c r="D4165" s="134"/>
      <c r="E4165" s="133"/>
      <c r="F4165" s="133"/>
      <c r="G4165" s="133"/>
      <c r="H4165" s="133"/>
      <c r="I4165" s="133"/>
      <c r="J4165" s="133"/>
      <c r="K4165" s="133"/>
      <c r="L4165" s="133"/>
      <c r="M4165" s="133"/>
      <c r="N4165" s="133"/>
      <c r="O4165" s="111">
        <f>(R4165)-SUM(D4165:N4165)</f>
        <v>0</v>
      </c>
      <c r="P4165" s="112">
        <f t="shared" si="3152"/>
        <v>0</v>
      </c>
      <c r="Q4165" s="80"/>
      <c r="R4165" s="120"/>
      <c r="S4165" s="114"/>
      <c r="T4165" s="115">
        <f t="shared" si="3153"/>
        <v>0</v>
      </c>
      <c r="U4165" s="209">
        <v>2</v>
      </c>
    </row>
    <row r="4166" spans="1:246" s="60" customFormat="1" ht="15.75" hidden="1" customHeight="1" thickBot="1">
      <c r="A4166" s="150" t="s">
        <v>80</v>
      </c>
      <c r="B4166" s="213"/>
      <c r="C4166" s="43" t="s">
        <v>2588</v>
      </c>
      <c r="D4166" s="492"/>
      <c r="E4166" s="491"/>
      <c r="F4166" s="491"/>
      <c r="G4166" s="491"/>
      <c r="H4166" s="491"/>
      <c r="I4166" s="491"/>
      <c r="J4166" s="491"/>
      <c r="K4166" s="491"/>
      <c r="L4166" s="491"/>
      <c r="M4166" s="491"/>
      <c r="N4166" s="491"/>
      <c r="O4166" s="111">
        <f t="shared" ref="O4166:O4168" si="3154">(R4166)-SUM(D4166:N4166)</f>
        <v>0</v>
      </c>
      <c r="P4166" s="112">
        <f t="shared" ref="P4166:P4168" si="3155">SUM(D4166:O4166)</f>
        <v>0</v>
      </c>
      <c r="Q4166" s="80"/>
      <c r="R4166" s="487"/>
      <c r="S4166" s="488"/>
      <c r="T4166" s="115">
        <f t="shared" ref="T4166:T4168" si="3156">R4166-S4166</f>
        <v>0</v>
      </c>
      <c r="U4166" s="209">
        <v>2</v>
      </c>
    </row>
    <row r="4167" spans="1:246" s="60" customFormat="1" ht="15.75" hidden="1" customHeight="1" thickBot="1">
      <c r="A4167" s="150" t="s">
        <v>80</v>
      </c>
      <c r="B4167" s="213"/>
      <c r="C4167" s="43" t="s">
        <v>2684</v>
      </c>
      <c r="D4167" s="492"/>
      <c r="E4167" s="491"/>
      <c r="F4167" s="491"/>
      <c r="G4167" s="491"/>
      <c r="H4167" s="491"/>
      <c r="I4167" s="491"/>
      <c r="J4167" s="491"/>
      <c r="K4167" s="491"/>
      <c r="L4167" s="491"/>
      <c r="M4167" s="491"/>
      <c r="N4167" s="491"/>
      <c r="O4167" s="111">
        <f t="shared" si="3154"/>
        <v>0</v>
      </c>
      <c r="P4167" s="112">
        <f t="shared" si="3155"/>
        <v>0</v>
      </c>
      <c r="Q4167" s="80"/>
      <c r="R4167" s="487"/>
      <c r="S4167" s="488"/>
      <c r="T4167" s="115">
        <f t="shared" si="3156"/>
        <v>0</v>
      </c>
      <c r="U4167" s="209">
        <v>2</v>
      </c>
    </row>
    <row r="4168" spans="1:246" s="60" customFormat="1" ht="15.75" hidden="1" customHeight="1" thickBot="1">
      <c r="A4168" s="150" t="s">
        <v>80</v>
      </c>
      <c r="B4168" s="213"/>
      <c r="C4168" s="43" t="s">
        <v>2780</v>
      </c>
      <c r="D4168" s="492"/>
      <c r="E4168" s="491"/>
      <c r="F4168" s="491"/>
      <c r="G4168" s="491"/>
      <c r="H4168" s="491"/>
      <c r="I4168" s="491"/>
      <c r="J4168" s="491"/>
      <c r="K4168" s="491"/>
      <c r="L4168" s="491"/>
      <c r="M4168" s="491"/>
      <c r="N4168" s="491"/>
      <c r="O4168" s="111">
        <f t="shared" si="3154"/>
        <v>0</v>
      </c>
      <c r="P4168" s="112">
        <f t="shared" si="3155"/>
        <v>0</v>
      </c>
      <c r="Q4168" s="80"/>
      <c r="R4168" s="487"/>
      <c r="S4168" s="488"/>
      <c r="T4168" s="115">
        <f t="shared" si="3156"/>
        <v>0</v>
      </c>
      <c r="U4168" s="209">
        <v>2</v>
      </c>
    </row>
    <row r="4169" spans="1:246" s="60" customFormat="1" ht="15.6" customHeight="1">
      <c r="A4169" s="118"/>
      <c r="B4169" s="82"/>
      <c r="C4169" s="50"/>
      <c r="D4169" s="84"/>
      <c r="E4169" s="84"/>
      <c r="F4169" s="84"/>
      <c r="G4169" s="84"/>
      <c r="H4169" s="84"/>
      <c r="I4169" s="84"/>
      <c r="J4169" s="84"/>
      <c r="K4169" s="84"/>
      <c r="L4169" s="84"/>
      <c r="M4169" s="84"/>
      <c r="N4169" s="84"/>
      <c r="O4169" s="84"/>
      <c r="P4169" s="84"/>
      <c r="Q4169" s="84"/>
      <c r="R4169" s="84"/>
      <c r="S4169" s="84"/>
      <c r="T4169" s="67"/>
      <c r="U4169" s="209">
        <v>1</v>
      </c>
      <c r="V4169" s="118"/>
      <c r="W4169" s="118"/>
      <c r="X4169" s="118"/>
      <c r="Y4169" s="118"/>
      <c r="Z4169" s="118"/>
      <c r="AA4169" s="118"/>
      <c r="AB4169" s="118"/>
      <c r="AC4169" s="118"/>
      <c r="AD4169" s="118"/>
      <c r="AE4169" s="118"/>
      <c r="AF4169" s="118"/>
      <c r="AG4169" s="118"/>
      <c r="AH4169" s="118"/>
      <c r="AI4169" s="118"/>
      <c r="AJ4169" s="118"/>
      <c r="AK4169" s="118"/>
      <c r="AL4169" s="118"/>
      <c r="AM4169" s="118"/>
      <c r="AN4169" s="118"/>
      <c r="AO4169" s="118"/>
      <c r="AP4169" s="118"/>
      <c r="AQ4169" s="118"/>
      <c r="AR4169" s="118"/>
      <c r="AS4169" s="118"/>
      <c r="AT4169" s="118"/>
      <c r="AU4169" s="118"/>
      <c r="AV4169" s="118"/>
      <c r="AW4169" s="118"/>
      <c r="AX4169" s="118"/>
      <c r="AY4169" s="118"/>
      <c r="AZ4169" s="118"/>
      <c r="BA4169" s="118"/>
      <c r="BB4169" s="118"/>
      <c r="BC4169" s="118"/>
      <c r="BD4169" s="118"/>
      <c r="BE4169" s="118"/>
      <c r="BF4169" s="118"/>
      <c r="BG4169" s="118"/>
      <c r="BH4169" s="118"/>
      <c r="BI4169" s="118"/>
      <c r="BJ4169" s="118"/>
      <c r="BK4169" s="118"/>
      <c r="BL4169" s="118"/>
      <c r="BM4169" s="118"/>
      <c r="BN4169" s="118"/>
      <c r="BO4169" s="118"/>
      <c r="BP4169" s="118"/>
      <c r="BQ4169" s="118"/>
      <c r="BR4169" s="118"/>
      <c r="BS4169" s="118"/>
      <c r="BT4169" s="118"/>
      <c r="BU4169" s="118"/>
      <c r="BV4169" s="118"/>
      <c r="BW4169" s="118"/>
      <c r="BX4169" s="118"/>
      <c r="BY4169" s="118"/>
      <c r="BZ4169" s="118"/>
      <c r="CA4169" s="118"/>
      <c r="CB4169" s="118"/>
      <c r="CC4169" s="118"/>
      <c r="CD4169" s="118"/>
      <c r="CE4169" s="118"/>
      <c r="CF4169" s="118"/>
      <c r="CG4169" s="118"/>
      <c r="CH4169" s="118"/>
      <c r="CI4169" s="118"/>
      <c r="CJ4169" s="118"/>
      <c r="CK4169" s="118"/>
      <c r="CL4169" s="118"/>
      <c r="CM4169" s="118"/>
      <c r="CN4169" s="118"/>
      <c r="CO4169" s="118"/>
      <c r="CP4169" s="118"/>
      <c r="CQ4169" s="118"/>
      <c r="CR4169" s="118"/>
      <c r="CS4169" s="118"/>
      <c r="CT4169" s="118"/>
      <c r="CU4169" s="118"/>
      <c r="CV4169" s="118"/>
      <c r="CW4169" s="118"/>
      <c r="CX4169" s="118"/>
      <c r="CY4169" s="118"/>
      <c r="CZ4169" s="118"/>
      <c r="DA4169" s="118"/>
      <c r="DB4169" s="118"/>
      <c r="DC4169" s="118"/>
      <c r="DD4169" s="118"/>
      <c r="DE4169" s="118"/>
      <c r="DF4169" s="118"/>
      <c r="DG4169" s="118"/>
      <c r="DH4169" s="118"/>
      <c r="DI4169" s="118"/>
      <c r="DJ4169" s="118"/>
      <c r="DK4169" s="118"/>
      <c r="DL4169" s="118"/>
      <c r="DM4169" s="118"/>
      <c r="DN4169" s="118"/>
      <c r="DO4169" s="118"/>
      <c r="DP4169" s="118"/>
      <c r="DQ4169" s="118"/>
      <c r="DR4169" s="118"/>
      <c r="DS4169" s="118"/>
      <c r="DT4169" s="118"/>
      <c r="DU4169" s="118"/>
      <c r="DV4169" s="118"/>
      <c r="DW4169" s="118"/>
      <c r="DX4169" s="118"/>
      <c r="DY4169" s="118"/>
      <c r="DZ4169" s="118"/>
      <c r="EA4169" s="118"/>
      <c r="EB4169" s="118"/>
      <c r="EC4169" s="118"/>
      <c r="ED4169" s="118"/>
      <c r="EE4169" s="118"/>
      <c r="EF4169" s="118"/>
      <c r="EG4169" s="118"/>
      <c r="EH4169" s="118"/>
      <c r="EI4169" s="118"/>
      <c r="EJ4169" s="118"/>
      <c r="EK4169" s="118"/>
      <c r="EL4169" s="118"/>
      <c r="EM4169" s="118"/>
      <c r="EN4169" s="118"/>
      <c r="EO4169" s="118"/>
      <c r="EP4169" s="118"/>
      <c r="EQ4169" s="118"/>
      <c r="ER4169" s="118"/>
      <c r="ES4169" s="118"/>
      <c r="ET4169" s="118"/>
      <c r="EU4169" s="118"/>
      <c r="EV4169" s="118"/>
      <c r="EW4169" s="118"/>
      <c r="EX4169" s="118"/>
      <c r="EY4169" s="118"/>
      <c r="EZ4169" s="118"/>
      <c r="FA4169" s="118"/>
      <c r="FB4169" s="118"/>
      <c r="FC4169" s="118"/>
      <c r="FD4169" s="118"/>
      <c r="FE4169" s="118"/>
      <c r="FF4169" s="118"/>
      <c r="FG4169" s="118"/>
      <c r="FH4169" s="118"/>
      <c r="FI4169" s="118"/>
      <c r="FJ4169" s="118"/>
      <c r="FK4169" s="118"/>
      <c r="FL4169" s="118"/>
      <c r="FM4169" s="118"/>
      <c r="FN4169" s="118"/>
      <c r="FO4169" s="118"/>
      <c r="FP4169" s="118"/>
      <c r="FQ4169" s="118"/>
      <c r="FR4169" s="118"/>
      <c r="FS4169" s="118"/>
      <c r="FT4169" s="118"/>
      <c r="FU4169" s="118"/>
      <c r="FV4169" s="118"/>
      <c r="FW4169" s="118"/>
      <c r="FX4169" s="118"/>
      <c r="FY4169" s="118"/>
      <c r="FZ4169" s="118"/>
      <c r="GA4169" s="118"/>
      <c r="GB4169" s="118"/>
      <c r="GC4169" s="118"/>
      <c r="GD4169" s="118"/>
      <c r="GE4169" s="118"/>
      <c r="GF4169" s="118"/>
      <c r="GG4169" s="118"/>
      <c r="GH4169" s="118"/>
      <c r="GI4169" s="118"/>
      <c r="GJ4169" s="118"/>
      <c r="GK4169" s="118"/>
      <c r="GL4169" s="118"/>
      <c r="GM4169" s="118"/>
      <c r="GN4169" s="118"/>
      <c r="GO4169" s="118"/>
      <c r="GP4169" s="118"/>
      <c r="GQ4169" s="118"/>
      <c r="GR4169" s="118"/>
      <c r="GS4169" s="118"/>
      <c r="GT4169" s="118"/>
      <c r="GU4169" s="118"/>
      <c r="GV4169" s="118"/>
      <c r="GW4169" s="118"/>
      <c r="GX4169" s="118"/>
      <c r="GY4169" s="118"/>
      <c r="GZ4169" s="118"/>
      <c r="HA4169" s="118"/>
      <c r="HB4169" s="118"/>
      <c r="HC4169" s="118"/>
      <c r="HD4169" s="118"/>
      <c r="HE4169" s="118"/>
      <c r="HF4169" s="118"/>
      <c r="HG4169" s="118"/>
      <c r="HH4169" s="118"/>
      <c r="HI4169" s="118"/>
      <c r="HJ4169" s="118"/>
      <c r="HK4169" s="118"/>
      <c r="HL4169" s="118"/>
      <c r="HM4169" s="118"/>
      <c r="HN4169" s="118"/>
      <c r="HO4169" s="118"/>
      <c r="HP4169" s="118"/>
      <c r="HQ4169" s="118"/>
      <c r="HR4169" s="118"/>
      <c r="HS4169" s="118"/>
      <c r="HT4169" s="118"/>
      <c r="HU4169" s="118"/>
      <c r="HV4169" s="118"/>
      <c r="HW4169" s="118"/>
      <c r="HX4169" s="118"/>
      <c r="HY4169" s="118"/>
      <c r="HZ4169" s="118"/>
      <c r="IA4169" s="118"/>
      <c r="IB4169" s="118"/>
      <c r="IC4169" s="118"/>
      <c r="ID4169" s="118"/>
      <c r="IE4169" s="118"/>
      <c r="IF4169" s="118"/>
      <c r="IG4169" s="118"/>
      <c r="IH4169" s="118"/>
      <c r="II4169" s="118"/>
      <c r="IJ4169" s="118"/>
      <c r="IK4169" s="118"/>
      <c r="IL4169" s="118"/>
    </row>
    <row r="4170" spans="1:246" s="60" customFormat="1" ht="15.75" hidden="1" customHeight="1" thickBot="1">
      <c r="A4170" s="174" t="s">
        <v>2282</v>
      </c>
      <c r="B4170" s="213"/>
      <c r="C4170" s="43" t="s">
        <v>2281</v>
      </c>
      <c r="D4170" s="299"/>
      <c r="E4170" s="299"/>
      <c r="F4170" s="299"/>
      <c r="G4170" s="299"/>
      <c r="H4170" s="299"/>
      <c r="I4170" s="299"/>
      <c r="J4170" s="299"/>
      <c r="K4170" s="299"/>
      <c r="L4170" s="299"/>
      <c r="M4170" s="299"/>
      <c r="N4170" s="299"/>
      <c r="O4170" s="299"/>
      <c r="P4170" s="290"/>
      <c r="Q4170" s="291"/>
      <c r="R4170" s="83"/>
      <c r="S4170" s="83"/>
      <c r="T4170" s="67"/>
      <c r="U4170" s="209">
        <v>2</v>
      </c>
    </row>
    <row r="4171" spans="1:246" s="60" customFormat="1" ht="15.75" hidden="1" customHeight="1" thickBot="1">
      <c r="A4171" s="174" t="s">
        <v>2282</v>
      </c>
      <c r="B4171" s="213"/>
      <c r="C4171" s="43" t="s">
        <v>2260</v>
      </c>
      <c r="D4171" s="119"/>
      <c r="E4171" s="119"/>
      <c r="F4171" s="119"/>
      <c r="G4171" s="119"/>
      <c r="H4171" s="119"/>
      <c r="I4171" s="119"/>
      <c r="J4171" s="119"/>
      <c r="K4171" s="119"/>
      <c r="L4171" s="119"/>
      <c r="M4171" s="119"/>
      <c r="N4171" s="119"/>
      <c r="O4171" s="119"/>
      <c r="P4171" s="107"/>
      <c r="Q4171" s="291"/>
      <c r="R4171" s="83"/>
      <c r="S4171" s="83"/>
      <c r="T4171" s="67"/>
      <c r="U4171" s="209">
        <v>2</v>
      </c>
    </row>
    <row r="4172" spans="1:246" s="60" customFormat="1" ht="15.75" hidden="1" customHeight="1" thickBot="1">
      <c r="A4172" s="174" t="s">
        <v>2282</v>
      </c>
      <c r="B4172" s="213"/>
      <c r="C4172" s="43" t="s">
        <v>2261</v>
      </c>
      <c r="D4172" s="346"/>
      <c r="E4172" s="346"/>
      <c r="F4172" s="346"/>
      <c r="G4172" s="346"/>
      <c r="H4172" s="346"/>
      <c r="I4172" s="346"/>
      <c r="J4172" s="346"/>
      <c r="K4172" s="346"/>
      <c r="L4172" s="346"/>
      <c r="M4172" s="346"/>
      <c r="N4172" s="346"/>
      <c r="O4172" s="346"/>
      <c r="P4172" s="295"/>
      <c r="Q4172" s="291"/>
      <c r="R4172" s="83"/>
      <c r="S4172" s="83"/>
      <c r="T4172" s="67"/>
      <c r="U4172" s="209">
        <v>2</v>
      </c>
    </row>
    <row r="4173" spans="1:246" s="60" customFormat="1" ht="15.75" hidden="1" customHeight="1" thickBot="1">
      <c r="A4173" s="174" t="s">
        <v>2282</v>
      </c>
      <c r="B4173" s="213"/>
      <c r="C4173" s="43" t="s">
        <v>2262</v>
      </c>
      <c r="D4173" s="153"/>
      <c r="E4173" s="296"/>
      <c r="F4173" s="296"/>
      <c r="G4173" s="296"/>
      <c r="H4173" s="296"/>
      <c r="I4173" s="296"/>
      <c r="J4173" s="296"/>
      <c r="K4173" s="296"/>
      <c r="L4173" s="296"/>
      <c r="M4173" s="296"/>
      <c r="N4173" s="296"/>
      <c r="O4173" s="296"/>
      <c r="P4173" s="155"/>
      <c r="Q4173" s="291"/>
      <c r="R4173" s="83"/>
      <c r="S4173" s="83"/>
      <c r="T4173" s="67"/>
      <c r="U4173" s="209">
        <v>2</v>
      </c>
    </row>
    <row r="4174" spans="1:246" s="60" customFormat="1" ht="15.75" hidden="1" customHeight="1" thickBot="1">
      <c r="A4174" s="174" t="s">
        <v>2282</v>
      </c>
      <c r="B4174" s="213"/>
      <c r="C4174" s="44" t="s">
        <v>2263</v>
      </c>
      <c r="D4174" s="153"/>
      <c r="E4174" s="296"/>
      <c r="F4174" s="296"/>
      <c r="G4174" s="296"/>
      <c r="H4174" s="296"/>
      <c r="I4174" s="296"/>
      <c r="J4174" s="296"/>
      <c r="K4174" s="296"/>
      <c r="L4174" s="296"/>
      <c r="M4174" s="296"/>
      <c r="N4174" s="296"/>
      <c r="O4174" s="296"/>
      <c r="P4174" s="155"/>
      <c r="Q4174" s="157"/>
      <c r="R4174" s="83"/>
      <c r="S4174" s="83"/>
      <c r="T4174" s="67"/>
      <c r="U4174" s="209">
        <v>2</v>
      </c>
    </row>
    <row r="4175" spans="1:246" s="60" customFormat="1" ht="15.75" hidden="1" customHeight="1" thickBot="1">
      <c r="A4175" s="174" t="s">
        <v>2282</v>
      </c>
      <c r="B4175" s="213"/>
      <c r="C4175" s="43" t="s">
        <v>2264</v>
      </c>
      <c r="D4175" s="153"/>
      <c r="E4175" s="296"/>
      <c r="F4175" s="296"/>
      <c r="G4175" s="296"/>
      <c r="H4175" s="296"/>
      <c r="I4175" s="296"/>
      <c r="J4175" s="296"/>
      <c r="K4175" s="296"/>
      <c r="L4175" s="296"/>
      <c r="M4175" s="296"/>
      <c r="N4175" s="296"/>
      <c r="O4175" s="296"/>
      <c r="P4175" s="155"/>
      <c r="Q4175" s="157"/>
      <c r="R4175" s="83"/>
      <c r="S4175" s="83"/>
      <c r="T4175" s="67"/>
      <c r="U4175" s="209">
        <v>2</v>
      </c>
    </row>
    <row r="4176" spans="1:246" s="60" customFormat="1" ht="15.75" hidden="1" customHeight="1" thickBot="1">
      <c r="A4176" s="174" t="s">
        <v>2282</v>
      </c>
      <c r="B4176" s="213"/>
      <c r="C4176" s="43" t="s">
        <v>2265</v>
      </c>
      <c r="D4176" s="153"/>
      <c r="E4176" s="296"/>
      <c r="F4176" s="296"/>
      <c r="G4176" s="296"/>
      <c r="H4176" s="296"/>
      <c r="I4176" s="296"/>
      <c r="J4176" s="296"/>
      <c r="K4176" s="296"/>
      <c r="L4176" s="296"/>
      <c r="M4176" s="296"/>
      <c r="N4176" s="296"/>
      <c r="O4176" s="296"/>
      <c r="P4176" s="155"/>
      <c r="Q4176" s="156"/>
      <c r="R4176" s="83"/>
      <c r="S4176" s="83"/>
      <c r="T4176" s="67"/>
      <c r="U4176" s="209">
        <v>2</v>
      </c>
    </row>
    <row r="4177" spans="1:21" s="60" customFormat="1" ht="15.75" hidden="1" customHeight="1" thickBot="1">
      <c r="A4177" s="174" t="s">
        <v>2282</v>
      </c>
      <c r="B4177" s="213"/>
      <c r="C4177" s="43" t="s">
        <v>2266</v>
      </c>
      <c r="D4177" s="153"/>
      <c r="E4177" s="296"/>
      <c r="F4177" s="296"/>
      <c r="G4177" s="296"/>
      <c r="H4177" s="296"/>
      <c r="I4177" s="296"/>
      <c r="J4177" s="296"/>
      <c r="K4177" s="296"/>
      <c r="L4177" s="296"/>
      <c r="M4177" s="296"/>
      <c r="N4177" s="296"/>
      <c r="O4177" s="296"/>
      <c r="P4177" s="155"/>
      <c r="Q4177" s="156"/>
      <c r="R4177" s="83"/>
      <c r="S4177" s="83"/>
      <c r="T4177" s="232"/>
      <c r="U4177" s="209">
        <v>2</v>
      </c>
    </row>
    <row r="4178" spans="1:21" s="60" customFormat="1" ht="15.75" hidden="1" customHeight="1" thickBot="1">
      <c r="A4178" s="174" t="s">
        <v>2282</v>
      </c>
      <c r="B4178" s="62"/>
      <c r="C4178" s="45" t="s">
        <v>2267</v>
      </c>
      <c r="D4178" s="298"/>
      <c r="E4178" s="299"/>
      <c r="F4178" s="299"/>
      <c r="G4178" s="299"/>
      <c r="H4178" s="299"/>
      <c r="I4178" s="299"/>
      <c r="J4178" s="299"/>
      <c r="K4178" s="299"/>
      <c r="L4178" s="299"/>
      <c r="M4178" s="299"/>
      <c r="N4178" s="299"/>
      <c r="O4178" s="299"/>
      <c r="P4178" s="300"/>
      <c r="Q4178" s="301"/>
      <c r="R4178" s="83"/>
      <c r="S4178" s="83"/>
      <c r="T4178" s="67"/>
      <c r="U4178" s="209">
        <v>2</v>
      </c>
    </row>
    <row r="4179" spans="1:21" s="60" customFormat="1" ht="15.75" hidden="1" customHeight="1" thickBot="1">
      <c r="A4179" s="174" t="s">
        <v>2282</v>
      </c>
      <c r="B4179" s="62"/>
      <c r="C4179" s="45" t="s">
        <v>2268</v>
      </c>
      <c r="D4179" s="130">
        <v>0</v>
      </c>
      <c r="E4179" s="119">
        <v>0</v>
      </c>
      <c r="F4179" s="119">
        <v>0</v>
      </c>
      <c r="G4179" s="119">
        <v>0</v>
      </c>
      <c r="H4179" s="119">
        <v>0</v>
      </c>
      <c r="I4179" s="119">
        <v>0</v>
      </c>
      <c r="J4179" s="119">
        <v>0</v>
      </c>
      <c r="K4179" s="119">
        <v>0</v>
      </c>
      <c r="L4179" s="119">
        <v>0</v>
      </c>
      <c r="M4179" s="119">
        <v>0</v>
      </c>
      <c r="N4179" s="119">
        <v>0</v>
      </c>
      <c r="O4179" s="119">
        <v>0</v>
      </c>
      <c r="P4179" s="175">
        <f t="shared" ref="P4179:P4184" si="3157">SUM(D4179:O4179)</f>
        <v>0</v>
      </c>
      <c r="Q4179" s="176">
        <v>0</v>
      </c>
      <c r="R4179" s="83"/>
      <c r="S4179" s="83"/>
      <c r="T4179" s="67"/>
      <c r="U4179" s="209">
        <v>2</v>
      </c>
    </row>
    <row r="4180" spans="1:21" s="60" customFormat="1" ht="15.6" hidden="1" customHeight="1" thickBot="1">
      <c r="A4180" s="174" t="s">
        <v>2282</v>
      </c>
      <c r="B4180" s="62"/>
      <c r="C4180" s="45" t="s">
        <v>2269</v>
      </c>
      <c r="D4180" s="130">
        <v>0</v>
      </c>
      <c r="E4180" s="119">
        <v>0</v>
      </c>
      <c r="F4180" s="119">
        <v>0</v>
      </c>
      <c r="G4180" s="119">
        <v>0</v>
      </c>
      <c r="H4180" s="119">
        <v>0</v>
      </c>
      <c r="I4180" s="119">
        <v>0</v>
      </c>
      <c r="J4180" s="119">
        <v>0</v>
      </c>
      <c r="K4180" s="119">
        <v>0</v>
      </c>
      <c r="L4180" s="119">
        <v>0</v>
      </c>
      <c r="M4180" s="119">
        <v>0</v>
      </c>
      <c r="N4180" s="119">
        <v>0</v>
      </c>
      <c r="O4180" s="119">
        <v>0</v>
      </c>
      <c r="P4180" s="175">
        <f t="shared" si="3157"/>
        <v>0</v>
      </c>
      <c r="Q4180" s="176">
        <v>0</v>
      </c>
      <c r="R4180" s="83"/>
      <c r="S4180" s="83"/>
      <c r="T4180" s="67"/>
      <c r="U4180" s="209">
        <v>2</v>
      </c>
    </row>
    <row r="4181" spans="1:21" s="60" customFormat="1" ht="15.6" hidden="1" customHeight="1" thickBot="1">
      <c r="A4181" s="174" t="s">
        <v>2282</v>
      </c>
      <c r="B4181" s="62"/>
      <c r="C4181" s="45" t="s">
        <v>2270</v>
      </c>
      <c r="D4181" s="130">
        <v>0</v>
      </c>
      <c r="E4181" s="119">
        <v>0</v>
      </c>
      <c r="F4181" s="119">
        <v>0</v>
      </c>
      <c r="G4181" s="119">
        <v>0</v>
      </c>
      <c r="H4181" s="119">
        <v>0</v>
      </c>
      <c r="I4181" s="119">
        <v>0</v>
      </c>
      <c r="J4181" s="119">
        <v>0</v>
      </c>
      <c r="K4181" s="119">
        <v>0</v>
      </c>
      <c r="L4181" s="119">
        <v>0</v>
      </c>
      <c r="M4181" s="119">
        <v>0</v>
      </c>
      <c r="N4181" s="119">
        <v>0</v>
      </c>
      <c r="O4181" s="119">
        <v>0</v>
      </c>
      <c r="P4181" s="175">
        <f t="shared" si="3157"/>
        <v>0</v>
      </c>
      <c r="Q4181" s="176">
        <v>0</v>
      </c>
      <c r="R4181" s="83"/>
      <c r="S4181" s="83"/>
      <c r="T4181" s="67"/>
      <c r="U4181" s="209">
        <v>2</v>
      </c>
    </row>
    <row r="4182" spans="1:21" s="60" customFormat="1" ht="15.6" hidden="1" customHeight="1" thickBot="1">
      <c r="A4182" s="174" t="s">
        <v>2282</v>
      </c>
      <c r="B4182" s="62">
        <f>+B4161+1</f>
        <v>729</v>
      </c>
      <c r="C4182" s="45" t="s">
        <v>2271</v>
      </c>
      <c r="D4182" s="130">
        <v>0</v>
      </c>
      <c r="E4182" s="119">
        <v>0</v>
      </c>
      <c r="F4182" s="119">
        <v>0</v>
      </c>
      <c r="G4182" s="119">
        <v>0</v>
      </c>
      <c r="H4182" s="119">
        <v>0</v>
      </c>
      <c r="I4182" s="119">
        <v>0</v>
      </c>
      <c r="J4182" s="119">
        <v>0</v>
      </c>
      <c r="K4182" s="119">
        <v>0</v>
      </c>
      <c r="L4182" s="119">
        <v>0</v>
      </c>
      <c r="M4182" s="119">
        <v>0</v>
      </c>
      <c r="N4182" s="119">
        <v>0</v>
      </c>
      <c r="O4182" s="119">
        <v>0</v>
      </c>
      <c r="P4182" s="175">
        <f t="shared" si="3157"/>
        <v>0</v>
      </c>
      <c r="Q4182" s="176">
        <v>0</v>
      </c>
      <c r="R4182" s="83"/>
      <c r="S4182" s="83"/>
      <c r="T4182" s="67"/>
      <c r="U4182" s="209">
        <v>2</v>
      </c>
    </row>
    <row r="4183" spans="1:21" s="60" customFormat="1" ht="15.6" hidden="1" customHeight="1" thickBot="1">
      <c r="A4183" s="174" t="s">
        <v>2282</v>
      </c>
      <c r="B4183" s="62">
        <f>+B4182+1</f>
        <v>730</v>
      </c>
      <c r="C4183" s="45" t="s">
        <v>2272</v>
      </c>
      <c r="D4183" s="130">
        <v>0</v>
      </c>
      <c r="E4183" s="119">
        <v>0</v>
      </c>
      <c r="F4183" s="119">
        <v>0</v>
      </c>
      <c r="G4183" s="119">
        <v>0</v>
      </c>
      <c r="H4183" s="119">
        <v>0</v>
      </c>
      <c r="I4183" s="119">
        <v>0</v>
      </c>
      <c r="J4183" s="119">
        <v>0</v>
      </c>
      <c r="K4183" s="119">
        <v>0</v>
      </c>
      <c r="L4183" s="119">
        <v>0</v>
      </c>
      <c r="M4183" s="119">
        <v>0</v>
      </c>
      <c r="N4183" s="119">
        <v>0</v>
      </c>
      <c r="O4183" s="119">
        <v>0</v>
      </c>
      <c r="P4183" s="100">
        <f t="shared" si="3157"/>
        <v>0</v>
      </c>
      <c r="Q4183" s="101">
        <v>0</v>
      </c>
      <c r="R4183" s="83"/>
      <c r="S4183" s="83"/>
      <c r="T4183" s="67"/>
      <c r="U4183" s="209">
        <v>2</v>
      </c>
    </row>
    <row r="4184" spans="1:21" s="60" customFormat="1" ht="15.6" hidden="1" customHeight="1" thickBot="1">
      <c r="A4184" s="174" t="s">
        <v>2282</v>
      </c>
      <c r="B4184" s="62">
        <f>+B4183+1</f>
        <v>731</v>
      </c>
      <c r="C4184" s="43" t="s">
        <v>2273</v>
      </c>
      <c r="D4184" s="102">
        <f t="shared" ref="D4184:O4184" si="3158">D4207/$P4207</f>
        <v>0</v>
      </c>
      <c r="E4184" s="103">
        <f t="shared" si="3158"/>
        <v>0.38744932507204732</v>
      </c>
      <c r="F4184" s="103">
        <f t="shared" si="3158"/>
        <v>0.61255067492795257</v>
      </c>
      <c r="G4184" s="103">
        <f t="shared" si="3158"/>
        <v>0</v>
      </c>
      <c r="H4184" s="103">
        <f t="shared" si="3158"/>
        <v>0</v>
      </c>
      <c r="I4184" s="103">
        <f t="shared" si="3158"/>
        <v>0</v>
      </c>
      <c r="J4184" s="103">
        <f t="shared" si="3158"/>
        <v>0</v>
      </c>
      <c r="K4184" s="103">
        <f t="shared" si="3158"/>
        <v>0</v>
      </c>
      <c r="L4184" s="103">
        <f t="shared" si="3158"/>
        <v>0</v>
      </c>
      <c r="M4184" s="103">
        <f t="shared" si="3158"/>
        <v>0</v>
      </c>
      <c r="N4184" s="103">
        <f t="shared" si="3158"/>
        <v>0</v>
      </c>
      <c r="O4184" s="103">
        <f t="shared" si="3158"/>
        <v>0</v>
      </c>
      <c r="P4184" s="105">
        <f t="shared" si="3157"/>
        <v>0.99999999999999989</v>
      </c>
      <c r="Q4184" s="106">
        <v>1</v>
      </c>
      <c r="R4184" s="83"/>
      <c r="S4184" s="83"/>
      <c r="T4184" s="67"/>
      <c r="U4184" s="209">
        <v>2</v>
      </c>
    </row>
    <row r="4185" spans="1:21" s="60" customFormat="1" ht="15.6" hidden="1" customHeight="1" thickBot="1">
      <c r="A4185" s="174" t="s">
        <v>2282</v>
      </c>
      <c r="B4185" s="62">
        <f>+B4184+1</f>
        <v>732</v>
      </c>
      <c r="C4185" s="43" t="s">
        <v>2274</v>
      </c>
      <c r="D4185" s="102">
        <f t="shared" ref="D4185:O4188" si="3159">D4208/$P4208</f>
        <v>8.3333333333333329E-2</v>
      </c>
      <c r="E4185" s="103">
        <f t="shared" si="3159"/>
        <v>8.3333333333333329E-2</v>
      </c>
      <c r="F4185" s="103">
        <f t="shared" si="3159"/>
        <v>8.3333333333333329E-2</v>
      </c>
      <c r="G4185" s="103">
        <f t="shared" si="3159"/>
        <v>8.3333333333333329E-2</v>
      </c>
      <c r="H4185" s="103">
        <f t="shared" si="3159"/>
        <v>8.3333333333333329E-2</v>
      </c>
      <c r="I4185" s="103">
        <f t="shared" si="3159"/>
        <v>8.3333333333333329E-2</v>
      </c>
      <c r="J4185" s="103">
        <f t="shared" si="3159"/>
        <v>8.3333333333333329E-2</v>
      </c>
      <c r="K4185" s="103">
        <f t="shared" si="3159"/>
        <v>8.3333333333333329E-2</v>
      </c>
      <c r="L4185" s="103">
        <f t="shared" si="3159"/>
        <v>8.3333333333333329E-2</v>
      </c>
      <c r="M4185" s="103">
        <f t="shared" si="3159"/>
        <v>8.3333333333333329E-2</v>
      </c>
      <c r="N4185" s="103">
        <f t="shared" si="3159"/>
        <v>8.3333333333333329E-2</v>
      </c>
      <c r="O4185" s="103">
        <f t="shared" si="3159"/>
        <v>8.3333333333333329E-2</v>
      </c>
      <c r="P4185" s="107">
        <f t="shared" ref="P4185:P4191" si="3160">SUM(D4185:O4185)</f>
        <v>1</v>
      </c>
      <c r="Q4185" s="108">
        <f t="shared" ref="Q4185:Q4191" si="3161">(P4208/P4207-1)</f>
        <v>1.0477147679889964</v>
      </c>
      <c r="R4185" s="83"/>
      <c r="S4185" s="83"/>
      <c r="T4185" s="67"/>
      <c r="U4185" s="209">
        <v>2</v>
      </c>
    </row>
    <row r="4186" spans="1:21" s="60" customFormat="1" ht="15.75" hidden="1" customHeight="1" thickBot="1">
      <c r="A4186" s="174" t="s">
        <v>2282</v>
      </c>
      <c r="B4186" s="62">
        <f>+B4185+1</f>
        <v>733</v>
      </c>
      <c r="C4186" s="43" t="s">
        <v>2275</v>
      </c>
      <c r="D4186" s="102">
        <f t="shared" si="3159"/>
        <v>0.1111111111111111</v>
      </c>
      <c r="E4186" s="103">
        <f t="shared" si="3159"/>
        <v>0.1111111111111111</v>
      </c>
      <c r="F4186" s="103">
        <f t="shared" si="3159"/>
        <v>0.1111111111111111</v>
      </c>
      <c r="G4186" s="103">
        <f t="shared" si="3159"/>
        <v>0.1111111111111111</v>
      </c>
      <c r="H4186" s="103">
        <f t="shared" si="3159"/>
        <v>0.1111111111111111</v>
      </c>
      <c r="I4186" s="103">
        <f t="shared" si="3159"/>
        <v>0.1111111111111111</v>
      </c>
      <c r="J4186" s="103">
        <f t="shared" si="3159"/>
        <v>0.1111111111111111</v>
      </c>
      <c r="K4186" s="103">
        <f t="shared" si="3159"/>
        <v>0.1111111111111111</v>
      </c>
      <c r="L4186" s="103">
        <f t="shared" si="3159"/>
        <v>0.1111111111111111</v>
      </c>
      <c r="M4186" s="103">
        <f t="shared" si="3159"/>
        <v>0</v>
      </c>
      <c r="N4186" s="103">
        <f t="shared" si="3159"/>
        <v>0</v>
      </c>
      <c r="O4186" s="103">
        <f t="shared" si="3159"/>
        <v>0</v>
      </c>
      <c r="P4186" s="107">
        <f t="shared" si="3160"/>
        <v>1.0000000000000002</v>
      </c>
      <c r="Q4186" s="108">
        <f t="shared" si="3161"/>
        <v>-0.25</v>
      </c>
      <c r="R4186" s="83"/>
      <c r="S4186" s="83"/>
      <c r="T4186" s="67"/>
      <c r="U4186" s="209">
        <v>2</v>
      </c>
    </row>
    <row r="4187" spans="1:21" s="60" customFormat="1" ht="15.75" hidden="1" customHeight="1" thickBot="1">
      <c r="A4187" s="174" t="s">
        <v>2282</v>
      </c>
      <c r="B4187" s="62">
        <f>+B4186+1</f>
        <v>734</v>
      </c>
      <c r="C4187" s="43" t="s">
        <v>2276</v>
      </c>
      <c r="D4187" s="102" t="e">
        <f t="shared" si="3159"/>
        <v>#DIV/0!</v>
      </c>
      <c r="E4187" s="103" t="e">
        <f t="shared" si="3159"/>
        <v>#DIV/0!</v>
      </c>
      <c r="F4187" s="103" t="e">
        <f t="shared" si="3159"/>
        <v>#DIV/0!</v>
      </c>
      <c r="G4187" s="103" t="e">
        <f t="shared" si="3159"/>
        <v>#DIV/0!</v>
      </c>
      <c r="H4187" s="103" t="e">
        <f t="shared" si="3159"/>
        <v>#DIV/0!</v>
      </c>
      <c r="I4187" s="103" t="e">
        <f t="shared" si="3159"/>
        <v>#DIV/0!</v>
      </c>
      <c r="J4187" s="103" t="e">
        <f t="shared" si="3159"/>
        <v>#DIV/0!</v>
      </c>
      <c r="K4187" s="103" t="e">
        <f t="shared" si="3159"/>
        <v>#DIV/0!</v>
      </c>
      <c r="L4187" s="103" t="e">
        <f t="shared" si="3159"/>
        <v>#DIV/0!</v>
      </c>
      <c r="M4187" s="103" t="e">
        <f t="shared" si="3159"/>
        <v>#DIV/0!</v>
      </c>
      <c r="N4187" s="103" t="e">
        <f t="shared" si="3159"/>
        <v>#DIV/0!</v>
      </c>
      <c r="O4187" s="103" t="e">
        <f t="shared" si="3159"/>
        <v>#DIV/0!</v>
      </c>
      <c r="P4187" s="107" t="e">
        <f t="shared" si="3160"/>
        <v>#DIV/0!</v>
      </c>
      <c r="Q4187" s="108">
        <f t="shared" si="3161"/>
        <v>-1</v>
      </c>
      <c r="R4187" s="83"/>
      <c r="S4187" s="83"/>
      <c r="T4187" s="67"/>
      <c r="U4187" s="209">
        <v>2</v>
      </c>
    </row>
    <row r="4188" spans="1:21" s="60" customFormat="1" ht="15.75" hidden="1" customHeight="1" thickBot="1">
      <c r="A4188" s="174" t="s">
        <v>2282</v>
      </c>
      <c r="B4188" s="62">
        <v>735</v>
      </c>
      <c r="C4188" s="43" t="s">
        <v>2277</v>
      </c>
      <c r="D4188" s="102" t="e">
        <f t="shared" si="3159"/>
        <v>#DIV/0!</v>
      </c>
      <c r="E4188" s="103" t="e">
        <f t="shared" si="3159"/>
        <v>#DIV/0!</v>
      </c>
      <c r="F4188" s="103" t="e">
        <f t="shared" si="3159"/>
        <v>#DIV/0!</v>
      </c>
      <c r="G4188" s="103" t="e">
        <f t="shared" si="3159"/>
        <v>#DIV/0!</v>
      </c>
      <c r="H4188" s="103" t="e">
        <f t="shared" si="3159"/>
        <v>#DIV/0!</v>
      </c>
      <c r="I4188" s="103" t="e">
        <f t="shared" si="3159"/>
        <v>#DIV/0!</v>
      </c>
      <c r="J4188" s="103" t="e">
        <f t="shared" si="3159"/>
        <v>#DIV/0!</v>
      </c>
      <c r="K4188" s="103" t="e">
        <f t="shared" si="3159"/>
        <v>#DIV/0!</v>
      </c>
      <c r="L4188" s="103" t="e">
        <f t="shared" si="3159"/>
        <v>#DIV/0!</v>
      </c>
      <c r="M4188" s="103" t="e">
        <f t="shared" si="3159"/>
        <v>#DIV/0!</v>
      </c>
      <c r="N4188" s="103" t="e">
        <f t="shared" si="3159"/>
        <v>#DIV/0!</v>
      </c>
      <c r="O4188" s="103" t="e">
        <f t="shared" si="3159"/>
        <v>#DIV/0!</v>
      </c>
      <c r="P4188" s="107" t="e">
        <f t="shared" si="3160"/>
        <v>#DIV/0!</v>
      </c>
      <c r="Q4188" s="108" t="e">
        <f t="shared" si="3161"/>
        <v>#DIV/0!</v>
      </c>
      <c r="R4188" s="83"/>
      <c r="S4188" s="83"/>
      <c r="T4188" s="67"/>
      <c r="U4188" s="209">
        <v>2</v>
      </c>
    </row>
    <row r="4189" spans="1:21" s="60" customFormat="1" ht="15.75" hidden="1" customHeight="1" thickBot="1">
      <c r="A4189" s="174" t="s">
        <v>2282</v>
      </c>
      <c r="B4189" s="213"/>
      <c r="C4189" s="43" t="s">
        <v>2278</v>
      </c>
      <c r="D4189" s="102" t="e">
        <f t="shared" ref="D4189:O4189" si="3162">D4212/$P4212</f>
        <v>#DIV/0!</v>
      </c>
      <c r="E4189" s="103" t="e">
        <f t="shared" si="3162"/>
        <v>#DIV/0!</v>
      </c>
      <c r="F4189" s="103" t="e">
        <f t="shared" si="3162"/>
        <v>#DIV/0!</v>
      </c>
      <c r="G4189" s="103" t="e">
        <f t="shared" si="3162"/>
        <v>#DIV/0!</v>
      </c>
      <c r="H4189" s="103" t="e">
        <f t="shared" si="3162"/>
        <v>#DIV/0!</v>
      </c>
      <c r="I4189" s="103" t="e">
        <f t="shared" si="3162"/>
        <v>#DIV/0!</v>
      </c>
      <c r="J4189" s="103" t="e">
        <f t="shared" si="3162"/>
        <v>#DIV/0!</v>
      </c>
      <c r="K4189" s="103" t="e">
        <f t="shared" si="3162"/>
        <v>#DIV/0!</v>
      </c>
      <c r="L4189" s="103" t="e">
        <f t="shared" si="3162"/>
        <v>#DIV/0!</v>
      </c>
      <c r="M4189" s="103" t="e">
        <f t="shared" si="3162"/>
        <v>#DIV/0!</v>
      </c>
      <c r="N4189" s="103" t="e">
        <f t="shared" si="3162"/>
        <v>#DIV/0!</v>
      </c>
      <c r="O4189" s="103" t="e">
        <f t="shared" si="3162"/>
        <v>#DIV/0!</v>
      </c>
      <c r="P4189" s="107" t="e">
        <f t="shared" si="3160"/>
        <v>#DIV/0!</v>
      </c>
      <c r="Q4189" s="108" t="e">
        <f t="shared" si="3161"/>
        <v>#DIV/0!</v>
      </c>
      <c r="R4189" s="83"/>
      <c r="S4189" s="83"/>
      <c r="T4189" s="67"/>
      <c r="U4189" s="209">
        <v>2</v>
      </c>
    </row>
    <row r="4190" spans="1:21" s="60" customFormat="1" ht="15.75" hidden="1" customHeight="1" thickBot="1">
      <c r="A4190" s="174" t="s">
        <v>2282</v>
      </c>
      <c r="B4190" s="213"/>
      <c r="C4190" s="43" t="s">
        <v>2279</v>
      </c>
      <c r="D4190" s="102" t="e">
        <f t="shared" ref="D4190:O4190" si="3163">D4213/$P4213</f>
        <v>#DIV/0!</v>
      </c>
      <c r="E4190" s="103" t="e">
        <f t="shared" si="3163"/>
        <v>#DIV/0!</v>
      </c>
      <c r="F4190" s="103" t="e">
        <f t="shared" si="3163"/>
        <v>#DIV/0!</v>
      </c>
      <c r="G4190" s="103" t="e">
        <f t="shared" si="3163"/>
        <v>#DIV/0!</v>
      </c>
      <c r="H4190" s="103" t="e">
        <f t="shared" si="3163"/>
        <v>#DIV/0!</v>
      </c>
      <c r="I4190" s="103" t="e">
        <f t="shared" si="3163"/>
        <v>#DIV/0!</v>
      </c>
      <c r="J4190" s="103" t="e">
        <f t="shared" si="3163"/>
        <v>#DIV/0!</v>
      </c>
      <c r="K4190" s="103" t="e">
        <f t="shared" si="3163"/>
        <v>#DIV/0!</v>
      </c>
      <c r="L4190" s="103" t="e">
        <f t="shared" si="3163"/>
        <v>#DIV/0!</v>
      </c>
      <c r="M4190" s="103" t="e">
        <f t="shared" si="3163"/>
        <v>#DIV/0!</v>
      </c>
      <c r="N4190" s="103" t="e">
        <f t="shared" si="3163"/>
        <v>#DIV/0!</v>
      </c>
      <c r="O4190" s="103" t="e">
        <f t="shared" si="3163"/>
        <v>#DIV/0!</v>
      </c>
      <c r="P4190" s="107" t="e">
        <f t="shared" si="3160"/>
        <v>#DIV/0!</v>
      </c>
      <c r="Q4190" s="108" t="e">
        <f t="shared" si="3161"/>
        <v>#DIV/0!</v>
      </c>
      <c r="R4190" s="83"/>
      <c r="S4190" s="83"/>
      <c r="T4190" s="67"/>
      <c r="U4190" s="209">
        <v>2</v>
      </c>
    </row>
    <row r="4191" spans="1:21" s="60" customFormat="1" ht="15.75" hidden="1" customHeight="1" thickBot="1">
      <c r="A4191" s="174" t="s">
        <v>2282</v>
      </c>
      <c r="B4191" s="213"/>
      <c r="C4191" s="43" t="s">
        <v>2280</v>
      </c>
      <c r="D4191" s="102" t="e">
        <f t="shared" ref="D4191:O4191" si="3164">D4214/$P4214</f>
        <v>#DIV/0!</v>
      </c>
      <c r="E4191" s="103" t="e">
        <f t="shared" si="3164"/>
        <v>#DIV/0!</v>
      </c>
      <c r="F4191" s="103" t="e">
        <f t="shared" si="3164"/>
        <v>#DIV/0!</v>
      </c>
      <c r="G4191" s="103" t="e">
        <f t="shared" si="3164"/>
        <v>#DIV/0!</v>
      </c>
      <c r="H4191" s="103" t="e">
        <f t="shared" si="3164"/>
        <v>#DIV/0!</v>
      </c>
      <c r="I4191" s="103" t="e">
        <f t="shared" si="3164"/>
        <v>#DIV/0!</v>
      </c>
      <c r="J4191" s="103" t="e">
        <f t="shared" si="3164"/>
        <v>#DIV/0!</v>
      </c>
      <c r="K4191" s="103" t="e">
        <f t="shared" si="3164"/>
        <v>#DIV/0!</v>
      </c>
      <c r="L4191" s="103" t="e">
        <f t="shared" si="3164"/>
        <v>#DIV/0!</v>
      </c>
      <c r="M4191" s="103" t="e">
        <f t="shared" si="3164"/>
        <v>#DIV/0!</v>
      </c>
      <c r="N4191" s="103" t="e">
        <f t="shared" si="3164"/>
        <v>#DIV/0!</v>
      </c>
      <c r="O4191" s="103" t="e">
        <f t="shared" si="3164"/>
        <v>#DIV/0!</v>
      </c>
      <c r="P4191" s="107" t="e">
        <f t="shared" si="3160"/>
        <v>#DIV/0!</v>
      </c>
      <c r="Q4191" s="108" t="e">
        <f t="shared" si="3161"/>
        <v>#DIV/0!</v>
      </c>
      <c r="R4191" s="83"/>
      <c r="S4191" s="83"/>
      <c r="T4191" s="67"/>
      <c r="U4191" s="209">
        <v>2</v>
      </c>
    </row>
    <row r="4192" spans="1:21" s="60" customFormat="1" ht="15.75" hidden="1" customHeight="1" thickBot="1">
      <c r="A4192" s="174" t="s">
        <v>2282</v>
      </c>
      <c r="B4192" s="213"/>
      <c r="C4192" s="43" t="s">
        <v>2589</v>
      </c>
      <c r="D4192" s="102" t="e">
        <f t="shared" ref="D4192:O4192" si="3165">D4215/$P4215</f>
        <v>#DIV/0!</v>
      </c>
      <c r="E4192" s="103" t="e">
        <f t="shared" si="3165"/>
        <v>#DIV/0!</v>
      </c>
      <c r="F4192" s="103" t="e">
        <f t="shared" si="3165"/>
        <v>#DIV/0!</v>
      </c>
      <c r="G4192" s="103" t="e">
        <f t="shared" si="3165"/>
        <v>#DIV/0!</v>
      </c>
      <c r="H4192" s="103" t="e">
        <f t="shared" si="3165"/>
        <v>#DIV/0!</v>
      </c>
      <c r="I4192" s="103" t="e">
        <f t="shared" si="3165"/>
        <v>#DIV/0!</v>
      </c>
      <c r="J4192" s="103" t="e">
        <f t="shared" si="3165"/>
        <v>#DIV/0!</v>
      </c>
      <c r="K4192" s="103" t="e">
        <f t="shared" si="3165"/>
        <v>#DIV/0!</v>
      </c>
      <c r="L4192" s="103" t="e">
        <f t="shared" si="3165"/>
        <v>#DIV/0!</v>
      </c>
      <c r="M4192" s="103" t="e">
        <f t="shared" si="3165"/>
        <v>#DIV/0!</v>
      </c>
      <c r="N4192" s="103" t="e">
        <f t="shared" si="3165"/>
        <v>#DIV/0!</v>
      </c>
      <c r="O4192" s="103" t="e">
        <f t="shared" si="3165"/>
        <v>#DIV/0!</v>
      </c>
      <c r="P4192" s="107" t="e">
        <f t="shared" ref="P4192:P4194" si="3166">SUM(D4192:O4192)</f>
        <v>#DIV/0!</v>
      </c>
      <c r="Q4192" s="108" t="e">
        <f t="shared" ref="Q4192:Q4194" si="3167">(P4215/P4214-1)</f>
        <v>#DIV/0!</v>
      </c>
      <c r="R4192" s="83"/>
      <c r="S4192" s="83"/>
      <c r="T4192" s="67"/>
      <c r="U4192" s="209">
        <v>2</v>
      </c>
    </row>
    <row r="4193" spans="1:21" s="60" customFormat="1" ht="15.75" hidden="1" customHeight="1" thickBot="1">
      <c r="A4193" s="174" t="s">
        <v>2282</v>
      </c>
      <c r="B4193" s="213"/>
      <c r="C4193" s="43" t="s">
        <v>2685</v>
      </c>
      <c r="D4193" s="102" t="e">
        <f t="shared" ref="D4193:O4193" si="3168">D4216/$P4216</f>
        <v>#DIV/0!</v>
      </c>
      <c r="E4193" s="103" t="e">
        <f t="shared" si="3168"/>
        <v>#DIV/0!</v>
      </c>
      <c r="F4193" s="103" t="e">
        <f t="shared" si="3168"/>
        <v>#DIV/0!</v>
      </c>
      <c r="G4193" s="103" t="e">
        <f t="shared" si="3168"/>
        <v>#DIV/0!</v>
      </c>
      <c r="H4193" s="103" t="e">
        <f t="shared" si="3168"/>
        <v>#DIV/0!</v>
      </c>
      <c r="I4193" s="103" t="e">
        <f t="shared" si="3168"/>
        <v>#DIV/0!</v>
      </c>
      <c r="J4193" s="103" t="e">
        <f t="shared" si="3168"/>
        <v>#DIV/0!</v>
      </c>
      <c r="K4193" s="103" t="e">
        <f t="shared" si="3168"/>
        <v>#DIV/0!</v>
      </c>
      <c r="L4193" s="103" t="e">
        <f t="shared" si="3168"/>
        <v>#DIV/0!</v>
      </c>
      <c r="M4193" s="103" t="e">
        <f t="shared" si="3168"/>
        <v>#DIV/0!</v>
      </c>
      <c r="N4193" s="103" t="e">
        <f t="shared" si="3168"/>
        <v>#DIV/0!</v>
      </c>
      <c r="O4193" s="103" t="e">
        <f t="shared" si="3168"/>
        <v>#DIV/0!</v>
      </c>
      <c r="P4193" s="107" t="e">
        <f t="shared" si="3166"/>
        <v>#DIV/0!</v>
      </c>
      <c r="Q4193" s="108" t="e">
        <f t="shared" si="3167"/>
        <v>#DIV/0!</v>
      </c>
      <c r="R4193" s="83"/>
      <c r="S4193" s="83"/>
      <c r="T4193" s="67"/>
      <c r="U4193" s="209">
        <v>2</v>
      </c>
    </row>
    <row r="4194" spans="1:21" s="60" customFormat="1" ht="15.75" hidden="1" customHeight="1" thickBot="1">
      <c r="A4194" s="174" t="s">
        <v>2282</v>
      </c>
      <c r="B4194" s="213"/>
      <c r="C4194" s="43" t="s">
        <v>2781</v>
      </c>
      <c r="D4194" s="102" t="e">
        <f t="shared" ref="D4194:O4194" si="3169">D4217/$P4217</f>
        <v>#DIV/0!</v>
      </c>
      <c r="E4194" s="103" t="e">
        <f>E4217/$P4217</f>
        <v>#DIV/0!</v>
      </c>
      <c r="F4194" s="103" t="e">
        <f t="shared" si="3169"/>
        <v>#DIV/0!</v>
      </c>
      <c r="G4194" s="103" t="e">
        <f t="shared" si="3169"/>
        <v>#DIV/0!</v>
      </c>
      <c r="H4194" s="103" t="e">
        <f t="shared" si="3169"/>
        <v>#DIV/0!</v>
      </c>
      <c r="I4194" s="103" t="e">
        <f t="shared" si="3169"/>
        <v>#DIV/0!</v>
      </c>
      <c r="J4194" s="103" t="e">
        <f t="shared" si="3169"/>
        <v>#DIV/0!</v>
      </c>
      <c r="K4194" s="103" t="e">
        <f t="shared" si="3169"/>
        <v>#DIV/0!</v>
      </c>
      <c r="L4194" s="103" t="e">
        <f t="shared" si="3169"/>
        <v>#DIV/0!</v>
      </c>
      <c r="M4194" s="103" t="e">
        <f t="shared" si="3169"/>
        <v>#DIV/0!</v>
      </c>
      <c r="N4194" s="103" t="e">
        <f t="shared" si="3169"/>
        <v>#DIV/0!</v>
      </c>
      <c r="O4194" s="103" t="e">
        <f t="shared" si="3169"/>
        <v>#DIV/0!</v>
      </c>
      <c r="P4194" s="107" t="e">
        <f t="shared" si="3166"/>
        <v>#DIV/0!</v>
      </c>
      <c r="Q4194" s="108" t="e">
        <f t="shared" si="3167"/>
        <v>#DIV/0!</v>
      </c>
      <c r="R4194" s="83"/>
      <c r="S4194" s="83"/>
      <c r="T4194" s="67"/>
      <c r="U4194" s="209">
        <v>2</v>
      </c>
    </row>
    <row r="4195" spans="1:21" s="60" customFormat="1" ht="15.75" hidden="1" customHeight="1" thickBot="1">
      <c r="A4195" s="174" t="s">
        <v>2282</v>
      </c>
      <c r="B4195" s="213"/>
      <c r="C4195" s="44" t="s">
        <v>2262</v>
      </c>
      <c r="D4195" s="351"/>
      <c r="E4195" s="352"/>
      <c r="F4195" s="352"/>
      <c r="G4195" s="352"/>
      <c r="H4195" s="352"/>
      <c r="I4195" s="352"/>
      <c r="J4195" s="352"/>
      <c r="K4195" s="352"/>
      <c r="L4195" s="352"/>
      <c r="M4195" s="352"/>
      <c r="N4195" s="352"/>
      <c r="O4195" s="83"/>
      <c r="P4195" s="304">
        <f>SUM(D4195:O4195)</f>
        <v>0</v>
      </c>
      <c r="Q4195" s="84"/>
      <c r="R4195" s="83"/>
      <c r="S4195" s="83"/>
      <c r="T4195" s="67"/>
      <c r="U4195" s="209">
        <v>2</v>
      </c>
    </row>
    <row r="4196" spans="1:21" s="60" customFormat="1" ht="15.75" hidden="1" customHeight="1" thickBot="1">
      <c r="A4196" s="174" t="s">
        <v>2282</v>
      </c>
      <c r="B4196" s="213"/>
      <c r="C4196" s="43" t="s">
        <v>2263</v>
      </c>
      <c r="D4196" s="109"/>
      <c r="E4196" s="110"/>
      <c r="F4196" s="110"/>
      <c r="G4196" s="110"/>
      <c r="H4196" s="110"/>
      <c r="I4196" s="110"/>
      <c r="J4196" s="110"/>
      <c r="K4196" s="110"/>
      <c r="L4196" s="110"/>
      <c r="M4196" s="110"/>
      <c r="N4196" s="110"/>
      <c r="O4196" s="111"/>
      <c r="P4196" s="112">
        <f>SUM(D4196:O4196)</f>
        <v>0</v>
      </c>
      <c r="Q4196" s="240"/>
      <c r="R4196" s="315"/>
      <c r="S4196" s="315"/>
      <c r="T4196" s="242"/>
      <c r="U4196" s="209">
        <v>2</v>
      </c>
    </row>
    <row r="4197" spans="1:21" s="60" customFormat="1" ht="15.75" hidden="1" customHeight="1" thickBot="1">
      <c r="A4197" s="174" t="s">
        <v>2282</v>
      </c>
      <c r="B4197" s="213"/>
      <c r="C4197" s="43" t="s">
        <v>2264</v>
      </c>
      <c r="D4197" s="109"/>
      <c r="E4197" s="110"/>
      <c r="F4197" s="110"/>
      <c r="G4197" s="110"/>
      <c r="H4197" s="110"/>
      <c r="I4197" s="110"/>
      <c r="J4197" s="110"/>
      <c r="K4197" s="110"/>
      <c r="L4197" s="110"/>
      <c r="M4197" s="110"/>
      <c r="N4197" s="110"/>
      <c r="O4197" s="111"/>
      <c r="P4197" s="112">
        <f t="shared" ref="P4197:P4202" si="3170">SUM(D4197:O4197)</f>
        <v>0</v>
      </c>
      <c r="Q4197" s="80"/>
      <c r="R4197" s="114"/>
      <c r="S4197" s="114"/>
      <c r="T4197" s="115">
        <f>R4197-S4197</f>
        <v>0</v>
      </c>
      <c r="U4197" s="209">
        <v>2</v>
      </c>
    </row>
    <row r="4198" spans="1:21" s="60" customFormat="1" ht="15.75" hidden="1" customHeight="1" thickBot="1">
      <c r="A4198" s="174" t="s">
        <v>2282</v>
      </c>
      <c r="B4198" s="213"/>
      <c r="C4198" s="43" t="s">
        <v>2265</v>
      </c>
      <c r="D4198" s="109"/>
      <c r="E4198" s="110"/>
      <c r="F4198" s="110"/>
      <c r="G4198" s="110"/>
      <c r="H4198" s="110"/>
      <c r="I4198" s="110"/>
      <c r="J4198" s="110"/>
      <c r="K4198" s="110"/>
      <c r="L4198" s="110"/>
      <c r="M4198" s="110"/>
      <c r="N4198" s="110"/>
      <c r="O4198" s="111"/>
      <c r="P4198" s="112">
        <f t="shared" si="3170"/>
        <v>0</v>
      </c>
      <c r="Q4198" s="80"/>
      <c r="R4198" s="114"/>
      <c r="S4198" s="114"/>
      <c r="T4198" s="115">
        <f>R4198-S4198</f>
        <v>0</v>
      </c>
      <c r="U4198" s="209">
        <v>2</v>
      </c>
    </row>
    <row r="4199" spans="1:21" s="60" customFormat="1" ht="15.75" hidden="1" customHeight="1" thickBot="1">
      <c r="A4199" s="174" t="s">
        <v>2282</v>
      </c>
      <c r="B4199" s="213"/>
      <c r="C4199" s="43" t="s">
        <v>2266</v>
      </c>
      <c r="D4199" s="109"/>
      <c r="E4199" s="110"/>
      <c r="F4199" s="110"/>
      <c r="G4199" s="110"/>
      <c r="H4199" s="110"/>
      <c r="I4199" s="110"/>
      <c r="J4199" s="110"/>
      <c r="K4199" s="110"/>
      <c r="L4199" s="110"/>
      <c r="M4199" s="110"/>
      <c r="N4199" s="110"/>
      <c r="O4199" s="111"/>
      <c r="P4199" s="112">
        <f t="shared" si="3170"/>
        <v>0</v>
      </c>
      <c r="Q4199" s="80"/>
      <c r="R4199" s="114"/>
      <c r="S4199" s="114"/>
      <c r="T4199" s="115">
        <f>R4199-S4199</f>
        <v>0</v>
      </c>
      <c r="U4199" s="209">
        <v>2</v>
      </c>
    </row>
    <row r="4200" spans="1:21" s="60" customFormat="1" ht="15.75" hidden="1" customHeight="1" thickBot="1">
      <c r="A4200" s="174" t="s">
        <v>2282</v>
      </c>
      <c r="B4200" s="213"/>
      <c r="C4200" s="43" t="s">
        <v>2267</v>
      </c>
      <c r="D4200" s="151"/>
      <c r="E4200" s="152"/>
      <c r="F4200" s="152"/>
      <c r="G4200" s="152"/>
      <c r="H4200" s="152"/>
      <c r="I4200" s="152"/>
      <c r="J4200" s="152"/>
      <c r="K4200" s="152"/>
      <c r="L4200" s="152"/>
      <c r="M4200" s="152"/>
      <c r="N4200" s="152"/>
      <c r="O4200" s="111"/>
      <c r="P4200" s="112">
        <f t="shared" si="3170"/>
        <v>0</v>
      </c>
      <c r="Q4200" s="80"/>
      <c r="R4200" s="114"/>
      <c r="S4200" s="114"/>
      <c r="T4200" s="115">
        <f>R4200-S4200</f>
        <v>0</v>
      </c>
      <c r="U4200" s="209">
        <v>2</v>
      </c>
    </row>
    <row r="4201" spans="1:21" s="60" customFormat="1" ht="15.75" hidden="1" customHeight="1" thickBot="1">
      <c r="A4201" s="174" t="s">
        <v>2282</v>
      </c>
      <c r="B4201" s="213"/>
      <c r="C4201" s="43" t="s">
        <v>2268</v>
      </c>
      <c r="D4201" s="306"/>
      <c r="E4201" s="307"/>
      <c r="F4201" s="307"/>
      <c r="G4201" s="307"/>
      <c r="H4201" s="307"/>
      <c r="I4201" s="307"/>
      <c r="J4201" s="307"/>
      <c r="K4201" s="350"/>
      <c r="L4201" s="350"/>
      <c r="M4201" s="350"/>
      <c r="N4201" s="350"/>
      <c r="O4201" s="308"/>
      <c r="P4201" s="309">
        <f t="shared" si="3170"/>
        <v>0</v>
      </c>
      <c r="Q4201" s="80"/>
      <c r="R4201" s="109"/>
      <c r="S4201" s="109"/>
      <c r="T4201" s="52">
        <f>S4201-R4201</f>
        <v>0</v>
      </c>
      <c r="U4201" s="209">
        <v>2</v>
      </c>
    </row>
    <row r="4202" spans="1:21" s="60" customFormat="1" ht="15.75" hidden="1" customHeight="1" thickBot="1">
      <c r="A4202" s="174" t="s">
        <v>2282</v>
      </c>
      <c r="B4202" s="213"/>
      <c r="C4202" s="43" t="s">
        <v>2269</v>
      </c>
      <c r="D4202" s="109"/>
      <c r="E4202" s="110"/>
      <c r="F4202" s="110"/>
      <c r="G4202" s="110"/>
      <c r="H4202" s="110"/>
      <c r="I4202" s="110"/>
      <c r="J4202" s="110"/>
      <c r="K4202" s="110"/>
      <c r="L4202" s="110"/>
      <c r="M4202" s="110"/>
      <c r="N4202" s="110"/>
      <c r="O4202" s="111"/>
      <c r="P4202" s="112">
        <f t="shared" si="3170"/>
        <v>0</v>
      </c>
      <c r="Q4202" s="80"/>
      <c r="R4202" s="342"/>
      <c r="S4202" s="342"/>
      <c r="T4202" s="355">
        <f>R4202-S4202</f>
        <v>0</v>
      </c>
      <c r="U4202" s="209">
        <v>2</v>
      </c>
    </row>
    <row r="4203" spans="1:21" s="60" customFormat="1" ht="15.6" hidden="1" customHeight="1" thickBot="1">
      <c r="A4203" s="174" t="s">
        <v>2282</v>
      </c>
      <c r="B4203" s="62">
        <v>736</v>
      </c>
      <c r="C4203" s="43" t="s">
        <v>2438</v>
      </c>
      <c r="D4203" s="109">
        <v>0</v>
      </c>
      <c r="E4203" s="110">
        <v>0</v>
      </c>
      <c r="F4203" s="110">
        <v>0</v>
      </c>
      <c r="G4203" s="110">
        <v>0</v>
      </c>
      <c r="H4203" s="110">
        <v>0</v>
      </c>
      <c r="I4203" s="110">
        <v>0</v>
      </c>
      <c r="J4203" s="110">
        <v>0</v>
      </c>
      <c r="K4203" s="110">
        <v>0</v>
      </c>
      <c r="L4203" s="110">
        <v>0</v>
      </c>
      <c r="M4203" s="110">
        <v>0</v>
      </c>
      <c r="N4203" s="110">
        <v>0</v>
      </c>
      <c r="O4203" s="111">
        <f>(R4203)-SUM(D4203:N4203)</f>
        <v>0</v>
      </c>
      <c r="P4203" s="112">
        <f>SUM(D4203:O4203)</f>
        <v>0</v>
      </c>
      <c r="Q4203" s="113"/>
      <c r="R4203" s="488">
        <v>0</v>
      </c>
      <c r="S4203" s="488">
        <v>0</v>
      </c>
      <c r="T4203" s="115">
        <f>R4203-S4203</f>
        <v>0</v>
      </c>
      <c r="U4203" s="209">
        <v>2</v>
      </c>
    </row>
    <row r="4204" spans="1:21" s="60" customFormat="1" ht="15.75" hidden="1" customHeight="1" thickBot="1">
      <c r="A4204" s="174" t="s">
        <v>2282</v>
      </c>
      <c r="B4204" s="213"/>
      <c r="C4204" s="43" t="s">
        <v>2270</v>
      </c>
      <c r="D4204" s="109"/>
      <c r="E4204" s="110"/>
      <c r="F4204" s="110"/>
      <c r="G4204" s="110"/>
      <c r="H4204" s="110"/>
      <c r="I4204" s="110"/>
      <c r="J4204" s="110"/>
      <c r="K4204" s="110"/>
      <c r="L4204" s="110"/>
      <c r="M4204" s="110"/>
      <c r="N4204" s="110"/>
      <c r="O4204" s="305">
        <f t="shared" ref="O4204:O4214" si="3171">(R4204)-SUM(D4204:N4204)</f>
        <v>0</v>
      </c>
      <c r="P4204" s="112">
        <f>SUM(D4204:O4204)</f>
        <v>0</v>
      </c>
      <c r="Q4204" s="75"/>
      <c r="R4204" s="395"/>
      <c r="S4204" s="396"/>
      <c r="T4204" s="397">
        <f>R4204-S4204</f>
        <v>0</v>
      </c>
      <c r="U4204" s="209">
        <v>2</v>
      </c>
    </row>
    <row r="4205" spans="1:21" s="60" customFormat="1" ht="15.75" hidden="1" customHeight="1" thickBot="1">
      <c r="A4205" s="174" t="s">
        <v>2282</v>
      </c>
      <c r="B4205" s="62"/>
      <c r="C4205" s="43" t="s">
        <v>2271</v>
      </c>
      <c r="D4205" s="109"/>
      <c r="E4205" s="110"/>
      <c r="F4205" s="110"/>
      <c r="G4205" s="110"/>
      <c r="H4205" s="110"/>
      <c r="I4205" s="110"/>
      <c r="J4205" s="110"/>
      <c r="K4205" s="110"/>
      <c r="L4205" s="110"/>
      <c r="M4205" s="110"/>
      <c r="N4205" s="110"/>
      <c r="O4205" s="305">
        <f t="shared" si="3171"/>
        <v>0</v>
      </c>
      <c r="P4205" s="112">
        <f t="shared" ref="P4205:P4214" si="3172">SUM(D4205:O4205)</f>
        <v>0</v>
      </c>
      <c r="Q4205" s="75"/>
      <c r="R4205" s="109"/>
      <c r="S4205" s="114"/>
      <c r="T4205" s="310">
        <f t="shared" ref="T4205:T4214" si="3173">R4205-S4205</f>
        <v>0</v>
      </c>
      <c r="U4205" s="209">
        <v>2</v>
      </c>
    </row>
    <row r="4206" spans="1:21" s="60" customFormat="1" ht="15.75" hidden="1" customHeight="1" thickBot="1">
      <c r="A4206" s="174" t="s">
        <v>2282</v>
      </c>
      <c r="B4206" s="62"/>
      <c r="C4206" s="43" t="s">
        <v>2272</v>
      </c>
      <c r="D4206" s="109">
        <v>0</v>
      </c>
      <c r="E4206" s="110">
        <v>0</v>
      </c>
      <c r="F4206" s="110">
        <v>0</v>
      </c>
      <c r="G4206" s="110">
        <v>0</v>
      </c>
      <c r="H4206" s="110">
        <v>0</v>
      </c>
      <c r="I4206" s="110">
        <v>0</v>
      </c>
      <c r="J4206" s="110">
        <v>0</v>
      </c>
      <c r="K4206" s="110">
        <v>0</v>
      </c>
      <c r="L4206" s="110">
        <v>0</v>
      </c>
      <c r="M4206" s="110">
        <v>0</v>
      </c>
      <c r="N4206" s="110">
        <v>0</v>
      </c>
      <c r="O4206" s="305">
        <f t="shared" si="3171"/>
        <v>0</v>
      </c>
      <c r="P4206" s="314">
        <f t="shared" si="3172"/>
        <v>0</v>
      </c>
      <c r="Q4206" s="79"/>
      <c r="R4206" s="306">
        <v>0</v>
      </c>
      <c r="S4206" s="342">
        <v>0</v>
      </c>
      <c r="T4206" s="355">
        <f t="shared" si="3173"/>
        <v>0</v>
      </c>
      <c r="U4206" s="209">
        <v>2</v>
      </c>
    </row>
    <row r="4207" spans="1:21" s="60" customFormat="1" ht="15.6" hidden="1" customHeight="1" thickBot="1">
      <c r="A4207" s="174" t="s">
        <v>2282</v>
      </c>
      <c r="B4207" s="62"/>
      <c r="C4207" s="43" t="s">
        <v>2273</v>
      </c>
      <c r="D4207" s="109">
        <v>0</v>
      </c>
      <c r="E4207" s="110">
        <v>204.34744018999999</v>
      </c>
      <c r="F4207" s="110">
        <v>323.06976501999998</v>
      </c>
      <c r="G4207" s="110">
        <v>0</v>
      </c>
      <c r="H4207" s="110">
        <v>0</v>
      </c>
      <c r="I4207" s="110">
        <v>0</v>
      </c>
      <c r="J4207" s="110">
        <v>0</v>
      </c>
      <c r="K4207" s="110">
        <v>0</v>
      </c>
      <c r="L4207" s="110">
        <v>0</v>
      </c>
      <c r="M4207" s="110">
        <v>0</v>
      </c>
      <c r="N4207" s="110">
        <v>0</v>
      </c>
      <c r="O4207" s="111">
        <f t="shared" si="3171"/>
        <v>0</v>
      </c>
      <c r="P4207" s="112">
        <f t="shared" si="3172"/>
        <v>527.41720521000002</v>
      </c>
      <c r="Q4207" s="113"/>
      <c r="R4207" s="109">
        <v>527.41720521000002</v>
      </c>
      <c r="S4207" s="114">
        <v>527.41720521000002</v>
      </c>
      <c r="T4207" s="115">
        <f t="shared" si="3173"/>
        <v>0</v>
      </c>
      <c r="U4207" s="209">
        <v>2</v>
      </c>
    </row>
    <row r="4208" spans="1:21" s="60" customFormat="1" ht="15.6" hidden="1" customHeight="1" thickBot="1">
      <c r="A4208" s="174" t="s">
        <v>2282</v>
      </c>
      <c r="B4208" s="62"/>
      <c r="C4208" s="43" t="s">
        <v>2274</v>
      </c>
      <c r="D4208" s="109">
        <v>90</v>
      </c>
      <c r="E4208" s="110">
        <v>90</v>
      </c>
      <c r="F4208" s="110">
        <v>90</v>
      </c>
      <c r="G4208" s="110">
        <v>90</v>
      </c>
      <c r="H4208" s="110">
        <v>90</v>
      </c>
      <c r="I4208" s="110">
        <v>90</v>
      </c>
      <c r="J4208" s="110">
        <v>90</v>
      </c>
      <c r="K4208" s="110">
        <v>90</v>
      </c>
      <c r="L4208" s="110">
        <v>90</v>
      </c>
      <c r="M4208" s="110">
        <v>90</v>
      </c>
      <c r="N4208" s="110">
        <v>90</v>
      </c>
      <c r="O4208" s="110">
        <v>90</v>
      </c>
      <c r="P4208" s="112">
        <f t="shared" si="3172"/>
        <v>1080</v>
      </c>
      <c r="Q4208" s="113"/>
      <c r="R4208" s="109">
        <v>1080</v>
      </c>
      <c r="S4208" s="114">
        <v>1080</v>
      </c>
      <c r="T4208" s="115">
        <f t="shared" si="3173"/>
        <v>0</v>
      </c>
      <c r="U4208" s="209">
        <v>2</v>
      </c>
    </row>
    <row r="4209" spans="1:21" s="60" customFormat="1" ht="15.75" hidden="1" customHeight="1" thickBot="1">
      <c r="A4209" s="174" t="s">
        <v>2282</v>
      </c>
      <c r="B4209" s="62">
        <f>+B4203+1</f>
        <v>737</v>
      </c>
      <c r="C4209" s="43" t="s">
        <v>2275</v>
      </c>
      <c r="D4209" s="110">
        <v>90</v>
      </c>
      <c r="E4209" s="110">
        <v>90</v>
      </c>
      <c r="F4209" s="110">
        <v>90</v>
      </c>
      <c r="G4209" s="110">
        <v>90</v>
      </c>
      <c r="H4209" s="110">
        <v>90</v>
      </c>
      <c r="I4209" s="110">
        <v>90</v>
      </c>
      <c r="J4209" s="110">
        <v>90</v>
      </c>
      <c r="K4209" s="110">
        <v>90</v>
      </c>
      <c r="L4209" s="110">
        <v>90</v>
      </c>
      <c r="M4209" s="110">
        <v>0</v>
      </c>
      <c r="N4209" s="110">
        <v>0</v>
      </c>
      <c r="O4209" s="111">
        <v>0</v>
      </c>
      <c r="P4209" s="112">
        <f t="shared" si="3172"/>
        <v>810</v>
      </c>
      <c r="Q4209" s="79"/>
      <c r="R4209" s="116">
        <v>810</v>
      </c>
      <c r="S4209" s="114">
        <v>810</v>
      </c>
      <c r="T4209" s="115">
        <f t="shared" si="3173"/>
        <v>0</v>
      </c>
      <c r="U4209" s="209">
        <v>2</v>
      </c>
    </row>
    <row r="4210" spans="1:21" s="60" customFormat="1" ht="15.75" hidden="1" customHeight="1" thickBot="1">
      <c r="A4210" s="174" t="s">
        <v>2282</v>
      </c>
      <c r="B4210" s="62">
        <v>737</v>
      </c>
      <c r="C4210" s="43" t="s">
        <v>2276</v>
      </c>
      <c r="D4210" s="109">
        <v>0</v>
      </c>
      <c r="E4210" s="110">
        <v>0</v>
      </c>
      <c r="F4210" s="110">
        <v>0</v>
      </c>
      <c r="G4210" s="110">
        <v>0</v>
      </c>
      <c r="H4210" s="110">
        <v>0</v>
      </c>
      <c r="I4210" s="110">
        <v>0</v>
      </c>
      <c r="J4210" s="110">
        <v>0</v>
      </c>
      <c r="K4210" s="110">
        <v>0</v>
      </c>
      <c r="L4210" s="110">
        <v>0</v>
      </c>
      <c r="M4210" s="110">
        <v>0</v>
      </c>
      <c r="N4210" s="110">
        <v>0</v>
      </c>
      <c r="O4210" s="111">
        <f t="shared" si="3171"/>
        <v>0</v>
      </c>
      <c r="P4210" s="112">
        <f t="shared" si="3172"/>
        <v>0</v>
      </c>
      <c r="Q4210" s="113"/>
      <c r="R4210" s="488">
        <v>0</v>
      </c>
      <c r="S4210" s="488">
        <v>0</v>
      </c>
      <c r="T4210" s="115">
        <f t="shared" si="3173"/>
        <v>0</v>
      </c>
      <c r="U4210" s="209">
        <v>2</v>
      </c>
    </row>
    <row r="4211" spans="1:21" s="60" customFormat="1" ht="15.75" hidden="1" customHeight="1" thickBot="1">
      <c r="A4211" s="174" t="s">
        <v>2282</v>
      </c>
      <c r="B4211" s="62">
        <v>738</v>
      </c>
      <c r="C4211" s="43" t="s">
        <v>2277</v>
      </c>
      <c r="D4211" s="492">
        <v>0</v>
      </c>
      <c r="E4211" s="491">
        <v>0</v>
      </c>
      <c r="F4211" s="491">
        <v>0</v>
      </c>
      <c r="G4211" s="491">
        <v>0</v>
      </c>
      <c r="H4211" s="491">
        <v>0</v>
      </c>
      <c r="I4211" s="491">
        <v>0</v>
      </c>
      <c r="J4211" s="491">
        <v>0</v>
      </c>
      <c r="K4211" s="491">
        <v>0</v>
      </c>
      <c r="L4211" s="491">
        <v>0</v>
      </c>
      <c r="M4211" s="491">
        <v>0</v>
      </c>
      <c r="N4211" s="491">
        <v>0</v>
      </c>
      <c r="O4211" s="111">
        <f t="shared" si="3171"/>
        <v>0</v>
      </c>
      <c r="P4211" s="112">
        <f t="shared" si="3172"/>
        <v>0</v>
      </c>
      <c r="Q4211" s="80"/>
      <c r="R4211" s="487">
        <v>0</v>
      </c>
      <c r="S4211" s="488">
        <v>0</v>
      </c>
      <c r="T4211" s="115">
        <f t="shared" si="3173"/>
        <v>0</v>
      </c>
      <c r="U4211" s="209">
        <v>2</v>
      </c>
    </row>
    <row r="4212" spans="1:21" s="60" customFormat="1" ht="15.75" hidden="1" customHeight="1" thickBot="1">
      <c r="A4212" s="174" t="s">
        <v>2282</v>
      </c>
      <c r="B4212" s="213"/>
      <c r="C4212" s="43" t="s">
        <v>2278</v>
      </c>
      <c r="D4212" s="134"/>
      <c r="E4212" s="133"/>
      <c r="F4212" s="133"/>
      <c r="G4212" s="133"/>
      <c r="H4212" s="133"/>
      <c r="I4212" s="133"/>
      <c r="J4212" s="133"/>
      <c r="K4212" s="133"/>
      <c r="L4212" s="133"/>
      <c r="M4212" s="133"/>
      <c r="N4212" s="133"/>
      <c r="O4212" s="111">
        <f t="shared" si="3171"/>
        <v>0</v>
      </c>
      <c r="P4212" s="112">
        <f t="shared" si="3172"/>
        <v>0</v>
      </c>
      <c r="Q4212" s="80"/>
      <c r="R4212" s="120"/>
      <c r="S4212" s="114"/>
      <c r="T4212" s="115">
        <f t="shared" si="3173"/>
        <v>0</v>
      </c>
      <c r="U4212" s="209">
        <v>2</v>
      </c>
    </row>
    <row r="4213" spans="1:21" s="60" customFormat="1" ht="15.75" hidden="1" customHeight="1" thickBot="1">
      <c r="A4213" s="174" t="s">
        <v>2282</v>
      </c>
      <c r="B4213" s="213"/>
      <c r="C4213" s="43" t="s">
        <v>2279</v>
      </c>
      <c r="D4213" s="134"/>
      <c r="E4213" s="133"/>
      <c r="F4213" s="133"/>
      <c r="G4213" s="133"/>
      <c r="H4213" s="133"/>
      <c r="I4213" s="133"/>
      <c r="J4213" s="133"/>
      <c r="K4213" s="133"/>
      <c r="L4213" s="133"/>
      <c r="M4213" s="133"/>
      <c r="N4213" s="133"/>
      <c r="O4213" s="111">
        <f t="shared" si="3171"/>
        <v>0</v>
      </c>
      <c r="P4213" s="112">
        <f t="shared" si="3172"/>
        <v>0</v>
      </c>
      <c r="Q4213" s="80"/>
      <c r="R4213" s="120"/>
      <c r="S4213" s="114"/>
      <c r="T4213" s="115">
        <f t="shared" si="3173"/>
        <v>0</v>
      </c>
      <c r="U4213" s="209">
        <v>2</v>
      </c>
    </row>
    <row r="4214" spans="1:21" s="60" customFormat="1" ht="15.75" hidden="1" customHeight="1" thickBot="1">
      <c r="A4214" s="174" t="s">
        <v>2282</v>
      </c>
      <c r="B4214" s="213"/>
      <c r="C4214" s="43" t="s">
        <v>2280</v>
      </c>
      <c r="D4214" s="134"/>
      <c r="E4214" s="133"/>
      <c r="F4214" s="133"/>
      <c r="G4214" s="133"/>
      <c r="H4214" s="133"/>
      <c r="I4214" s="133"/>
      <c r="J4214" s="133"/>
      <c r="K4214" s="133"/>
      <c r="L4214" s="133"/>
      <c r="M4214" s="133"/>
      <c r="N4214" s="133"/>
      <c r="O4214" s="111">
        <f t="shared" si="3171"/>
        <v>0</v>
      </c>
      <c r="P4214" s="112">
        <f t="shared" si="3172"/>
        <v>0</v>
      </c>
      <c r="Q4214" s="80"/>
      <c r="R4214" s="120"/>
      <c r="S4214" s="114"/>
      <c r="T4214" s="115">
        <f t="shared" si="3173"/>
        <v>0</v>
      </c>
      <c r="U4214" s="209">
        <v>2</v>
      </c>
    </row>
    <row r="4215" spans="1:21" s="60" customFormat="1" ht="15.75" hidden="1" customHeight="1" thickBot="1">
      <c r="A4215" s="174" t="s">
        <v>2282</v>
      </c>
      <c r="B4215" s="213"/>
      <c r="C4215" s="43" t="s">
        <v>2589</v>
      </c>
      <c r="D4215" s="492"/>
      <c r="E4215" s="491"/>
      <c r="F4215" s="491"/>
      <c r="G4215" s="491"/>
      <c r="H4215" s="491"/>
      <c r="I4215" s="491"/>
      <c r="J4215" s="491"/>
      <c r="K4215" s="491"/>
      <c r="L4215" s="491"/>
      <c r="M4215" s="491"/>
      <c r="N4215" s="491"/>
      <c r="O4215" s="111">
        <f t="shared" ref="O4215:O4217" si="3174">(R4215)-SUM(D4215:N4215)</f>
        <v>0</v>
      </c>
      <c r="P4215" s="112">
        <f t="shared" ref="P4215:P4217" si="3175">SUM(D4215:O4215)</f>
        <v>0</v>
      </c>
      <c r="Q4215" s="80"/>
      <c r="R4215" s="487"/>
      <c r="S4215" s="488"/>
      <c r="T4215" s="115">
        <f t="shared" ref="T4215:T4217" si="3176">R4215-S4215</f>
        <v>0</v>
      </c>
      <c r="U4215" s="209">
        <v>2</v>
      </c>
    </row>
    <row r="4216" spans="1:21" s="60" customFormat="1" ht="15.75" hidden="1" customHeight="1" thickBot="1">
      <c r="A4216" s="174" t="s">
        <v>2282</v>
      </c>
      <c r="B4216" s="213"/>
      <c r="C4216" s="43" t="s">
        <v>2685</v>
      </c>
      <c r="D4216" s="492"/>
      <c r="E4216" s="491"/>
      <c r="F4216" s="491"/>
      <c r="G4216" s="491"/>
      <c r="H4216" s="491"/>
      <c r="I4216" s="491"/>
      <c r="J4216" s="491"/>
      <c r="K4216" s="491"/>
      <c r="L4216" s="491"/>
      <c r="M4216" s="491"/>
      <c r="N4216" s="491"/>
      <c r="O4216" s="111">
        <f t="shared" si="3174"/>
        <v>0</v>
      </c>
      <c r="P4216" s="112">
        <f t="shared" si="3175"/>
        <v>0</v>
      </c>
      <c r="Q4216" s="80"/>
      <c r="R4216" s="487"/>
      <c r="S4216" s="488"/>
      <c r="T4216" s="115">
        <f t="shared" si="3176"/>
        <v>0</v>
      </c>
      <c r="U4216" s="209">
        <v>2</v>
      </c>
    </row>
    <row r="4217" spans="1:21" s="60" customFormat="1" ht="15.75" hidden="1" customHeight="1" thickBot="1">
      <c r="A4217" s="174" t="s">
        <v>2282</v>
      </c>
      <c r="B4217" s="213"/>
      <c r="C4217" s="43" t="s">
        <v>2781</v>
      </c>
      <c r="D4217" s="492"/>
      <c r="E4217" s="491"/>
      <c r="F4217" s="491"/>
      <c r="G4217" s="491"/>
      <c r="H4217" s="491"/>
      <c r="I4217" s="491"/>
      <c r="J4217" s="491"/>
      <c r="K4217" s="491"/>
      <c r="L4217" s="491"/>
      <c r="M4217" s="491"/>
      <c r="N4217" s="491"/>
      <c r="O4217" s="111">
        <f t="shared" si="3174"/>
        <v>0</v>
      </c>
      <c r="P4217" s="112">
        <f t="shared" si="3175"/>
        <v>0</v>
      </c>
      <c r="Q4217" s="80"/>
      <c r="R4217" s="487"/>
      <c r="S4217" s="488"/>
      <c r="T4217" s="115">
        <f t="shared" si="3176"/>
        <v>0</v>
      </c>
      <c r="U4217" s="209">
        <v>2</v>
      </c>
    </row>
    <row r="4218" spans="1:21" s="118" customFormat="1" ht="15.6" hidden="1" customHeight="1" thickBot="1">
      <c r="B4218" s="82"/>
      <c r="C4218" s="50"/>
      <c r="D4218" s="83"/>
      <c r="E4218" s="83"/>
      <c r="F4218" s="83"/>
      <c r="G4218" s="83"/>
      <c r="H4218" s="83"/>
      <c r="I4218" s="83"/>
      <c r="J4218" s="83"/>
      <c r="K4218" s="83"/>
      <c r="L4218" s="83"/>
      <c r="M4218" s="83"/>
      <c r="N4218" s="83"/>
      <c r="O4218" s="83"/>
      <c r="P4218" s="83"/>
      <c r="Q4218" s="84"/>
      <c r="R4218" s="83"/>
      <c r="S4218" s="83"/>
      <c r="T4218" s="67"/>
      <c r="U4218" s="209">
        <v>2</v>
      </c>
    </row>
    <row r="4219" spans="1:21" s="208" customFormat="1" ht="15.75" hidden="1" customHeight="1" thickBot="1">
      <c r="A4219" s="174" t="s">
        <v>90</v>
      </c>
      <c r="B4219" s="213"/>
      <c r="C4219" s="52" t="s">
        <v>1008</v>
      </c>
      <c r="D4219" s="299">
        <v>8.6195096443621125E-2</v>
      </c>
      <c r="E4219" s="299">
        <v>8.2540997209791633E-2</v>
      </c>
      <c r="F4219" s="299">
        <v>7.9408231898956877E-2</v>
      </c>
      <c r="G4219" s="299">
        <v>7.883986785071502E-2</v>
      </c>
      <c r="H4219" s="299">
        <v>8.0905552943045758E-2</v>
      </c>
      <c r="I4219" s="299">
        <v>8.477992944460197E-2</v>
      </c>
      <c r="J4219" s="299">
        <v>9.1861353887944627E-2</v>
      </c>
      <c r="K4219" s="299">
        <v>8.0358146113403209E-2</v>
      </c>
      <c r="L4219" s="299">
        <v>8.359371411358911E-2</v>
      </c>
      <c r="M4219" s="299">
        <v>8.9905289010437137E-2</v>
      </c>
      <c r="N4219" s="299">
        <v>8.1550244544325773E-2</v>
      </c>
      <c r="O4219" s="299">
        <v>8.0061576539567747E-2</v>
      </c>
      <c r="P4219" s="290">
        <f>SUM(D4219:O4219)</f>
        <v>1</v>
      </c>
      <c r="Q4219" s="291"/>
      <c r="R4219" s="83"/>
      <c r="S4219" s="83"/>
      <c r="T4219" s="67"/>
      <c r="U4219" s="209">
        <v>2</v>
      </c>
    </row>
    <row r="4220" spans="1:21" s="208" customFormat="1" ht="15.75" hidden="1" customHeight="1" thickBot="1">
      <c r="A4220" s="150" t="s">
        <v>90</v>
      </c>
      <c r="B4220" s="213"/>
      <c r="C4220" s="52" t="s">
        <v>1009</v>
      </c>
      <c r="D4220" s="119">
        <v>8.9995261910566351E-2</v>
      </c>
      <c r="E4220" s="119">
        <v>8.5265948758043913E-2</v>
      </c>
      <c r="F4220" s="119">
        <v>8.2292372257112209E-2</v>
      </c>
      <c r="G4220" s="119">
        <v>8.0788101491865785E-2</v>
      </c>
      <c r="H4220" s="119">
        <v>7.9338775190448657E-2</v>
      </c>
      <c r="I4220" s="119">
        <v>8.3303544132277807E-2</v>
      </c>
      <c r="J4220" s="119">
        <v>9.062316666529685E-2</v>
      </c>
      <c r="K4220" s="119">
        <v>8.0636769048243601E-2</v>
      </c>
      <c r="L4220" s="119">
        <v>8.119677151414377E-2</v>
      </c>
      <c r="M4220" s="119">
        <v>8.7457199245259132E-2</v>
      </c>
      <c r="N4220" s="119">
        <v>8.1398505668300994E-2</v>
      </c>
      <c r="O4220" s="119">
        <v>7.7703584118440958E-2</v>
      </c>
      <c r="P4220" s="107">
        <f>SUM(D4220:O4220)</f>
        <v>1</v>
      </c>
      <c r="Q4220" s="291"/>
      <c r="R4220" s="83"/>
      <c r="S4220" s="83"/>
      <c r="T4220" s="67"/>
      <c r="U4220" s="209">
        <v>2</v>
      </c>
    </row>
    <row r="4221" spans="1:21" s="208" customFormat="1" ht="15.75" hidden="1" customHeight="1" thickBot="1">
      <c r="A4221" s="150" t="s">
        <v>90</v>
      </c>
      <c r="B4221" s="213"/>
      <c r="C4221" s="52" t="s">
        <v>1010</v>
      </c>
      <c r="D4221" s="346">
        <v>8.4069289852227322E-2</v>
      </c>
      <c r="E4221" s="346">
        <v>8.1961526379476776E-2</v>
      </c>
      <c r="F4221" s="346">
        <v>7.872559833683547E-2</v>
      </c>
      <c r="G4221" s="346">
        <v>7.6910194834792889E-2</v>
      </c>
      <c r="H4221" s="346">
        <v>7.9188573124921557E-2</v>
      </c>
      <c r="I4221" s="346">
        <v>8.1347501818837237E-2</v>
      </c>
      <c r="J4221" s="346">
        <v>9.2522224225588728E-2</v>
      </c>
      <c r="K4221" s="346">
        <v>7.9522081521015947E-2</v>
      </c>
      <c r="L4221" s="346">
        <v>8.3731789058033426E-2</v>
      </c>
      <c r="M4221" s="346">
        <v>9.4313951159982187E-2</v>
      </c>
      <c r="N4221" s="346">
        <v>8.6014589321064441E-2</v>
      </c>
      <c r="O4221" s="346">
        <v>8.1692680367223866E-2</v>
      </c>
      <c r="P4221" s="295">
        <f>SUM(D4221:O4221)</f>
        <v>0.99999999999999989</v>
      </c>
      <c r="Q4221" s="291"/>
      <c r="R4221" s="83"/>
      <c r="S4221" s="83"/>
      <c r="T4221" s="67"/>
      <c r="U4221" s="209">
        <v>2</v>
      </c>
    </row>
    <row r="4222" spans="1:21" s="208" customFormat="1" ht="15.75" hidden="1" customHeight="1" thickBot="1">
      <c r="A4222" s="150" t="s">
        <v>90</v>
      </c>
      <c r="B4222" s="213"/>
      <c r="C4222" s="52" t="s">
        <v>1011</v>
      </c>
      <c r="D4222" s="153">
        <f t="shared" ref="D4222:D4229" si="3177">D4244/$P4244</f>
        <v>7.9400799905983727E-2</v>
      </c>
      <c r="E4222" s="296">
        <f t="shared" ref="E4222:O4222" si="3178">E4244/$P4244</f>
        <v>7.728186091849551E-2</v>
      </c>
      <c r="F4222" s="296">
        <f t="shared" si="3178"/>
        <v>7.4257309626258136E-2</v>
      </c>
      <c r="G4222" s="296">
        <f t="shared" si="3178"/>
        <v>7.6863939784480445E-2</v>
      </c>
      <c r="H4222" s="296">
        <f t="shared" si="3178"/>
        <v>7.6346064816861584E-2</v>
      </c>
      <c r="I4222" s="296">
        <f t="shared" si="3178"/>
        <v>8.1218260119272398E-2</v>
      </c>
      <c r="J4222" s="296">
        <f t="shared" si="3178"/>
        <v>9.1002750317727837E-2</v>
      </c>
      <c r="K4222" s="296">
        <f t="shared" si="3178"/>
        <v>7.7971804805792619E-2</v>
      </c>
      <c r="L4222" s="296">
        <f t="shared" si="3178"/>
        <v>8.2775110123383858E-2</v>
      </c>
      <c r="M4222" s="296">
        <f t="shared" si="3178"/>
        <v>9.2531008933963516E-2</v>
      </c>
      <c r="N4222" s="296">
        <f t="shared" si="3178"/>
        <v>8.4420007395617419E-2</v>
      </c>
      <c r="O4222" s="296">
        <f t="shared" si="3178"/>
        <v>0.10593108325216305</v>
      </c>
      <c r="P4222" s="155">
        <f>SUM(D4222:O4222)</f>
        <v>1</v>
      </c>
      <c r="Q4222" s="291"/>
      <c r="R4222" s="83"/>
      <c r="S4222" s="83"/>
      <c r="T4222" s="67"/>
      <c r="U4222" s="209">
        <v>2</v>
      </c>
    </row>
    <row r="4223" spans="1:21" s="208" customFormat="1" ht="15.75" hidden="1" customHeight="1" thickBot="1">
      <c r="A4223" s="150" t="s">
        <v>90</v>
      </c>
      <c r="B4223" s="213"/>
      <c r="C4223" s="394" t="s">
        <v>1012</v>
      </c>
      <c r="D4223" s="153">
        <f t="shared" si="3177"/>
        <v>8.1148150756601797E-2</v>
      </c>
      <c r="E4223" s="296">
        <f t="shared" ref="E4223:O4224" si="3179">E4245/$P4245</f>
        <v>7.8438310094908675E-2</v>
      </c>
      <c r="F4223" s="296">
        <f t="shared" si="3179"/>
        <v>7.6022997642834558E-2</v>
      </c>
      <c r="G4223" s="296">
        <f t="shared" si="3179"/>
        <v>7.6969187774328221E-2</v>
      </c>
      <c r="H4223" s="296">
        <f t="shared" si="3179"/>
        <v>7.8131498984953959E-2</v>
      </c>
      <c r="I4223" s="296">
        <f t="shared" si="3179"/>
        <v>8.3239868352181626E-2</v>
      </c>
      <c r="J4223" s="296">
        <f t="shared" si="3179"/>
        <v>9.5723864865126684E-2</v>
      </c>
      <c r="K4223" s="296">
        <f t="shared" si="3179"/>
        <v>8.1162251708450886E-2</v>
      </c>
      <c r="L4223" s="296">
        <f t="shared" si="3179"/>
        <v>8.663759826752207E-2</v>
      </c>
      <c r="M4223" s="296">
        <f t="shared" si="3179"/>
        <v>9.4498441072348491E-2</v>
      </c>
      <c r="N4223" s="296">
        <f t="shared" si="3179"/>
        <v>8.5381442797108853E-2</v>
      </c>
      <c r="O4223" s="296">
        <f t="shared" si="3179"/>
        <v>8.2646387683634109E-2</v>
      </c>
      <c r="P4223" s="155">
        <f>SUM(D4223:O4223)</f>
        <v>0.99999999999999978</v>
      </c>
      <c r="Q4223" s="157">
        <f>(P4245/P4244-1)</f>
        <v>2.032334100535893E-2</v>
      </c>
      <c r="R4223" s="83"/>
      <c r="S4223" s="83"/>
      <c r="T4223" s="67"/>
      <c r="U4223" s="209">
        <v>2</v>
      </c>
    </row>
    <row r="4224" spans="1:21" s="208" customFormat="1" ht="15.75" hidden="1" customHeight="1" thickBot="1">
      <c r="A4224" s="150" t="s">
        <v>90</v>
      </c>
      <c r="B4224" s="213"/>
      <c r="C4224" s="52" t="s">
        <v>1013</v>
      </c>
      <c r="D4224" s="153">
        <f t="shared" si="3177"/>
        <v>8.0311046824620785E-2</v>
      </c>
      <c r="E4224" s="296">
        <f t="shared" si="3179"/>
        <v>7.8424597135453786E-2</v>
      </c>
      <c r="F4224" s="296">
        <f t="shared" si="3179"/>
        <v>7.6255398960282564E-2</v>
      </c>
      <c r="G4224" s="296">
        <f t="shared" si="3179"/>
        <v>7.6565804691110947E-2</v>
      </c>
      <c r="H4224" s="296">
        <f t="shared" si="3179"/>
        <v>7.7974266398664394E-2</v>
      </c>
      <c r="I4224" s="296">
        <f t="shared" si="3179"/>
        <v>8.3186721539075456E-2</v>
      </c>
      <c r="J4224" s="296">
        <f t="shared" si="3179"/>
        <v>9.4444581907945982E-2</v>
      </c>
      <c r="K4224" s="296">
        <f t="shared" si="3179"/>
        <v>8.3747499189520805E-2</v>
      </c>
      <c r="L4224" s="296">
        <f t="shared" si="3179"/>
        <v>8.3903783489355968E-2</v>
      </c>
      <c r="M4224" s="296">
        <f t="shared" si="3179"/>
        <v>9.5904756208042757E-2</v>
      </c>
      <c r="N4224" s="296">
        <f t="shared" si="3179"/>
        <v>8.6049721536944734E-2</v>
      </c>
      <c r="O4224" s="296">
        <f t="shared" si="3179"/>
        <v>8.3231822118981696E-2</v>
      </c>
      <c r="P4224" s="155">
        <f t="shared" ref="P4224:P4229" si="3180">SUM(D4224:O4224)</f>
        <v>0.99999999999999989</v>
      </c>
      <c r="Q4224" s="157">
        <f t="shared" ref="Q4224:Q4229" si="3181">(P4246/P4245-1)</f>
        <v>5.6527804819543226E-2</v>
      </c>
      <c r="R4224" s="83"/>
      <c r="S4224" s="83"/>
      <c r="T4224" s="67"/>
      <c r="U4224" s="209">
        <v>2</v>
      </c>
    </row>
    <row r="4225" spans="1:21" s="208" customFormat="1" ht="15.75" hidden="1" customHeight="1" thickBot="1">
      <c r="A4225" s="150" t="s">
        <v>90</v>
      </c>
      <c r="B4225" s="213"/>
      <c r="C4225" s="52" t="s">
        <v>1014</v>
      </c>
      <c r="D4225" s="153">
        <f t="shared" si="3177"/>
        <v>8.0201046679243701E-2</v>
      </c>
      <c r="E4225" s="296">
        <f t="shared" ref="E4225:O4225" si="3182">E4247/$P4247</f>
        <v>7.7799632841284841E-2</v>
      </c>
      <c r="F4225" s="296">
        <f t="shared" si="3182"/>
        <v>7.6952607044024596E-2</v>
      </c>
      <c r="G4225" s="296">
        <f t="shared" si="3182"/>
        <v>7.5918277895155414E-2</v>
      </c>
      <c r="H4225" s="296">
        <f t="shared" si="3182"/>
        <v>7.9372203466125071E-2</v>
      </c>
      <c r="I4225" s="296">
        <f t="shared" si="3182"/>
        <v>8.2581856099043782E-2</v>
      </c>
      <c r="J4225" s="296">
        <f t="shared" si="3182"/>
        <v>9.5511691032730231E-2</v>
      </c>
      <c r="K4225" s="296">
        <f t="shared" si="3182"/>
        <v>8.1439425484717484E-2</v>
      </c>
      <c r="L4225" s="296">
        <f t="shared" si="3182"/>
        <v>8.5250021786422839E-2</v>
      </c>
      <c r="M4225" s="296">
        <f t="shared" si="3182"/>
        <v>9.3852056708158924E-2</v>
      </c>
      <c r="N4225" s="296">
        <f t="shared" si="3182"/>
        <v>8.6966819032416154E-2</v>
      </c>
      <c r="O4225" s="296">
        <f t="shared" si="3182"/>
        <v>8.415436193067706E-2</v>
      </c>
      <c r="P4225" s="155">
        <f t="shared" si="3180"/>
        <v>1</v>
      </c>
      <c r="Q4225" s="156">
        <f t="shared" si="3181"/>
        <v>7.1319584726977636E-2</v>
      </c>
      <c r="R4225" s="83"/>
      <c r="S4225" s="83"/>
      <c r="T4225" s="67"/>
      <c r="U4225" s="209">
        <v>2</v>
      </c>
    </row>
    <row r="4226" spans="1:21" s="208" customFormat="1" ht="15.75" hidden="1" customHeight="1" thickBot="1">
      <c r="A4226" s="150" t="s">
        <v>90</v>
      </c>
      <c r="B4226" s="213"/>
      <c r="C4226" s="52" t="s">
        <v>1015</v>
      </c>
      <c r="D4226" s="153">
        <f t="shared" si="3177"/>
        <v>8.0046322591246874E-2</v>
      </c>
      <c r="E4226" s="296">
        <f t="shared" ref="E4226:O4226" si="3183">E4248/$P4248</f>
        <v>7.7029761831572563E-2</v>
      </c>
      <c r="F4226" s="296">
        <f t="shared" si="3183"/>
        <v>7.6476046463325037E-2</v>
      </c>
      <c r="G4226" s="296">
        <f t="shared" si="3183"/>
        <v>7.6914579869774735E-2</v>
      </c>
      <c r="H4226" s="296">
        <f t="shared" si="3183"/>
        <v>7.9790633857498572E-2</v>
      </c>
      <c r="I4226" s="296">
        <f t="shared" si="3183"/>
        <v>8.280416149468392E-2</v>
      </c>
      <c r="J4226" s="296">
        <f t="shared" si="3183"/>
        <v>9.6617280509017744E-2</v>
      </c>
      <c r="K4226" s="296">
        <f t="shared" si="3183"/>
        <v>8.2396243254221985E-2</v>
      </c>
      <c r="L4226" s="296">
        <f t="shared" si="3183"/>
        <v>8.2749456616091885E-2</v>
      </c>
      <c r="M4226" s="296">
        <f t="shared" si="3183"/>
        <v>9.6033713275403693E-2</v>
      </c>
      <c r="N4226" s="296">
        <f t="shared" si="3183"/>
        <v>8.4650386367249794E-2</v>
      </c>
      <c r="O4226" s="296">
        <f t="shared" si="3183"/>
        <v>8.4491413869913226E-2</v>
      </c>
      <c r="P4226" s="155">
        <f t="shared" si="3180"/>
        <v>1</v>
      </c>
      <c r="Q4226" s="156">
        <f t="shared" si="3181"/>
        <v>7.4738749207867494E-2</v>
      </c>
      <c r="R4226" s="83"/>
      <c r="S4226" s="83"/>
      <c r="T4226" s="232"/>
      <c r="U4226" s="209">
        <v>2</v>
      </c>
    </row>
    <row r="4227" spans="1:21" s="208" customFormat="1" ht="15.75" hidden="1" customHeight="1" thickBot="1">
      <c r="A4227" s="150" t="s">
        <v>90</v>
      </c>
      <c r="B4227" s="62"/>
      <c r="C4227" s="51" t="s">
        <v>1004</v>
      </c>
      <c r="D4227" s="298">
        <f t="shared" si="3177"/>
        <v>8.1597222249262982E-2</v>
      </c>
      <c r="E4227" s="299">
        <f t="shared" ref="E4227:O4227" si="3184">E4249/$P4249</f>
        <v>7.848732861608225E-2</v>
      </c>
      <c r="F4227" s="299">
        <f t="shared" si="3184"/>
        <v>7.4493564718919367E-2</v>
      </c>
      <c r="G4227" s="299">
        <f t="shared" si="3184"/>
        <v>7.818507816545045E-2</v>
      </c>
      <c r="H4227" s="299">
        <f t="shared" si="3184"/>
        <v>7.9790220830556896E-2</v>
      </c>
      <c r="I4227" s="299">
        <f t="shared" si="3184"/>
        <v>8.2719039201719288E-2</v>
      </c>
      <c r="J4227" s="299">
        <f t="shared" si="3184"/>
        <v>9.7462158328330412E-2</v>
      </c>
      <c r="K4227" s="299">
        <f t="shared" si="3184"/>
        <v>8.0646381762382605E-2</v>
      </c>
      <c r="L4227" s="299">
        <f t="shared" si="3184"/>
        <v>8.4559021065857817E-2</v>
      </c>
      <c r="M4227" s="299">
        <f t="shared" si="3184"/>
        <v>9.5239418851077187E-2</v>
      </c>
      <c r="N4227" s="299">
        <f t="shared" si="3184"/>
        <v>8.4853245180144546E-2</v>
      </c>
      <c r="O4227" s="299">
        <f t="shared" si="3184"/>
        <v>8.1967321030216214E-2</v>
      </c>
      <c r="P4227" s="300">
        <f t="shared" si="3180"/>
        <v>1</v>
      </c>
      <c r="Q4227" s="301">
        <f t="shared" si="3181"/>
        <v>5.6326099358940285E-2</v>
      </c>
      <c r="R4227" s="83"/>
      <c r="S4227" s="83"/>
      <c r="T4227" s="67"/>
      <c r="U4227" s="209">
        <v>2</v>
      </c>
    </row>
    <row r="4228" spans="1:21" s="208" customFormat="1" ht="15.75" hidden="1" customHeight="1" thickBot="1">
      <c r="A4228" s="150" t="s">
        <v>90</v>
      </c>
      <c r="B4228" s="62"/>
      <c r="C4228" s="51" t="s">
        <v>1002</v>
      </c>
      <c r="D4228" s="130">
        <f t="shared" si="3177"/>
        <v>8.1849883351623701E-2</v>
      </c>
      <c r="E4228" s="119">
        <f t="shared" ref="E4228:O4229" si="3185">E4250/$P4250</f>
        <v>7.8694786881472314E-2</v>
      </c>
      <c r="F4228" s="119">
        <f t="shared" si="3185"/>
        <v>7.6664987306829108E-2</v>
      </c>
      <c r="G4228" s="119">
        <f t="shared" si="3185"/>
        <v>7.8709451322812526E-2</v>
      </c>
      <c r="H4228" s="119">
        <f t="shared" si="3185"/>
        <v>7.6977242103473176E-2</v>
      </c>
      <c r="I4228" s="119">
        <f t="shared" si="3185"/>
        <v>8.2676514622486846E-2</v>
      </c>
      <c r="J4228" s="119">
        <f t="shared" si="3185"/>
        <v>9.7424756830571627E-2</v>
      </c>
      <c r="K4228" s="119">
        <f t="shared" si="3185"/>
        <v>8.0733082400795117E-2</v>
      </c>
      <c r="L4228" s="119">
        <f t="shared" si="3185"/>
        <v>8.2563632630935496E-2</v>
      </c>
      <c r="M4228" s="119">
        <f t="shared" si="3185"/>
        <v>9.408219401555655E-2</v>
      </c>
      <c r="N4228" s="119">
        <f t="shared" si="3185"/>
        <v>8.572251006285371E-2</v>
      </c>
      <c r="O4228" s="119">
        <f t="shared" si="3185"/>
        <v>8.3900958470589773E-2</v>
      </c>
      <c r="P4228" s="175">
        <f t="shared" si="3180"/>
        <v>0.99999999999999989</v>
      </c>
      <c r="Q4228" s="176">
        <f t="shared" si="3181"/>
        <v>4.4708305774334267E-2</v>
      </c>
      <c r="R4228" s="83"/>
      <c r="S4228" s="83"/>
      <c r="T4228" s="67"/>
      <c r="U4228" s="209">
        <v>2</v>
      </c>
    </row>
    <row r="4229" spans="1:21" s="208" customFormat="1" ht="15.6" hidden="1" customHeight="1" thickBot="1">
      <c r="A4229" s="150" t="s">
        <v>90</v>
      </c>
      <c r="B4229" s="62"/>
      <c r="C4229" s="51" t="s">
        <v>1005</v>
      </c>
      <c r="D4229" s="130">
        <f t="shared" si="3177"/>
        <v>8.0305230344260348E-2</v>
      </c>
      <c r="E4229" s="119">
        <f t="shared" si="3185"/>
        <v>7.905072039667535E-2</v>
      </c>
      <c r="F4229" s="119">
        <f t="shared" si="3185"/>
        <v>7.522607351691539E-2</v>
      </c>
      <c r="G4229" s="119">
        <f t="shared" si="3185"/>
        <v>7.2040846750530352E-2</v>
      </c>
      <c r="H4229" s="119">
        <f t="shared" si="3185"/>
        <v>7.8276337110212951E-2</v>
      </c>
      <c r="I4229" s="119">
        <f t="shared" si="3185"/>
        <v>8.5680046817128555E-2</v>
      </c>
      <c r="J4229" s="119">
        <f t="shared" si="3185"/>
        <v>9.7166224354388042E-2</v>
      </c>
      <c r="K4229" s="119">
        <f t="shared" si="3185"/>
        <v>8.3079508435331642E-2</v>
      </c>
      <c r="L4229" s="119">
        <f t="shared" si="3185"/>
        <v>8.3815958059741527E-2</v>
      </c>
      <c r="M4229" s="119">
        <f t="shared" si="3185"/>
        <v>9.6144516771675528E-2</v>
      </c>
      <c r="N4229" s="119">
        <f t="shared" si="3185"/>
        <v>8.5764457839529601E-2</v>
      </c>
      <c r="O4229" s="119">
        <f t="shared" si="3185"/>
        <v>8.3450079603610602E-2</v>
      </c>
      <c r="P4229" s="175">
        <f t="shared" si="3180"/>
        <v>0.99999999999999978</v>
      </c>
      <c r="Q4229" s="176">
        <f t="shared" si="3181"/>
        <v>4.7809820696946392E-2</v>
      </c>
      <c r="R4229" s="83"/>
      <c r="S4229" s="83"/>
      <c r="T4229" s="67"/>
      <c r="U4229" s="209">
        <v>2</v>
      </c>
    </row>
    <row r="4230" spans="1:21" s="208" customFormat="1" ht="15.6" hidden="1" customHeight="1" thickBot="1">
      <c r="A4230" s="150" t="s">
        <v>90</v>
      </c>
      <c r="B4230" s="62"/>
      <c r="C4230" s="51" t="s">
        <v>1095</v>
      </c>
      <c r="D4230" s="130">
        <f t="shared" ref="D4230:O4230" si="3186">D4253/$P4253</f>
        <v>8.2078764697574316E-2</v>
      </c>
      <c r="E4230" s="119">
        <f t="shared" si="3186"/>
        <v>7.8068287275930973E-2</v>
      </c>
      <c r="F4230" s="119">
        <f t="shared" si="3186"/>
        <v>7.6419452711229893E-2</v>
      </c>
      <c r="G4230" s="119">
        <f t="shared" si="3186"/>
        <v>7.7232841314252315E-2</v>
      </c>
      <c r="H4230" s="119">
        <f t="shared" si="3186"/>
        <v>8.0011771621244052E-2</v>
      </c>
      <c r="I4230" s="119">
        <f t="shared" si="3186"/>
        <v>8.3434068473113202E-2</v>
      </c>
      <c r="J4230" s="119">
        <f t="shared" si="3186"/>
        <v>9.6827568460904428E-2</v>
      </c>
      <c r="K4230" s="119">
        <f t="shared" si="3186"/>
        <v>8.0443152398718826E-2</v>
      </c>
      <c r="L4230" s="119">
        <f t="shared" si="3186"/>
        <v>8.1517389065270451E-2</v>
      </c>
      <c r="M4230" s="119">
        <f t="shared" si="3186"/>
        <v>9.4267012646919321E-2</v>
      </c>
      <c r="N4230" s="119">
        <f t="shared" si="3186"/>
        <v>8.5766924896603022E-2</v>
      </c>
      <c r="O4230" s="119">
        <f t="shared" si="3186"/>
        <v>8.3932766438239284E-2</v>
      </c>
      <c r="P4230" s="175">
        <f>SUM(D4230:O4230)</f>
        <v>1</v>
      </c>
      <c r="Q4230" s="176">
        <f>(P4253/P4251-1)</f>
        <v>5.7747960493216732E-2</v>
      </c>
      <c r="R4230" s="83"/>
      <c r="S4230" s="83"/>
      <c r="T4230" s="67"/>
      <c r="U4230" s="209">
        <v>2</v>
      </c>
    </row>
    <row r="4231" spans="1:21" s="208" customFormat="1" ht="15.6" hidden="1" customHeight="1" thickBot="1">
      <c r="A4231" s="150" t="s">
        <v>90</v>
      </c>
      <c r="B4231" s="62">
        <f>+B4210+1</f>
        <v>738</v>
      </c>
      <c r="C4231" s="51" t="s">
        <v>1982</v>
      </c>
      <c r="D4231" s="130">
        <f t="shared" ref="D4231:D4237" si="3187">D4254/$P4254</f>
        <v>8.7141488972378403E-2</v>
      </c>
      <c r="E4231" s="119">
        <f t="shared" ref="E4231:O4231" si="3188">E4254/$P4254</f>
        <v>8.4730520445662497E-2</v>
      </c>
      <c r="F4231" s="119">
        <f t="shared" si="3188"/>
        <v>8.107461127685528E-2</v>
      </c>
      <c r="G4231" s="119">
        <f t="shared" si="3188"/>
        <v>8.126420122544474E-2</v>
      </c>
      <c r="H4231" s="119">
        <f t="shared" si="3188"/>
        <v>8.6026191697485752E-2</v>
      </c>
      <c r="I4231" s="119">
        <f t="shared" si="3188"/>
        <v>8.9389466816657062E-2</v>
      </c>
      <c r="J4231" s="119">
        <f t="shared" si="3188"/>
        <v>0.10352938589636429</v>
      </c>
      <c r="K4231" s="119">
        <f t="shared" si="3188"/>
        <v>8.8540602911073171E-2</v>
      </c>
      <c r="L4231" s="119">
        <f t="shared" si="3188"/>
        <v>8.6544992756379335E-2</v>
      </c>
      <c r="M4231" s="119">
        <f t="shared" si="3188"/>
        <v>7.6925088825952226E-2</v>
      </c>
      <c r="N4231" s="119">
        <f t="shared" si="3188"/>
        <v>6.0670954855079368E-2</v>
      </c>
      <c r="O4231" s="119">
        <f t="shared" si="3188"/>
        <v>7.4162494320668071E-2</v>
      </c>
      <c r="P4231" s="175">
        <f t="shared" ref="P4231:P4240" si="3189">SUM(D4231:O4231)</f>
        <v>1.0000000000000002</v>
      </c>
      <c r="Q4231" s="176">
        <f>(P4254/P4253-1)</f>
        <v>-3.0285302324507657E-2</v>
      </c>
      <c r="R4231" s="83"/>
      <c r="S4231" s="83"/>
      <c r="T4231" s="67"/>
      <c r="U4231" s="209">
        <v>2</v>
      </c>
    </row>
    <row r="4232" spans="1:21" s="208" customFormat="1" ht="15.6" hidden="1" customHeight="1">
      <c r="A4232" s="150" t="s">
        <v>90</v>
      </c>
      <c r="B4232" s="408">
        <f>+B4231+1</f>
        <v>739</v>
      </c>
      <c r="C4232" s="575" t="s">
        <v>1983</v>
      </c>
      <c r="D4232" s="460">
        <f t="shared" si="3187"/>
        <v>7.6617354087348474E-2</v>
      </c>
      <c r="E4232" s="346">
        <f t="shared" ref="E4232:O4232" si="3190">E4255/$P4255</f>
        <v>7.2800857792329102E-2</v>
      </c>
      <c r="F4232" s="346">
        <f t="shared" si="3190"/>
        <v>7.0946929502990599E-2</v>
      </c>
      <c r="G4232" s="346">
        <f t="shared" si="3190"/>
        <v>7.6160806887190402E-2</v>
      </c>
      <c r="H4232" s="346">
        <f t="shared" si="3190"/>
        <v>7.6529807458909679E-2</v>
      </c>
      <c r="I4232" s="346">
        <f t="shared" si="3190"/>
        <v>7.8411418936816663E-2</v>
      </c>
      <c r="J4232" s="346">
        <f t="shared" si="3190"/>
        <v>9.441027909224009E-2</v>
      </c>
      <c r="K4232" s="346">
        <f t="shared" si="3190"/>
        <v>8.007537350185237E-2</v>
      </c>
      <c r="L4232" s="346">
        <f t="shared" si="3190"/>
        <v>8.014776598910911E-2</v>
      </c>
      <c r="M4232" s="346">
        <f t="shared" si="3190"/>
        <v>0.10312207407249295</v>
      </c>
      <c r="N4232" s="346">
        <f t="shared" si="3190"/>
        <v>9.562549272337148E-2</v>
      </c>
      <c r="O4232" s="346">
        <f t="shared" si="3190"/>
        <v>9.5151839955348982E-2</v>
      </c>
      <c r="P4232" s="545">
        <f t="shared" si="3189"/>
        <v>1</v>
      </c>
      <c r="Q4232" s="548">
        <f t="shared" ref="Q4232:Q4240" si="3191">(P4255/P4254-1)</f>
        <v>0.1038597229755247</v>
      </c>
      <c r="R4232" s="83"/>
      <c r="S4232" s="83"/>
      <c r="T4232" s="67"/>
      <c r="U4232" s="209">
        <v>2</v>
      </c>
    </row>
    <row r="4233" spans="1:21" s="208" customFormat="1" ht="15.6" customHeight="1">
      <c r="A4233" s="150" t="s">
        <v>90</v>
      </c>
      <c r="B4233" s="513">
        <v>685</v>
      </c>
      <c r="C4233" s="599" t="s">
        <v>1984</v>
      </c>
      <c r="D4233" s="119">
        <f t="shared" si="3187"/>
        <v>7.8735608984948191E-2</v>
      </c>
      <c r="E4233" s="119">
        <f t="shared" ref="E4233:O4233" si="3192">E4256/$P4256</f>
        <v>7.6337709122877989E-2</v>
      </c>
      <c r="F4233" s="119">
        <f t="shared" si="3192"/>
        <v>7.137629017304499E-2</v>
      </c>
      <c r="G4233" s="119">
        <f t="shared" si="3192"/>
        <v>7.6188669502514947E-2</v>
      </c>
      <c r="H4233" s="119">
        <f t="shared" si="3192"/>
        <v>7.7292281719655881E-2</v>
      </c>
      <c r="I4233" s="119">
        <f t="shared" si="3192"/>
        <v>8.4617461188504078E-2</v>
      </c>
      <c r="J4233" s="119">
        <f t="shared" si="3192"/>
        <v>0.1001544409257584</v>
      </c>
      <c r="K4233" s="119">
        <f t="shared" si="3192"/>
        <v>7.9296700422347183E-2</v>
      </c>
      <c r="L4233" s="119">
        <f t="shared" si="3192"/>
        <v>8.2724707802838041E-2</v>
      </c>
      <c r="M4233" s="119">
        <f t="shared" si="3192"/>
        <v>9.7962908330708948E-2</v>
      </c>
      <c r="N4233" s="119">
        <f t="shared" si="3192"/>
        <v>8.9964929039880973E-2</v>
      </c>
      <c r="O4233" s="119">
        <f t="shared" si="3192"/>
        <v>8.5348292786920396E-2</v>
      </c>
      <c r="P4233" s="175">
        <f t="shared" si="3189"/>
        <v>1</v>
      </c>
      <c r="Q4233" s="556">
        <f t="shared" si="3191"/>
        <v>0.27338494120291834</v>
      </c>
      <c r="R4233" s="83"/>
      <c r="S4233" s="83"/>
      <c r="T4233" s="67"/>
      <c r="U4233" s="209">
        <v>1</v>
      </c>
    </row>
    <row r="4234" spans="1:21" s="208" customFormat="1" ht="15.6" customHeight="1">
      <c r="A4234" s="150" t="s">
        <v>90</v>
      </c>
      <c r="B4234" s="513">
        <f>+B4233+1</f>
        <v>686</v>
      </c>
      <c r="C4234" s="599" t="s">
        <v>1985</v>
      </c>
      <c r="D4234" s="119">
        <f t="shared" si="3187"/>
        <v>8.3748911287208239E-2</v>
      </c>
      <c r="E4234" s="119">
        <f t="shared" ref="E4234:O4234" si="3193">E4257/$P4257</f>
        <v>7.7757083445459493E-2</v>
      </c>
      <c r="F4234" s="119">
        <f t="shared" si="3193"/>
        <v>7.7112697995806515E-2</v>
      </c>
      <c r="G4234" s="119">
        <f t="shared" si="3193"/>
        <v>7.5853669791721784E-2</v>
      </c>
      <c r="H4234" s="119">
        <f t="shared" si="3193"/>
        <v>8.122382452692177E-2</v>
      </c>
      <c r="I4234" s="119">
        <f t="shared" si="3193"/>
        <v>8.1170262577214922E-2</v>
      </c>
      <c r="J4234" s="119">
        <f t="shared" si="3193"/>
        <v>0.10037064880420069</v>
      </c>
      <c r="K4234" s="119">
        <f t="shared" si="3193"/>
        <v>8.141547650384158E-2</v>
      </c>
      <c r="L4234" s="119">
        <f t="shared" si="3193"/>
        <v>8.2315354803746923E-2</v>
      </c>
      <c r="M4234" s="119">
        <f t="shared" si="3193"/>
        <v>9.361151359437056E-2</v>
      </c>
      <c r="N4234" s="119">
        <f t="shared" si="3193"/>
        <v>8.3648992708311096E-2</v>
      </c>
      <c r="O4234" s="119">
        <f t="shared" si="3193"/>
        <v>8.1771563961196531E-2</v>
      </c>
      <c r="P4234" s="175">
        <f t="shared" si="3189"/>
        <v>1.0000000000000002</v>
      </c>
      <c r="Q4234" s="556">
        <f t="shared" si="3191"/>
        <v>6.6868224058088011E-2</v>
      </c>
      <c r="R4234" s="83"/>
      <c r="S4234" s="83"/>
      <c r="T4234" s="67"/>
      <c r="U4234" s="209">
        <v>1</v>
      </c>
    </row>
    <row r="4235" spans="1:21" s="208" customFormat="1" ht="15.75" customHeight="1">
      <c r="A4235" s="150" t="s">
        <v>90</v>
      </c>
      <c r="B4235" s="513">
        <f>+B4234+1</f>
        <v>687</v>
      </c>
      <c r="C4235" s="599" t="s">
        <v>1986</v>
      </c>
      <c r="D4235" s="119">
        <f t="shared" si="3187"/>
        <v>8.3555852025690019E-2</v>
      </c>
      <c r="E4235" s="119">
        <f t="shared" ref="E4235:O4235" si="3194">E4258/$P4258</f>
        <v>7.8598426651950382E-2</v>
      </c>
      <c r="F4235" s="119">
        <f t="shared" si="3194"/>
        <v>7.6192969290487952E-2</v>
      </c>
      <c r="G4235" s="119">
        <f t="shared" si="3194"/>
        <v>7.9769501341613147E-2</v>
      </c>
      <c r="H4235" s="119">
        <f t="shared" si="3194"/>
        <v>8.0613164630588929E-2</v>
      </c>
      <c r="I4235" s="119">
        <f t="shared" si="3194"/>
        <v>8.3586470766574592E-2</v>
      </c>
      <c r="J4235" s="119">
        <f t="shared" si="3194"/>
        <v>9.4676065250799191E-2</v>
      </c>
      <c r="K4235" s="119">
        <f t="shared" si="3194"/>
        <v>7.9699808949817152E-2</v>
      </c>
      <c r="L4235" s="119">
        <f t="shared" si="3194"/>
        <v>8.3122617616515543E-2</v>
      </c>
      <c r="M4235" s="119">
        <f t="shared" si="3194"/>
        <v>9.2371434577911485E-2</v>
      </c>
      <c r="N4235" s="119">
        <f t="shared" si="3194"/>
        <v>8.4503563501464429E-2</v>
      </c>
      <c r="O4235" s="119">
        <f t="shared" si="3194"/>
        <v>8.3310125396587331E-2</v>
      </c>
      <c r="P4235" s="175">
        <f t="shared" si="3189"/>
        <v>1</v>
      </c>
      <c r="Q4235" s="556">
        <f t="shared" si="3191"/>
        <v>-1.2531056699132126E-3</v>
      </c>
      <c r="R4235" s="83"/>
      <c r="S4235" s="83"/>
      <c r="T4235" s="67"/>
      <c r="U4235" s="209">
        <v>1</v>
      </c>
    </row>
    <row r="4236" spans="1:21" s="208" customFormat="1" ht="15.75" customHeight="1">
      <c r="A4236" s="150" t="s">
        <v>90</v>
      </c>
      <c r="B4236" s="513">
        <f>+B4235+1</f>
        <v>688</v>
      </c>
      <c r="C4236" s="599" t="s">
        <v>1987</v>
      </c>
      <c r="D4236" s="119">
        <f t="shared" si="3187"/>
        <v>8.0320565462778479E-2</v>
      </c>
      <c r="E4236" s="119">
        <f t="shared" ref="E4236:O4236" si="3195">E4259/$P4259</f>
        <v>7.8142344250778095E-2</v>
      </c>
      <c r="F4236" s="119">
        <f t="shared" si="3195"/>
        <v>7.5235955315738734E-2</v>
      </c>
      <c r="G4236" s="119">
        <f t="shared" si="3195"/>
        <v>7.5302476393228041E-2</v>
      </c>
      <c r="H4236" s="119">
        <f t="shared" si="3195"/>
        <v>7.9768601839858636E-2</v>
      </c>
      <c r="I4236" s="119">
        <f t="shared" si="3195"/>
        <v>8.5782607269109981E-2</v>
      </c>
      <c r="J4236" s="119">
        <f t="shared" si="3195"/>
        <v>9.6775616028406133E-2</v>
      </c>
      <c r="K4236" s="119">
        <f t="shared" si="3195"/>
        <v>8.31153636485715E-2</v>
      </c>
      <c r="L4236" s="119">
        <f t="shared" si="3195"/>
        <v>8.1244488886425423E-2</v>
      </c>
      <c r="M4236" s="119">
        <f t="shared" si="3195"/>
        <v>9.3446613122504629E-2</v>
      </c>
      <c r="N4236" s="119">
        <f t="shared" si="3195"/>
        <v>8.688167582848022E-2</v>
      </c>
      <c r="O4236" s="119">
        <f t="shared" si="3195"/>
        <v>8.3983691954120046E-2</v>
      </c>
      <c r="P4236" s="175">
        <f t="shared" si="3189"/>
        <v>0.99999999999999989</v>
      </c>
      <c r="Q4236" s="556">
        <f t="shared" si="3191"/>
        <v>2.4667116209831086E-4</v>
      </c>
      <c r="R4236" s="83"/>
      <c r="S4236" s="83"/>
      <c r="T4236" s="67"/>
      <c r="U4236" s="209">
        <v>1</v>
      </c>
    </row>
    <row r="4237" spans="1:21" s="208" customFormat="1" ht="15.75" customHeight="1">
      <c r="A4237" s="150" t="s">
        <v>90</v>
      </c>
      <c r="B4237" s="513">
        <v>689</v>
      </c>
      <c r="C4237" s="599" t="s">
        <v>1988</v>
      </c>
      <c r="D4237" s="119">
        <f t="shared" si="3187"/>
        <v>8.2859583973964257E-2</v>
      </c>
      <c r="E4237" s="119">
        <f t="shared" ref="E4237:O4237" si="3196">E4260/$P4260</f>
        <v>8.0154170838945105E-2</v>
      </c>
      <c r="F4237" s="119">
        <f t="shared" si="3196"/>
        <v>7.4317137044633802E-2</v>
      </c>
      <c r="G4237" s="119">
        <f t="shared" si="3196"/>
        <v>7.8671906919182369E-2</v>
      </c>
      <c r="H4237" s="119">
        <f t="shared" si="3196"/>
        <v>8.02550480527537E-2</v>
      </c>
      <c r="I4237" s="119">
        <f t="shared" si="3196"/>
        <v>8.109524433381371E-2</v>
      </c>
      <c r="J4237" s="119">
        <f t="shared" si="3196"/>
        <v>9.524433381370366E-2</v>
      </c>
      <c r="K4237" s="119">
        <f t="shared" si="3196"/>
        <v>8.1488274597143986E-2</v>
      </c>
      <c r="L4237" s="119">
        <f t="shared" si="3196"/>
        <v>8.109524433381371E-2</v>
      </c>
      <c r="M4237" s="119">
        <f t="shared" si="3196"/>
        <v>9.655443469147125E-2</v>
      </c>
      <c r="N4237" s="119">
        <f t="shared" si="3196"/>
        <v>8.2143325036027781E-2</v>
      </c>
      <c r="O4237" s="119">
        <f t="shared" si="3196"/>
        <v>8.6121296364546546E-2</v>
      </c>
      <c r="P4237" s="175">
        <f t="shared" si="3189"/>
        <v>1</v>
      </c>
      <c r="Q4237" s="556">
        <f t="shared" si="3191"/>
        <v>1.8419812821805603E-2</v>
      </c>
      <c r="R4237" s="83"/>
      <c r="S4237" s="83"/>
      <c r="T4237" s="67"/>
      <c r="U4237" s="209">
        <v>1</v>
      </c>
    </row>
    <row r="4238" spans="1:21" s="208" customFormat="1" ht="15.75" customHeight="1">
      <c r="A4238" s="150" t="s">
        <v>90</v>
      </c>
      <c r="B4238" s="513">
        <v>690</v>
      </c>
      <c r="C4238" s="599" t="s">
        <v>1989</v>
      </c>
      <c r="D4238" s="119">
        <f t="shared" ref="D4238:O4240" si="3197">D4261/$P4261</f>
        <v>8.1147753830173974E-2</v>
      </c>
      <c r="E4238" s="119">
        <f t="shared" si="3197"/>
        <v>7.712282524019734E-2</v>
      </c>
      <c r="F4238" s="119">
        <f t="shared" si="3197"/>
        <v>7.6213970397299408E-2</v>
      </c>
      <c r="G4238" s="119">
        <f t="shared" si="3197"/>
        <v>7.5175279148273169E-2</v>
      </c>
      <c r="H4238" s="119">
        <f t="shared" si="3197"/>
        <v>7.673331602181252E-2</v>
      </c>
      <c r="I4238" s="119">
        <f t="shared" si="3197"/>
        <v>8.1147753830173974E-2</v>
      </c>
      <c r="J4238" s="119">
        <f t="shared" si="3197"/>
        <v>9.8935341469748111E-2</v>
      </c>
      <c r="K4238" s="119">
        <f t="shared" si="3197"/>
        <v>8.1147753830173974E-2</v>
      </c>
      <c r="L4238" s="119">
        <f t="shared" si="3197"/>
        <v>8.3874318358867814E-2</v>
      </c>
      <c r="M4238" s="119">
        <f t="shared" si="3197"/>
        <v>9.6078940534925994E-2</v>
      </c>
      <c r="N4238" s="119">
        <f t="shared" si="3197"/>
        <v>8.6341210075305111E-2</v>
      </c>
      <c r="O4238" s="119">
        <f t="shared" si="3197"/>
        <v>8.6081537263048638E-2</v>
      </c>
      <c r="P4238" s="175">
        <f t="shared" si="3189"/>
        <v>1</v>
      </c>
      <c r="Q4238" s="556">
        <f t="shared" si="3191"/>
        <v>9.0396960565963802E-3</v>
      </c>
      <c r="R4238" s="83"/>
      <c r="S4238" s="83"/>
      <c r="T4238" s="67"/>
      <c r="U4238" s="209">
        <v>1</v>
      </c>
    </row>
    <row r="4239" spans="1:21" s="208" customFormat="1" ht="15.75" hidden="1" customHeight="1" thickBot="1">
      <c r="A4239" s="150" t="s">
        <v>90</v>
      </c>
      <c r="B4239" s="409"/>
      <c r="C4239" s="578" t="s">
        <v>1990</v>
      </c>
      <c r="D4239" s="102" t="e">
        <f t="shared" si="3197"/>
        <v>#DIV/0!</v>
      </c>
      <c r="E4239" s="103" t="e">
        <f t="shared" si="3197"/>
        <v>#DIV/0!</v>
      </c>
      <c r="F4239" s="103" t="e">
        <f t="shared" si="3197"/>
        <v>#DIV/0!</v>
      </c>
      <c r="G4239" s="103" t="e">
        <f t="shared" si="3197"/>
        <v>#DIV/0!</v>
      </c>
      <c r="H4239" s="103" t="e">
        <f t="shared" si="3197"/>
        <v>#DIV/0!</v>
      </c>
      <c r="I4239" s="103" t="e">
        <f t="shared" si="3197"/>
        <v>#DIV/0!</v>
      </c>
      <c r="J4239" s="103" t="e">
        <f t="shared" si="3197"/>
        <v>#DIV/0!</v>
      </c>
      <c r="K4239" s="103" t="e">
        <f t="shared" si="3197"/>
        <v>#DIV/0!</v>
      </c>
      <c r="L4239" s="103" t="e">
        <f t="shared" si="3197"/>
        <v>#DIV/0!</v>
      </c>
      <c r="M4239" s="103" t="e">
        <f t="shared" si="3197"/>
        <v>#DIV/0!</v>
      </c>
      <c r="N4239" s="103" t="e">
        <f t="shared" si="3197"/>
        <v>#DIV/0!</v>
      </c>
      <c r="O4239" s="103" t="e">
        <f t="shared" si="3197"/>
        <v>#DIV/0!</v>
      </c>
      <c r="P4239" s="105" t="e">
        <f t="shared" si="3189"/>
        <v>#DIV/0!</v>
      </c>
      <c r="Q4239" s="106">
        <f t="shared" si="3191"/>
        <v>-1</v>
      </c>
      <c r="R4239" s="83"/>
      <c r="S4239" s="83"/>
      <c r="T4239" s="67"/>
      <c r="U4239" s="209">
        <v>2</v>
      </c>
    </row>
    <row r="4240" spans="1:21" s="208" customFormat="1" ht="15.75" hidden="1" customHeight="1" thickBot="1">
      <c r="A4240" s="150" t="s">
        <v>90</v>
      </c>
      <c r="B4240" s="213"/>
      <c r="C4240" s="52" t="s">
        <v>1991</v>
      </c>
      <c r="D4240" s="102" t="e">
        <f t="shared" si="3197"/>
        <v>#DIV/0!</v>
      </c>
      <c r="E4240" s="103" t="e">
        <f t="shared" si="3197"/>
        <v>#DIV/0!</v>
      </c>
      <c r="F4240" s="103" t="e">
        <f t="shared" si="3197"/>
        <v>#DIV/0!</v>
      </c>
      <c r="G4240" s="103" t="e">
        <f t="shared" si="3197"/>
        <v>#DIV/0!</v>
      </c>
      <c r="H4240" s="103" t="e">
        <f t="shared" si="3197"/>
        <v>#DIV/0!</v>
      </c>
      <c r="I4240" s="103" t="e">
        <f t="shared" si="3197"/>
        <v>#DIV/0!</v>
      </c>
      <c r="J4240" s="103" t="e">
        <f t="shared" si="3197"/>
        <v>#DIV/0!</v>
      </c>
      <c r="K4240" s="103" t="e">
        <f t="shared" si="3197"/>
        <v>#DIV/0!</v>
      </c>
      <c r="L4240" s="103" t="e">
        <f t="shared" si="3197"/>
        <v>#DIV/0!</v>
      </c>
      <c r="M4240" s="103" t="e">
        <f t="shared" si="3197"/>
        <v>#DIV/0!</v>
      </c>
      <c r="N4240" s="103" t="e">
        <f t="shared" si="3197"/>
        <v>#DIV/0!</v>
      </c>
      <c r="O4240" s="103" t="e">
        <f t="shared" si="3197"/>
        <v>#DIV/0!</v>
      </c>
      <c r="P4240" s="107" t="e">
        <f t="shared" si="3189"/>
        <v>#DIV/0!</v>
      </c>
      <c r="Q4240" s="108" t="e">
        <f t="shared" si="3191"/>
        <v>#DIV/0!</v>
      </c>
      <c r="R4240" s="83"/>
      <c r="S4240" s="83"/>
      <c r="T4240" s="67"/>
      <c r="U4240" s="209">
        <v>2</v>
      </c>
    </row>
    <row r="4241" spans="1:21" s="208" customFormat="1" ht="15.75" hidden="1" customHeight="1" thickBot="1">
      <c r="A4241" s="150" t="s">
        <v>90</v>
      </c>
      <c r="B4241" s="213"/>
      <c r="C4241" s="52" t="s">
        <v>2590</v>
      </c>
      <c r="D4241" s="102" t="e">
        <f t="shared" ref="D4241:O4241" si="3198">D4264/$P4264</f>
        <v>#DIV/0!</v>
      </c>
      <c r="E4241" s="103" t="e">
        <f t="shared" si="3198"/>
        <v>#DIV/0!</v>
      </c>
      <c r="F4241" s="103" t="e">
        <f t="shared" si="3198"/>
        <v>#DIV/0!</v>
      </c>
      <c r="G4241" s="103" t="e">
        <f t="shared" si="3198"/>
        <v>#DIV/0!</v>
      </c>
      <c r="H4241" s="103" t="e">
        <f t="shared" si="3198"/>
        <v>#DIV/0!</v>
      </c>
      <c r="I4241" s="103" t="e">
        <f t="shared" si="3198"/>
        <v>#DIV/0!</v>
      </c>
      <c r="J4241" s="103" t="e">
        <f t="shared" si="3198"/>
        <v>#DIV/0!</v>
      </c>
      <c r="K4241" s="103" t="e">
        <f t="shared" si="3198"/>
        <v>#DIV/0!</v>
      </c>
      <c r="L4241" s="103" t="e">
        <f t="shared" si="3198"/>
        <v>#DIV/0!</v>
      </c>
      <c r="M4241" s="103" t="e">
        <f t="shared" si="3198"/>
        <v>#DIV/0!</v>
      </c>
      <c r="N4241" s="103" t="e">
        <f t="shared" si="3198"/>
        <v>#DIV/0!</v>
      </c>
      <c r="O4241" s="103" t="e">
        <f t="shared" si="3198"/>
        <v>#DIV/0!</v>
      </c>
      <c r="P4241" s="107" t="e">
        <f t="shared" ref="P4241:P4243" si="3199">SUM(D4241:O4241)</f>
        <v>#DIV/0!</v>
      </c>
      <c r="Q4241" s="108" t="e">
        <f t="shared" ref="Q4241:Q4243" si="3200">(P4264/P4263-1)</f>
        <v>#DIV/0!</v>
      </c>
      <c r="R4241" s="83"/>
      <c r="S4241" s="83"/>
      <c r="T4241" s="67"/>
      <c r="U4241" s="209">
        <v>2</v>
      </c>
    </row>
    <row r="4242" spans="1:21" s="208" customFormat="1" ht="15.75" hidden="1" customHeight="1" thickBot="1">
      <c r="A4242" s="150" t="s">
        <v>90</v>
      </c>
      <c r="B4242" s="213"/>
      <c r="C4242" s="52" t="s">
        <v>2686</v>
      </c>
      <c r="D4242" s="102" t="e">
        <f t="shared" ref="D4242:O4242" si="3201">D4265/$P4265</f>
        <v>#DIV/0!</v>
      </c>
      <c r="E4242" s="103" t="e">
        <f t="shared" si="3201"/>
        <v>#DIV/0!</v>
      </c>
      <c r="F4242" s="103" t="e">
        <f t="shared" si="3201"/>
        <v>#DIV/0!</v>
      </c>
      <c r="G4242" s="103" t="e">
        <f t="shared" si="3201"/>
        <v>#DIV/0!</v>
      </c>
      <c r="H4242" s="103" t="e">
        <f t="shared" si="3201"/>
        <v>#DIV/0!</v>
      </c>
      <c r="I4242" s="103" t="e">
        <f t="shared" si="3201"/>
        <v>#DIV/0!</v>
      </c>
      <c r="J4242" s="103" t="e">
        <f t="shared" si="3201"/>
        <v>#DIV/0!</v>
      </c>
      <c r="K4242" s="103" t="e">
        <f t="shared" si="3201"/>
        <v>#DIV/0!</v>
      </c>
      <c r="L4242" s="103" t="e">
        <f t="shared" si="3201"/>
        <v>#DIV/0!</v>
      </c>
      <c r="M4242" s="103" t="e">
        <f t="shared" si="3201"/>
        <v>#DIV/0!</v>
      </c>
      <c r="N4242" s="103" t="e">
        <f t="shared" si="3201"/>
        <v>#DIV/0!</v>
      </c>
      <c r="O4242" s="103" t="e">
        <f t="shared" si="3201"/>
        <v>#DIV/0!</v>
      </c>
      <c r="P4242" s="107" t="e">
        <f t="shared" si="3199"/>
        <v>#DIV/0!</v>
      </c>
      <c r="Q4242" s="108" t="e">
        <f t="shared" si="3200"/>
        <v>#DIV/0!</v>
      </c>
      <c r="R4242" s="83"/>
      <c r="S4242" s="83"/>
      <c r="T4242" s="67"/>
      <c r="U4242" s="209">
        <v>2</v>
      </c>
    </row>
    <row r="4243" spans="1:21" s="208" customFormat="1" ht="15.75" hidden="1" customHeight="1" thickBot="1">
      <c r="A4243" s="150" t="s">
        <v>90</v>
      </c>
      <c r="B4243" s="213"/>
      <c r="C4243" s="52" t="s">
        <v>2782</v>
      </c>
      <c r="D4243" s="102" t="e">
        <f t="shared" ref="D4243:O4243" si="3202">D4266/$P4266</f>
        <v>#DIV/0!</v>
      </c>
      <c r="E4243" s="103" t="e">
        <f t="shared" si="3202"/>
        <v>#DIV/0!</v>
      </c>
      <c r="F4243" s="103" t="e">
        <f t="shared" si="3202"/>
        <v>#DIV/0!</v>
      </c>
      <c r="G4243" s="103" t="e">
        <f t="shared" si="3202"/>
        <v>#DIV/0!</v>
      </c>
      <c r="H4243" s="103" t="e">
        <f t="shared" si="3202"/>
        <v>#DIV/0!</v>
      </c>
      <c r="I4243" s="103" t="e">
        <f t="shared" si="3202"/>
        <v>#DIV/0!</v>
      </c>
      <c r="J4243" s="103" t="e">
        <f t="shared" si="3202"/>
        <v>#DIV/0!</v>
      </c>
      <c r="K4243" s="103" t="e">
        <f t="shared" si="3202"/>
        <v>#DIV/0!</v>
      </c>
      <c r="L4243" s="103" t="e">
        <f t="shared" si="3202"/>
        <v>#DIV/0!</v>
      </c>
      <c r="M4243" s="103" t="e">
        <f t="shared" si="3202"/>
        <v>#DIV/0!</v>
      </c>
      <c r="N4243" s="103" t="e">
        <f t="shared" si="3202"/>
        <v>#DIV/0!</v>
      </c>
      <c r="O4243" s="103" t="e">
        <f t="shared" si="3202"/>
        <v>#DIV/0!</v>
      </c>
      <c r="P4243" s="107" t="e">
        <f t="shared" si="3199"/>
        <v>#DIV/0!</v>
      </c>
      <c r="Q4243" s="108" t="e">
        <f t="shared" si="3200"/>
        <v>#DIV/0!</v>
      </c>
      <c r="R4243" s="83"/>
      <c r="S4243" s="83"/>
      <c r="T4243" s="67"/>
      <c r="U4243" s="209">
        <v>2</v>
      </c>
    </row>
    <row r="4244" spans="1:21" s="208" customFormat="1" ht="15.75" hidden="1" customHeight="1" thickBot="1">
      <c r="A4244" s="150" t="s">
        <v>90</v>
      </c>
      <c r="B4244" s="213"/>
      <c r="C4244" s="394" t="s">
        <v>1011</v>
      </c>
      <c r="D4244" s="351">
        <v>26.983853170000003</v>
      </c>
      <c r="E4244" s="352">
        <v>26.263745329999999</v>
      </c>
      <c r="F4244" s="352">
        <v>25.235870949999999</v>
      </c>
      <c r="G4244" s="352">
        <v>26.121717510000003</v>
      </c>
      <c r="H4244" s="352">
        <v>25.945721020000001</v>
      </c>
      <c r="I4244" s="352">
        <v>27.601505379999999</v>
      </c>
      <c r="J4244" s="352">
        <v>30.926701690000002</v>
      </c>
      <c r="K4244" s="352">
        <v>26.498218340000001</v>
      </c>
      <c r="L4244" s="352">
        <v>28.13059088</v>
      </c>
      <c r="M4244" s="352">
        <v>31.446070590000001</v>
      </c>
      <c r="N4244" s="352">
        <v>28.68959868</v>
      </c>
      <c r="O4244" s="83">
        <v>36</v>
      </c>
      <c r="P4244" s="304">
        <f>SUM(D4244:O4244)</f>
        <v>339.84359353999997</v>
      </c>
      <c r="Q4244" s="84"/>
      <c r="R4244" s="83"/>
      <c r="S4244" s="83"/>
      <c r="T4244" s="67"/>
      <c r="U4244" s="209">
        <v>2</v>
      </c>
    </row>
    <row r="4245" spans="1:21" s="208" customFormat="1" ht="15.75" hidden="1" customHeight="1" thickBot="1">
      <c r="A4245" s="150" t="s">
        <v>90</v>
      </c>
      <c r="B4245" s="213"/>
      <c r="C4245" s="52" t="s">
        <v>1012</v>
      </c>
      <c r="D4245" s="109">
        <v>28.138149739999999</v>
      </c>
      <c r="E4245" s="110">
        <v>27.198511539999998</v>
      </c>
      <c r="F4245" s="110">
        <v>26.361001099999999</v>
      </c>
      <c r="G4245" s="110">
        <v>26.689092859999999</v>
      </c>
      <c r="H4245" s="110">
        <v>27.092124680000001</v>
      </c>
      <c r="I4245" s="110">
        <v>28.863453549999999</v>
      </c>
      <c r="J4245" s="110">
        <v>33.192283719999999</v>
      </c>
      <c r="K4245" s="110">
        <v>28.143039250000001</v>
      </c>
      <c r="L4245" s="110">
        <v>30.041617590000001</v>
      </c>
      <c r="M4245" s="110">
        <v>32.767367589999999</v>
      </c>
      <c r="N4245" s="110">
        <v>29.60604524</v>
      </c>
      <c r="O4245" s="111">
        <v>28.657663920000001</v>
      </c>
      <c r="P4245" s="112">
        <f>SUM(D4245:O4245)</f>
        <v>346.75035078000002</v>
      </c>
      <c r="Q4245" s="240"/>
      <c r="R4245" s="315"/>
      <c r="S4245" s="315"/>
      <c r="T4245" s="242"/>
      <c r="U4245" s="209">
        <v>2</v>
      </c>
    </row>
    <row r="4246" spans="1:21" s="208" customFormat="1" ht="15.75" hidden="1" customHeight="1" thickBot="1">
      <c r="A4246" s="150" t="s">
        <v>90</v>
      </c>
      <c r="B4246" s="213"/>
      <c r="C4246" s="52" t="s">
        <v>1013</v>
      </c>
      <c r="D4246" s="109">
        <v>29.422063390000002</v>
      </c>
      <c r="E4246" s="110">
        <v>28.730959930000001</v>
      </c>
      <c r="F4246" s="110">
        <v>27.936271170000001</v>
      </c>
      <c r="G4246" s="110">
        <v>28.04998874</v>
      </c>
      <c r="H4246" s="110">
        <v>28.565980639999999</v>
      </c>
      <c r="I4246" s="110">
        <v>30.475570810000001</v>
      </c>
      <c r="J4246" s="110">
        <v>34.599903570000002</v>
      </c>
      <c r="K4246" s="110">
        <v>30.68101248</v>
      </c>
      <c r="L4246" s="110">
        <v>30.738267449999999</v>
      </c>
      <c r="M4246" s="110">
        <v>35.134840449999999</v>
      </c>
      <c r="N4246" s="110">
        <v>31.524434830000001</v>
      </c>
      <c r="O4246" s="111">
        <v>30.49209347</v>
      </c>
      <c r="P4246" s="112">
        <f t="shared" ref="P4246:P4251" si="3203">SUM(D4246:O4246)</f>
        <v>366.35138693000005</v>
      </c>
      <c r="Q4246" s="80"/>
      <c r="R4246" s="114"/>
      <c r="S4246" s="114"/>
      <c r="T4246" s="115">
        <f t="shared" ref="T4246:T4251" si="3204">R4246-S4246</f>
        <v>0</v>
      </c>
      <c r="U4246" s="209">
        <v>2</v>
      </c>
    </row>
    <row r="4247" spans="1:21" s="208" customFormat="1" ht="15.75" hidden="1" customHeight="1" thickBot="1">
      <c r="A4247" s="150" t="s">
        <v>90</v>
      </c>
      <c r="B4247" s="213"/>
      <c r="C4247" s="52" t="s">
        <v>1014</v>
      </c>
      <c r="D4247" s="109">
        <v>31.47725994</v>
      </c>
      <c r="E4247" s="110">
        <v>30.53475444</v>
      </c>
      <c r="F4247" s="110">
        <v>30.202314250000001</v>
      </c>
      <c r="G4247" s="110">
        <v>29.796361350000002</v>
      </c>
      <c r="H4247" s="110">
        <v>31.151956040000002</v>
      </c>
      <c r="I4247" s="110">
        <v>32.411678629999997</v>
      </c>
      <c r="J4247" s="110">
        <v>37.486372690000003</v>
      </c>
      <c r="K4247" s="110">
        <v>31.963298129999998</v>
      </c>
      <c r="L4247" s="110">
        <v>33.458878740000003</v>
      </c>
      <c r="M4247" s="110">
        <v>36.835000379999997</v>
      </c>
      <c r="N4247" s="110">
        <v>34.132686319999998</v>
      </c>
      <c r="O4247" s="111">
        <v>33.028854799999998</v>
      </c>
      <c r="P4247" s="112">
        <f t="shared" si="3203"/>
        <v>392.47941570999996</v>
      </c>
      <c r="Q4247" s="80"/>
      <c r="R4247" s="114"/>
      <c r="S4247" s="114"/>
      <c r="T4247" s="115">
        <f t="shared" si="3204"/>
        <v>0</v>
      </c>
      <c r="U4247" s="209">
        <v>2</v>
      </c>
    </row>
    <row r="4248" spans="1:21" s="208" customFormat="1" ht="15.75" hidden="1" customHeight="1" thickBot="1">
      <c r="A4248" s="150" t="s">
        <v>90</v>
      </c>
      <c r="B4248" s="213"/>
      <c r="C4248" s="52" t="s">
        <v>1015</v>
      </c>
      <c r="D4248" s="109">
        <v>33.764566369999997</v>
      </c>
      <c r="E4248" s="110">
        <v>32.492142319999999</v>
      </c>
      <c r="F4248" s="110">
        <v>32.258578069999999</v>
      </c>
      <c r="G4248" s="110">
        <v>32.443557089999999</v>
      </c>
      <c r="H4248" s="110">
        <v>33.656713580000002</v>
      </c>
      <c r="I4248" s="110">
        <v>34.927858219999997</v>
      </c>
      <c r="J4248" s="110">
        <v>40.754409129999999</v>
      </c>
      <c r="K4248" s="110">
        <v>34.755793070000003</v>
      </c>
      <c r="L4248" s="110">
        <v>34.904783000000002</v>
      </c>
      <c r="M4248" s="110">
        <v>40.508252980000002</v>
      </c>
      <c r="N4248" s="110">
        <v>35.706619570000001</v>
      </c>
      <c r="O4248" s="111">
        <v>35.639562929999997</v>
      </c>
      <c r="P4248" s="112">
        <f t="shared" si="3203"/>
        <v>421.81283632999998</v>
      </c>
      <c r="Q4248" s="80"/>
      <c r="R4248" s="114"/>
      <c r="S4248" s="114"/>
      <c r="T4248" s="115">
        <f t="shared" si="3204"/>
        <v>0</v>
      </c>
      <c r="U4248" s="209">
        <v>2</v>
      </c>
    </row>
    <row r="4249" spans="1:21" s="208" customFormat="1" ht="15.75" hidden="1" customHeight="1" thickBot="1">
      <c r="A4249" s="150" t="s">
        <v>90</v>
      </c>
      <c r="B4249" s="213"/>
      <c r="C4249" s="52" t="s">
        <v>1004</v>
      </c>
      <c r="D4249" s="151">
        <v>36.357430009999995</v>
      </c>
      <c r="E4249" s="152">
        <v>34.971748770000005</v>
      </c>
      <c r="F4249" s="152">
        <v>33.19223977</v>
      </c>
      <c r="G4249" s="152">
        <v>34.837074460000004</v>
      </c>
      <c r="H4249" s="152">
        <v>35.552280939999996</v>
      </c>
      <c r="I4249" s="152">
        <v>36.857280129999999</v>
      </c>
      <c r="J4249" s="152">
        <v>43.426399850000003</v>
      </c>
      <c r="K4249" s="152">
        <v>35.933762200000004</v>
      </c>
      <c r="L4249" s="152">
        <v>37.677124360000001</v>
      </c>
      <c r="M4249" s="152">
        <v>42.436009579999997</v>
      </c>
      <c r="N4249" s="152">
        <v>37.808222360000002</v>
      </c>
      <c r="O4249" s="111">
        <v>36.522335630000001</v>
      </c>
      <c r="P4249" s="112">
        <f t="shared" si="3203"/>
        <v>445.57190806</v>
      </c>
      <c r="Q4249" s="80"/>
      <c r="R4249" s="114"/>
      <c r="S4249" s="114"/>
      <c r="T4249" s="115">
        <f t="shared" si="3204"/>
        <v>0</v>
      </c>
      <c r="U4249" s="209">
        <v>2</v>
      </c>
    </row>
    <row r="4250" spans="1:21" s="208" customFormat="1" ht="15.75" hidden="1" customHeight="1" thickBot="1">
      <c r="A4250" s="150" t="s">
        <v>90</v>
      </c>
      <c r="B4250" s="213"/>
      <c r="C4250" s="52" t="s">
        <v>1002</v>
      </c>
      <c r="D4250" s="306">
        <v>38.100521000000001</v>
      </c>
      <c r="E4250" s="307">
        <v>36.631846709999998</v>
      </c>
      <c r="F4250" s="307">
        <v>35.686989880000006</v>
      </c>
      <c r="G4250" s="307">
        <v>36.638672899999996</v>
      </c>
      <c r="H4250" s="307">
        <v>35.832342200000006</v>
      </c>
      <c r="I4250" s="307">
        <v>38.485311799999998</v>
      </c>
      <c r="J4250" s="307">
        <v>45.350510490000005</v>
      </c>
      <c r="K4250" s="307">
        <v>37.580658340000006</v>
      </c>
      <c r="L4250" s="307">
        <v>38.432766060000006</v>
      </c>
      <c r="M4250" s="307">
        <v>43.794571990000001</v>
      </c>
      <c r="N4250" s="307">
        <v>39.90320036</v>
      </c>
      <c r="O4250" s="308">
        <v>39.055281439999995</v>
      </c>
      <c r="P4250" s="309">
        <f t="shared" si="3203"/>
        <v>465.49267317000005</v>
      </c>
      <c r="Q4250" s="80"/>
      <c r="R4250" s="109"/>
      <c r="S4250" s="109"/>
      <c r="T4250" s="52">
        <f>S4250-R4250</f>
        <v>0</v>
      </c>
      <c r="U4250" s="209">
        <v>2</v>
      </c>
    </row>
    <row r="4251" spans="1:21" s="208" customFormat="1" ht="15.75" hidden="1" customHeight="1">
      <c r="A4251" s="150" t="s">
        <v>90</v>
      </c>
      <c r="B4251" s="512"/>
      <c r="C4251" s="394" t="s">
        <v>1005</v>
      </c>
      <c r="D4251" s="306">
        <v>39.168698979999995</v>
      </c>
      <c r="E4251" s="307">
        <v>38.556814520000003</v>
      </c>
      <c r="F4251" s="307">
        <v>36.691351439999998</v>
      </c>
      <c r="G4251" s="307">
        <v>35.137764109999999</v>
      </c>
      <c r="H4251" s="307">
        <v>38.179110780000002</v>
      </c>
      <c r="I4251" s="307">
        <v>41.79025386</v>
      </c>
      <c r="J4251" s="307">
        <v>47.392611619999997</v>
      </c>
      <c r="K4251" s="307">
        <v>40.521847000000001</v>
      </c>
      <c r="L4251" s="307">
        <v>40.881048679999999</v>
      </c>
      <c r="M4251" s="307">
        <v>46.894275999999998</v>
      </c>
      <c r="N4251" s="307">
        <v>41.831425150000001</v>
      </c>
      <c r="O4251" s="308">
        <v>40.702592270000004</v>
      </c>
      <c r="P4251" s="309">
        <f t="shared" si="3203"/>
        <v>487.74779441000004</v>
      </c>
      <c r="Q4251" s="80"/>
      <c r="R4251" s="342">
        <v>491.1</v>
      </c>
      <c r="S4251" s="342">
        <v>491.1</v>
      </c>
      <c r="T4251" s="355">
        <f t="shared" si="3204"/>
        <v>0</v>
      </c>
      <c r="U4251" s="209">
        <v>2</v>
      </c>
    </row>
    <row r="4252" spans="1:21" s="208" customFormat="1" ht="15.6" customHeight="1">
      <c r="A4252" s="150" t="s">
        <v>90</v>
      </c>
      <c r="B4252" s="513">
        <v>691</v>
      </c>
      <c r="C4252" s="599" t="s">
        <v>2868</v>
      </c>
      <c r="D4252" s="551">
        <v>62.5</v>
      </c>
      <c r="E4252" s="551">
        <v>59.4</v>
      </c>
      <c r="F4252" s="551">
        <v>58.7</v>
      </c>
      <c r="G4252" s="551">
        <v>58.1</v>
      </c>
      <c r="H4252" s="551">
        <v>59.3</v>
      </c>
      <c r="I4252" s="551">
        <v>62.7</v>
      </c>
      <c r="J4252" s="551">
        <v>76.5</v>
      </c>
      <c r="K4252" s="551">
        <v>62.6</v>
      </c>
      <c r="L4252" s="551">
        <v>64.599999999999994</v>
      </c>
      <c r="M4252" s="551">
        <v>74</v>
      </c>
      <c r="N4252" s="551">
        <v>66.5</v>
      </c>
      <c r="O4252" s="551">
        <f>(R4252)-SUM(D4252:N4252)</f>
        <v>66.399999999999977</v>
      </c>
      <c r="P4252" s="552">
        <f t="shared" ref="P4252" si="3205">SUM(D4252:O4252)</f>
        <v>771.3</v>
      </c>
      <c r="Q4252" s="173"/>
      <c r="R4252" s="551">
        <v>771.3</v>
      </c>
      <c r="S4252" s="551">
        <v>771.3</v>
      </c>
      <c r="T4252" s="521">
        <f>R4252-S4252</f>
        <v>0</v>
      </c>
      <c r="U4252" s="279">
        <v>1</v>
      </c>
    </row>
    <row r="4253" spans="1:21" s="208" customFormat="1" ht="15.75" hidden="1" customHeight="1" thickBot="1">
      <c r="A4253" s="150" t="s">
        <v>90</v>
      </c>
      <c r="B4253" s="409"/>
      <c r="C4253" s="578" t="s">
        <v>1095</v>
      </c>
      <c r="D4253" s="312">
        <v>42.345603079999997</v>
      </c>
      <c r="E4253" s="313">
        <v>40.276540689941513</v>
      </c>
      <c r="F4253" s="313">
        <v>39.425883467227735</v>
      </c>
      <c r="G4253" s="313">
        <v>39.845522225928505</v>
      </c>
      <c r="H4253" s="313">
        <v>41.279211928745546</v>
      </c>
      <c r="I4253" s="313">
        <v>43.044823590241073</v>
      </c>
      <c r="J4253" s="313">
        <v>49.954720887364417</v>
      </c>
      <c r="K4253" s="313">
        <v>41.501767412451898</v>
      </c>
      <c r="L4253" s="313">
        <v>42.055981400240164</v>
      </c>
      <c r="M4253" s="313">
        <v>48.633693694000677</v>
      </c>
      <c r="N4253" s="313">
        <v>44.24837742679933</v>
      </c>
      <c r="O4253" s="305">
        <v>43.302108969301564</v>
      </c>
      <c r="P4253" s="314">
        <f>SUM(D4253:O4253)</f>
        <v>515.91423477224237</v>
      </c>
      <c r="Q4253" s="75"/>
      <c r="R4253" s="420">
        <v>516</v>
      </c>
      <c r="S4253" s="343">
        <v>516</v>
      </c>
      <c r="T4253" s="549">
        <f>R4253-S4253</f>
        <v>0</v>
      </c>
      <c r="U4253" s="209">
        <v>2</v>
      </c>
    </row>
    <row r="4254" spans="1:21" s="208" customFormat="1" ht="15.75" hidden="1" customHeight="1" thickBot="1">
      <c r="A4254" s="150" t="s">
        <v>90</v>
      </c>
      <c r="B4254" s="62"/>
      <c r="C4254" s="52" t="s">
        <v>1982</v>
      </c>
      <c r="D4254" s="109">
        <v>43.59598207296991</v>
      </c>
      <c r="E4254" s="110">
        <v>42.389799554072184</v>
      </c>
      <c r="F4254" s="110">
        <v>40.560786159152507</v>
      </c>
      <c r="G4254" s="110">
        <v>40.655636041767451</v>
      </c>
      <c r="H4254" s="110">
        <v>43.038010427366466</v>
      </c>
      <c r="I4254" s="110">
        <v>44.720622045907142</v>
      </c>
      <c r="J4254" s="110">
        <v>51.794676735373812</v>
      </c>
      <c r="K4254" s="110">
        <v>44.295944248377694</v>
      </c>
      <c r="L4254" s="110">
        <v>43.297561210003785</v>
      </c>
      <c r="M4254" s="110">
        <v>38.484823164782547</v>
      </c>
      <c r="N4254" s="110">
        <v>30.353048718853156</v>
      </c>
      <c r="O4254" s="111">
        <v>37.10272582002144</v>
      </c>
      <c r="P4254" s="112">
        <f t="shared" ref="P4254:P4263" si="3206">SUM(D4254:O4254)</f>
        <v>500.28961619864799</v>
      </c>
      <c r="Q4254" s="75"/>
      <c r="R4254" s="109">
        <v>534.4</v>
      </c>
      <c r="S4254" s="114">
        <v>534.4</v>
      </c>
      <c r="T4254" s="310">
        <f t="shared" ref="T4254:T4263" si="3207">R4254-S4254</f>
        <v>0</v>
      </c>
      <c r="U4254" s="209">
        <v>2</v>
      </c>
    </row>
    <row r="4255" spans="1:21" s="208" customFormat="1" ht="15.75" hidden="1" customHeight="1" thickBot="1">
      <c r="A4255" s="150" t="s">
        <v>90</v>
      </c>
      <c r="B4255" s="62"/>
      <c r="C4255" s="52" t="s">
        <v>1983</v>
      </c>
      <c r="D4255" s="312">
        <v>42.311899864326989</v>
      </c>
      <c r="E4255" s="313">
        <v>40.204241475558646</v>
      </c>
      <c r="F4255" s="313">
        <v>39.180410398793661</v>
      </c>
      <c r="G4255" s="313">
        <v>42.059771875224101</v>
      </c>
      <c r="H4255" s="313">
        <v>42.263552277542168</v>
      </c>
      <c r="I4255" s="313">
        <v>43.302671382934442</v>
      </c>
      <c r="J4255" s="313">
        <v>52.138034818584948</v>
      </c>
      <c r="K4255" s="313">
        <v>44.221589554584092</v>
      </c>
      <c r="L4255" s="313">
        <v>44.261568273612227</v>
      </c>
      <c r="M4255" s="313">
        <v>56.949119738363891</v>
      </c>
      <c r="N4255" s="313">
        <v>52.809136008213308</v>
      </c>
      <c r="O4255" s="305">
        <v>52.547561476832584</v>
      </c>
      <c r="P4255" s="314">
        <f t="shared" si="3206"/>
        <v>552.2495571445711</v>
      </c>
      <c r="Q4255" s="79"/>
      <c r="R4255" s="306">
        <v>527.20000000000005</v>
      </c>
      <c r="S4255" s="342">
        <v>527.20000000000005</v>
      </c>
      <c r="T4255" s="355">
        <f t="shared" si="3207"/>
        <v>0</v>
      </c>
      <c r="U4255" s="209">
        <v>2</v>
      </c>
    </row>
    <row r="4256" spans="1:21" s="208" customFormat="1" ht="15.6" hidden="1" customHeight="1" thickBot="1">
      <c r="A4256" s="150" t="s">
        <v>90</v>
      </c>
      <c r="B4256" s="62"/>
      <c r="C4256" s="52" t="s">
        <v>1984</v>
      </c>
      <c r="D4256" s="109">
        <v>55.368948611158551</v>
      </c>
      <c r="E4256" s="110">
        <v>53.682682435671794</v>
      </c>
      <c r="F4256" s="110">
        <v>50.193682294398393</v>
      </c>
      <c r="G4256" s="110">
        <v>53.577873859383452</v>
      </c>
      <c r="H4256" s="110">
        <v>54.353962962208641</v>
      </c>
      <c r="I4256" s="110">
        <v>59.505221596096966</v>
      </c>
      <c r="J4256" s="110">
        <v>70.431233901521594</v>
      </c>
      <c r="K4256" s="110">
        <v>55.763522849727593</v>
      </c>
      <c r="L4256" s="110">
        <v>58.174187692941743</v>
      </c>
      <c r="M4256" s="110">
        <v>68.890090609441785</v>
      </c>
      <c r="N4256" s="110">
        <v>63.265701466384265</v>
      </c>
      <c r="O4256" s="111">
        <v>60.019161574942622</v>
      </c>
      <c r="P4256" s="112">
        <f t="shared" si="3206"/>
        <v>703.2262698538774</v>
      </c>
      <c r="Q4256" s="113"/>
      <c r="R4256" s="109">
        <v>651.1</v>
      </c>
      <c r="S4256" s="114">
        <v>651.1</v>
      </c>
      <c r="T4256" s="115">
        <f t="shared" si="3207"/>
        <v>0</v>
      </c>
      <c r="U4256" s="209">
        <v>2</v>
      </c>
    </row>
    <row r="4257" spans="1:246" s="208" customFormat="1" ht="15.6" hidden="1" customHeight="1" thickBot="1">
      <c r="A4257" s="150" t="s">
        <v>90</v>
      </c>
      <c r="B4257" s="62"/>
      <c r="C4257" s="52" t="s">
        <v>1985</v>
      </c>
      <c r="D4257" s="109">
        <v>62.832600729999996</v>
      </c>
      <c r="E4257" s="110">
        <v>58.337233320000003</v>
      </c>
      <c r="F4257" s="110">
        <v>57.85378329000001</v>
      </c>
      <c r="G4257" s="110">
        <v>56.909197679999998</v>
      </c>
      <c r="H4257" s="110">
        <v>60.938154990000001</v>
      </c>
      <c r="I4257" s="110">
        <v>60.897970150000006</v>
      </c>
      <c r="J4257" s="110">
        <v>75.30305534</v>
      </c>
      <c r="K4257" s="110">
        <v>61.081941840000006</v>
      </c>
      <c r="L4257" s="110">
        <v>61.757075319999998</v>
      </c>
      <c r="M4257" s="110">
        <v>70.23201576000001</v>
      </c>
      <c r="N4257" s="110">
        <v>62.757636840000004</v>
      </c>
      <c r="O4257" s="111">
        <v>61.349096369999998</v>
      </c>
      <c r="P4257" s="112">
        <f t="shared" si="3206"/>
        <v>750.24976162999997</v>
      </c>
      <c r="Q4257" s="79"/>
      <c r="R4257" s="117">
        <v>742.9</v>
      </c>
      <c r="S4257" s="114">
        <v>742.9</v>
      </c>
      <c r="T4257" s="115">
        <f t="shared" si="3207"/>
        <v>0</v>
      </c>
      <c r="U4257" s="209">
        <v>2</v>
      </c>
    </row>
    <row r="4258" spans="1:246" s="208" customFormat="1" ht="15.75" hidden="1" customHeight="1" thickBot="1">
      <c r="A4258" s="150" t="s">
        <v>90</v>
      </c>
      <c r="B4258" s="62">
        <f>+B4252+1</f>
        <v>692</v>
      </c>
      <c r="C4258" s="52" t="s">
        <v>1986</v>
      </c>
      <c r="D4258" s="109">
        <v>62.60920368</v>
      </c>
      <c r="E4258" s="110">
        <v>58.894557159999998</v>
      </c>
      <c r="F4258" s="110">
        <v>57.092124820000009</v>
      </c>
      <c r="G4258" s="110">
        <v>59.772054689999997</v>
      </c>
      <c r="H4258" s="110">
        <v>60.404219707964074</v>
      </c>
      <c r="I4258" s="110">
        <v>62.63214659707873</v>
      </c>
      <c r="J4258" s="110">
        <v>70.94168641935174</v>
      </c>
      <c r="K4258" s="110">
        <v>59.71983351042828</v>
      </c>
      <c r="L4258" s="110">
        <v>62.28457696975056</v>
      </c>
      <c r="M4258" s="110">
        <v>69.214804486993032</v>
      </c>
      <c r="N4258" s="110">
        <v>63.319333005213402</v>
      </c>
      <c r="O4258" s="111">
        <v>62.42507835307066</v>
      </c>
      <c r="P4258" s="112">
        <f t="shared" si="3206"/>
        <v>749.30961939985036</v>
      </c>
      <c r="Q4258" s="79"/>
      <c r="R4258" s="116">
        <v>746.3</v>
      </c>
      <c r="S4258" s="114">
        <v>746.3</v>
      </c>
      <c r="T4258" s="115">
        <f t="shared" si="3207"/>
        <v>0</v>
      </c>
      <c r="U4258" s="209">
        <v>2</v>
      </c>
    </row>
    <row r="4259" spans="1:246" s="208" customFormat="1" ht="15.75" hidden="1" customHeight="1">
      <c r="A4259" s="150" t="s">
        <v>90</v>
      </c>
      <c r="B4259" s="408">
        <v>746</v>
      </c>
      <c r="C4259" s="577" t="s">
        <v>1987</v>
      </c>
      <c r="D4259" s="306">
        <v>60.199818233962503</v>
      </c>
      <c r="E4259" s="307">
        <v>58.567253519306071</v>
      </c>
      <c r="F4259" s="307">
        <v>56.388931135760977</v>
      </c>
      <c r="G4259" s="307">
        <v>56.438788314311829</v>
      </c>
      <c r="H4259" s="307">
        <v>59.786124560616393</v>
      </c>
      <c r="I4259" s="307">
        <v>64.293588266991435</v>
      </c>
      <c r="J4259" s="307">
        <v>72.532787348086813</v>
      </c>
      <c r="K4259" s="307">
        <v>62.294503970000001</v>
      </c>
      <c r="L4259" s="307">
        <v>60.892293714497079</v>
      </c>
      <c r="M4259" s="307">
        <v>70.037718137842347</v>
      </c>
      <c r="N4259" s="307">
        <v>65.117334055128495</v>
      </c>
      <c r="O4259" s="308">
        <v>62.945311217935171</v>
      </c>
      <c r="P4259" s="309">
        <f t="shared" si="3206"/>
        <v>749.49445247443919</v>
      </c>
      <c r="Q4259" s="79"/>
      <c r="R4259" s="342">
        <v>747.6</v>
      </c>
      <c r="S4259" s="342">
        <v>747.6</v>
      </c>
      <c r="T4259" s="355">
        <f t="shared" si="3207"/>
        <v>0</v>
      </c>
      <c r="U4259" s="209">
        <v>2</v>
      </c>
    </row>
    <row r="4260" spans="1:246" s="208" customFormat="1" ht="15.75" customHeight="1">
      <c r="A4260" s="150" t="s">
        <v>90</v>
      </c>
      <c r="B4260" s="513">
        <v>692</v>
      </c>
      <c r="C4260" s="599" t="s">
        <v>1988</v>
      </c>
      <c r="D4260" s="551">
        <v>63.246720447326915</v>
      </c>
      <c r="E4260" s="551">
        <v>61.181678601366798</v>
      </c>
      <c r="F4260" s="551">
        <v>56.726270706168982</v>
      </c>
      <c r="G4260" s="551">
        <v>60.050266551411895</v>
      </c>
      <c r="H4260" s="551">
        <v>61.258678178666891</v>
      </c>
      <c r="I4260" s="565">
        <v>61.9</v>
      </c>
      <c r="J4260" s="565">
        <v>72.7</v>
      </c>
      <c r="K4260" s="565">
        <v>62.2</v>
      </c>
      <c r="L4260" s="565">
        <v>61.9</v>
      </c>
      <c r="M4260" s="565">
        <v>73.7</v>
      </c>
      <c r="N4260" s="565">
        <v>62.7</v>
      </c>
      <c r="O4260" s="551">
        <f>(R4260)-SUM(D4260:N4260)</f>
        <v>65.736385515058373</v>
      </c>
      <c r="P4260" s="552">
        <f t="shared" si="3206"/>
        <v>763.3</v>
      </c>
      <c r="Q4260" s="523"/>
      <c r="R4260" s="553">
        <v>763.3</v>
      </c>
      <c r="S4260" s="551">
        <v>763.3</v>
      </c>
      <c r="T4260" s="521">
        <f t="shared" si="3207"/>
        <v>0</v>
      </c>
      <c r="U4260" s="279">
        <v>1</v>
      </c>
    </row>
    <row r="4261" spans="1:246" s="208" customFormat="1" ht="15.75" customHeight="1">
      <c r="A4261" s="150" t="s">
        <v>90</v>
      </c>
      <c r="B4261" s="513">
        <v>693</v>
      </c>
      <c r="C4261" s="599" t="s">
        <v>1989</v>
      </c>
      <c r="D4261" s="565">
        <v>62.5</v>
      </c>
      <c r="E4261" s="565">
        <v>59.4</v>
      </c>
      <c r="F4261" s="565">
        <v>58.7</v>
      </c>
      <c r="G4261" s="565">
        <v>57.9</v>
      </c>
      <c r="H4261" s="565">
        <v>59.1</v>
      </c>
      <c r="I4261" s="565">
        <v>62.5</v>
      </c>
      <c r="J4261" s="565">
        <v>76.2</v>
      </c>
      <c r="K4261" s="565">
        <v>62.5</v>
      </c>
      <c r="L4261" s="565">
        <v>64.599999999999994</v>
      </c>
      <c r="M4261" s="565">
        <v>74</v>
      </c>
      <c r="N4261" s="565">
        <v>66.5</v>
      </c>
      <c r="O4261" s="554">
        <f>(R4261)-SUM(D4261:N4261)</f>
        <v>66.300000000000068</v>
      </c>
      <c r="P4261" s="555">
        <f t="shared" si="3206"/>
        <v>770.2</v>
      </c>
      <c r="Q4261" s="240"/>
      <c r="R4261" s="553">
        <v>770.2</v>
      </c>
      <c r="S4261" s="554">
        <v>770.2</v>
      </c>
      <c r="T4261" s="521">
        <f t="shared" si="3207"/>
        <v>0</v>
      </c>
      <c r="U4261" s="279">
        <v>1</v>
      </c>
    </row>
    <row r="4262" spans="1:246" s="208" customFormat="1" ht="15.75" hidden="1" customHeight="1" thickBot="1">
      <c r="A4262" s="150" t="s">
        <v>90</v>
      </c>
      <c r="B4262" s="409"/>
      <c r="C4262" s="578" t="s">
        <v>1990</v>
      </c>
      <c r="D4262" s="415"/>
      <c r="E4262" s="416"/>
      <c r="F4262" s="416"/>
      <c r="G4262" s="416"/>
      <c r="H4262" s="416"/>
      <c r="I4262" s="416"/>
      <c r="J4262" s="416"/>
      <c r="K4262" s="416"/>
      <c r="L4262" s="416"/>
      <c r="M4262" s="416"/>
      <c r="N4262" s="416"/>
      <c r="O4262" s="305">
        <f>(R4262)-SUM(D4262:N4262)</f>
        <v>0</v>
      </c>
      <c r="P4262" s="314">
        <f t="shared" si="3206"/>
        <v>0</v>
      </c>
      <c r="Q4262" s="80"/>
      <c r="R4262" s="420"/>
      <c r="S4262" s="343"/>
      <c r="T4262" s="403">
        <f t="shared" si="3207"/>
        <v>0</v>
      </c>
      <c r="U4262" s="209">
        <v>2</v>
      </c>
    </row>
    <row r="4263" spans="1:246" s="208" customFormat="1" ht="15.75" hidden="1" customHeight="1" thickBot="1">
      <c r="A4263" s="150" t="s">
        <v>90</v>
      </c>
      <c r="B4263" s="213"/>
      <c r="C4263" s="52" t="s">
        <v>1991</v>
      </c>
      <c r="D4263" s="134"/>
      <c r="E4263" s="133"/>
      <c r="F4263" s="133"/>
      <c r="G4263" s="133"/>
      <c r="H4263" s="133"/>
      <c r="I4263" s="133"/>
      <c r="J4263" s="133"/>
      <c r="K4263" s="133"/>
      <c r="L4263" s="133"/>
      <c r="M4263" s="133"/>
      <c r="N4263" s="133"/>
      <c r="O4263" s="111">
        <f>(R4263)-SUM(D4263:N4263)</f>
        <v>0</v>
      </c>
      <c r="P4263" s="112">
        <f t="shared" si="3206"/>
        <v>0</v>
      </c>
      <c r="Q4263" s="80"/>
      <c r="R4263" s="120"/>
      <c r="S4263" s="114"/>
      <c r="T4263" s="115">
        <f t="shared" si="3207"/>
        <v>0</v>
      </c>
      <c r="U4263" s="209">
        <v>2</v>
      </c>
    </row>
    <row r="4264" spans="1:246" s="208" customFormat="1" ht="15.75" hidden="1" customHeight="1" thickBot="1">
      <c r="A4264" s="150" t="s">
        <v>90</v>
      </c>
      <c r="B4264" s="213"/>
      <c r="C4264" s="52" t="s">
        <v>2590</v>
      </c>
      <c r="D4264" s="492"/>
      <c r="E4264" s="491"/>
      <c r="F4264" s="491"/>
      <c r="G4264" s="491"/>
      <c r="H4264" s="491"/>
      <c r="I4264" s="491"/>
      <c r="J4264" s="491"/>
      <c r="K4264" s="491"/>
      <c r="L4264" s="491"/>
      <c r="M4264" s="491"/>
      <c r="N4264" s="491"/>
      <c r="O4264" s="111">
        <f t="shared" ref="O4264:O4266" si="3208">(R4264)-SUM(D4264:N4264)</f>
        <v>0</v>
      </c>
      <c r="P4264" s="112">
        <f t="shared" ref="P4264:P4266" si="3209">SUM(D4264:O4264)</f>
        <v>0</v>
      </c>
      <c r="Q4264" s="80"/>
      <c r="R4264" s="487"/>
      <c r="S4264" s="488"/>
      <c r="T4264" s="115">
        <f t="shared" ref="T4264:T4266" si="3210">R4264-S4264</f>
        <v>0</v>
      </c>
      <c r="U4264" s="209">
        <v>2</v>
      </c>
    </row>
    <row r="4265" spans="1:246" s="208" customFormat="1" ht="15.75" hidden="1" customHeight="1" thickBot="1">
      <c r="A4265" s="150" t="s">
        <v>90</v>
      </c>
      <c r="B4265" s="213"/>
      <c r="C4265" s="52" t="s">
        <v>2686</v>
      </c>
      <c r="D4265" s="492"/>
      <c r="E4265" s="491"/>
      <c r="F4265" s="491"/>
      <c r="G4265" s="491"/>
      <c r="H4265" s="491"/>
      <c r="I4265" s="491"/>
      <c r="J4265" s="491"/>
      <c r="K4265" s="491"/>
      <c r="L4265" s="491"/>
      <c r="M4265" s="491"/>
      <c r="N4265" s="491"/>
      <c r="O4265" s="111">
        <f t="shared" si="3208"/>
        <v>0</v>
      </c>
      <c r="P4265" s="112">
        <f t="shared" si="3209"/>
        <v>0</v>
      </c>
      <c r="Q4265" s="80"/>
      <c r="R4265" s="487"/>
      <c r="S4265" s="488"/>
      <c r="T4265" s="115">
        <f t="shared" si="3210"/>
        <v>0</v>
      </c>
      <c r="U4265" s="209">
        <v>2</v>
      </c>
    </row>
    <row r="4266" spans="1:246" s="208" customFormat="1" ht="15.75" hidden="1" customHeight="1" thickBot="1">
      <c r="A4266" s="150" t="s">
        <v>90</v>
      </c>
      <c r="B4266" s="213"/>
      <c r="C4266" s="52" t="s">
        <v>2782</v>
      </c>
      <c r="D4266" s="492"/>
      <c r="E4266" s="491"/>
      <c r="F4266" s="491"/>
      <c r="G4266" s="491"/>
      <c r="H4266" s="491"/>
      <c r="I4266" s="491"/>
      <c r="J4266" s="491"/>
      <c r="K4266" s="491"/>
      <c r="L4266" s="491"/>
      <c r="M4266" s="491"/>
      <c r="N4266" s="491"/>
      <c r="O4266" s="111">
        <f t="shared" si="3208"/>
        <v>0</v>
      </c>
      <c r="P4266" s="112">
        <f t="shared" si="3209"/>
        <v>0</v>
      </c>
      <c r="Q4266" s="80"/>
      <c r="R4266" s="487"/>
      <c r="S4266" s="488"/>
      <c r="T4266" s="115">
        <f t="shared" si="3210"/>
        <v>0</v>
      </c>
      <c r="U4266" s="209">
        <v>2</v>
      </c>
    </row>
    <row r="4267" spans="1:246" s="67" customFormat="1" ht="15.6" customHeight="1">
      <c r="A4267" s="118"/>
      <c r="B4267" s="82"/>
      <c r="C4267" s="50"/>
      <c r="D4267" s="83"/>
      <c r="E4267" s="83"/>
      <c r="F4267" s="83"/>
      <c r="G4267" s="83"/>
      <c r="H4267" s="83"/>
      <c r="I4267" s="83"/>
      <c r="J4267" s="83"/>
      <c r="K4267" s="83"/>
      <c r="L4267" s="83"/>
      <c r="M4267" s="83"/>
      <c r="N4267" s="83"/>
      <c r="O4267" s="83"/>
      <c r="P4267" s="83"/>
      <c r="Q4267" s="84"/>
      <c r="R4267" s="83"/>
      <c r="S4267" s="83"/>
      <c r="U4267" s="209">
        <v>1</v>
      </c>
      <c r="V4267" s="118"/>
      <c r="W4267" s="118"/>
      <c r="X4267" s="118"/>
      <c r="Y4267" s="118"/>
      <c r="Z4267" s="118"/>
      <c r="AA4267" s="118"/>
      <c r="AB4267" s="118"/>
      <c r="AC4267" s="118"/>
      <c r="AD4267" s="118"/>
      <c r="AE4267" s="118"/>
      <c r="AF4267" s="118"/>
      <c r="AG4267" s="118"/>
      <c r="AH4267" s="118"/>
      <c r="AI4267" s="118"/>
      <c r="AJ4267" s="118"/>
      <c r="AK4267" s="118"/>
      <c r="AL4267" s="118"/>
      <c r="AM4267" s="118"/>
      <c r="AN4267" s="118"/>
      <c r="AO4267" s="118"/>
      <c r="AP4267" s="118"/>
      <c r="AQ4267" s="118"/>
      <c r="AR4267" s="118"/>
      <c r="AS4267" s="118"/>
      <c r="AT4267" s="118"/>
      <c r="AU4267" s="118"/>
      <c r="AV4267" s="118"/>
      <c r="AW4267" s="118"/>
      <c r="AX4267" s="118"/>
      <c r="AY4267" s="118"/>
      <c r="AZ4267" s="118"/>
      <c r="BA4267" s="118"/>
      <c r="BB4267" s="118"/>
      <c r="BC4267" s="118"/>
      <c r="BD4267" s="118"/>
      <c r="BE4267" s="118"/>
      <c r="BF4267" s="118"/>
      <c r="BG4267" s="118"/>
      <c r="BH4267" s="118"/>
      <c r="BI4267" s="118"/>
      <c r="BJ4267" s="118"/>
      <c r="BK4267" s="118"/>
      <c r="BL4267" s="118"/>
      <c r="BM4267" s="118"/>
      <c r="BN4267" s="118"/>
      <c r="BO4267" s="118"/>
      <c r="BP4267" s="118"/>
      <c r="BQ4267" s="118"/>
      <c r="BR4267" s="118"/>
      <c r="BS4267" s="118"/>
      <c r="BT4267" s="118"/>
      <c r="BU4267" s="118"/>
      <c r="BV4267" s="118"/>
      <c r="BW4267" s="118"/>
      <c r="BX4267" s="118"/>
      <c r="BY4267" s="118"/>
      <c r="BZ4267" s="118"/>
      <c r="CA4267" s="118"/>
      <c r="CB4267" s="118"/>
      <c r="CC4267" s="118"/>
      <c r="CD4267" s="118"/>
      <c r="CE4267" s="118"/>
      <c r="CF4267" s="118"/>
      <c r="CG4267" s="118"/>
      <c r="CH4267" s="118"/>
      <c r="CI4267" s="118"/>
      <c r="CJ4267" s="118"/>
      <c r="CK4267" s="118"/>
      <c r="CL4267" s="118"/>
      <c r="CM4267" s="118"/>
      <c r="CN4267" s="118"/>
      <c r="CO4267" s="118"/>
      <c r="CP4267" s="118"/>
      <c r="CQ4267" s="118"/>
      <c r="CR4267" s="118"/>
      <c r="CS4267" s="118"/>
      <c r="CT4267" s="118"/>
      <c r="CU4267" s="118"/>
      <c r="CV4267" s="118"/>
      <c r="CW4267" s="118"/>
      <c r="CX4267" s="118"/>
      <c r="CY4267" s="118"/>
      <c r="CZ4267" s="118"/>
      <c r="DA4267" s="118"/>
      <c r="DB4267" s="118"/>
      <c r="DC4267" s="118"/>
      <c r="DD4267" s="118"/>
      <c r="DE4267" s="118"/>
      <c r="DF4267" s="118"/>
      <c r="DG4267" s="118"/>
      <c r="DH4267" s="118"/>
      <c r="DI4267" s="118"/>
      <c r="DJ4267" s="118"/>
      <c r="DK4267" s="118"/>
      <c r="DL4267" s="118"/>
      <c r="DM4267" s="118"/>
      <c r="DN4267" s="118"/>
      <c r="DO4267" s="118"/>
      <c r="DP4267" s="118"/>
      <c r="DQ4267" s="118"/>
      <c r="DR4267" s="118"/>
      <c r="DS4267" s="118"/>
      <c r="DT4267" s="118"/>
      <c r="DU4267" s="118"/>
      <c r="DV4267" s="118"/>
      <c r="DW4267" s="118"/>
      <c r="DX4267" s="118"/>
      <c r="DY4267" s="118"/>
      <c r="DZ4267" s="118"/>
      <c r="EA4267" s="118"/>
      <c r="EB4267" s="118"/>
      <c r="EC4267" s="118"/>
      <c r="ED4267" s="118"/>
      <c r="EE4267" s="118"/>
      <c r="EF4267" s="118"/>
      <c r="EG4267" s="118"/>
      <c r="EH4267" s="118"/>
      <c r="EI4267" s="118"/>
      <c r="EJ4267" s="118"/>
      <c r="EK4267" s="118"/>
      <c r="EL4267" s="118"/>
      <c r="EM4267" s="118"/>
      <c r="EN4267" s="118"/>
      <c r="EO4267" s="118"/>
      <c r="EP4267" s="118"/>
      <c r="EQ4267" s="118"/>
      <c r="ER4267" s="118"/>
      <c r="ES4267" s="118"/>
      <c r="ET4267" s="118"/>
      <c r="EU4267" s="118"/>
      <c r="EV4267" s="118"/>
      <c r="EW4267" s="118"/>
      <c r="EX4267" s="118"/>
      <c r="EY4267" s="118"/>
      <c r="EZ4267" s="118"/>
      <c r="FA4267" s="118"/>
      <c r="FB4267" s="118"/>
      <c r="FC4267" s="118"/>
      <c r="FD4267" s="118"/>
      <c r="FE4267" s="118"/>
      <c r="FF4267" s="118"/>
      <c r="FG4267" s="118"/>
      <c r="FH4267" s="118"/>
      <c r="FI4267" s="118"/>
      <c r="FJ4267" s="118"/>
      <c r="FK4267" s="118"/>
      <c r="FL4267" s="118"/>
      <c r="FM4267" s="118"/>
      <c r="FN4267" s="118"/>
      <c r="FO4267" s="118"/>
      <c r="FP4267" s="118"/>
      <c r="FQ4267" s="118"/>
      <c r="FR4267" s="118"/>
      <c r="FS4267" s="118"/>
      <c r="FT4267" s="118"/>
      <c r="FU4267" s="118"/>
      <c r="FV4267" s="118"/>
      <c r="FW4267" s="118"/>
      <c r="FX4267" s="118"/>
      <c r="FY4267" s="118"/>
      <c r="FZ4267" s="118"/>
      <c r="GA4267" s="118"/>
      <c r="GB4267" s="118"/>
      <c r="GC4267" s="118"/>
      <c r="GD4267" s="118"/>
      <c r="GE4267" s="118"/>
      <c r="GF4267" s="118"/>
      <c r="GG4267" s="118"/>
      <c r="GH4267" s="118"/>
      <c r="GI4267" s="118"/>
      <c r="GJ4267" s="118"/>
      <c r="GK4267" s="118"/>
      <c r="GL4267" s="118"/>
      <c r="GM4267" s="118"/>
      <c r="GN4267" s="118"/>
      <c r="GO4267" s="118"/>
      <c r="GP4267" s="118"/>
      <c r="GQ4267" s="118"/>
      <c r="GR4267" s="118"/>
      <c r="GS4267" s="118"/>
      <c r="GT4267" s="118"/>
      <c r="GU4267" s="118"/>
      <c r="GV4267" s="118"/>
      <c r="GW4267" s="118"/>
      <c r="GX4267" s="118"/>
      <c r="GY4267" s="118"/>
      <c r="GZ4267" s="118"/>
      <c r="HA4267" s="118"/>
      <c r="HB4267" s="118"/>
      <c r="HC4267" s="118"/>
      <c r="HD4267" s="118"/>
      <c r="HE4267" s="118"/>
      <c r="HF4267" s="118"/>
      <c r="HG4267" s="118"/>
      <c r="HH4267" s="118"/>
      <c r="HI4267" s="118"/>
      <c r="HJ4267" s="118"/>
      <c r="HK4267" s="118"/>
      <c r="HL4267" s="118"/>
      <c r="HM4267" s="118"/>
      <c r="HN4267" s="118"/>
      <c r="HO4267" s="118"/>
      <c r="HP4267" s="118"/>
      <c r="HQ4267" s="118"/>
      <c r="HR4267" s="118"/>
      <c r="HS4267" s="118"/>
      <c r="HT4267" s="118"/>
      <c r="HU4267" s="118"/>
      <c r="HV4267" s="118"/>
      <c r="HW4267" s="118"/>
      <c r="HX4267" s="118"/>
      <c r="HY4267" s="118"/>
      <c r="HZ4267" s="118"/>
      <c r="IA4267" s="118"/>
      <c r="IB4267" s="118"/>
      <c r="IC4267" s="118"/>
      <c r="ID4267" s="118"/>
      <c r="IE4267" s="118"/>
      <c r="IF4267" s="118"/>
      <c r="IG4267" s="118"/>
      <c r="IH4267" s="118"/>
      <c r="II4267" s="118"/>
      <c r="IJ4267" s="118"/>
      <c r="IK4267" s="118"/>
      <c r="IL4267" s="118"/>
    </row>
    <row r="4268" spans="1:246" s="60" customFormat="1" ht="15.75" hidden="1" customHeight="1" thickBot="1">
      <c r="A4268" s="174" t="s">
        <v>91</v>
      </c>
      <c r="B4268" s="213"/>
      <c r="C4268" s="43" t="s">
        <v>1016</v>
      </c>
      <c r="D4268" s="299">
        <v>8.6195096407912217E-2</v>
      </c>
      <c r="E4268" s="299">
        <v>8.2540997202545915E-2</v>
      </c>
      <c r="F4268" s="299">
        <v>7.940823191165379E-2</v>
      </c>
      <c r="G4268" s="299">
        <v>7.8839867811160244E-2</v>
      </c>
      <c r="H4268" s="299">
        <v>8.0905552928560637E-2</v>
      </c>
      <c r="I4268" s="299">
        <v>8.4779929464743942E-2</v>
      </c>
      <c r="J4268" s="299">
        <v>9.1861353912922508E-2</v>
      </c>
      <c r="K4268" s="299">
        <v>8.035814611378693E-2</v>
      </c>
      <c r="L4268" s="299">
        <v>8.3593714115598183E-2</v>
      </c>
      <c r="M4268" s="299">
        <v>8.9905289012892464E-2</v>
      </c>
      <c r="N4268" s="299">
        <v>8.1550244540297703E-2</v>
      </c>
      <c r="O4268" s="299">
        <v>8.0061576577925495E-2</v>
      </c>
      <c r="P4268" s="290">
        <f t="shared" ref="P4268:P4299" si="3211">SUM(D4268:O4268)</f>
        <v>1</v>
      </c>
      <c r="Q4268" s="291"/>
      <c r="R4268" s="83"/>
      <c r="S4268" s="83"/>
      <c r="T4268" s="67"/>
      <c r="U4268" s="209">
        <v>2</v>
      </c>
    </row>
    <row r="4269" spans="1:246" s="60" customFormat="1" ht="15.75" hidden="1" customHeight="1" thickBot="1">
      <c r="A4269" s="150" t="s">
        <v>91</v>
      </c>
      <c r="B4269" s="213"/>
      <c r="C4269" s="43" t="s">
        <v>1017</v>
      </c>
      <c r="D4269" s="119">
        <v>8.9995261881846686E-2</v>
      </c>
      <c r="E4269" s="119">
        <v>8.5265948745724282E-2</v>
      </c>
      <c r="F4269" s="119">
        <v>8.2292372253138305E-2</v>
      </c>
      <c r="G4269" s="119">
        <v>8.0788101464451728E-2</v>
      </c>
      <c r="H4269" s="119">
        <v>7.9338775205874276E-2</v>
      </c>
      <c r="I4269" s="119">
        <v>8.330354412555746E-2</v>
      </c>
      <c r="J4269" s="119">
        <v>9.0623166693859267E-2</v>
      </c>
      <c r="K4269" s="119">
        <v>8.0636769076753254E-2</v>
      </c>
      <c r="L4269" s="119">
        <v>8.119677152783146E-2</v>
      </c>
      <c r="M4269" s="119">
        <v>8.7457199235272079E-2</v>
      </c>
      <c r="N4269" s="119">
        <v>8.1398505686629485E-2</v>
      </c>
      <c r="O4269" s="119">
        <v>7.7703584103061552E-2</v>
      </c>
      <c r="P4269" s="107">
        <f t="shared" si="3211"/>
        <v>0.99999999999999978</v>
      </c>
      <c r="Q4269" s="291"/>
      <c r="R4269" s="83"/>
      <c r="S4269" s="83"/>
      <c r="T4269" s="67"/>
      <c r="U4269" s="209">
        <v>2</v>
      </c>
    </row>
    <row r="4270" spans="1:246" s="60" customFormat="1" ht="15.75" hidden="1" customHeight="1" thickBot="1">
      <c r="A4270" s="150" t="s">
        <v>91</v>
      </c>
      <c r="B4270" s="213"/>
      <c r="C4270" s="43" t="s">
        <v>1018</v>
      </c>
      <c r="D4270" s="346">
        <v>8.4069289878499209E-2</v>
      </c>
      <c r="E4270" s="346">
        <v>8.1961526387516512E-2</v>
      </c>
      <c r="F4270" s="346">
        <v>7.8725598291730578E-2</v>
      </c>
      <c r="G4270" s="346">
        <v>7.6910194834959367E-2</v>
      </c>
      <c r="H4270" s="346">
        <v>7.918857311975902E-2</v>
      </c>
      <c r="I4270" s="346">
        <v>8.1347501817427281E-2</v>
      </c>
      <c r="J4270" s="346">
        <v>9.2522224221453828E-2</v>
      </c>
      <c r="K4270" s="346">
        <v>7.9522081502474098E-2</v>
      </c>
      <c r="L4270" s="346">
        <v>8.3731789067874943E-2</v>
      </c>
      <c r="M4270" s="346">
        <v>9.4313951192479442E-2</v>
      </c>
      <c r="N4270" s="346">
        <v>8.6014589337696373E-2</v>
      </c>
      <c r="O4270" s="346">
        <v>8.169268034812939E-2</v>
      </c>
      <c r="P4270" s="295">
        <f t="shared" si="3211"/>
        <v>1</v>
      </c>
      <c r="Q4270" s="291"/>
      <c r="R4270" s="83"/>
      <c r="S4270" s="83"/>
      <c r="T4270" s="67"/>
      <c r="U4270" s="209">
        <v>2</v>
      </c>
    </row>
    <row r="4271" spans="1:246" s="60" customFormat="1" ht="15.75" hidden="1" customHeight="1" thickBot="1">
      <c r="A4271" s="150" t="s">
        <v>91</v>
      </c>
      <c r="B4271" s="213"/>
      <c r="C4271" s="43" t="s">
        <v>1019</v>
      </c>
      <c r="D4271" s="153">
        <f t="shared" ref="D4271:D4278" si="3212">D4293/$P4293</f>
        <v>8.1494153799637717E-2</v>
      </c>
      <c r="E4271" s="296">
        <f t="shared" ref="E4271:O4271" si="3213">E4293/$P4293</f>
        <v>7.9319350298948502E-2</v>
      </c>
      <c r="F4271" s="296">
        <f t="shared" si="3213"/>
        <v>7.6215058532204519E-2</v>
      </c>
      <c r="G4271" s="296">
        <f t="shared" si="3213"/>
        <v>7.8890410934223235E-2</v>
      </c>
      <c r="H4271" s="296">
        <f t="shared" si="3213"/>
        <v>7.8358882494360585E-2</v>
      </c>
      <c r="I4271" s="296">
        <f t="shared" si="3213"/>
        <v>8.3359530257011427E-2</v>
      </c>
      <c r="J4271" s="296">
        <f t="shared" si="3213"/>
        <v>9.340198262778214E-2</v>
      </c>
      <c r="K4271" s="296">
        <f t="shared" si="3213"/>
        <v>8.0027484164775536E-2</v>
      </c>
      <c r="L4271" s="296">
        <f t="shared" si="3213"/>
        <v>8.4957425682747667E-2</v>
      </c>
      <c r="M4271" s="296">
        <f t="shared" si="3213"/>
        <v>9.4970532828392074E-2</v>
      </c>
      <c r="N4271" s="296">
        <f t="shared" si="3213"/>
        <v>8.6645689662667863E-2</v>
      </c>
      <c r="O4271" s="296">
        <f t="shared" si="3213"/>
        <v>8.2359498717248666E-2</v>
      </c>
      <c r="P4271" s="155">
        <f t="shared" si="3211"/>
        <v>0.99999999999999989</v>
      </c>
      <c r="Q4271" s="291"/>
      <c r="R4271" s="83"/>
      <c r="S4271" s="83"/>
      <c r="T4271" s="67"/>
      <c r="U4271" s="209">
        <v>2</v>
      </c>
    </row>
    <row r="4272" spans="1:246" s="60" customFormat="1" ht="15.75" hidden="1" customHeight="1" thickBot="1">
      <c r="A4272" s="150" t="s">
        <v>91</v>
      </c>
      <c r="B4272" s="213"/>
      <c r="C4272" s="44" t="s">
        <v>1020</v>
      </c>
      <c r="D4272" s="153">
        <f t="shared" si="3212"/>
        <v>8.114815078278477E-2</v>
      </c>
      <c r="E4272" s="296">
        <f t="shared" ref="E4272:O4273" si="3214">E4294/$P4294</f>
        <v>7.8438310071090145E-2</v>
      </c>
      <c r="F4272" s="296">
        <f t="shared" si="3214"/>
        <v>7.6022997660055991E-2</v>
      </c>
      <c r="G4272" s="296">
        <f t="shared" si="3214"/>
        <v>7.6969187777952808E-2</v>
      </c>
      <c r="H4272" s="296">
        <f t="shared" si="3214"/>
        <v>7.813149902225891E-2</v>
      </c>
      <c r="I4272" s="296">
        <f t="shared" si="3214"/>
        <v>8.3239868317652163E-2</v>
      </c>
      <c r="J4272" s="296">
        <f t="shared" si="3214"/>
        <v>9.5723864860213018E-2</v>
      </c>
      <c r="K4272" s="296">
        <f t="shared" si="3214"/>
        <v>8.1162251714074402E-2</v>
      </c>
      <c r="L4272" s="296">
        <f t="shared" si="3214"/>
        <v>8.6637598273812511E-2</v>
      </c>
      <c r="M4272" s="296">
        <f t="shared" si="3214"/>
        <v>9.4498441046057063E-2</v>
      </c>
      <c r="N4272" s="296">
        <f t="shared" si="3214"/>
        <v>8.5381442773243499E-2</v>
      </c>
      <c r="O4272" s="296">
        <f t="shared" si="3214"/>
        <v>8.2646387700804555E-2</v>
      </c>
      <c r="P4272" s="155">
        <f t="shared" si="3211"/>
        <v>0.99999999999999978</v>
      </c>
      <c r="Q4272" s="157">
        <f>(P4294/P4293-1)</f>
        <v>4.722354679768781E-2</v>
      </c>
      <c r="R4272" s="83"/>
      <c r="S4272" s="83"/>
      <c r="T4272" s="67"/>
      <c r="U4272" s="209">
        <v>2</v>
      </c>
    </row>
    <row r="4273" spans="1:21" s="60" customFormat="1" ht="15.75" hidden="1" customHeight="1" thickBot="1">
      <c r="A4273" s="150" t="s">
        <v>91</v>
      </c>
      <c r="B4273" s="213"/>
      <c r="C4273" s="43" t="s">
        <v>1021</v>
      </c>
      <c r="D4273" s="153">
        <f t="shared" si="3212"/>
        <v>8.0311046818183351E-2</v>
      </c>
      <c r="E4273" s="296">
        <f t="shared" si="3214"/>
        <v>7.8424597136745808E-2</v>
      </c>
      <c r="F4273" s="296">
        <f t="shared" si="3214"/>
        <v>7.6255398932695576E-2</v>
      </c>
      <c r="G4273" s="296">
        <f t="shared" si="3214"/>
        <v>7.6565804668612958E-2</v>
      </c>
      <c r="H4273" s="296">
        <f t="shared" si="3214"/>
        <v>7.7974266399735079E-2</v>
      </c>
      <c r="I4273" s="296">
        <f t="shared" si="3214"/>
        <v>8.3186721563939248E-2</v>
      </c>
      <c r="J4273" s="296">
        <f t="shared" si="3214"/>
        <v>9.4444581888715878E-2</v>
      </c>
      <c r="K4273" s="296">
        <f t="shared" si="3214"/>
        <v>8.3747499198270722E-2</v>
      </c>
      <c r="L4273" s="296">
        <f t="shared" si="3214"/>
        <v>8.3903783503405605E-2</v>
      </c>
      <c r="M4273" s="296">
        <f t="shared" si="3214"/>
        <v>9.5904756210094907E-2</v>
      </c>
      <c r="N4273" s="296">
        <f t="shared" si="3214"/>
        <v>8.60497215189715E-2</v>
      </c>
      <c r="O4273" s="296">
        <f t="shared" si="3214"/>
        <v>8.3231822160629465E-2</v>
      </c>
      <c r="P4273" s="155">
        <f t="shared" si="3211"/>
        <v>1.0000000000000002</v>
      </c>
      <c r="Q4273" s="157">
        <f t="shared" ref="Q4273:Q4278" si="3215">(P4295/P4294-1)</f>
        <v>5.6527804825462269E-2</v>
      </c>
      <c r="R4273" s="83"/>
      <c r="S4273" s="83"/>
      <c r="T4273" s="67"/>
      <c r="U4273" s="209">
        <v>2</v>
      </c>
    </row>
    <row r="4274" spans="1:21" s="60" customFormat="1" ht="15.75" hidden="1" customHeight="1" thickBot="1">
      <c r="A4274" s="150" t="s">
        <v>91</v>
      </c>
      <c r="B4274" s="213"/>
      <c r="C4274" s="43" t="s">
        <v>1022</v>
      </c>
      <c r="D4274" s="153">
        <f t="shared" si="3212"/>
        <v>8.020104670907495E-2</v>
      </c>
      <c r="E4274" s="296">
        <f t="shared" ref="E4274:O4274" si="3216">E4296/$P4296</f>
        <v>7.7799632823854381E-2</v>
      </c>
      <c r="F4274" s="296">
        <f t="shared" si="3216"/>
        <v>7.6952607025531319E-2</v>
      </c>
      <c r="G4274" s="296">
        <f t="shared" si="3216"/>
        <v>7.5918277924143976E-2</v>
      </c>
      <c r="H4274" s="296">
        <f t="shared" si="3216"/>
        <v>7.9372203448568129E-2</v>
      </c>
      <c r="I4274" s="296">
        <f t="shared" si="3216"/>
        <v>8.2581856097637532E-2</v>
      </c>
      <c r="J4274" s="296">
        <f t="shared" si="3216"/>
        <v>9.5511691065667717E-2</v>
      </c>
      <c r="K4274" s="296">
        <f t="shared" si="3216"/>
        <v>8.1439425464199799E-2</v>
      </c>
      <c r="L4274" s="296">
        <f t="shared" si="3216"/>
        <v>8.5250021800862913E-2</v>
      </c>
      <c r="M4274" s="296">
        <f t="shared" si="3216"/>
        <v>9.3852056693023489E-2</v>
      </c>
      <c r="N4274" s="296">
        <f t="shared" si="3216"/>
        <v>8.6966819047312294E-2</v>
      </c>
      <c r="O4274" s="296">
        <f t="shared" si="3216"/>
        <v>8.4154361900123417E-2</v>
      </c>
      <c r="P4274" s="155">
        <f t="shared" si="3211"/>
        <v>0.99999999999999989</v>
      </c>
      <c r="Q4274" s="156">
        <f t="shared" si="3215"/>
        <v>7.1319584556291282E-2</v>
      </c>
      <c r="R4274" s="83"/>
      <c r="S4274" s="83"/>
      <c r="T4274" s="67"/>
      <c r="U4274" s="209">
        <v>2</v>
      </c>
    </row>
    <row r="4275" spans="1:21" s="60" customFormat="1" ht="15.75" hidden="1" customHeight="1" thickBot="1">
      <c r="A4275" s="150" t="s">
        <v>91</v>
      </c>
      <c r="B4275" s="213"/>
      <c r="C4275" s="43" t="s">
        <v>1023</v>
      </c>
      <c r="D4275" s="153">
        <f t="shared" si="3212"/>
        <v>8.0040498086817471E-2</v>
      </c>
      <c r="E4275" s="296">
        <f t="shared" ref="E4275:O4275" si="3217">E4297/$P4297</f>
        <v>7.7030249500327747E-2</v>
      </c>
      <c r="F4275" s="296">
        <f t="shared" si="3217"/>
        <v>7.6476530668762213E-2</v>
      </c>
      <c r="G4275" s="296">
        <f t="shared" si="3217"/>
        <v>7.6915066837342769E-2</v>
      </c>
      <c r="H4275" s="296">
        <f t="shared" si="3217"/>
        <v>7.9791139044583959E-2</v>
      </c>
      <c r="I4275" s="296">
        <f t="shared" si="3217"/>
        <v>8.2804685746990875E-2</v>
      </c>
      <c r="J4275" s="296">
        <f t="shared" si="3217"/>
        <v>9.6617892224315202E-2</v>
      </c>
      <c r="K4275" s="296">
        <f t="shared" si="3217"/>
        <v>8.2396764915500589E-2</v>
      </c>
      <c r="L4275" s="296">
        <f t="shared" si="3217"/>
        <v>8.2749980551492366E-2</v>
      </c>
      <c r="M4275" s="296">
        <f t="shared" si="3217"/>
        <v>9.6034321308000228E-2</v>
      </c>
      <c r="N4275" s="296">
        <f t="shared" si="3217"/>
        <v>8.4650922297981587E-2</v>
      </c>
      <c r="O4275" s="296">
        <f t="shared" si="3217"/>
        <v>8.4491948817884951E-2</v>
      </c>
      <c r="P4275" s="155">
        <f t="shared" si="3211"/>
        <v>1</v>
      </c>
      <c r="Q4275" s="156">
        <f t="shared" si="3215"/>
        <v>7.4816957594219247E-2</v>
      </c>
      <c r="R4275" s="83"/>
      <c r="S4275" s="83"/>
      <c r="T4275" s="232"/>
      <c r="U4275" s="209">
        <v>2</v>
      </c>
    </row>
    <row r="4276" spans="1:21" s="60" customFormat="1" ht="15.75" hidden="1" customHeight="1" thickBot="1">
      <c r="A4276" s="150" t="s">
        <v>91</v>
      </c>
      <c r="B4276" s="62"/>
      <c r="C4276" s="45" t="s">
        <v>1006</v>
      </c>
      <c r="D4276" s="298">
        <f t="shared" si="3212"/>
        <v>8.1596159514113739E-2</v>
      </c>
      <c r="E4276" s="299">
        <f t="shared" ref="E4276:O4276" si="3218">E4298/$P4298</f>
        <v>7.8487419421792826E-2</v>
      </c>
      <c r="F4276" s="299">
        <f t="shared" si="3218"/>
        <v>7.4493650916757775E-2</v>
      </c>
      <c r="G4276" s="299">
        <f t="shared" si="3218"/>
        <v>7.8185168658368956E-2</v>
      </c>
      <c r="H4276" s="299">
        <f t="shared" si="3218"/>
        <v>7.9790313129435006E-2</v>
      </c>
      <c r="I4276" s="299">
        <f t="shared" si="3218"/>
        <v>8.2719134912554795E-2</v>
      </c>
      <c r="J4276" s="299">
        <f t="shared" si="3218"/>
        <v>9.7462271143634788E-2</v>
      </c>
      <c r="K4276" s="299">
        <f t="shared" si="3218"/>
        <v>8.0646475084732092E-2</v>
      </c>
      <c r="L4276" s="299">
        <f t="shared" si="3218"/>
        <v>8.4559118921733373E-2</v>
      </c>
      <c r="M4276" s="299">
        <f t="shared" si="3218"/>
        <v>9.5239529053362915E-2</v>
      </c>
      <c r="N4276" s="299">
        <f t="shared" si="3218"/>
        <v>8.4853343377846446E-2</v>
      </c>
      <c r="O4276" s="299">
        <f t="shared" si="3218"/>
        <v>8.1967415865667262E-2</v>
      </c>
      <c r="P4276" s="300">
        <f t="shared" si="3211"/>
        <v>1.0000000000000002</v>
      </c>
      <c r="Q4276" s="301">
        <f t="shared" si="3215"/>
        <v>5.634654497704461E-2</v>
      </c>
      <c r="R4276" s="83"/>
      <c r="S4276" s="83"/>
      <c r="T4276" s="67"/>
      <c r="U4276" s="209">
        <v>2</v>
      </c>
    </row>
    <row r="4277" spans="1:21" s="60" customFormat="1" ht="15.75" hidden="1" customHeight="1" thickBot="1">
      <c r="A4277" s="150" t="s">
        <v>91</v>
      </c>
      <c r="B4277" s="62"/>
      <c r="C4277" s="45" t="s">
        <v>1003</v>
      </c>
      <c r="D4277" s="130">
        <f t="shared" si="3212"/>
        <v>8.1849883383180444E-2</v>
      </c>
      <c r="E4277" s="119">
        <f t="shared" ref="E4277:O4278" si="3219">E4299/$P4299</f>
        <v>7.8694786905993144E-2</v>
      </c>
      <c r="F4277" s="119">
        <f t="shared" si="3219"/>
        <v>7.6664987308324176E-2</v>
      </c>
      <c r="G4277" s="119">
        <f t="shared" si="3219"/>
        <v>7.8709451319173868E-2</v>
      </c>
      <c r="H4277" s="119">
        <f t="shared" si="3219"/>
        <v>7.6977242115190678E-2</v>
      </c>
      <c r="I4277" s="119">
        <f t="shared" si="3219"/>
        <v>8.2676514623004779E-2</v>
      </c>
      <c r="J4277" s="119">
        <f t="shared" si="3219"/>
        <v>9.7424756815534211E-2</v>
      </c>
      <c r="K4277" s="119">
        <f t="shared" si="3219"/>
        <v>8.0733082414056273E-2</v>
      </c>
      <c r="L4277" s="119">
        <f t="shared" si="3219"/>
        <v>8.2563632619915769E-2</v>
      </c>
      <c r="M4277" s="119">
        <f t="shared" si="3219"/>
        <v>9.4082193989872692E-2</v>
      </c>
      <c r="N4277" s="119">
        <f t="shared" si="3219"/>
        <v>8.5722510041635891E-2</v>
      </c>
      <c r="O4277" s="119">
        <f t="shared" si="3219"/>
        <v>8.3900958464118186E-2</v>
      </c>
      <c r="P4277" s="175">
        <f t="shared" si="3211"/>
        <v>1.0000000000000002</v>
      </c>
      <c r="Q4277" s="176">
        <f t="shared" si="3215"/>
        <v>4.4709514651894322E-2</v>
      </c>
      <c r="R4277" s="83"/>
      <c r="S4277" s="83"/>
      <c r="T4277" s="67"/>
      <c r="U4277" s="209">
        <v>2</v>
      </c>
    </row>
    <row r="4278" spans="1:21" s="60" customFormat="1" ht="15.6" hidden="1" customHeight="1" thickBot="1">
      <c r="A4278" s="150" t="s">
        <v>91</v>
      </c>
      <c r="B4278" s="62"/>
      <c r="C4278" s="45" t="s">
        <v>1007</v>
      </c>
      <c r="D4278" s="130">
        <f t="shared" si="3212"/>
        <v>8.0305230350331616E-2</v>
      </c>
      <c r="E4278" s="119">
        <f t="shared" si="3219"/>
        <v>7.9050720425597062E-2</v>
      </c>
      <c r="F4278" s="119">
        <f t="shared" si="3219"/>
        <v>7.5226073497047435E-2</v>
      </c>
      <c r="G4278" s="119">
        <f t="shared" si="3219"/>
        <v>7.2040846743164674E-2</v>
      </c>
      <c r="H4278" s="119">
        <f t="shared" si="3219"/>
        <v>7.8276337106685176E-2</v>
      </c>
      <c r="I4278" s="119">
        <f t="shared" si="3219"/>
        <v>8.5680046818607414E-2</v>
      </c>
      <c r="J4278" s="119">
        <f t="shared" si="3219"/>
        <v>9.7166224347584304E-2</v>
      </c>
      <c r="K4278" s="119">
        <f t="shared" si="3219"/>
        <v>8.3079508440257119E-2</v>
      </c>
      <c r="L4278" s="119">
        <f t="shared" si="3219"/>
        <v>8.3815958064226703E-2</v>
      </c>
      <c r="M4278" s="119">
        <f t="shared" si="3219"/>
        <v>9.6144516763888049E-2</v>
      </c>
      <c r="N4278" s="119">
        <f t="shared" si="3219"/>
        <v>8.5764457838265015E-2</v>
      </c>
      <c r="O4278" s="119">
        <f t="shared" si="3219"/>
        <v>8.3450079604345501E-2</v>
      </c>
      <c r="P4278" s="175">
        <f>SUM(D4278:O4278)</f>
        <v>1</v>
      </c>
      <c r="Q4278" s="176">
        <f t="shared" si="3215"/>
        <v>4.7809820762428679E-2</v>
      </c>
      <c r="R4278" s="83"/>
      <c r="S4278" s="83"/>
      <c r="T4278" s="67"/>
      <c r="U4278" s="209">
        <v>2</v>
      </c>
    </row>
    <row r="4279" spans="1:21" s="60" customFormat="1" ht="15.6" hidden="1" customHeight="1" thickBot="1">
      <c r="A4279" s="150" t="s">
        <v>91</v>
      </c>
      <c r="B4279" s="62"/>
      <c r="C4279" s="45" t="s">
        <v>1096</v>
      </c>
      <c r="D4279" s="130">
        <f t="shared" ref="D4279:O4279" si="3220">D4302/$P4302</f>
        <v>8.2078764686726771E-2</v>
      </c>
      <c r="E4279" s="119">
        <f t="shared" si="3220"/>
        <v>7.8068287276853526E-2</v>
      </c>
      <c r="F4279" s="119">
        <f t="shared" si="3220"/>
        <v>7.641945271213299E-2</v>
      </c>
      <c r="G4279" s="119">
        <f t="shared" si="3220"/>
        <v>7.7232841315165029E-2</v>
      </c>
      <c r="H4279" s="119">
        <f t="shared" si="3220"/>
        <v>8.0011771622189601E-2</v>
      </c>
      <c r="I4279" s="119">
        <f t="shared" si="3220"/>
        <v>8.3434068474099204E-2</v>
      </c>
      <c r="J4279" s="119">
        <f t="shared" si="3220"/>
        <v>9.6827568462048694E-2</v>
      </c>
      <c r="K4279" s="119">
        <f t="shared" si="3220"/>
        <v>8.0443152399669482E-2</v>
      </c>
      <c r="L4279" s="119">
        <f t="shared" si="3220"/>
        <v>8.1517389066233792E-2</v>
      </c>
      <c r="M4279" s="119">
        <f t="shared" si="3220"/>
        <v>9.4267012648033333E-2</v>
      </c>
      <c r="N4279" s="119">
        <f t="shared" si="3220"/>
        <v>8.5766924897616573E-2</v>
      </c>
      <c r="O4279" s="119">
        <f t="shared" si="3220"/>
        <v>8.3932766439231157E-2</v>
      </c>
      <c r="P4279" s="175">
        <f>SUM(D4279:O4279)</f>
        <v>1.0000000000000002</v>
      </c>
      <c r="Q4279" s="176">
        <f>(P4302/P4300-1)</f>
        <v>5.7747960482437355E-2</v>
      </c>
      <c r="R4279" s="83"/>
      <c r="S4279" s="83"/>
      <c r="T4279" s="67"/>
      <c r="U4279" s="209">
        <v>2</v>
      </c>
    </row>
    <row r="4280" spans="1:21" s="60" customFormat="1" ht="15.6" hidden="1" customHeight="1" thickBot="1">
      <c r="A4280" s="150" t="s">
        <v>91</v>
      </c>
      <c r="B4280" s="62">
        <f>+B4259+1</f>
        <v>747</v>
      </c>
      <c r="C4280" s="45" t="s">
        <v>1992</v>
      </c>
      <c r="D4280" s="130">
        <f t="shared" ref="D4280:D4286" si="3221">D4303/$P4303</f>
        <v>8.7141488972378375E-2</v>
      </c>
      <c r="E4280" s="119">
        <f t="shared" ref="E4280:O4280" si="3222">E4303/$P4303</f>
        <v>8.4730520445662483E-2</v>
      </c>
      <c r="F4280" s="119">
        <f t="shared" si="3222"/>
        <v>8.1074611276855266E-2</v>
      </c>
      <c r="G4280" s="119">
        <f t="shared" si="3222"/>
        <v>8.1264201225444699E-2</v>
      </c>
      <c r="H4280" s="119">
        <f t="shared" si="3222"/>
        <v>8.6026191697485724E-2</v>
      </c>
      <c r="I4280" s="119">
        <f t="shared" si="3222"/>
        <v>8.9389466816657021E-2</v>
      </c>
      <c r="J4280" s="119">
        <f t="shared" si="3222"/>
        <v>0.10352938589636426</v>
      </c>
      <c r="K4280" s="119">
        <f t="shared" si="3222"/>
        <v>8.8540602911073144E-2</v>
      </c>
      <c r="L4280" s="119">
        <f t="shared" si="3222"/>
        <v>8.6544992756379294E-2</v>
      </c>
      <c r="M4280" s="119">
        <f t="shared" si="3222"/>
        <v>7.6925088825952198E-2</v>
      </c>
      <c r="N4280" s="119">
        <f t="shared" si="3222"/>
        <v>6.0670954855079347E-2</v>
      </c>
      <c r="O4280" s="119">
        <f t="shared" si="3222"/>
        <v>7.4162494320668043E-2</v>
      </c>
      <c r="P4280" s="175">
        <f t="shared" ref="P4280:P4289" si="3223">SUM(D4280:O4280)</f>
        <v>0.99999999999999978</v>
      </c>
      <c r="Q4280" s="176">
        <f>(P4303/P4302-1)</f>
        <v>-3.0285302313047602E-2</v>
      </c>
      <c r="R4280" s="83"/>
      <c r="S4280" s="83"/>
      <c r="T4280" s="67"/>
      <c r="U4280" s="209">
        <v>2</v>
      </c>
    </row>
    <row r="4281" spans="1:21" s="60" customFormat="1" ht="15.6" hidden="1" customHeight="1">
      <c r="A4281" s="150" t="s">
        <v>91</v>
      </c>
      <c r="B4281" s="408">
        <f>+B4280+1</f>
        <v>748</v>
      </c>
      <c r="C4281" s="544" t="s">
        <v>1993</v>
      </c>
      <c r="D4281" s="460">
        <f t="shared" si="3221"/>
        <v>7.6617354087348474E-2</v>
      </c>
      <c r="E4281" s="346">
        <f t="shared" ref="E4281:O4281" si="3224">E4304/$P4304</f>
        <v>7.2800857792329102E-2</v>
      </c>
      <c r="F4281" s="346">
        <f t="shared" si="3224"/>
        <v>7.0946929502990599E-2</v>
      </c>
      <c r="G4281" s="346">
        <f t="shared" si="3224"/>
        <v>7.6160806887190402E-2</v>
      </c>
      <c r="H4281" s="346">
        <f t="shared" si="3224"/>
        <v>7.6529807458909679E-2</v>
      </c>
      <c r="I4281" s="346">
        <f t="shared" si="3224"/>
        <v>7.841141893681669E-2</v>
      </c>
      <c r="J4281" s="346">
        <f t="shared" si="3224"/>
        <v>9.441027909224009E-2</v>
      </c>
      <c r="K4281" s="346">
        <f t="shared" si="3224"/>
        <v>8.007537350185237E-2</v>
      </c>
      <c r="L4281" s="346">
        <f t="shared" si="3224"/>
        <v>8.014776598910911E-2</v>
      </c>
      <c r="M4281" s="346">
        <f t="shared" si="3224"/>
        <v>0.10312207407249296</v>
      </c>
      <c r="N4281" s="346">
        <f t="shared" si="3224"/>
        <v>9.5625492723371508E-2</v>
      </c>
      <c r="O4281" s="346">
        <f t="shared" si="3224"/>
        <v>9.5151839955348982E-2</v>
      </c>
      <c r="P4281" s="545">
        <f t="shared" si="3223"/>
        <v>1</v>
      </c>
      <c r="Q4281" s="548">
        <f t="shared" ref="Q4281:Q4289" si="3225">(P4304/P4303-1)</f>
        <v>0.10385972297552426</v>
      </c>
      <c r="R4281" s="83"/>
      <c r="S4281" s="83"/>
      <c r="T4281" s="67"/>
      <c r="U4281" s="209">
        <v>2</v>
      </c>
    </row>
    <row r="4282" spans="1:21" s="60" customFormat="1" ht="15.6" customHeight="1">
      <c r="A4282" s="150" t="s">
        <v>91</v>
      </c>
      <c r="B4282" s="513">
        <v>694</v>
      </c>
      <c r="C4282" s="550" t="s">
        <v>1994</v>
      </c>
      <c r="D4282" s="119">
        <f t="shared" si="3221"/>
        <v>7.8735608984948205E-2</v>
      </c>
      <c r="E4282" s="119">
        <f t="shared" ref="E4282:O4282" si="3226">E4305/$P4305</f>
        <v>7.6337709122877975E-2</v>
      </c>
      <c r="F4282" s="119">
        <f t="shared" si="3226"/>
        <v>7.137629017304499E-2</v>
      </c>
      <c r="G4282" s="119">
        <f t="shared" si="3226"/>
        <v>7.6188669502514933E-2</v>
      </c>
      <c r="H4282" s="119">
        <f t="shared" si="3226"/>
        <v>7.7292281719655909E-2</v>
      </c>
      <c r="I4282" s="119">
        <f t="shared" si="3226"/>
        <v>8.4617461188504078E-2</v>
      </c>
      <c r="J4282" s="119">
        <f t="shared" si="3226"/>
        <v>0.10015444092575841</v>
      </c>
      <c r="K4282" s="119">
        <f t="shared" si="3226"/>
        <v>7.9296700422347197E-2</v>
      </c>
      <c r="L4282" s="119">
        <f t="shared" si="3226"/>
        <v>8.2724707802838041E-2</v>
      </c>
      <c r="M4282" s="119">
        <f t="shared" si="3226"/>
        <v>9.7962908330708948E-2</v>
      </c>
      <c r="N4282" s="119">
        <f t="shared" si="3226"/>
        <v>8.9964929039880973E-2</v>
      </c>
      <c r="O4282" s="119">
        <f t="shared" si="3226"/>
        <v>8.534829278692041E-2</v>
      </c>
      <c r="P4282" s="175">
        <f t="shared" si="3223"/>
        <v>1</v>
      </c>
      <c r="Q4282" s="556">
        <f t="shared" si="3225"/>
        <v>0.27338494120291834</v>
      </c>
      <c r="R4282" s="83"/>
      <c r="S4282" s="83"/>
      <c r="T4282" s="67"/>
      <c r="U4282" s="209">
        <v>1</v>
      </c>
    </row>
    <row r="4283" spans="1:21" s="60" customFormat="1" ht="15.6" customHeight="1">
      <c r="A4283" s="150" t="s">
        <v>91</v>
      </c>
      <c r="B4283" s="513">
        <f>+B4282+1</f>
        <v>695</v>
      </c>
      <c r="C4283" s="550" t="s">
        <v>1995</v>
      </c>
      <c r="D4283" s="119">
        <f t="shared" si="3221"/>
        <v>8.3748911274649479E-2</v>
      </c>
      <c r="E4283" s="119">
        <f t="shared" ref="E4283:O4283" si="3227">E4306/$P4306</f>
        <v>7.7757083438992153E-2</v>
      </c>
      <c r="F4283" s="119">
        <f t="shared" si="3227"/>
        <v>7.7112698008701921E-2</v>
      </c>
      <c r="G4283" s="119">
        <f t="shared" si="3227"/>
        <v>7.5853669786939928E-2</v>
      </c>
      <c r="H4283" s="119">
        <f t="shared" si="3227"/>
        <v>8.1223824541572925E-2</v>
      </c>
      <c r="I4283" s="119">
        <f t="shared" si="3227"/>
        <v>8.1170262575485111E-2</v>
      </c>
      <c r="J4283" s="119">
        <f t="shared" si="3227"/>
        <v>0.10037064879395068</v>
      </c>
      <c r="K4283" s="119">
        <f t="shared" si="3227"/>
        <v>8.1415476507948698E-2</v>
      </c>
      <c r="L4283" s="119">
        <f t="shared" si="3227"/>
        <v>8.2315354809950614E-2</v>
      </c>
      <c r="M4283" s="119">
        <f t="shared" si="3227"/>
        <v>9.3611513592723544E-2</v>
      </c>
      <c r="N4283" s="119">
        <f t="shared" si="3227"/>
        <v>8.3648992715282061E-2</v>
      </c>
      <c r="O4283" s="119">
        <f t="shared" si="3227"/>
        <v>8.1771563953802848E-2</v>
      </c>
      <c r="P4283" s="175">
        <f t="shared" si="3223"/>
        <v>0.99999999999999989</v>
      </c>
      <c r="Q4283" s="556">
        <f t="shared" si="3225"/>
        <v>6.6868224033154622E-2</v>
      </c>
      <c r="R4283" s="83"/>
      <c r="S4283" s="83"/>
      <c r="T4283" s="67"/>
      <c r="U4283" s="209">
        <v>1</v>
      </c>
    </row>
    <row r="4284" spans="1:21" s="60" customFormat="1" ht="15.75" customHeight="1">
      <c r="A4284" s="150" t="s">
        <v>91</v>
      </c>
      <c r="B4284" s="513">
        <f>+B4283+1</f>
        <v>696</v>
      </c>
      <c r="C4284" s="550" t="s">
        <v>1996</v>
      </c>
      <c r="D4284" s="119">
        <f t="shared" si="3221"/>
        <v>8.3555852032766664E-2</v>
      </c>
      <c r="E4284" s="119">
        <f t="shared" ref="E4284:O4284" si="3228">E4307/$P4307</f>
        <v>7.8598426642654345E-2</v>
      </c>
      <c r="F4284" s="119">
        <f t="shared" si="3228"/>
        <v>7.6192969284441664E-2</v>
      </c>
      <c r="G4284" s="119">
        <f t="shared" si="3228"/>
        <v>7.9769501345062985E-2</v>
      </c>
      <c r="H4284" s="119">
        <f t="shared" si="3228"/>
        <v>8.0613164631158224E-2</v>
      </c>
      <c r="I4284" s="119">
        <f t="shared" si="3228"/>
        <v>8.3586470767164911E-2</v>
      </c>
      <c r="J4284" s="119">
        <f t="shared" si="3228"/>
        <v>9.4676065251467809E-2</v>
      </c>
      <c r="K4284" s="119">
        <f t="shared" si="3228"/>
        <v>7.9699808950379994E-2</v>
      </c>
      <c r="L4284" s="119">
        <f t="shared" si="3228"/>
        <v>8.3122617617102559E-2</v>
      </c>
      <c r="M4284" s="119">
        <f t="shared" si="3228"/>
        <v>9.2371434578563824E-2</v>
      </c>
      <c r="N4284" s="119">
        <f t="shared" si="3228"/>
        <v>8.4503563502061202E-2</v>
      </c>
      <c r="O4284" s="119">
        <f t="shared" si="3228"/>
        <v>8.3310125397175666E-2</v>
      </c>
      <c r="P4284" s="175">
        <f t="shared" si="3223"/>
        <v>0.99999999999999989</v>
      </c>
      <c r="Q4284" s="556">
        <f t="shared" si="3225"/>
        <v>-1.2531056536251306E-3</v>
      </c>
      <c r="R4284" s="83"/>
      <c r="S4284" s="83"/>
      <c r="T4284" s="67"/>
      <c r="U4284" s="209">
        <v>1</v>
      </c>
    </row>
    <row r="4285" spans="1:21" s="60" customFormat="1" ht="15.75" customHeight="1">
      <c r="A4285" s="150" t="s">
        <v>91</v>
      </c>
      <c r="B4285" s="513">
        <f>+B4284+1</f>
        <v>697</v>
      </c>
      <c r="C4285" s="550" t="s">
        <v>1997</v>
      </c>
      <c r="D4285" s="119">
        <f t="shared" si="3221"/>
        <v>8.0320565462143542E-2</v>
      </c>
      <c r="E4285" s="119">
        <f t="shared" ref="E4285:O4285" si="3229">E4308/$P4308</f>
        <v>7.8142344250160409E-2</v>
      </c>
      <c r="F4285" s="119">
        <f t="shared" si="3229"/>
        <v>7.5235955315143987E-2</v>
      </c>
      <c r="G4285" s="119">
        <f t="shared" si="3229"/>
        <v>7.5302476392632781E-2</v>
      </c>
      <c r="H4285" s="119">
        <f t="shared" si="3229"/>
        <v>7.976860183922807E-2</v>
      </c>
      <c r="I4285" s="119">
        <f t="shared" si="3229"/>
        <v>8.5782607268431871E-2</v>
      </c>
      <c r="J4285" s="119">
        <f t="shared" si="3229"/>
        <v>9.6775616027641134E-2</v>
      </c>
      <c r="K4285" s="119">
        <f t="shared" si="3229"/>
        <v>8.311536365581941E-2</v>
      </c>
      <c r="L4285" s="119">
        <f t="shared" si="3229"/>
        <v>8.1244488885783187E-2</v>
      </c>
      <c r="M4285" s="119">
        <f t="shared" si="3229"/>
        <v>9.3446613121765928E-2</v>
      </c>
      <c r="N4285" s="119">
        <f t="shared" si="3229"/>
        <v>8.6881675827793423E-2</v>
      </c>
      <c r="O4285" s="119">
        <f t="shared" si="3229"/>
        <v>8.3983691953456174E-2</v>
      </c>
      <c r="P4285" s="175">
        <f t="shared" si="3223"/>
        <v>1</v>
      </c>
      <c r="Q4285" s="556">
        <f t="shared" si="3225"/>
        <v>2.4667117706900221E-4</v>
      </c>
      <c r="R4285" s="83"/>
      <c r="S4285" s="83"/>
      <c r="T4285" s="67"/>
      <c r="U4285" s="209">
        <v>1</v>
      </c>
    </row>
    <row r="4286" spans="1:21" s="60" customFormat="1" ht="15.75" customHeight="1">
      <c r="A4286" s="150" t="s">
        <v>91</v>
      </c>
      <c r="B4286" s="513">
        <v>698</v>
      </c>
      <c r="C4286" s="550" t="s">
        <v>1998</v>
      </c>
      <c r="D4286" s="119">
        <f t="shared" si="3221"/>
        <v>8.285709460416954E-2</v>
      </c>
      <c r="E4286" s="119">
        <f t="shared" ref="E4286:O4286" si="3230">E4309/$P4309</f>
        <v>8.0151762748507799E-2</v>
      </c>
      <c r="F4286" s="119">
        <f t="shared" si="3230"/>
        <v>7.4314904317563324E-2</v>
      </c>
      <c r="G4286" s="119">
        <f t="shared" si="3230"/>
        <v>7.8669543360745511E-2</v>
      </c>
      <c r="H4286" s="119">
        <f t="shared" si="3230"/>
        <v>8.0252636931638754E-2</v>
      </c>
      <c r="I4286" s="119">
        <f t="shared" si="3230"/>
        <v>8.1070287539936101E-2</v>
      </c>
      <c r="J4286" s="119">
        <f t="shared" si="3230"/>
        <v>9.5247603833865824E-2</v>
      </c>
      <c r="K4286" s="119">
        <f t="shared" si="3230"/>
        <v>8.1469648562300309E-2</v>
      </c>
      <c r="L4286" s="119">
        <f t="shared" si="3230"/>
        <v>8.1070287539936101E-2</v>
      </c>
      <c r="M4286" s="119">
        <f t="shared" si="3230"/>
        <v>9.6645367412140568E-2</v>
      </c>
      <c r="N4286" s="119">
        <f t="shared" si="3230"/>
        <v>8.2268370607028754E-2</v>
      </c>
      <c r="O4286" s="119">
        <f t="shared" si="3230"/>
        <v>8.5982492542167444E-2</v>
      </c>
      <c r="P4286" s="175">
        <f t="shared" si="3223"/>
        <v>1</v>
      </c>
      <c r="Q4286" s="556">
        <f t="shared" si="3225"/>
        <v>1.8450410356819491E-2</v>
      </c>
      <c r="R4286" s="83"/>
      <c r="S4286" s="83"/>
      <c r="T4286" s="67"/>
      <c r="U4286" s="209">
        <v>1</v>
      </c>
    </row>
    <row r="4287" spans="1:21" s="60" customFormat="1" ht="15.75" customHeight="1">
      <c r="A4287" s="150" t="s">
        <v>91</v>
      </c>
      <c r="B4287" s="513">
        <v>699</v>
      </c>
      <c r="C4287" s="550" t="s">
        <v>1999</v>
      </c>
      <c r="D4287" s="119">
        <f t="shared" ref="D4287:O4289" si="3231">D4310/$P4310</f>
        <v>8.1123862287297191E-2</v>
      </c>
      <c r="E4287" s="119">
        <f t="shared" si="3231"/>
        <v>7.6968737633557577E-2</v>
      </c>
      <c r="F4287" s="119">
        <f t="shared" si="3231"/>
        <v>7.6177285318559565E-2</v>
      </c>
      <c r="G4287" s="119">
        <f t="shared" si="3231"/>
        <v>7.518796992481204E-2</v>
      </c>
      <c r="H4287" s="119">
        <f t="shared" si="3231"/>
        <v>7.6770874554808077E-2</v>
      </c>
      <c r="I4287" s="119">
        <f t="shared" si="3231"/>
        <v>8.1321725366046704E-2</v>
      </c>
      <c r="J4287" s="119">
        <f t="shared" si="3231"/>
        <v>9.8931539374752672E-2</v>
      </c>
      <c r="K4287" s="119">
        <f t="shared" si="3231"/>
        <v>8.1321725366046704E-2</v>
      </c>
      <c r="L4287" s="119">
        <f t="shared" si="3231"/>
        <v>8.3893945389790267E-2</v>
      </c>
      <c r="M4287" s="119">
        <f t="shared" si="3231"/>
        <v>9.5963593193510097E-2</v>
      </c>
      <c r="N4287" s="119">
        <f t="shared" si="3231"/>
        <v>8.6466165413533844E-2</v>
      </c>
      <c r="O4287" s="119">
        <f t="shared" si="3231"/>
        <v>8.5872576177285387E-2</v>
      </c>
      <c r="P4287" s="175">
        <f t="shared" si="3223"/>
        <v>1</v>
      </c>
      <c r="Q4287" s="556">
        <f t="shared" si="3225"/>
        <v>9.1853035143769635E-3</v>
      </c>
      <c r="R4287" s="83"/>
      <c r="S4287" s="83"/>
      <c r="T4287" s="67"/>
      <c r="U4287" s="209">
        <v>1</v>
      </c>
    </row>
    <row r="4288" spans="1:21" s="60" customFormat="1" ht="15.75" hidden="1" customHeight="1" thickBot="1">
      <c r="A4288" s="150" t="s">
        <v>91</v>
      </c>
      <c r="B4288" s="409"/>
      <c r="C4288" s="457" t="s">
        <v>2000</v>
      </c>
      <c r="D4288" s="102" t="e">
        <f t="shared" si="3231"/>
        <v>#DIV/0!</v>
      </c>
      <c r="E4288" s="103" t="e">
        <f t="shared" si="3231"/>
        <v>#DIV/0!</v>
      </c>
      <c r="F4288" s="103" t="e">
        <f t="shared" si="3231"/>
        <v>#DIV/0!</v>
      </c>
      <c r="G4288" s="103" t="e">
        <f t="shared" si="3231"/>
        <v>#DIV/0!</v>
      </c>
      <c r="H4288" s="103" t="e">
        <f t="shared" si="3231"/>
        <v>#DIV/0!</v>
      </c>
      <c r="I4288" s="103" t="e">
        <f t="shared" si="3231"/>
        <v>#DIV/0!</v>
      </c>
      <c r="J4288" s="103" t="e">
        <f t="shared" si="3231"/>
        <v>#DIV/0!</v>
      </c>
      <c r="K4288" s="103" t="e">
        <f t="shared" si="3231"/>
        <v>#DIV/0!</v>
      </c>
      <c r="L4288" s="103" t="e">
        <f t="shared" si="3231"/>
        <v>#DIV/0!</v>
      </c>
      <c r="M4288" s="103" t="e">
        <f t="shared" si="3231"/>
        <v>#DIV/0!</v>
      </c>
      <c r="N4288" s="103" t="e">
        <f t="shared" si="3231"/>
        <v>#DIV/0!</v>
      </c>
      <c r="O4288" s="103" t="e">
        <f t="shared" si="3231"/>
        <v>#DIV/0!</v>
      </c>
      <c r="P4288" s="105" t="e">
        <f t="shared" si="3223"/>
        <v>#DIV/0!</v>
      </c>
      <c r="Q4288" s="106">
        <f t="shared" si="3225"/>
        <v>-1</v>
      </c>
      <c r="R4288" s="83"/>
      <c r="S4288" s="83"/>
      <c r="T4288" s="67"/>
      <c r="U4288" s="209">
        <v>2</v>
      </c>
    </row>
    <row r="4289" spans="1:21" s="60" customFormat="1" ht="15.75" hidden="1" customHeight="1" thickBot="1">
      <c r="A4289" s="150" t="s">
        <v>91</v>
      </c>
      <c r="B4289" s="213"/>
      <c r="C4289" s="43" t="s">
        <v>2001</v>
      </c>
      <c r="D4289" s="102" t="e">
        <f t="shared" si="3231"/>
        <v>#DIV/0!</v>
      </c>
      <c r="E4289" s="103" t="e">
        <f t="shared" si="3231"/>
        <v>#DIV/0!</v>
      </c>
      <c r="F4289" s="103" t="e">
        <f t="shared" si="3231"/>
        <v>#DIV/0!</v>
      </c>
      <c r="G4289" s="103" t="e">
        <f t="shared" si="3231"/>
        <v>#DIV/0!</v>
      </c>
      <c r="H4289" s="103" t="e">
        <f t="shared" si="3231"/>
        <v>#DIV/0!</v>
      </c>
      <c r="I4289" s="103" t="e">
        <f t="shared" si="3231"/>
        <v>#DIV/0!</v>
      </c>
      <c r="J4289" s="103" t="e">
        <f t="shared" si="3231"/>
        <v>#DIV/0!</v>
      </c>
      <c r="K4289" s="103" t="e">
        <f t="shared" si="3231"/>
        <v>#DIV/0!</v>
      </c>
      <c r="L4289" s="103" t="e">
        <f t="shared" si="3231"/>
        <v>#DIV/0!</v>
      </c>
      <c r="M4289" s="103" t="e">
        <f t="shared" si="3231"/>
        <v>#DIV/0!</v>
      </c>
      <c r="N4289" s="103" t="e">
        <f t="shared" si="3231"/>
        <v>#DIV/0!</v>
      </c>
      <c r="O4289" s="103" t="e">
        <f t="shared" si="3231"/>
        <v>#DIV/0!</v>
      </c>
      <c r="P4289" s="107" t="e">
        <f t="shared" si="3223"/>
        <v>#DIV/0!</v>
      </c>
      <c r="Q4289" s="108" t="e">
        <f t="shared" si="3225"/>
        <v>#DIV/0!</v>
      </c>
      <c r="R4289" s="83"/>
      <c r="S4289" s="83"/>
      <c r="T4289" s="67"/>
      <c r="U4289" s="209">
        <v>2</v>
      </c>
    </row>
    <row r="4290" spans="1:21" s="60" customFormat="1" ht="15.75" hidden="1" customHeight="1" thickBot="1">
      <c r="A4290" s="150" t="s">
        <v>91</v>
      </c>
      <c r="B4290" s="213"/>
      <c r="C4290" s="43" t="s">
        <v>2591</v>
      </c>
      <c r="D4290" s="102" t="e">
        <f t="shared" ref="D4290:O4290" si="3232">D4313/$P4313</f>
        <v>#DIV/0!</v>
      </c>
      <c r="E4290" s="103" t="e">
        <f t="shared" si="3232"/>
        <v>#DIV/0!</v>
      </c>
      <c r="F4290" s="103" t="e">
        <f t="shared" si="3232"/>
        <v>#DIV/0!</v>
      </c>
      <c r="G4290" s="103" t="e">
        <f t="shared" si="3232"/>
        <v>#DIV/0!</v>
      </c>
      <c r="H4290" s="103" t="e">
        <f t="shared" si="3232"/>
        <v>#DIV/0!</v>
      </c>
      <c r="I4290" s="103" t="e">
        <f t="shared" si="3232"/>
        <v>#DIV/0!</v>
      </c>
      <c r="J4290" s="103" t="e">
        <f>J4313/$P4313</f>
        <v>#DIV/0!</v>
      </c>
      <c r="K4290" s="103" t="e">
        <f t="shared" si="3232"/>
        <v>#DIV/0!</v>
      </c>
      <c r="L4290" s="103" t="e">
        <f t="shared" si="3232"/>
        <v>#DIV/0!</v>
      </c>
      <c r="M4290" s="103" t="e">
        <f t="shared" si="3232"/>
        <v>#DIV/0!</v>
      </c>
      <c r="N4290" s="103" t="e">
        <f t="shared" si="3232"/>
        <v>#DIV/0!</v>
      </c>
      <c r="O4290" s="103" t="e">
        <f t="shared" si="3232"/>
        <v>#DIV/0!</v>
      </c>
      <c r="P4290" s="107" t="e">
        <f t="shared" ref="P4290:P4292" si="3233">SUM(D4290:O4290)</f>
        <v>#DIV/0!</v>
      </c>
      <c r="Q4290" s="108" t="e">
        <f t="shared" ref="Q4290:Q4292" si="3234">(P4313/P4312-1)</f>
        <v>#DIV/0!</v>
      </c>
      <c r="R4290" s="83"/>
      <c r="S4290" s="83"/>
      <c r="T4290" s="67"/>
      <c r="U4290" s="209">
        <v>2</v>
      </c>
    </row>
    <row r="4291" spans="1:21" s="60" customFormat="1" ht="15.75" hidden="1" customHeight="1" thickBot="1">
      <c r="A4291" s="150" t="s">
        <v>91</v>
      </c>
      <c r="B4291" s="213"/>
      <c r="C4291" s="43" t="s">
        <v>2687</v>
      </c>
      <c r="D4291" s="102" t="e">
        <f t="shared" ref="D4291:O4291" si="3235">D4314/$P4314</f>
        <v>#DIV/0!</v>
      </c>
      <c r="E4291" s="103" t="e">
        <f t="shared" si="3235"/>
        <v>#DIV/0!</v>
      </c>
      <c r="F4291" s="103" t="e">
        <f t="shared" si="3235"/>
        <v>#DIV/0!</v>
      </c>
      <c r="G4291" s="103" t="e">
        <f t="shared" si="3235"/>
        <v>#DIV/0!</v>
      </c>
      <c r="H4291" s="103" t="e">
        <f t="shared" si="3235"/>
        <v>#DIV/0!</v>
      </c>
      <c r="I4291" s="103" t="e">
        <f t="shared" si="3235"/>
        <v>#DIV/0!</v>
      </c>
      <c r="J4291" s="103" t="e">
        <f t="shared" si="3235"/>
        <v>#DIV/0!</v>
      </c>
      <c r="K4291" s="103" t="e">
        <f t="shared" si="3235"/>
        <v>#DIV/0!</v>
      </c>
      <c r="L4291" s="103" t="e">
        <f t="shared" si="3235"/>
        <v>#DIV/0!</v>
      </c>
      <c r="M4291" s="103" t="e">
        <f t="shared" si="3235"/>
        <v>#DIV/0!</v>
      </c>
      <c r="N4291" s="103" t="e">
        <f t="shared" si="3235"/>
        <v>#DIV/0!</v>
      </c>
      <c r="O4291" s="103" t="e">
        <f t="shared" si="3235"/>
        <v>#DIV/0!</v>
      </c>
      <c r="P4291" s="107" t="e">
        <f t="shared" si="3233"/>
        <v>#DIV/0!</v>
      </c>
      <c r="Q4291" s="108" t="e">
        <f t="shared" si="3234"/>
        <v>#DIV/0!</v>
      </c>
      <c r="R4291" s="83"/>
      <c r="S4291" s="83"/>
      <c r="T4291" s="67"/>
      <c r="U4291" s="209">
        <v>2</v>
      </c>
    </row>
    <row r="4292" spans="1:21" s="60" customFormat="1" ht="15.75" hidden="1" customHeight="1" thickBot="1">
      <c r="A4292" s="150" t="s">
        <v>91</v>
      </c>
      <c r="B4292" s="213"/>
      <c r="C4292" s="43" t="s">
        <v>2783</v>
      </c>
      <c r="D4292" s="102" t="e">
        <f t="shared" ref="D4292:O4292" si="3236">D4315/$P4315</f>
        <v>#DIV/0!</v>
      </c>
      <c r="E4292" s="103" t="e">
        <f t="shared" si="3236"/>
        <v>#DIV/0!</v>
      </c>
      <c r="F4292" s="103" t="e">
        <f t="shared" si="3236"/>
        <v>#DIV/0!</v>
      </c>
      <c r="G4292" s="103" t="e">
        <f t="shared" si="3236"/>
        <v>#DIV/0!</v>
      </c>
      <c r="H4292" s="103" t="e">
        <f t="shared" si="3236"/>
        <v>#DIV/0!</v>
      </c>
      <c r="I4292" s="103" t="e">
        <f t="shared" si="3236"/>
        <v>#DIV/0!</v>
      </c>
      <c r="J4292" s="103" t="e">
        <f t="shared" si="3236"/>
        <v>#DIV/0!</v>
      </c>
      <c r="K4292" s="103" t="e">
        <f t="shared" si="3236"/>
        <v>#DIV/0!</v>
      </c>
      <c r="L4292" s="103" t="e">
        <f t="shared" si="3236"/>
        <v>#DIV/0!</v>
      </c>
      <c r="M4292" s="103" t="e">
        <f t="shared" si="3236"/>
        <v>#DIV/0!</v>
      </c>
      <c r="N4292" s="103" t="e">
        <f t="shared" si="3236"/>
        <v>#DIV/0!</v>
      </c>
      <c r="O4292" s="103" t="e">
        <f t="shared" si="3236"/>
        <v>#DIV/0!</v>
      </c>
      <c r="P4292" s="107" t="e">
        <f t="shared" si="3233"/>
        <v>#DIV/0!</v>
      </c>
      <c r="Q4292" s="108" t="e">
        <f t="shared" si="3234"/>
        <v>#DIV/0!</v>
      </c>
      <c r="R4292" s="83"/>
      <c r="S4292" s="83"/>
      <c r="T4292" s="67"/>
      <c r="U4292" s="209">
        <v>2</v>
      </c>
    </row>
    <row r="4293" spans="1:21" s="60" customFormat="1" ht="15.75" hidden="1" customHeight="1" thickBot="1">
      <c r="A4293" s="150" t="s">
        <v>91</v>
      </c>
      <c r="B4293" s="213"/>
      <c r="C4293" s="44" t="s">
        <v>1019</v>
      </c>
      <c r="D4293" s="351">
        <v>17.70188293</v>
      </c>
      <c r="E4293" s="352">
        <v>17.229479510000001</v>
      </c>
      <c r="F4293" s="352">
        <v>16.555175810000001</v>
      </c>
      <c r="G4293" s="352">
        <v>17.13630676</v>
      </c>
      <c r="H4293" s="352">
        <v>17.02084996</v>
      </c>
      <c r="I4293" s="352">
        <v>18.107073660000001</v>
      </c>
      <c r="J4293" s="352">
        <v>20.288461009999999</v>
      </c>
      <c r="K4293" s="352">
        <v>17.383297939999999</v>
      </c>
      <c r="L4293" s="352">
        <v>18.45416307</v>
      </c>
      <c r="M4293" s="352">
        <v>20.629176149999999</v>
      </c>
      <c r="N4293" s="352">
        <v>18.82088203</v>
      </c>
      <c r="O4293" s="83">
        <v>17.889850209999999</v>
      </c>
      <c r="P4293" s="304">
        <f t="shared" si="3211"/>
        <v>217.21659904000001</v>
      </c>
      <c r="Q4293" s="84"/>
      <c r="R4293" s="83"/>
      <c r="S4293" s="83"/>
      <c r="T4293" s="67"/>
      <c r="U4293" s="209">
        <v>2</v>
      </c>
    </row>
    <row r="4294" spans="1:21" s="60" customFormat="1" ht="15.75" hidden="1" customHeight="1" thickBot="1">
      <c r="A4294" s="150" t="s">
        <v>91</v>
      </c>
      <c r="B4294" s="213"/>
      <c r="C4294" s="43" t="s">
        <v>1020</v>
      </c>
      <c r="D4294" s="109">
        <v>18.45912182</v>
      </c>
      <c r="E4294" s="110">
        <v>17.842702599999999</v>
      </c>
      <c r="F4294" s="110">
        <v>17.293281010000001</v>
      </c>
      <c r="G4294" s="110">
        <v>17.508514980000001</v>
      </c>
      <c r="H4294" s="110">
        <v>17.772910960000001</v>
      </c>
      <c r="I4294" s="110">
        <v>18.934933879999999</v>
      </c>
      <c r="J4294" s="110">
        <v>21.77472272</v>
      </c>
      <c r="K4294" s="110">
        <v>18.46232942</v>
      </c>
      <c r="L4294" s="110">
        <v>19.707830250000001</v>
      </c>
      <c r="M4294" s="110">
        <v>21.495970249999999</v>
      </c>
      <c r="N4294" s="110">
        <v>19.42208711</v>
      </c>
      <c r="O4294" s="111">
        <v>18.799932269999999</v>
      </c>
      <c r="P4294" s="112">
        <f t="shared" si="3211"/>
        <v>227.47433727000004</v>
      </c>
      <c r="Q4294" s="240"/>
      <c r="R4294" s="315"/>
      <c r="S4294" s="315"/>
      <c r="T4294" s="242"/>
      <c r="U4294" s="209">
        <v>2</v>
      </c>
    </row>
    <row r="4295" spans="1:21" s="60" customFormat="1" ht="15.75" hidden="1" customHeight="1" thickBot="1">
      <c r="A4295" s="150" t="s">
        <v>91</v>
      </c>
      <c r="B4295" s="213"/>
      <c r="C4295" s="43" t="s">
        <v>1021</v>
      </c>
      <c r="D4295" s="109">
        <v>19.301391779999999</v>
      </c>
      <c r="E4295" s="110">
        <v>18.848015740000001</v>
      </c>
      <c r="F4295" s="110">
        <v>18.326685909999998</v>
      </c>
      <c r="G4295" s="110">
        <v>18.401286639999999</v>
      </c>
      <c r="H4295" s="110">
        <v>18.739786420000001</v>
      </c>
      <c r="I4295" s="110">
        <v>19.99251121</v>
      </c>
      <c r="J4295" s="110">
        <v>22.698146130000001</v>
      </c>
      <c r="K4295" s="110">
        <v>20.12728456</v>
      </c>
      <c r="L4295" s="110">
        <v>20.16484483</v>
      </c>
      <c r="M4295" s="110">
        <v>23.049074149999999</v>
      </c>
      <c r="N4295" s="110">
        <v>20.680584469999999</v>
      </c>
      <c r="O4295" s="111">
        <v>20.00335037</v>
      </c>
      <c r="P4295" s="112">
        <f t="shared" si="3211"/>
        <v>240.33296220999998</v>
      </c>
      <c r="Q4295" s="80"/>
      <c r="R4295" s="114"/>
      <c r="S4295" s="114"/>
      <c r="T4295" s="115">
        <f t="shared" ref="T4295:T4301" si="3237">R4295-S4295</f>
        <v>0</v>
      </c>
      <c r="U4295" s="209">
        <v>2</v>
      </c>
    </row>
    <row r="4296" spans="1:21" s="60" customFormat="1" ht="15.75" hidden="1" customHeight="1" thickBot="1">
      <c r="A4296" s="150" t="s">
        <v>91</v>
      </c>
      <c r="B4296" s="213"/>
      <c r="C4296" s="43" t="s">
        <v>1022</v>
      </c>
      <c r="D4296" s="109">
        <v>20.649636919999999</v>
      </c>
      <c r="E4296" s="110">
        <v>20.031336700000001</v>
      </c>
      <c r="F4296" s="110">
        <v>19.81325008</v>
      </c>
      <c r="G4296" s="110">
        <v>19.546937839999998</v>
      </c>
      <c r="H4296" s="110">
        <v>20.43623182</v>
      </c>
      <c r="I4296" s="110">
        <v>21.262632029999999</v>
      </c>
      <c r="J4296" s="110">
        <v>24.591720720000001</v>
      </c>
      <c r="K4296" s="110">
        <v>20.968486519999999</v>
      </c>
      <c r="L4296" s="110">
        <v>21.949613750000001</v>
      </c>
      <c r="M4296" s="110">
        <v>24.164408999999999</v>
      </c>
      <c r="N4296" s="110">
        <v>22.391643389999999</v>
      </c>
      <c r="O4296" s="111">
        <v>21.667510459999999</v>
      </c>
      <c r="P4296" s="112">
        <f t="shared" si="3211"/>
        <v>257.47340923000002</v>
      </c>
      <c r="Q4296" s="80"/>
      <c r="R4296" s="114"/>
      <c r="S4296" s="114"/>
      <c r="T4296" s="115">
        <f t="shared" si="3237"/>
        <v>0</v>
      </c>
      <c r="U4296" s="209">
        <v>2</v>
      </c>
    </row>
    <row r="4297" spans="1:21" s="60" customFormat="1" ht="15.75" hidden="1" customHeight="1" thickBot="1">
      <c r="A4297" s="150" t="s">
        <v>91</v>
      </c>
      <c r="B4297" s="213"/>
      <c r="C4297" s="43" t="s">
        <v>1023</v>
      </c>
      <c r="D4297" s="109">
        <v>22.15015022</v>
      </c>
      <c r="E4297" s="110">
        <v>21.317103700000001</v>
      </c>
      <c r="F4297" s="110">
        <v>21.163869330000001</v>
      </c>
      <c r="G4297" s="110">
        <v>21.285228419999999</v>
      </c>
      <c r="H4297" s="110">
        <v>22.081143399999998</v>
      </c>
      <c r="I4297" s="110">
        <v>22.91510263</v>
      </c>
      <c r="J4297" s="110">
        <v>26.737725000000001</v>
      </c>
      <c r="K4297" s="110">
        <v>22.802215929999999</v>
      </c>
      <c r="L4297" s="110">
        <v>22.89996369</v>
      </c>
      <c r="M4297" s="110">
        <v>26.57622946</v>
      </c>
      <c r="N4297" s="110">
        <v>23.426024200000001</v>
      </c>
      <c r="O4297" s="111">
        <v>23.382030390000001</v>
      </c>
      <c r="P4297" s="112">
        <f t="shared" si="3211"/>
        <v>276.73678637</v>
      </c>
      <c r="Q4297" s="80"/>
      <c r="R4297" s="114"/>
      <c r="S4297" s="114"/>
      <c r="T4297" s="115">
        <f t="shared" si="3237"/>
        <v>0</v>
      </c>
      <c r="U4297" s="209">
        <v>2</v>
      </c>
    </row>
    <row r="4298" spans="1:21" s="60" customFormat="1" ht="15.75" hidden="1" customHeight="1" thickBot="1">
      <c r="A4298" s="150" t="s">
        <v>91</v>
      </c>
      <c r="B4298" s="213"/>
      <c r="C4298" s="43" t="s">
        <v>1006</v>
      </c>
      <c r="D4298" s="151">
        <v>23.853001079999999</v>
      </c>
      <c r="E4298" s="152">
        <v>22.94422325</v>
      </c>
      <c r="F4298" s="152">
        <v>21.776725110000001</v>
      </c>
      <c r="G4298" s="152">
        <v>22.855866300000002</v>
      </c>
      <c r="H4298" s="152">
        <v>23.325098100000002</v>
      </c>
      <c r="I4298" s="152">
        <v>24.18128042</v>
      </c>
      <c r="J4298" s="152">
        <v>28.49114067</v>
      </c>
      <c r="K4298" s="152">
        <v>23.57537988</v>
      </c>
      <c r="L4298" s="152">
        <v>24.71916285</v>
      </c>
      <c r="M4298" s="152">
        <v>27.84136659</v>
      </c>
      <c r="N4298" s="152">
        <v>24.80517347</v>
      </c>
      <c r="O4298" s="111">
        <v>23.96153043</v>
      </c>
      <c r="P4298" s="112">
        <f t="shared" si="3211"/>
        <v>292.32994815000001</v>
      </c>
      <c r="Q4298" s="80"/>
      <c r="R4298" s="114"/>
      <c r="S4298" s="114"/>
      <c r="T4298" s="115">
        <f t="shared" si="3237"/>
        <v>0</v>
      </c>
      <c r="U4298" s="209">
        <v>2</v>
      </c>
    </row>
    <row r="4299" spans="1:21" s="60" customFormat="1" ht="15.75" hidden="1" customHeight="1" thickBot="1">
      <c r="A4299" s="150" t="s">
        <v>91</v>
      </c>
      <c r="B4299" s="213"/>
      <c r="C4299" s="43" t="s">
        <v>1003</v>
      </c>
      <c r="D4299" s="306">
        <v>24.996944420000002</v>
      </c>
      <c r="E4299" s="307">
        <v>24.033378339999999</v>
      </c>
      <c r="F4299" s="307">
        <v>23.413477789999998</v>
      </c>
      <c r="G4299" s="307">
        <v>24.037856850000001</v>
      </c>
      <c r="H4299" s="307">
        <v>23.508840370000001</v>
      </c>
      <c r="I4299" s="307">
        <v>25.249397500000001</v>
      </c>
      <c r="J4299" s="307">
        <v>29.753508870000001</v>
      </c>
      <c r="K4299" s="307">
        <v>24.655873539999998</v>
      </c>
      <c r="L4299" s="307">
        <v>25.214923350000003</v>
      </c>
      <c r="M4299" s="307">
        <v>28.732690590000001</v>
      </c>
      <c r="N4299" s="307">
        <v>26.17964413</v>
      </c>
      <c r="O4299" s="308">
        <v>25.6233425</v>
      </c>
      <c r="P4299" s="309">
        <f t="shared" si="3211"/>
        <v>305.39987824999997</v>
      </c>
      <c r="Q4299" s="80"/>
      <c r="R4299" s="109"/>
      <c r="S4299" s="109"/>
      <c r="T4299" s="52">
        <f>S4299-R4299</f>
        <v>0</v>
      </c>
      <c r="U4299" s="209">
        <v>2</v>
      </c>
    </row>
    <row r="4300" spans="1:21" s="60" customFormat="1" ht="15.75" hidden="1" customHeight="1">
      <c r="A4300" s="150" t="s">
        <v>91</v>
      </c>
      <c r="B4300" s="512"/>
      <c r="C4300" s="44" t="s">
        <v>1007</v>
      </c>
      <c r="D4300" s="306">
        <v>25.697753350000003</v>
      </c>
      <c r="E4300" s="307">
        <v>25.296308929999999</v>
      </c>
      <c r="F4300" s="307">
        <v>24.072418120000002</v>
      </c>
      <c r="G4300" s="307">
        <v>23.053142399999999</v>
      </c>
      <c r="H4300" s="307">
        <v>25.048505500000001</v>
      </c>
      <c r="I4300" s="307">
        <v>27.417699949999999</v>
      </c>
      <c r="J4300" s="307">
        <v>31.093288149999999</v>
      </c>
      <c r="K4300" s="307">
        <v>26.585525090000001</v>
      </c>
      <c r="L4300" s="307">
        <v>26.821189699999998</v>
      </c>
      <c r="M4300" s="307">
        <v>30.766340710000001</v>
      </c>
      <c r="N4300" s="307">
        <v>27.444711559999998</v>
      </c>
      <c r="O4300" s="308">
        <v>26.704108229999999</v>
      </c>
      <c r="P4300" s="309">
        <f>SUM(D4300:O4300)</f>
        <v>320.00099168999998</v>
      </c>
      <c r="Q4300" s="80"/>
      <c r="R4300" s="342">
        <v>322.2</v>
      </c>
      <c r="S4300" s="342">
        <v>322.2</v>
      </c>
      <c r="T4300" s="355">
        <f t="shared" si="3237"/>
        <v>0</v>
      </c>
      <c r="U4300" s="209">
        <v>2</v>
      </c>
    </row>
    <row r="4301" spans="1:21" s="60" customFormat="1" ht="15.6" customHeight="1">
      <c r="A4301" s="150" t="s">
        <v>91</v>
      </c>
      <c r="B4301" s="513">
        <v>700</v>
      </c>
      <c r="C4301" s="550" t="s">
        <v>2868</v>
      </c>
      <c r="D4301" s="551">
        <v>41</v>
      </c>
      <c r="E4301" s="551">
        <v>38.9</v>
      </c>
      <c r="F4301" s="551">
        <v>38.5</v>
      </c>
      <c r="G4301" s="551">
        <v>38.1</v>
      </c>
      <c r="H4301" s="551">
        <v>38.9</v>
      </c>
      <c r="I4301" s="551">
        <v>41.2</v>
      </c>
      <c r="J4301" s="551">
        <v>50.2</v>
      </c>
      <c r="K4301" s="551">
        <v>41.1</v>
      </c>
      <c r="L4301" s="551">
        <v>42.4</v>
      </c>
      <c r="M4301" s="551">
        <v>48.5</v>
      </c>
      <c r="N4301" s="551">
        <v>43.7</v>
      </c>
      <c r="O4301" s="551">
        <f>(R4301)-SUM(D4301:N4301)</f>
        <v>43.600000000000023</v>
      </c>
      <c r="P4301" s="552">
        <f t="shared" ref="P4301" si="3238">SUM(D4301:O4301)</f>
        <v>506.1</v>
      </c>
      <c r="Q4301" s="173"/>
      <c r="R4301" s="551">
        <v>506.1</v>
      </c>
      <c r="S4301" s="551">
        <v>506.1</v>
      </c>
      <c r="T4301" s="521">
        <f t="shared" si="3237"/>
        <v>0</v>
      </c>
      <c r="U4301" s="209">
        <v>1</v>
      </c>
    </row>
    <row r="4302" spans="1:21" s="60" customFormat="1" ht="15.75" hidden="1" customHeight="1" thickBot="1">
      <c r="A4302" s="150" t="s">
        <v>91</v>
      </c>
      <c r="B4302" s="409"/>
      <c r="C4302" s="457" t="s">
        <v>1096</v>
      </c>
      <c r="D4302" s="312">
        <v>27.782052800000002</v>
      </c>
      <c r="E4302" s="313">
        <v>26.424584816903959</v>
      </c>
      <c r="F4302" s="313">
        <v>25.866486639983677</v>
      </c>
      <c r="G4302" s="313">
        <v>26.141802736693997</v>
      </c>
      <c r="H4302" s="313">
        <v>27.082416168340362</v>
      </c>
      <c r="I4302" s="313">
        <v>28.240796563073594</v>
      </c>
      <c r="J4302" s="313">
        <v>32.774233747005596</v>
      </c>
      <c r="K4302" s="313">
        <v>27.228430104863328</v>
      </c>
      <c r="L4302" s="313">
        <v>27.592038157495388</v>
      </c>
      <c r="M4302" s="313">
        <v>31.907535800297516</v>
      </c>
      <c r="N4302" s="313">
        <v>29.03042272984581</v>
      </c>
      <c r="O4302" s="305">
        <v>28.409596047951673</v>
      </c>
      <c r="P4302" s="314">
        <f>SUM(D4302:O4302)</f>
        <v>338.48039631245484</v>
      </c>
      <c r="Q4302" s="75"/>
      <c r="R4302" s="420">
        <v>338.5</v>
      </c>
      <c r="S4302" s="343">
        <v>338.5</v>
      </c>
      <c r="T4302" s="549">
        <f>R4302-S4302</f>
        <v>0</v>
      </c>
      <c r="U4302" s="209">
        <v>2</v>
      </c>
    </row>
    <row r="4303" spans="1:21" s="60" customFormat="1" ht="15.75" hidden="1" customHeight="1" thickBot="1">
      <c r="A4303" s="150" t="s">
        <v>91</v>
      </c>
      <c r="B4303" s="62"/>
      <c r="C4303" s="43" t="s">
        <v>1992</v>
      </c>
      <c r="D4303" s="109">
        <v>28.602399963587615</v>
      </c>
      <c r="E4303" s="110">
        <v>27.811049174038814</v>
      </c>
      <c r="F4303" s="110">
        <v>26.611072245598717</v>
      </c>
      <c r="G4303" s="110">
        <v>26.673301243548821</v>
      </c>
      <c r="H4303" s="110">
        <v>28.236326591294304</v>
      </c>
      <c r="I4303" s="110">
        <v>29.340252416759739</v>
      </c>
      <c r="J4303" s="110">
        <v>33.981389787028291</v>
      </c>
      <c r="K4303" s="110">
        <v>29.061630313459911</v>
      </c>
      <c r="L4303" s="110">
        <v>28.406612359451309</v>
      </c>
      <c r="M4303" s="110">
        <v>25.249076918249692</v>
      </c>
      <c r="N4303" s="110">
        <v>19.913992030682468</v>
      </c>
      <c r="O4303" s="111">
        <v>24.342312139392252</v>
      </c>
      <c r="P4303" s="112">
        <f t="shared" ref="P4303:P4312" si="3239">SUM(D4303:O4303)</f>
        <v>328.22941518309199</v>
      </c>
      <c r="Q4303" s="75"/>
      <c r="R4303" s="109">
        <v>350.6</v>
      </c>
      <c r="S4303" s="114">
        <v>350.6</v>
      </c>
      <c r="T4303" s="310">
        <f t="shared" ref="T4303:T4312" si="3240">R4303-S4303</f>
        <v>0</v>
      </c>
      <c r="U4303" s="209">
        <v>2</v>
      </c>
    </row>
    <row r="4304" spans="1:21" s="60" customFormat="1" ht="15.75" hidden="1" customHeight="1" thickBot="1">
      <c r="A4304" s="150" t="s">
        <v>91</v>
      </c>
      <c r="B4304" s="62"/>
      <c r="C4304" s="43" t="s">
        <v>1993</v>
      </c>
      <c r="D4304" s="312">
        <v>27.759940838426548</v>
      </c>
      <c r="E4304" s="313">
        <v>26.377150834493136</v>
      </c>
      <c r="F4304" s="313">
        <v>25.705436961784237</v>
      </c>
      <c r="G4304" s="313">
        <v>27.594525007805608</v>
      </c>
      <c r="H4304" s="313">
        <v>27.728221011306257</v>
      </c>
      <c r="I4304" s="313">
        <v>28.409965035617688</v>
      </c>
      <c r="J4304" s="313">
        <v>34.206659749069694</v>
      </c>
      <c r="K4304" s="313">
        <v>29.012847774566875</v>
      </c>
      <c r="L4304" s="313">
        <v>29.039076964902822</v>
      </c>
      <c r="M4304" s="313">
        <v>37.363110609701216</v>
      </c>
      <c r="N4304" s="313">
        <v>34.646955017786475</v>
      </c>
      <c r="O4304" s="305">
        <v>34.475341510965656</v>
      </c>
      <c r="P4304" s="314">
        <f t="shared" si="3239"/>
        <v>362.31923131642623</v>
      </c>
      <c r="Q4304" s="79"/>
      <c r="R4304" s="306">
        <v>345.9</v>
      </c>
      <c r="S4304" s="342">
        <v>345.9</v>
      </c>
      <c r="T4304" s="355">
        <f t="shared" si="3240"/>
        <v>0</v>
      </c>
      <c r="U4304" s="209">
        <v>2</v>
      </c>
    </row>
    <row r="4305" spans="1:21" s="60" customFormat="1" ht="15.6" hidden="1" customHeight="1" thickBot="1">
      <c r="A4305" s="150" t="s">
        <v>91</v>
      </c>
      <c r="B4305" s="62"/>
      <c r="C4305" s="43" t="s">
        <v>1994</v>
      </c>
      <c r="D4305" s="109">
        <v>36.326393819709168</v>
      </c>
      <c r="E4305" s="110">
        <v>35.220070316877795</v>
      </c>
      <c r="F4305" s="110">
        <v>32.931011262153831</v>
      </c>
      <c r="G4305" s="110">
        <v>35.151307631050564</v>
      </c>
      <c r="H4305" s="110">
        <v>35.66048324473978</v>
      </c>
      <c r="I4305" s="110">
        <v>39.040114870327336</v>
      </c>
      <c r="J4305" s="110">
        <v>46.208440002761868</v>
      </c>
      <c r="K4305" s="110">
        <v>36.58526561592172</v>
      </c>
      <c r="L4305" s="110">
        <v>38.166851733384604</v>
      </c>
      <c r="M4305" s="110">
        <v>45.197328548328144</v>
      </c>
      <c r="N4305" s="110">
        <v>41.50728602213092</v>
      </c>
      <c r="O4305" s="111">
        <v>39.377299999168272</v>
      </c>
      <c r="P4305" s="112">
        <f t="shared" si="3239"/>
        <v>461.37185306655397</v>
      </c>
      <c r="Q4305" s="113"/>
      <c r="R4305" s="109">
        <v>427.2</v>
      </c>
      <c r="S4305" s="114">
        <v>427.2</v>
      </c>
      <c r="T4305" s="115">
        <f t="shared" si="3240"/>
        <v>0</v>
      </c>
      <c r="U4305" s="209">
        <v>2</v>
      </c>
    </row>
    <row r="4306" spans="1:21" s="60" customFormat="1" ht="15.6" hidden="1" customHeight="1" thickBot="1">
      <c r="A4306" s="150" t="s">
        <v>91</v>
      </c>
      <c r="B4306" s="62"/>
      <c r="C4306" s="43" t="s">
        <v>1995</v>
      </c>
      <c r="D4306" s="109">
        <v>41.223137799999996</v>
      </c>
      <c r="E4306" s="110">
        <v>38.273822509999995</v>
      </c>
      <c r="F4306" s="110">
        <v>37.9566412</v>
      </c>
      <c r="G4306" s="110">
        <v>37.336918590000003</v>
      </c>
      <c r="H4306" s="110">
        <v>39.980232110000003</v>
      </c>
      <c r="I4306" s="110">
        <v>39.953867680000002</v>
      </c>
      <c r="J4306" s="110">
        <v>49.404738799999997</v>
      </c>
      <c r="K4306" s="110">
        <v>40.074567610000003</v>
      </c>
      <c r="L4306" s="110">
        <v>40.517508380000002</v>
      </c>
      <c r="M4306" s="110">
        <v>46.077737200000001</v>
      </c>
      <c r="N4306" s="110">
        <v>41.173955590000006</v>
      </c>
      <c r="O4306" s="111">
        <v>40.249842030000003</v>
      </c>
      <c r="P4306" s="112">
        <f t="shared" si="3239"/>
        <v>492.22296950000003</v>
      </c>
      <c r="Q4306" s="79"/>
      <c r="R4306" s="117">
        <v>487.3</v>
      </c>
      <c r="S4306" s="114">
        <v>487.3</v>
      </c>
      <c r="T4306" s="115">
        <f t="shared" si="3240"/>
        <v>0</v>
      </c>
      <c r="U4306" s="209">
        <v>2</v>
      </c>
    </row>
    <row r="4307" spans="1:21" s="60" customFormat="1" ht="15.75" hidden="1" customHeight="1" thickBot="1">
      <c r="A4307" s="150" t="s">
        <v>91</v>
      </c>
      <c r="B4307" s="62">
        <f>+B4301+1</f>
        <v>701</v>
      </c>
      <c r="C4307" s="43" t="s">
        <v>1996</v>
      </c>
      <c r="D4307" s="109">
        <v>41.076571739999991</v>
      </c>
      <c r="E4307" s="110">
        <v>38.639470869999997</v>
      </c>
      <c r="F4307" s="110">
        <v>37.456933210000003</v>
      </c>
      <c r="G4307" s="110">
        <v>39.215178409999993</v>
      </c>
      <c r="H4307" s="110">
        <v>39.629928480193826</v>
      </c>
      <c r="I4307" s="110">
        <v>41.091624098506301</v>
      </c>
      <c r="J4307" s="110">
        <v>46.543337082335867</v>
      </c>
      <c r="K4307" s="110">
        <v>39.18091719932135</v>
      </c>
      <c r="L4307" s="110">
        <v>40.863591031619627</v>
      </c>
      <c r="M4307" s="110">
        <v>45.410366442139164</v>
      </c>
      <c r="N4307" s="110">
        <v>41.542472538211371</v>
      </c>
      <c r="O4307" s="111">
        <v>40.955771011747899</v>
      </c>
      <c r="P4307" s="112">
        <f t="shared" si="3239"/>
        <v>491.60616211407546</v>
      </c>
      <c r="Q4307" s="79"/>
      <c r="R4307" s="116">
        <v>489.7</v>
      </c>
      <c r="S4307" s="114">
        <v>489.7</v>
      </c>
      <c r="T4307" s="115">
        <f t="shared" si="3240"/>
        <v>0</v>
      </c>
      <c r="U4307" s="209">
        <v>2</v>
      </c>
    </row>
    <row r="4308" spans="1:21" s="60" customFormat="1" ht="15.75" hidden="1" customHeight="1">
      <c r="A4308" s="150" t="s">
        <v>91</v>
      </c>
      <c r="B4308" s="408">
        <v>755</v>
      </c>
      <c r="C4308" s="546" t="s">
        <v>1997</v>
      </c>
      <c r="D4308" s="306">
        <v>39.495825004723216</v>
      </c>
      <c r="E4308" s="307">
        <v>38.424733892315523</v>
      </c>
      <c r="F4308" s="307">
        <v>36.99558273890171</v>
      </c>
      <c r="G4308" s="307">
        <v>37.028292977188826</v>
      </c>
      <c r="H4308" s="307">
        <v>39.224409352527424</v>
      </c>
      <c r="I4308" s="307">
        <v>42.181660769304855</v>
      </c>
      <c r="J4308" s="307">
        <v>47.58722468349012</v>
      </c>
      <c r="K4308" s="307">
        <v>40.870103929999999</v>
      </c>
      <c r="L4308" s="307">
        <v>39.950143492745248</v>
      </c>
      <c r="M4308" s="307">
        <v>45.950262649493588</v>
      </c>
      <c r="N4308" s="307">
        <v>42.72210292429935</v>
      </c>
      <c r="O4308" s="308">
        <v>41.297084769748629</v>
      </c>
      <c r="P4308" s="309">
        <f t="shared" si="3239"/>
        <v>491.72742718473853</v>
      </c>
      <c r="Q4308" s="79"/>
      <c r="R4308" s="342">
        <v>490.5</v>
      </c>
      <c r="S4308" s="342">
        <v>490.5</v>
      </c>
      <c r="T4308" s="355">
        <f t="shared" si="3240"/>
        <v>0</v>
      </c>
      <c r="U4308" s="209">
        <v>2</v>
      </c>
    </row>
    <row r="4309" spans="1:21" s="60" customFormat="1" ht="15.75" customHeight="1">
      <c r="A4309" s="150" t="s">
        <v>91</v>
      </c>
      <c r="B4309" s="513">
        <v>701</v>
      </c>
      <c r="C4309" s="550" t="s">
        <v>1998</v>
      </c>
      <c r="D4309" s="551">
        <v>41.494832977768105</v>
      </c>
      <c r="E4309" s="551">
        <v>40.140002784452705</v>
      </c>
      <c r="F4309" s="551">
        <v>37.216904082235715</v>
      </c>
      <c r="G4309" s="551">
        <v>39.397707315061353</v>
      </c>
      <c r="H4309" s="551">
        <v>40.190520575364687</v>
      </c>
      <c r="I4309" s="565">
        <v>40.6</v>
      </c>
      <c r="J4309" s="565">
        <v>47.7</v>
      </c>
      <c r="K4309" s="565">
        <v>40.799999999999997</v>
      </c>
      <c r="L4309" s="565">
        <v>40.6</v>
      </c>
      <c r="M4309" s="565">
        <v>48.4</v>
      </c>
      <c r="N4309" s="565">
        <v>41.2</v>
      </c>
      <c r="O4309" s="551">
        <f>(R4309)-SUM(D4309:N4309)</f>
        <v>43.060032265117457</v>
      </c>
      <c r="P4309" s="552">
        <f t="shared" si="3239"/>
        <v>500.8</v>
      </c>
      <c r="Q4309" s="523"/>
      <c r="R4309" s="553">
        <v>500.8</v>
      </c>
      <c r="S4309" s="551">
        <v>500.8</v>
      </c>
      <c r="T4309" s="521">
        <f t="shared" si="3240"/>
        <v>0</v>
      </c>
      <c r="U4309" s="209">
        <v>1</v>
      </c>
    </row>
    <row r="4310" spans="1:21" s="60" customFormat="1" ht="15.75" customHeight="1">
      <c r="A4310" s="150" t="s">
        <v>91</v>
      </c>
      <c r="B4310" s="513">
        <v>702</v>
      </c>
      <c r="C4310" s="550" t="s">
        <v>1999</v>
      </c>
      <c r="D4310" s="565">
        <v>41</v>
      </c>
      <c r="E4310" s="565">
        <v>38.9</v>
      </c>
      <c r="F4310" s="565">
        <v>38.5</v>
      </c>
      <c r="G4310" s="565">
        <v>38</v>
      </c>
      <c r="H4310" s="565">
        <v>38.799999999999997</v>
      </c>
      <c r="I4310" s="565">
        <v>41.1</v>
      </c>
      <c r="J4310" s="565">
        <v>50</v>
      </c>
      <c r="K4310" s="565">
        <v>41.1</v>
      </c>
      <c r="L4310" s="565">
        <v>42.4</v>
      </c>
      <c r="M4310" s="565">
        <v>48.5</v>
      </c>
      <c r="N4310" s="565">
        <v>43.7</v>
      </c>
      <c r="O4310" s="554">
        <f>(R4310)-SUM(D4310:N4310)</f>
        <v>43.400000000000034</v>
      </c>
      <c r="P4310" s="555">
        <f t="shared" si="3239"/>
        <v>505.4</v>
      </c>
      <c r="Q4310" s="240"/>
      <c r="R4310" s="553">
        <v>505.4</v>
      </c>
      <c r="S4310" s="551">
        <v>505.4</v>
      </c>
      <c r="T4310" s="521">
        <v>38.9</v>
      </c>
      <c r="U4310" s="209">
        <v>1</v>
      </c>
    </row>
    <row r="4311" spans="1:21" s="60" customFormat="1" ht="15.75" hidden="1" customHeight="1" thickBot="1">
      <c r="A4311" s="150" t="s">
        <v>91</v>
      </c>
      <c r="B4311" s="409"/>
      <c r="C4311" s="457" t="s">
        <v>2000</v>
      </c>
      <c r="D4311" s="415"/>
      <c r="E4311" s="416"/>
      <c r="F4311" s="416"/>
      <c r="G4311" s="416"/>
      <c r="H4311" s="416"/>
      <c r="I4311" s="416"/>
      <c r="J4311" s="416"/>
      <c r="K4311" s="416"/>
      <c r="L4311" s="416"/>
      <c r="M4311" s="416"/>
      <c r="N4311" s="416"/>
      <c r="O4311" s="305">
        <f>(R4311)-SUM(D4311:N4311)</f>
        <v>0</v>
      </c>
      <c r="P4311" s="314">
        <f t="shared" si="3239"/>
        <v>0</v>
      </c>
      <c r="Q4311" s="80"/>
      <c r="R4311" s="420"/>
      <c r="S4311" s="343"/>
      <c r="T4311" s="403">
        <f t="shared" si="3240"/>
        <v>0</v>
      </c>
      <c r="U4311" s="209">
        <v>2</v>
      </c>
    </row>
    <row r="4312" spans="1:21" s="60" customFormat="1" ht="15.75" hidden="1" customHeight="1" thickBot="1">
      <c r="A4312" s="150" t="s">
        <v>91</v>
      </c>
      <c r="B4312" s="213"/>
      <c r="C4312" s="43" t="s">
        <v>2001</v>
      </c>
      <c r="D4312" s="134"/>
      <c r="E4312" s="133"/>
      <c r="F4312" s="133"/>
      <c r="G4312" s="133"/>
      <c r="H4312" s="133"/>
      <c r="I4312" s="133"/>
      <c r="J4312" s="133"/>
      <c r="K4312" s="133"/>
      <c r="L4312" s="133"/>
      <c r="M4312" s="133"/>
      <c r="N4312" s="133"/>
      <c r="O4312" s="111">
        <f>(R4312)-SUM(D4312:N4312)</f>
        <v>0</v>
      </c>
      <c r="P4312" s="112">
        <f t="shared" si="3239"/>
        <v>0</v>
      </c>
      <c r="Q4312" s="80"/>
      <c r="R4312" s="120"/>
      <c r="S4312" s="114"/>
      <c r="T4312" s="115">
        <f t="shared" si="3240"/>
        <v>0</v>
      </c>
      <c r="U4312" s="209">
        <v>2</v>
      </c>
    </row>
    <row r="4313" spans="1:21" s="60" customFormat="1" ht="15.75" hidden="1" customHeight="1" thickBot="1">
      <c r="A4313" s="150" t="s">
        <v>91</v>
      </c>
      <c r="B4313" s="213"/>
      <c r="C4313" s="43" t="s">
        <v>2591</v>
      </c>
      <c r="D4313" s="492"/>
      <c r="E4313" s="491"/>
      <c r="F4313" s="491"/>
      <c r="G4313" s="491"/>
      <c r="H4313" s="491"/>
      <c r="I4313" s="491"/>
      <c r="J4313" s="491"/>
      <c r="K4313" s="491"/>
      <c r="L4313" s="491"/>
      <c r="M4313" s="491"/>
      <c r="N4313" s="491"/>
      <c r="O4313" s="111">
        <f t="shared" ref="O4313:O4315" si="3241">(R4313)-SUM(D4313:N4313)</f>
        <v>0</v>
      </c>
      <c r="P4313" s="112">
        <f t="shared" ref="P4313:P4315" si="3242">SUM(D4313:O4313)</f>
        <v>0</v>
      </c>
      <c r="Q4313" s="80"/>
      <c r="R4313" s="487"/>
      <c r="S4313" s="488"/>
      <c r="T4313" s="115">
        <f t="shared" ref="T4313:T4315" si="3243">R4313-S4313</f>
        <v>0</v>
      </c>
      <c r="U4313" s="209">
        <v>2</v>
      </c>
    </row>
    <row r="4314" spans="1:21" s="60" customFormat="1" ht="15.75" hidden="1" customHeight="1" thickBot="1">
      <c r="A4314" s="150" t="s">
        <v>91</v>
      </c>
      <c r="B4314" s="213"/>
      <c r="C4314" s="43" t="s">
        <v>2687</v>
      </c>
      <c r="D4314" s="492"/>
      <c r="E4314" s="491"/>
      <c r="F4314" s="491"/>
      <c r="G4314" s="491"/>
      <c r="H4314" s="491"/>
      <c r="I4314" s="491"/>
      <c r="J4314" s="491"/>
      <c r="K4314" s="491"/>
      <c r="L4314" s="491"/>
      <c r="M4314" s="491"/>
      <c r="N4314" s="491"/>
      <c r="O4314" s="111">
        <f t="shared" si="3241"/>
        <v>0</v>
      </c>
      <c r="P4314" s="112">
        <f t="shared" si="3242"/>
        <v>0</v>
      </c>
      <c r="Q4314" s="80"/>
      <c r="R4314" s="487"/>
      <c r="S4314" s="488"/>
      <c r="T4314" s="115">
        <f t="shared" si="3243"/>
        <v>0</v>
      </c>
      <c r="U4314" s="209">
        <v>2</v>
      </c>
    </row>
    <row r="4315" spans="1:21" s="60" customFormat="1" ht="15.75" hidden="1" customHeight="1" thickBot="1">
      <c r="A4315" s="150" t="s">
        <v>91</v>
      </c>
      <c r="B4315" s="213"/>
      <c r="C4315" s="43" t="s">
        <v>2783</v>
      </c>
      <c r="D4315" s="492"/>
      <c r="E4315" s="491"/>
      <c r="F4315" s="491"/>
      <c r="G4315" s="491"/>
      <c r="H4315" s="491"/>
      <c r="I4315" s="491"/>
      <c r="J4315" s="491"/>
      <c r="K4315" s="491"/>
      <c r="L4315" s="491"/>
      <c r="M4315" s="491"/>
      <c r="N4315" s="491"/>
      <c r="O4315" s="111">
        <f t="shared" si="3241"/>
        <v>0</v>
      </c>
      <c r="P4315" s="112">
        <f t="shared" si="3242"/>
        <v>0</v>
      </c>
      <c r="Q4315" s="80"/>
      <c r="R4315" s="487"/>
      <c r="S4315" s="488"/>
      <c r="T4315" s="115">
        <f t="shared" si="3243"/>
        <v>0</v>
      </c>
      <c r="U4315" s="209">
        <v>2</v>
      </c>
    </row>
    <row r="4316" spans="1:21" s="118" customFormat="1" ht="15.6" customHeight="1">
      <c r="B4316" s="82"/>
      <c r="C4316" s="50"/>
      <c r="D4316" s="83"/>
      <c r="E4316" s="83"/>
      <c r="F4316" s="83"/>
      <c r="G4316" s="83"/>
      <c r="H4316" s="83"/>
      <c r="I4316" s="83"/>
      <c r="J4316" s="83"/>
      <c r="K4316" s="83"/>
      <c r="L4316" s="83"/>
      <c r="M4316" s="83"/>
      <c r="N4316" s="83"/>
      <c r="O4316" s="83"/>
      <c r="P4316" s="83"/>
      <c r="Q4316" s="84"/>
      <c r="R4316" s="83"/>
      <c r="S4316" s="83"/>
      <c r="T4316" s="67"/>
      <c r="U4316" s="209">
        <v>1</v>
      </c>
    </row>
    <row r="4317" spans="1:21" s="60" customFormat="1" ht="15.75" hidden="1" customHeight="1" thickBot="1">
      <c r="A4317" s="174" t="s">
        <v>92</v>
      </c>
      <c r="B4317" s="213"/>
      <c r="C4317" s="182" t="s">
        <v>426</v>
      </c>
      <c r="D4317" s="299">
        <v>0</v>
      </c>
      <c r="E4317" s="299">
        <v>0</v>
      </c>
      <c r="F4317" s="299">
        <v>0</v>
      </c>
      <c r="G4317" s="299">
        <v>0</v>
      </c>
      <c r="H4317" s="299">
        <v>0</v>
      </c>
      <c r="I4317" s="299">
        <v>0</v>
      </c>
      <c r="J4317" s="299">
        <v>0.25</v>
      </c>
      <c r="K4317" s="299">
        <v>0.25</v>
      </c>
      <c r="L4317" s="299">
        <v>0.25</v>
      </c>
      <c r="M4317" s="299">
        <v>0.25</v>
      </c>
      <c r="N4317" s="288">
        <f t="shared" ref="N4317:O4319" si="3244">N4320/$P4320</f>
        <v>0</v>
      </c>
      <c r="O4317" s="288">
        <f t="shared" si="3244"/>
        <v>0</v>
      </c>
      <c r="P4317" s="290">
        <f t="shared" ref="P4317:P4348" si="3245">SUM(D4317:O4317)</f>
        <v>1</v>
      </c>
      <c r="Q4317" s="291"/>
      <c r="R4317" s="83"/>
      <c r="S4317" s="83"/>
      <c r="T4317" s="67"/>
      <c r="U4317" s="209">
        <v>2</v>
      </c>
    </row>
    <row r="4318" spans="1:21" s="60" customFormat="1" ht="15.75" hidden="1" customHeight="1" thickBot="1">
      <c r="A4318" s="150" t="s">
        <v>92</v>
      </c>
      <c r="B4318" s="213"/>
      <c r="C4318" s="182" t="s">
        <v>427</v>
      </c>
      <c r="D4318" s="119">
        <v>0</v>
      </c>
      <c r="E4318" s="119">
        <v>0</v>
      </c>
      <c r="F4318" s="119">
        <v>0</v>
      </c>
      <c r="G4318" s="119">
        <v>0</v>
      </c>
      <c r="H4318" s="119">
        <v>0</v>
      </c>
      <c r="I4318" s="119">
        <v>0</v>
      </c>
      <c r="J4318" s="119">
        <v>0.25</v>
      </c>
      <c r="K4318" s="119">
        <v>0.25</v>
      </c>
      <c r="L4318" s="119">
        <v>0.25</v>
      </c>
      <c r="M4318" s="119">
        <v>0.25</v>
      </c>
      <c r="N4318" s="119">
        <f t="shared" si="3244"/>
        <v>0</v>
      </c>
      <c r="O4318" s="119">
        <f t="shared" si="3244"/>
        <v>0</v>
      </c>
      <c r="P4318" s="107">
        <f t="shared" si="3245"/>
        <v>1</v>
      </c>
      <c r="Q4318" s="291"/>
      <c r="R4318" s="83"/>
      <c r="S4318" s="83"/>
      <c r="T4318" s="67"/>
      <c r="U4318" s="209">
        <v>2</v>
      </c>
    </row>
    <row r="4319" spans="1:21" s="60" customFormat="1" ht="15.75" hidden="1" customHeight="1" thickBot="1">
      <c r="A4319" s="150" t="s">
        <v>92</v>
      </c>
      <c r="B4319" s="213"/>
      <c r="C4319" s="182" t="s">
        <v>428</v>
      </c>
      <c r="D4319" s="346">
        <v>0</v>
      </c>
      <c r="E4319" s="346">
        <v>0</v>
      </c>
      <c r="F4319" s="346">
        <v>0</v>
      </c>
      <c r="G4319" s="346">
        <v>0</v>
      </c>
      <c r="H4319" s="346">
        <v>0</v>
      </c>
      <c r="I4319" s="346">
        <v>0</v>
      </c>
      <c r="J4319" s="346">
        <v>0.25</v>
      </c>
      <c r="K4319" s="346">
        <v>0.25</v>
      </c>
      <c r="L4319" s="346">
        <v>0.25</v>
      </c>
      <c r="M4319" s="346">
        <v>0.25</v>
      </c>
      <c r="N4319" s="346">
        <f t="shared" si="3244"/>
        <v>0</v>
      </c>
      <c r="O4319" s="346">
        <v>0</v>
      </c>
      <c r="P4319" s="295">
        <f t="shared" si="3245"/>
        <v>1</v>
      </c>
      <c r="Q4319" s="291"/>
      <c r="R4319" s="83"/>
      <c r="S4319" s="83"/>
      <c r="T4319" s="67"/>
      <c r="U4319" s="209">
        <v>2</v>
      </c>
    </row>
    <row r="4320" spans="1:21" s="60" customFormat="1" ht="15.75" hidden="1" customHeight="1" thickBot="1">
      <c r="A4320" s="150" t="s">
        <v>92</v>
      </c>
      <c r="B4320" s="213"/>
      <c r="C4320" s="182" t="s">
        <v>429</v>
      </c>
      <c r="D4320" s="153">
        <f t="shared" ref="D4320:D4327" si="3246">D4342/$P4342</f>
        <v>0</v>
      </c>
      <c r="E4320" s="296">
        <f t="shared" ref="E4320:O4320" si="3247">E4342/$P4342</f>
        <v>0</v>
      </c>
      <c r="F4320" s="296">
        <f t="shared" si="3247"/>
        <v>0</v>
      </c>
      <c r="G4320" s="296">
        <f t="shared" si="3247"/>
        <v>0</v>
      </c>
      <c r="H4320" s="296">
        <f t="shared" si="3247"/>
        <v>0</v>
      </c>
      <c r="I4320" s="296">
        <f t="shared" si="3247"/>
        <v>0</v>
      </c>
      <c r="J4320" s="296">
        <f t="shared" si="3247"/>
        <v>0.25</v>
      </c>
      <c r="K4320" s="296">
        <f t="shared" si="3247"/>
        <v>0.25</v>
      </c>
      <c r="L4320" s="296">
        <f t="shared" si="3247"/>
        <v>0.25</v>
      </c>
      <c r="M4320" s="154">
        <f t="shared" si="3247"/>
        <v>0.25</v>
      </c>
      <c r="N4320" s="154">
        <f t="shared" si="3247"/>
        <v>0</v>
      </c>
      <c r="O4320" s="154">
        <f t="shared" si="3247"/>
        <v>0</v>
      </c>
      <c r="P4320" s="155">
        <f t="shared" si="3245"/>
        <v>1</v>
      </c>
      <c r="Q4320" s="291"/>
      <c r="R4320" s="83"/>
      <c r="S4320" s="83"/>
      <c r="T4320" s="67"/>
      <c r="U4320" s="209">
        <v>2</v>
      </c>
    </row>
    <row r="4321" spans="1:21" s="60" customFormat="1" ht="15.75" hidden="1" customHeight="1" thickBot="1">
      <c r="A4321" s="150" t="s">
        <v>92</v>
      </c>
      <c r="B4321" s="213"/>
      <c r="C4321" s="456" t="s">
        <v>430</v>
      </c>
      <c r="D4321" s="153">
        <f t="shared" si="3246"/>
        <v>0</v>
      </c>
      <c r="E4321" s="296">
        <f t="shared" ref="E4321:O4322" si="3248">E4343/$P4343</f>
        <v>0</v>
      </c>
      <c r="F4321" s="296">
        <f t="shared" si="3248"/>
        <v>0</v>
      </c>
      <c r="G4321" s="296">
        <f t="shared" si="3248"/>
        <v>0</v>
      </c>
      <c r="H4321" s="296">
        <f t="shared" si="3248"/>
        <v>0</v>
      </c>
      <c r="I4321" s="296">
        <f t="shared" si="3248"/>
        <v>0</v>
      </c>
      <c r="J4321" s="296">
        <f t="shared" si="3248"/>
        <v>0.25</v>
      </c>
      <c r="K4321" s="296">
        <f t="shared" si="3248"/>
        <v>0.25</v>
      </c>
      <c r="L4321" s="296">
        <f t="shared" si="3248"/>
        <v>0.25</v>
      </c>
      <c r="M4321" s="154">
        <f t="shared" si="3248"/>
        <v>0.25</v>
      </c>
      <c r="N4321" s="154">
        <f t="shared" si="3248"/>
        <v>0</v>
      </c>
      <c r="O4321" s="154">
        <f t="shared" si="3248"/>
        <v>0</v>
      </c>
      <c r="P4321" s="155">
        <f t="shared" si="3245"/>
        <v>1</v>
      </c>
      <c r="Q4321" s="157">
        <f>(P4343/P4342-1)</f>
        <v>0</v>
      </c>
      <c r="R4321" s="83"/>
      <c r="S4321" s="83"/>
      <c r="T4321" s="67"/>
      <c r="U4321" s="209">
        <v>2</v>
      </c>
    </row>
    <row r="4322" spans="1:21" s="60" customFormat="1" ht="15.75" hidden="1" customHeight="1" thickBot="1">
      <c r="A4322" s="150" t="s">
        <v>92</v>
      </c>
      <c r="B4322" s="213"/>
      <c r="C4322" s="182" t="s">
        <v>492</v>
      </c>
      <c r="D4322" s="153">
        <f t="shared" si="3246"/>
        <v>0</v>
      </c>
      <c r="E4322" s="296">
        <f t="shared" si="3248"/>
        <v>0</v>
      </c>
      <c r="F4322" s="296">
        <f t="shared" si="3248"/>
        <v>0</v>
      </c>
      <c r="G4322" s="296">
        <f t="shared" si="3248"/>
        <v>0</v>
      </c>
      <c r="H4322" s="296">
        <f t="shared" si="3248"/>
        <v>0</v>
      </c>
      <c r="I4322" s="296">
        <f t="shared" si="3248"/>
        <v>0</v>
      </c>
      <c r="J4322" s="296">
        <f t="shared" si="3248"/>
        <v>0.25</v>
      </c>
      <c r="K4322" s="296">
        <f t="shared" si="3248"/>
        <v>0.25</v>
      </c>
      <c r="L4322" s="296">
        <f t="shared" si="3248"/>
        <v>0.25</v>
      </c>
      <c r="M4322" s="296">
        <f t="shared" si="3248"/>
        <v>0.25</v>
      </c>
      <c r="N4322" s="296">
        <f t="shared" si="3248"/>
        <v>0</v>
      </c>
      <c r="O4322" s="296">
        <f t="shared" si="3248"/>
        <v>0</v>
      </c>
      <c r="P4322" s="155">
        <f t="shared" si="3245"/>
        <v>1</v>
      </c>
      <c r="Q4322" s="157">
        <f t="shared" ref="Q4322:Q4327" si="3249">(P4344/P4343-1)</f>
        <v>0</v>
      </c>
      <c r="R4322" s="83"/>
      <c r="S4322" s="83"/>
      <c r="T4322" s="67"/>
      <c r="U4322" s="209">
        <v>2</v>
      </c>
    </row>
    <row r="4323" spans="1:21" s="60" customFormat="1" ht="15.75" hidden="1" customHeight="1" thickBot="1">
      <c r="A4323" s="150" t="s">
        <v>92</v>
      </c>
      <c r="B4323" s="213"/>
      <c r="C4323" s="182" t="s">
        <v>613</v>
      </c>
      <c r="D4323" s="153">
        <f t="shared" si="3246"/>
        <v>0</v>
      </c>
      <c r="E4323" s="296">
        <f t="shared" ref="E4323:O4323" si="3250">E4345/$P4345</f>
        <v>0</v>
      </c>
      <c r="F4323" s="296">
        <f t="shared" si="3250"/>
        <v>0</v>
      </c>
      <c r="G4323" s="296">
        <f t="shared" si="3250"/>
        <v>0</v>
      </c>
      <c r="H4323" s="296">
        <f t="shared" si="3250"/>
        <v>0</v>
      </c>
      <c r="I4323" s="296">
        <f t="shared" si="3250"/>
        <v>0</v>
      </c>
      <c r="J4323" s="296">
        <f t="shared" si="3250"/>
        <v>0.25</v>
      </c>
      <c r="K4323" s="296">
        <f t="shared" si="3250"/>
        <v>0.25</v>
      </c>
      <c r="L4323" s="296">
        <f t="shared" si="3250"/>
        <v>0.25</v>
      </c>
      <c r="M4323" s="296">
        <f t="shared" si="3250"/>
        <v>0.25</v>
      </c>
      <c r="N4323" s="296">
        <f t="shared" si="3250"/>
        <v>0</v>
      </c>
      <c r="O4323" s="296">
        <f t="shared" si="3250"/>
        <v>0</v>
      </c>
      <c r="P4323" s="155">
        <f t="shared" si="3245"/>
        <v>1</v>
      </c>
      <c r="Q4323" s="156">
        <f t="shared" si="3249"/>
        <v>0</v>
      </c>
      <c r="R4323" s="83"/>
      <c r="S4323" s="83"/>
      <c r="T4323" s="67"/>
      <c r="U4323" s="209">
        <v>2</v>
      </c>
    </row>
    <row r="4324" spans="1:21" s="60" customFormat="1" ht="15.75" hidden="1" customHeight="1" thickBot="1">
      <c r="A4324" s="150" t="s">
        <v>92</v>
      </c>
      <c r="B4324" s="213"/>
      <c r="C4324" s="48" t="s">
        <v>709</v>
      </c>
      <c r="D4324" s="153">
        <f t="shared" si="3246"/>
        <v>0</v>
      </c>
      <c r="E4324" s="296">
        <f t="shared" ref="E4324:O4324" si="3251">E4346/$P4346</f>
        <v>0</v>
      </c>
      <c r="F4324" s="296">
        <f t="shared" si="3251"/>
        <v>0</v>
      </c>
      <c r="G4324" s="296">
        <f t="shared" si="3251"/>
        <v>0</v>
      </c>
      <c r="H4324" s="296">
        <f t="shared" si="3251"/>
        <v>0</v>
      </c>
      <c r="I4324" s="296">
        <f t="shared" si="3251"/>
        <v>0</v>
      </c>
      <c r="J4324" s="296">
        <f t="shared" si="3251"/>
        <v>0.25</v>
      </c>
      <c r="K4324" s="296">
        <f t="shared" si="3251"/>
        <v>0.25</v>
      </c>
      <c r="L4324" s="296">
        <f t="shared" si="3251"/>
        <v>0.25</v>
      </c>
      <c r="M4324" s="296">
        <f t="shared" si="3251"/>
        <v>0.25</v>
      </c>
      <c r="N4324" s="296">
        <f t="shared" si="3251"/>
        <v>0</v>
      </c>
      <c r="O4324" s="296">
        <f t="shared" si="3251"/>
        <v>0</v>
      </c>
      <c r="P4324" s="155">
        <f t="shared" si="3245"/>
        <v>1</v>
      </c>
      <c r="Q4324" s="156">
        <f t="shared" si="3249"/>
        <v>0</v>
      </c>
      <c r="R4324" s="83"/>
      <c r="S4324" s="83"/>
      <c r="T4324" s="232"/>
      <c r="U4324" s="209">
        <v>2</v>
      </c>
    </row>
    <row r="4325" spans="1:21" s="60" customFormat="1" ht="15.75" hidden="1" customHeight="1" thickBot="1">
      <c r="A4325" s="150" t="s">
        <v>92</v>
      </c>
      <c r="B4325" s="62"/>
      <c r="C4325" s="47" t="s">
        <v>798</v>
      </c>
      <c r="D4325" s="298">
        <f t="shared" si="3246"/>
        <v>0</v>
      </c>
      <c r="E4325" s="299">
        <f t="shared" ref="E4325:O4325" si="3252">E4347/$P4347</f>
        <v>0</v>
      </c>
      <c r="F4325" s="299">
        <f t="shared" si="3252"/>
        <v>0</v>
      </c>
      <c r="G4325" s="299">
        <f t="shared" si="3252"/>
        <v>0</v>
      </c>
      <c r="H4325" s="299">
        <f t="shared" si="3252"/>
        <v>0</v>
      </c>
      <c r="I4325" s="299">
        <f t="shared" si="3252"/>
        <v>0</v>
      </c>
      <c r="J4325" s="299">
        <f t="shared" si="3252"/>
        <v>0.25</v>
      </c>
      <c r="K4325" s="299">
        <f t="shared" si="3252"/>
        <v>0.25</v>
      </c>
      <c r="L4325" s="299">
        <f t="shared" si="3252"/>
        <v>0.25</v>
      </c>
      <c r="M4325" s="299">
        <f t="shared" si="3252"/>
        <v>0.25</v>
      </c>
      <c r="N4325" s="299">
        <f t="shared" si="3252"/>
        <v>0</v>
      </c>
      <c r="O4325" s="299">
        <f t="shared" si="3252"/>
        <v>0</v>
      </c>
      <c r="P4325" s="300">
        <f t="shared" si="3245"/>
        <v>1</v>
      </c>
      <c r="Q4325" s="301">
        <f t="shared" si="3249"/>
        <v>0</v>
      </c>
      <c r="R4325" s="83"/>
      <c r="S4325" s="83"/>
      <c r="T4325" s="67"/>
      <c r="U4325" s="209">
        <v>2</v>
      </c>
    </row>
    <row r="4326" spans="1:21" s="60" customFormat="1" ht="15.75" hidden="1" customHeight="1" thickBot="1">
      <c r="A4326" s="150" t="s">
        <v>92</v>
      </c>
      <c r="B4326" s="62"/>
      <c r="C4326" s="47" t="s">
        <v>877</v>
      </c>
      <c r="D4326" s="130">
        <f t="shared" si="3246"/>
        <v>0</v>
      </c>
      <c r="E4326" s="119">
        <f t="shared" ref="E4326:O4327" si="3253">E4348/$P4348</f>
        <v>0</v>
      </c>
      <c r="F4326" s="119">
        <f t="shared" si="3253"/>
        <v>0</v>
      </c>
      <c r="G4326" s="119">
        <f t="shared" si="3253"/>
        <v>0</v>
      </c>
      <c r="H4326" s="119">
        <f t="shared" si="3253"/>
        <v>0</v>
      </c>
      <c r="I4326" s="119">
        <f t="shared" si="3253"/>
        <v>0</v>
      </c>
      <c r="J4326" s="119">
        <f t="shared" si="3253"/>
        <v>0.25</v>
      </c>
      <c r="K4326" s="119">
        <f t="shared" si="3253"/>
        <v>0.25</v>
      </c>
      <c r="L4326" s="119">
        <f t="shared" si="3253"/>
        <v>0.25</v>
      </c>
      <c r="M4326" s="119">
        <f t="shared" si="3253"/>
        <v>0.25</v>
      </c>
      <c r="N4326" s="119">
        <f t="shared" si="3253"/>
        <v>0</v>
      </c>
      <c r="O4326" s="119">
        <f t="shared" si="3253"/>
        <v>0</v>
      </c>
      <c r="P4326" s="175">
        <f t="shared" si="3245"/>
        <v>1</v>
      </c>
      <c r="Q4326" s="176">
        <f t="shared" si="3249"/>
        <v>0</v>
      </c>
      <c r="R4326" s="83"/>
      <c r="S4326" s="83"/>
      <c r="T4326" s="67"/>
      <c r="U4326" s="209">
        <v>2</v>
      </c>
    </row>
    <row r="4327" spans="1:21" s="60" customFormat="1" ht="15.6" hidden="1" customHeight="1" thickBot="1">
      <c r="A4327" s="150" t="s">
        <v>92</v>
      </c>
      <c r="B4327" s="62"/>
      <c r="C4327" s="47" t="s">
        <v>961</v>
      </c>
      <c r="D4327" s="130">
        <f t="shared" si="3246"/>
        <v>0</v>
      </c>
      <c r="E4327" s="119">
        <f t="shared" si="3253"/>
        <v>0</v>
      </c>
      <c r="F4327" s="119">
        <f t="shared" si="3253"/>
        <v>0</v>
      </c>
      <c r="G4327" s="119">
        <f t="shared" si="3253"/>
        <v>0</v>
      </c>
      <c r="H4327" s="119">
        <f t="shared" si="3253"/>
        <v>0</v>
      </c>
      <c r="I4327" s="119">
        <f t="shared" si="3253"/>
        <v>0</v>
      </c>
      <c r="J4327" s="119">
        <f t="shared" si="3253"/>
        <v>0.25</v>
      </c>
      <c r="K4327" s="119">
        <f t="shared" si="3253"/>
        <v>0.25</v>
      </c>
      <c r="L4327" s="119">
        <f t="shared" si="3253"/>
        <v>0.25</v>
      </c>
      <c r="M4327" s="119">
        <f t="shared" si="3253"/>
        <v>0.25</v>
      </c>
      <c r="N4327" s="119">
        <f t="shared" si="3253"/>
        <v>0</v>
      </c>
      <c r="O4327" s="119">
        <f t="shared" si="3253"/>
        <v>0</v>
      </c>
      <c r="P4327" s="175">
        <f>SUM(D4327:O4327)</f>
        <v>1</v>
      </c>
      <c r="Q4327" s="176">
        <f t="shared" si="3249"/>
        <v>0</v>
      </c>
      <c r="R4327" s="83"/>
      <c r="S4327" s="83"/>
      <c r="T4327" s="67"/>
      <c r="U4327" s="209">
        <v>2</v>
      </c>
    </row>
    <row r="4328" spans="1:21" s="60" customFormat="1" ht="15.6" hidden="1" customHeight="1" thickBot="1">
      <c r="A4328" s="150" t="s">
        <v>92</v>
      </c>
      <c r="B4328" s="62"/>
      <c r="C4328" s="47" t="s">
        <v>1097</v>
      </c>
      <c r="D4328" s="130">
        <f t="shared" ref="D4328:O4328" si="3254">D4351/$P4351</f>
        <v>0</v>
      </c>
      <c r="E4328" s="119">
        <f t="shared" si="3254"/>
        <v>0</v>
      </c>
      <c r="F4328" s="119">
        <f t="shared" si="3254"/>
        <v>0</v>
      </c>
      <c r="G4328" s="119">
        <f t="shared" si="3254"/>
        <v>0</v>
      </c>
      <c r="H4328" s="119">
        <f t="shared" si="3254"/>
        <v>0</v>
      </c>
      <c r="I4328" s="119">
        <f t="shared" si="3254"/>
        <v>0</v>
      </c>
      <c r="J4328" s="119">
        <f t="shared" si="3254"/>
        <v>0.25</v>
      </c>
      <c r="K4328" s="119">
        <f t="shared" si="3254"/>
        <v>0.25</v>
      </c>
      <c r="L4328" s="119">
        <f t="shared" si="3254"/>
        <v>0.25</v>
      </c>
      <c r="M4328" s="119">
        <f t="shared" si="3254"/>
        <v>0.25</v>
      </c>
      <c r="N4328" s="119">
        <f t="shared" si="3254"/>
        <v>0</v>
      </c>
      <c r="O4328" s="119">
        <f t="shared" si="3254"/>
        <v>0</v>
      </c>
      <c r="P4328" s="175">
        <f>SUM(D4328:O4328)</f>
        <v>1</v>
      </c>
      <c r="Q4328" s="176">
        <v>0</v>
      </c>
      <c r="R4328" s="83"/>
      <c r="S4328" s="83"/>
      <c r="T4328" s="67"/>
      <c r="U4328" s="209">
        <v>2</v>
      </c>
    </row>
    <row r="4329" spans="1:21" s="60" customFormat="1" ht="15.6" hidden="1" customHeight="1" thickBot="1">
      <c r="A4329" s="150" t="s">
        <v>92</v>
      </c>
      <c r="B4329" s="62">
        <f>+B4308+1</f>
        <v>756</v>
      </c>
      <c r="C4329" s="47" t="s">
        <v>2002</v>
      </c>
      <c r="D4329" s="130">
        <f t="shared" ref="D4329:O4329" si="3255">D4352/$P4352</f>
        <v>0</v>
      </c>
      <c r="E4329" s="119">
        <f t="shared" si="3255"/>
        <v>0</v>
      </c>
      <c r="F4329" s="119">
        <f t="shared" si="3255"/>
        <v>0</v>
      </c>
      <c r="G4329" s="119">
        <f t="shared" si="3255"/>
        <v>0</v>
      </c>
      <c r="H4329" s="119">
        <f t="shared" si="3255"/>
        <v>0</v>
      </c>
      <c r="I4329" s="119">
        <f t="shared" si="3255"/>
        <v>0</v>
      </c>
      <c r="J4329" s="119">
        <f t="shared" si="3255"/>
        <v>0.25</v>
      </c>
      <c r="K4329" s="119">
        <f t="shared" si="3255"/>
        <v>0.25</v>
      </c>
      <c r="L4329" s="119">
        <f t="shared" si="3255"/>
        <v>0.25</v>
      </c>
      <c r="M4329" s="119">
        <f t="shared" si="3255"/>
        <v>0.25</v>
      </c>
      <c r="N4329" s="119">
        <f t="shared" si="3255"/>
        <v>0</v>
      </c>
      <c r="O4329" s="119">
        <f t="shared" si="3255"/>
        <v>0</v>
      </c>
      <c r="P4329" s="175">
        <f t="shared" ref="P4329:P4338" si="3256">SUM(D4329:O4329)</f>
        <v>1</v>
      </c>
      <c r="Q4329" s="176">
        <f>(P4352/P4351-1)</f>
        <v>0</v>
      </c>
      <c r="R4329" s="83"/>
      <c r="S4329" s="83"/>
      <c r="T4329" s="67"/>
      <c r="U4329" s="209">
        <v>2</v>
      </c>
    </row>
    <row r="4330" spans="1:21" s="60" customFormat="1" ht="15.6" hidden="1" customHeight="1">
      <c r="A4330" s="150" t="s">
        <v>92</v>
      </c>
      <c r="B4330" s="408">
        <f>+B4329+1</f>
        <v>757</v>
      </c>
      <c r="C4330" s="600" t="s">
        <v>2003</v>
      </c>
      <c r="D4330" s="460">
        <f t="shared" ref="D4330:O4330" si="3257">D4353/$P4353</f>
        <v>0</v>
      </c>
      <c r="E4330" s="346">
        <f t="shared" si="3257"/>
        <v>0</v>
      </c>
      <c r="F4330" s="346">
        <f t="shared" si="3257"/>
        <v>0</v>
      </c>
      <c r="G4330" s="346">
        <f t="shared" si="3257"/>
        <v>0</v>
      </c>
      <c r="H4330" s="346">
        <f t="shared" si="3257"/>
        <v>0</v>
      </c>
      <c r="I4330" s="346">
        <f t="shared" si="3257"/>
        <v>0</v>
      </c>
      <c r="J4330" s="346">
        <f t="shared" si="3257"/>
        <v>0.25</v>
      </c>
      <c r="K4330" s="346">
        <f t="shared" si="3257"/>
        <v>0.25</v>
      </c>
      <c r="L4330" s="346">
        <f t="shared" si="3257"/>
        <v>0.25</v>
      </c>
      <c r="M4330" s="346">
        <f t="shared" si="3257"/>
        <v>0.25</v>
      </c>
      <c r="N4330" s="346">
        <f t="shared" si="3257"/>
        <v>0</v>
      </c>
      <c r="O4330" s="346">
        <f t="shared" si="3257"/>
        <v>0</v>
      </c>
      <c r="P4330" s="545">
        <f t="shared" si="3256"/>
        <v>1</v>
      </c>
      <c r="Q4330" s="548">
        <f t="shared" ref="Q4330:Q4338" si="3258">(P4353/P4352-1)</f>
        <v>0</v>
      </c>
      <c r="R4330" s="83"/>
      <c r="S4330" s="83"/>
      <c r="T4330" s="67"/>
      <c r="U4330" s="209">
        <v>2</v>
      </c>
    </row>
    <row r="4331" spans="1:21" s="60" customFormat="1" ht="15.6" customHeight="1">
      <c r="A4331" s="150" t="s">
        <v>92</v>
      </c>
      <c r="B4331" s="513">
        <v>703</v>
      </c>
      <c r="C4331" s="601" t="s">
        <v>2004</v>
      </c>
      <c r="D4331" s="119">
        <f t="shared" ref="D4331:O4331" si="3259">D4354/$P4354</f>
        <v>0</v>
      </c>
      <c r="E4331" s="119">
        <f t="shared" si="3259"/>
        <v>0</v>
      </c>
      <c r="F4331" s="119">
        <f t="shared" si="3259"/>
        <v>0</v>
      </c>
      <c r="G4331" s="119">
        <f t="shared" si="3259"/>
        <v>0</v>
      </c>
      <c r="H4331" s="119">
        <f t="shared" si="3259"/>
        <v>0</v>
      </c>
      <c r="I4331" s="119">
        <f t="shared" si="3259"/>
        <v>0</v>
      </c>
      <c r="J4331" s="119">
        <f t="shared" si="3259"/>
        <v>0.25</v>
      </c>
      <c r="K4331" s="119">
        <f t="shared" si="3259"/>
        <v>0.25</v>
      </c>
      <c r="L4331" s="119">
        <f t="shared" si="3259"/>
        <v>0.25</v>
      </c>
      <c r="M4331" s="119">
        <f t="shared" si="3259"/>
        <v>0.25</v>
      </c>
      <c r="N4331" s="119">
        <f t="shared" si="3259"/>
        <v>0</v>
      </c>
      <c r="O4331" s="119">
        <f t="shared" si="3259"/>
        <v>0</v>
      </c>
      <c r="P4331" s="175">
        <f t="shared" si="3256"/>
        <v>1</v>
      </c>
      <c r="Q4331" s="556">
        <f t="shared" si="3258"/>
        <v>0</v>
      </c>
      <c r="R4331" s="83"/>
      <c r="S4331" s="83"/>
      <c r="T4331" s="67"/>
      <c r="U4331" s="209">
        <v>1</v>
      </c>
    </row>
    <row r="4332" spans="1:21" s="60" customFormat="1" ht="15.6" customHeight="1">
      <c r="A4332" s="150" t="s">
        <v>92</v>
      </c>
      <c r="B4332" s="513">
        <f>+B4331+1</f>
        <v>704</v>
      </c>
      <c r="C4332" s="602" t="s">
        <v>2005</v>
      </c>
      <c r="D4332" s="119">
        <f t="shared" ref="D4332:O4332" si="3260">D4355/$P4355</f>
        <v>0</v>
      </c>
      <c r="E4332" s="119">
        <f t="shared" si="3260"/>
        <v>0</v>
      </c>
      <c r="F4332" s="119">
        <f t="shared" si="3260"/>
        <v>0</v>
      </c>
      <c r="G4332" s="119">
        <f t="shared" si="3260"/>
        <v>0</v>
      </c>
      <c r="H4332" s="119">
        <f t="shared" si="3260"/>
        <v>0</v>
      </c>
      <c r="I4332" s="119">
        <f t="shared" si="3260"/>
        <v>0</v>
      </c>
      <c r="J4332" s="119">
        <f t="shared" si="3260"/>
        <v>0.25</v>
      </c>
      <c r="K4332" s="119">
        <f t="shared" si="3260"/>
        <v>0.25</v>
      </c>
      <c r="L4332" s="119">
        <f t="shared" si="3260"/>
        <v>0.25</v>
      </c>
      <c r="M4332" s="119">
        <f t="shared" si="3260"/>
        <v>0.25</v>
      </c>
      <c r="N4332" s="119">
        <f t="shared" si="3260"/>
        <v>0</v>
      </c>
      <c r="O4332" s="119">
        <f t="shared" si="3260"/>
        <v>0</v>
      </c>
      <c r="P4332" s="175">
        <f t="shared" si="3256"/>
        <v>1</v>
      </c>
      <c r="Q4332" s="556">
        <f t="shared" si="3258"/>
        <v>0</v>
      </c>
      <c r="R4332" s="83"/>
      <c r="S4332" s="83"/>
      <c r="T4332" s="67"/>
      <c r="U4332" s="209">
        <v>1</v>
      </c>
    </row>
    <row r="4333" spans="1:21" s="60" customFormat="1" ht="15.75" customHeight="1">
      <c r="A4333" s="150" t="s">
        <v>92</v>
      </c>
      <c r="B4333" s="513">
        <f>+B4332+1</f>
        <v>705</v>
      </c>
      <c r="C4333" s="602" t="s">
        <v>2006</v>
      </c>
      <c r="D4333" s="119">
        <f t="shared" ref="D4333:O4333" si="3261">D4356/$P4356</f>
        <v>0</v>
      </c>
      <c r="E4333" s="119">
        <f t="shared" si="3261"/>
        <v>0</v>
      </c>
      <c r="F4333" s="119">
        <f t="shared" si="3261"/>
        <v>0</v>
      </c>
      <c r="G4333" s="119">
        <f t="shared" si="3261"/>
        <v>0</v>
      </c>
      <c r="H4333" s="119">
        <f t="shared" si="3261"/>
        <v>0</v>
      </c>
      <c r="I4333" s="119">
        <f t="shared" si="3261"/>
        <v>0</v>
      </c>
      <c r="J4333" s="119">
        <f t="shared" si="3261"/>
        <v>0.25</v>
      </c>
      <c r="K4333" s="119">
        <f t="shared" si="3261"/>
        <v>0.25</v>
      </c>
      <c r="L4333" s="119">
        <f t="shared" si="3261"/>
        <v>0.25</v>
      </c>
      <c r="M4333" s="119">
        <f t="shared" si="3261"/>
        <v>0.25</v>
      </c>
      <c r="N4333" s="119">
        <f t="shared" si="3261"/>
        <v>0</v>
      </c>
      <c r="O4333" s="119">
        <f t="shared" si="3261"/>
        <v>0</v>
      </c>
      <c r="P4333" s="175">
        <f t="shared" si="3256"/>
        <v>1</v>
      </c>
      <c r="Q4333" s="556">
        <f t="shared" si="3258"/>
        <v>0</v>
      </c>
      <c r="R4333" s="83"/>
      <c r="S4333" s="83"/>
      <c r="T4333" s="67"/>
      <c r="U4333" s="209">
        <v>1</v>
      </c>
    </row>
    <row r="4334" spans="1:21" s="60" customFormat="1" ht="15.75" customHeight="1">
      <c r="A4334" s="150" t="s">
        <v>92</v>
      </c>
      <c r="B4334" s="513">
        <f>+B4333+1</f>
        <v>706</v>
      </c>
      <c r="C4334" s="603" t="s">
        <v>2007</v>
      </c>
      <c r="D4334" s="119">
        <f t="shared" ref="D4334:O4334" si="3262">D4357/$P4357</f>
        <v>0</v>
      </c>
      <c r="E4334" s="119">
        <f t="shared" si="3262"/>
        <v>0</v>
      </c>
      <c r="F4334" s="119">
        <f t="shared" si="3262"/>
        <v>0</v>
      </c>
      <c r="G4334" s="119">
        <f t="shared" si="3262"/>
        <v>0</v>
      </c>
      <c r="H4334" s="119">
        <f t="shared" si="3262"/>
        <v>0</v>
      </c>
      <c r="I4334" s="119">
        <f t="shared" si="3262"/>
        <v>0</v>
      </c>
      <c r="J4334" s="119">
        <f t="shared" si="3262"/>
        <v>0.25</v>
      </c>
      <c r="K4334" s="119">
        <f t="shared" si="3262"/>
        <v>0.25</v>
      </c>
      <c r="L4334" s="119">
        <f t="shared" si="3262"/>
        <v>0.25</v>
      </c>
      <c r="M4334" s="119">
        <f t="shared" si="3262"/>
        <v>0.25</v>
      </c>
      <c r="N4334" s="119">
        <f t="shared" si="3262"/>
        <v>0</v>
      </c>
      <c r="O4334" s="119">
        <f t="shared" si="3262"/>
        <v>0</v>
      </c>
      <c r="P4334" s="175">
        <f t="shared" si="3256"/>
        <v>1</v>
      </c>
      <c r="Q4334" s="556">
        <f t="shared" si="3258"/>
        <v>0</v>
      </c>
      <c r="R4334" s="83"/>
      <c r="S4334" s="83"/>
      <c r="T4334" s="67"/>
      <c r="U4334" s="209">
        <v>1</v>
      </c>
    </row>
    <row r="4335" spans="1:21" s="60" customFormat="1" ht="15.75" customHeight="1">
      <c r="A4335" s="150" t="s">
        <v>92</v>
      </c>
      <c r="B4335" s="513">
        <v>707</v>
      </c>
      <c r="C4335" s="603" t="s">
        <v>2008</v>
      </c>
      <c r="D4335" s="119">
        <f t="shared" ref="D4335:O4335" si="3263">D4358/$P4358</f>
        <v>0</v>
      </c>
      <c r="E4335" s="119">
        <f t="shared" si="3263"/>
        <v>0</v>
      </c>
      <c r="F4335" s="119">
        <f t="shared" si="3263"/>
        <v>0</v>
      </c>
      <c r="G4335" s="119">
        <f t="shared" si="3263"/>
        <v>0</v>
      </c>
      <c r="H4335" s="119">
        <f t="shared" si="3263"/>
        <v>0</v>
      </c>
      <c r="I4335" s="119">
        <f t="shared" si="3263"/>
        <v>0</v>
      </c>
      <c r="J4335" s="119">
        <f t="shared" si="3263"/>
        <v>0.25083612040133779</v>
      </c>
      <c r="K4335" s="119">
        <f t="shared" si="3263"/>
        <v>0.25083612040133779</v>
      </c>
      <c r="L4335" s="119">
        <f t="shared" si="3263"/>
        <v>0.25083612040133779</v>
      </c>
      <c r="M4335" s="119">
        <f t="shared" si="3263"/>
        <v>0.24749163879598665</v>
      </c>
      <c r="N4335" s="119">
        <f t="shared" si="3263"/>
        <v>0</v>
      </c>
      <c r="O4335" s="119">
        <f t="shared" si="3263"/>
        <v>0</v>
      </c>
      <c r="P4335" s="175">
        <f t="shared" si="3256"/>
        <v>1</v>
      </c>
      <c r="Q4335" s="556">
        <f t="shared" si="3258"/>
        <v>-5.1812605505519027E-4</v>
      </c>
      <c r="R4335" s="83"/>
      <c r="S4335" s="83"/>
      <c r="T4335" s="67"/>
      <c r="U4335" s="209">
        <v>1</v>
      </c>
    </row>
    <row r="4336" spans="1:21" s="60" customFormat="1" ht="15.75" customHeight="1">
      <c r="A4336" s="150" t="s">
        <v>92</v>
      </c>
      <c r="B4336" s="513">
        <v>708</v>
      </c>
      <c r="C4336" s="639" t="s">
        <v>2009</v>
      </c>
      <c r="D4336" s="119">
        <f t="shared" ref="D4336:O4336" si="3264">D4359/$P4359</f>
        <v>0</v>
      </c>
      <c r="E4336" s="119">
        <f t="shared" si="3264"/>
        <v>0</v>
      </c>
      <c r="F4336" s="119">
        <f t="shared" si="3264"/>
        <v>0</v>
      </c>
      <c r="G4336" s="119">
        <f t="shared" si="3264"/>
        <v>0</v>
      </c>
      <c r="H4336" s="119">
        <f t="shared" si="3264"/>
        <v>0</v>
      </c>
      <c r="I4336" s="119">
        <f t="shared" si="3264"/>
        <v>0</v>
      </c>
      <c r="J4336" s="119">
        <f t="shared" si="3264"/>
        <v>0.25083612040133779</v>
      </c>
      <c r="K4336" s="119">
        <f t="shared" si="3264"/>
        <v>0.25083612040133779</v>
      </c>
      <c r="L4336" s="119">
        <f t="shared" si="3264"/>
        <v>0.25083612040133779</v>
      </c>
      <c r="M4336" s="119">
        <f t="shared" si="3264"/>
        <v>0.24749163879598665</v>
      </c>
      <c r="N4336" s="119">
        <f t="shared" si="3264"/>
        <v>0</v>
      </c>
      <c r="O4336" s="119">
        <f t="shared" si="3264"/>
        <v>0</v>
      </c>
      <c r="P4336" s="175">
        <f t="shared" si="3256"/>
        <v>1</v>
      </c>
      <c r="Q4336" s="556">
        <f t="shared" si="3258"/>
        <v>0</v>
      </c>
      <c r="R4336" s="83"/>
      <c r="S4336" s="83"/>
      <c r="T4336" s="67"/>
      <c r="U4336" s="209">
        <v>1</v>
      </c>
    </row>
    <row r="4337" spans="1:21" s="60" customFormat="1" ht="15.75" hidden="1" customHeight="1" thickBot="1">
      <c r="A4337" s="150" t="s">
        <v>92</v>
      </c>
      <c r="B4337" s="409"/>
      <c r="C4337" s="640" t="s">
        <v>2010</v>
      </c>
      <c r="D4337" s="102" t="e">
        <f t="shared" ref="D4337:O4337" si="3265">D4360/$P4360</f>
        <v>#DIV/0!</v>
      </c>
      <c r="E4337" s="103" t="e">
        <f t="shared" si="3265"/>
        <v>#DIV/0!</v>
      </c>
      <c r="F4337" s="103" t="e">
        <f t="shared" si="3265"/>
        <v>#DIV/0!</v>
      </c>
      <c r="G4337" s="103" t="e">
        <f t="shared" si="3265"/>
        <v>#DIV/0!</v>
      </c>
      <c r="H4337" s="103" t="e">
        <f t="shared" si="3265"/>
        <v>#DIV/0!</v>
      </c>
      <c r="I4337" s="103" t="e">
        <f t="shared" si="3265"/>
        <v>#DIV/0!</v>
      </c>
      <c r="J4337" s="103" t="e">
        <f t="shared" si="3265"/>
        <v>#DIV/0!</v>
      </c>
      <c r="K4337" s="103" t="e">
        <f t="shared" si="3265"/>
        <v>#DIV/0!</v>
      </c>
      <c r="L4337" s="103" t="e">
        <f t="shared" si="3265"/>
        <v>#DIV/0!</v>
      </c>
      <c r="M4337" s="103" t="e">
        <f t="shared" si="3265"/>
        <v>#DIV/0!</v>
      </c>
      <c r="N4337" s="103" t="e">
        <f t="shared" si="3265"/>
        <v>#DIV/0!</v>
      </c>
      <c r="O4337" s="103" t="e">
        <f t="shared" si="3265"/>
        <v>#DIV/0!</v>
      </c>
      <c r="P4337" s="105" t="e">
        <f t="shared" si="3256"/>
        <v>#DIV/0!</v>
      </c>
      <c r="Q4337" s="106">
        <f t="shared" si="3258"/>
        <v>-1</v>
      </c>
      <c r="R4337" s="83"/>
      <c r="S4337" s="83"/>
      <c r="T4337" s="67"/>
      <c r="U4337" s="209">
        <v>2</v>
      </c>
    </row>
    <row r="4338" spans="1:21" s="60" customFormat="1" ht="15.75" hidden="1" customHeight="1" thickBot="1">
      <c r="A4338" s="150" t="s">
        <v>92</v>
      </c>
      <c r="B4338" s="213"/>
      <c r="C4338" s="637" t="s">
        <v>2011</v>
      </c>
      <c r="D4338" s="102" t="e">
        <f t="shared" ref="D4338:O4338" si="3266">D4361/$P4361</f>
        <v>#DIV/0!</v>
      </c>
      <c r="E4338" s="103" t="e">
        <f t="shared" si="3266"/>
        <v>#DIV/0!</v>
      </c>
      <c r="F4338" s="103" t="e">
        <f t="shared" si="3266"/>
        <v>#DIV/0!</v>
      </c>
      <c r="G4338" s="103" t="e">
        <f t="shared" si="3266"/>
        <v>#DIV/0!</v>
      </c>
      <c r="H4338" s="103" t="e">
        <f t="shared" si="3266"/>
        <v>#DIV/0!</v>
      </c>
      <c r="I4338" s="103" t="e">
        <f t="shared" si="3266"/>
        <v>#DIV/0!</v>
      </c>
      <c r="J4338" s="103" t="e">
        <f t="shared" si="3266"/>
        <v>#DIV/0!</v>
      </c>
      <c r="K4338" s="103" t="e">
        <f t="shared" si="3266"/>
        <v>#DIV/0!</v>
      </c>
      <c r="L4338" s="103" t="e">
        <f t="shared" si="3266"/>
        <v>#DIV/0!</v>
      </c>
      <c r="M4338" s="103" t="e">
        <f t="shared" si="3266"/>
        <v>#DIV/0!</v>
      </c>
      <c r="N4338" s="103" t="e">
        <f t="shared" si="3266"/>
        <v>#DIV/0!</v>
      </c>
      <c r="O4338" s="103" t="e">
        <f t="shared" si="3266"/>
        <v>#DIV/0!</v>
      </c>
      <c r="P4338" s="107" t="e">
        <f t="shared" si="3256"/>
        <v>#DIV/0!</v>
      </c>
      <c r="Q4338" s="108" t="e">
        <f t="shared" si="3258"/>
        <v>#DIV/0!</v>
      </c>
      <c r="R4338" s="83"/>
      <c r="S4338" s="83"/>
      <c r="T4338" s="67"/>
      <c r="U4338" s="209">
        <v>2</v>
      </c>
    </row>
    <row r="4339" spans="1:21" s="60" customFormat="1" ht="15.75" hidden="1" customHeight="1" thickBot="1">
      <c r="A4339" s="150" t="s">
        <v>92</v>
      </c>
      <c r="B4339" s="213"/>
      <c r="C4339" s="637" t="s">
        <v>2592</v>
      </c>
      <c r="D4339" s="102" t="e">
        <f t="shared" ref="D4339:O4339" si="3267">D4362/$P4362</f>
        <v>#DIV/0!</v>
      </c>
      <c r="E4339" s="103" t="e">
        <f t="shared" si="3267"/>
        <v>#DIV/0!</v>
      </c>
      <c r="F4339" s="103" t="e">
        <f t="shared" si="3267"/>
        <v>#DIV/0!</v>
      </c>
      <c r="G4339" s="103" t="e">
        <f t="shared" si="3267"/>
        <v>#DIV/0!</v>
      </c>
      <c r="H4339" s="103" t="e">
        <f t="shared" si="3267"/>
        <v>#DIV/0!</v>
      </c>
      <c r="I4339" s="103" t="e">
        <f t="shared" si="3267"/>
        <v>#DIV/0!</v>
      </c>
      <c r="J4339" s="103" t="e">
        <f t="shared" si="3267"/>
        <v>#DIV/0!</v>
      </c>
      <c r="K4339" s="103" t="e">
        <f t="shared" si="3267"/>
        <v>#DIV/0!</v>
      </c>
      <c r="L4339" s="103" t="e">
        <f t="shared" si="3267"/>
        <v>#DIV/0!</v>
      </c>
      <c r="M4339" s="103" t="e">
        <f t="shared" si="3267"/>
        <v>#DIV/0!</v>
      </c>
      <c r="N4339" s="103" t="e">
        <f t="shared" si="3267"/>
        <v>#DIV/0!</v>
      </c>
      <c r="O4339" s="103" t="e">
        <f t="shared" si="3267"/>
        <v>#DIV/0!</v>
      </c>
      <c r="P4339" s="107" t="e">
        <f t="shared" ref="P4339:P4341" si="3268">SUM(D4339:O4339)</f>
        <v>#DIV/0!</v>
      </c>
      <c r="Q4339" s="108" t="e">
        <f t="shared" ref="Q4339:Q4341" si="3269">(P4362/P4361-1)</f>
        <v>#DIV/0!</v>
      </c>
      <c r="R4339" s="83"/>
      <c r="S4339" s="83"/>
      <c r="T4339" s="67"/>
      <c r="U4339" s="209">
        <v>2</v>
      </c>
    </row>
    <row r="4340" spans="1:21" s="60" customFormat="1" ht="15.75" hidden="1" customHeight="1" thickBot="1">
      <c r="A4340" s="150" t="s">
        <v>92</v>
      </c>
      <c r="B4340" s="213"/>
      <c r="C4340" s="637" t="s">
        <v>2688</v>
      </c>
      <c r="D4340" s="102" t="e">
        <f t="shared" ref="D4340:O4340" si="3270">D4363/$P4363</f>
        <v>#DIV/0!</v>
      </c>
      <c r="E4340" s="103" t="e">
        <f t="shared" si="3270"/>
        <v>#DIV/0!</v>
      </c>
      <c r="F4340" s="103" t="e">
        <f t="shared" si="3270"/>
        <v>#DIV/0!</v>
      </c>
      <c r="G4340" s="103" t="e">
        <f t="shared" si="3270"/>
        <v>#DIV/0!</v>
      </c>
      <c r="H4340" s="103" t="e">
        <f t="shared" si="3270"/>
        <v>#DIV/0!</v>
      </c>
      <c r="I4340" s="103" t="e">
        <f t="shared" si="3270"/>
        <v>#DIV/0!</v>
      </c>
      <c r="J4340" s="103" t="e">
        <f t="shared" si="3270"/>
        <v>#DIV/0!</v>
      </c>
      <c r="K4340" s="103" t="e">
        <f t="shared" si="3270"/>
        <v>#DIV/0!</v>
      </c>
      <c r="L4340" s="103" t="e">
        <f t="shared" si="3270"/>
        <v>#DIV/0!</v>
      </c>
      <c r="M4340" s="103" t="e">
        <f t="shared" si="3270"/>
        <v>#DIV/0!</v>
      </c>
      <c r="N4340" s="103" t="e">
        <f t="shared" si="3270"/>
        <v>#DIV/0!</v>
      </c>
      <c r="O4340" s="103" t="e">
        <f t="shared" si="3270"/>
        <v>#DIV/0!</v>
      </c>
      <c r="P4340" s="107" t="e">
        <f t="shared" si="3268"/>
        <v>#DIV/0!</v>
      </c>
      <c r="Q4340" s="108" t="e">
        <f t="shared" si="3269"/>
        <v>#DIV/0!</v>
      </c>
      <c r="R4340" s="83"/>
      <c r="S4340" s="83"/>
      <c r="T4340" s="67"/>
      <c r="U4340" s="209">
        <v>2</v>
      </c>
    </row>
    <row r="4341" spans="1:21" s="60" customFormat="1" ht="15.75" hidden="1" customHeight="1" thickBot="1">
      <c r="A4341" s="150" t="s">
        <v>92</v>
      </c>
      <c r="B4341" s="213"/>
      <c r="C4341" s="637" t="s">
        <v>2784</v>
      </c>
      <c r="D4341" s="102" t="e">
        <f t="shared" ref="D4341:O4341" si="3271">D4364/$P4364</f>
        <v>#DIV/0!</v>
      </c>
      <c r="E4341" s="103" t="e">
        <f t="shared" si="3271"/>
        <v>#DIV/0!</v>
      </c>
      <c r="F4341" s="103" t="e">
        <f t="shared" si="3271"/>
        <v>#DIV/0!</v>
      </c>
      <c r="G4341" s="103" t="e">
        <f t="shared" si="3271"/>
        <v>#DIV/0!</v>
      </c>
      <c r="H4341" s="103" t="e">
        <f t="shared" si="3271"/>
        <v>#DIV/0!</v>
      </c>
      <c r="I4341" s="103" t="e">
        <f t="shared" si="3271"/>
        <v>#DIV/0!</v>
      </c>
      <c r="J4341" s="103" t="e">
        <f t="shared" si="3271"/>
        <v>#DIV/0!</v>
      </c>
      <c r="K4341" s="103" t="e">
        <f t="shared" si="3271"/>
        <v>#DIV/0!</v>
      </c>
      <c r="L4341" s="103" t="e">
        <f t="shared" si="3271"/>
        <v>#DIV/0!</v>
      </c>
      <c r="M4341" s="103" t="e">
        <f t="shared" si="3271"/>
        <v>#DIV/0!</v>
      </c>
      <c r="N4341" s="103" t="e">
        <f t="shared" si="3271"/>
        <v>#DIV/0!</v>
      </c>
      <c r="O4341" s="103" t="e">
        <f t="shared" si="3271"/>
        <v>#DIV/0!</v>
      </c>
      <c r="P4341" s="107" t="e">
        <f t="shared" si="3268"/>
        <v>#DIV/0!</v>
      </c>
      <c r="Q4341" s="108" t="e">
        <f t="shared" si="3269"/>
        <v>#DIV/0!</v>
      </c>
      <c r="R4341" s="83"/>
      <c r="S4341" s="83"/>
      <c r="T4341" s="67"/>
      <c r="U4341" s="209">
        <v>2</v>
      </c>
    </row>
    <row r="4342" spans="1:21" s="60" customFormat="1" ht="15.75" hidden="1" customHeight="1" thickBot="1">
      <c r="A4342" s="150" t="s">
        <v>92</v>
      </c>
      <c r="B4342" s="213"/>
      <c r="C4342" s="638" t="s">
        <v>429</v>
      </c>
      <c r="D4342" s="351">
        <v>0</v>
      </c>
      <c r="E4342" s="352">
        <v>0</v>
      </c>
      <c r="F4342" s="352">
        <v>0</v>
      </c>
      <c r="G4342" s="352">
        <v>0</v>
      </c>
      <c r="H4342" s="352">
        <v>0</v>
      </c>
      <c r="I4342" s="352">
        <v>0</v>
      </c>
      <c r="J4342" s="352">
        <v>7.4788750000000004</v>
      </c>
      <c r="K4342" s="352">
        <v>7.4788750000000004</v>
      </c>
      <c r="L4342" s="352">
        <v>7.4788750000000004</v>
      </c>
      <c r="M4342" s="352">
        <v>7.4788750000000004</v>
      </c>
      <c r="N4342" s="352">
        <v>0</v>
      </c>
      <c r="O4342" s="83">
        <v>0</v>
      </c>
      <c r="P4342" s="304">
        <f t="shared" si="3245"/>
        <v>29.915500000000002</v>
      </c>
      <c r="Q4342" s="84"/>
      <c r="R4342" s="83"/>
      <c r="S4342" s="83"/>
      <c r="T4342" s="67"/>
      <c r="U4342" s="209">
        <v>2</v>
      </c>
    </row>
    <row r="4343" spans="1:21" s="60" customFormat="1" ht="15.75" hidden="1" customHeight="1" thickBot="1">
      <c r="A4343" s="150" t="s">
        <v>92</v>
      </c>
      <c r="B4343" s="213"/>
      <c r="C4343" s="637" t="s">
        <v>430</v>
      </c>
      <c r="D4343" s="109">
        <v>0</v>
      </c>
      <c r="E4343" s="110">
        <v>0</v>
      </c>
      <c r="F4343" s="110">
        <v>0</v>
      </c>
      <c r="G4343" s="110">
        <v>0</v>
      </c>
      <c r="H4343" s="110">
        <v>0</v>
      </c>
      <c r="I4343" s="110">
        <v>0</v>
      </c>
      <c r="J4343" s="110">
        <v>7.4788750000000004</v>
      </c>
      <c r="K4343" s="110">
        <v>7.4788750000000004</v>
      </c>
      <c r="L4343" s="110">
        <v>7.4788750000000004</v>
      </c>
      <c r="M4343" s="110">
        <v>7.4788750000000004</v>
      </c>
      <c r="N4343" s="110">
        <v>0</v>
      </c>
      <c r="O4343" s="111">
        <v>0</v>
      </c>
      <c r="P4343" s="112">
        <f t="shared" si="3245"/>
        <v>29.915500000000002</v>
      </c>
      <c r="Q4343" s="240"/>
      <c r="R4343" s="315"/>
      <c r="S4343" s="315"/>
      <c r="T4343" s="242"/>
      <c r="U4343" s="209">
        <v>2</v>
      </c>
    </row>
    <row r="4344" spans="1:21" s="60" customFormat="1" ht="15.75" hidden="1" customHeight="1" thickBot="1">
      <c r="A4344" s="150" t="s">
        <v>92</v>
      </c>
      <c r="B4344" s="213"/>
      <c r="C4344" s="637" t="s">
        <v>492</v>
      </c>
      <c r="D4344" s="109">
        <v>0</v>
      </c>
      <c r="E4344" s="110">
        <v>0</v>
      </c>
      <c r="F4344" s="110">
        <v>0</v>
      </c>
      <c r="G4344" s="110">
        <v>0</v>
      </c>
      <c r="H4344" s="110">
        <v>0</v>
      </c>
      <c r="I4344" s="110">
        <v>0</v>
      </c>
      <c r="J4344" s="110">
        <v>7.4788750000000004</v>
      </c>
      <c r="K4344" s="110">
        <v>7.4788750000000004</v>
      </c>
      <c r="L4344" s="110">
        <v>7.4788750000000004</v>
      </c>
      <c r="M4344" s="110">
        <v>7.4788750000000004</v>
      </c>
      <c r="N4344" s="110">
        <v>0</v>
      </c>
      <c r="O4344" s="434">
        <v>0</v>
      </c>
      <c r="P4344" s="112">
        <f t="shared" si="3245"/>
        <v>29.915500000000002</v>
      </c>
      <c r="Q4344" s="80"/>
      <c r="R4344" s="114"/>
      <c r="S4344" s="114"/>
      <c r="T4344" s="115">
        <f t="shared" ref="T4344:T4349" si="3272">R4344-S4344</f>
        <v>0</v>
      </c>
      <c r="U4344" s="209">
        <v>2</v>
      </c>
    </row>
    <row r="4345" spans="1:21" s="60" customFormat="1" ht="15.75" hidden="1" customHeight="1" thickBot="1">
      <c r="A4345" s="150" t="s">
        <v>92</v>
      </c>
      <c r="B4345" s="213"/>
      <c r="C4345" s="637" t="s">
        <v>613</v>
      </c>
      <c r="D4345" s="109">
        <v>0</v>
      </c>
      <c r="E4345" s="110">
        <v>0</v>
      </c>
      <c r="F4345" s="110">
        <v>0</v>
      </c>
      <c r="G4345" s="110">
        <v>0</v>
      </c>
      <c r="H4345" s="110">
        <v>0</v>
      </c>
      <c r="I4345" s="110">
        <v>0</v>
      </c>
      <c r="J4345" s="110">
        <v>7.4788750000000004</v>
      </c>
      <c r="K4345" s="110">
        <v>7.4788750000000004</v>
      </c>
      <c r="L4345" s="110">
        <v>7.4788750000000004</v>
      </c>
      <c r="M4345" s="110">
        <v>7.4788750000000004</v>
      </c>
      <c r="N4345" s="110">
        <v>0</v>
      </c>
      <c r="O4345" s="434">
        <v>0</v>
      </c>
      <c r="P4345" s="112">
        <f t="shared" si="3245"/>
        <v>29.915500000000002</v>
      </c>
      <c r="Q4345" s="80"/>
      <c r="R4345" s="114"/>
      <c r="S4345" s="114"/>
      <c r="T4345" s="115">
        <f t="shared" si="3272"/>
        <v>0</v>
      </c>
      <c r="U4345" s="209">
        <v>2</v>
      </c>
    </row>
    <row r="4346" spans="1:21" s="60" customFormat="1" ht="15.75" hidden="1" customHeight="1" thickBot="1">
      <c r="A4346" s="150" t="s">
        <v>92</v>
      </c>
      <c r="B4346" s="213"/>
      <c r="C4346" s="637" t="s">
        <v>709</v>
      </c>
      <c r="D4346" s="109">
        <v>0</v>
      </c>
      <c r="E4346" s="110">
        <v>0</v>
      </c>
      <c r="F4346" s="110">
        <v>0</v>
      </c>
      <c r="G4346" s="110">
        <v>0</v>
      </c>
      <c r="H4346" s="110">
        <v>0</v>
      </c>
      <c r="I4346" s="110">
        <v>0</v>
      </c>
      <c r="J4346" s="110">
        <v>7.4788750000000004</v>
      </c>
      <c r="K4346" s="110">
        <v>7.4788750000000004</v>
      </c>
      <c r="L4346" s="110">
        <v>7.4788750000000004</v>
      </c>
      <c r="M4346" s="110">
        <v>7.4788750000000004</v>
      </c>
      <c r="N4346" s="110">
        <v>0</v>
      </c>
      <c r="O4346" s="111">
        <v>0</v>
      </c>
      <c r="P4346" s="112">
        <f t="shared" si="3245"/>
        <v>29.915500000000002</v>
      </c>
      <c r="Q4346" s="80"/>
      <c r="R4346" s="114"/>
      <c r="S4346" s="114"/>
      <c r="T4346" s="115">
        <f t="shared" si="3272"/>
        <v>0</v>
      </c>
      <c r="U4346" s="209">
        <v>2</v>
      </c>
    </row>
    <row r="4347" spans="1:21" s="60" customFormat="1" ht="15.75" hidden="1" customHeight="1" thickBot="1">
      <c r="A4347" s="150" t="s">
        <v>92</v>
      </c>
      <c r="B4347" s="213"/>
      <c r="C4347" s="637" t="s">
        <v>798</v>
      </c>
      <c r="D4347" s="151">
        <v>0</v>
      </c>
      <c r="E4347" s="152">
        <v>0</v>
      </c>
      <c r="F4347" s="152">
        <v>0</v>
      </c>
      <c r="G4347" s="152">
        <v>0</v>
      </c>
      <c r="H4347" s="152">
        <v>0</v>
      </c>
      <c r="I4347" s="152">
        <v>0</v>
      </c>
      <c r="J4347" s="152">
        <v>7.4788750000000004</v>
      </c>
      <c r="K4347" s="152">
        <v>7.4788750000000004</v>
      </c>
      <c r="L4347" s="152">
        <v>7.4788750000000004</v>
      </c>
      <c r="M4347" s="152">
        <v>7.4788750000000004</v>
      </c>
      <c r="N4347" s="152">
        <v>0</v>
      </c>
      <c r="O4347" s="111">
        <v>0</v>
      </c>
      <c r="P4347" s="112">
        <f t="shared" si="3245"/>
        <v>29.915500000000002</v>
      </c>
      <c r="Q4347" s="80"/>
      <c r="R4347" s="114"/>
      <c r="S4347" s="114"/>
      <c r="T4347" s="115">
        <f t="shared" si="3272"/>
        <v>0</v>
      </c>
      <c r="U4347" s="209">
        <v>2</v>
      </c>
    </row>
    <row r="4348" spans="1:21" s="60" customFormat="1" ht="15.75" hidden="1" customHeight="1" thickBot="1">
      <c r="A4348" s="150" t="s">
        <v>92</v>
      </c>
      <c r="B4348" s="213"/>
      <c r="C4348" s="637" t="s">
        <v>877</v>
      </c>
      <c r="D4348" s="306">
        <v>0</v>
      </c>
      <c r="E4348" s="307">
        <v>0</v>
      </c>
      <c r="F4348" s="307">
        <v>0</v>
      </c>
      <c r="G4348" s="307">
        <v>0</v>
      </c>
      <c r="H4348" s="307">
        <v>0</v>
      </c>
      <c r="I4348" s="307">
        <v>0</v>
      </c>
      <c r="J4348" s="307">
        <v>7.4788750000000004</v>
      </c>
      <c r="K4348" s="307">
        <v>7.4788750000000004</v>
      </c>
      <c r="L4348" s="307">
        <v>7.4788750000000004</v>
      </c>
      <c r="M4348" s="307">
        <v>7.4788750000000004</v>
      </c>
      <c r="N4348" s="307">
        <v>0</v>
      </c>
      <c r="O4348" s="308">
        <v>0</v>
      </c>
      <c r="P4348" s="309">
        <f t="shared" si="3245"/>
        <v>29.915500000000002</v>
      </c>
      <c r="Q4348" s="80"/>
      <c r="R4348" s="109"/>
      <c r="S4348" s="109"/>
      <c r="T4348" s="52">
        <f>S4348-R4348</f>
        <v>0</v>
      </c>
      <c r="U4348" s="209">
        <v>2</v>
      </c>
    </row>
    <row r="4349" spans="1:21" s="60" customFormat="1" ht="15.75" hidden="1" customHeight="1">
      <c r="A4349" s="150" t="s">
        <v>92</v>
      </c>
      <c r="B4349" s="512"/>
      <c r="C4349" s="638" t="s">
        <v>961</v>
      </c>
      <c r="D4349" s="306">
        <v>0</v>
      </c>
      <c r="E4349" s="307">
        <v>0</v>
      </c>
      <c r="F4349" s="307">
        <v>0</v>
      </c>
      <c r="G4349" s="307">
        <v>0</v>
      </c>
      <c r="H4349" s="307">
        <v>0</v>
      </c>
      <c r="I4349" s="307">
        <v>0</v>
      </c>
      <c r="J4349" s="307">
        <v>7.4788750000000004</v>
      </c>
      <c r="K4349" s="307">
        <v>7.4788750000000004</v>
      </c>
      <c r="L4349" s="307">
        <v>7.4788750000000004</v>
      </c>
      <c r="M4349" s="307">
        <v>7.4788750000000004</v>
      </c>
      <c r="N4349" s="307">
        <v>0</v>
      </c>
      <c r="O4349" s="308">
        <v>0</v>
      </c>
      <c r="P4349" s="309">
        <f>SUM(D4349:O4349)</f>
        <v>29.915500000000002</v>
      </c>
      <c r="Q4349" s="80"/>
      <c r="R4349" s="342">
        <v>29.9</v>
      </c>
      <c r="S4349" s="342">
        <v>29.9</v>
      </c>
      <c r="T4349" s="355">
        <f t="shared" si="3272"/>
        <v>0</v>
      </c>
      <c r="U4349" s="209">
        <v>2</v>
      </c>
    </row>
    <row r="4350" spans="1:21" s="60" customFormat="1" ht="15.6" customHeight="1">
      <c r="A4350" s="150" t="s">
        <v>92</v>
      </c>
      <c r="B4350" s="513">
        <v>709</v>
      </c>
      <c r="C4350" s="641" t="s">
        <v>2827</v>
      </c>
      <c r="D4350" s="551">
        <v>0</v>
      </c>
      <c r="E4350" s="551">
        <v>0</v>
      </c>
      <c r="F4350" s="551">
        <v>0</v>
      </c>
      <c r="G4350" s="551">
        <v>0</v>
      </c>
      <c r="H4350" s="551">
        <v>0</v>
      </c>
      <c r="I4350" s="551">
        <v>0</v>
      </c>
      <c r="J4350" s="551">
        <v>7.5</v>
      </c>
      <c r="K4350" s="551">
        <v>7.5</v>
      </c>
      <c r="L4350" s="551">
        <v>7.5</v>
      </c>
      <c r="M4350" s="551">
        <v>7.4</v>
      </c>
      <c r="N4350" s="551">
        <v>0</v>
      </c>
      <c r="O4350" s="551">
        <f>(R4350)-SUM(D4350:N4350)</f>
        <v>0</v>
      </c>
      <c r="P4350" s="552">
        <f t="shared" ref="P4350" si="3273">SUM(D4350:O4350)</f>
        <v>29.9</v>
      </c>
      <c r="Q4350" s="173"/>
      <c r="R4350" s="551">
        <v>29.9</v>
      </c>
      <c r="S4350" s="551">
        <v>29.9</v>
      </c>
      <c r="T4350" s="521">
        <f>R4350-S4350</f>
        <v>0</v>
      </c>
      <c r="U4350" s="209">
        <v>1</v>
      </c>
    </row>
    <row r="4351" spans="1:21" s="60" customFormat="1" ht="15.75" hidden="1" customHeight="1" thickBot="1">
      <c r="A4351" s="150" t="s">
        <v>92</v>
      </c>
      <c r="B4351" s="409"/>
      <c r="C4351" s="642" t="s">
        <v>1097</v>
      </c>
      <c r="D4351" s="312">
        <v>0</v>
      </c>
      <c r="E4351" s="313">
        <v>0</v>
      </c>
      <c r="F4351" s="313">
        <v>0</v>
      </c>
      <c r="G4351" s="313">
        <v>0</v>
      </c>
      <c r="H4351" s="313">
        <v>0</v>
      </c>
      <c r="I4351" s="313">
        <v>0</v>
      </c>
      <c r="J4351" s="313">
        <v>7.4788750000000004</v>
      </c>
      <c r="K4351" s="313">
        <v>7.4788750000000004</v>
      </c>
      <c r="L4351" s="313">
        <v>7.4788750000000004</v>
      </c>
      <c r="M4351" s="313">
        <v>7.4788750000000004</v>
      </c>
      <c r="N4351" s="313">
        <v>0</v>
      </c>
      <c r="O4351" s="305">
        <v>0</v>
      </c>
      <c r="P4351" s="314">
        <f>SUM(D4351:O4351)</f>
        <v>29.915500000000002</v>
      </c>
      <c r="Q4351" s="75"/>
      <c r="R4351" s="420">
        <v>29.915500000000002</v>
      </c>
      <c r="S4351" s="343">
        <v>29.915500000000002</v>
      </c>
      <c r="T4351" s="549">
        <f>R4351-S4351</f>
        <v>0</v>
      </c>
      <c r="U4351" s="209">
        <v>2</v>
      </c>
    </row>
    <row r="4352" spans="1:21" s="60" customFormat="1" ht="15.75" hidden="1" customHeight="1" thickBot="1">
      <c r="A4352" s="150" t="s">
        <v>92</v>
      </c>
      <c r="B4352" s="62"/>
      <c r="C4352" s="643" t="s">
        <v>2002</v>
      </c>
      <c r="D4352" s="109">
        <v>0</v>
      </c>
      <c r="E4352" s="110">
        <v>0</v>
      </c>
      <c r="F4352" s="110">
        <v>0</v>
      </c>
      <c r="G4352" s="110">
        <v>0</v>
      </c>
      <c r="H4352" s="110">
        <v>0</v>
      </c>
      <c r="I4352" s="110">
        <v>0</v>
      </c>
      <c r="J4352" s="110">
        <v>7.4788750000000004</v>
      </c>
      <c r="K4352" s="110">
        <v>7.4788750000000004</v>
      </c>
      <c r="L4352" s="110">
        <v>7.4788750000000004</v>
      </c>
      <c r="M4352" s="110">
        <v>7.4788750000000004</v>
      </c>
      <c r="N4352" s="110">
        <v>0</v>
      </c>
      <c r="O4352" s="111">
        <v>0</v>
      </c>
      <c r="P4352" s="112">
        <f t="shared" ref="P4352:P4361" si="3274">SUM(D4352:O4352)</f>
        <v>29.915500000000002</v>
      </c>
      <c r="Q4352" s="75"/>
      <c r="R4352" s="109">
        <v>29.9</v>
      </c>
      <c r="S4352" s="114">
        <v>29.9</v>
      </c>
      <c r="T4352" s="310">
        <f t="shared" ref="T4352:T4361" si="3275">R4352-S4352</f>
        <v>0</v>
      </c>
      <c r="U4352" s="209">
        <v>2</v>
      </c>
    </row>
    <row r="4353" spans="1:21" s="60" customFormat="1" ht="15.75" hidden="1" customHeight="1" thickBot="1">
      <c r="A4353" s="150" t="s">
        <v>92</v>
      </c>
      <c r="B4353" s="62"/>
      <c r="C4353" s="643" t="s">
        <v>2003</v>
      </c>
      <c r="D4353" s="109">
        <v>0</v>
      </c>
      <c r="E4353" s="110">
        <v>0</v>
      </c>
      <c r="F4353" s="110">
        <v>0</v>
      </c>
      <c r="G4353" s="110">
        <v>0</v>
      </c>
      <c r="H4353" s="110">
        <v>0</v>
      </c>
      <c r="I4353" s="110">
        <v>0</v>
      </c>
      <c r="J4353" s="313">
        <v>7.4788750000000004</v>
      </c>
      <c r="K4353" s="313">
        <v>7.4788750000000004</v>
      </c>
      <c r="L4353" s="313">
        <v>7.4788750000000004</v>
      </c>
      <c r="M4353" s="313">
        <v>7.4788750000000004</v>
      </c>
      <c r="N4353" s="313">
        <v>0</v>
      </c>
      <c r="O4353" s="305">
        <v>0</v>
      </c>
      <c r="P4353" s="314">
        <f t="shared" si="3274"/>
        <v>29.915500000000002</v>
      </c>
      <c r="Q4353" s="79"/>
      <c r="R4353" s="306">
        <v>29.9</v>
      </c>
      <c r="S4353" s="342">
        <v>29.9</v>
      </c>
      <c r="T4353" s="355">
        <f t="shared" si="3275"/>
        <v>0</v>
      </c>
      <c r="U4353" s="209">
        <v>2</v>
      </c>
    </row>
    <row r="4354" spans="1:21" s="60" customFormat="1" ht="15.6" hidden="1" customHeight="1" thickBot="1">
      <c r="A4354" s="150" t="s">
        <v>92</v>
      </c>
      <c r="B4354" s="62"/>
      <c r="C4354" s="643" t="s">
        <v>2004</v>
      </c>
      <c r="D4354" s="110">
        <v>0</v>
      </c>
      <c r="E4354" s="110">
        <v>0</v>
      </c>
      <c r="F4354" s="110">
        <v>0</v>
      </c>
      <c r="G4354" s="110">
        <v>0</v>
      </c>
      <c r="H4354" s="110">
        <v>0</v>
      </c>
      <c r="I4354" s="110">
        <v>0</v>
      </c>
      <c r="J4354" s="110">
        <v>7.4788750000000004</v>
      </c>
      <c r="K4354" s="110">
        <v>7.4788750000000004</v>
      </c>
      <c r="L4354" s="110">
        <v>7.4788750000000004</v>
      </c>
      <c r="M4354" s="110">
        <v>7.4788750000000004</v>
      </c>
      <c r="N4354" s="110">
        <v>0</v>
      </c>
      <c r="O4354" s="111">
        <v>0</v>
      </c>
      <c r="P4354" s="112">
        <f t="shared" si="3274"/>
        <v>29.915500000000002</v>
      </c>
      <c r="Q4354" s="113"/>
      <c r="R4354" s="109">
        <v>29.9</v>
      </c>
      <c r="S4354" s="114">
        <v>29.9</v>
      </c>
      <c r="T4354" s="115">
        <f t="shared" si="3275"/>
        <v>0</v>
      </c>
      <c r="U4354" s="209">
        <v>2</v>
      </c>
    </row>
    <row r="4355" spans="1:21" s="60" customFormat="1" ht="15.6" hidden="1" customHeight="1" thickBot="1">
      <c r="A4355" s="150" t="s">
        <v>92</v>
      </c>
      <c r="B4355" s="62"/>
      <c r="C4355" s="643" t="s">
        <v>2005</v>
      </c>
      <c r="D4355" s="109">
        <v>0</v>
      </c>
      <c r="E4355" s="110">
        <v>0</v>
      </c>
      <c r="F4355" s="110">
        <v>0</v>
      </c>
      <c r="G4355" s="110">
        <v>0</v>
      </c>
      <c r="H4355" s="110">
        <v>0</v>
      </c>
      <c r="I4355" s="110">
        <v>0</v>
      </c>
      <c r="J4355" s="110">
        <v>7.4788750000000004</v>
      </c>
      <c r="K4355" s="110">
        <v>7.4788750000000004</v>
      </c>
      <c r="L4355" s="110">
        <v>7.4788750000000004</v>
      </c>
      <c r="M4355" s="110">
        <v>7.4788750000000004</v>
      </c>
      <c r="N4355" s="110">
        <v>0</v>
      </c>
      <c r="O4355" s="111">
        <v>0</v>
      </c>
      <c r="P4355" s="112">
        <f t="shared" si="3274"/>
        <v>29.915500000000002</v>
      </c>
      <c r="Q4355" s="113"/>
      <c r="R4355" s="109">
        <v>29.9</v>
      </c>
      <c r="S4355" s="114">
        <v>29.9</v>
      </c>
      <c r="T4355" s="115">
        <f t="shared" si="3275"/>
        <v>0</v>
      </c>
      <c r="U4355" s="209">
        <v>2</v>
      </c>
    </row>
    <row r="4356" spans="1:21" s="60" customFormat="1" ht="15.75" hidden="1" customHeight="1" thickBot="1">
      <c r="A4356" s="150" t="s">
        <v>92</v>
      </c>
      <c r="B4356" s="62">
        <f>+B4350+1</f>
        <v>710</v>
      </c>
      <c r="C4356" s="643" t="s">
        <v>2006</v>
      </c>
      <c r="D4356" s="109">
        <v>0</v>
      </c>
      <c r="E4356" s="110">
        <v>0</v>
      </c>
      <c r="F4356" s="110">
        <v>0</v>
      </c>
      <c r="G4356" s="110">
        <v>0</v>
      </c>
      <c r="H4356" s="110">
        <v>0</v>
      </c>
      <c r="I4356" s="110">
        <v>0</v>
      </c>
      <c r="J4356" s="110">
        <v>7.4788750000000004</v>
      </c>
      <c r="K4356" s="110">
        <v>7.4788750000000004</v>
      </c>
      <c r="L4356" s="110">
        <v>7.4788750000000004</v>
      </c>
      <c r="M4356" s="110">
        <v>7.4788750000000004</v>
      </c>
      <c r="N4356" s="110">
        <v>0</v>
      </c>
      <c r="O4356" s="111">
        <v>0</v>
      </c>
      <c r="P4356" s="112">
        <f t="shared" si="3274"/>
        <v>29.915500000000002</v>
      </c>
      <c r="Q4356" s="79"/>
      <c r="R4356" s="116">
        <v>29.9</v>
      </c>
      <c r="S4356" s="114">
        <v>29.9</v>
      </c>
      <c r="T4356" s="115">
        <f t="shared" si="3275"/>
        <v>0</v>
      </c>
      <c r="U4356" s="209">
        <v>2</v>
      </c>
    </row>
    <row r="4357" spans="1:21" s="60" customFormat="1" ht="15.75" hidden="1" customHeight="1">
      <c r="A4357" s="150" t="s">
        <v>92</v>
      </c>
      <c r="B4357" s="408">
        <v>764</v>
      </c>
      <c r="C4357" s="638" t="s">
        <v>2007</v>
      </c>
      <c r="D4357" s="306">
        <v>0</v>
      </c>
      <c r="E4357" s="307">
        <v>0</v>
      </c>
      <c r="F4357" s="307">
        <v>0</v>
      </c>
      <c r="G4357" s="307">
        <v>0</v>
      </c>
      <c r="H4357" s="307">
        <v>0</v>
      </c>
      <c r="I4357" s="307">
        <v>0</v>
      </c>
      <c r="J4357" s="307">
        <v>7.4788750000000004</v>
      </c>
      <c r="K4357" s="307">
        <v>7.4788750000000004</v>
      </c>
      <c r="L4357" s="307">
        <v>7.4788750000000004</v>
      </c>
      <c r="M4357" s="307">
        <v>7.4788750000000004</v>
      </c>
      <c r="N4357" s="307">
        <v>0</v>
      </c>
      <c r="O4357" s="308">
        <v>0</v>
      </c>
      <c r="P4357" s="309">
        <f t="shared" si="3274"/>
        <v>29.915500000000002</v>
      </c>
      <c r="Q4357" s="79"/>
      <c r="R4357" s="342">
        <v>29.9</v>
      </c>
      <c r="S4357" s="342">
        <v>29.9</v>
      </c>
      <c r="T4357" s="355">
        <f t="shared" si="3275"/>
        <v>0</v>
      </c>
      <c r="U4357" s="209">
        <v>2</v>
      </c>
    </row>
    <row r="4358" spans="1:21" s="60" customFormat="1" ht="15.75" customHeight="1">
      <c r="A4358" s="150" t="s">
        <v>92</v>
      </c>
      <c r="B4358" s="513">
        <v>710</v>
      </c>
      <c r="C4358" s="639" t="s">
        <v>2008</v>
      </c>
      <c r="D4358" s="551">
        <v>0</v>
      </c>
      <c r="E4358" s="551">
        <v>0</v>
      </c>
      <c r="F4358" s="551">
        <v>0</v>
      </c>
      <c r="G4358" s="551">
        <v>0</v>
      </c>
      <c r="H4358" s="551">
        <v>0</v>
      </c>
      <c r="I4358" s="565">
        <v>0</v>
      </c>
      <c r="J4358" s="565">
        <v>7.5</v>
      </c>
      <c r="K4358" s="565">
        <v>7.5</v>
      </c>
      <c r="L4358" s="565">
        <v>7.5</v>
      </c>
      <c r="M4358" s="565">
        <v>7.4</v>
      </c>
      <c r="N4358" s="565">
        <v>0</v>
      </c>
      <c r="O4358" s="551">
        <f>(R4358)-SUM(D4358:N4358)</f>
        <v>0</v>
      </c>
      <c r="P4358" s="552">
        <f t="shared" si="3274"/>
        <v>29.9</v>
      </c>
      <c r="Q4358" s="523"/>
      <c r="R4358" s="553">
        <v>29.9</v>
      </c>
      <c r="S4358" s="551">
        <v>29.9</v>
      </c>
      <c r="T4358" s="521">
        <f t="shared" si="3275"/>
        <v>0</v>
      </c>
      <c r="U4358" s="209">
        <v>1</v>
      </c>
    </row>
    <row r="4359" spans="1:21" s="60" customFormat="1" ht="15.75" customHeight="1">
      <c r="A4359" s="150" t="s">
        <v>92</v>
      </c>
      <c r="B4359" s="513">
        <v>711</v>
      </c>
      <c r="C4359" s="639" t="s">
        <v>2009</v>
      </c>
      <c r="D4359" s="565">
        <v>0</v>
      </c>
      <c r="E4359" s="565">
        <v>0</v>
      </c>
      <c r="F4359" s="565">
        <v>0</v>
      </c>
      <c r="G4359" s="565">
        <v>0</v>
      </c>
      <c r="H4359" s="565">
        <v>0</v>
      </c>
      <c r="I4359" s="565">
        <v>0</v>
      </c>
      <c r="J4359" s="565">
        <v>7.5</v>
      </c>
      <c r="K4359" s="565">
        <v>7.5</v>
      </c>
      <c r="L4359" s="565">
        <v>7.5</v>
      </c>
      <c r="M4359" s="565">
        <v>7.4</v>
      </c>
      <c r="N4359" s="565">
        <v>0</v>
      </c>
      <c r="O4359" s="551">
        <f>(R4359)-SUM(D4359:N4359)</f>
        <v>0</v>
      </c>
      <c r="P4359" s="552">
        <f t="shared" si="3274"/>
        <v>29.9</v>
      </c>
      <c r="Q4359" s="523"/>
      <c r="R4359" s="553">
        <v>29.9</v>
      </c>
      <c r="S4359" s="551">
        <v>29.9</v>
      </c>
      <c r="T4359" s="521">
        <f t="shared" si="3275"/>
        <v>0</v>
      </c>
      <c r="U4359" s="209">
        <v>1</v>
      </c>
    </row>
    <row r="4360" spans="1:21" s="60" customFormat="1" ht="15.75" hidden="1" customHeight="1" thickBot="1">
      <c r="A4360" s="150" t="s">
        <v>92</v>
      </c>
      <c r="B4360" s="409"/>
      <c r="C4360" s="640" t="s">
        <v>2010</v>
      </c>
      <c r="D4360" s="415"/>
      <c r="E4360" s="416"/>
      <c r="F4360" s="416"/>
      <c r="G4360" s="416"/>
      <c r="H4360" s="416"/>
      <c r="I4360" s="416"/>
      <c r="J4360" s="416"/>
      <c r="K4360" s="416"/>
      <c r="L4360" s="416"/>
      <c r="M4360" s="416"/>
      <c r="N4360" s="416"/>
      <c r="O4360" s="305">
        <f>(R4360)-SUM(D4360:N4360)</f>
        <v>0</v>
      </c>
      <c r="P4360" s="314">
        <f t="shared" si="3274"/>
        <v>0</v>
      </c>
      <c r="Q4360" s="80"/>
      <c r="R4360" s="420"/>
      <c r="S4360" s="343"/>
      <c r="T4360" s="403">
        <f t="shared" si="3275"/>
        <v>0</v>
      </c>
      <c r="U4360" s="209">
        <v>2</v>
      </c>
    </row>
    <row r="4361" spans="1:21" s="60" customFormat="1" ht="15.75" hidden="1" customHeight="1" thickBot="1">
      <c r="A4361" s="150" t="s">
        <v>92</v>
      </c>
      <c r="B4361" s="213"/>
      <c r="C4361" s="637" t="s">
        <v>2011</v>
      </c>
      <c r="D4361" s="134"/>
      <c r="E4361" s="133"/>
      <c r="F4361" s="133"/>
      <c r="G4361" s="133"/>
      <c r="H4361" s="133"/>
      <c r="I4361" s="133"/>
      <c r="J4361" s="133"/>
      <c r="K4361" s="133"/>
      <c r="L4361" s="133"/>
      <c r="M4361" s="133"/>
      <c r="N4361" s="133"/>
      <c r="O4361" s="111">
        <f>(R4361)-SUM(D4361:N4361)</f>
        <v>0</v>
      </c>
      <c r="P4361" s="112">
        <f t="shared" si="3274"/>
        <v>0</v>
      </c>
      <c r="Q4361" s="80"/>
      <c r="R4361" s="120"/>
      <c r="S4361" s="114"/>
      <c r="T4361" s="115">
        <f t="shared" si="3275"/>
        <v>0</v>
      </c>
      <c r="U4361" s="209">
        <v>2</v>
      </c>
    </row>
    <row r="4362" spans="1:21" s="60" customFormat="1" ht="15.75" hidden="1" customHeight="1" thickBot="1">
      <c r="A4362" s="150" t="s">
        <v>92</v>
      </c>
      <c r="B4362" s="213"/>
      <c r="C4362" s="637" t="s">
        <v>2592</v>
      </c>
      <c r="D4362" s="492"/>
      <c r="E4362" s="491"/>
      <c r="F4362" s="491"/>
      <c r="G4362" s="491"/>
      <c r="H4362" s="491"/>
      <c r="I4362" s="491"/>
      <c r="J4362" s="491"/>
      <c r="K4362" s="491"/>
      <c r="L4362" s="491"/>
      <c r="M4362" s="491"/>
      <c r="N4362" s="491"/>
      <c r="O4362" s="111">
        <f t="shared" ref="O4362:O4364" si="3276">(R4362)-SUM(D4362:N4362)</f>
        <v>0</v>
      </c>
      <c r="P4362" s="112">
        <f t="shared" ref="P4362:P4364" si="3277">SUM(D4362:O4362)</f>
        <v>0</v>
      </c>
      <c r="Q4362" s="80"/>
      <c r="R4362" s="487"/>
      <c r="S4362" s="488"/>
      <c r="T4362" s="115">
        <f t="shared" ref="T4362:T4364" si="3278">R4362-S4362</f>
        <v>0</v>
      </c>
      <c r="U4362" s="209">
        <v>2</v>
      </c>
    </row>
    <row r="4363" spans="1:21" s="60" customFormat="1" ht="15.75" hidden="1" customHeight="1" thickBot="1">
      <c r="A4363" s="150" t="s">
        <v>92</v>
      </c>
      <c r="B4363" s="213"/>
      <c r="C4363" s="637" t="s">
        <v>2688</v>
      </c>
      <c r="D4363" s="492"/>
      <c r="E4363" s="491"/>
      <c r="F4363" s="491"/>
      <c r="G4363" s="491"/>
      <c r="H4363" s="491"/>
      <c r="I4363" s="491"/>
      <c r="J4363" s="491"/>
      <c r="K4363" s="491"/>
      <c r="L4363" s="491"/>
      <c r="M4363" s="491"/>
      <c r="N4363" s="491"/>
      <c r="O4363" s="111">
        <f t="shared" si="3276"/>
        <v>0</v>
      </c>
      <c r="P4363" s="112">
        <f t="shared" si="3277"/>
        <v>0</v>
      </c>
      <c r="Q4363" s="80"/>
      <c r="R4363" s="487"/>
      <c r="S4363" s="488"/>
      <c r="T4363" s="115">
        <f t="shared" si="3278"/>
        <v>0</v>
      </c>
      <c r="U4363" s="209">
        <v>2</v>
      </c>
    </row>
    <row r="4364" spans="1:21" s="60" customFormat="1" ht="15.75" hidden="1" customHeight="1" thickBot="1">
      <c r="A4364" s="150" t="s">
        <v>92</v>
      </c>
      <c r="B4364" s="213"/>
      <c r="C4364" s="637" t="s">
        <v>2784</v>
      </c>
      <c r="D4364" s="492"/>
      <c r="E4364" s="491"/>
      <c r="F4364" s="491"/>
      <c r="G4364" s="491"/>
      <c r="H4364" s="491"/>
      <c r="I4364" s="491"/>
      <c r="J4364" s="491"/>
      <c r="K4364" s="491"/>
      <c r="L4364" s="491"/>
      <c r="M4364" s="491"/>
      <c r="N4364" s="491"/>
      <c r="O4364" s="111">
        <f t="shared" si="3276"/>
        <v>0</v>
      </c>
      <c r="P4364" s="112">
        <f t="shared" si="3277"/>
        <v>0</v>
      </c>
      <c r="Q4364" s="80"/>
      <c r="R4364" s="487"/>
      <c r="S4364" s="488"/>
      <c r="T4364" s="115">
        <f t="shared" si="3278"/>
        <v>0</v>
      </c>
      <c r="U4364" s="209">
        <v>2</v>
      </c>
    </row>
    <row r="4365" spans="1:21" s="118" customFormat="1" ht="15.6" customHeight="1">
      <c r="B4365" s="82"/>
      <c r="C4365" s="50"/>
      <c r="D4365" s="83"/>
      <c r="E4365" s="83"/>
      <c r="F4365" s="83"/>
      <c r="G4365" s="83"/>
      <c r="H4365" s="83"/>
      <c r="I4365" s="83"/>
      <c r="J4365" s="83"/>
      <c r="K4365" s="83"/>
      <c r="L4365" s="83"/>
      <c r="M4365" s="83"/>
      <c r="N4365" s="83"/>
      <c r="O4365" s="83"/>
      <c r="P4365" s="83"/>
      <c r="Q4365" s="84"/>
      <c r="R4365" s="83"/>
      <c r="S4365" s="83"/>
      <c r="T4365" s="67"/>
      <c r="U4365" s="209">
        <v>1</v>
      </c>
    </row>
    <row r="4366" spans="1:21" s="60" customFormat="1" ht="15.75" hidden="1" customHeight="1" thickBot="1">
      <c r="A4366" s="174" t="s">
        <v>81</v>
      </c>
      <c r="B4366" s="213"/>
      <c r="C4366" s="457" t="s">
        <v>376</v>
      </c>
      <c r="D4366" s="129">
        <v>8.512073592556306E-2</v>
      </c>
      <c r="E4366" s="129">
        <v>7.9915191228939003E-2</v>
      </c>
      <c r="F4366" s="129">
        <v>8.2057437250951396E-2</v>
      </c>
      <c r="G4366" s="129">
        <v>8.2600054892511016E-2</v>
      </c>
      <c r="H4366" s="129">
        <v>8.1727543809441611E-2</v>
      </c>
      <c r="I4366" s="129">
        <v>8.6370826885351151E-2</v>
      </c>
      <c r="J4366" s="129">
        <v>8.1246589427929783E-2</v>
      </c>
      <c r="K4366" s="129">
        <v>8.2492938651285652E-2</v>
      </c>
      <c r="L4366" s="129">
        <v>8.3659739958195506E-2</v>
      </c>
      <c r="M4366" s="129">
        <v>8.3187911813936657E-2</v>
      </c>
      <c r="N4366" s="129">
        <v>8.3076463256327601E-2</v>
      </c>
      <c r="O4366" s="129">
        <v>8.8544566899567537E-2</v>
      </c>
      <c r="P4366" s="105">
        <f t="shared" ref="P4366:P4371" si="3279">SUM(D4366:O4366)</f>
        <v>1</v>
      </c>
      <c r="Q4366" s="291"/>
      <c r="R4366" s="83"/>
      <c r="S4366" s="83"/>
      <c r="T4366" s="67"/>
      <c r="U4366" s="209">
        <v>2</v>
      </c>
    </row>
    <row r="4367" spans="1:21" s="60" customFormat="1" ht="15.75" hidden="1" customHeight="1" thickBot="1">
      <c r="A4367" s="150" t="s">
        <v>81</v>
      </c>
      <c r="B4367" s="213"/>
      <c r="C4367" s="43" t="s">
        <v>377</v>
      </c>
      <c r="D4367" s="119">
        <v>8.4183378522311586E-2</v>
      </c>
      <c r="E4367" s="119">
        <v>9.308792680195517E-2</v>
      </c>
      <c r="F4367" s="119">
        <v>8.1864498066307301E-2</v>
      </c>
      <c r="G4367" s="119">
        <v>7.9205138064500386E-2</v>
      </c>
      <c r="H4367" s="119">
        <v>8.203951550865092E-2</v>
      </c>
      <c r="I4367" s="119">
        <v>0.10630000552867616</v>
      </c>
      <c r="J4367" s="119">
        <v>7.8263032620572645E-2</v>
      </c>
      <c r="K4367" s="119">
        <v>8.0689579841813533E-2</v>
      </c>
      <c r="L4367" s="119">
        <v>7.876891178845602E-2</v>
      </c>
      <c r="M4367" s="119">
        <v>7.52505687274128E-2</v>
      </c>
      <c r="N4367" s="119">
        <v>7.8284646379290626E-2</v>
      </c>
      <c r="O4367" s="119">
        <v>8.2062798150052851E-2</v>
      </c>
      <c r="P4367" s="107">
        <f t="shared" si="3279"/>
        <v>1</v>
      </c>
      <c r="Q4367" s="291"/>
      <c r="R4367" s="83"/>
      <c r="S4367" s="83"/>
      <c r="T4367" s="67"/>
      <c r="U4367" s="209">
        <v>2</v>
      </c>
    </row>
    <row r="4368" spans="1:21" s="60" customFormat="1" ht="15.75" hidden="1" customHeight="1" thickBot="1">
      <c r="A4368" s="150" t="s">
        <v>81</v>
      </c>
      <c r="B4368" s="213"/>
      <c r="C4368" s="43" t="s">
        <v>378</v>
      </c>
      <c r="D4368" s="119">
        <v>8.4557713153344274E-2</v>
      </c>
      <c r="E4368" s="119">
        <v>8.3577371483764581E-2</v>
      </c>
      <c r="F4368" s="119">
        <v>8.6873239833306415E-2</v>
      </c>
      <c r="G4368" s="119">
        <v>8.37787674728903E-2</v>
      </c>
      <c r="H4368" s="119">
        <v>8.3762610645726002E-2</v>
      </c>
      <c r="I4368" s="119">
        <v>8.372145638159588E-2</v>
      </c>
      <c r="J4368" s="119">
        <v>8.1074847058915517E-2</v>
      </c>
      <c r="K4368" s="119">
        <v>9.1301184509542846E-2</v>
      </c>
      <c r="L4368" s="119">
        <v>6.9532464354007464E-2</v>
      </c>
      <c r="M4368" s="119">
        <v>8.1074847058915572E-2</v>
      </c>
      <c r="N4368" s="119">
        <v>8.698435870226108E-2</v>
      </c>
      <c r="O4368" s="119">
        <v>8.3761139345730054E-2</v>
      </c>
      <c r="P4368" s="107">
        <f t="shared" si="3279"/>
        <v>1</v>
      </c>
      <c r="Q4368" s="291"/>
      <c r="R4368" s="83"/>
      <c r="S4368" s="83"/>
      <c r="T4368" s="67"/>
      <c r="U4368" s="209">
        <v>2</v>
      </c>
    </row>
    <row r="4369" spans="1:21" s="60" customFormat="1" ht="15.75" hidden="1" customHeight="1" thickBot="1">
      <c r="A4369" s="150" t="s">
        <v>81</v>
      </c>
      <c r="B4369" s="213"/>
      <c r="C4369" s="43" t="s">
        <v>379</v>
      </c>
      <c r="D4369" s="458">
        <f t="shared" ref="D4369:D4376" si="3280">D4391/$P4391</f>
        <v>8.4957161505529288E-2</v>
      </c>
      <c r="E4369" s="458">
        <f t="shared" ref="E4369:O4369" si="3281">E4391/$P4391</f>
        <v>8.1591482400586904E-2</v>
      </c>
      <c r="F4369" s="458">
        <f t="shared" si="3281"/>
        <v>8.0982552101325378E-2</v>
      </c>
      <c r="G4369" s="458">
        <f t="shared" si="3281"/>
        <v>8.3617115820668178E-2</v>
      </c>
      <c r="H4369" s="458">
        <f t="shared" si="3281"/>
        <v>8.5022020061301287E-2</v>
      </c>
      <c r="I4369" s="458">
        <f t="shared" si="3281"/>
        <v>8.6643573707406843E-2</v>
      </c>
      <c r="J4369" s="458">
        <f t="shared" si="3281"/>
        <v>8.1934864803109894E-2</v>
      </c>
      <c r="K4369" s="458">
        <f t="shared" si="3281"/>
        <v>8.3664033571261232E-2</v>
      </c>
      <c r="L4369" s="458">
        <f t="shared" si="3281"/>
        <v>8.0982552101325406E-2</v>
      </c>
      <c r="M4369" s="458">
        <f t="shared" si="3281"/>
        <v>8.1809765478651833E-2</v>
      </c>
      <c r="N4369" s="458">
        <f t="shared" si="3281"/>
        <v>8.5722433017818012E-2</v>
      </c>
      <c r="O4369" s="458">
        <f t="shared" si="3281"/>
        <v>8.3072445431015746E-2</v>
      </c>
      <c r="P4369" s="295">
        <f t="shared" si="3279"/>
        <v>1</v>
      </c>
      <c r="Q4369" s="291"/>
      <c r="R4369" s="83"/>
      <c r="S4369" s="83"/>
      <c r="T4369" s="67"/>
      <c r="U4369" s="209">
        <v>2</v>
      </c>
    </row>
    <row r="4370" spans="1:21" s="60" customFormat="1" ht="15.75" hidden="1" customHeight="1" thickBot="1">
      <c r="A4370" s="150" t="s">
        <v>81</v>
      </c>
      <c r="B4370" s="213"/>
      <c r="C4370" s="43" t="s">
        <v>380</v>
      </c>
      <c r="D4370" s="298">
        <f t="shared" si="3280"/>
        <v>8.4315858224351725E-2</v>
      </c>
      <c r="E4370" s="288">
        <f t="shared" ref="E4370:O4370" si="3282">E4392/$P4392</f>
        <v>8.1958567614754368E-2</v>
      </c>
      <c r="F4370" s="288">
        <f t="shared" si="3282"/>
        <v>8.2451352850216902E-2</v>
      </c>
      <c r="G4370" s="288">
        <f t="shared" si="3282"/>
        <v>8.2210796268121666E-2</v>
      </c>
      <c r="H4370" s="288">
        <f t="shared" si="3282"/>
        <v>8.176483814722349E-2</v>
      </c>
      <c r="I4370" s="288">
        <f t="shared" si="3282"/>
        <v>9.1059472417116386E-2</v>
      </c>
      <c r="J4370" s="288">
        <f t="shared" si="3282"/>
        <v>8.1760689474895024E-2</v>
      </c>
      <c r="K4370" s="288">
        <f t="shared" si="3282"/>
        <v>8.0149679552657296E-2</v>
      </c>
      <c r="L4370" s="288">
        <f t="shared" si="3282"/>
        <v>8.2637415393934363E-2</v>
      </c>
      <c r="M4370" s="288">
        <f t="shared" si="3282"/>
        <v>7.8628813480439833E-2</v>
      </c>
      <c r="N4370" s="288">
        <f t="shared" si="3282"/>
        <v>8.9878414953089431E-2</v>
      </c>
      <c r="O4370" s="288">
        <f t="shared" si="3282"/>
        <v>8.3184101623199322E-2</v>
      </c>
      <c r="P4370" s="290">
        <f t="shared" si="3279"/>
        <v>0.99999999999999978</v>
      </c>
      <c r="Q4370" s="157">
        <f>(P4392/P4391-1)</f>
        <v>-9.5160100629251287E-3</v>
      </c>
      <c r="R4370" s="83"/>
      <c r="S4370" s="83"/>
      <c r="T4370" s="67"/>
      <c r="U4370" s="209">
        <v>2</v>
      </c>
    </row>
    <row r="4371" spans="1:21" s="60" customFormat="1" ht="15.75" hidden="1" customHeight="1" thickBot="1">
      <c r="A4371" s="150" t="s">
        <v>81</v>
      </c>
      <c r="B4371" s="213"/>
      <c r="C4371" s="43" t="s">
        <v>493</v>
      </c>
      <c r="D4371" s="102">
        <f t="shared" si="3280"/>
        <v>8.5292311848249688E-2</v>
      </c>
      <c r="E4371" s="103">
        <f t="shared" ref="E4371:O4371" si="3283">E4393/$P4393</f>
        <v>8.626579899461384E-2</v>
      </c>
      <c r="F4371" s="103">
        <f t="shared" si="3283"/>
        <v>7.6971360522993887E-2</v>
      </c>
      <c r="G4371" s="103">
        <f t="shared" si="3283"/>
        <v>8.2050111414666713E-2</v>
      </c>
      <c r="H4371" s="103">
        <f t="shared" si="3283"/>
        <v>8.367827392237473E-2</v>
      </c>
      <c r="I4371" s="103">
        <f t="shared" si="3283"/>
        <v>9.8797996137496569E-2</v>
      </c>
      <c r="J4371" s="103">
        <f t="shared" si="3283"/>
        <v>7.798326414974309E-2</v>
      </c>
      <c r="K4371" s="103">
        <f t="shared" si="3283"/>
        <v>8.4250396626028956E-2</v>
      </c>
      <c r="L4371" s="103">
        <f t="shared" si="3283"/>
        <v>8.0949350474357432E-2</v>
      </c>
      <c r="M4371" s="103">
        <f t="shared" si="3283"/>
        <v>8.0709175323347648E-2</v>
      </c>
      <c r="N4371" s="103">
        <f t="shared" si="3283"/>
        <v>8.2616157856322175E-2</v>
      </c>
      <c r="O4371" s="103">
        <f t="shared" si="3283"/>
        <v>8.0435802729805425E-2</v>
      </c>
      <c r="P4371" s="107">
        <f t="shared" si="3279"/>
        <v>1.0000000000000002</v>
      </c>
      <c r="Q4371" s="157">
        <f t="shared" ref="Q4371:Q4376" si="3284">(P4393/P4392-1)</f>
        <v>-2.2917385429775727E-2</v>
      </c>
      <c r="R4371" s="83"/>
      <c r="S4371" s="83"/>
      <c r="T4371" s="67"/>
      <c r="U4371" s="209">
        <v>2</v>
      </c>
    </row>
    <row r="4372" spans="1:21" s="60" customFormat="1" ht="15.75" hidden="1" customHeight="1" thickBot="1">
      <c r="A4372" s="150" t="s">
        <v>81</v>
      </c>
      <c r="B4372" s="213"/>
      <c r="C4372" s="43" t="s">
        <v>614</v>
      </c>
      <c r="D4372" s="102">
        <f t="shared" si="3280"/>
        <v>8.5128832360236287E-2</v>
      </c>
      <c r="E4372" s="103">
        <f t="shared" ref="E4372:O4372" si="3285">E4394/$P4394</f>
        <v>8.0860419718573051E-2</v>
      </c>
      <c r="F4372" s="103">
        <f t="shared" si="3285"/>
        <v>8.4963610434241249E-2</v>
      </c>
      <c r="G4372" s="103">
        <f t="shared" si="3285"/>
        <v>8.3023233552386888E-2</v>
      </c>
      <c r="H4372" s="103">
        <f t="shared" si="3285"/>
        <v>8.0605144474547141E-2</v>
      </c>
      <c r="I4372" s="103">
        <f t="shared" si="3285"/>
        <v>8.7497639781214609E-2</v>
      </c>
      <c r="J4372" s="103">
        <f t="shared" si="3285"/>
        <v>8.1243994613552445E-2</v>
      </c>
      <c r="K4372" s="103">
        <f t="shared" si="3285"/>
        <v>8.3787181767916857E-2</v>
      </c>
      <c r="L4372" s="103">
        <f t="shared" si="3285"/>
        <v>8.5532955867034008E-2</v>
      </c>
      <c r="M4372" s="103">
        <f t="shared" si="3285"/>
        <v>8.0334490823653223E-2</v>
      </c>
      <c r="N4372" s="103">
        <f t="shared" si="3285"/>
        <v>8.4853949562150227E-2</v>
      </c>
      <c r="O4372" s="103">
        <f t="shared" si="3285"/>
        <v>8.2168547044494084E-2</v>
      </c>
      <c r="P4372" s="107">
        <f t="shared" ref="P4372:P4377" si="3286">SUM(D4372:O4372)</f>
        <v>1.0000000000000002</v>
      </c>
      <c r="Q4372" s="156">
        <f t="shared" si="3284"/>
        <v>-3.3065238773217542E-2</v>
      </c>
      <c r="R4372" s="83"/>
      <c r="S4372" s="83"/>
      <c r="T4372" s="67"/>
      <c r="U4372" s="209">
        <v>2</v>
      </c>
    </row>
    <row r="4373" spans="1:21" s="60" customFormat="1" ht="15.75" hidden="1" customHeight="1" thickBot="1">
      <c r="A4373" s="150" t="s">
        <v>81</v>
      </c>
      <c r="B4373" s="213"/>
      <c r="C4373" s="43" t="s">
        <v>710</v>
      </c>
      <c r="D4373" s="334">
        <f t="shared" si="3280"/>
        <v>8.3367527502079292E-2</v>
      </c>
      <c r="E4373" s="458">
        <f t="shared" ref="E4373:O4373" si="3287">E4395/$P4395</f>
        <v>8.1949439373951924E-2</v>
      </c>
      <c r="F4373" s="458">
        <f t="shared" si="3287"/>
        <v>8.2799626650343502E-2</v>
      </c>
      <c r="G4373" s="458">
        <f t="shared" si="3287"/>
        <v>8.1908260035899128E-2</v>
      </c>
      <c r="H4373" s="458">
        <f t="shared" si="3287"/>
        <v>8.2061522908191603E-2</v>
      </c>
      <c r="I4373" s="458">
        <f t="shared" si="3287"/>
        <v>8.8298661022264344E-2</v>
      </c>
      <c r="J4373" s="458">
        <f t="shared" si="3287"/>
        <v>8.3581241723175229E-2</v>
      </c>
      <c r="K4373" s="458">
        <f t="shared" si="3287"/>
        <v>8.2662544093342671E-2</v>
      </c>
      <c r="L4373" s="458">
        <f t="shared" si="3287"/>
        <v>8.1563689655068342E-2</v>
      </c>
      <c r="M4373" s="458">
        <f t="shared" si="3287"/>
        <v>8.3873204702772389E-2</v>
      </c>
      <c r="N4373" s="458">
        <f t="shared" si="3287"/>
        <v>8.6885805510438882E-2</v>
      </c>
      <c r="O4373" s="458">
        <f t="shared" si="3287"/>
        <v>8.1048476822472945E-2</v>
      </c>
      <c r="P4373" s="295">
        <f t="shared" si="3286"/>
        <v>1.0000000000000002</v>
      </c>
      <c r="Q4373" s="156">
        <f t="shared" si="3284"/>
        <v>-2.3768950681682388E-2</v>
      </c>
      <c r="R4373" s="83"/>
      <c r="S4373" s="83"/>
      <c r="T4373" s="232"/>
      <c r="U4373" s="209">
        <v>2</v>
      </c>
    </row>
    <row r="4374" spans="1:21" s="60" customFormat="1" ht="15.75" hidden="1" customHeight="1" thickBot="1">
      <c r="A4374" s="150" t="s">
        <v>81</v>
      </c>
      <c r="B4374" s="62"/>
      <c r="C4374" s="45" t="s">
        <v>799</v>
      </c>
      <c r="D4374" s="298">
        <f t="shared" si="3280"/>
        <v>8.4535153872323993E-2</v>
      </c>
      <c r="E4374" s="299">
        <f t="shared" ref="E4374:O4374" si="3288">E4396/$P4396</f>
        <v>8.3712904896842119E-2</v>
      </c>
      <c r="F4374" s="299">
        <f t="shared" si="3288"/>
        <v>9.6037100312755863E-2</v>
      </c>
      <c r="G4374" s="299">
        <f t="shared" si="3288"/>
        <v>8.3712904896842119E-2</v>
      </c>
      <c r="H4374" s="299">
        <f t="shared" si="3288"/>
        <v>8.3712904896842119E-2</v>
      </c>
      <c r="I4374" s="299">
        <f t="shared" si="3288"/>
        <v>8.1096876618815802E-2</v>
      </c>
      <c r="J4374" s="299">
        <f t="shared" si="3288"/>
        <v>7.8480848340789486E-2</v>
      </c>
      <c r="K4374" s="299">
        <f t="shared" si="3288"/>
        <v>8.1583746374127145E-2</v>
      </c>
      <c r="L4374" s="299">
        <f t="shared" si="3288"/>
        <v>8.3396667783428746E-2</v>
      </c>
      <c r="M4374" s="299">
        <f t="shared" si="3288"/>
        <v>8.2498712336075752E-2</v>
      </c>
      <c r="N4374" s="299">
        <f t="shared" si="3288"/>
        <v>7.9727853744247124E-2</v>
      </c>
      <c r="O4374" s="299">
        <f t="shared" si="3288"/>
        <v>8.1504325926909746E-2</v>
      </c>
      <c r="P4374" s="300">
        <f t="shared" si="3286"/>
        <v>1</v>
      </c>
      <c r="Q4374" s="301">
        <f t="shared" si="3284"/>
        <v>-3.1828164100296097E-2</v>
      </c>
      <c r="R4374" s="83"/>
      <c r="S4374" s="83"/>
      <c r="T4374" s="67"/>
      <c r="U4374" s="209">
        <v>2</v>
      </c>
    </row>
    <row r="4375" spans="1:21" s="60" customFormat="1" ht="15.75" hidden="1" customHeight="1" thickBot="1">
      <c r="A4375" s="150" t="s">
        <v>81</v>
      </c>
      <c r="B4375" s="62"/>
      <c r="C4375" s="45" t="s">
        <v>878</v>
      </c>
      <c r="D4375" s="130">
        <f t="shared" si="3280"/>
        <v>7.9930083727705256E-2</v>
      </c>
      <c r="E4375" s="119">
        <f t="shared" ref="E4375:O4376" si="3289">E4397/$P4397</f>
        <v>8.2590250509940649E-2</v>
      </c>
      <c r="F4375" s="119">
        <f t="shared" si="3289"/>
        <v>8.2659039540657772E-2</v>
      </c>
      <c r="G4375" s="119">
        <f t="shared" si="3289"/>
        <v>8.3034882637458216E-2</v>
      </c>
      <c r="H4375" s="119">
        <f t="shared" si="3289"/>
        <v>8.2743313906969929E-2</v>
      </c>
      <c r="I4375" s="119">
        <f t="shared" si="3289"/>
        <v>8.7389300826554675E-2</v>
      </c>
      <c r="J4375" s="119">
        <f t="shared" si="3289"/>
        <v>8.4284949865032724E-2</v>
      </c>
      <c r="K4375" s="119">
        <f t="shared" si="3289"/>
        <v>8.4722306868602756E-2</v>
      </c>
      <c r="L4375" s="119">
        <f t="shared" si="3289"/>
        <v>8.2236831206123615E-2</v>
      </c>
      <c r="M4375" s="119">
        <f t="shared" si="3289"/>
        <v>8.2093866902974627E-2</v>
      </c>
      <c r="N4375" s="119">
        <f t="shared" si="3289"/>
        <v>8.3995511710185364E-2</v>
      </c>
      <c r="O4375" s="119">
        <f t="shared" si="3289"/>
        <v>8.4319662297794418E-2</v>
      </c>
      <c r="P4375" s="175">
        <f t="shared" si="3286"/>
        <v>0.99999999999999989</v>
      </c>
      <c r="Q4375" s="176">
        <f t="shared" si="3284"/>
        <v>-7.2837840111823926E-2</v>
      </c>
      <c r="R4375" s="83"/>
      <c r="S4375" s="83"/>
      <c r="T4375" s="67"/>
      <c r="U4375" s="209">
        <v>2</v>
      </c>
    </row>
    <row r="4376" spans="1:21" s="60" customFormat="1" ht="15.6" hidden="1" customHeight="1" thickBot="1">
      <c r="A4376" s="150" t="s">
        <v>81</v>
      </c>
      <c r="B4376" s="62"/>
      <c r="C4376" s="45" t="s">
        <v>962</v>
      </c>
      <c r="D4376" s="130">
        <f t="shared" si="3280"/>
        <v>8.1942508668709974E-2</v>
      </c>
      <c r="E4376" s="119">
        <f t="shared" si="3289"/>
        <v>8.7327439747244801E-2</v>
      </c>
      <c r="F4376" s="119">
        <f t="shared" si="3289"/>
        <v>8.2942717037234409E-2</v>
      </c>
      <c r="G4376" s="119">
        <f t="shared" si="3289"/>
        <v>8.663398118202402E-2</v>
      </c>
      <c r="H4376" s="119">
        <f t="shared" si="3289"/>
        <v>8.2384467173000728E-2</v>
      </c>
      <c r="I4376" s="119">
        <f t="shared" si="3289"/>
        <v>8.400259820540612E-2</v>
      </c>
      <c r="J4376" s="119">
        <f>J4398/$P4398</f>
        <v>8.3230783031996838E-2</v>
      </c>
      <c r="K4376" s="119">
        <f>K4398/$P4398</f>
        <v>8.403253026732678E-2</v>
      </c>
      <c r="L4376" s="119">
        <f t="shared" si="3289"/>
        <v>8.470822020559067E-2</v>
      </c>
      <c r="M4376" s="119">
        <f t="shared" si="3289"/>
        <v>7.963831826723404E-2</v>
      </c>
      <c r="N4376" s="119">
        <f t="shared" si="3289"/>
        <v>8.1734515597740712E-2</v>
      </c>
      <c r="O4376" s="119">
        <f t="shared" si="3289"/>
        <v>8.1421920616490895E-2</v>
      </c>
      <c r="P4376" s="175">
        <f t="shared" si="3286"/>
        <v>1</v>
      </c>
      <c r="Q4376" s="176">
        <f t="shared" si="3284"/>
        <v>2.7454629112394269E-2</v>
      </c>
      <c r="R4376" s="83"/>
      <c r="S4376" s="83"/>
      <c r="T4376" s="67"/>
      <c r="U4376" s="209">
        <v>2</v>
      </c>
    </row>
    <row r="4377" spans="1:21" s="60" customFormat="1" ht="15.6" hidden="1" customHeight="1" thickBot="1">
      <c r="A4377" s="150" t="s">
        <v>81</v>
      </c>
      <c r="B4377" s="62"/>
      <c r="C4377" s="45" t="s">
        <v>1098</v>
      </c>
      <c r="D4377" s="130">
        <f t="shared" ref="D4377:O4377" si="3290">D4400/$P4400</f>
        <v>9.6820256465354637E-2</v>
      </c>
      <c r="E4377" s="119">
        <f t="shared" si="3290"/>
        <v>8.3283511220137552E-2</v>
      </c>
      <c r="F4377" s="119">
        <f t="shared" si="3290"/>
        <v>8.5979257192701358E-2</v>
      </c>
      <c r="G4377" s="119">
        <f t="shared" si="3290"/>
        <v>8.4074893059594535E-2</v>
      </c>
      <c r="H4377" s="119">
        <f t="shared" si="3290"/>
        <v>8.2208089122064731E-2</v>
      </c>
      <c r="I4377" s="119">
        <f t="shared" si="3290"/>
        <v>8.9773831011868116E-2</v>
      </c>
      <c r="J4377" s="119">
        <f t="shared" si="3290"/>
        <v>8.2400246363287813E-2</v>
      </c>
      <c r="K4377" s="119">
        <f t="shared" si="3290"/>
        <v>8.6470890933782504E-2</v>
      </c>
      <c r="L4377" s="119">
        <f t="shared" si="3290"/>
        <v>8.2208089122064648E-2</v>
      </c>
      <c r="M4377" s="119">
        <f t="shared" si="3290"/>
        <v>7.6538565734336136E-2</v>
      </c>
      <c r="N4377" s="119">
        <f t="shared" si="3290"/>
        <v>7.6538565734336136E-2</v>
      </c>
      <c r="O4377" s="119">
        <f t="shared" si="3290"/>
        <v>7.3703804040471832E-2</v>
      </c>
      <c r="P4377" s="175">
        <f t="shared" si="3286"/>
        <v>1</v>
      </c>
      <c r="Q4377" s="176">
        <f>(P4400/P4398-1)</f>
        <v>-3.1259342995006656E-2</v>
      </c>
      <c r="R4377" s="83"/>
      <c r="S4377" s="83"/>
      <c r="T4377" s="67"/>
      <c r="U4377" s="209">
        <v>2</v>
      </c>
    </row>
    <row r="4378" spans="1:21" s="60" customFormat="1" ht="15.6" hidden="1" customHeight="1" thickBot="1">
      <c r="A4378" s="150" t="s">
        <v>81</v>
      </c>
      <c r="B4378" s="62">
        <f>+B4357+1</f>
        <v>765</v>
      </c>
      <c r="C4378" s="45" t="s">
        <v>2012</v>
      </c>
      <c r="D4378" s="130">
        <f t="shared" ref="D4378:D4384" si="3291">D4401/$P4401</f>
        <v>8.0651429076546308E-2</v>
      </c>
      <c r="E4378" s="119">
        <f t="shared" ref="E4378:O4378" si="3292">E4401/$P4401</f>
        <v>8.3184761089967155E-2</v>
      </c>
      <c r="F4378" s="119">
        <f t="shared" si="3292"/>
        <v>8.1896081139948271E-2</v>
      </c>
      <c r="G4378" s="119">
        <f t="shared" si="3292"/>
        <v>8.3868747543259625E-2</v>
      </c>
      <c r="H4378" s="119">
        <f t="shared" si="3292"/>
        <v>8.2854895698358272E-2</v>
      </c>
      <c r="I4378" s="119">
        <f t="shared" si="3292"/>
        <v>8.9624737109729222E-2</v>
      </c>
      <c r="J4378" s="119">
        <f t="shared" si="3292"/>
        <v>7.4945063964289779E-2</v>
      </c>
      <c r="K4378" s="119">
        <f t="shared" si="3292"/>
        <v>8.4359587347179327E-2</v>
      </c>
      <c r="L4378" s="119">
        <f t="shared" si="3292"/>
        <v>8.6866851009259657E-2</v>
      </c>
      <c r="M4378" s="119">
        <f t="shared" si="3292"/>
        <v>8.1858844924890789E-2</v>
      </c>
      <c r="N4378" s="119">
        <f t="shared" si="3292"/>
        <v>8.5980084048418726E-2</v>
      </c>
      <c r="O4378" s="119">
        <f t="shared" si="3292"/>
        <v>8.3908917048152856E-2</v>
      </c>
      <c r="P4378" s="175">
        <f t="shared" ref="P4378:P4387" si="3293">SUM(D4378:O4378)</f>
        <v>0.99999999999999989</v>
      </c>
      <c r="Q4378" s="176">
        <f>(P4401/P4400-1)</f>
        <v>-5.438678838339861E-2</v>
      </c>
      <c r="R4378" s="83"/>
      <c r="S4378" s="83"/>
      <c r="T4378" s="67"/>
      <c r="U4378" s="209">
        <v>2</v>
      </c>
    </row>
    <row r="4379" spans="1:21" s="60" customFormat="1" ht="15.6" hidden="1" customHeight="1">
      <c r="A4379" s="150" t="s">
        <v>81</v>
      </c>
      <c r="B4379" s="408">
        <f>+B4378+1</f>
        <v>766</v>
      </c>
      <c r="C4379" s="544" t="s">
        <v>2013</v>
      </c>
      <c r="D4379" s="460">
        <f t="shared" si="3291"/>
        <v>8.3258789032393352E-2</v>
      </c>
      <c r="E4379" s="346">
        <f t="shared" ref="E4379:O4379" si="3294">E4402/$P4402</f>
        <v>8.2496267003986837E-2</v>
      </c>
      <c r="F4379" s="346">
        <f t="shared" si="3294"/>
        <v>8.9779589496368176E-2</v>
      </c>
      <c r="G4379" s="346">
        <f t="shared" si="3294"/>
        <v>7.790336162651193E-2</v>
      </c>
      <c r="H4379" s="346">
        <f t="shared" si="3294"/>
        <v>7.8800465748277246E-2</v>
      </c>
      <c r="I4379" s="346">
        <f t="shared" si="3294"/>
        <v>9.2052923496222502E-2</v>
      </c>
      <c r="J4379" s="346">
        <f t="shared" si="3294"/>
        <v>8.0562661602909758E-2</v>
      </c>
      <c r="K4379" s="346">
        <f t="shared" si="3294"/>
        <v>8.2934903393470871E-2</v>
      </c>
      <c r="L4379" s="346">
        <f t="shared" si="3294"/>
        <v>8.2052411929467037E-2</v>
      </c>
      <c r="M4379" s="346">
        <f t="shared" si="3294"/>
        <v>8.0437383199064974E-2</v>
      </c>
      <c r="N4379" s="346">
        <f t="shared" si="3294"/>
        <v>8.7840136551445402E-2</v>
      </c>
      <c r="O4379" s="346">
        <f t="shared" si="3294"/>
        <v>8.1881106919881916E-2</v>
      </c>
      <c r="P4379" s="545">
        <f t="shared" si="3293"/>
        <v>1</v>
      </c>
      <c r="Q4379" s="548">
        <f t="shared" ref="Q4379:Q4387" si="3295">(P4402/P4401-1)</f>
        <v>-1.1504130855894301E-2</v>
      </c>
      <c r="R4379" s="83"/>
      <c r="S4379" s="83"/>
      <c r="T4379" s="67"/>
      <c r="U4379" s="209">
        <v>2</v>
      </c>
    </row>
    <row r="4380" spans="1:21" s="60" customFormat="1" ht="15.6" customHeight="1">
      <c r="A4380" s="150" t="s">
        <v>81</v>
      </c>
      <c r="B4380" s="513">
        <v>712</v>
      </c>
      <c r="C4380" s="550" t="s">
        <v>2014</v>
      </c>
      <c r="D4380" s="119">
        <f t="shared" si="3291"/>
        <v>8.2442616677805711E-2</v>
      </c>
      <c r="E4380" s="119">
        <f t="shared" ref="E4380:O4380" si="3296">E4403/$P4403</f>
        <v>8.2974004420066139E-2</v>
      </c>
      <c r="F4380" s="119">
        <f t="shared" si="3296"/>
        <v>8.1855834145359213E-2</v>
      </c>
      <c r="G4380" s="119">
        <f t="shared" si="3296"/>
        <v>8.166243181909745E-2</v>
      </c>
      <c r="H4380" s="119">
        <f t="shared" si="3296"/>
        <v>8.1318473849507703E-2</v>
      </c>
      <c r="I4380" s="119">
        <f t="shared" si="3296"/>
        <v>9.2383304807187067E-2</v>
      </c>
      <c r="J4380" s="119">
        <f t="shared" si="3296"/>
        <v>8.215019178931976E-2</v>
      </c>
      <c r="K4380" s="119">
        <f t="shared" si="3296"/>
        <v>8.2690475780839628E-2</v>
      </c>
      <c r="L4380" s="119">
        <f t="shared" si="3296"/>
        <v>7.8407555178827831E-2</v>
      </c>
      <c r="M4380" s="119">
        <f t="shared" si="3296"/>
        <v>8.4874105209197345E-2</v>
      </c>
      <c r="N4380" s="119">
        <f t="shared" si="3296"/>
        <v>8.6864957942950155E-2</v>
      </c>
      <c r="O4380" s="119">
        <f t="shared" si="3296"/>
        <v>8.2376048379841985E-2</v>
      </c>
      <c r="P4380" s="175">
        <f t="shared" si="3293"/>
        <v>1</v>
      </c>
      <c r="Q4380" s="556">
        <f t="shared" si="3295"/>
        <v>1.3059504692333856E-2</v>
      </c>
      <c r="R4380" s="83"/>
      <c r="S4380" s="83"/>
      <c r="T4380" s="67"/>
      <c r="U4380" s="209">
        <v>1</v>
      </c>
    </row>
    <row r="4381" spans="1:21" s="60" customFormat="1" ht="15.6" customHeight="1">
      <c r="A4381" s="150" t="s">
        <v>81</v>
      </c>
      <c r="B4381" s="513">
        <f>+B4380+1</f>
        <v>713</v>
      </c>
      <c r="C4381" s="550" t="s">
        <v>2015</v>
      </c>
      <c r="D4381" s="119">
        <f t="shared" si="3291"/>
        <v>8.1685248407174782E-2</v>
      </c>
      <c r="E4381" s="119">
        <f t="shared" ref="E4381:O4381" si="3297">E4404/$P4404</f>
        <v>7.7211273529099858E-2</v>
      </c>
      <c r="F4381" s="119">
        <f t="shared" si="3297"/>
        <v>8.0426016771826911E-2</v>
      </c>
      <c r="G4381" s="119">
        <f t="shared" si="3297"/>
        <v>8.5160027194719171E-2</v>
      </c>
      <c r="H4381" s="119">
        <f t="shared" si="3297"/>
        <v>8.4662960778428997E-2</v>
      </c>
      <c r="I4381" s="119">
        <f t="shared" si="3297"/>
        <v>9.2816790168833457E-2</v>
      </c>
      <c r="J4381" s="119">
        <f t="shared" si="3297"/>
        <v>7.6476171585487127E-2</v>
      </c>
      <c r="K4381" s="119">
        <f t="shared" si="3297"/>
        <v>8.2874042411747326E-2</v>
      </c>
      <c r="L4381" s="119">
        <f t="shared" si="3297"/>
        <v>8.2500351480888315E-2</v>
      </c>
      <c r="M4381" s="119">
        <f t="shared" si="3297"/>
        <v>8.4878117563877517E-2</v>
      </c>
      <c r="N4381" s="119">
        <f t="shared" si="3297"/>
        <v>8.4323840183620186E-2</v>
      </c>
      <c r="O4381" s="119">
        <f t="shared" si="3297"/>
        <v>8.6985159924296354E-2</v>
      </c>
      <c r="P4381" s="175">
        <f t="shared" si="3293"/>
        <v>1</v>
      </c>
      <c r="Q4381" s="556">
        <f t="shared" si="3295"/>
        <v>3.8582450274715852E-2</v>
      </c>
      <c r="R4381" s="83"/>
      <c r="S4381" s="83"/>
      <c r="T4381" s="67"/>
      <c r="U4381" s="209">
        <v>1</v>
      </c>
    </row>
    <row r="4382" spans="1:21" s="60" customFormat="1" ht="15.75" customHeight="1">
      <c r="A4382" s="150" t="s">
        <v>81</v>
      </c>
      <c r="B4382" s="513">
        <f>+B4381+1</f>
        <v>714</v>
      </c>
      <c r="C4382" s="550" t="s">
        <v>2016</v>
      </c>
      <c r="D4382" s="119">
        <f t="shared" si="3291"/>
        <v>8.315705492475986E-2</v>
      </c>
      <c r="E4382" s="119">
        <f t="shared" ref="E4382:O4382" si="3298">E4405/$P4405</f>
        <v>8.1770717016659653E-2</v>
      </c>
      <c r="F4382" s="119">
        <f t="shared" si="3298"/>
        <v>8.2250769102507421E-2</v>
      </c>
      <c r="G4382" s="119">
        <f t="shared" si="3298"/>
        <v>8.2158735954705589E-2</v>
      </c>
      <c r="H4382" s="119">
        <f t="shared" si="3298"/>
        <v>8.4565960122780365E-2</v>
      </c>
      <c r="I4382" s="119">
        <f t="shared" si="3298"/>
        <v>8.4000041445407708E-2</v>
      </c>
      <c r="J4382" s="119">
        <f t="shared" si="3298"/>
        <v>8.1471437841234978E-2</v>
      </c>
      <c r="K4382" s="119">
        <f t="shared" si="3298"/>
        <v>8.6429769928229677E-2</v>
      </c>
      <c r="L4382" s="119">
        <f t="shared" si="3298"/>
        <v>8.3324975632968229E-2</v>
      </c>
      <c r="M4382" s="119">
        <f t="shared" si="3298"/>
        <v>7.9147472375081865E-2</v>
      </c>
      <c r="N4382" s="119">
        <f t="shared" si="3298"/>
        <v>8.7799608027821024E-2</v>
      </c>
      <c r="O4382" s="119">
        <f t="shared" si="3298"/>
        <v>8.3923457627843645E-2</v>
      </c>
      <c r="P4382" s="175">
        <f t="shared" si="3293"/>
        <v>1.0000000000000002</v>
      </c>
      <c r="Q4382" s="556">
        <f t="shared" si="3295"/>
        <v>1.2436941505549415E-2</v>
      </c>
      <c r="R4382" s="83"/>
      <c r="S4382" s="83"/>
      <c r="T4382" s="67"/>
      <c r="U4382" s="209">
        <v>1</v>
      </c>
    </row>
    <row r="4383" spans="1:21" s="60" customFormat="1" ht="15.75" customHeight="1">
      <c r="A4383" s="150" t="s">
        <v>81</v>
      </c>
      <c r="B4383" s="513">
        <f>+B4382+1</f>
        <v>715</v>
      </c>
      <c r="C4383" s="550" t="s">
        <v>2017</v>
      </c>
      <c r="D4383" s="119">
        <f t="shared" si="3291"/>
        <v>7.8582425884222096E-2</v>
      </c>
      <c r="E4383" s="119">
        <f t="shared" ref="E4383:O4383" si="3299">E4406/$P4406</f>
        <v>8.5165323356781703E-2</v>
      </c>
      <c r="F4383" s="119">
        <f t="shared" si="3299"/>
        <v>8.0809695110013124E-2</v>
      </c>
      <c r="G4383" s="119">
        <f t="shared" si="3299"/>
        <v>8.257502865158782E-2</v>
      </c>
      <c r="H4383" s="119">
        <f t="shared" si="3299"/>
        <v>8.101065184981697E-2</v>
      </c>
      <c r="I4383" s="119">
        <f t="shared" si="3299"/>
        <v>9.0531744126560038E-2</v>
      </c>
      <c r="J4383" s="119">
        <f t="shared" si="3299"/>
        <v>7.9974732910499752E-2</v>
      </c>
      <c r="K4383" s="119">
        <f t="shared" si="3299"/>
        <v>7.7614180514897282E-2</v>
      </c>
      <c r="L4383" s="119">
        <f t="shared" si="3299"/>
        <v>8.3410917063327997E-2</v>
      </c>
      <c r="M4383" s="119">
        <f t="shared" si="3299"/>
        <v>8.6743235537614968E-2</v>
      </c>
      <c r="N4383" s="119">
        <f t="shared" si="3299"/>
        <v>8.6143172164674514E-2</v>
      </c>
      <c r="O4383" s="119">
        <f t="shared" si="3299"/>
        <v>8.7438892830003737E-2</v>
      </c>
      <c r="P4383" s="175">
        <f t="shared" si="3293"/>
        <v>1</v>
      </c>
      <c r="Q4383" s="556">
        <f t="shared" si="3295"/>
        <v>2.7382490513695901E-2</v>
      </c>
      <c r="R4383" s="83"/>
      <c r="S4383" s="83"/>
      <c r="T4383" s="67"/>
      <c r="U4383" s="209">
        <v>1</v>
      </c>
    </row>
    <row r="4384" spans="1:21" s="60" customFormat="1" ht="15.75" customHeight="1">
      <c r="A4384" s="150" t="s">
        <v>81</v>
      </c>
      <c r="B4384" s="513">
        <v>716</v>
      </c>
      <c r="C4384" s="550" t="s">
        <v>2018</v>
      </c>
      <c r="D4384" s="119">
        <f t="shared" si="3291"/>
        <v>7.6749640141998907E-2</v>
      </c>
      <c r="E4384" s="119">
        <f t="shared" ref="E4384:O4384" si="3300">E4407/$P4407</f>
        <v>8.4557008219552157E-2</v>
      </c>
      <c r="F4384" s="119">
        <f t="shared" si="3300"/>
        <v>7.7987889268159485E-2</v>
      </c>
      <c r="G4384" s="119">
        <f t="shared" si="3300"/>
        <v>8.3704748170398705E-2</v>
      </c>
      <c r="H4384" s="119">
        <f t="shared" si="3300"/>
        <v>8.3526340797378473E-2</v>
      </c>
      <c r="I4384" s="119">
        <f t="shared" si="3300"/>
        <v>8.0636746723102157E-2</v>
      </c>
      <c r="J4384" s="119">
        <f t="shared" si="3300"/>
        <v>8.1376297105406892E-2</v>
      </c>
      <c r="K4384" s="119">
        <f t="shared" si="3300"/>
        <v>8.43801201529219E-2</v>
      </c>
      <c r="L4384" s="119">
        <f t="shared" si="3300"/>
        <v>8.5199344620425999E-2</v>
      </c>
      <c r="M4384" s="119">
        <f t="shared" si="3300"/>
        <v>8.5745494265428726E-2</v>
      </c>
      <c r="N4384" s="119">
        <f t="shared" si="3300"/>
        <v>8.8203167667941007E-2</v>
      </c>
      <c r="O4384" s="119">
        <f t="shared" si="3300"/>
        <v>8.7933202867285593E-2</v>
      </c>
      <c r="P4384" s="175">
        <f t="shared" si="3293"/>
        <v>1</v>
      </c>
      <c r="Q4384" s="556">
        <f t="shared" si="3295"/>
        <v>1.4776560170700392E-2</v>
      </c>
      <c r="R4384" s="83"/>
      <c r="S4384" s="83"/>
      <c r="T4384" s="67"/>
      <c r="U4384" s="209">
        <v>1</v>
      </c>
    </row>
    <row r="4385" spans="1:21" s="60" customFormat="1" ht="15.75" customHeight="1">
      <c r="A4385" s="150" t="s">
        <v>81</v>
      </c>
      <c r="B4385" s="513">
        <v>717</v>
      </c>
      <c r="C4385" s="550" t="s">
        <v>2019</v>
      </c>
      <c r="D4385" s="119">
        <f t="shared" ref="D4385:O4387" si="3301">D4408/$P4408</f>
        <v>8.1081081081081086E-2</v>
      </c>
      <c r="E4385" s="119">
        <f t="shared" si="3301"/>
        <v>8.1351351351351353E-2</v>
      </c>
      <c r="F4385" s="119">
        <f t="shared" si="3301"/>
        <v>8.1081081081081086E-2</v>
      </c>
      <c r="G4385" s="119">
        <f t="shared" si="3301"/>
        <v>8.324324324324324E-2</v>
      </c>
      <c r="H4385" s="119">
        <f t="shared" si="3301"/>
        <v>8.3513513513513507E-2</v>
      </c>
      <c r="I4385" s="119">
        <f t="shared" si="3301"/>
        <v>8.9189189189189194E-2</v>
      </c>
      <c r="J4385" s="119">
        <f t="shared" si="3301"/>
        <v>7.9459459459459453E-2</v>
      </c>
      <c r="K4385" s="119">
        <f t="shared" si="3301"/>
        <v>8.2162162162162156E-2</v>
      </c>
      <c r="L4385" s="119">
        <f t="shared" si="3301"/>
        <v>8.2972972972972972E-2</v>
      </c>
      <c r="M4385" s="119">
        <f t="shared" si="3301"/>
        <v>8.3513513513513507E-2</v>
      </c>
      <c r="N4385" s="119">
        <f t="shared" si="3301"/>
        <v>8.621621621621621E-2</v>
      </c>
      <c r="O4385" s="119">
        <f t="shared" si="3301"/>
        <v>8.6216216216216307E-2</v>
      </c>
      <c r="P4385" s="175">
        <f t="shared" si="3293"/>
        <v>1</v>
      </c>
      <c r="Q4385" s="556">
        <f t="shared" si="3295"/>
        <v>1.0376843255051948E-2</v>
      </c>
      <c r="R4385" s="83"/>
      <c r="S4385" s="83"/>
      <c r="T4385" s="67"/>
      <c r="U4385" s="209">
        <v>1</v>
      </c>
    </row>
    <row r="4386" spans="1:21" s="60" customFormat="1" ht="15.75" hidden="1" customHeight="1" thickBot="1">
      <c r="A4386" s="150" t="s">
        <v>81</v>
      </c>
      <c r="B4386" s="409"/>
      <c r="C4386" s="457" t="s">
        <v>2020</v>
      </c>
      <c r="D4386" s="102" t="e">
        <f t="shared" si="3301"/>
        <v>#DIV/0!</v>
      </c>
      <c r="E4386" s="103" t="e">
        <f t="shared" si="3301"/>
        <v>#DIV/0!</v>
      </c>
      <c r="F4386" s="103" t="e">
        <f t="shared" si="3301"/>
        <v>#DIV/0!</v>
      </c>
      <c r="G4386" s="103" t="e">
        <f t="shared" si="3301"/>
        <v>#DIV/0!</v>
      </c>
      <c r="H4386" s="103" t="e">
        <f t="shared" si="3301"/>
        <v>#DIV/0!</v>
      </c>
      <c r="I4386" s="103" t="e">
        <f t="shared" si="3301"/>
        <v>#DIV/0!</v>
      </c>
      <c r="J4386" s="103" t="e">
        <f t="shared" si="3301"/>
        <v>#DIV/0!</v>
      </c>
      <c r="K4386" s="103" t="e">
        <f t="shared" si="3301"/>
        <v>#DIV/0!</v>
      </c>
      <c r="L4386" s="103" t="e">
        <f t="shared" si="3301"/>
        <v>#DIV/0!</v>
      </c>
      <c r="M4386" s="103" t="e">
        <f t="shared" si="3301"/>
        <v>#DIV/0!</v>
      </c>
      <c r="N4386" s="103" t="e">
        <f t="shared" si="3301"/>
        <v>#DIV/0!</v>
      </c>
      <c r="O4386" s="103" t="e">
        <f t="shared" si="3301"/>
        <v>#DIV/0!</v>
      </c>
      <c r="P4386" s="105" t="e">
        <f t="shared" si="3293"/>
        <v>#DIV/0!</v>
      </c>
      <c r="Q4386" s="106">
        <f t="shared" si="3295"/>
        <v>-1</v>
      </c>
      <c r="R4386" s="83"/>
      <c r="S4386" s="83"/>
      <c r="T4386" s="67"/>
      <c r="U4386" s="209">
        <v>2</v>
      </c>
    </row>
    <row r="4387" spans="1:21" s="60" customFormat="1" ht="15.75" hidden="1" customHeight="1" thickBot="1">
      <c r="A4387" s="150" t="s">
        <v>81</v>
      </c>
      <c r="B4387" s="213"/>
      <c r="C4387" s="43" t="s">
        <v>2021</v>
      </c>
      <c r="D4387" s="102" t="e">
        <f t="shared" si="3301"/>
        <v>#DIV/0!</v>
      </c>
      <c r="E4387" s="103" t="e">
        <f t="shared" si="3301"/>
        <v>#DIV/0!</v>
      </c>
      <c r="F4387" s="103" t="e">
        <f t="shared" si="3301"/>
        <v>#DIV/0!</v>
      </c>
      <c r="G4387" s="103" t="e">
        <f t="shared" si="3301"/>
        <v>#DIV/0!</v>
      </c>
      <c r="H4387" s="103" t="e">
        <f t="shared" si="3301"/>
        <v>#DIV/0!</v>
      </c>
      <c r="I4387" s="103" t="e">
        <f t="shared" si="3301"/>
        <v>#DIV/0!</v>
      </c>
      <c r="J4387" s="103" t="e">
        <f t="shared" si="3301"/>
        <v>#DIV/0!</v>
      </c>
      <c r="K4387" s="103" t="e">
        <f t="shared" si="3301"/>
        <v>#DIV/0!</v>
      </c>
      <c r="L4387" s="103" t="e">
        <f t="shared" si="3301"/>
        <v>#DIV/0!</v>
      </c>
      <c r="M4387" s="103" t="e">
        <f t="shared" si="3301"/>
        <v>#DIV/0!</v>
      </c>
      <c r="N4387" s="103" t="e">
        <f t="shared" si="3301"/>
        <v>#DIV/0!</v>
      </c>
      <c r="O4387" s="103" t="e">
        <f t="shared" si="3301"/>
        <v>#DIV/0!</v>
      </c>
      <c r="P4387" s="107" t="e">
        <f t="shared" si="3293"/>
        <v>#DIV/0!</v>
      </c>
      <c r="Q4387" s="108" t="e">
        <f t="shared" si="3295"/>
        <v>#DIV/0!</v>
      </c>
      <c r="R4387" s="83"/>
      <c r="S4387" s="83"/>
      <c r="T4387" s="67"/>
      <c r="U4387" s="209">
        <v>2</v>
      </c>
    </row>
    <row r="4388" spans="1:21" s="60" customFormat="1" ht="15.75" hidden="1" customHeight="1" thickBot="1">
      <c r="A4388" s="150" t="s">
        <v>81</v>
      </c>
      <c r="B4388" s="213"/>
      <c r="C4388" s="43" t="s">
        <v>2593</v>
      </c>
      <c r="D4388" s="102" t="e">
        <f t="shared" ref="D4388:O4388" si="3302">D4411/$P4411</f>
        <v>#DIV/0!</v>
      </c>
      <c r="E4388" s="103" t="e">
        <f>E4411/$P4411</f>
        <v>#DIV/0!</v>
      </c>
      <c r="F4388" s="103" t="e">
        <f t="shared" si="3302"/>
        <v>#DIV/0!</v>
      </c>
      <c r="G4388" s="103" t="e">
        <f t="shared" si="3302"/>
        <v>#DIV/0!</v>
      </c>
      <c r="H4388" s="103" t="e">
        <f t="shared" si="3302"/>
        <v>#DIV/0!</v>
      </c>
      <c r="I4388" s="103" t="e">
        <f t="shared" si="3302"/>
        <v>#DIV/0!</v>
      </c>
      <c r="J4388" s="103" t="e">
        <f t="shared" si="3302"/>
        <v>#DIV/0!</v>
      </c>
      <c r="K4388" s="103" t="e">
        <f t="shared" si="3302"/>
        <v>#DIV/0!</v>
      </c>
      <c r="L4388" s="103" t="e">
        <f t="shared" si="3302"/>
        <v>#DIV/0!</v>
      </c>
      <c r="M4388" s="103" t="e">
        <f t="shared" si="3302"/>
        <v>#DIV/0!</v>
      </c>
      <c r="N4388" s="103" t="e">
        <f t="shared" si="3302"/>
        <v>#DIV/0!</v>
      </c>
      <c r="O4388" s="103" t="e">
        <f t="shared" si="3302"/>
        <v>#DIV/0!</v>
      </c>
      <c r="P4388" s="107" t="e">
        <f t="shared" ref="P4388:P4390" si="3303">SUM(D4388:O4388)</f>
        <v>#DIV/0!</v>
      </c>
      <c r="Q4388" s="108" t="e">
        <f t="shared" ref="Q4388:Q4390" si="3304">(P4411/P4410-1)</f>
        <v>#DIV/0!</v>
      </c>
      <c r="R4388" s="83"/>
      <c r="S4388" s="83"/>
      <c r="T4388" s="67"/>
      <c r="U4388" s="209">
        <v>2</v>
      </c>
    </row>
    <row r="4389" spans="1:21" s="60" customFormat="1" ht="15.75" hidden="1" customHeight="1" thickBot="1">
      <c r="A4389" s="150" t="s">
        <v>81</v>
      </c>
      <c r="B4389" s="213"/>
      <c r="C4389" s="43" t="s">
        <v>2689</v>
      </c>
      <c r="D4389" s="102" t="e">
        <f t="shared" ref="D4389:O4389" si="3305">D4412/$P4412</f>
        <v>#DIV/0!</v>
      </c>
      <c r="E4389" s="103" t="e">
        <f t="shared" si="3305"/>
        <v>#DIV/0!</v>
      </c>
      <c r="F4389" s="103" t="e">
        <f t="shared" si="3305"/>
        <v>#DIV/0!</v>
      </c>
      <c r="G4389" s="103" t="e">
        <f t="shared" si="3305"/>
        <v>#DIV/0!</v>
      </c>
      <c r="H4389" s="103" t="e">
        <f t="shared" si="3305"/>
        <v>#DIV/0!</v>
      </c>
      <c r="I4389" s="103" t="e">
        <f t="shared" si="3305"/>
        <v>#DIV/0!</v>
      </c>
      <c r="J4389" s="103" t="e">
        <f t="shared" si="3305"/>
        <v>#DIV/0!</v>
      </c>
      <c r="K4389" s="103" t="e">
        <f t="shared" si="3305"/>
        <v>#DIV/0!</v>
      </c>
      <c r="L4389" s="103" t="e">
        <f t="shared" si="3305"/>
        <v>#DIV/0!</v>
      </c>
      <c r="M4389" s="103" t="e">
        <f t="shared" si="3305"/>
        <v>#DIV/0!</v>
      </c>
      <c r="N4389" s="103" t="e">
        <f t="shared" si="3305"/>
        <v>#DIV/0!</v>
      </c>
      <c r="O4389" s="103" t="e">
        <f t="shared" si="3305"/>
        <v>#DIV/0!</v>
      </c>
      <c r="P4389" s="107" t="e">
        <f t="shared" si="3303"/>
        <v>#DIV/0!</v>
      </c>
      <c r="Q4389" s="108" t="e">
        <f t="shared" si="3304"/>
        <v>#DIV/0!</v>
      </c>
      <c r="R4389" s="83"/>
      <c r="S4389" s="83"/>
      <c r="T4389" s="67"/>
      <c r="U4389" s="209">
        <v>2</v>
      </c>
    </row>
    <row r="4390" spans="1:21" s="60" customFormat="1" ht="15.75" hidden="1" customHeight="1" thickBot="1">
      <c r="A4390" s="150" t="s">
        <v>81</v>
      </c>
      <c r="B4390" s="213"/>
      <c r="C4390" s="43" t="s">
        <v>2785</v>
      </c>
      <c r="D4390" s="102" t="e">
        <f t="shared" ref="D4390:O4390" si="3306">D4413/$P4413</f>
        <v>#DIV/0!</v>
      </c>
      <c r="E4390" s="103" t="e">
        <f t="shared" si="3306"/>
        <v>#DIV/0!</v>
      </c>
      <c r="F4390" s="103" t="e">
        <f t="shared" si="3306"/>
        <v>#DIV/0!</v>
      </c>
      <c r="G4390" s="103" t="e">
        <f t="shared" si="3306"/>
        <v>#DIV/0!</v>
      </c>
      <c r="H4390" s="103" t="e">
        <f t="shared" si="3306"/>
        <v>#DIV/0!</v>
      </c>
      <c r="I4390" s="103" t="e">
        <f t="shared" si="3306"/>
        <v>#DIV/0!</v>
      </c>
      <c r="J4390" s="103" t="e">
        <f t="shared" si="3306"/>
        <v>#DIV/0!</v>
      </c>
      <c r="K4390" s="103" t="e">
        <f t="shared" si="3306"/>
        <v>#DIV/0!</v>
      </c>
      <c r="L4390" s="103" t="e">
        <f t="shared" si="3306"/>
        <v>#DIV/0!</v>
      </c>
      <c r="M4390" s="103" t="e">
        <f t="shared" si="3306"/>
        <v>#DIV/0!</v>
      </c>
      <c r="N4390" s="103" t="e">
        <f t="shared" si="3306"/>
        <v>#DIV/0!</v>
      </c>
      <c r="O4390" s="103" t="e">
        <f t="shared" si="3306"/>
        <v>#DIV/0!</v>
      </c>
      <c r="P4390" s="107" t="e">
        <f t="shared" si="3303"/>
        <v>#DIV/0!</v>
      </c>
      <c r="Q4390" s="108" t="e">
        <f t="shared" si="3304"/>
        <v>#DIV/0!</v>
      </c>
      <c r="R4390" s="83"/>
      <c r="S4390" s="83"/>
      <c r="T4390" s="67"/>
      <c r="U4390" s="209">
        <v>2</v>
      </c>
    </row>
    <row r="4391" spans="1:21" s="60" customFormat="1" ht="15.75" hidden="1" customHeight="1" thickBot="1">
      <c r="A4391" s="150" t="s">
        <v>81</v>
      </c>
      <c r="B4391" s="213"/>
      <c r="C4391" s="44" t="s">
        <v>379</v>
      </c>
      <c r="D4391" s="351">
        <v>36.717793839999999</v>
      </c>
      <c r="E4391" s="352">
        <v>35.263174720000009</v>
      </c>
      <c r="F4391" s="352">
        <v>34.999999999999986</v>
      </c>
      <c r="G4391" s="352">
        <v>36.138637000000003</v>
      </c>
      <c r="H4391" s="352">
        <v>36.745825179999997</v>
      </c>
      <c r="I4391" s="352">
        <v>37.446647469999988</v>
      </c>
      <c r="J4391" s="352">
        <v>35.411581799999993</v>
      </c>
      <c r="K4391" s="459">
        <v>36.158914469999985</v>
      </c>
      <c r="L4391" s="459">
        <v>35</v>
      </c>
      <c r="M4391" s="459">
        <v>35.357514890000004</v>
      </c>
      <c r="N4391" s="459">
        <v>37.048537959999976</v>
      </c>
      <c r="O4391" s="83">
        <v>35.903234890000022</v>
      </c>
      <c r="P4391" s="304">
        <f>SUM(D4391:O4391)</f>
        <v>432.19186221999996</v>
      </c>
      <c r="Q4391" s="84"/>
      <c r="R4391" s="83"/>
      <c r="S4391" s="83"/>
      <c r="T4391" s="67"/>
      <c r="U4391" s="209">
        <v>2</v>
      </c>
    </row>
    <row r="4392" spans="1:21" s="60" customFormat="1" ht="15.75" hidden="1" customHeight="1" thickBot="1">
      <c r="A4392" s="150" t="s">
        <v>81</v>
      </c>
      <c r="B4392" s="213"/>
      <c r="C4392" s="43" t="s">
        <v>380</v>
      </c>
      <c r="D4392" s="109">
        <v>36.093858400000002</v>
      </c>
      <c r="E4392" s="110">
        <v>35.084751509999997</v>
      </c>
      <c r="F4392" s="110">
        <v>35.295702579999997</v>
      </c>
      <c r="G4392" s="110">
        <v>35.192725330000002</v>
      </c>
      <c r="H4392" s="110">
        <v>35.00181997</v>
      </c>
      <c r="I4392" s="110">
        <v>38.980658830000003</v>
      </c>
      <c r="J4392" s="110">
        <v>35.000044010000003</v>
      </c>
      <c r="K4392" s="110">
        <v>34.310404300000002</v>
      </c>
      <c r="L4392" s="110">
        <v>35.375352069999998</v>
      </c>
      <c r="M4392" s="110">
        <v>33.659353289999999</v>
      </c>
      <c r="N4392" s="110">
        <v>38.475072789999999</v>
      </c>
      <c r="O4392" s="111">
        <v>35.609377029999997</v>
      </c>
      <c r="P4392" s="112">
        <f>SUM(D4392:O4392)</f>
        <v>428.07912011000008</v>
      </c>
      <c r="Q4392" s="240"/>
      <c r="R4392" s="443"/>
      <c r="S4392" s="443"/>
      <c r="T4392" s="67"/>
      <c r="U4392" s="209">
        <v>2</v>
      </c>
    </row>
    <row r="4393" spans="1:21" s="60" customFormat="1" ht="15.75" hidden="1" customHeight="1" thickBot="1">
      <c r="A4393" s="150" t="s">
        <v>81</v>
      </c>
      <c r="B4393" s="213"/>
      <c r="C4393" s="43" t="s">
        <v>493</v>
      </c>
      <c r="D4393" s="109">
        <v>35.675101490000003</v>
      </c>
      <c r="E4393" s="110">
        <v>36.082280660000002</v>
      </c>
      <c r="F4393" s="110">
        <v>32.19470828</v>
      </c>
      <c r="G4393" s="110">
        <v>34.318990640000003</v>
      </c>
      <c r="H4393" s="110">
        <v>35</v>
      </c>
      <c r="I4393" s="110">
        <v>41.324106039999997</v>
      </c>
      <c r="J4393" s="110">
        <v>32.617955860000002</v>
      </c>
      <c r="K4393" s="110">
        <v>35.239300999999998</v>
      </c>
      <c r="L4393" s="110">
        <v>33.858576829999997</v>
      </c>
      <c r="M4393" s="110">
        <v>33.758119090000001</v>
      </c>
      <c r="N4393" s="110">
        <v>34.55575013</v>
      </c>
      <c r="O4393" s="111">
        <v>33.643775900000001</v>
      </c>
      <c r="P4393" s="112">
        <f>SUM(D4393:O4393)</f>
        <v>418.26866591999993</v>
      </c>
      <c r="Q4393" s="80"/>
      <c r="R4393" s="354"/>
      <c r="S4393" s="354"/>
      <c r="T4393" s="115">
        <f t="shared" ref="T4393:T4398" si="3307">R4393-S4393</f>
        <v>0</v>
      </c>
      <c r="U4393" s="209">
        <v>2</v>
      </c>
    </row>
    <row r="4394" spans="1:21" s="60" customFormat="1" ht="15.75" hidden="1" customHeight="1" thickBot="1">
      <c r="A4394" s="150" t="s">
        <v>81</v>
      </c>
      <c r="B4394" s="213"/>
      <c r="C4394" s="43" t="s">
        <v>614</v>
      </c>
      <c r="D4394" s="109">
        <v>34.42937834</v>
      </c>
      <c r="E4394" s="110">
        <v>32.703067879999999</v>
      </c>
      <c r="F4394" s="110">
        <v>34.362556230000003</v>
      </c>
      <c r="G4394" s="110">
        <v>33.57779309</v>
      </c>
      <c r="H4394" s="110">
        <v>32.599824740000003</v>
      </c>
      <c r="I4394" s="110">
        <v>35.38741529</v>
      </c>
      <c r="J4394" s="110">
        <v>32.858200340000003</v>
      </c>
      <c r="K4394" s="110">
        <v>33.886763170000002</v>
      </c>
      <c r="L4394" s="110">
        <v>34.592821450000002</v>
      </c>
      <c r="M4394" s="110">
        <v>32.490361980000003</v>
      </c>
      <c r="N4394" s="110">
        <v>34.318205149999997</v>
      </c>
      <c r="O4394" s="111">
        <v>33.232124949999999</v>
      </c>
      <c r="P4394" s="112">
        <f t="shared" ref="P4394:P4400" si="3308">SUM(D4394:O4394)</f>
        <v>404.43851260999998</v>
      </c>
      <c r="Q4394" s="80"/>
      <c r="R4394" s="354"/>
      <c r="S4394" s="354"/>
      <c r="T4394" s="115">
        <f t="shared" si="3307"/>
        <v>0</v>
      </c>
      <c r="U4394" s="209">
        <v>2</v>
      </c>
    </row>
    <row r="4395" spans="1:21" s="60" customFormat="1" ht="15.75" hidden="1" customHeight="1" thickBot="1">
      <c r="A4395" s="150" t="s">
        <v>81</v>
      </c>
      <c r="B4395" s="213"/>
      <c r="C4395" s="43" t="s">
        <v>710</v>
      </c>
      <c r="D4395" s="109">
        <v>32.915620189999999</v>
      </c>
      <c r="E4395" s="110">
        <v>32.355722929999999</v>
      </c>
      <c r="F4395" s="110">
        <v>32.691398489999997</v>
      </c>
      <c r="G4395" s="110">
        <v>32.339464280000001</v>
      </c>
      <c r="H4395" s="110">
        <v>32.399976359999997</v>
      </c>
      <c r="I4395" s="110">
        <v>34.862557119999998</v>
      </c>
      <c r="J4395" s="110">
        <v>33</v>
      </c>
      <c r="K4395" s="110">
        <v>32.637274810000001</v>
      </c>
      <c r="L4395" s="110">
        <v>32.20341913</v>
      </c>
      <c r="M4395" s="110">
        <v>33.115274409999998</v>
      </c>
      <c r="N4395" s="110">
        <v>34.304725830000002</v>
      </c>
      <c r="O4395" s="111">
        <v>32</v>
      </c>
      <c r="P4395" s="112">
        <f t="shared" si="3308"/>
        <v>394.8254335499999</v>
      </c>
      <c r="Q4395" s="80"/>
      <c r="R4395" s="114"/>
      <c r="S4395" s="114"/>
      <c r="T4395" s="115">
        <f t="shared" si="3307"/>
        <v>0</v>
      </c>
      <c r="U4395" s="209">
        <v>2</v>
      </c>
    </row>
    <row r="4396" spans="1:21" s="60" customFormat="1" ht="15.75" hidden="1" customHeight="1" thickBot="1">
      <c r="A4396" s="150" t="s">
        <v>81</v>
      </c>
      <c r="B4396" s="213"/>
      <c r="C4396" s="43" t="s">
        <v>799</v>
      </c>
      <c r="D4396" s="152">
        <v>32.314311959999998</v>
      </c>
      <c r="E4396" s="152">
        <v>32</v>
      </c>
      <c r="F4396" s="152">
        <v>36.711032950000003</v>
      </c>
      <c r="G4396" s="152">
        <v>32</v>
      </c>
      <c r="H4396" s="152">
        <v>32</v>
      </c>
      <c r="I4396" s="152">
        <v>31</v>
      </c>
      <c r="J4396" s="152">
        <v>30</v>
      </c>
      <c r="K4396" s="152">
        <v>31.18611027999998</v>
      </c>
      <c r="L4396" s="152">
        <v>31.879115560000002</v>
      </c>
      <c r="M4396" s="152">
        <v>31.535864129999993</v>
      </c>
      <c r="N4396" s="152">
        <v>30.476678870000001</v>
      </c>
      <c r="O4396" s="111">
        <v>31.155751109999983</v>
      </c>
      <c r="P4396" s="112">
        <f t="shared" si="3308"/>
        <v>382.25886485999996</v>
      </c>
      <c r="Q4396" s="80"/>
      <c r="R4396" s="114"/>
      <c r="S4396" s="114"/>
      <c r="T4396" s="115">
        <f t="shared" si="3307"/>
        <v>0</v>
      </c>
      <c r="U4396" s="209">
        <v>2</v>
      </c>
    </row>
    <row r="4397" spans="1:21" s="60" customFormat="1" ht="15.75" hidden="1" customHeight="1" thickBot="1">
      <c r="A4397" s="150" t="s">
        <v>81</v>
      </c>
      <c r="B4397" s="213"/>
      <c r="C4397" s="43" t="s">
        <v>878</v>
      </c>
      <c r="D4397" s="109">
        <v>28.328496940000001</v>
      </c>
      <c r="E4397" s="110">
        <v>29.271302489999997</v>
      </c>
      <c r="F4397" s="110">
        <v>29.295682419999999</v>
      </c>
      <c r="G4397" s="110">
        <v>29.428887209999999</v>
      </c>
      <c r="H4397" s="110">
        <v>29.3255506</v>
      </c>
      <c r="I4397" s="110">
        <v>30.972162490000017</v>
      </c>
      <c r="J4397" s="110">
        <v>29.871930980000002</v>
      </c>
      <c r="K4397" s="110">
        <v>30.026937279999999</v>
      </c>
      <c r="L4397" s="110">
        <v>29.146045049999998</v>
      </c>
      <c r="M4397" s="110">
        <v>29.095376219999991</v>
      </c>
      <c r="N4397" s="110">
        <v>29.769349480000017</v>
      </c>
      <c r="O4397" s="111">
        <v>29.884233619999975</v>
      </c>
      <c r="P4397" s="112">
        <f t="shared" si="3308"/>
        <v>354.41595477999999</v>
      </c>
      <c r="Q4397" s="80"/>
      <c r="R4397" s="109"/>
      <c r="S4397" s="109"/>
      <c r="T4397" s="52">
        <f>S4397-R4397</f>
        <v>0</v>
      </c>
      <c r="U4397" s="209">
        <v>2</v>
      </c>
    </row>
    <row r="4398" spans="1:21" s="60" customFormat="1" ht="15.75" hidden="1" customHeight="1">
      <c r="A4398" s="150" t="s">
        <v>81</v>
      </c>
      <c r="B4398" s="512"/>
      <c r="C4398" s="44" t="s">
        <v>962</v>
      </c>
      <c r="D4398" s="306">
        <v>29.839062439999999</v>
      </c>
      <c r="E4398" s="307">
        <v>31.799965239999999</v>
      </c>
      <c r="F4398" s="307">
        <v>30.203284629999999</v>
      </c>
      <c r="G4398" s="307">
        <v>31.547444859999999</v>
      </c>
      <c r="H4398" s="307">
        <v>30</v>
      </c>
      <c r="I4398" s="307">
        <v>30.589236450000016</v>
      </c>
      <c r="J4398" s="307">
        <v>30.308182799999997</v>
      </c>
      <c r="K4398" s="307">
        <v>30.600136099999986</v>
      </c>
      <c r="L4398" s="307">
        <v>30.846186099999983</v>
      </c>
      <c r="M4398" s="307">
        <v>29</v>
      </c>
      <c r="N4398" s="307">
        <v>29.763322530000039</v>
      </c>
      <c r="O4398" s="308">
        <v>29.649492219999956</v>
      </c>
      <c r="P4398" s="309">
        <f t="shared" si="3308"/>
        <v>364.14631336999997</v>
      </c>
      <c r="Q4398" s="80"/>
      <c r="R4398" s="342">
        <v>374.6</v>
      </c>
      <c r="S4398" s="342">
        <v>374.6</v>
      </c>
      <c r="T4398" s="355">
        <f t="shared" si="3307"/>
        <v>0</v>
      </c>
      <c r="U4398" s="209">
        <v>2</v>
      </c>
    </row>
    <row r="4399" spans="1:21" s="60" customFormat="1" ht="15.6" customHeight="1">
      <c r="A4399" s="150" t="s">
        <v>81</v>
      </c>
      <c r="B4399" s="513">
        <v>718</v>
      </c>
      <c r="C4399" s="550" t="s">
        <v>2827</v>
      </c>
      <c r="D4399" s="551">
        <v>30</v>
      </c>
      <c r="E4399" s="551">
        <v>30.1</v>
      </c>
      <c r="F4399" s="551">
        <v>30</v>
      </c>
      <c r="G4399" s="551">
        <v>30.8</v>
      </c>
      <c r="H4399" s="551">
        <v>30.9</v>
      </c>
      <c r="I4399" s="551">
        <v>33</v>
      </c>
      <c r="J4399" s="551">
        <v>29.4</v>
      </c>
      <c r="K4399" s="551">
        <v>30.4</v>
      </c>
      <c r="L4399" s="551">
        <v>30.7</v>
      </c>
      <c r="M4399" s="551">
        <v>30.9</v>
      </c>
      <c r="N4399" s="551">
        <v>31.9</v>
      </c>
      <c r="O4399" s="551">
        <f>(R4399)-SUM(D4399:N4399)</f>
        <v>31.900000000000034</v>
      </c>
      <c r="P4399" s="552">
        <f t="shared" ref="P4399" si="3309">SUM(D4399:O4399)</f>
        <v>370</v>
      </c>
      <c r="Q4399" s="173"/>
      <c r="R4399" s="551">
        <v>370</v>
      </c>
      <c r="S4399" s="551">
        <v>370</v>
      </c>
      <c r="T4399" s="521">
        <f>R4399-S4399</f>
        <v>0</v>
      </c>
      <c r="U4399" s="209">
        <v>1</v>
      </c>
    </row>
    <row r="4400" spans="1:21" s="60" customFormat="1" ht="15.75" hidden="1" customHeight="1" thickBot="1">
      <c r="A4400" s="150" t="s">
        <v>81</v>
      </c>
      <c r="B4400" s="409"/>
      <c r="C4400" s="457" t="s">
        <v>1098</v>
      </c>
      <c r="D4400" s="313">
        <v>34.154636940000003</v>
      </c>
      <c r="E4400" s="313">
        <v>29.379369489999995</v>
      </c>
      <c r="F4400" s="313">
        <v>30.330329839999997</v>
      </c>
      <c r="G4400" s="313">
        <v>29.658539990000008</v>
      </c>
      <c r="H4400" s="313">
        <v>29</v>
      </c>
      <c r="I4400" s="313">
        <v>31.668916370000005</v>
      </c>
      <c r="J4400" s="313">
        <v>29.067786029999979</v>
      </c>
      <c r="K4400" s="313">
        <v>30.503760200000016</v>
      </c>
      <c r="L4400" s="313">
        <v>28.999999999999972</v>
      </c>
      <c r="M4400" s="313">
        <v>27</v>
      </c>
      <c r="N4400" s="313">
        <v>27</v>
      </c>
      <c r="O4400" s="305">
        <v>26</v>
      </c>
      <c r="P4400" s="314">
        <f t="shared" si="3308"/>
        <v>352.76333885999998</v>
      </c>
      <c r="Q4400" s="75"/>
      <c r="R4400" s="420">
        <v>356.4</v>
      </c>
      <c r="S4400" s="343">
        <v>356.4</v>
      </c>
      <c r="T4400" s="549">
        <f>R4400-S4400</f>
        <v>0</v>
      </c>
      <c r="U4400" s="209">
        <v>2</v>
      </c>
    </row>
    <row r="4401" spans="1:21" s="60" customFormat="1" ht="15.75" hidden="1" customHeight="1" thickBot="1">
      <c r="A4401" s="150" t="s">
        <v>81</v>
      </c>
      <c r="B4401" s="62"/>
      <c r="C4401" s="43" t="s">
        <v>2012</v>
      </c>
      <c r="D4401" s="110">
        <v>26.903516100000001</v>
      </c>
      <c r="E4401" s="110">
        <v>27.748579099999997</v>
      </c>
      <c r="F4401" s="110">
        <v>27.318704239999995</v>
      </c>
      <c r="G4401" s="110">
        <v>27.976741710000013</v>
      </c>
      <c r="H4401" s="110">
        <v>27.638543369999979</v>
      </c>
      <c r="I4401" s="110">
        <v>29.896811320000012</v>
      </c>
      <c r="J4401" s="110">
        <v>25.000000099999994</v>
      </c>
      <c r="K4401" s="110">
        <v>28.140474909999995</v>
      </c>
      <c r="L4401" s="110">
        <v>28.976842090000019</v>
      </c>
      <c r="M4401" s="110">
        <v>27.306283070000006</v>
      </c>
      <c r="N4401" s="110">
        <v>28.681036430000006</v>
      </c>
      <c r="O4401" s="111">
        <v>27.990141359999996</v>
      </c>
      <c r="P4401" s="112">
        <f t="shared" ref="P4401:P4410" si="3310">SUM(D4401:O4401)</f>
        <v>333.57767380000001</v>
      </c>
      <c r="Q4401" s="75"/>
      <c r="R4401" s="109">
        <v>348.4</v>
      </c>
      <c r="S4401" s="114">
        <v>348.4</v>
      </c>
      <c r="T4401" s="310">
        <f t="shared" ref="T4401:T4410" si="3311">R4401-S4401</f>
        <v>0</v>
      </c>
      <c r="U4401" s="209">
        <v>2</v>
      </c>
    </row>
    <row r="4402" spans="1:21" s="60" customFormat="1" ht="15.75" hidden="1" customHeight="1" thickBot="1">
      <c r="A4402" s="150" t="s">
        <v>81</v>
      </c>
      <c r="B4402" s="62"/>
      <c r="C4402" s="43" t="s">
        <v>2013</v>
      </c>
      <c r="D4402" s="109">
        <v>27.453765799999999</v>
      </c>
      <c r="E4402" s="110">
        <v>27.20233167</v>
      </c>
      <c r="F4402" s="110">
        <v>29.603935540000002</v>
      </c>
      <c r="G4402" s="110">
        <v>25.687866349999993</v>
      </c>
      <c r="H4402" s="110">
        <v>25.983677600000007</v>
      </c>
      <c r="I4402" s="110">
        <v>30.35354504</v>
      </c>
      <c r="J4402" s="110">
        <v>26.564744329999996</v>
      </c>
      <c r="K4402" s="110">
        <v>27.346967699999993</v>
      </c>
      <c r="L4402" s="110">
        <v>27.055974829999997</v>
      </c>
      <c r="M4402" s="110">
        <v>26.523435009999986</v>
      </c>
      <c r="N4402" s="110">
        <v>28.964420030000042</v>
      </c>
      <c r="O4402" s="111">
        <v>26.999488689999964</v>
      </c>
      <c r="P4402" s="112">
        <f t="shared" si="3310"/>
        <v>329.74015258999998</v>
      </c>
      <c r="Q4402" s="79"/>
      <c r="R4402" s="451">
        <v>323.2</v>
      </c>
      <c r="S4402" s="342">
        <v>323.2</v>
      </c>
      <c r="T4402" s="355">
        <f t="shared" si="3311"/>
        <v>0</v>
      </c>
      <c r="U4402" s="209">
        <v>2</v>
      </c>
    </row>
    <row r="4403" spans="1:21" s="60" customFormat="1" ht="15.6" hidden="1" customHeight="1" thickBot="1">
      <c r="A4403" s="150" t="s">
        <v>81</v>
      </c>
      <c r="B4403" s="62"/>
      <c r="C4403" s="43" t="s">
        <v>2014</v>
      </c>
      <c r="D4403" s="110">
        <v>27.53965895</v>
      </c>
      <c r="E4403" s="110">
        <v>27.717167110000002</v>
      </c>
      <c r="F4403" s="110">
        <v>27.343646360000001</v>
      </c>
      <c r="G4403" s="110">
        <v>27.27904101</v>
      </c>
      <c r="H4403" s="110">
        <v>27.16414309000001</v>
      </c>
      <c r="I4403" s="110">
        <v>30.86030998999999</v>
      </c>
      <c r="J4403" s="110">
        <v>27.441975469999988</v>
      </c>
      <c r="K4403" s="110">
        <v>27.622455389999999</v>
      </c>
      <c r="L4403" s="110">
        <v>26.191761200000002</v>
      </c>
      <c r="M4403" s="110">
        <v>28.351888930000001</v>
      </c>
      <c r="N4403" s="110">
        <v>29.016926109999986</v>
      </c>
      <c r="O4403" s="111">
        <v>27.517422049999993</v>
      </c>
      <c r="P4403" s="112">
        <f t="shared" si="3310"/>
        <v>334.04639565999997</v>
      </c>
      <c r="Q4403" s="113"/>
      <c r="R4403" s="109">
        <v>327.7</v>
      </c>
      <c r="S4403" s="114">
        <v>327.7</v>
      </c>
      <c r="T4403" s="115">
        <f t="shared" si="3311"/>
        <v>0</v>
      </c>
      <c r="U4403" s="209">
        <v>2</v>
      </c>
    </row>
    <row r="4404" spans="1:21" s="60" customFormat="1" ht="15.6" hidden="1" customHeight="1" thickBot="1">
      <c r="A4404" s="150" t="s">
        <v>81</v>
      </c>
      <c r="B4404" s="62"/>
      <c r="C4404" s="43" t="s">
        <v>2015</v>
      </c>
      <c r="D4404" s="110">
        <v>28.339449120000001</v>
      </c>
      <c r="E4404" s="110">
        <v>26.787271880000002</v>
      </c>
      <c r="F4404" s="110">
        <v>27.90257794</v>
      </c>
      <c r="G4404" s="110">
        <v>29.544970539999994</v>
      </c>
      <c r="H4404" s="110">
        <v>29.372520940000015</v>
      </c>
      <c r="I4404" s="110">
        <v>32.201367489999996</v>
      </c>
      <c r="J4404" s="110">
        <v>26.532239489999995</v>
      </c>
      <c r="K4404" s="110">
        <v>28.751883039999996</v>
      </c>
      <c r="L4404" s="110">
        <v>28.622236680000015</v>
      </c>
      <c r="M4404" s="110">
        <v>29.447166299999992</v>
      </c>
      <c r="N4404" s="110">
        <v>29.25486823</v>
      </c>
      <c r="O4404" s="111">
        <v>30.178172459999985</v>
      </c>
      <c r="P4404" s="112">
        <f t="shared" si="3310"/>
        <v>346.93472410999999</v>
      </c>
      <c r="Q4404" s="113"/>
      <c r="R4404" s="109">
        <v>347.2</v>
      </c>
      <c r="S4404" s="114">
        <v>347.2</v>
      </c>
      <c r="T4404" s="115">
        <f t="shared" si="3311"/>
        <v>0</v>
      </c>
      <c r="U4404" s="209">
        <v>2</v>
      </c>
    </row>
    <row r="4405" spans="1:21" s="60" customFormat="1" ht="15.75" hidden="1" customHeight="1" thickBot="1">
      <c r="A4405" s="150" t="s">
        <v>81</v>
      </c>
      <c r="B4405" s="62">
        <f>+B4399+1</f>
        <v>719</v>
      </c>
      <c r="C4405" s="43" t="s">
        <v>2016</v>
      </c>
      <c r="D4405" s="109">
        <v>29.208876539999999</v>
      </c>
      <c r="E4405" s="109">
        <v>28.721926000000003</v>
      </c>
      <c r="F4405" s="109">
        <v>28.890544070000004</v>
      </c>
      <c r="G4405" s="109">
        <v>28.85821747</v>
      </c>
      <c r="H4405" s="109">
        <v>29.703753829999982</v>
      </c>
      <c r="I4405" s="109">
        <v>29.504975160000015</v>
      </c>
      <c r="J4405" s="109">
        <v>28.616804330000008</v>
      </c>
      <c r="K4405" s="109">
        <v>30.358416149999982</v>
      </c>
      <c r="L4405" s="109">
        <v>29.267858610000019</v>
      </c>
      <c r="M4405" s="109">
        <v>27.800512550000008</v>
      </c>
      <c r="N4405" s="109">
        <v>30.839571139999975</v>
      </c>
      <c r="O4405" s="111">
        <v>29.478075129999979</v>
      </c>
      <c r="P4405" s="112">
        <f t="shared" si="3310"/>
        <v>351.24953097999997</v>
      </c>
      <c r="Q4405" s="79"/>
      <c r="R4405" s="116">
        <v>354.8</v>
      </c>
      <c r="S4405" s="114">
        <v>354.8</v>
      </c>
      <c r="T4405" s="115">
        <f t="shared" si="3311"/>
        <v>0</v>
      </c>
      <c r="U4405" s="209">
        <v>2</v>
      </c>
    </row>
    <row r="4406" spans="1:21" s="60" customFormat="1" ht="15.75" hidden="1" customHeight="1">
      <c r="A4406" s="150" t="s">
        <v>81</v>
      </c>
      <c r="B4406" s="408">
        <v>773</v>
      </c>
      <c r="C4406" s="546" t="s">
        <v>2017</v>
      </c>
      <c r="D4406" s="307">
        <v>28.35785284</v>
      </c>
      <c r="E4406" s="307">
        <v>30.733407370000002</v>
      </c>
      <c r="F4406" s="307">
        <v>29.161602180000003</v>
      </c>
      <c r="G4406" s="307">
        <v>29.798653889999997</v>
      </c>
      <c r="H4406" s="307">
        <v>29.234120959999998</v>
      </c>
      <c r="I4406" s="307">
        <v>32.669974849999988</v>
      </c>
      <c r="J4406" s="307">
        <v>28.860291360000019</v>
      </c>
      <c r="K4406" s="307">
        <v>28.008444440000005</v>
      </c>
      <c r="L4406" s="307">
        <v>30.100298949999967</v>
      </c>
      <c r="M4406" s="307">
        <v>31.302824780000037</v>
      </c>
      <c r="N4406" s="307">
        <v>31.086281339999971</v>
      </c>
      <c r="O4406" s="308">
        <v>31.553864970000006</v>
      </c>
      <c r="P4406" s="309">
        <f t="shared" si="3310"/>
        <v>360.86761792999999</v>
      </c>
      <c r="Q4406" s="79"/>
      <c r="R4406" s="342">
        <v>365.1</v>
      </c>
      <c r="S4406" s="342">
        <v>365.1</v>
      </c>
      <c r="T4406" s="355">
        <f t="shared" si="3311"/>
        <v>0</v>
      </c>
      <c r="U4406" s="209">
        <v>2</v>
      </c>
    </row>
    <row r="4407" spans="1:21" s="60" customFormat="1" ht="15.75" customHeight="1">
      <c r="A4407" s="150" t="s">
        <v>81</v>
      </c>
      <c r="B4407" s="513">
        <v>719</v>
      </c>
      <c r="C4407" s="550" t="s">
        <v>2018</v>
      </c>
      <c r="D4407" s="551">
        <v>28.10571822</v>
      </c>
      <c r="E4407" s="551">
        <v>30.964776409999999</v>
      </c>
      <c r="F4407" s="551">
        <v>28.559165050000004</v>
      </c>
      <c r="G4407" s="551">
        <v>30.652678780000002</v>
      </c>
      <c r="H4407" s="551">
        <v>30.587345999999997</v>
      </c>
      <c r="I4407" s="551">
        <v>29.529176650000011</v>
      </c>
      <c r="J4407" s="565">
        <v>29.8</v>
      </c>
      <c r="K4407" s="565">
        <v>30.9</v>
      </c>
      <c r="L4407" s="565">
        <v>31.2</v>
      </c>
      <c r="M4407" s="565">
        <v>31.4</v>
      </c>
      <c r="N4407" s="565">
        <v>32.299999999999997</v>
      </c>
      <c r="O4407" s="551">
        <f>(R4407)-SUM(D4407:N4407)</f>
        <v>32.201138889999982</v>
      </c>
      <c r="P4407" s="552">
        <f t="shared" si="3310"/>
        <v>366.2</v>
      </c>
      <c r="Q4407" s="523"/>
      <c r="R4407" s="553">
        <v>366.2</v>
      </c>
      <c r="S4407" s="551">
        <v>366.2</v>
      </c>
      <c r="T4407" s="521">
        <f t="shared" si="3311"/>
        <v>0</v>
      </c>
      <c r="U4407" s="209">
        <v>1</v>
      </c>
    </row>
    <row r="4408" spans="1:21" s="60" customFormat="1" ht="15.75" customHeight="1">
      <c r="A4408" s="150" t="s">
        <v>81</v>
      </c>
      <c r="B4408" s="513">
        <v>720</v>
      </c>
      <c r="C4408" s="550" t="s">
        <v>2019</v>
      </c>
      <c r="D4408" s="565">
        <v>30</v>
      </c>
      <c r="E4408" s="565">
        <v>30.1</v>
      </c>
      <c r="F4408" s="565">
        <v>30</v>
      </c>
      <c r="G4408" s="565">
        <v>30.8</v>
      </c>
      <c r="H4408" s="565">
        <v>30.9</v>
      </c>
      <c r="I4408" s="565">
        <v>33</v>
      </c>
      <c r="J4408" s="565">
        <v>29.4</v>
      </c>
      <c r="K4408" s="565">
        <v>30.4</v>
      </c>
      <c r="L4408" s="565">
        <v>30.7</v>
      </c>
      <c r="M4408" s="565">
        <v>30.9</v>
      </c>
      <c r="N4408" s="565">
        <v>31.9</v>
      </c>
      <c r="O4408" s="551">
        <f>(R4408)-SUM(D4408:N4408)</f>
        <v>31.900000000000034</v>
      </c>
      <c r="P4408" s="552">
        <f t="shared" si="3310"/>
        <v>370</v>
      </c>
      <c r="Q4408" s="523"/>
      <c r="R4408" s="553">
        <v>370</v>
      </c>
      <c r="S4408" s="551">
        <v>370</v>
      </c>
      <c r="T4408" s="521">
        <f t="shared" si="3311"/>
        <v>0</v>
      </c>
      <c r="U4408" s="209">
        <v>1</v>
      </c>
    </row>
    <row r="4409" spans="1:21" s="60" customFormat="1" ht="15.75" hidden="1" customHeight="1" thickBot="1">
      <c r="A4409" s="150" t="s">
        <v>81</v>
      </c>
      <c r="B4409" s="409"/>
      <c r="C4409" s="457" t="s">
        <v>2020</v>
      </c>
      <c r="D4409" s="415"/>
      <c r="E4409" s="416"/>
      <c r="F4409" s="416"/>
      <c r="G4409" s="416"/>
      <c r="H4409" s="416"/>
      <c r="I4409" s="416"/>
      <c r="J4409" s="416"/>
      <c r="K4409" s="416"/>
      <c r="L4409" s="416"/>
      <c r="M4409" s="416"/>
      <c r="N4409" s="416"/>
      <c r="O4409" s="305">
        <f>(R4409)-SUM(D4409:N4409)</f>
        <v>0</v>
      </c>
      <c r="P4409" s="314">
        <f t="shared" si="3310"/>
        <v>0</v>
      </c>
      <c r="Q4409" s="80"/>
      <c r="R4409" s="420"/>
      <c r="S4409" s="343"/>
      <c r="T4409" s="403">
        <f t="shared" si="3311"/>
        <v>0</v>
      </c>
      <c r="U4409" s="209">
        <v>2</v>
      </c>
    </row>
    <row r="4410" spans="1:21" s="60" customFormat="1" ht="15.75" hidden="1" customHeight="1" thickBot="1">
      <c r="A4410" s="150" t="s">
        <v>81</v>
      </c>
      <c r="B4410" s="213"/>
      <c r="C4410" s="43" t="s">
        <v>2021</v>
      </c>
      <c r="D4410" s="134"/>
      <c r="E4410" s="133"/>
      <c r="F4410" s="133"/>
      <c r="G4410" s="133"/>
      <c r="H4410" s="133"/>
      <c r="I4410" s="133"/>
      <c r="J4410" s="133"/>
      <c r="K4410" s="133"/>
      <c r="L4410" s="133"/>
      <c r="M4410" s="133"/>
      <c r="N4410" s="133"/>
      <c r="O4410" s="111">
        <f>(R4410)-SUM(D4410:N4410)</f>
        <v>0</v>
      </c>
      <c r="P4410" s="112">
        <f t="shared" si="3310"/>
        <v>0</v>
      </c>
      <c r="Q4410" s="80"/>
      <c r="R4410" s="120"/>
      <c r="S4410" s="114"/>
      <c r="T4410" s="115">
        <f t="shared" si="3311"/>
        <v>0</v>
      </c>
      <c r="U4410" s="209">
        <v>2</v>
      </c>
    </row>
    <row r="4411" spans="1:21" s="60" customFormat="1" ht="15.75" hidden="1" customHeight="1" thickBot="1">
      <c r="A4411" s="150" t="s">
        <v>81</v>
      </c>
      <c r="B4411" s="213"/>
      <c r="C4411" s="43" t="s">
        <v>2593</v>
      </c>
      <c r="D4411" s="492"/>
      <c r="E4411" s="491"/>
      <c r="F4411" s="491"/>
      <c r="G4411" s="491"/>
      <c r="H4411" s="491"/>
      <c r="I4411" s="491"/>
      <c r="J4411" s="491"/>
      <c r="K4411" s="491"/>
      <c r="L4411" s="491"/>
      <c r="M4411" s="491"/>
      <c r="N4411" s="491"/>
      <c r="O4411" s="111">
        <f t="shared" ref="O4411:O4413" si="3312">(R4411)-SUM(D4411:N4411)</f>
        <v>0</v>
      </c>
      <c r="P4411" s="112">
        <f t="shared" ref="P4411:P4413" si="3313">SUM(D4411:O4411)</f>
        <v>0</v>
      </c>
      <c r="Q4411" s="80"/>
      <c r="R4411" s="487"/>
      <c r="S4411" s="488"/>
      <c r="T4411" s="115">
        <f t="shared" ref="T4411:T4413" si="3314">R4411-S4411</f>
        <v>0</v>
      </c>
      <c r="U4411" s="209">
        <v>2</v>
      </c>
    </row>
    <row r="4412" spans="1:21" s="60" customFormat="1" ht="15.75" hidden="1" customHeight="1" thickBot="1">
      <c r="A4412" s="150" t="s">
        <v>81</v>
      </c>
      <c r="B4412" s="213"/>
      <c r="C4412" s="43" t="s">
        <v>2689</v>
      </c>
      <c r="D4412" s="492"/>
      <c r="E4412" s="491"/>
      <c r="F4412" s="491"/>
      <c r="G4412" s="491"/>
      <c r="H4412" s="491"/>
      <c r="I4412" s="491"/>
      <c r="J4412" s="491"/>
      <c r="K4412" s="491"/>
      <c r="L4412" s="491"/>
      <c r="M4412" s="491"/>
      <c r="N4412" s="491"/>
      <c r="O4412" s="111">
        <f t="shared" si="3312"/>
        <v>0</v>
      </c>
      <c r="P4412" s="112">
        <f t="shared" si="3313"/>
        <v>0</v>
      </c>
      <c r="Q4412" s="80"/>
      <c r="R4412" s="487"/>
      <c r="S4412" s="488"/>
      <c r="T4412" s="115">
        <f t="shared" si="3314"/>
        <v>0</v>
      </c>
      <c r="U4412" s="209">
        <v>2</v>
      </c>
    </row>
    <row r="4413" spans="1:21" s="60" customFormat="1" ht="15.75" hidden="1" customHeight="1" thickBot="1">
      <c r="A4413" s="150" t="s">
        <v>81</v>
      </c>
      <c r="B4413" s="213"/>
      <c r="C4413" s="43" t="s">
        <v>2785</v>
      </c>
      <c r="D4413" s="492"/>
      <c r="E4413" s="491"/>
      <c r="F4413" s="491"/>
      <c r="G4413" s="491"/>
      <c r="H4413" s="491"/>
      <c r="I4413" s="491"/>
      <c r="J4413" s="491"/>
      <c r="K4413" s="491"/>
      <c r="L4413" s="491"/>
      <c r="M4413" s="491"/>
      <c r="N4413" s="491"/>
      <c r="O4413" s="111">
        <f t="shared" si="3312"/>
        <v>0</v>
      </c>
      <c r="P4413" s="112">
        <f t="shared" si="3313"/>
        <v>0</v>
      </c>
      <c r="Q4413" s="80"/>
      <c r="R4413" s="487"/>
      <c r="S4413" s="488"/>
      <c r="T4413" s="115">
        <f t="shared" si="3314"/>
        <v>0</v>
      </c>
      <c r="U4413" s="209">
        <v>2</v>
      </c>
    </row>
    <row r="4414" spans="1:21" s="118" customFormat="1" ht="15.75" customHeight="1">
      <c r="B4414" s="82"/>
      <c r="C4414" s="191"/>
      <c r="D4414" s="83"/>
      <c r="E4414" s="83"/>
      <c r="F4414" s="83"/>
      <c r="G4414" s="83"/>
      <c r="H4414" s="83"/>
      <c r="I4414" s="83"/>
      <c r="J4414" s="83"/>
      <c r="K4414" s="83"/>
      <c r="L4414" s="83"/>
      <c r="M4414" s="83"/>
      <c r="N4414" s="83"/>
      <c r="O4414" s="83"/>
      <c r="P4414" s="84"/>
      <c r="Q4414" s="84"/>
      <c r="R4414" s="83"/>
      <c r="S4414" s="83"/>
      <c r="T4414" s="67"/>
      <c r="U4414" s="209">
        <v>1</v>
      </c>
    </row>
    <row r="4415" spans="1:21" s="60" customFormat="1" ht="15.75" hidden="1" customHeight="1" thickBot="1">
      <c r="A4415" s="174" t="s">
        <v>548</v>
      </c>
      <c r="B4415" s="213"/>
      <c r="C4415" s="45" t="s">
        <v>516</v>
      </c>
      <c r="D4415" s="298">
        <v>0</v>
      </c>
      <c r="E4415" s="299">
        <v>0</v>
      </c>
      <c r="F4415" s="299">
        <v>0</v>
      </c>
      <c r="G4415" s="299">
        <v>0</v>
      </c>
      <c r="H4415" s="299">
        <v>0</v>
      </c>
      <c r="I4415" s="299">
        <v>0</v>
      </c>
      <c r="J4415" s="299">
        <v>0</v>
      </c>
      <c r="K4415" s="299">
        <v>0</v>
      </c>
      <c r="L4415" s="299">
        <v>0</v>
      </c>
      <c r="M4415" s="299">
        <v>0</v>
      </c>
      <c r="N4415" s="299">
        <v>0</v>
      </c>
      <c r="O4415" s="299">
        <v>0</v>
      </c>
      <c r="P4415" s="290">
        <f t="shared" ref="P4415:P4420" si="3315">SUM(D4415:O4415)</f>
        <v>0</v>
      </c>
      <c r="Q4415" s="291"/>
      <c r="R4415" s="83"/>
      <c r="S4415" s="83"/>
      <c r="T4415" s="67"/>
      <c r="U4415" s="209">
        <v>2</v>
      </c>
    </row>
    <row r="4416" spans="1:21" s="60" customFormat="1" ht="15.75" hidden="1" customHeight="1" thickBot="1">
      <c r="A4416" s="150" t="s">
        <v>548</v>
      </c>
      <c r="B4416" s="213"/>
      <c r="C4416" s="45" t="s">
        <v>517</v>
      </c>
      <c r="D4416" s="130">
        <v>0</v>
      </c>
      <c r="E4416" s="119">
        <v>0</v>
      </c>
      <c r="F4416" s="119">
        <v>0</v>
      </c>
      <c r="G4416" s="119">
        <v>0</v>
      </c>
      <c r="H4416" s="119">
        <v>0</v>
      </c>
      <c r="I4416" s="119">
        <v>0</v>
      </c>
      <c r="J4416" s="119">
        <v>0</v>
      </c>
      <c r="K4416" s="119">
        <v>0</v>
      </c>
      <c r="L4416" s="119">
        <v>0</v>
      </c>
      <c r="M4416" s="119">
        <v>0</v>
      </c>
      <c r="N4416" s="119">
        <v>0</v>
      </c>
      <c r="O4416" s="119">
        <v>0</v>
      </c>
      <c r="P4416" s="107">
        <f t="shared" si="3315"/>
        <v>0</v>
      </c>
      <c r="Q4416" s="291"/>
      <c r="R4416" s="83"/>
      <c r="S4416" s="83"/>
      <c r="T4416" s="67"/>
      <c r="U4416" s="209">
        <v>2</v>
      </c>
    </row>
    <row r="4417" spans="1:21" s="60" customFormat="1" ht="15.75" hidden="1" customHeight="1" thickBot="1">
      <c r="A4417" s="150" t="s">
        <v>548</v>
      </c>
      <c r="B4417" s="213"/>
      <c r="C4417" s="45" t="s">
        <v>518</v>
      </c>
      <c r="D4417" s="460">
        <v>0</v>
      </c>
      <c r="E4417" s="346">
        <v>0</v>
      </c>
      <c r="F4417" s="346">
        <v>0</v>
      </c>
      <c r="G4417" s="346">
        <v>0</v>
      </c>
      <c r="H4417" s="346">
        <v>0</v>
      </c>
      <c r="I4417" s="346">
        <v>0</v>
      </c>
      <c r="J4417" s="346">
        <v>0</v>
      </c>
      <c r="K4417" s="346">
        <v>0</v>
      </c>
      <c r="L4417" s="346">
        <v>0</v>
      </c>
      <c r="M4417" s="346">
        <v>0</v>
      </c>
      <c r="N4417" s="346">
        <v>0</v>
      </c>
      <c r="O4417" s="346">
        <v>0</v>
      </c>
      <c r="P4417" s="295">
        <f t="shared" si="3315"/>
        <v>0</v>
      </c>
      <c r="Q4417" s="291"/>
      <c r="R4417" s="83"/>
      <c r="S4417" s="83"/>
      <c r="T4417" s="67"/>
      <c r="U4417" s="209">
        <v>2</v>
      </c>
    </row>
    <row r="4418" spans="1:21" s="60" customFormat="1" ht="15.75" hidden="1" customHeight="1" thickBot="1">
      <c r="A4418" s="150" t="s">
        <v>548</v>
      </c>
      <c r="B4418" s="213"/>
      <c r="C4418" s="43" t="s">
        <v>519</v>
      </c>
      <c r="D4418" s="153">
        <v>0</v>
      </c>
      <c r="E4418" s="154">
        <v>0</v>
      </c>
      <c r="F4418" s="154">
        <v>0</v>
      </c>
      <c r="G4418" s="154">
        <v>0</v>
      </c>
      <c r="H4418" s="154">
        <v>0</v>
      </c>
      <c r="I4418" s="154">
        <v>0</v>
      </c>
      <c r="J4418" s="154">
        <v>0</v>
      </c>
      <c r="K4418" s="154">
        <v>0</v>
      </c>
      <c r="L4418" s="154">
        <v>0</v>
      </c>
      <c r="M4418" s="154">
        <v>0</v>
      </c>
      <c r="N4418" s="154">
        <v>0</v>
      </c>
      <c r="O4418" s="154">
        <v>0</v>
      </c>
      <c r="P4418" s="155">
        <f t="shared" si="3315"/>
        <v>0</v>
      </c>
      <c r="Q4418" s="291"/>
      <c r="R4418" s="83"/>
      <c r="S4418" s="83"/>
      <c r="T4418" s="67"/>
      <c r="U4418" s="209">
        <v>2</v>
      </c>
    </row>
    <row r="4419" spans="1:21" s="60" customFormat="1" ht="15.75" hidden="1" customHeight="1" thickBot="1">
      <c r="A4419" s="150" t="s">
        <v>548</v>
      </c>
      <c r="B4419" s="213"/>
      <c r="C4419" s="44" t="s">
        <v>520</v>
      </c>
      <c r="D4419" s="153">
        <f>D4441/$P4441</f>
        <v>4.7187981979139126E-4</v>
      </c>
      <c r="E4419" s="296">
        <f t="shared" ref="E4419:O4419" si="3316">E4441/$P4441</f>
        <v>3.5409795426368949E-4</v>
      </c>
      <c r="F4419" s="296">
        <f t="shared" si="3316"/>
        <v>8.6574989086754149E-4</v>
      </c>
      <c r="G4419" s="296">
        <f t="shared" si="3316"/>
        <v>6.6928440229918347E-4</v>
      </c>
      <c r="H4419" s="296">
        <f t="shared" si="3316"/>
        <v>4.9254259278153404E-4</v>
      </c>
      <c r="I4419" s="296">
        <f t="shared" si="3316"/>
        <v>0</v>
      </c>
      <c r="J4419" s="296">
        <f t="shared" si="3316"/>
        <v>1.1910525727520406E-5</v>
      </c>
      <c r="K4419" s="296">
        <f t="shared" si="3316"/>
        <v>5.4901867389651722E-3</v>
      </c>
      <c r="L4419" s="296">
        <f t="shared" si="3316"/>
        <v>4.254041419184742E-4</v>
      </c>
      <c r="M4419" s="296">
        <f t="shared" si="3316"/>
        <v>0.99033904809432938</v>
      </c>
      <c r="N4419" s="296">
        <f t="shared" si="3316"/>
        <v>8.7989583905607809E-4</v>
      </c>
      <c r="O4419" s="296">
        <f t="shared" si="3316"/>
        <v>0</v>
      </c>
      <c r="P4419" s="155">
        <f t="shared" si="3315"/>
        <v>1</v>
      </c>
      <c r="Q4419" s="157" t="e">
        <f>(P4441/P4440-1)</f>
        <v>#DIV/0!</v>
      </c>
      <c r="R4419" s="83"/>
      <c r="S4419" s="83"/>
      <c r="T4419" s="67"/>
      <c r="U4419" s="209">
        <v>2</v>
      </c>
    </row>
    <row r="4420" spans="1:21" s="60" customFormat="1" ht="15.75" hidden="1" customHeight="1" thickBot="1">
      <c r="A4420" s="150" t="s">
        <v>548</v>
      </c>
      <c r="B4420" s="213"/>
      <c r="C4420" s="43" t="s">
        <v>521</v>
      </c>
      <c r="D4420" s="298">
        <v>0</v>
      </c>
      <c r="E4420" s="299">
        <v>0</v>
      </c>
      <c r="F4420" s="299">
        <v>0</v>
      </c>
      <c r="G4420" s="299">
        <v>0</v>
      </c>
      <c r="H4420" s="299">
        <v>0</v>
      </c>
      <c r="I4420" s="299">
        <v>0</v>
      </c>
      <c r="J4420" s="299">
        <v>0</v>
      </c>
      <c r="K4420" s="299">
        <v>0</v>
      </c>
      <c r="L4420" s="299">
        <v>0</v>
      </c>
      <c r="M4420" s="299">
        <v>0</v>
      </c>
      <c r="N4420" s="299">
        <v>0</v>
      </c>
      <c r="O4420" s="299">
        <v>0</v>
      </c>
      <c r="P4420" s="290">
        <f t="shared" si="3315"/>
        <v>0</v>
      </c>
      <c r="Q4420" s="157">
        <f>(P4442/P4441-1)</f>
        <v>-1</v>
      </c>
      <c r="R4420" s="83"/>
      <c r="S4420" s="83"/>
      <c r="T4420" s="67"/>
      <c r="U4420" s="209">
        <v>2</v>
      </c>
    </row>
    <row r="4421" spans="1:21" s="60" customFormat="1" ht="15.75" hidden="1" customHeight="1" thickBot="1">
      <c r="A4421" s="150" t="s">
        <v>548</v>
      </c>
      <c r="B4421" s="213"/>
      <c r="C4421" s="45" t="s">
        <v>615</v>
      </c>
      <c r="D4421" s="460">
        <v>0</v>
      </c>
      <c r="E4421" s="346">
        <v>0</v>
      </c>
      <c r="F4421" s="346">
        <v>0</v>
      </c>
      <c r="G4421" s="346">
        <v>0</v>
      </c>
      <c r="H4421" s="346">
        <v>0</v>
      </c>
      <c r="I4421" s="346">
        <v>0</v>
      </c>
      <c r="J4421" s="346">
        <v>0</v>
      </c>
      <c r="K4421" s="346">
        <v>0</v>
      </c>
      <c r="L4421" s="346">
        <v>0</v>
      </c>
      <c r="M4421" s="346">
        <v>0</v>
      </c>
      <c r="N4421" s="346">
        <v>0</v>
      </c>
      <c r="O4421" s="346">
        <v>0</v>
      </c>
      <c r="P4421" s="295">
        <f t="shared" ref="P4421:P4426" si="3317">SUM(D4421:O4421)</f>
        <v>0</v>
      </c>
      <c r="Q4421" s="156" t="e">
        <f>(P4443/P4442-1)</f>
        <v>#DIV/0!</v>
      </c>
      <c r="R4421" s="83"/>
      <c r="S4421" s="83"/>
      <c r="T4421" s="67"/>
      <c r="U4421" s="209">
        <v>2</v>
      </c>
    </row>
    <row r="4422" spans="1:21" s="60" customFormat="1" ht="15.75" hidden="1" customHeight="1" thickBot="1">
      <c r="A4422" s="150" t="s">
        <v>548</v>
      </c>
      <c r="B4422" s="213"/>
      <c r="C4422" s="45" t="s">
        <v>711</v>
      </c>
      <c r="D4422" s="153">
        <f>D4444/$P4444</f>
        <v>0</v>
      </c>
      <c r="E4422" s="154">
        <f t="shared" ref="E4422:O4422" si="3318">E4444/$P4444</f>
        <v>0</v>
      </c>
      <c r="F4422" s="154">
        <f t="shared" si="3318"/>
        <v>0</v>
      </c>
      <c r="G4422" s="154">
        <f t="shared" si="3318"/>
        <v>0</v>
      </c>
      <c r="H4422" s="154">
        <f t="shared" si="3318"/>
        <v>0</v>
      </c>
      <c r="I4422" s="154">
        <f t="shared" si="3318"/>
        <v>0</v>
      </c>
      <c r="J4422" s="154">
        <f t="shared" si="3318"/>
        <v>0</v>
      </c>
      <c r="K4422" s="154">
        <f t="shared" si="3318"/>
        <v>0</v>
      </c>
      <c r="L4422" s="154">
        <f t="shared" si="3318"/>
        <v>1</v>
      </c>
      <c r="M4422" s="154">
        <f t="shared" si="3318"/>
        <v>0</v>
      </c>
      <c r="N4422" s="154">
        <f t="shared" si="3318"/>
        <v>0</v>
      </c>
      <c r="O4422" s="154">
        <f t="shared" si="3318"/>
        <v>0</v>
      </c>
      <c r="P4422" s="155">
        <f t="shared" si="3317"/>
        <v>1</v>
      </c>
      <c r="Q4422" s="156">
        <v>1</v>
      </c>
      <c r="R4422" s="83"/>
      <c r="S4422" s="83"/>
      <c r="T4422" s="232"/>
      <c r="U4422" s="209">
        <v>2</v>
      </c>
    </row>
    <row r="4423" spans="1:21" s="60" customFormat="1" ht="15.75" hidden="1" customHeight="1" thickBot="1">
      <c r="A4423" s="150" t="s">
        <v>548</v>
      </c>
      <c r="B4423" s="62"/>
      <c r="C4423" s="45" t="s">
        <v>800</v>
      </c>
      <c r="D4423" s="298">
        <v>0</v>
      </c>
      <c r="E4423" s="299">
        <v>0</v>
      </c>
      <c r="F4423" s="299">
        <v>0</v>
      </c>
      <c r="G4423" s="299">
        <v>0</v>
      </c>
      <c r="H4423" s="299">
        <v>0</v>
      </c>
      <c r="I4423" s="299">
        <v>0</v>
      </c>
      <c r="J4423" s="299">
        <v>0</v>
      </c>
      <c r="K4423" s="299">
        <v>0</v>
      </c>
      <c r="L4423" s="299">
        <v>0</v>
      </c>
      <c r="M4423" s="299">
        <v>0</v>
      </c>
      <c r="N4423" s="299">
        <v>0</v>
      </c>
      <c r="O4423" s="299">
        <v>0</v>
      </c>
      <c r="P4423" s="300">
        <f t="shared" si="3317"/>
        <v>0</v>
      </c>
      <c r="Q4423" s="301">
        <f>(P4445/P4444-1)</f>
        <v>-1</v>
      </c>
      <c r="R4423" s="83"/>
      <c r="S4423" s="83"/>
      <c r="T4423" s="67"/>
      <c r="U4423" s="209">
        <v>2</v>
      </c>
    </row>
    <row r="4424" spans="1:21" s="60" customFormat="1" ht="15.75" hidden="1" customHeight="1" thickBot="1">
      <c r="A4424" s="150" t="s">
        <v>548</v>
      </c>
      <c r="B4424" s="62"/>
      <c r="C4424" s="45" t="s">
        <v>879</v>
      </c>
      <c r="D4424" s="130">
        <v>0</v>
      </c>
      <c r="E4424" s="119">
        <v>0</v>
      </c>
      <c r="F4424" s="119">
        <v>0</v>
      </c>
      <c r="G4424" s="119">
        <v>0</v>
      </c>
      <c r="H4424" s="119">
        <v>0</v>
      </c>
      <c r="I4424" s="119">
        <v>0</v>
      </c>
      <c r="J4424" s="119">
        <v>0</v>
      </c>
      <c r="K4424" s="119">
        <v>0</v>
      </c>
      <c r="L4424" s="119">
        <v>0</v>
      </c>
      <c r="M4424" s="119">
        <v>0</v>
      </c>
      <c r="N4424" s="119">
        <v>0</v>
      </c>
      <c r="O4424" s="119">
        <v>0</v>
      </c>
      <c r="P4424" s="175">
        <f t="shared" si="3317"/>
        <v>0</v>
      </c>
      <c r="Q4424" s="176">
        <v>0</v>
      </c>
      <c r="R4424" s="83"/>
      <c r="S4424" s="83"/>
      <c r="T4424" s="67"/>
      <c r="U4424" s="209">
        <v>2</v>
      </c>
    </row>
    <row r="4425" spans="1:21" s="60" customFormat="1" ht="15.75" hidden="1" customHeight="1" thickBot="1">
      <c r="A4425" s="150" t="s">
        <v>548</v>
      </c>
      <c r="B4425" s="62"/>
      <c r="C4425" s="45" t="s">
        <v>963</v>
      </c>
      <c r="D4425" s="130">
        <v>0</v>
      </c>
      <c r="E4425" s="119">
        <v>0</v>
      </c>
      <c r="F4425" s="119">
        <v>0</v>
      </c>
      <c r="G4425" s="119">
        <v>0</v>
      </c>
      <c r="H4425" s="119">
        <v>0</v>
      </c>
      <c r="I4425" s="119">
        <v>0</v>
      </c>
      <c r="J4425" s="119">
        <v>0</v>
      </c>
      <c r="K4425" s="119">
        <v>0</v>
      </c>
      <c r="L4425" s="119">
        <v>0</v>
      </c>
      <c r="M4425" s="119">
        <v>0</v>
      </c>
      <c r="N4425" s="119">
        <v>0</v>
      </c>
      <c r="O4425" s="119">
        <v>0</v>
      </c>
      <c r="P4425" s="175">
        <f t="shared" si="3317"/>
        <v>0</v>
      </c>
      <c r="Q4425" s="176">
        <v>0</v>
      </c>
      <c r="R4425" s="83"/>
      <c r="S4425" s="83"/>
      <c r="T4425" s="67"/>
      <c r="U4425" s="209">
        <v>2</v>
      </c>
    </row>
    <row r="4426" spans="1:21" s="60" customFormat="1" ht="15.75" hidden="1" customHeight="1" thickBot="1">
      <c r="A4426" s="150" t="s">
        <v>548</v>
      </c>
      <c r="B4426" s="62"/>
      <c r="C4426" s="45" t="s">
        <v>1099</v>
      </c>
      <c r="D4426" s="130">
        <v>0</v>
      </c>
      <c r="E4426" s="119">
        <v>0</v>
      </c>
      <c r="F4426" s="119">
        <v>0</v>
      </c>
      <c r="G4426" s="119">
        <v>0</v>
      </c>
      <c r="H4426" s="119">
        <v>0</v>
      </c>
      <c r="I4426" s="119">
        <v>0</v>
      </c>
      <c r="J4426" s="119">
        <v>0</v>
      </c>
      <c r="K4426" s="119">
        <v>0</v>
      </c>
      <c r="L4426" s="119">
        <v>0</v>
      </c>
      <c r="M4426" s="119">
        <v>0</v>
      </c>
      <c r="N4426" s="119">
        <v>0</v>
      </c>
      <c r="O4426" s="119">
        <v>0</v>
      </c>
      <c r="P4426" s="175">
        <f t="shared" si="3317"/>
        <v>0</v>
      </c>
      <c r="Q4426" s="176">
        <v>0</v>
      </c>
      <c r="R4426" s="83"/>
      <c r="S4426" s="83"/>
      <c r="T4426" s="67"/>
      <c r="U4426" s="209">
        <v>2</v>
      </c>
    </row>
    <row r="4427" spans="1:21" s="60" customFormat="1" ht="15.75" hidden="1" customHeight="1" thickBot="1">
      <c r="A4427" s="150" t="s">
        <v>548</v>
      </c>
      <c r="B4427" s="62">
        <f>+B4406+1</f>
        <v>774</v>
      </c>
      <c r="C4427" s="45" t="s">
        <v>2022</v>
      </c>
      <c r="D4427" s="130">
        <v>0</v>
      </c>
      <c r="E4427" s="119">
        <v>0</v>
      </c>
      <c r="F4427" s="119">
        <v>0</v>
      </c>
      <c r="G4427" s="119">
        <v>0</v>
      </c>
      <c r="H4427" s="119">
        <v>0</v>
      </c>
      <c r="I4427" s="119">
        <v>0</v>
      </c>
      <c r="J4427" s="119">
        <v>0</v>
      </c>
      <c r="K4427" s="119">
        <v>0</v>
      </c>
      <c r="L4427" s="119">
        <v>0</v>
      </c>
      <c r="M4427" s="119">
        <v>0</v>
      </c>
      <c r="N4427" s="119">
        <v>0</v>
      </c>
      <c r="O4427" s="119">
        <v>0</v>
      </c>
      <c r="P4427" s="175">
        <f t="shared" ref="P4427:P4436" si="3319">SUM(D4427:O4427)</f>
        <v>0</v>
      </c>
      <c r="Q4427" s="176">
        <v>0</v>
      </c>
      <c r="R4427" s="83"/>
      <c r="S4427" s="83"/>
      <c r="T4427" s="67"/>
      <c r="U4427" s="209">
        <v>2</v>
      </c>
    </row>
    <row r="4428" spans="1:21" s="60" customFormat="1" ht="15.75" hidden="1" customHeight="1" thickBot="1">
      <c r="A4428" s="150" t="s">
        <v>548</v>
      </c>
      <c r="B4428" s="62">
        <f>+B4427+1</f>
        <v>775</v>
      </c>
      <c r="C4428" s="45" t="s">
        <v>2023</v>
      </c>
      <c r="D4428" s="130">
        <v>0</v>
      </c>
      <c r="E4428" s="119">
        <v>0</v>
      </c>
      <c r="F4428" s="119">
        <v>0</v>
      </c>
      <c r="G4428" s="119">
        <v>0</v>
      </c>
      <c r="H4428" s="119">
        <v>0</v>
      </c>
      <c r="I4428" s="119">
        <v>0</v>
      </c>
      <c r="J4428" s="119">
        <v>0</v>
      </c>
      <c r="K4428" s="119">
        <v>0</v>
      </c>
      <c r="L4428" s="119">
        <v>0</v>
      </c>
      <c r="M4428" s="119">
        <v>0</v>
      </c>
      <c r="N4428" s="119">
        <v>0</v>
      </c>
      <c r="O4428" s="119">
        <v>0</v>
      </c>
      <c r="P4428" s="100">
        <f t="shared" si="3319"/>
        <v>0</v>
      </c>
      <c r="Q4428" s="101">
        <v>0</v>
      </c>
      <c r="R4428" s="83"/>
      <c r="S4428" s="83"/>
      <c r="T4428" s="67"/>
      <c r="U4428" s="209">
        <v>2</v>
      </c>
    </row>
    <row r="4429" spans="1:21" s="60" customFormat="1" ht="15.75" hidden="1" customHeight="1" thickBot="1">
      <c r="A4429" s="150" t="s">
        <v>548</v>
      </c>
      <c r="B4429" s="62">
        <f>+B4428+1</f>
        <v>776</v>
      </c>
      <c r="C4429" s="45" t="s">
        <v>2024</v>
      </c>
      <c r="D4429" s="102">
        <v>0</v>
      </c>
      <c r="E4429" s="129">
        <v>0</v>
      </c>
      <c r="F4429" s="129">
        <v>0</v>
      </c>
      <c r="G4429" s="129">
        <v>0</v>
      </c>
      <c r="H4429" s="129">
        <v>0</v>
      </c>
      <c r="I4429" s="129">
        <v>0</v>
      </c>
      <c r="J4429" s="129">
        <v>0</v>
      </c>
      <c r="K4429" s="129">
        <v>0</v>
      </c>
      <c r="L4429" s="129">
        <v>0</v>
      </c>
      <c r="M4429" s="129">
        <v>0</v>
      </c>
      <c r="N4429" s="129">
        <v>0</v>
      </c>
      <c r="O4429" s="129">
        <v>0</v>
      </c>
      <c r="P4429" s="105">
        <v>0</v>
      </c>
      <c r="Q4429" s="106">
        <v>0</v>
      </c>
      <c r="R4429" s="83"/>
      <c r="S4429" s="83"/>
      <c r="T4429" s="67"/>
      <c r="U4429" s="209">
        <v>2</v>
      </c>
    </row>
    <row r="4430" spans="1:21" s="60" customFormat="1" ht="15.75" hidden="1" customHeight="1" thickBot="1">
      <c r="A4430" s="150" t="s">
        <v>548</v>
      </c>
      <c r="B4430" s="62">
        <f>+B4429+1</f>
        <v>777</v>
      </c>
      <c r="C4430" s="45" t="s">
        <v>2025</v>
      </c>
      <c r="D4430" s="130" t="e">
        <f t="shared" ref="D4430:O4430" si="3320">D4453/$P4453</f>
        <v>#DIV/0!</v>
      </c>
      <c r="E4430" s="119" t="e">
        <f t="shared" si="3320"/>
        <v>#DIV/0!</v>
      </c>
      <c r="F4430" s="119" t="e">
        <f t="shared" si="3320"/>
        <v>#DIV/0!</v>
      </c>
      <c r="G4430" s="119" t="e">
        <f t="shared" si="3320"/>
        <v>#DIV/0!</v>
      </c>
      <c r="H4430" s="119" t="e">
        <f t="shared" si="3320"/>
        <v>#DIV/0!</v>
      </c>
      <c r="I4430" s="119" t="e">
        <f t="shared" si="3320"/>
        <v>#DIV/0!</v>
      </c>
      <c r="J4430" s="119" t="e">
        <f t="shared" si="3320"/>
        <v>#DIV/0!</v>
      </c>
      <c r="K4430" s="119" t="e">
        <f t="shared" si="3320"/>
        <v>#DIV/0!</v>
      </c>
      <c r="L4430" s="119" t="e">
        <f t="shared" si="3320"/>
        <v>#DIV/0!</v>
      </c>
      <c r="M4430" s="119" t="e">
        <f t="shared" si="3320"/>
        <v>#DIV/0!</v>
      </c>
      <c r="N4430" s="119" t="e">
        <f t="shared" si="3320"/>
        <v>#DIV/0!</v>
      </c>
      <c r="O4430" s="119" t="e">
        <f t="shared" si="3320"/>
        <v>#DIV/0!</v>
      </c>
      <c r="P4430" s="107" t="e">
        <f t="shared" si="3319"/>
        <v>#DIV/0!</v>
      </c>
      <c r="Q4430" s="108" t="e">
        <f t="shared" ref="Q4430:Q4436" si="3321">(P4453/P4452-1)</f>
        <v>#DIV/0!</v>
      </c>
      <c r="R4430" s="83"/>
      <c r="S4430" s="83"/>
      <c r="T4430" s="67"/>
      <c r="U4430" s="209">
        <v>2</v>
      </c>
    </row>
    <row r="4431" spans="1:21" s="60" customFormat="1" ht="15.75" hidden="1" customHeight="1" thickBot="1">
      <c r="A4431" s="150" t="s">
        <v>548</v>
      </c>
      <c r="B4431" s="62">
        <f>+B4430+1</f>
        <v>778</v>
      </c>
      <c r="C4431" s="45" t="s">
        <v>2026</v>
      </c>
      <c r="D4431" s="130" t="e">
        <f t="shared" ref="D4431:O4431" si="3322">D4454/$P4454</f>
        <v>#DIV/0!</v>
      </c>
      <c r="E4431" s="119" t="e">
        <f t="shared" si="3322"/>
        <v>#DIV/0!</v>
      </c>
      <c r="F4431" s="119" t="e">
        <f t="shared" si="3322"/>
        <v>#DIV/0!</v>
      </c>
      <c r="G4431" s="119" t="e">
        <f t="shared" si="3322"/>
        <v>#DIV/0!</v>
      </c>
      <c r="H4431" s="119" t="e">
        <f t="shared" si="3322"/>
        <v>#DIV/0!</v>
      </c>
      <c r="I4431" s="119" t="e">
        <f t="shared" si="3322"/>
        <v>#DIV/0!</v>
      </c>
      <c r="J4431" s="119" t="e">
        <f t="shared" si="3322"/>
        <v>#DIV/0!</v>
      </c>
      <c r="K4431" s="119" t="e">
        <f t="shared" si="3322"/>
        <v>#DIV/0!</v>
      </c>
      <c r="L4431" s="119" t="e">
        <f t="shared" si="3322"/>
        <v>#DIV/0!</v>
      </c>
      <c r="M4431" s="119" t="e">
        <f t="shared" si="3322"/>
        <v>#DIV/0!</v>
      </c>
      <c r="N4431" s="119" t="e">
        <f t="shared" si="3322"/>
        <v>#DIV/0!</v>
      </c>
      <c r="O4431" s="119" t="e">
        <f t="shared" si="3322"/>
        <v>#DIV/0!</v>
      </c>
      <c r="P4431" s="107" t="e">
        <f t="shared" si="3319"/>
        <v>#DIV/0!</v>
      </c>
      <c r="Q4431" s="108" t="e">
        <f t="shared" si="3321"/>
        <v>#DIV/0!</v>
      </c>
      <c r="R4431" s="83"/>
      <c r="S4431" s="83"/>
      <c r="T4431" s="67"/>
      <c r="U4431" s="209">
        <v>2</v>
      </c>
    </row>
    <row r="4432" spans="1:21" s="60" customFormat="1" ht="15.75" hidden="1" customHeight="1" thickBot="1">
      <c r="A4432" s="150" t="s">
        <v>548</v>
      </c>
      <c r="B4432" s="62">
        <f>+B4431+1</f>
        <v>779</v>
      </c>
      <c r="C4432" s="45" t="s">
        <v>2027</v>
      </c>
      <c r="D4432" s="130" t="e">
        <f t="shared" ref="D4432:O4432" si="3323">D4455/$P4455</f>
        <v>#DIV/0!</v>
      </c>
      <c r="E4432" s="119" t="e">
        <f t="shared" si="3323"/>
        <v>#DIV/0!</v>
      </c>
      <c r="F4432" s="119" t="e">
        <f t="shared" si="3323"/>
        <v>#DIV/0!</v>
      </c>
      <c r="G4432" s="119" t="e">
        <f t="shared" si="3323"/>
        <v>#DIV/0!</v>
      </c>
      <c r="H4432" s="119" t="e">
        <f t="shared" si="3323"/>
        <v>#DIV/0!</v>
      </c>
      <c r="I4432" s="119" t="e">
        <f t="shared" si="3323"/>
        <v>#DIV/0!</v>
      </c>
      <c r="J4432" s="119" t="e">
        <f t="shared" si="3323"/>
        <v>#DIV/0!</v>
      </c>
      <c r="K4432" s="119" t="e">
        <f t="shared" si="3323"/>
        <v>#DIV/0!</v>
      </c>
      <c r="L4432" s="119" t="e">
        <f t="shared" si="3323"/>
        <v>#DIV/0!</v>
      </c>
      <c r="M4432" s="119" t="e">
        <f t="shared" si="3323"/>
        <v>#DIV/0!</v>
      </c>
      <c r="N4432" s="119" t="e">
        <f t="shared" si="3323"/>
        <v>#DIV/0!</v>
      </c>
      <c r="O4432" s="119" t="e">
        <f t="shared" si="3323"/>
        <v>#DIV/0!</v>
      </c>
      <c r="P4432" s="107" t="e">
        <f t="shared" si="3319"/>
        <v>#DIV/0!</v>
      </c>
      <c r="Q4432" s="108" t="e">
        <f t="shared" si="3321"/>
        <v>#DIV/0!</v>
      </c>
      <c r="R4432" s="83"/>
      <c r="S4432" s="83"/>
      <c r="T4432" s="67"/>
      <c r="U4432" s="209">
        <v>2</v>
      </c>
    </row>
    <row r="4433" spans="1:21" s="60" customFormat="1" ht="15.75" hidden="1" customHeight="1" thickBot="1">
      <c r="A4433" s="150" t="s">
        <v>548</v>
      </c>
      <c r="B4433" s="213"/>
      <c r="C4433" s="45" t="s">
        <v>2028</v>
      </c>
      <c r="D4433" s="130" t="e">
        <f t="shared" ref="D4433:O4433" si="3324">D4456/$P4456</f>
        <v>#DIV/0!</v>
      </c>
      <c r="E4433" s="119" t="e">
        <f t="shared" si="3324"/>
        <v>#DIV/0!</v>
      </c>
      <c r="F4433" s="119" t="e">
        <f t="shared" si="3324"/>
        <v>#DIV/0!</v>
      </c>
      <c r="G4433" s="119" t="e">
        <f t="shared" si="3324"/>
        <v>#DIV/0!</v>
      </c>
      <c r="H4433" s="119" t="e">
        <f t="shared" si="3324"/>
        <v>#DIV/0!</v>
      </c>
      <c r="I4433" s="119" t="e">
        <f t="shared" si="3324"/>
        <v>#DIV/0!</v>
      </c>
      <c r="J4433" s="119" t="e">
        <f t="shared" si="3324"/>
        <v>#DIV/0!</v>
      </c>
      <c r="K4433" s="119" t="e">
        <f t="shared" si="3324"/>
        <v>#DIV/0!</v>
      </c>
      <c r="L4433" s="119" t="e">
        <f t="shared" si="3324"/>
        <v>#DIV/0!</v>
      </c>
      <c r="M4433" s="119" t="e">
        <f t="shared" si="3324"/>
        <v>#DIV/0!</v>
      </c>
      <c r="N4433" s="119" t="e">
        <f t="shared" si="3324"/>
        <v>#DIV/0!</v>
      </c>
      <c r="O4433" s="119" t="e">
        <f t="shared" si="3324"/>
        <v>#DIV/0!</v>
      </c>
      <c r="P4433" s="107" t="e">
        <f t="shared" si="3319"/>
        <v>#DIV/0!</v>
      </c>
      <c r="Q4433" s="108" t="e">
        <f t="shared" si="3321"/>
        <v>#DIV/0!</v>
      </c>
      <c r="R4433" s="83"/>
      <c r="S4433" s="83"/>
      <c r="T4433" s="67"/>
      <c r="U4433" s="209">
        <v>2</v>
      </c>
    </row>
    <row r="4434" spans="1:21" s="60" customFormat="1" ht="15.75" hidden="1" customHeight="1" thickBot="1">
      <c r="A4434" s="150" t="s">
        <v>548</v>
      </c>
      <c r="B4434" s="213"/>
      <c r="C4434" s="45" t="s">
        <v>2029</v>
      </c>
      <c r="D4434" s="130" t="e">
        <f t="shared" ref="D4434:O4434" si="3325">D4457/$P4457</f>
        <v>#DIV/0!</v>
      </c>
      <c r="E4434" s="119" t="e">
        <f t="shared" si="3325"/>
        <v>#DIV/0!</v>
      </c>
      <c r="F4434" s="119" t="e">
        <f t="shared" si="3325"/>
        <v>#DIV/0!</v>
      </c>
      <c r="G4434" s="119" t="e">
        <f t="shared" si="3325"/>
        <v>#DIV/0!</v>
      </c>
      <c r="H4434" s="119" t="e">
        <f t="shared" si="3325"/>
        <v>#DIV/0!</v>
      </c>
      <c r="I4434" s="119" t="e">
        <f t="shared" si="3325"/>
        <v>#DIV/0!</v>
      </c>
      <c r="J4434" s="119" t="e">
        <f t="shared" si="3325"/>
        <v>#DIV/0!</v>
      </c>
      <c r="K4434" s="119" t="e">
        <f t="shared" si="3325"/>
        <v>#DIV/0!</v>
      </c>
      <c r="L4434" s="119" t="e">
        <f t="shared" si="3325"/>
        <v>#DIV/0!</v>
      </c>
      <c r="M4434" s="119" t="e">
        <f t="shared" si="3325"/>
        <v>#DIV/0!</v>
      </c>
      <c r="N4434" s="119" t="e">
        <f t="shared" si="3325"/>
        <v>#DIV/0!</v>
      </c>
      <c r="O4434" s="119" t="e">
        <f t="shared" si="3325"/>
        <v>#DIV/0!</v>
      </c>
      <c r="P4434" s="107" t="e">
        <f t="shared" si="3319"/>
        <v>#DIV/0!</v>
      </c>
      <c r="Q4434" s="108" t="e">
        <f t="shared" si="3321"/>
        <v>#DIV/0!</v>
      </c>
      <c r="R4434" s="83"/>
      <c r="S4434" s="83"/>
      <c r="T4434" s="67"/>
      <c r="U4434" s="209">
        <v>2</v>
      </c>
    </row>
    <row r="4435" spans="1:21" s="60" customFormat="1" ht="15.75" hidden="1" customHeight="1" thickBot="1">
      <c r="A4435" s="150" t="s">
        <v>548</v>
      </c>
      <c r="B4435" s="213"/>
      <c r="C4435" s="45" t="s">
        <v>2030</v>
      </c>
      <c r="D4435" s="130" t="e">
        <f t="shared" ref="D4435:O4435" si="3326">D4458/$P4458</f>
        <v>#DIV/0!</v>
      </c>
      <c r="E4435" s="119" t="e">
        <f t="shared" si="3326"/>
        <v>#DIV/0!</v>
      </c>
      <c r="F4435" s="119" t="e">
        <f t="shared" si="3326"/>
        <v>#DIV/0!</v>
      </c>
      <c r="G4435" s="119" t="e">
        <f t="shared" si="3326"/>
        <v>#DIV/0!</v>
      </c>
      <c r="H4435" s="119" t="e">
        <f t="shared" si="3326"/>
        <v>#DIV/0!</v>
      </c>
      <c r="I4435" s="119" t="e">
        <f t="shared" si="3326"/>
        <v>#DIV/0!</v>
      </c>
      <c r="J4435" s="119" t="e">
        <f t="shared" si="3326"/>
        <v>#DIV/0!</v>
      </c>
      <c r="K4435" s="119" t="e">
        <f t="shared" si="3326"/>
        <v>#DIV/0!</v>
      </c>
      <c r="L4435" s="119" t="e">
        <f t="shared" si="3326"/>
        <v>#DIV/0!</v>
      </c>
      <c r="M4435" s="119" t="e">
        <f t="shared" si="3326"/>
        <v>#DIV/0!</v>
      </c>
      <c r="N4435" s="119" t="e">
        <f t="shared" si="3326"/>
        <v>#DIV/0!</v>
      </c>
      <c r="O4435" s="119" t="e">
        <f t="shared" si="3326"/>
        <v>#DIV/0!</v>
      </c>
      <c r="P4435" s="107" t="e">
        <f t="shared" si="3319"/>
        <v>#DIV/0!</v>
      </c>
      <c r="Q4435" s="108" t="e">
        <f t="shared" si="3321"/>
        <v>#DIV/0!</v>
      </c>
      <c r="R4435" s="83"/>
      <c r="S4435" s="83"/>
      <c r="T4435" s="67"/>
      <c r="U4435" s="209">
        <v>2</v>
      </c>
    </row>
    <row r="4436" spans="1:21" s="60" customFormat="1" ht="15.75" hidden="1" customHeight="1" thickBot="1">
      <c r="A4436" s="150" t="s">
        <v>548</v>
      </c>
      <c r="B4436" s="213"/>
      <c r="C4436" s="45" t="s">
        <v>2031</v>
      </c>
      <c r="D4436" s="130" t="e">
        <f t="shared" ref="D4436:O4436" si="3327">D4459/$P4459</f>
        <v>#DIV/0!</v>
      </c>
      <c r="E4436" s="119" t="e">
        <f t="shared" si="3327"/>
        <v>#DIV/0!</v>
      </c>
      <c r="F4436" s="119" t="e">
        <f t="shared" si="3327"/>
        <v>#DIV/0!</v>
      </c>
      <c r="G4436" s="119" t="e">
        <f t="shared" si="3327"/>
        <v>#DIV/0!</v>
      </c>
      <c r="H4436" s="119" t="e">
        <f t="shared" si="3327"/>
        <v>#DIV/0!</v>
      </c>
      <c r="I4436" s="119" t="e">
        <f t="shared" si="3327"/>
        <v>#DIV/0!</v>
      </c>
      <c r="J4436" s="119" t="e">
        <f t="shared" si="3327"/>
        <v>#DIV/0!</v>
      </c>
      <c r="K4436" s="119" t="e">
        <f t="shared" si="3327"/>
        <v>#DIV/0!</v>
      </c>
      <c r="L4436" s="119" t="e">
        <f t="shared" si="3327"/>
        <v>#DIV/0!</v>
      </c>
      <c r="M4436" s="119" t="e">
        <f t="shared" si="3327"/>
        <v>#DIV/0!</v>
      </c>
      <c r="N4436" s="119" t="e">
        <f t="shared" si="3327"/>
        <v>#DIV/0!</v>
      </c>
      <c r="O4436" s="119" t="e">
        <f t="shared" si="3327"/>
        <v>#DIV/0!</v>
      </c>
      <c r="P4436" s="107" t="e">
        <f t="shared" si="3319"/>
        <v>#DIV/0!</v>
      </c>
      <c r="Q4436" s="108" t="e">
        <f t="shared" si="3321"/>
        <v>#DIV/0!</v>
      </c>
      <c r="R4436" s="83"/>
      <c r="S4436" s="83"/>
      <c r="T4436" s="67"/>
      <c r="U4436" s="209">
        <v>2</v>
      </c>
    </row>
    <row r="4437" spans="1:21" s="60" customFormat="1" ht="15.75" hidden="1" customHeight="1" thickBot="1">
      <c r="A4437" s="150" t="s">
        <v>548</v>
      </c>
      <c r="B4437" s="213"/>
      <c r="C4437" s="45" t="s">
        <v>2594</v>
      </c>
      <c r="D4437" s="130" t="e">
        <f t="shared" ref="D4437:O4437" si="3328">D4460/$P4460</f>
        <v>#DIV/0!</v>
      </c>
      <c r="E4437" s="119" t="e">
        <f t="shared" si="3328"/>
        <v>#DIV/0!</v>
      </c>
      <c r="F4437" s="119" t="e">
        <f t="shared" si="3328"/>
        <v>#DIV/0!</v>
      </c>
      <c r="G4437" s="119" t="e">
        <f t="shared" si="3328"/>
        <v>#DIV/0!</v>
      </c>
      <c r="H4437" s="119" t="e">
        <f t="shared" si="3328"/>
        <v>#DIV/0!</v>
      </c>
      <c r="I4437" s="119" t="e">
        <f t="shared" si="3328"/>
        <v>#DIV/0!</v>
      </c>
      <c r="J4437" s="119" t="e">
        <f t="shared" si="3328"/>
        <v>#DIV/0!</v>
      </c>
      <c r="K4437" s="119" t="e">
        <f t="shared" si="3328"/>
        <v>#DIV/0!</v>
      </c>
      <c r="L4437" s="119" t="e">
        <f t="shared" si="3328"/>
        <v>#DIV/0!</v>
      </c>
      <c r="M4437" s="119" t="e">
        <f t="shared" si="3328"/>
        <v>#DIV/0!</v>
      </c>
      <c r="N4437" s="119" t="e">
        <f t="shared" si="3328"/>
        <v>#DIV/0!</v>
      </c>
      <c r="O4437" s="119" t="e">
        <f t="shared" si="3328"/>
        <v>#DIV/0!</v>
      </c>
      <c r="P4437" s="107" t="e">
        <f t="shared" ref="P4437:P4439" si="3329">SUM(D4437:O4437)</f>
        <v>#DIV/0!</v>
      </c>
      <c r="Q4437" s="108" t="e">
        <f t="shared" ref="Q4437:Q4439" si="3330">(P4460/P4459-1)</f>
        <v>#DIV/0!</v>
      </c>
      <c r="R4437" s="83"/>
      <c r="S4437" s="83"/>
      <c r="T4437" s="67"/>
      <c r="U4437" s="209">
        <v>2</v>
      </c>
    </row>
    <row r="4438" spans="1:21" s="60" customFormat="1" ht="15.75" hidden="1" customHeight="1" thickBot="1">
      <c r="A4438" s="150" t="s">
        <v>548</v>
      </c>
      <c r="B4438" s="213"/>
      <c r="C4438" s="45" t="s">
        <v>2690</v>
      </c>
      <c r="D4438" s="130" t="e">
        <f t="shared" ref="D4438:O4438" si="3331">D4461/$P4461</f>
        <v>#DIV/0!</v>
      </c>
      <c r="E4438" s="119" t="e">
        <f t="shared" si="3331"/>
        <v>#DIV/0!</v>
      </c>
      <c r="F4438" s="119" t="e">
        <f t="shared" si="3331"/>
        <v>#DIV/0!</v>
      </c>
      <c r="G4438" s="119" t="e">
        <f t="shared" si="3331"/>
        <v>#DIV/0!</v>
      </c>
      <c r="H4438" s="119" t="e">
        <f t="shared" si="3331"/>
        <v>#DIV/0!</v>
      </c>
      <c r="I4438" s="119" t="e">
        <f t="shared" si="3331"/>
        <v>#DIV/0!</v>
      </c>
      <c r="J4438" s="119" t="e">
        <f t="shared" si="3331"/>
        <v>#DIV/0!</v>
      </c>
      <c r="K4438" s="119" t="e">
        <f t="shared" si="3331"/>
        <v>#DIV/0!</v>
      </c>
      <c r="L4438" s="119" t="e">
        <f t="shared" si="3331"/>
        <v>#DIV/0!</v>
      </c>
      <c r="M4438" s="119" t="e">
        <f t="shared" si="3331"/>
        <v>#DIV/0!</v>
      </c>
      <c r="N4438" s="119" t="e">
        <f t="shared" si="3331"/>
        <v>#DIV/0!</v>
      </c>
      <c r="O4438" s="119" t="e">
        <f t="shared" si="3331"/>
        <v>#DIV/0!</v>
      </c>
      <c r="P4438" s="107" t="e">
        <f t="shared" si="3329"/>
        <v>#DIV/0!</v>
      </c>
      <c r="Q4438" s="108" t="e">
        <f t="shared" si="3330"/>
        <v>#DIV/0!</v>
      </c>
      <c r="R4438" s="83"/>
      <c r="S4438" s="83"/>
      <c r="T4438" s="67"/>
      <c r="U4438" s="209">
        <v>2</v>
      </c>
    </row>
    <row r="4439" spans="1:21" s="60" customFormat="1" ht="15.75" hidden="1" customHeight="1" thickBot="1">
      <c r="A4439" s="150" t="s">
        <v>548</v>
      </c>
      <c r="B4439" s="213"/>
      <c r="C4439" s="45" t="s">
        <v>2786</v>
      </c>
      <c r="D4439" s="130" t="e">
        <f t="shared" ref="D4439:O4439" si="3332">D4462/$P4462</f>
        <v>#DIV/0!</v>
      </c>
      <c r="E4439" s="119" t="e">
        <f t="shared" si="3332"/>
        <v>#DIV/0!</v>
      </c>
      <c r="F4439" s="119" t="e">
        <f t="shared" si="3332"/>
        <v>#DIV/0!</v>
      </c>
      <c r="G4439" s="119" t="e">
        <f t="shared" si="3332"/>
        <v>#DIV/0!</v>
      </c>
      <c r="H4439" s="119" t="e">
        <f t="shared" si="3332"/>
        <v>#DIV/0!</v>
      </c>
      <c r="I4439" s="119" t="e">
        <f t="shared" si="3332"/>
        <v>#DIV/0!</v>
      </c>
      <c r="J4439" s="119" t="e">
        <f t="shared" si="3332"/>
        <v>#DIV/0!</v>
      </c>
      <c r="K4439" s="119" t="e">
        <f t="shared" si="3332"/>
        <v>#DIV/0!</v>
      </c>
      <c r="L4439" s="119" t="e">
        <f t="shared" si="3332"/>
        <v>#DIV/0!</v>
      </c>
      <c r="M4439" s="119" t="e">
        <f t="shared" si="3332"/>
        <v>#DIV/0!</v>
      </c>
      <c r="N4439" s="119" t="e">
        <f t="shared" si="3332"/>
        <v>#DIV/0!</v>
      </c>
      <c r="O4439" s="119" t="e">
        <f t="shared" si="3332"/>
        <v>#DIV/0!</v>
      </c>
      <c r="P4439" s="107" t="e">
        <f t="shared" si="3329"/>
        <v>#DIV/0!</v>
      </c>
      <c r="Q4439" s="108" t="e">
        <f t="shared" si="3330"/>
        <v>#DIV/0!</v>
      </c>
      <c r="R4439" s="83"/>
      <c r="S4439" s="83"/>
      <c r="T4439" s="67"/>
      <c r="U4439" s="209">
        <v>2</v>
      </c>
    </row>
    <row r="4440" spans="1:21" s="60" customFormat="1" ht="15.75" hidden="1" customHeight="1" thickBot="1">
      <c r="A4440" s="150" t="s">
        <v>548</v>
      </c>
      <c r="B4440" s="213"/>
      <c r="C4440" s="174" t="s">
        <v>519</v>
      </c>
      <c r="D4440" s="351">
        <v>0</v>
      </c>
      <c r="E4440" s="447">
        <v>0</v>
      </c>
      <c r="F4440" s="447">
        <v>0</v>
      </c>
      <c r="G4440" s="447">
        <v>0</v>
      </c>
      <c r="H4440" s="447">
        <v>0</v>
      </c>
      <c r="I4440" s="447">
        <v>0</v>
      </c>
      <c r="J4440" s="447">
        <v>0</v>
      </c>
      <c r="K4440" s="461">
        <v>0</v>
      </c>
      <c r="L4440" s="461">
        <v>0</v>
      </c>
      <c r="M4440" s="461">
        <v>0</v>
      </c>
      <c r="N4440" s="461">
        <v>0</v>
      </c>
      <c r="O4440" s="447">
        <v>0</v>
      </c>
      <c r="P4440" s="304">
        <f>SUM(D4440:O4440)</f>
        <v>0</v>
      </c>
      <c r="Q4440" s="84"/>
      <c r="R4440" s="83"/>
      <c r="S4440" s="83"/>
      <c r="T4440" s="67"/>
      <c r="U4440" s="209">
        <v>2</v>
      </c>
    </row>
    <row r="4441" spans="1:21" s="60" customFormat="1" ht="15.75" hidden="1" customHeight="1" thickBot="1">
      <c r="A4441" s="45" t="s">
        <v>548</v>
      </c>
      <c r="B4441" s="213"/>
      <c r="C4441" s="45" t="s">
        <v>520</v>
      </c>
      <c r="D4441" s="109">
        <v>1.74362E-3</v>
      </c>
      <c r="E4441" s="114">
        <v>1.3084100000000001E-3</v>
      </c>
      <c r="F4441" s="114">
        <v>3.1989900000000001E-3</v>
      </c>
      <c r="G4441" s="114">
        <v>2.4730400000000001E-3</v>
      </c>
      <c r="H4441" s="114">
        <v>1.81997E-3</v>
      </c>
      <c r="I4441" s="114">
        <v>0</v>
      </c>
      <c r="J4441" s="114">
        <v>4.401E-5</v>
      </c>
      <c r="K4441" s="114">
        <v>2.0286519999999999E-2</v>
      </c>
      <c r="L4441" s="114">
        <v>1.57189E-3</v>
      </c>
      <c r="M4441" s="114">
        <v>3.6593532899999999</v>
      </c>
      <c r="N4441" s="114">
        <v>3.2512600000000002E-3</v>
      </c>
      <c r="O4441" s="114">
        <v>0</v>
      </c>
      <c r="P4441" s="112">
        <f>SUM(D4441:O4441)</f>
        <v>3.6950509999999999</v>
      </c>
      <c r="Q4441" s="240"/>
      <c r="R4441" s="315"/>
      <c r="S4441" s="315"/>
      <c r="T4441" s="242"/>
      <c r="U4441" s="209">
        <v>2</v>
      </c>
    </row>
    <row r="4442" spans="1:21" s="60" customFormat="1" ht="15.75" hidden="1" customHeight="1" thickBot="1">
      <c r="A4442" s="45" t="s">
        <v>548</v>
      </c>
      <c r="B4442" s="213"/>
      <c r="C4442" s="43" t="s">
        <v>521</v>
      </c>
      <c r="D4442" s="109">
        <v>0</v>
      </c>
      <c r="E4442" s="110">
        <v>0</v>
      </c>
      <c r="F4442" s="110">
        <v>0</v>
      </c>
      <c r="G4442" s="110">
        <v>0</v>
      </c>
      <c r="H4442" s="110">
        <v>0</v>
      </c>
      <c r="I4442" s="110">
        <v>0</v>
      </c>
      <c r="J4442" s="110">
        <v>0</v>
      </c>
      <c r="K4442" s="110">
        <v>0</v>
      </c>
      <c r="L4442" s="110">
        <v>0</v>
      </c>
      <c r="M4442" s="110">
        <v>0</v>
      </c>
      <c r="N4442" s="110">
        <v>0</v>
      </c>
      <c r="O4442" s="114">
        <f>(R4442)-SUM(D4442:N4442)</f>
        <v>0</v>
      </c>
      <c r="P4442" s="112">
        <f>SUM(D4442:O4442)</f>
        <v>0</v>
      </c>
      <c r="Q4442" s="80"/>
      <c r="R4442" s="110"/>
      <c r="S4442" s="110"/>
      <c r="T4442" s="115">
        <f t="shared" ref="T4442:T4447" si="3333">R4442-S4442</f>
        <v>0</v>
      </c>
      <c r="U4442" s="209">
        <v>2</v>
      </c>
    </row>
    <row r="4443" spans="1:21" s="60" customFormat="1" ht="15.75" hidden="1" customHeight="1" thickBot="1">
      <c r="A4443" s="45" t="s">
        <v>548</v>
      </c>
      <c r="B4443" s="213"/>
      <c r="C4443" s="43" t="s">
        <v>615</v>
      </c>
      <c r="D4443" s="109">
        <v>0</v>
      </c>
      <c r="E4443" s="110">
        <v>0</v>
      </c>
      <c r="F4443" s="110">
        <v>0</v>
      </c>
      <c r="G4443" s="110">
        <v>0</v>
      </c>
      <c r="H4443" s="110">
        <v>0</v>
      </c>
      <c r="I4443" s="110">
        <v>0</v>
      </c>
      <c r="J4443" s="110">
        <v>0</v>
      </c>
      <c r="K4443" s="110">
        <v>0</v>
      </c>
      <c r="L4443" s="110">
        <v>0</v>
      </c>
      <c r="M4443" s="110">
        <v>0</v>
      </c>
      <c r="N4443" s="110">
        <v>0</v>
      </c>
      <c r="O4443" s="114">
        <f>(R4443)-SUM(D4443:N4443)</f>
        <v>0</v>
      </c>
      <c r="P4443" s="112">
        <f t="shared" ref="P4443:P4449" si="3334">SUM(D4443:O4443)</f>
        <v>0</v>
      </c>
      <c r="Q4443" s="80"/>
      <c r="R4443" s="110"/>
      <c r="S4443" s="110"/>
      <c r="T4443" s="115">
        <f t="shared" si="3333"/>
        <v>0</v>
      </c>
      <c r="U4443" s="209">
        <v>2</v>
      </c>
    </row>
    <row r="4444" spans="1:21" s="60" customFormat="1" ht="15.75" hidden="1" customHeight="1" thickBot="1">
      <c r="A4444" s="45" t="s">
        <v>548</v>
      </c>
      <c r="B4444" s="213"/>
      <c r="C4444" s="43" t="s">
        <v>711</v>
      </c>
      <c r="D4444" s="109">
        <v>0</v>
      </c>
      <c r="E4444" s="110">
        <v>0</v>
      </c>
      <c r="F4444" s="110">
        <v>0</v>
      </c>
      <c r="G4444" s="110">
        <v>0</v>
      </c>
      <c r="H4444" s="110">
        <v>0</v>
      </c>
      <c r="I4444" s="110">
        <v>0</v>
      </c>
      <c r="J4444" s="110">
        <v>0</v>
      </c>
      <c r="K4444" s="110">
        <v>0</v>
      </c>
      <c r="L4444" s="110">
        <v>9.1756769299999998</v>
      </c>
      <c r="M4444" s="110">
        <v>0</v>
      </c>
      <c r="N4444" s="110">
        <v>0</v>
      </c>
      <c r="O4444" s="111">
        <v>0</v>
      </c>
      <c r="P4444" s="112">
        <f t="shared" si="3334"/>
        <v>9.1756769299999998</v>
      </c>
      <c r="Q4444" s="80"/>
      <c r="R4444" s="114"/>
      <c r="S4444" s="114"/>
      <c r="T4444" s="115">
        <f t="shared" si="3333"/>
        <v>0</v>
      </c>
      <c r="U4444" s="209">
        <v>2</v>
      </c>
    </row>
    <row r="4445" spans="1:21" s="60" customFormat="1" ht="15.75" hidden="1" customHeight="1" thickBot="1">
      <c r="A4445" s="45" t="s">
        <v>548</v>
      </c>
      <c r="B4445" s="213"/>
      <c r="C4445" s="43" t="s">
        <v>800</v>
      </c>
      <c r="D4445" s="152">
        <v>0</v>
      </c>
      <c r="E4445" s="152">
        <v>0</v>
      </c>
      <c r="F4445" s="152">
        <v>0</v>
      </c>
      <c r="G4445" s="152">
        <v>0</v>
      </c>
      <c r="H4445" s="152">
        <v>0</v>
      </c>
      <c r="I4445" s="152">
        <v>0</v>
      </c>
      <c r="J4445" s="152">
        <v>0</v>
      </c>
      <c r="K4445" s="152">
        <v>0</v>
      </c>
      <c r="L4445" s="152">
        <v>0</v>
      </c>
      <c r="M4445" s="152">
        <v>0</v>
      </c>
      <c r="N4445" s="152">
        <v>0</v>
      </c>
      <c r="O4445" s="111">
        <v>0</v>
      </c>
      <c r="P4445" s="112">
        <f t="shared" si="3334"/>
        <v>0</v>
      </c>
      <c r="Q4445" s="80"/>
      <c r="R4445" s="114"/>
      <c r="S4445" s="114"/>
      <c r="T4445" s="115">
        <f t="shared" si="3333"/>
        <v>0</v>
      </c>
      <c r="U4445" s="209">
        <v>2</v>
      </c>
    </row>
    <row r="4446" spans="1:21" s="60" customFormat="1" ht="15.75" hidden="1" customHeight="1" thickBot="1">
      <c r="A4446" s="45" t="s">
        <v>548</v>
      </c>
      <c r="B4446" s="213"/>
      <c r="C4446" s="43" t="s">
        <v>879</v>
      </c>
      <c r="D4446" s="306">
        <v>0</v>
      </c>
      <c r="E4446" s="307">
        <v>0</v>
      </c>
      <c r="F4446" s="307">
        <v>0</v>
      </c>
      <c r="G4446" s="307">
        <v>0</v>
      </c>
      <c r="H4446" s="307">
        <v>0</v>
      </c>
      <c r="I4446" s="307">
        <v>0</v>
      </c>
      <c r="J4446" s="307">
        <v>0</v>
      </c>
      <c r="K4446" s="307">
        <v>0</v>
      </c>
      <c r="L4446" s="307">
        <v>0</v>
      </c>
      <c r="M4446" s="307">
        <v>0</v>
      </c>
      <c r="N4446" s="307">
        <v>0</v>
      </c>
      <c r="O4446" s="308">
        <f>(R4446)-SUM(D4446:N4446)</f>
        <v>0</v>
      </c>
      <c r="P4446" s="309">
        <f t="shared" si="3334"/>
        <v>0</v>
      </c>
      <c r="Q4446" s="80"/>
      <c r="R4446" s="109"/>
      <c r="S4446" s="109"/>
      <c r="T4446" s="52">
        <f>S4446-R4446</f>
        <v>0</v>
      </c>
      <c r="U4446" s="209">
        <v>2</v>
      </c>
    </row>
    <row r="4447" spans="1:21" s="60" customFormat="1" ht="15.75" hidden="1" customHeight="1" thickBot="1">
      <c r="A4447" s="45" t="s">
        <v>548</v>
      </c>
      <c r="B4447" s="213"/>
      <c r="C4447" s="43" t="s">
        <v>963</v>
      </c>
      <c r="D4447" s="109">
        <v>0</v>
      </c>
      <c r="E4447" s="110">
        <v>0</v>
      </c>
      <c r="F4447" s="110">
        <v>0</v>
      </c>
      <c r="G4447" s="110">
        <v>0</v>
      </c>
      <c r="H4447" s="110">
        <v>0</v>
      </c>
      <c r="I4447" s="110">
        <v>0</v>
      </c>
      <c r="J4447" s="110">
        <v>0</v>
      </c>
      <c r="K4447" s="110">
        <v>0</v>
      </c>
      <c r="L4447" s="110">
        <v>0</v>
      </c>
      <c r="M4447" s="110">
        <v>0</v>
      </c>
      <c r="N4447" s="110">
        <v>0</v>
      </c>
      <c r="O4447" s="111">
        <f>(R4447)-SUM(D4447:N4447)</f>
        <v>0</v>
      </c>
      <c r="P4447" s="112">
        <f t="shared" si="3334"/>
        <v>0</v>
      </c>
      <c r="Q4447" s="80"/>
      <c r="R4447" s="114">
        <v>0</v>
      </c>
      <c r="S4447" s="114">
        <v>0</v>
      </c>
      <c r="T4447" s="115">
        <f t="shared" si="3333"/>
        <v>0</v>
      </c>
      <c r="U4447" s="209">
        <v>2</v>
      </c>
    </row>
    <row r="4448" spans="1:21" s="60" customFormat="1" ht="15.75" hidden="1" customHeight="1" thickBot="1">
      <c r="A4448" s="45" t="s">
        <v>548</v>
      </c>
      <c r="B4448" s="62">
        <f>+B4432+1</f>
        <v>780</v>
      </c>
      <c r="C4448" s="43" t="s">
        <v>2235</v>
      </c>
      <c r="D4448" s="110">
        <v>0</v>
      </c>
      <c r="E4448" s="110">
        <v>0</v>
      </c>
      <c r="F4448" s="110">
        <v>0</v>
      </c>
      <c r="G4448" s="110">
        <v>0</v>
      </c>
      <c r="H4448" s="110">
        <v>0</v>
      </c>
      <c r="I4448" s="110">
        <v>0</v>
      </c>
      <c r="J4448" s="110">
        <v>0</v>
      </c>
      <c r="K4448" s="110">
        <v>0</v>
      </c>
      <c r="L4448" s="110">
        <v>0</v>
      </c>
      <c r="M4448" s="110">
        <v>0</v>
      </c>
      <c r="N4448" s="110">
        <v>0</v>
      </c>
      <c r="O4448" s="111">
        <f>(R4448)-SUM(D4448:N4448)</f>
        <v>0</v>
      </c>
      <c r="P4448" s="112">
        <f>SUM(D4448:O4448)</f>
        <v>0</v>
      </c>
      <c r="Q4448" s="75"/>
      <c r="R4448" s="109">
        <v>0</v>
      </c>
      <c r="S4448" s="114">
        <v>0</v>
      </c>
      <c r="T4448" s="115">
        <f>R4448-S4448</f>
        <v>0</v>
      </c>
      <c r="U4448" s="209">
        <v>2</v>
      </c>
    </row>
    <row r="4449" spans="1:21" s="60" customFormat="1" ht="15.75" hidden="1" customHeight="1" thickBot="1">
      <c r="A4449" s="45" t="s">
        <v>548</v>
      </c>
      <c r="B4449" s="213"/>
      <c r="C4449" s="43" t="s">
        <v>1099</v>
      </c>
      <c r="D4449" s="110">
        <v>0</v>
      </c>
      <c r="E4449" s="110">
        <v>0</v>
      </c>
      <c r="F4449" s="110">
        <v>0</v>
      </c>
      <c r="G4449" s="110">
        <v>0</v>
      </c>
      <c r="H4449" s="110">
        <v>0</v>
      </c>
      <c r="I4449" s="110">
        <v>0</v>
      </c>
      <c r="J4449" s="110">
        <v>0</v>
      </c>
      <c r="K4449" s="110">
        <v>0</v>
      </c>
      <c r="L4449" s="110">
        <v>0</v>
      </c>
      <c r="M4449" s="110">
        <v>0</v>
      </c>
      <c r="N4449" s="110">
        <v>0</v>
      </c>
      <c r="O4449" s="111">
        <f>(R4449)-SUM(D4449:N4449)</f>
        <v>0</v>
      </c>
      <c r="P4449" s="112">
        <f t="shared" si="3334"/>
        <v>0</v>
      </c>
      <c r="Q4449" s="75"/>
      <c r="R4449" s="114">
        <v>0</v>
      </c>
      <c r="S4449" s="114">
        <v>0</v>
      </c>
      <c r="T4449" s="310">
        <f>R4449-S4449</f>
        <v>0</v>
      </c>
      <c r="U4449" s="209">
        <v>2</v>
      </c>
    </row>
    <row r="4450" spans="1:21" s="60" customFormat="1" ht="15.75" hidden="1" customHeight="1" thickBot="1">
      <c r="A4450" s="45" t="s">
        <v>548</v>
      </c>
      <c r="B4450" s="62"/>
      <c r="C4450" s="43" t="s">
        <v>2022</v>
      </c>
      <c r="D4450" s="110">
        <v>0</v>
      </c>
      <c r="E4450" s="110">
        <v>0</v>
      </c>
      <c r="F4450" s="110">
        <v>0</v>
      </c>
      <c r="G4450" s="110">
        <v>0</v>
      </c>
      <c r="H4450" s="110">
        <v>0</v>
      </c>
      <c r="I4450" s="110">
        <v>0</v>
      </c>
      <c r="J4450" s="110">
        <v>0</v>
      </c>
      <c r="K4450" s="110">
        <v>0</v>
      </c>
      <c r="L4450" s="110">
        <v>0</v>
      </c>
      <c r="M4450" s="110">
        <v>0</v>
      </c>
      <c r="N4450" s="110">
        <v>0</v>
      </c>
      <c r="O4450" s="111">
        <f t="shared" ref="O4450:O4459" si="3335">(R4450)-SUM(D4450:N4450)</f>
        <v>0</v>
      </c>
      <c r="P4450" s="112">
        <f t="shared" ref="P4450:P4459" si="3336">SUM(D4450:O4450)</f>
        <v>0</v>
      </c>
      <c r="Q4450" s="75"/>
      <c r="R4450" s="109">
        <v>0</v>
      </c>
      <c r="S4450" s="114">
        <v>0</v>
      </c>
      <c r="T4450" s="310">
        <f t="shared" ref="T4450:T4459" si="3337">R4450-S4450</f>
        <v>0</v>
      </c>
      <c r="U4450" s="209">
        <v>2</v>
      </c>
    </row>
    <row r="4451" spans="1:21" s="60" customFormat="1" ht="15.75" hidden="1" customHeight="1" thickBot="1">
      <c r="A4451" s="45" t="s">
        <v>548</v>
      </c>
      <c r="B4451" s="62"/>
      <c r="C4451" s="43" t="s">
        <v>2023</v>
      </c>
      <c r="D4451" s="133">
        <v>0</v>
      </c>
      <c r="E4451" s="133">
        <v>0</v>
      </c>
      <c r="F4451" s="133">
        <v>0</v>
      </c>
      <c r="G4451" s="133">
        <v>0</v>
      </c>
      <c r="H4451" s="133">
        <v>0</v>
      </c>
      <c r="I4451" s="133">
        <v>0</v>
      </c>
      <c r="J4451" s="133">
        <v>0</v>
      </c>
      <c r="K4451" s="133">
        <v>0</v>
      </c>
      <c r="L4451" s="133">
        <v>0</v>
      </c>
      <c r="M4451" s="133">
        <v>0</v>
      </c>
      <c r="N4451" s="133">
        <v>0</v>
      </c>
      <c r="O4451" s="305">
        <f t="shared" si="3335"/>
        <v>0</v>
      </c>
      <c r="P4451" s="314">
        <f t="shared" si="3336"/>
        <v>0</v>
      </c>
      <c r="Q4451" s="79"/>
      <c r="R4451" s="117">
        <v>0</v>
      </c>
      <c r="S4451" s="114">
        <v>0</v>
      </c>
      <c r="T4451" s="115">
        <f t="shared" si="3337"/>
        <v>0</v>
      </c>
      <c r="U4451" s="209">
        <v>2</v>
      </c>
    </row>
    <row r="4452" spans="1:21" s="60" customFormat="1" ht="15.75" hidden="1" customHeight="1" thickBot="1">
      <c r="A4452" s="45" t="s">
        <v>548</v>
      </c>
      <c r="B4452" s="62"/>
      <c r="C4452" s="43" t="s">
        <v>2024</v>
      </c>
      <c r="D4452" s="134">
        <v>0</v>
      </c>
      <c r="E4452" s="133">
        <v>0</v>
      </c>
      <c r="F4452" s="133">
        <v>0</v>
      </c>
      <c r="G4452" s="133">
        <v>0</v>
      </c>
      <c r="H4452" s="133">
        <v>0</v>
      </c>
      <c r="I4452" s="133">
        <v>0</v>
      </c>
      <c r="J4452" s="133">
        <v>0</v>
      </c>
      <c r="K4452" s="133">
        <v>0</v>
      </c>
      <c r="L4452" s="133">
        <v>0</v>
      </c>
      <c r="M4452" s="133">
        <v>0</v>
      </c>
      <c r="N4452" s="133">
        <v>0</v>
      </c>
      <c r="O4452" s="111">
        <f t="shared" si="3335"/>
        <v>0</v>
      </c>
      <c r="P4452" s="112">
        <f t="shared" si="3336"/>
        <v>0</v>
      </c>
      <c r="Q4452" s="79"/>
      <c r="R4452" s="117">
        <v>0</v>
      </c>
      <c r="S4452" s="114">
        <v>0</v>
      </c>
      <c r="T4452" s="115">
        <f t="shared" si="3337"/>
        <v>0</v>
      </c>
      <c r="U4452" s="209">
        <v>2</v>
      </c>
    </row>
    <row r="4453" spans="1:21" s="60" customFormat="1" ht="15.75" hidden="1" customHeight="1" thickBot="1">
      <c r="A4453" s="45" t="s">
        <v>548</v>
      </c>
      <c r="B4453" s="62"/>
      <c r="C4453" s="43" t="s">
        <v>2025</v>
      </c>
      <c r="D4453" s="134"/>
      <c r="E4453" s="133"/>
      <c r="F4453" s="133"/>
      <c r="G4453" s="133"/>
      <c r="H4453" s="133"/>
      <c r="I4453" s="133"/>
      <c r="J4453" s="133"/>
      <c r="K4453" s="133"/>
      <c r="L4453" s="133"/>
      <c r="M4453" s="133"/>
      <c r="N4453" s="133"/>
      <c r="O4453" s="111">
        <f t="shared" si="3335"/>
        <v>0</v>
      </c>
      <c r="P4453" s="112">
        <f t="shared" si="3336"/>
        <v>0</v>
      </c>
      <c r="Q4453" s="80"/>
      <c r="R4453" s="120"/>
      <c r="S4453" s="114"/>
      <c r="T4453" s="115">
        <f t="shared" si="3337"/>
        <v>0</v>
      </c>
      <c r="U4453" s="209">
        <v>2</v>
      </c>
    </row>
    <row r="4454" spans="1:21" s="60" customFormat="1" ht="15.75" hidden="1" customHeight="1" thickBot="1">
      <c r="A4454" s="45" t="s">
        <v>548</v>
      </c>
      <c r="B4454" s="62">
        <f>+B4448+1</f>
        <v>781</v>
      </c>
      <c r="C4454" s="43" t="s">
        <v>2026</v>
      </c>
      <c r="D4454" s="134"/>
      <c r="E4454" s="133"/>
      <c r="F4454" s="133"/>
      <c r="G4454" s="133"/>
      <c r="H4454" s="133"/>
      <c r="I4454" s="133"/>
      <c r="J4454" s="133"/>
      <c r="K4454" s="133"/>
      <c r="L4454" s="133"/>
      <c r="M4454" s="133"/>
      <c r="N4454" s="133"/>
      <c r="O4454" s="111">
        <f t="shared" si="3335"/>
        <v>0</v>
      </c>
      <c r="P4454" s="112">
        <f t="shared" si="3336"/>
        <v>0</v>
      </c>
      <c r="Q4454" s="80"/>
      <c r="R4454" s="120"/>
      <c r="S4454" s="114"/>
      <c r="T4454" s="115">
        <f t="shared" si="3337"/>
        <v>0</v>
      </c>
      <c r="U4454" s="209">
        <v>2</v>
      </c>
    </row>
    <row r="4455" spans="1:21" s="60" customFormat="1" ht="15.75" hidden="1" customHeight="1" thickBot="1">
      <c r="A4455" s="45" t="s">
        <v>548</v>
      </c>
      <c r="B4455" s="213">
        <f>+B4454+1</f>
        <v>782</v>
      </c>
      <c r="C4455" s="43" t="s">
        <v>2027</v>
      </c>
      <c r="D4455" s="134"/>
      <c r="E4455" s="133"/>
      <c r="F4455" s="133"/>
      <c r="G4455" s="133"/>
      <c r="H4455" s="133"/>
      <c r="I4455" s="133"/>
      <c r="J4455" s="133"/>
      <c r="K4455" s="133"/>
      <c r="L4455" s="133"/>
      <c r="M4455" s="133"/>
      <c r="N4455" s="133"/>
      <c r="O4455" s="111">
        <f t="shared" si="3335"/>
        <v>0</v>
      </c>
      <c r="P4455" s="112">
        <f t="shared" si="3336"/>
        <v>0</v>
      </c>
      <c r="Q4455" s="80"/>
      <c r="R4455" s="120"/>
      <c r="S4455" s="114"/>
      <c r="T4455" s="115">
        <f t="shared" si="3337"/>
        <v>0</v>
      </c>
      <c r="U4455" s="209">
        <v>2</v>
      </c>
    </row>
    <row r="4456" spans="1:21" s="60" customFormat="1" ht="15.75" hidden="1" customHeight="1" thickBot="1">
      <c r="A4456" s="45" t="s">
        <v>548</v>
      </c>
      <c r="B4456" s="213"/>
      <c r="C4456" s="43" t="s">
        <v>2028</v>
      </c>
      <c r="D4456" s="134"/>
      <c r="E4456" s="133"/>
      <c r="F4456" s="133"/>
      <c r="G4456" s="133"/>
      <c r="H4456" s="133"/>
      <c r="I4456" s="133"/>
      <c r="J4456" s="133"/>
      <c r="K4456" s="133"/>
      <c r="L4456" s="133"/>
      <c r="M4456" s="133"/>
      <c r="N4456" s="133"/>
      <c r="O4456" s="111">
        <f t="shared" si="3335"/>
        <v>0</v>
      </c>
      <c r="P4456" s="112">
        <f t="shared" si="3336"/>
        <v>0</v>
      </c>
      <c r="Q4456" s="80"/>
      <c r="R4456" s="120"/>
      <c r="S4456" s="114"/>
      <c r="T4456" s="115">
        <f t="shared" si="3337"/>
        <v>0</v>
      </c>
      <c r="U4456" s="209">
        <v>2</v>
      </c>
    </row>
    <row r="4457" spans="1:21" s="60" customFormat="1" ht="15.75" hidden="1" customHeight="1" thickBot="1">
      <c r="A4457" s="45" t="s">
        <v>548</v>
      </c>
      <c r="B4457" s="213"/>
      <c r="C4457" s="43" t="s">
        <v>2029</v>
      </c>
      <c r="D4457" s="134"/>
      <c r="E4457" s="133"/>
      <c r="F4457" s="133"/>
      <c r="G4457" s="133"/>
      <c r="H4457" s="133"/>
      <c r="I4457" s="133"/>
      <c r="J4457" s="133"/>
      <c r="K4457" s="133"/>
      <c r="L4457" s="133"/>
      <c r="M4457" s="133"/>
      <c r="N4457" s="133"/>
      <c r="O4457" s="111">
        <f t="shared" si="3335"/>
        <v>0</v>
      </c>
      <c r="P4457" s="112">
        <f t="shared" si="3336"/>
        <v>0</v>
      </c>
      <c r="Q4457" s="80"/>
      <c r="R4457" s="120"/>
      <c r="S4457" s="114"/>
      <c r="T4457" s="115">
        <f t="shared" si="3337"/>
        <v>0</v>
      </c>
      <c r="U4457" s="209">
        <v>2</v>
      </c>
    </row>
    <row r="4458" spans="1:21" s="60" customFormat="1" ht="15.75" hidden="1" customHeight="1" thickBot="1">
      <c r="A4458" s="45" t="s">
        <v>548</v>
      </c>
      <c r="B4458" s="213"/>
      <c r="C4458" s="43" t="s">
        <v>2030</v>
      </c>
      <c r="D4458" s="134"/>
      <c r="E4458" s="133"/>
      <c r="F4458" s="133"/>
      <c r="G4458" s="133"/>
      <c r="H4458" s="133"/>
      <c r="I4458" s="133"/>
      <c r="J4458" s="133"/>
      <c r="K4458" s="133"/>
      <c r="L4458" s="133"/>
      <c r="M4458" s="133"/>
      <c r="N4458" s="133"/>
      <c r="O4458" s="111">
        <f t="shared" si="3335"/>
        <v>0</v>
      </c>
      <c r="P4458" s="112">
        <f t="shared" si="3336"/>
        <v>0</v>
      </c>
      <c r="Q4458" s="80"/>
      <c r="R4458" s="120"/>
      <c r="S4458" s="114"/>
      <c r="T4458" s="115">
        <f t="shared" si="3337"/>
        <v>0</v>
      </c>
      <c r="U4458" s="209">
        <v>2</v>
      </c>
    </row>
    <row r="4459" spans="1:21" s="60" customFormat="1" ht="15.75" hidden="1" customHeight="1" thickBot="1">
      <c r="A4459" s="45" t="s">
        <v>548</v>
      </c>
      <c r="B4459" s="213"/>
      <c r="C4459" s="43" t="s">
        <v>2031</v>
      </c>
      <c r="D4459" s="134"/>
      <c r="E4459" s="133"/>
      <c r="F4459" s="133"/>
      <c r="G4459" s="133"/>
      <c r="H4459" s="133"/>
      <c r="I4459" s="133"/>
      <c r="J4459" s="133"/>
      <c r="K4459" s="133"/>
      <c r="L4459" s="133"/>
      <c r="M4459" s="133"/>
      <c r="N4459" s="133"/>
      <c r="O4459" s="111">
        <f t="shared" si="3335"/>
        <v>0</v>
      </c>
      <c r="P4459" s="112">
        <f t="shared" si="3336"/>
        <v>0</v>
      </c>
      <c r="Q4459" s="80"/>
      <c r="R4459" s="120"/>
      <c r="S4459" s="114"/>
      <c r="T4459" s="115">
        <f t="shared" si="3337"/>
        <v>0</v>
      </c>
      <c r="U4459" s="209">
        <v>2</v>
      </c>
    </row>
    <row r="4460" spans="1:21" s="60" customFormat="1" ht="15.75" hidden="1" customHeight="1" thickBot="1">
      <c r="A4460" s="45" t="s">
        <v>548</v>
      </c>
      <c r="B4460" s="213"/>
      <c r="C4460" s="43" t="s">
        <v>2594</v>
      </c>
      <c r="D4460" s="492"/>
      <c r="E4460" s="491"/>
      <c r="F4460" s="491"/>
      <c r="G4460" s="491"/>
      <c r="H4460" s="491"/>
      <c r="I4460" s="491"/>
      <c r="J4460" s="491"/>
      <c r="K4460" s="491"/>
      <c r="L4460" s="491"/>
      <c r="M4460" s="491"/>
      <c r="N4460" s="491"/>
      <c r="O4460" s="111">
        <f t="shared" ref="O4460:O4462" si="3338">(R4460)-SUM(D4460:N4460)</f>
        <v>0</v>
      </c>
      <c r="P4460" s="112">
        <f t="shared" ref="P4460:P4462" si="3339">SUM(D4460:O4460)</f>
        <v>0</v>
      </c>
      <c r="Q4460" s="80"/>
      <c r="R4460" s="487"/>
      <c r="S4460" s="488"/>
      <c r="T4460" s="115">
        <f t="shared" ref="T4460:T4462" si="3340">R4460-S4460</f>
        <v>0</v>
      </c>
      <c r="U4460" s="209">
        <v>2</v>
      </c>
    </row>
    <row r="4461" spans="1:21" s="60" customFormat="1" ht="15.75" hidden="1" customHeight="1" thickBot="1">
      <c r="A4461" s="45" t="s">
        <v>548</v>
      </c>
      <c r="B4461" s="213"/>
      <c r="C4461" s="43" t="s">
        <v>2690</v>
      </c>
      <c r="D4461" s="492"/>
      <c r="E4461" s="491"/>
      <c r="F4461" s="491"/>
      <c r="G4461" s="491"/>
      <c r="H4461" s="491"/>
      <c r="I4461" s="491"/>
      <c r="J4461" s="491"/>
      <c r="K4461" s="491"/>
      <c r="L4461" s="491"/>
      <c r="M4461" s="491"/>
      <c r="N4461" s="491"/>
      <c r="O4461" s="111">
        <f t="shared" si="3338"/>
        <v>0</v>
      </c>
      <c r="P4461" s="112">
        <f t="shared" si="3339"/>
        <v>0</v>
      </c>
      <c r="Q4461" s="80"/>
      <c r="R4461" s="487"/>
      <c r="S4461" s="488"/>
      <c r="T4461" s="115">
        <f t="shared" si="3340"/>
        <v>0</v>
      </c>
      <c r="U4461" s="209">
        <v>2</v>
      </c>
    </row>
    <row r="4462" spans="1:21" s="60" customFormat="1" ht="15.75" hidden="1" customHeight="1" thickBot="1">
      <c r="A4462" s="45" t="s">
        <v>548</v>
      </c>
      <c r="B4462" s="213"/>
      <c r="C4462" s="43" t="s">
        <v>2786</v>
      </c>
      <c r="D4462" s="492"/>
      <c r="E4462" s="491"/>
      <c r="F4462" s="491"/>
      <c r="G4462" s="491"/>
      <c r="H4462" s="491"/>
      <c r="I4462" s="491"/>
      <c r="J4462" s="491"/>
      <c r="K4462" s="491"/>
      <c r="L4462" s="491"/>
      <c r="M4462" s="491"/>
      <c r="N4462" s="491"/>
      <c r="O4462" s="111">
        <f t="shared" si="3338"/>
        <v>0</v>
      </c>
      <c r="P4462" s="112">
        <f t="shared" si="3339"/>
        <v>0</v>
      </c>
      <c r="Q4462" s="80"/>
      <c r="R4462" s="487"/>
      <c r="S4462" s="488"/>
      <c r="T4462" s="115">
        <f t="shared" si="3340"/>
        <v>0</v>
      </c>
      <c r="U4462" s="209">
        <v>2</v>
      </c>
    </row>
    <row r="4463" spans="1:21" s="118" customFormat="1" ht="15.75" hidden="1" customHeight="1" thickBot="1">
      <c r="B4463" s="82"/>
      <c r="C4463" s="191"/>
      <c r="D4463" s="83"/>
      <c r="E4463" s="83"/>
      <c r="F4463" s="83"/>
      <c r="G4463" s="83"/>
      <c r="H4463" s="83"/>
      <c r="I4463" s="83"/>
      <c r="J4463" s="83"/>
      <c r="K4463" s="83"/>
      <c r="L4463" s="83"/>
      <c r="M4463" s="83"/>
      <c r="N4463" s="83"/>
      <c r="O4463" s="83"/>
      <c r="P4463" s="84"/>
      <c r="Q4463" s="84"/>
      <c r="R4463" s="83"/>
      <c r="S4463" s="83"/>
      <c r="T4463" s="67"/>
      <c r="U4463" s="209">
        <v>2</v>
      </c>
    </row>
    <row r="4464" spans="1:21" s="60" customFormat="1" ht="15.75" hidden="1" customHeight="1" thickBot="1">
      <c r="A4464" s="174" t="s">
        <v>549</v>
      </c>
      <c r="B4464" s="213"/>
      <c r="C4464" s="54" t="s">
        <v>522</v>
      </c>
      <c r="D4464" s="233">
        <v>8.512073592556306E-2</v>
      </c>
      <c r="E4464" s="233">
        <v>7.9915191228939003E-2</v>
      </c>
      <c r="F4464" s="233">
        <v>8.2057437250951396E-2</v>
      </c>
      <c r="G4464" s="233">
        <v>8.2600054892511016E-2</v>
      </c>
      <c r="H4464" s="233">
        <v>8.1727543809441611E-2</v>
      </c>
      <c r="I4464" s="233">
        <v>8.6370826885351151E-2</v>
      </c>
      <c r="J4464" s="233">
        <v>8.1246589427929783E-2</v>
      </c>
      <c r="K4464" s="233">
        <v>8.2492938651285652E-2</v>
      </c>
      <c r="L4464" s="233">
        <v>8.3659739958195506E-2</v>
      </c>
      <c r="M4464" s="233">
        <v>8.3187911813936657E-2</v>
      </c>
      <c r="N4464" s="233">
        <v>8.3076463256327601E-2</v>
      </c>
      <c r="O4464" s="233">
        <v>8.8544566899567537E-2</v>
      </c>
      <c r="P4464" s="226">
        <f>SUM(D4464:O4464)</f>
        <v>1</v>
      </c>
      <c r="Q4464" s="222"/>
      <c r="R4464" s="66"/>
      <c r="S4464" s="66"/>
      <c r="T4464" s="95"/>
      <c r="U4464" s="209">
        <v>2</v>
      </c>
    </row>
    <row r="4465" spans="1:21" s="60" customFormat="1" ht="15.75" hidden="1" customHeight="1" thickBot="1">
      <c r="A4465" s="150" t="s">
        <v>549</v>
      </c>
      <c r="B4465" s="213"/>
      <c r="C4465" s="54" t="s">
        <v>523</v>
      </c>
      <c r="D4465" s="236">
        <v>8.4183378522311586E-2</v>
      </c>
      <c r="E4465" s="236">
        <v>9.308792680195517E-2</v>
      </c>
      <c r="F4465" s="236">
        <v>8.1864498066307301E-2</v>
      </c>
      <c r="G4465" s="236">
        <v>7.9205138064500386E-2</v>
      </c>
      <c r="H4465" s="236">
        <v>8.203951550865092E-2</v>
      </c>
      <c r="I4465" s="236">
        <v>0.10630000552867616</v>
      </c>
      <c r="J4465" s="236">
        <v>7.8263032620572645E-2</v>
      </c>
      <c r="K4465" s="236">
        <v>8.0689579841813533E-2</v>
      </c>
      <c r="L4465" s="236">
        <v>7.876891178845602E-2</v>
      </c>
      <c r="M4465" s="236">
        <v>7.52505687274128E-2</v>
      </c>
      <c r="N4465" s="236">
        <v>7.8284646379290626E-2</v>
      </c>
      <c r="O4465" s="236">
        <v>8.2062798150052851E-2</v>
      </c>
      <c r="P4465" s="71">
        <f>SUM(D4465:O4465)</f>
        <v>1</v>
      </c>
      <c r="Q4465" s="222"/>
      <c r="R4465" s="66"/>
      <c r="S4465" s="66"/>
      <c r="T4465" s="95"/>
      <c r="U4465" s="209">
        <v>2</v>
      </c>
    </row>
    <row r="4466" spans="1:21" s="60" customFormat="1" ht="15.75" hidden="1" customHeight="1" thickBot="1">
      <c r="A4466" s="150" t="s">
        <v>549</v>
      </c>
      <c r="B4466" s="213"/>
      <c r="C4466" s="54" t="s">
        <v>524</v>
      </c>
      <c r="D4466" s="281">
        <v>8.4557713153344274E-2</v>
      </c>
      <c r="E4466" s="281">
        <v>8.3577371483764581E-2</v>
      </c>
      <c r="F4466" s="281">
        <v>8.6873239833306415E-2</v>
      </c>
      <c r="G4466" s="281">
        <v>8.37787674728903E-2</v>
      </c>
      <c r="H4466" s="281">
        <v>8.3762610645726002E-2</v>
      </c>
      <c r="I4466" s="281">
        <v>8.372145638159588E-2</v>
      </c>
      <c r="J4466" s="281">
        <v>8.1074847058915517E-2</v>
      </c>
      <c r="K4466" s="281">
        <v>9.1301184509542846E-2</v>
      </c>
      <c r="L4466" s="281">
        <v>6.9532464354007464E-2</v>
      </c>
      <c r="M4466" s="281">
        <v>8.1074847058915572E-2</v>
      </c>
      <c r="N4466" s="281">
        <v>8.698435870226108E-2</v>
      </c>
      <c r="O4466" s="281">
        <v>8.3761139345730054E-2</v>
      </c>
      <c r="P4466" s="221">
        <f>SUM(D4466:O4466)</f>
        <v>1</v>
      </c>
      <c r="Q4466" s="222"/>
      <c r="R4466" s="66"/>
      <c r="S4466" s="66"/>
      <c r="T4466" s="95"/>
      <c r="U4466" s="209">
        <v>2</v>
      </c>
    </row>
    <row r="4467" spans="1:21" s="60" customFormat="1" ht="15.75" hidden="1" customHeight="1" thickBot="1">
      <c r="A4467" s="150" t="s">
        <v>549</v>
      </c>
      <c r="B4467" s="213"/>
      <c r="C4467" s="54" t="s">
        <v>525</v>
      </c>
      <c r="D4467" s="196">
        <f t="shared" ref="D4467:D4474" si="3341">D4489/$P4489</f>
        <v>8.4957161505529288E-2</v>
      </c>
      <c r="E4467" s="231">
        <f t="shared" ref="E4467:O4467" si="3342">E4489/$P4489</f>
        <v>8.1591482400586904E-2</v>
      </c>
      <c r="F4467" s="231">
        <f t="shared" si="3342"/>
        <v>8.0982552101325378E-2</v>
      </c>
      <c r="G4467" s="231">
        <f t="shared" si="3342"/>
        <v>8.3617115820668178E-2</v>
      </c>
      <c r="H4467" s="231">
        <f t="shared" si="3342"/>
        <v>8.5022020061301287E-2</v>
      </c>
      <c r="I4467" s="231">
        <f t="shared" si="3342"/>
        <v>8.6643573707406843E-2</v>
      </c>
      <c r="J4467" s="231">
        <f t="shared" si="3342"/>
        <v>8.1934864803109894E-2</v>
      </c>
      <c r="K4467" s="231">
        <f t="shared" si="3342"/>
        <v>8.3664033571261232E-2</v>
      </c>
      <c r="L4467" s="231">
        <f t="shared" si="3342"/>
        <v>8.0982552101325406E-2</v>
      </c>
      <c r="M4467" s="231">
        <f t="shared" si="3342"/>
        <v>8.1809765478651833E-2</v>
      </c>
      <c r="N4467" s="231">
        <f t="shared" si="3342"/>
        <v>8.5722433017818012E-2</v>
      </c>
      <c r="O4467" s="231">
        <f t="shared" si="3342"/>
        <v>8.3072445431015746E-2</v>
      </c>
      <c r="P4467" s="229">
        <f>SUM(D4467:O4467)</f>
        <v>1</v>
      </c>
      <c r="Q4467" s="222"/>
      <c r="R4467" s="66"/>
      <c r="S4467" s="66"/>
      <c r="T4467" s="95"/>
      <c r="U4467" s="209">
        <v>2</v>
      </c>
    </row>
    <row r="4468" spans="1:21" s="60" customFormat="1" ht="15.75" hidden="1" customHeight="1" thickBot="1">
      <c r="A4468" s="150" t="s">
        <v>549</v>
      </c>
      <c r="B4468" s="213"/>
      <c r="C4468" s="211" t="s">
        <v>526</v>
      </c>
      <c r="D4468" s="196">
        <f t="shared" si="3341"/>
        <v>8.5045875675047913E-2</v>
      </c>
      <c r="E4468" s="197">
        <f t="shared" ref="E4468:O4469" si="3343">E4490/$P4490</f>
        <v>8.266908598519139E-2</v>
      </c>
      <c r="F4468" s="197">
        <f t="shared" si="3343"/>
        <v>8.3161706951002917E-2</v>
      </c>
      <c r="G4468" s="197">
        <f t="shared" si="3343"/>
        <v>8.2920766474103236E-2</v>
      </c>
      <c r="H4468" s="197">
        <f t="shared" si="3343"/>
        <v>8.247246432553533E-2</v>
      </c>
      <c r="I4468" s="197">
        <f t="shared" si="3343"/>
        <v>9.1852314135515409E-2</v>
      </c>
      <c r="J4468" s="197">
        <f t="shared" si="3343"/>
        <v>8.247246432553533E-2</v>
      </c>
      <c r="K4468" s="197">
        <f t="shared" si="3343"/>
        <v>8.0799729009412999E-2</v>
      </c>
      <c r="L4468" s="197">
        <f t="shared" si="3343"/>
        <v>8.3353223541553681E-2</v>
      </c>
      <c r="M4468" s="197">
        <f t="shared" si="3343"/>
        <v>7.0690683707601717E-2</v>
      </c>
      <c r="N4468" s="197">
        <f t="shared" si="3343"/>
        <v>9.0653312247751056E-2</v>
      </c>
      <c r="O4468" s="197">
        <f t="shared" si="3343"/>
        <v>8.3908373621748925E-2</v>
      </c>
      <c r="P4468" s="229">
        <f>SUM(D4468:O4468)</f>
        <v>1</v>
      </c>
      <c r="Q4468" s="227">
        <f>(P4490/P4489-1)</f>
        <v>-1.8065571780769618E-2</v>
      </c>
      <c r="R4468" s="66"/>
      <c r="S4468" s="66"/>
      <c r="T4468" s="95"/>
      <c r="U4468" s="209">
        <v>2</v>
      </c>
    </row>
    <row r="4469" spans="1:21" s="60" customFormat="1" ht="15.75" hidden="1" customHeight="1" thickBot="1">
      <c r="A4469" s="150" t="s">
        <v>549</v>
      </c>
      <c r="B4469" s="213"/>
      <c r="C4469" s="54" t="s">
        <v>527</v>
      </c>
      <c r="D4469" s="196">
        <f t="shared" si="3341"/>
        <v>8.5292311848249688E-2</v>
      </c>
      <c r="E4469" s="197">
        <f t="shared" si="3343"/>
        <v>8.626579899461384E-2</v>
      </c>
      <c r="F4469" s="197">
        <f t="shared" si="3343"/>
        <v>7.6971360522993887E-2</v>
      </c>
      <c r="G4469" s="197">
        <f t="shared" si="3343"/>
        <v>8.2050111414666713E-2</v>
      </c>
      <c r="H4469" s="197">
        <f t="shared" si="3343"/>
        <v>8.367827392237473E-2</v>
      </c>
      <c r="I4469" s="197">
        <f t="shared" si="3343"/>
        <v>9.8797996137496569E-2</v>
      </c>
      <c r="J4469" s="197">
        <f t="shared" si="3343"/>
        <v>7.798326414974309E-2</v>
      </c>
      <c r="K4469" s="197">
        <f t="shared" si="3343"/>
        <v>8.4250396626028956E-2</v>
      </c>
      <c r="L4469" s="197">
        <f t="shared" si="3343"/>
        <v>8.0949350474357432E-2</v>
      </c>
      <c r="M4469" s="197">
        <f t="shared" si="3343"/>
        <v>8.0709175323347648E-2</v>
      </c>
      <c r="N4469" s="197">
        <f t="shared" si="3343"/>
        <v>8.2616157856322175E-2</v>
      </c>
      <c r="O4469" s="197">
        <f t="shared" si="3343"/>
        <v>8.0435802729805425E-2</v>
      </c>
      <c r="P4469" s="229">
        <f t="shared" ref="P4469:P4474" si="3344">SUM(D4469:O4469)</f>
        <v>1.0000000000000002</v>
      </c>
      <c r="Q4469" s="227">
        <f t="shared" ref="Q4469:Q4474" si="3345">(P4491/P4490-1)</f>
        <v>-1.4410067754958567E-2</v>
      </c>
      <c r="R4469" s="66"/>
      <c r="S4469" s="66"/>
      <c r="T4469" s="95"/>
      <c r="U4469" s="209">
        <v>2</v>
      </c>
    </row>
    <row r="4470" spans="1:21" s="60" customFormat="1" ht="15.75" hidden="1" customHeight="1" thickBot="1">
      <c r="A4470" s="150" t="s">
        <v>549</v>
      </c>
      <c r="B4470" s="213"/>
      <c r="C4470" s="54" t="s">
        <v>616</v>
      </c>
      <c r="D4470" s="196">
        <f t="shared" si="3341"/>
        <v>8.5128832360236287E-2</v>
      </c>
      <c r="E4470" s="197">
        <f t="shared" ref="E4470:O4470" si="3346">E4492/$P4492</f>
        <v>8.0860419718573051E-2</v>
      </c>
      <c r="F4470" s="197">
        <f t="shared" si="3346"/>
        <v>8.4963610434241249E-2</v>
      </c>
      <c r="G4470" s="197">
        <f t="shared" si="3346"/>
        <v>8.3023233552386888E-2</v>
      </c>
      <c r="H4470" s="197">
        <f t="shared" si="3346"/>
        <v>8.0605144474547141E-2</v>
      </c>
      <c r="I4470" s="197">
        <f t="shared" si="3346"/>
        <v>8.7497639781214609E-2</v>
      </c>
      <c r="J4470" s="197">
        <f t="shared" si="3346"/>
        <v>8.1243994613552445E-2</v>
      </c>
      <c r="K4470" s="197">
        <f t="shared" si="3346"/>
        <v>8.3787181767916857E-2</v>
      </c>
      <c r="L4470" s="197">
        <f t="shared" si="3346"/>
        <v>8.5532955867034008E-2</v>
      </c>
      <c r="M4470" s="197">
        <f t="shared" si="3346"/>
        <v>8.0334490823653223E-2</v>
      </c>
      <c r="N4470" s="197">
        <f t="shared" si="3346"/>
        <v>8.4853949562150227E-2</v>
      </c>
      <c r="O4470" s="197">
        <f t="shared" si="3346"/>
        <v>8.2168547044494084E-2</v>
      </c>
      <c r="P4470" s="229">
        <f t="shared" si="3344"/>
        <v>1.0000000000000002</v>
      </c>
      <c r="Q4470" s="230">
        <f t="shared" si="3345"/>
        <v>-3.3065238773217542E-2</v>
      </c>
      <c r="R4470" s="66"/>
      <c r="S4470" s="66"/>
      <c r="T4470" s="95"/>
      <c r="U4470" s="209">
        <v>2</v>
      </c>
    </row>
    <row r="4471" spans="1:21" s="60" customFormat="1" ht="15.75" hidden="1" customHeight="1" thickBot="1">
      <c r="A4471" s="150" t="s">
        <v>549</v>
      </c>
      <c r="B4471" s="213"/>
      <c r="C4471" s="54" t="s">
        <v>712</v>
      </c>
      <c r="D4471" s="196">
        <f t="shared" si="3341"/>
        <v>8.5351072119133772E-2</v>
      </c>
      <c r="E4471" s="197">
        <f t="shared" ref="E4471:O4471" si="3347">E4493/$P4493</f>
        <v>8.3899243742766624E-2</v>
      </c>
      <c r="F4471" s="197">
        <f t="shared" si="3347"/>
        <v>8.4769659331621144E-2</v>
      </c>
      <c r="G4471" s="197">
        <f t="shared" si="3347"/>
        <v>8.3857084634091195E-2</v>
      </c>
      <c r="H4471" s="197">
        <f t="shared" si="3347"/>
        <v>8.4013994055039232E-2</v>
      </c>
      <c r="I4471" s="197">
        <f t="shared" si="3347"/>
        <v>9.0399530977409201E-2</v>
      </c>
      <c r="J4471" s="197">
        <f t="shared" si="3347"/>
        <v>8.5569871194075608E-2</v>
      </c>
      <c r="K4471" s="197">
        <f t="shared" si="3347"/>
        <v>8.4629315200525718E-2</v>
      </c>
      <c r="L4471" s="197">
        <f t="shared" si="3347"/>
        <v>5.9711543452859978E-2</v>
      </c>
      <c r="M4471" s="197">
        <f t="shared" si="3347"/>
        <v>8.5868780782429335E-2</v>
      </c>
      <c r="N4471" s="197">
        <f t="shared" si="3347"/>
        <v>8.8953059715793301E-2</v>
      </c>
      <c r="O4471" s="197">
        <f t="shared" si="3347"/>
        <v>8.2976844794255142E-2</v>
      </c>
      <c r="P4471" s="229">
        <f t="shared" si="3344"/>
        <v>1.0000000000000002</v>
      </c>
      <c r="Q4471" s="230">
        <f t="shared" si="3345"/>
        <v>-4.6456396718375981E-2</v>
      </c>
      <c r="R4471" s="66"/>
      <c r="S4471" s="66"/>
      <c r="T4471" s="285"/>
      <c r="U4471" s="209">
        <v>2</v>
      </c>
    </row>
    <row r="4472" spans="1:21" s="60" customFormat="1" ht="15.75" hidden="1" customHeight="1" thickBot="1">
      <c r="A4472" s="150" t="s">
        <v>549</v>
      </c>
      <c r="B4472" s="62"/>
      <c r="C4472" s="53" t="s">
        <v>801</v>
      </c>
      <c r="D4472" s="223">
        <f t="shared" si="3341"/>
        <v>8.4535153872323993E-2</v>
      </c>
      <c r="E4472" s="233">
        <f t="shared" ref="E4472:O4472" si="3348">E4494/$P4494</f>
        <v>8.3712904896842119E-2</v>
      </c>
      <c r="F4472" s="233">
        <f t="shared" si="3348"/>
        <v>9.6037100312755863E-2</v>
      </c>
      <c r="G4472" s="233">
        <f t="shared" si="3348"/>
        <v>8.3712904896842119E-2</v>
      </c>
      <c r="H4472" s="233">
        <f t="shared" si="3348"/>
        <v>8.3712904896842119E-2</v>
      </c>
      <c r="I4472" s="233">
        <f t="shared" si="3348"/>
        <v>8.1096876618815802E-2</v>
      </c>
      <c r="J4472" s="233">
        <f t="shared" si="3348"/>
        <v>7.8480848340789486E-2</v>
      </c>
      <c r="K4472" s="233">
        <f t="shared" si="3348"/>
        <v>8.1583746374127145E-2</v>
      </c>
      <c r="L4472" s="233">
        <f t="shared" si="3348"/>
        <v>8.3396667783428746E-2</v>
      </c>
      <c r="M4472" s="233">
        <f t="shared" si="3348"/>
        <v>8.2498712336075752E-2</v>
      </c>
      <c r="N4472" s="233">
        <f t="shared" si="3348"/>
        <v>7.9727853744247124E-2</v>
      </c>
      <c r="O4472" s="233">
        <f t="shared" si="3348"/>
        <v>8.1504325926909746E-2</v>
      </c>
      <c r="P4472" s="319">
        <f t="shared" si="3344"/>
        <v>1</v>
      </c>
      <c r="Q4472" s="320">
        <f t="shared" si="3345"/>
        <v>-8.792671852613565E-3</v>
      </c>
      <c r="R4472" s="66"/>
      <c r="S4472" s="66"/>
      <c r="T4472" s="95"/>
      <c r="U4472" s="209">
        <v>2</v>
      </c>
    </row>
    <row r="4473" spans="1:21" s="60" customFormat="1" ht="15.75" hidden="1" customHeight="1" thickBot="1">
      <c r="A4473" s="150" t="s">
        <v>549</v>
      </c>
      <c r="B4473" s="62"/>
      <c r="C4473" s="53" t="s">
        <v>880</v>
      </c>
      <c r="D4473" s="235">
        <f t="shared" si="3341"/>
        <v>7.9930083727705256E-2</v>
      </c>
      <c r="E4473" s="236">
        <f t="shared" ref="E4473:O4474" si="3349">E4495/$P4495</f>
        <v>8.2590250509940649E-2</v>
      </c>
      <c r="F4473" s="236">
        <f t="shared" si="3349"/>
        <v>8.2659039540657772E-2</v>
      </c>
      <c r="G4473" s="236">
        <f t="shared" si="3349"/>
        <v>8.3034882637458216E-2</v>
      </c>
      <c r="H4473" s="236">
        <f t="shared" si="3349"/>
        <v>8.2743313906969929E-2</v>
      </c>
      <c r="I4473" s="236">
        <f t="shared" si="3349"/>
        <v>8.7389300826554675E-2</v>
      </c>
      <c r="J4473" s="236">
        <f t="shared" si="3349"/>
        <v>8.4284949865032724E-2</v>
      </c>
      <c r="K4473" s="236">
        <f t="shared" si="3349"/>
        <v>8.4722306868602756E-2</v>
      </c>
      <c r="L4473" s="236">
        <f t="shared" si="3349"/>
        <v>8.2236831206123615E-2</v>
      </c>
      <c r="M4473" s="236">
        <f t="shared" si="3349"/>
        <v>8.2093866902974627E-2</v>
      </c>
      <c r="N4473" s="236">
        <f t="shared" si="3349"/>
        <v>8.3995511710185364E-2</v>
      </c>
      <c r="O4473" s="236">
        <f t="shared" si="3349"/>
        <v>8.4319662297794418E-2</v>
      </c>
      <c r="P4473" s="321">
        <f t="shared" si="3344"/>
        <v>0.99999999999999989</v>
      </c>
      <c r="Q4473" s="322">
        <f t="shared" si="3345"/>
        <v>-7.2837840111823926E-2</v>
      </c>
      <c r="R4473" s="66"/>
      <c r="S4473" s="66"/>
      <c r="T4473" s="95"/>
      <c r="U4473" s="209">
        <v>2</v>
      </c>
    </row>
    <row r="4474" spans="1:21" s="60" customFormat="1" ht="15.75" hidden="1" customHeight="1" thickBot="1">
      <c r="A4474" s="150" t="s">
        <v>549</v>
      </c>
      <c r="B4474" s="62"/>
      <c r="C4474" s="53" t="s">
        <v>964</v>
      </c>
      <c r="D4474" s="235">
        <f t="shared" si="3341"/>
        <v>8.1942508668709974E-2</v>
      </c>
      <c r="E4474" s="236">
        <f t="shared" si="3349"/>
        <v>8.7327439747244801E-2</v>
      </c>
      <c r="F4474" s="236">
        <f t="shared" si="3349"/>
        <v>8.2942717037234409E-2</v>
      </c>
      <c r="G4474" s="236">
        <f t="shared" si="3349"/>
        <v>8.663398118202402E-2</v>
      </c>
      <c r="H4474" s="236">
        <f t="shared" si="3349"/>
        <v>8.2384467173000728E-2</v>
      </c>
      <c r="I4474" s="236">
        <f t="shared" si="3349"/>
        <v>8.400259820540612E-2</v>
      </c>
      <c r="J4474" s="236">
        <f t="shared" si="3349"/>
        <v>8.3230783031996838E-2</v>
      </c>
      <c r="K4474" s="236">
        <f t="shared" si="3349"/>
        <v>8.403253026732678E-2</v>
      </c>
      <c r="L4474" s="236">
        <f t="shared" si="3349"/>
        <v>8.470822020559067E-2</v>
      </c>
      <c r="M4474" s="236">
        <f t="shared" si="3349"/>
        <v>7.963831826723404E-2</v>
      </c>
      <c r="N4474" s="236">
        <f t="shared" si="3349"/>
        <v>8.1734515597740712E-2</v>
      </c>
      <c r="O4474" s="236">
        <f t="shared" si="3349"/>
        <v>8.1421920616490895E-2</v>
      </c>
      <c r="P4474" s="321">
        <f t="shared" si="3344"/>
        <v>1</v>
      </c>
      <c r="Q4474" s="322">
        <f t="shared" si="3345"/>
        <v>2.7454629112394269E-2</v>
      </c>
      <c r="R4474" s="66"/>
      <c r="S4474" s="66"/>
      <c r="T4474" s="95"/>
      <c r="U4474" s="209">
        <v>2</v>
      </c>
    </row>
    <row r="4475" spans="1:21" s="60" customFormat="1" ht="15.75" hidden="1" customHeight="1" thickBot="1">
      <c r="A4475" s="150" t="s">
        <v>549</v>
      </c>
      <c r="B4475" s="62"/>
      <c r="C4475" s="53" t="s">
        <v>1100</v>
      </c>
      <c r="D4475" s="235">
        <f t="shared" ref="D4475:O4475" si="3350">D4498/$P4498</f>
        <v>9.6820256465354637E-2</v>
      </c>
      <c r="E4475" s="236">
        <f t="shared" si="3350"/>
        <v>8.3283511220137552E-2</v>
      </c>
      <c r="F4475" s="236">
        <f t="shared" si="3350"/>
        <v>8.5979257192701358E-2</v>
      </c>
      <c r="G4475" s="236">
        <f t="shared" si="3350"/>
        <v>8.4074893059594535E-2</v>
      </c>
      <c r="H4475" s="236">
        <f t="shared" si="3350"/>
        <v>8.2208089122064731E-2</v>
      </c>
      <c r="I4475" s="236">
        <f t="shared" si="3350"/>
        <v>8.9773831011868116E-2</v>
      </c>
      <c r="J4475" s="236">
        <f t="shared" si="3350"/>
        <v>8.2400246363287813E-2</v>
      </c>
      <c r="K4475" s="236">
        <f t="shared" si="3350"/>
        <v>8.6470890933782504E-2</v>
      </c>
      <c r="L4475" s="236">
        <f t="shared" si="3350"/>
        <v>8.2208089122064648E-2</v>
      </c>
      <c r="M4475" s="236">
        <f t="shared" si="3350"/>
        <v>7.6538565734336136E-2</v>
      </c>
      <c r="N4475" s="236">
        <f t="shared" si="3350"/>
        <v>7.6538565734336136E-2</v>
      </c>
      <c r="O4475" s="236">
        <f t="shared" si="3350"/>
        <v>7.3703804040471832E-2</v>
      </c>
      <c r="P4475" s="321">
        <f>SUM(D4475:O4475)</f>
        <v>1</v>
      </c>
      <c r="Q4475" s="322">
        <f>(P4498/P4496-1)</f>
        <v>-3.1259342995006656E-2</v>
      </c>
      <c r="R4475" s="66"/>
      <c r="S4475" s="66"/>
      <c r="T4475" s="95"/>
      <c r="U4475" s="209">
        <v>2</v>
      </c>
    </row>
    <row r="4476" spans="1:21" s="60" customFormat="1" ht="15.75" hidden="1" customHeight="1" thickBot="1">
      <c r="A4476" s="150" t="s">
        <v>549</v>
      </c>
      <c r="B4476" s="62">
        <f>+B4455+1</f>
        <v>783</v>
      </c>
      <c r="C4476" s="53" t="s">
        <v>2032</v>
      </c>
      <c r="D4476" s="235">
        <f t="shared" ref="D4476:D4482" si="3351">D4499/$P4499</f>
        <v>8.0651429076546308E-2</v>
      </c>
      <c r="E4476" s="236">
        <f t="shared" ref="E4476:O4476" si="3352">E4499/$P4499</f>
        <v>8.3184761089967155E-2</v>
      </c>
      <c r="F4476" s="236">
        <f t="shared" si="3352"/>
        <v>8.1896081139948271E-2</v>
      </c>
      <c r="G4476" s="236">
        <f t="shared" si="3352"/>
        <v>8.3868747543259625E-2</v>
      </c>
      <c r="H4476" s="236">
        <f t="shared" si="3352"/>
        <v>8.2854895698358272E-2</v>
      </c>
      <c r="I4476" s="236">
        <f t="shared" si="3352"/>
        <v>8.9624737109729222E-2</v>
      </c>
      <c r="J4476" s="236">
        <f t="shared" si="3352"/>
        <v>7.4945063964289779E-2</v>
      </c>
      <c r="K4476" s="236">
        <f t="shared" si="3352"/>
        <v>8.4359587347179327E-2</v>
      </c>
      <c r="L4476" s="236">
        <f t="shared" si="3352"/>
        <v>8.6866851009259657E-2</v>
      </c>
      <c r="M4476" s="236">
        <f t="shared" si="3352"/>
        <v>8.1858844924890789E-2</v>
      </c>
      <c r="N4476" s="236">
        <f t="shared" si="3352"/>
        <v>8.5980084048418726E-2</v>
      </c>
      <c r="O4476" s="236">
        <f t="shared" si="3352"/>
        <v>8.3908917048152856E-2</v>
      </c>
      <c r="P4476" s="321">
        <f t="shared" ref="P4476:P4485" si="3353">SUM(D4476:O4476)</f>
        <v>0.99999999999999989</v>
      </c>
      <c r="Q4476" s="322">
        <f>(P4499/P4498-1)</f>
        <v>-5.438678838339861E-2</v>
      </c>
      <c r="R4476" s="66"/>
      <c r="S4476" s="66"/>
      <c r="T4476" s="95"/>
      <c r="U4476" s="209">
        <v>2</v>
      </c>
    </row>
    <row r="4477" spans="1:21" s="60" customFormat="1" ht="15.75" hidden="1" customHeight="1" thickBot="1">
      <c r="A4477" s="150" t="s">
        <v>549</v>
      </c>
      <c r="B4477" s="62">
        <f>+B4476+1</f>
        <v>784</v>
      </c>
      <c r="C4477" s="53" t="s">
        <v>2033</v>
      </c>
      <c r="D4477" s="63">
        <f t="shared" si="3351"/>
        <v>8.3258789032393352E-2</v>
      </c>
      <c r="E4477" s="64">
        <f t="shared" ref="E4477:O4477" si="3354">E4500/$P4500</f>
        <v>8.2496267003986837E-2</v>
      </c>
      <c r="F4477" s="64">
        <f t="shared" si="3354"/>
        <v>8.9779589496368176E-2</v>
      </c>
      <c r="G4477" s="64">
        <f t="shared" si="3354"/>
        <v>7.790336162651193E-2</v>
      </c>
      <c r="H4477" s="64">
        <f t="shared" si="3354"/>
        <v>7.8800465748277246E-2</v>
      </c>
      <c r="I4477" s="64">
        <f t="shared" si="3354"/>
        <v>9.2052923496222502E-2</v>
      </c>
      <c r="J4477" s="64">
        <f t="shared" si="3354"/>
        <v>8.0562661602909758E-2</v>
      </c>
      <c r="K4477" s="64">
        <f t="shared" si="3354"/>
        <v>8.2934903393470871E-2</v>
      </c>
      <c r="L4477" s="64">
        <f t="shared" si="3354"/>
        <v>8.2052411929467037E-2</v>
      </c>
      <c r="M4477" s="64">
        <f t="shared" si="3354"/>
        <v>8.0437383199064974E-2</v>
      </c>
      <c r="N4477" s="64">
        <f t="shared" si="3354"/>
        <v>8.7840136551445402E-2</v>
      </c>
      <c r="O4477" s="64">
        <f t="shared" si="3354"/>
        <v>8.1881106919881916E-2</v>
      </c>
      <c r="P4477" s="121">
        <f t="shared" si="3353"/>
        <v>1</v>
      </c>
      <c r="Q4477" s="122">
        <f t="shared" ref="Q4477:Q4485" si="3355">(P4500/P4499-1)</f>
        <v>-1.1504130855894301E-2</v>
      </c>
      <c r="R4477" s="66"/>
      <c r="S4477" s="66"/>
      <c r="T4477" s="95"/>
      <c r="U4477" s="209">
        <v>2</v>
      </c>
    </row>
    <row r="4478" spans="1:21" s="60" customFormat="1" ht="15.75" hidden="1" customHeight="1" thickBot="1">
      <c r="A4478" s="150" t="s">
        <v>549</v>
      </c>
      <c r="B4478" s="62">
        <f>+B4477+1</f>
        <v>785</v>
      </c>
      <c r="C4478" s="54" t="s">
        <v>2034</v>
      </c>
      <c r="D4478" s="68">
        <f t="shared" si="3351"/>
        <v>8.2442616677805711E-2</v>
      </c>
      <c r="E4478" s="87">
        <f t="shared" ref="E4478:O4478" si="3356">E4501/$P4501</f>
        <v>8.2974004420066139E-2</v>
      </c>
      <c r="F4478" s="87">
        <f t="shared" si="3356"/>
        <v>8.1855834145359213E-2</v>
      </c>
      <c r="G4478" s="87">
        <f t="shared" si="3356"/>
        <v>8.166243181909745E-2</v>
      </c>
      <c r="H4478" s="87">
        <f t="shared" si="3356"/>
        <v>8.1318473849507703E-2</v>
      </c>
      <c r="I4478" s="87">
        <f t="shared" si="3356"/>
        <v>9.2383304807187067E-2</v>
      </c>
      <c r="J4478" s="87">
        <f t="shared" si="3356"/>
        <v>8.215019178931976E-2</v>
      </c>
      <c r="K4478" s="87">
        <f t="shared" si="3356"/>
        <v>8.2690475780839628E-2</v>
      </c>
      <c r="L4478" s="87">
        <f t="shared" si="3356"/>
        <v>7.8407555178827831E-2</v>
      </c>
      <c r="M4478" s="87">
        <f t="shared" si="3356"/>
        <v>8.4874105209197345E-2</v>
      </c>
      <c r="N4478" s="87">
        <f t="shared" si="3356"/>
        <v>8.6864957942950155E-2</v>
      </c>
      <c r="O4478" s="87">
        <f t="shared" si="3356"/>
        <v>8.2376048379841985E-2</v>
      </c>
      <c r="P4478" s="69">
        <f t="shared" si="3353"/>
        <v>1</v>
      </c>
      <c r="Q4478" s="70">
        <f t="shared" si="3355"/>
        <v>1.3059504692333856E-2</v>
      </c>
      <c r="R4478" s="66"/>
      <c r="S4478" s="66"/>
      <c r="T4478" s="95"/>
      <c r="U4478" s="209">
        <v>2</v>
      </c>
    </row>
    <row r="4479" spans="1:21" s="60" customFormat="1" ht="15.75" hidden="1" customHeight="1" thickBot="1">
      <c r="A4479" s="150" t="s">
        <v>549</v>
      </c>
      <c r="B4479" s="62">
        <f>+B4478+1</f>
        <v>786</v>
      </c>
      <c r="C4479" s="54" t="s">
        <v>2035</v>
      </c>
      <c r="D4479" s="68">
        <f t="shared" si="3351"/>
        <v>8.1685248407174782E-2</v>
      </c>
      <c r="E4479" s="87">
        <f t="shared" ref="E4479:O4479" si="3357">E4502/$P4502</f>
        <v>7.7211273529099858E-2</v>
      </c>
      <c r="F4479" s="87">
        <f t="shared" si="3357"/>
        <v>8.0426016771826911E-2</v>
      </c>
      <c r="G4479" s="87">
        <f t="shared" si="3357"/>
        <v>8.5160027194719171E-2</v>
      </c>
      <c r="H4479" s="87">
        <f t="shared" si="3357"/>
        <v>8.4662960778428997E-2</v>
      </c>
      <c r="I4479" s="87">
        <f t="shared" si="3357"/>
        <v>9.2816790168833457E-2</v>
      </c>
      <c r="J4479" s="87">
        <f t="shared" si="3357"/>
        <v>7.6476171585487127E-2</v>
      </c>
      <c r="K4479" s="87">
        <f t="shared" si="3357"/>
        <v>8.2874042411747326E-2</v>
      </c>
      <c r="L4479" s="87">
        <f t="shared" si="3357"/>
        <v>8.2500351480888315E-2</v>
      </c>
      <c r="M4479" s="87">
        <f t="shared" si="3357"/>
        <v>8.4878117563877517E-2</v>
      </c>
      <c r="N4479" s="87">
        <f t="shared" si="3357"/>
        <v>8.4323840183620186E-2</v>
      </c>
      <c r="O4479" s="87">
        <f t="shared" si="3357"/>
        <v>8.6985159924296354E-2</v>
      </c>
      <c r="P4479" s="71">
        <f t="shared" si="3353"/>
        <v>1</v>
      </c>
      <c r="Q4479" s="72">
        <f t="shared" si="3355"/>
        <v>3.8582450274715852E-2</v>
      </c>
      <c r="R4479" s="66"/>
      <c r="S4479" s="66"/>
      <c r="T4479" s="95"/>
      <c r="U4479" s="209">
        <v>2</v>
      </c>
    </row>
    <row r="4480" spans="1:21" s="60" customFormat="1" ht="15.75" hidden="1" customHeight="1" thickBot="1">
      <c r="A4480" s="150" t="s">
        <v>549</v>
      </c>
      <c r="B4480" s="62">
        <f>+B4479+1</f>
        <v>787</v>
      </c>
      <c r="C4480" s="54" t="s">
        <v>2036</v>
      </c>
      <c r="D4480" s="68">
        <f t="shared" si="3351"/>
        <v>8.315705492475986E-2</v>
      </c>
      <c r="E4480" s="87">
        <f t="shared" ref="E4480:O4480" si="3358">E4503/$P4503</f>
        <v>8.1770717016659653E-2</v>
      </c>
      <c r="F4480" s="87">
        <f t="shared" si="3358"/>
        <v>8.2250769102507421E-2</v>
      </c>
      <c r="G4480" s="87">
        <f t="shared" si="3358"/>
        <v>8.2158735954705589E-2</v>
      </c>
      <c r="H4480" s="87">
        <f t="shared" si="3358"/>
        <v>8.4565960122780365E-2</v>
      </c>
      <c r="I4480" s="87">
        <f t="shared" si="3358"/>
        <v>8.4000041445407708E-2</v>
      </c>
      <c r="J4480" s="87">
        <f t="shared" si="3358"/>
        <v>8.1471437841234978E-2</v>
      </c>
      <c r="K4480" s="87">
        <f t="shared" si="3358"/>
        <v>8.6429769928229677E-2</v>
      </c>
      <c r="L4480" s="87">
        <f t="shared" si="3358"/>
        <v>8.3324975632968229E-2</v>
      </c>
      <c r="M4480" s="87">
        <f t="shared" si="3358"/>
        <v>7.9147472375081865E-2</v>
      </c>
      <c r="N4480" s="87">
        <f t="shared" si="3358"/>
        <v>8.7799608027821024E-2</v>
      </c>
      <c r="O4480" s="87">
        <f t="shared" si="3358"/>
        <v>8.3923457627843645E-2</v>
      </c>
      <c r="P4480" s="71">
        <f t="shared" si="3353"/>
        <v>1.0000000000000002</v>
      </c>
      <c r="Q4480" s="72">
        <f t="shared" si="3355"/>
        <v>1.2436941505549415E-2</v>
      </c>
      <c r="R4480" s="66"/>
      <c r="S4480" s="66"/>
      <c r="T4480" s="95"/>
      <c r="U4480" s="209">
        <v>2</v>
      </c>
    </row>
    <row r="4481" spans="1:21" s="60" customFormat="1" ht="15.75" hidden="1" customHeight="1" thickBot="1">
      <c r="A4481" s="150" t="s">
        <v>549</v>
      </c>
      <c r="B4481" s="62">
        <f>+B4480+1</f>
        <v>788</v>
      </c>
      <c r="C4481" s="54" t="s">
        <v>2037</v>
      </c>
      <c r="D4481" s="68">
        <f t="shared" si="3351"/>
        <v>7.8582425884222096E-2</v>
      </c>
      <c r="E4481" s="87">
        <f t="shared" ref="E4481:O4481" si="3359">E4504/$P4504</f>
        <v>8.5165323356781703E-2</v>
      </c>
      <c r="F4481" s="87">
        <f t="shared" si="3359"/>
        <v>8.0809695110013124E-2</v>
      </c>
      <c r="G4481" s="87">
        <f t="shared" si="3359"/>
        <v>8.257502865158782E-2</v>
      </c>
      <c r="H4481" s="87">
        <f t="shared" si="3359"/>
        <v>8.101065184981697E-2</v>
      </c>
      <c r="I4481" s="87">
        <f t="shared" si="3359"/>
        <v>9.0531744126560038E-2</v>
      </c>
      <c r="J4481" s="87">
        <f t="shared" si="3359"/>
        <v>7.9974732910499752E-2</v>
      </c>
      <c r="K4481" s="87">
        <f t="shared" si="3359"/>
        <v>7.7614180514897282E-2</v>
      </c>
      <c r="L4481" s="87">
        <f t="shared" si="3359"/>
        <v>8.3410917063327997E-2</v>
      </c>
      <c r="M4481" s="87">
        <f t="shared" si="3359"/>
        <v>8.6743235537614968E-2</v>
      </c>
      <c r="N4481" s="87">
        <f t="shared" si="3359"/>
        <v>8.6143172164674514E-2</v>
      </c>
      <c r="O4481" s="87">
        <f t="shared" si="3359"/>
        <v>8.7438892830003737E-2</v>
      </c>
      <c r="P4481" s="71">
        <f t="shared" si="3353"/>
        <v>1</v>
      </c>
      <c r="Q4481" s="72">
        <f t="shared" si="3355"/>
        <v>2.7382490513695901E-2</v>
      </c>
      <c r="R4481" s="66"/>
      <c r="S4481" s="66"/>
      <c r="T4481" s="95"/>
      <c r="U4481" s="209">
        <v>2</v>
      </c>
    </row>
    <row r="4482" spans="1:21" s="60" customFormat="1" ht="15.75" hidden="1" customHeight="1" thickBot="1">
      <c r="A4482" s="150" t="s">
        <v>549</v>
      </c>
      <c r="B4482" s="213"/>
      <c r="C4482" s="54" t="s">
        <v>2038</v>
      </c>
      <c r="D4482" s="68">
        <f t="shared" si="3351"/>
        <v>7.6749640141998907E-2</v>
      </c>
      <c r="E4482" s="87">
        <f t="shared" ref="E4482:O4482" si="3360">E4505/$P4505</f>
        <v>8.4557008219552157E-2</v>
      </c>
      <c r="F4482" s="87">
        <f t="shared" si="3360"/>
        <v>7.7987889268159485E-2</v>
      </c>
      <c r="G4482" s="87">
        <f t="shared" si="3360"/>
        <v>8.3704748170398705E-2</v>
      </c>
      <c r="H4482" s="87">
        <f t="shared" si="3360"/>
        <v>8.3526340797378473E-2</v>
      </c>
      <c r="I4482" s="87">
        <f t="shared" si="3360"/>
        <v>8.0636746723102157E-2</v>
      </c>
      <c r="J4482" s="87">
        <f t="shared" si="3360"/>
        <v>8.1376297105406892E-2</v>
      </c>
      <c r="K4482" s="87">
        <f t="shared" si="3360"/>
        <v>8.43801201529219E-2</v>
      </c>
      <c r="L4482" s="87">
        <f t="shared" si="3360"/>
        <v>8.5199344620425999E-2</v>
      </c>
      <c r="M4482" s="87">
        <f t="shared" si="3360"/>
        <v>8.5745494265428726E-2</v>
      </c>
      <c r="N4482" s="87">
        <f t="shared" si="3360"/>
        <v>8.8203167667941007E-2</v>
      </c>
      <c r="O4482" s="87">
        <f t="shared" si="3360"/>
        <v>8.7933202867285593E-2</v>
      </c>
      <c r="P4482" s="71">
        <f t="shared" si="3353"/>
        <v>1</v>
      </c>
      <c r="Q4482" s="72">
        <f t="shared" si="3355"/>
        <v>1.4776560170700392E-2</v>
      </c>
      <c r="R4482" s="66"/>
      <c r="S4482" s="66"/>
      <c r="T4482" s="95"/>
      <c r="U4482" s="209">
        <v>2</v>
      </c>
    </row>
    <row r="4483" spans="1:21" s="60" customFormat="1" ht="15.75" hidden="1" customHeight="1" thickBot="1">
      <c r="A4483" s="150" t="s">
        <v>549</v>
      </c>
      <c r="B4483" s="213"/>
      <c r="C4483" s="54" t="s">
        <v>2039</v>
      </c>
      <c r="D4483" s="68">
        <f t="shared" ref="D4483:O4485" si="3361">D4506/$P4506</f>
        <v>8.1081081081081086E-2</v>
      </c>
      <c r="E4483" s="87">
        <f t="shared" si="3361"/>
        <v>8.1351351351351353E-2</v>
      </c>
      <c r="F4483" s="87">
        <f t="shared" si="3361"/>
        <v>8.1081081081081086E-2</v>
      </c>
      <c r="G4483" s="87">
        <f t="shared" si="3361"/>
        <v>8.324324324324324E-2</v>
      </c>
      <c r="H4483" s="87">
        <f t="shared" si="3361"/>
        <v>8.3513513513513507E-2</v>
      </c>
      <c r="I4483" s="87">
        <f t="shared" si="3361"/>
        <v>8.9189189189189194E-2</v>
      </c>
      <c r="J4483" s="87">
        <f t="shared" si="3361"/>
        <v>7.9459459459459453E-2</v>
      </c>
      <c r="K4483" s="87">
        <f t="shared" si="3361"/>
        <v>8.2162162162162156E-2</v>
      </c>
      <c r="L4483" s="87">
        <f t="shared" si="3361"/>
        <v>8.2972972972972972E-2</v>
      </c>
      <c r="M4483" s="87">
        <f t="shared" si="3361"/>
        <v>8.3513513513513507E-2</v>
      </c>
      <c r="N4483" s="87">
        <f t="shared" si="3361"/>
        <v>8.621621621621621E-2</v>
      </c>
      <c r="O4483" s="87">
        <f t="shared" si="3361"/>
        <v>8.6216216216216307E-2</v>
      </c>
      <c r="P4483" s="71">
        <f t="shared" si="3353"/>
        <v>1</v>
      </c>
      <c r="Q4483" s="72">
        <f t="shared" si="3355"/>
        <v>1.0376843255051948E-2</v>
      </c>
      <c r="R4483" s="66"/>
      <c r="S4483" s="66"/>
      <c r="T4483" s="95"/>
      <c r="U4483" s="209">
        <v>2</v>
      </c>
    </row>
    <row r="4484" spans="1:21" s="60" customFormat="1" ht="15.75" hidden="1" customHeight="1" thickBot="1">
      <c r="A4484" s="150" t="s">
        <v>549</v>
      </c>
      <c r="B4484" s="213"/>
      <c r="C4484" s="54" t="s">
        <v>2040</v>
      </c>
      <c r="D4484" s="68" t="e">
        <f t="shared" si="3361"/>
        <v>#DIV/0!</v>
      </c>
      <c r="E4484" s="87" t="e">
        <f t="shared" si="3361"/>
        <v>#DIV/0!</v>
      </c>
      <c r="F4484" s="87" t="e">
        <f t="shared" si="3361"/>
        <v>#DIV/0!</v>
      </c>
      <c r="G4484" s="87" t="e">
        <f t="shared" si="3361"/>
        <v>#DIV/0!</v>
      </c>
      <c r="H4484" s="87" t="e">
        <f t="shared" si="3361"/>
        <v>#DIV/0!</v>
      </c>
      <c r="I4484" s="87" t="e">
        <f t="shared" si="3361"/>
        <v>#DIV/0!</v>
      </c>
      <c r="J4484" s="87" t="e">
        <f t="shared" si="3361"/>
        <v>#DIV/0!</v>
      </c>
      <c r="K4484" s="87" t="e">
        <f t="shared" si="3361"/>
        <v>#DIV/0!</v>
      </c>
      <c r="L4484" s="87" t="e">
        <f t="shared" si="3361"/>
        <v>#DIV/0!</v>
      </c>
      <c r="M4484" s="87" t="e">
        <f t="shared" si="3361"/>
        <v>#DIV/0!</v>
      </c>
      <c r="N4484" s="87" t="e">
        <f t="shared" si="3361"/>
        <v>#DIV/0!</v>
      </c>
      <c r="O4484" s="87" t="e">
        <f t="shared" si="3361"/>
        <v>#DIV/0!</v>
      </c>
      <c r="P4484" s="71" t="e">
        <f t="shared" si="3353"/>
        <v>#DIV/0!</v>
      </c>
      <c r="Q4484" s="72">
        <f t="shared" si="3355"/>
        <v>-1</v>
      </c>
      <c r="R4484" s="66"/>
      <c r="S4484" s="66"/>
      <c r="T4484" s="95"/>
      <c r="U4484" s="209">
        <v>2</v>
      </c>
    </row>
    <row r="4485" spans="1:21" s="60" customFormat="1" ht="15.75" hidden="1" customHeight="1" thickBot="1">
      <c r="A4485" s="150" t="s">
        <v>549</v>
      </c>
      <c r="B4485" s="213"/>
      <c r="C4485" s="54" t="s">
        <v>2041</v>
      </c>
      <c r="D4485" s="68" t="e">
        <f t="shared" si="3361"/>
        <v>#DIV/0!</v>
      </c>
      <c r="E4485" s="87" t="e">
        <f t="shared" si="3361"/>
        <v>#DIV/0!</v>
      </c>
      <c r="F4485" s="87" t="e">
        <f t="shared" si="3361"/>
        <v>#DIV/0!</v>
      </c>
      <c r="G4485" s="87" t="e">
        <f t="shared" si="3361"/>
        <v>#DIV/0!</v>
      </c>
      <c r="H4485" s="87" t="e">
        <f t="shared" si="3361"/>
        <v>#DIV/0!</v>
      </c>
      <c r="I4485" s="87" t="e">
        <f t="shared" si="3361"/>
        <v>#DIV/0!</v>
      </c>
      <c r="J4485" s="87" t="e">
        <f t="shared" si="3361"/>
        <v>#DIV/0!</v>
      </c>
      <c r="K4485" s="87" t="e">
        <f t="shared" si="3361"/>
        <v>#DIV/0!</v>
      </c>
      <c r="L4485" s="87" t="e">
        <f t="shared" si="3361"/>
        <v>#DIV/0!</v>
      </c>
      <c r="M4485" s="87" t="e">
        <f t="shared" si="3361"/>
        <v>#DIV/0!</v>
      </c>
      <c r="N4485" s="87" t="e">
        <f t="shared" si="3361"/>
        <v>#DIV/0!</v>
      </c>
      <c r="O4485" s="87" t="e">
        <f t="shared" si="3361"/>
        <v>#DIV/0!</v>
      </c>
      <c r="P4485" s="71" t="e">
        <f t="shared" si="3353"/>
        <v>#DIV/0!</v>
      </c>
      <c r="Q4485" s="72" t="e">
        <f t="shared" si="3355"/>
        <v>#DIV/0!</v>
      </c>
      <c r="R4485" s="66"/>
      <c r="S4485" s="66"/>
      <c r="T4485" s="95"/>
      <c r="U4485" s="209">
        <v>2</v>
      </c>
    </row>
    <row r="4486" spans="1:21" s="60" customFormat="1" ht="15.75" hidden="1" customHeight="1" thickBot="1">
      <c r="A4486" s="150" t="s">
        <v>549</v>
      </c>
      <c r="B4486" s="213"/>
      <c r="C4486" s="54" t="s">
        <v>2595</v>
      </c>
      <c r="D4486" s="68" t="e">
        <f t="shared" ref="D4486:O4486" si="3362">D4509/$P4509</f>
        <v>#DIV/0!</v>
      </c>
      <c r="E4486" s="87" t="e">
        <f t="shared" si="3362"/>
        <v>#DIV/0!</v>
      </c>
      <c r="F4486" s="87" t="e">
        <f t="shared" si="3362"/>
        <v>#DIV/0!</v>
      </c>
      <c r="G4486" s="87" t="e">
        <f t="shared" si="3362"/>
        <v>#DIV/0!</v>
      </c>
      <c r="H4486" s="87" t="e">
        <f t="shared" si="3362"/>
        <v>#DIV/0!</v>
      </c>
      <c r="I4486" s="87" t="e">
        <f t="shared" si="3362"/>
        <v>#DIV/0!</v>
      </c>
      <c r="J4486" s="87" t="e">
        <f t="shared" si="3362"/>
        <v>#DIV/0!</v>
      </c>
      <c r="K4486" s="87" t="e">
        <f t="shared" si="3362"/>
        <v>#DIV/0!</v>
      </c>
      <c r="L4486" s="87" t="e">
        <f t="shared" si="3362"/>
        <v>#DIV/0!</v>
      </c>
      <c r="M4486" s="87" t="e">
        <f>M4509/$P4509</f>
        <v>#DIV/0!</v>
      </c>
      <c r="N4486" s="87" t="e">
        <f t="shared" si="3362"/>
        <v>#DIV/0!</v>
      </c>
      <c r="O4486" s="87" t="e">
        <f t="shared" si="3362"/>
        <v>#DIV/0!</v>
      </c>
      <c r="P4486" s="71" t="e">
        <f t="shared" ref="P4486:P4488" si="3363">SUM(D4486:O4486)</f>
        <v>#DIV/0!</v>
      </c>
      <c r="Q4486" s="72" t="e">
        <f t="shared" ref="Q4486:Q4488" si="3364">(P4509/P4508-1)</f>
        <v>#DIV/0!</v>
      </c>
      <c r="R4486" s="66"/>
      <c r="S4486" s="66"/>
      <c r="T4486" s="95"/>
      <c r="U4486" s="209">
        <v>2</v>
      </c>
    </row>
    <row r="4487" spans="1:21" s="60" customFormat="1" ht="15.75" hidden="1" customHeight="1" thickBot="1">
      <c r="A4487" s="150" t="s">
        <v>549</v>
      </c>
      <c r="B4487" s="213"/>
      <c r="C4487" s="54" t="s">
        <v>2691</v>
      </c>
      <c r="D4487" s="68" t="e">
        <f t="shared" ref="D4487:O4487" si="3365">D4510/$P4510</f>
        <v>#DIV/0!</v>
      </c>
      <c r="E4487" s="87" t="e">
        <f t="shared" si="3365"/>
        <v>#DIV/0!</v>
      </c>
      <c r="F4487" s="87" t="e">
        <f t="shared" si="3365"/>
        <v>#DIV/0!</v>
      </c>
      <c r="G4487" s="87" t="e">
        <f t="shared" si="3365"/>
        <v>#DIV/0!</v>
      </c>
      <c r="H4487" s="87" t="e">
        <f t="shared" si="3365"/>
        <v>#DIV/0!</v>
      </c>
      <c r="I4487" s="87" t="e">
        <f t="shared" si="3365"/>
        <v>#DIV/0!</v>
      </c>
      <c r="J4487" s="87" t="e">
        <f t="shared" si="3365"/>
        <v>#DIV/0!</v>
      </c>
      <c r="K4487" s="87" t="e">
        <f t="shared" si="3365"/>
        <v>#DIV/0!</v>
      </c>
      <c r="L4487" s="87" t="e">
        <f t="shared" si="3365"/>
        <v>#DIV/0!</v>
      </c>
      <c r="M4487" s="87" t="e">
        <f t="shared" si="3365"/>
        <v>#DIV/0!</v>
      </c>
      <c r="N4487" s="87" t="e">
        <f t="shared" si="3365"/>
        <v>#DIV/0!</v>
      </c>
      <c r="O4487" s="87" t="e">
        <f t="shared" si="3365"/>
        <v>#DIV/0!</v>
      </c>
      <c r="P4487" s="71" t="e">
        <f t="shared" si="3363"/>
        <v>#DIV/0!</v>
      </c>
      <c r="Q4487" s="72" t="e">
        <f t="shared" si="3364"/>
        <v>#DIV/0!</v>
      </c>
      <c r="R4487" s="66"/>
      <c r="S4487" s="66"/>
      <c r="T4487" s="95"/>
      <c r="U4487" s="209">
        <v>2</v>
      </c>
    </row>
    <row r="4488" spans="1:21" s="60" customFormat="1" ht="15.75" hidden="1" customHeight="1" thickBot="1">
      <c r="A4488" s="150" t="s">
        <v>549</v>
      </c>
      <c r="B4488" s="213"/>
      <c r="C4488" s="54" t="s">
        <v>2787</v>
      </c>
      <c r="D4488" s="68" t="e">
        <f t="shared" ref="D4488:O4488" si="3366">D4511/$P4511</f>
        <v>#DIV/0!</v>
      </c>
      <c r="E4488" s="87" t="e">
        <f t="shared" si="3366"/>
        <v>#DIV/0!</v>
      </c>
      <c r="F4488" s="87" t="e">
        <f t="shared" si="3366"/>
        <v>#DIV/0!</v>
      </c>
      <c r="G4488" s="87" t="e">
        <f t="shared" si="3366"/>
        <v>#DIV/0!</v>
      </c>
      <c r="H4488" s="87" t="e">
        <f t="shared" si="3366"/>
        <v>#DIV/0!</v>
      </c>
      <c r="I4488" s="87" t="e">
        <f t="shared" si="3366"/>
        <v>#DIV/0!</v>
      </c>
      <c r="J4488" s="87" t="e">
        <f t="shared" si="3366"/>
        <v>#DIV/0!</v>
      </c>
      <c r="K4488" s="87" t="e">
        <f t="shared" si="3366"/>
        <v>#DIV/0!</v>
      </c>
      <c r="L4488" s="87" t="e">
        <f t="shared" si="3366"/>
        <v>#DIV/0!</v>
      </c>
      <c r="M4488" s="87" t="e">
        <f t="shared" si="3366"/>
        <v>#DIV/0!</v>
      </c>
      <c r="N4488" s="87" t="e">
        <f t="shared" si="3366"/>
        <v>#DIV/0!</v>
      </c>
      <c r="O4488" s="87" t="e">
        <f t="shared" si="3366"/>
        <v>#DIV/0!</v>
      </c>
      <c r="P4488" s="71" t="e">
        <f t="shared" si="3363"/>
        <v>#DIV/0!</v>
      </c>
      <c r="Q4488" s="72" t="e">
        <f t="shared" si="3364"/>
        <v>#DIV/0!</v>
      </c>
      <c r="R4488" s="66"/>
      <c r="S4488" s="66"/>
      <c r="T4488" s="95"/>
      <c r="U4488" s="209">
        <v>2</v>
      </c>
    </row>
    <row r="4489" spans="1:21" s="60" customFormat="1" ht="15.75" hidden="1" customHeight="1" thickBot="1">
      <c r="A4489" s="150" t="s">
        <v>549</v>
      </c>
      <c r="B4489" s="213"/>
      <c r="C4489" s="211" t="s">
        <v>525</v>
      </c>
      <c r="D4489" s="286">
        <v>36.717793839999999</v>
      </c>
      <c r="E4489" s="430">
        <v>35.263174720000009</v>
      </c>
      <c r="F4489" s="430">
        <v>34.999999999999986</v>
      </c>
      <c r="G4489" s="430">
        <v>36.138637000000003</v>
      </c>
      <c r="H4489" s="430">
        <v>36.745825179999997</v>
      </c>
      <c r="I4489" s="430">
        <v>37.446647469999988</v>
      </c>
      <c r="J4489" s="430">
        <v>35.411581799999993</v>
      </c>
      <c r="K4489" s="462">
        <v>36.158914469999985</v>
      </c>
      <c r="L4489" s="462">
        <v>35</v>
      </c>
      <c r="M4489" s="462">
        <v>35.357514890000004</v>
      </c>
      <c r="N4489" s="462">
        <v>37.048537959999976</v>
      </c>
      <c r="O4489" s="66">
        <v>35.903234890000022</v>
      </c>
      <c r="P4489" s="239">
        <f>SUM(D4489:O4489)</f>
        <v>432.19186221999996</v>
      </c>
      <c r="Q4489" s="128"/>
      <c r="R4489" s="66"/>
      <c r="S4489" s="66"/>
      <c r="T4489" s="95"/>
      <c r="U4489" s="209">
        <v>2</v>
      </c>
    </row>
    <row r="4490" spans="1:21" s="60" customFormat="1" ht="15.75" hidden="1" customHeight="1" thickBot="1">
      <c r="A4490" s="150" t="s">
        <v>549</v>
      </c>
      <c r="B4490" s="213"/>
      <c r="C4490" s="54" t="s">
        <v>526</v>
      </c>
      <c r="D4490" s="73">
        <f t="shared" ref="D4490:O4490" si="3367">D4392-D4441</f>
        <v>36.092114780000003</v>
      </c>
      <c r="E4490" s="97">
        <f t="shared" si="3367"/>
        <v>35.083443099999997</v>
      </c>
      <c r="F4490" s="97">
        <f t="shared" si="3367"/>
        <v>35.292503589999995</v>
      </c>
      <c r="G4490" s="97">
        <f t="shared" si="3367"/>
        <v>35.190252290000004</v>
      </c>
      <c r="H4490" s="97">
        <f t="shared" si="3367"/>
        <v>35</v>
      </c>
      <c r="I4490" s="97">
        <f t="shared" si="3367"/>
        <v>38.980658830000003</v>
      </c>
      <c r="J4490" s="97">
        <f t="shared" si="3367"/>
        <v>35</v>
      </c>
      <c r="K4490" s="97">
        <f t="shared" si="3367"/>
        <v>34.290117780000003</v>
      </c>
      <c r="L4490" s="97">
        <f t="shared" si="3367"/>
        <v>35.373780179999997</v>
      </c>
      <c r="M4490" s="97">
        <f t="shared" si="3367"/>
        <v>30</v>
      </c>
      <c r="N4490" s="97">
        <f t="shared" si="3367"/>
        <v>38.47182153</v>
      </c>
      <c r="O4490" s="97">
        <f t="shared" si="3367"/>
        <v>35.609377029999997</v>
      </c>
      <c r="P4490" s="74">
        <f>SUM(D4490:O4490)</f>
        <v>424.38406911000004</v>
      </c>
      <c r="Q4490" s="325"/>
      <c r="R4490" s="357"/>
      <c r="S4490" s="357"/>
      <c r="T4490" s="287"/>
      <c r="U4490" s="209">
        <v>2</v>
      </c>
    </row>
    <row r="4491" spans="1:21" s="60" customFormat="1" ht="15.75" hidden="1" customHeight="1" thickBot="1">
      <c r="A4491" s="163" t="s">
        <v>549</v>
      </c>
      <c r="B4491" s="213"/>
      <c r="C4491" s="54" t="s">
        <v>527</v>
      </c>
      <c r="D4491" s="73">
        <f t="shared" ref="D4491:O4491" si="3368">D4393-D4442</f>
        <v>35.675101490000003</v>
      </c>
      <c r="E4491" s="97">
        <f t="shared" si="3368"/>
        <v>36.082280660000002</v>
      </c>
      <c r="F4491" s="97">
        <f t="shared" si="3368"/>
        <v>32.19470828</v>
      </c>
      <c r="G4491" s="97">
        <f t="shared" si="3368"/>
        <v>34.318990640000003</v>
      </c>
      <c r="H4491" s="97">
        <f t="shared" si="3368"/>
        <v>35</v>
      </c>
      <c r="I4491" s="97">
        <f t="shared" si="3368"/>
        <v>41.324106039999997</v>
      </c>
      <c r="J4491" s="97">
        <f t="shared" si="3368"/>
        <v>32.617955860000002</v>
      </c>
      <c r="K4491" s="97">
        <f t="shared" si="3368"/>
        <v>35.239300999999998</v>
      </c>
      <c r="L4491" s="97">
        <f t="shared" si="3368"/>
        <v>33.858576829999997</v>
      </c>
      <c r="M4491" s="97">
        <f t="shared" si="3368"/>
        <v>33.758119090000001</v>
      </c>
      <c r="N4491" s="97">
        <f t="shared" si="3368"/>
        <v>34.55575013</v>
      </c>
      <c r="O4491" s="97">
        <f t="shared" si="3368"/>
        <v>33.643775900000001</v>
      </c>
      <c r="P4491" s="74">
        <f t="shared" ref="P4491:P4496" si="3369">SUM(D4491:O4491)</f>
        <v>418.26866591999993</v>
      </c>
      <c r="Q4491" s="127"/>
      <c r="R4491" s="96">
        <f t="shared" ref="R4491:S4508" si="3370">R4393-R4442</f>
        <v>0</v>
      </c>
      <c r="S4491" s="96">
        <f t="shared" si="3370"/>
        <v>0</v>
      </c>
      <c r="T4491" s="93">
        <f t="shared" ref="T4491:T4496" si="3371">R4491-S4491</f>
        <v>0</v>
      </c>
      <c r="U4491" s="209">
        <v>2</v>
      </c>
    </row>
    <row r="4492" spans="1:21" s="60" customFormat="1" ht="15.75" hidden="1" customHeight="1" thickBot="1">
      <c r="A4492" s="163" t="s">
        <v>549</v>
      </c>
      <c r="B4492" s="213"/>
      <c r="C4492" s="54" t="s">
        <v>616</v>
      </c>
      <c r="D4492" s="73">
        <f t="shared" ref="D4492:O4492" si="3372">D4394-D4443</f>
        <v>34.42937834</v>
      </c>
      <c r="E4492" s="97">
        <f t="shared" si="3372"/>
        <v>32.703067879999999</v>
      </c>
      <c r="F4492" s="97">
        <f t="shared" si="3372"/>
        <v>34.362556230000003</v>
      </c>
      <c r="G4492" s="97">
        <f t="shared" si="3372"/>
        <v>33.57779309</v>
      </c>
      <c r="H4492" s="97">
        <f t="shared" si="3372"/>
        <v>32.599824740000003</v>
      </c>
      <c r="I4492" s="97">
        <f t="shared" si="3372"/>
        <v>35.38741529</v>
      </c>
      <c r="J4492" s="97">
        <f t="shared" si="3372"/>
        <v>32.858200340000003</v>
      </c>
      <c r="K4492" s="97">
        <f t="shared" si="3372"/>
        <v>33.886763170000002</v>
      </c>
      <c r="L4492" s="97">
        <f t="shared" si="3372"/>
        <v>34.592821450000002</v>
      </c>
      <c r="M4492" s="97">
        <f t="shared" si="3372"/>
        <v>32.490361980000003</v>
      </c>
      <c r="N4492" s="97">
        <f t="shared" si="3372"/>
        <v>34.318205149999997</v>
      </c>
      <c r="O4492" s="97">
        <f t="shared" si="3372"/>
        <v>33.232124949999999</v>
      </c>
      <c r="P4492" s="74">
        <f t="shared" si="3369"/>
        <v>404.43851260999998</v>
      </c>
      <c r="Q4492" s="127"/>
      <c r="R4492" s="96">
        <f t="shared" si="3370"/>
        <v>0</v>
      </c>
      <c r="S4492" s="96">
        <f t="shared" si="3370"/>
        <v>0</v>
      </c>
      <c r="T4492" s="93">
        <f t="shared" si="3371"/>
        <v>0</v>
      </c>
      <c r="U4492" s="209">
        <v>2</v>
      </c>
    </row>
    <row r="4493" spans="1:21" s="60" customFormat="1" ht="15.75" hidden="1" customHeight="1" thickBot="1">
      <c r="A4493" s="163" t="s">
        <v>549</v>
      </c>
      <c r="B4493" s="213"/>
      <c r="C4493" s="54" t="s">
        <v>712</v>
      </c>
      <c r="D4493" s="73">
        <f t="shared" ref="D4493:O4493" si="3373">D4395-D4444</f>
        <v>32.915620189999999</v>
      </c>
      <c r="E4493" s="97">
        <f t="shared" si="3373"/>
        <v>32.355722929999999</v>
      </c>
      <c r="F4493" s="97">
        <f t="shared" si="3373"/>
        <v>32.691398489999997</v>
      </c>
      <c r="G4493" s="97">
        <f t="shared" si="3373"/>
        <v>32.339464280000001</v>
      </c>
      <c r="H4493" s="97">
        <f t="shared" si="3373"/>
        <v>32.399976359999997</v>
      </c>
      <c r="I4493" s="97">
        <f t="shared" si="3373"/>
        <v>34.862557119999998</v>
      </c>
      <c r="J4493" s="97">
        <f t="shared" si="3373"/>
        <v>33</v>
      </c>
      <c r="K4493" s="97">
        <f t="shared" si="3373"/>
        <v>32.637274810000001</v>
      </c>
      <c r="L4493" s="97">
        <f t="shared" si="3373"/>
        <v>23.027742199999999</v>
      </c>
      <c r="M4493" s="97">
        <f t="shared" si="3373"/>
        <v>33.115274409999998</v>
      </c>
      <c r="N4493" s="97">
        <f t="shared" si="3373"/>
        <v>34.304725830000002</v>
      </c>
      <c r="O4493" s="97">
        <f t="shared" si="3373"/>
        <v>32</v>
      </c>
      <c r="P4493" s="74">
        <f t="shared" si="3369"/>
        <v>385.64975661999989</v>
      </c>
      <c r="Q4493" s="127"/>
      <c r="R4493" s="96">
        <f t="shared" si="3370"/>
        <v>0</v>
      </c>
      <c r="S4493" s="96">
        <f t="shared" si="3370"/>
        <v>0</v>
      </c>
      <c r="T4493" s="93">
        <f t="shared" si="3371"/>
        <v>0</v>
      </c>
      <c r="U4493" s="209">
        <v>2</v>
      </c>
    </row>
    <row r="4494" spans="1:21" s="60" customFormat="1" ht="15.75" hidden="1" customHeight="1" thickBot="1">
      <c r="A4494" s="163" t="s">
        <v>549</v>
      </c>
      <c r="B4494" s="213"/>
      <c r="C4494" s="54" t="s">
        <v>801</v>
      </c>
      <c r="D4494" s="73">
        <f t="shared" ref="D4494:O4494" si="3374">D4396-D4445</f>
        <v>32.314311959999998</v>
      </c>
      <c r="E4494" s="97">
        <f t="shared" si="3374"/>
        <v>32</v>
      </c>
      <c r="F4494" s="97">
        <f t="shared" si="3374"/>
        <v>36.711032950000003</v>
      </c>
      <c r="G4494" s="97">
        <f t="shared" si="3374"/>
        <v>32</v>
      </c>
      <c r="H4494" s="97">
        <f t="shared" si="3374"/>
        <v>32</v>
      </c>
      <c r="I4494" s="97">
        <f t="shared" si="3374"/>
        <v>31</v>
      </c>
      <c r="J4494" s="97">
        <f t="shared" si="3374"/>
        <v>30</v>
      </c>
      <c r="K4494" s="97">
        <f t="shared" si="3374"/>
        <v>31.18611027999998</v>
      </c>
      <c r="L4494" s="97">
        <f t="shared" si="3374"/>
        <v>31.879115560000002</v>
      </c>
      <c r="M4494" s="97">
        <f t="shared" si="3374"/>
        <v>31.535864129999993</v>
      </c>
      <c r="N4494" s="97">
        <f t="shared" si="3374"/>
        <v>30.476678870000001</v>
      </c>
      <c r="O4494" s="97">
        <f t="shared" si="3374"/>
        <v>31.155751109999983</v>
      </c>
      <c r="P4494" s="74">
        <f t="shared" si="3369"/>
        <v>382.25886485999996</v>
      </c>
      <c r="Q4494" s="127"/>
      <c r="R4494" s="96">
        <f t="shared" si="3370"/>
        <v>0</v>
      </c>
      <c r="S4494" s="96">
        <f t="shared" si="3370"/>
        <v>0</v>
      </c>
      <c r="T4494" s="93">
        <f t="shared" si="3371"/>
        <v>0</v>
      </c>
      <c r="U4494" s="209">
        <v>2</v>
      </c>
    </row>
    <row r="4495" spans="1:21" s="60" customFormat="1" ht="15.75" hidden="1" customHeight="1" thickBot="1">
      <c r="A4495" s="163" t="s">
        <v>549</v>
      </c>
      <c r="B4495" s="213"/>
      <c r="C4495" s="54" t="s">
        <v>880</v>
      </c>
      <c r="D4495" s="243">
        <f t="shared" ref="D4495:O4495" si="3375">D4397-D4446</f>
        <v>28.328496940000001</v>
      </c>
      <c r="E4495" s="284">
        <f t="shared" si="3375"/>
        <v>29.271302489999997</v>
      </c>
      <c r="F4495" s="284">
        <f t="shared" si="3375"/>
        <v>29.295682419999999</v>
      </c>
      <c r="G4495" s="284">
        <f t="shared" si="3375"/>
        <v>29.428887209999999</v>
      </c>
      <c r="H4495" s="284">
        <f t="shared" si="3375"/>
        <v>29.3255506</v>
      </c>
      <c r="I4495" s="284">
        <f t="shared" si="3375"/>
        <v>30.972162490000017</v>
      </c>
      <c r="J4495" s="284">
        <f t="shared" si="3375"/>
        <v>29.871930980000002</v>
      </c>
      <c r="K4495" s="284">
        <f t="shared" si="3375"/>
        <v>30.026937279999999</v>
      </c>
      <c r="L4495" s="284">
        <f t="shared" si="3375"/>
        <v>29.146045049999998</v>
      </c>
      <c r="M4495" s="284">
        <f t="shared" si="3375"/>
        <v>29.095376219999991</v>
      </c>
      <c r="N4495" s="284">
        <f t="shared" si="3375"/>
        <v>29.769349480000017</v>
      </c>
      <c r="O4495" s="284">
        <f t="shared" si="3375"/>
        <v>29.884233619999975</v>
      </c>
      <c r="P4495" s="244">
        <f t="shared" si="3369"/>
        <v>354.41595477999999</v>
      </c>
      <c r="Q4495" s="127"/>
      <c r="R4495" s="73">
        <f t="shared" si="3370"/>
        <v>0</v>
      </c>
      <c r="S4495" s="96">
        <f t="shared" si="3370"/>
        <v>0</v>
      </c>
      <c r="T4495" s="76">
        <f>S4495-R4495</f>
        <v>0</v>
      </c>
      <c r="U4495" s="209">
        <v>2</v>
      </c>
    </row>
    <row r="4496" spans="1:21" s="60" customFormat="1" ht="15.75" hidden="1" customHeight="1" thickBot="1">
      <c r="A4496" s="163" t="s">
        <v>549</v>
      </c>
      <c r="B4496" s="213"/>
      <c r="C4496" s="54" t="s">
        <v>964</v>
      </c>
      <c r="D4496" s="73">
        <f t="shared" ref="D4496:O4496" si="3376">D4398-D4447</f>
        <v>29.839062439999999</v>
      </c>
      <c r="E4496" s="97">
        <f t="shared" si="3376"/>
        <v>31.799965239999999</v>
      </c>
      <c r="F4496" s="97">
        <f t="shared" si="3376"/>
        <v>30.203284629999999</v>
      </c>
      <c r="G4496" s="97">
        <f t="shared" si="3376"/>
        <v>31.547444859999999</v>
      </c>
      <c r="H4496" s="97">
        <f t="shared" si="3376"/>
        <v>30</v>
      </c>
      <c r="I4496" s="97">
        <f t="shared" si="3376"/>
        <v>30.589236450000016</v>
      </c>
      <c r="J4496" s="97">
        <f t="shared" ref="J4496:K4498" si="3377">J4398-J4447</f>
        <v>30.308182799999997</v>
      </c>
      <c r="K4496" s="97">
        <f t="shared" si="3377"/>
        <v>30.600136099999986</v>
      </c>
      <c r="L4496" s="97">
        <f t="shared" si="3376"/>
        <v>30.846186099999983</v>
      </c>
      <c r="M4496" s="97">
        <f t="shared" si="3376"/>
        <v>29</v>
      </c>
      <c r="N4496" s="97">
        <f t="shared" si="3376"/>
        <v>29.763322530000039</v>
      </c>
      <c r="O4496" s="97">
        <f t="shared" si="3376"/>
        <v>29.649492219999956</v>
      </c>
      <c r="P4496" s="74">
        <f t="shared" si="3369"/>
        <v>364.14631336999997</v>
      </c>
      <c r="Q4496" s="127"/>
      <c r="R4496" s="96">
        <f t="shared" si="3370"/>
        <v>374.6</v>
      </c>
      <c r="S4496" s="96">
        <f t="shared" si="3370"/>
        <v>374.6</v>
      </c>
      <c r="T4496" s="93">
        <f t="shared" si="3371"/>
        <v>0</v>
      </c>
      <c r="U4496" s="209">
        <v>2</v>
      </c>
    </row>
    <row r="4497" spans="1:21" s="60" customFormat="1" ht="15.75" hidden="1" customHeight="1" thickBot="1">
      <c r="A4497" s="163" t="s">
        <v>549</v>
      </c>
      <c r="B4497" s="62">
        <f>+B4481+1</f>
        <v>789</v>
      </c>
      <c r="C4497" s="54" t="s">
        <v>2235</v>
      </c>
      <c r="D4497" s="73">
        <f t="shared" ref="D4497:I4498" si="3378">D4399-D4448</f>
        <v>30</v>
      </c>
      <c r="E4497" s="97">
        <f t="shared" si="3378"/>
        <v>30.1</v>
      </c>
      <c r="F4497" s="97">
        <f t="shared" si="3378"/>
        <v>30</v>
      </c>
      <c r="G4497" s="97">
        <f t="shared" si="3378"/>
        <v>30.8</v>
      </c>
      <c r="H4497" s="97">
        <f t="shared" si="3378"/>
        <v>30.9</v>
      </c>
      <c r="I4497" s="97">
        <f t="shared" si="3378"/>
        <v>33</v>
      </c>
      <c r="J4497" s="97">
        <f t="shared" si="3377"/>
        <v>29.4</v>
      </c>
      <c r="K4497" s="97">
        <f t="shared" si="3377"/>
        <v>30.4</v>
      </c>
      <c r="L4497" s="97">
        <f t="shared" ref="L4497:O4498" si="3379">L4399-L4448</f>
        <v>30.7</v>
      </c>
      <c r="M4497" s="97">
        <f t="shared" si="3379"/>
        <v>30.9</v>
      </c>
      <c r="N4497" s="97">
        <f t="shared" si="3379"/>
        <v>31.9</v>
      </c>
      <c r="O4497" s="97">
        <f t="shared" si="3379"/>
        <v>31.900000000000034</v>
      </c>
      <c r="P4497" s="74">
        <f>SUM(D4497:O4497)</f>
        <v>370</v>
      </c>
      <c r="Q4497" s="75"/>
      <c r="R4497" s="73">
        <f t="shared" si="3370"/>
        <v>370</v>
      </c>
      <c r="S4497" s="96">
        <f t="shared" si="3370"/>
        <v>370</v>
      </c>
      <c r="T4497" s="93">
        <f>R4497-S4497</f>
        <v>0</v>
      </c>
      <c r="U4497" s="209">
        <v>2</v>
      </c>
    </row>
    <row r="4498" spans="1:21" s="60" customFormat="1" ht="15.75" hidden="1" customHeight="1" thickBot="1">
      <c r="A4498" s="163" t="s">
        <v>549</v>
      </c>
      <c r="B4498" s="213"/>
      <c r="C4498" s="54" t="s">
        <v>1100</v>
      </c>
      <c r="D4498" s="73">
        <f t="shared" si="3378"/>
        <v>34.154636940000003</v>
      </c>
      <c r="E4498" s="97">
        <f t="shared" si="3378"/>
        <v>29.379369489999995</v>
      </c>
      <c r="F4498" s="97">
        <f t="shared" si="3378"/>
        <v>30.330329839999997</v>
      </c>
      <c r="G4498" s="97">
        <f t="shared" si="3378"/>
        <v>29.658539990000008</v>
      </c>
      <c r="H4498" s="97">
        <f t="shared" si="3378"/>
        <v>29</v>
      </c>
      <c r="I4498" s="97">
        <f t="shared" si="3378"/>
        <v>31.668916370000005</v>
      </c>
      <c r="J4498" s="97">
        <f t="shared" si="3377"/>
        <v>29.067786029999979</v>
      </c>
      <c r="K4498" s="97">
        <f t="shared" si="3377"/>
        <v>30.503760200000016</v>
      </c>
      <c r="L4498" s="97">
        <f t="shared" si="3379"/>
        <v>28.999999999999972</v>
      </c>
      <c r="M4498" s="97">
        <f t="shared" si="3379"/>
        <v>27</v>
      </c>
      <c r="N4498" s="97">
        <f t="shared" si="3379"/>
        <v>27</v>
      </c>
      <c r="O4498" s="97">
        <f t="shared" si="3379"/>
        <v>26</v>
      </c>
      <c r="P4498" s="74">
        <f>SUM(D4498:O4498)</f>
        <v>352.76333885999998</v>
      </c>
      <c r="Q4498" s="75"/>
      <c r="R4498" s="96">
        <f t="shared" si="3370"/>
        <v>356.4</v>
      </c>
      <c r="S4498" s="96">
        <f t="shared" si="3370"/>
        <v>356.4</v>
      </c>
      <c r="T4498" s="273">
        <f>R4498-S4498</f>
        <v>0</v>
      </c>
      <c r="U4498" s="209">
        <v>2</v>
      </c>
    </row>
    <row r="4499" spans="1:21" s="60" customFormat="1" ht="15.75" hidden="1" customHeight="1" thickBot="1">
      <c r="A4499" s="163" t="s">
        <v>549</v>
      </c>
      <c r="B4499" s="62"/>
      <c r="C4499" s="54" t="s">
        <v>2032</v>
      </c>
      <c r="D4499" s="73">
        <f t="shared" ref="D4499:O4499" si="3380">D4401-D4450</f>
        <v>26.903516100000001</v>
      </c>
      <c r="E4499" s="97">
        <f t="shared" si="3380"/>
        <v>27.748579099999997</v>
      </c>
      <c r="F4499" s="97">
        <f t="shared" si="3380"/>
        <v>27.318704239999995</v>
      </c>
      <c r="G4499" s="97">
        <f t="shared" si="3380"/>
        <v>27.976741710000013</v>
      </c>
      <c r="H4499" s="97">
        <f t="shared" si="3380"/>
        <v>27.638543369999979</v>
      </c>
      <c r="I4499" s="97">
        <f t="shared" si="3380"/>
        <v>29.896811320000012</v>
      </c>
      <c r="J4499" s="97">
        <f t="shared" si="3380"/>
        <v>25.000000099999994</v>
      </c>
      <c r="K4499" s="97">
        <f t="shared" si="3380"/>
        <v>28.140474909999995</v>
      </c>
      <c r="L4499" s="97">
        <f t="shared" si="3380"/>
        <v>28.976842090000019</v>
      </c>
      <c r="M4499" s="97">
        <f t="shared" si="3380"/>
        <v>27.306283070000006</v>
      </c>
      <c r="N4499" s="97">
        <f t="shared" si="3380"/>
        <v>28.681036430000006</v>
      </c>
      <c r="O4499" s="97">
        <f t="shared" si="3380"/>
        <v>27.990141359999996</v>
      </c>
      <c r="P4499" s="74">
        <f t="shared" ref="P4499:P4508" si="3381">SUM(D4499:O4499)</f>
        <v>333.57767380000001</v>
      </c>
      <c r="Q4499" s="75"/>
      <c r="R4499" s="73">
        <f t="shared" si="3370"/>
        <v>348.4</v>
      </c>
      <c r="S4499" s="96">
        <f t="shared" si="3370"/>
        <v>348.4</v>
      </c>
      <c r="T4499" s="273">
        <f t="shared" ref="T4499:T4508" si="3382">R4499-S4499</f>
        <v>0</v>
      </c>
      <c r="U4499" s="209">
        <v>2</v>
      </c>
    </row>
    <row r="4500" spans="1:21" s="60" customFormat="1" ht="15.75" hidden="1" customHeight="1" thickBot="1">
      <c r="A4500" s="163" t="s">
        <v>549</v>
      </c>
      <c r="B4500" s="62"/>
      <c r="C4500" s="54" t="s">
        <v>2033</v>
      </c>
      <c r="D4500" s="77">
        <f t="shared" ref="D4500:O4500" si="3383">D4402-D4451</f>
        <v>27.453765799999999</v>
      </c>
      <c r="E4500" s="171">
        <f t="shared" si="3383"/>
        <v>27.20233167</v>
      </c>
      <c r="F4500" s="171">
        <f t="shared" si="3383"/>
        <v>29.603935540000002</v>
      </c>
      <c r="G4500" s="171">
        <f t="shared" si="3383"/>
        <v>25.687866349999993</v>
      </c>
      <c r="H4500" s="171">
        <f t="shared" si="3383"/>
        <v>25.983677600000007</v>
      </c>
      <c r="I4500" s="171">
        <f t="shared" si="3383"/>
        <v>30.35354504</v>
      </c>
      <c r="J4500" s="171">
        <f t="shared" si="3383"/>
        <v>26.564744329999996</v>
      </c>
      <c r="K4500" s="171">
        <f t="shared" si="3383"/>
        <v>27.346967699999993</v>
      </c>
      <c r="L4500" s="171">
        <f t="shared" si="3383"/>
        <v>27.055974829999997</v>
      </c>
      <c r="M4500" s="171">
        <f t="shared" si="3383"/>
        <v>26.523435009999986</v>
      </c>
      <c r="N4500" s="171">
        <f t="shared" si="3383"/>
        <v>28.964420030000042</v>
      </c>
      <c r="O4500" s="171">
        <f t="shared" si="3383"/>
        <v>26.999488689999964</v>
      </c>
      <c r="P4500" s="78">
        <f t="shared" si="3381"/>
        <v>329.74015258999998</v>
      </c>
      <c r="Q4500" s="180"/>
      <c r="R4500" s="73">
        <f t="shared" si="3370"/>
        <v>323.2</v>
      </c>
      <c r="S4500" s="96">
        <f t="shared" si="3370"/>
        <v>323.2</v>
      </c>
      <c r="T4500" s="93">
        <f t="shared" si="3382"/>
        <v>0</v>
      </c>
      <c r="U4500" s="209">
        <v>2</v>
      </c>
    </row>
    <row r="4501" spans="1:21" s="60" customFormat="1" ht="15.75" hidden="1" customHeight="1" thickBot="1">
      <c r="A4501" s="163" t="s">
        <v>549</v>
      </c>
      <c r="B4501" s="62"/>
      <c r="C4501" s="54" t="s">
        <v>2034</v>
      </c>
      <c r="D4501" s="73">
        <f t="shared" ref="D4501:O4501" si="3384">D4403-D4452</f>
        <v>27.53965895</v>
      </c>
      <c r="E4501" s="97">
        <f t="shared" si="3384"/>
        <v>27.717167110000002</v>
      </c>
      <c r="F4501" s="97">
        <f t="shared" si="3384"/>
        <v>27.343646360000001</v>
      </c>
      <c r="G4501" s="97">
        <f t="shared" si="3384"/>
        <v>27.27904101</v>
      </c>
      <c r="H4501" s="97">
        <f t="shared" si="3384"/>
        <v>27.16414309000001</v>
      </c>
      <c r="I4501" s="97">
        <f t="shared" si="3384"/>
        <v>30.86030998999999</v>
      </c>
      <c r="J4501" s="97">
        <f t="shared" si="3384"/>
        <v>27.441975469999988</v>
      </c>
      <c r="K4501" s="97">
        <f t="shared" si="3384"/>
        <v>27.622455389999999</v>
      </c>
      <c r="L4501" s="97">
        <f t="shared" si="3384"/>
        <v>26.191761200000002</v>
      </c>
      <c r="M4501" s="97">
        <f t="shared" si="3384"/>
        <v>28.351888930000001</v>
      </c>
      <c r="N4501" s="97">
        <f t="shared" si="3384"/>
        <v>29.016926109999986</v>
      </c>
      <c r="O4501" s="97">
        <f t="shared" si="3384"/>
        <v>27.517422049999993</v>
      </c>
      <c r="P4501" s="74">
        <f t="shared" si="3381"/>
        <v>334.04639565999997</v>
      </c>
      <c r="Q4501" s="180"/>
      <c r="R4501" s="73">
        <f t="shared" si="3370"/>
        <v>327.7</v>
      </c>
      <c r="S4501" s="96">
        <f t="shared" si="3370"/>
        <v>327.7</v>
      </c>
      <c r="T4501" s="93">
        <f t="shared" si="3382"/>
        <v>0</v>
      </c>
      <c r="U4501" s="209">
        <v>2</v>
      </c>
    </row>
    <row r="4502" spans="1:21" s="60" customFormat="1" ht="15.75" hidden="1" customHeight="1" thickBot="1">
      <c r="A4502" s="163" t="s">
        <v>549</v>
      </c>
      <c r="B4502" s="62"/>
      <c r="C4502" s="54" t="s">
        <v>2035</v>
      </c>
      <c r="D4502" s="73">
        <f t="shared" ref="D4502:O4502" si="3385">D4404-D4453</f>
        <v>28.339449120000001</v>
      </c>
      <c r="E4502" s="97">
        <f t="shared" si="3385"/>
        <v>26.787271880000002</v>
      </c>
      <c r="F4502" s="97">
        <f t="shared" si="3385"/>
        <v>27.90257794</v>
      </c>
      <c r="G4502" s="97">
        <f t="shared" si="3385"/>
        <v>29.544970539999994</v>
      </c>
      <c r="H4502" s="97">
        <f t="shared" si="3385"/>
        <v>29.372520940000015</v>
      </c>
      <c r="I4502" s="97">
        <f t="shared" si="3385"/>
        <v>32.201367489999996</v>
      </c>
      <c r="J4502" s="97">
        <f t="shared" si="3385"/>
        <v>26.532239489999995</v>
      </c>
      <c r="K4502" s="97">
        <f t="shared" si="3385"/>
        <v>28.751883039999996</v>
      </c>
      <c r="L4502" s="97">
        <f t="shared" si="3385"/>
        <v>28.622236680000015</v>
      </c>
      <c r="M4502" s="97">
        <f t="shared" si="3385"/>
        <v>29.447166299999992</v>
      </c>
      <c r="N4502" s="97">
        <f t="shared" si="3385"/>
        <v>29.25486823</v>
      </c>
      <c r="O4502" s="97">
        <f t="shared" si="3385"/>
        <v>30.178172459999985</v>
      </c>
      <c r="P4502" s="74">
        <f t="shared" si="3381"/>
        <v>346.93472410999999</v>
      </c>
      <c r="Q4502" s="127"/>
      <c r="R4502" s="96">
        <f t="shared" si="3370"/>
        <v>347.2</v>
      </c>
      <c r="S4502" s="96">
        <f t="shared" si="3370"/>
        <v>347.2</v>
      </c>
      <c r="T4502" s="93">
        <f t="shared" si="3382"/>
        <v>0</v>
      </c>
      <c r="U4502" s="209">
        <v>2</v>
      </c>
    </row>
    <row r="4503" spans="1:21" s="60" customFormat="1" ht="15.75" hidden="1" customHeight="1" thickBot="1">
      <c r="A4503" s="163" t="s">
        <v>549</v>
      </c>
      <c r="B4503" s="62">
        <f>+B4497+1</f>
        <v>790</v>
      </c>
      <c r="C4503" s="54" t="s">
        <v>2036</v>
      </c>
      <c r="D4503" s="73">
        <f t="shared" ref="D4503:O4503" si="3386">D4405-D4454</f>
        <v>29.208876539999999</v>
      </c>
      <c r="E4503" s="97">
        <f t="shared" si="3386"/>
        <v>28.721926000000003</v>
      </c>
      <c r="F4503" s="97">
        <f t="shared" si="3386"/>
        <v>28.890544070000004</v>
      </c>
      <c r="G4503" s="97">
        <f t="shared" si="3386"/>
        <v>28.85821747</v>
      </c>
      <c r="H4503" s="97">
        <f t="shared" si="3386"/>
        <v>29.703753829999982</v>
      </c>
      <c r="I4503" s="97">
        <f t="shared" si="3386"/>
        <v>29.504975160000015</v>
      </c>
      <c r="J4503" s="97">
        <f t="shared" si="3386"/>
        <v>28.616804330000008</v>
      </c>
      <c r="K4503" s="97">
        <f t="shared" si="3386"/>
        <v>30.358416149999982</v>
      </c>
      <c r="L4503" s="97">
        <f t="shared" si="3386"/>
        <v>29.267858610000019</v>
      </c>
      <c r="M4503" s="97">
        <f t="shared" si="3386"/>
        <v>27.800512550000008</v>
      </c>
      <c r="N4503" s="97">
        <f t="shared" si="3386"/>
        <v>30.839571139999975</v>
      </c>
      <c r="O4503" s="97">
        <f t="shared" si="3386"/>
        <v>29.478075129999979</v>
      </c>
      <c r="P4503" s="74">
        <f t="shared" si="3381"/>
        <v>351.24953097999997</v>
      </c>
      <c r="Q4503" s="127"/>
      <c r="R4503" s="96">
        <f t="shared" si="3370"/>
        <v>354.8</v>
      </c>
      <c r="S4503" s="96">
        <f t="shared" si="3370"/>
        <v>354.8</v>
      </c>
      <c r="T4503" s="93">
        <f t="shared" si="3382"/>
        <v>0</v>
      </c>
      <c r="U4503" s="209">
        <v>2</v>
      </c>
    </row>
    <row r="4504" spans="1:21" s="60" customFormat="1" ht="15.75" hidden="1" customHeight="1" thickBot="1">
      <c r="A4504" s="163" t="s">
        <v>549</v>
      </c>
      <c r="B4504" s="213">
        <f>+B4503+1</f>
        <v>791</v>
      </c>
      <c r="C4504" s="54" t="s">
        <v>2037</v>
      </c>
      <c r="D4504" s="73">
        <f t="shared" ref="D4504:O4504" si="3387">D4406-D4455</f>
        <v>28.35785284</v>
      </c>
      <c r="E4504" s="97">
        <f t="shared" si="3387"/>
        <v>30.733407370000002</v>
      </c>
      <c r="F4504" s="97">
        <f t="shared" si="3387"/>
        <v>29.161602180000003</v>
      </c>
      <c r="G4504" s="97">
        <f t="shared" si="3387"/>
        <v>29.798653889999997</v>
      </c>
      <c r="H4504" s="97">
        <f t="shared" si="3387"/>
        <v>29.234120959999998</v>
      </c>
      <c r="I4504" s="97">
        <f t="shared" si="3387"/>
        <v>32.669974849999988</v>
      </c>
      <c r="J4504" s="97">
        <f t="shared" si="3387"/>
        <v>28.860291360000019</v>
      </c>
      <c r="K4504" s="97">
        <f t="shared" si="3387"/>
        <v>28.008444440000005</v>
      </c>
      <c r="L4504" s="97">
        <f t="shared" si="3387"/>
        <v>30.100298949999967</v>
      </c>
      <c r="M4504" s="97">
        <f t="shared" si="3387"/>
        <v>31.302824780000037</v>
      </c>
      <c r="N4504" s="97">
        <f t="shared" si="3387"/>
        <v>31.086281339999971</v>
      </c>
      <c r="O4504" s="97">
        <f t="shared" si="3387"/>
        <v>31.553864970000006</v>
      </c>
      <c r="P4504" s="74">
        <f t="shared" si="3381"/>
        <v>360.86761792999999</v>
      </c>
      <c r="Q4504" s="127"/>
      <c r="R4504" s="96">
        <f t="shared" si="3370"/>
        <v>365.1</v>
      </c>
      <c r="S4504" s="96">
        <f t="shared" si="3370"/>
        <v>365.1</v>
      </c>
      <c r="T4504" s="93">
        <f t="shared" si="3382"/>
        <v>0</v>
      </c>
      <c r="U4504" s="209">
        <v>2</v>
      </c>
    </row>
    <row r="4505" spans="1:21" s="60" customFormat="1" ht="15.75" hidden="1" customHeight="1" thickBot="1">
      <c r="A4505" s="163" t="s">
        <v>549</v>
      </c>
      <c r="B4505" s="213"/>
      <c r="C4505" s="54" t="s">
        <v>2038</v>
      </c>
      <c r="D4505" s="73">
        <f t="shared" ref="D4505:O4505" si="3388">D4407-D4456</f>
        <v>28.10571822</v>
      </c>
      <c r="E4505" s="97">
        <f t="shared" si="3388"/>
        <v>30.964776409999999</v>
      </c>
      <c r="F4505" s="97">
        <f t="shared" si="3388"/>
        <v>28.559165050000004</v>
      </c>
      <c r="G4505" s="97">
        <f t="shared" si="3388"/>
        <v>30.652678780000002</v>
      </c>
      <c r="H4505" s="97">
        <f t="shared" si="3388"/>
        <v>30.587345999999997</v>
      </c>
      <c r="I4505" s="97">
        <f t="shared" si="3388"/>
        <v>29.529176650000011</v>
      </c>
      <c r="J4505" s="97">
        <f t="shared" si="3388"/>
        <v>29.8</v>
      </c>
      <c r="K4505" s="97">
        <f t="shared" si="3388"/>
        <v>30.9</v>
      </c>
      <c r="L4505" s="97">
        <f t="shared" si="3388"/>
        <v>31.2</v>
      </c>
      <c r="M4505" s="97">
        <f t="shared" si="3388"/>
        <v>31.4</v>
      </c>
      <c r="N4505" s="97">
        <f t="shared" si="3388"/>
        <v>32.299999999999997</v>
      </c>
      <c r="O4505" s="97">
        <f t="shared" si="3388"/>
        <v>32.201138889999982</v>
      </c>
      <c r="P4505" s="74">
        <f t="shared" si="3381"/>
        <v>366.2</v>
      </c>
      <c r="Q4505" s="127"/>
      <c r="R4505" s="96">
        <f t="shared" si="3370"/>
        <v>366.2</v>
      </c>
      <c r="S4505" s="96">
        <f t="shared" si="3370"/>
        <v>366.2</v>
      </c>
      <c r="T4505" s="93">
        <f t="shared" si="3382"/>
        <v>0</v>
      </c>
      <c r="U4505" s="209">
        <v>2</v>
      </c>
    </row>
    <row r="4506" spans="1:21" s="60" customFormat="1" ht="15.75" hidden="1" customHeight="1" thickBot="1">
      <c r="A4506" s="163" t="s">
        <v>549</v>
      </c>
      <c r="B4506" s="213"/>
      <c r="C4506" s="54" t="s">
        <v>2039</v>
      </c>
      <c r="D4506" s="73">
        <f t="shared" ref="D4506:O4506" si="3389">D4408-D4457</f>
        <v>30</v>
      </c>
      <c r="E4506" s="97">
        <f t="shared" si="3389"/>
        <v>30.1</v>
      </c>
      <c r="F4506" s="97">
        <f t="shared" si="3389"/>
        <v>30</v>
      </c>
      <c r="G4506" s="97">
        <f t="shared" si="3389"/>
        <v>30.8</v>
      </c>
      <c r="H4506" s="97">
        <f t="shared" si="3389"/>
        <v>30.9</v>
      </c>
      <c r="I4506" s="97">
        <f t="shared" si="3389"/>
        <v>33</v>
      </c>
      <c r="J4506" s="97">
        <f t="shared" si="3389"/>
        <v>29.4</v>
      </c>
      <c r="K4506" s="97">
        <f t="shared" si="3389"/>
        <v>30.4</v>
      </c>
      <c r="L4506" s="97">
        <f t="shared" si="3389"/>
        <v>30.7</v>
      </c>
      <c r="M4506" s="97">
        <f t="shared" si="3389"/>
        <v>30.9</v>
      </c>
      <c r="N4506" s="97">
        <f t="shared" si="3389"/>
        <v>31.9</v>
      </c>
      <c r="O4506" s="97">
        <f t="shared" si="3389"/>
        <v>31.900000000000034</v>
      </c>
      <c r="P4506" s="74">
        <f t="shared" si="3381"/>
        <v>370</v>
      </c>
      <c r="Q4506" s="127"/>
      <c r="R4506" s="96">
        <f t="shared" si="3370"/>
        <v>370</v>
      </c>
      <c r="S4506" s="96">
        <f t="shared" si="3370"/>
        <v>370</v>
      </c>
      <c r="T4506" s="93">
        <f t="shared" si="3382"/>
        <v>0</v>
      </c>
      <c r="U4506" s="209">
        <v>2</v>
      </c>
    </row>
    <row r="4507" spans="1:21" s="60" customFormat="1" ht="15.75" hidden="1" customHeight="1" thickBot="1">
      <c r="A4507" s="163" t="s">
        <v>549</v>
      </c>
      <c r="B4507" s="213"/>
      <c r="C4507" s="54" t="s">
        <v>2040</v>
      </c>
      <c r="D4507" s="73">
        <f t="shared" ref="D4507:O4507" si="3390">D4409-D4458</f>
        <v>0</v>
      </c>
      <c r="E4507" s="97">
        <f t="shared" si="3390"/>
        <v>0</v>
      </c>
      <c r="F4507" s="97">
        <f t="shared" si="3390"/>
        <v>0</v>
      </c>
      <c r="G4507" s="97">
        <f t="shared" si="3390"/>
        <v>0</v>
      </c>
      <c r="H4507" s="97">
        <f t="shared" si="3390"/>
        <v>0</v>
      </c>
      <c r="I4507" s="97">
        <f t="shared" si="3390"/>
        <v>0</v>
      </c>
      <c r="J4507" s="97">
        <f t="shared" si="3390"/>
        <v>0</v>
      </c>
      <c r="K4507" s="97">
        <f t="shared" si="3390"/>
        <v>0</v>
      </c>
      <c r="L4507" s="97">
        <f t="shared" si="3390"/>
        <v>0</v>
      </c>
      <c r="M4507" s="97">
        <f t="shared" si="3390"/>
        <v>0</v>
      </c>
      <c r="N4507" s="97">
        <f t="shared" si="3390"/>
        <v>0</v>
      </c>
      <c r="O4507" s="97">
        <f t="shared" si="3390"/>
        <v>0</v>
      </c>
      <c r="P4507" s="74">
        <f t="shared" si="3381"/>
        <v>0</v>
      </c>
      <c r="Q4507" s="127"/>
      <c r="R4507" s="96">
        <f t="shared" si="3370"/>
        <v>0</v>
      </c>
      <c r="S4507" s="96">
        <f t="shared" si="3370"/>
        <v>0</v>
      </c>
      <c r="T4507" s="93">
        <f t="shared" si="3382"/>
        <v>0</v>
      </c>
      <c r="U4507" s="209">
        <v>2</v>
      </c>
    </row>
    <row r="4508" spans="1:21" s="60" customFormat="1" ht="15.75" hidden="1" customHeight="1" thickBot="1">
      <c r="A4508" s="163" t="s">
        <v>549</v>
      </c>
      <c r="B4508" s="213"/>
      <c r="C4508" s="54" t="s">
        <v>2041</v>
      </c>
      <c r="D4508" s="73">
        <f t="shared" ref="D4508:O4508" si="3391">D4410-D4459</f>
        <v>0</v>
      </c>
      <c r="E4508" s="97">
        <f t="shared" si="3391"/>
        <v>0</v>
      </c>
      <c r="F4508" s="97">
        <f t="shared" si="3391"/>
        <v>0</v>
      </c>
      <c r="G4508" s="97">
        <f t="shared" si="3391"/>
        <v>0</v>
      </c>
      <c r="H4508" s="97">
        <f t="shared" si="3391"/>
        <v>0</v>
      </c>
      <c r="I4508" s="97">
        <f t="shared" si="3391"/>
        <v>0</v>
      </c>
      <c r="J4508" s="97">
        <f t="shared" si="3391"/>
        <v>0</v>
      </c>
      <c r="K4508" s="97">
        <f t="shared" si="3391"/>
        <v>0</v>
      </c>
      <c r="L4508" s="97">
        <f t="shared" si="3391"/>
        <v>0</v>
      </c>
      <c r="M4508" s="97">
        <f t="shared" si="3391"/>
        <v>0</v>
      </c>
      <c r="N4508" s="97">
        <f t="shared" si="3391"/>
        <v>0</v>
      </c>
      <c r="O4508" s="97">
        <f t="shared" si="3391"/>
        <v>0</v>
      </c>
      <c r="P4508" s="74">
        <f t="shared" si="3381"/>
        <v>0</v>
      </c>
      <c r="Q4508" s="127"/>
      <c r="R4508" s="96">
        <f t="shared" si="3370"/>
        <v>0</v>
      </c>
      <c r="S4508" s="96">
        <f t="shared" si="3370"/>
        <v>0</v>
      </c>
      <c r="T4508" s="93">
        <f t="shared" si="3382"/>
        <v>0</v>
      </c>
      <c r="U4508" s="209">
        <v>2</v>
      </c>
    </row>
    <row r="4509" spans="1:21" s="60" customFormat="1" ht="15.75" hidden="1" customHeight="1" thickBot="1">
      <c r="A4509" s="163" t="s">
        <v>549</v>
      </c>
      <c r="B4509" s="213"/>
      <c r="C4509" s="54" t="s">
        <v>2595</v>
      </c>
      <c r="D4509" s="73">
        <f t="shared" ref="D4509:O4509" si="3392">D4411-D4460</f>
        <v>0</v>
      </c>
      <c r="E4509" s="97">
        <f t="shared" si="3392"/>
        <v>0</v>
      </c>
      <c r="F4509" s="97">
        <f t="shared" si="3392"/>
        <v>0</v>
      </c>
      <c r="G4509" s="97">
        <f t="shared" si="3392"/>
        <v>0</v>
      </c>
      <c r="H4509" s="97">
        <f t="shared" si="3392"/>
        <v>0</v>
      </c>
      <c r="I4509" s="97">
        <f t="shared" si="3392"/>
        <v>0</v>
      </c>
      <c r="J4509" s="97">
        <f t="shared" si="3392"/>
        <v>0</v>
      </c>
      <c r="K4509" s="97">
        <f t="shared" si="3392"/>
        <v>0</v>
      </c>
      <c r="L4509" s="97">
        <f t="shared" si="3392"/>
        <v>0</v>
      </c>
      <c r="M4509" s="97">
        <f t="shared" si="3392"/>
        <v>0</v>
      </c>
      <c r="N4509" s="97">
        <f t="shared" si="3392"/>
        <v>0</v>
      </c>
      <c r="O4509" s="97">
        <f t="shared" si="3392"/>
        <v>0</v>
      </c>
      <c r="P4509" s="74">
        <f t="shared" ref="P4509:P4511" si="3393">SUM(D4509:O4509)</f>
        <v>0</v>
      </c>
      <c r="Q4509" s="127"/>
      <c r="R4509" s="96">
        <f t="shared" ref="R4509:S4509" si="3394">R4411-R4460</f>
        <v>0</v>
      </c>
      <c r="S4509" s="96">
        <f t="shared" si="3394"/>
        <v>0</v>
      </c>
      <c r="T4509" s="93">
        <f t="shared" ref="T4509:T4511" si="3395">R4509-S4509</f>
        <v>0</v>
      </c>
      <c r="U4509" s="209">
        <v>2</v>
      </c>
    </row>
    <row r="4510" spans="1:21" s="60" customFormat="1" ht="15.75" hidden="1" customHeight="1" thickBot="1">
      <c r="A4510" s="163" t="s">
        <v>549</v>
      </c>
      <c r="B4510" s="213"/>
      <c r="C4510" s="54" t="s">
        <v>2691</v>
      </c>
      <c r="D4510" s="73">
        <f t="shared" ref="D4510:O4510" si="3396">D4412-D4461</f>
        <v>0</v>
      </c>
      <c r="E4510" s="97">
        <f t="shared" si="3396"/>
        <v>0</v>
      </c>
      <c r="F4510" s="97">
        <f t="shared" si="3396"/>
        <v>0</v>
      </c>
      <c r="G4510" s="97">
        <f t="shared" si="3396"/>
        <v>0</v>
      </c>
      <c r="H4510" s="97">
        <f t="shared" si="3396"/>
        <v>0</v>
      </c>
      <c r="I4510" s="97">
        <f t="shared" si="3396"/>
        <v>0</v>
      </c>
      <c r="J4510" s="97">
        <f t="shared" si="3396"/>
        <v>0</v>
      </c>
      <c r="K4510" s="97">
        <f t="shared" si="3396"/>
        <v>0</v>
      </c>
      <c r="L4510" s="97">
        <f t="shared" si="3396"/>
        <v>0</v>
      </c>
      <c r="M4510" s="97">
        <f t="shared" si="3396"/>
        <v>0</v>
      </c>
      <c r="N4510" s="97">
        <f t="shared" si="3396"/>
        <v>0</v>
      </c>
      <c r="O4510" s="97">
        <f t="shared" si="3396"/>
        <v>0</v>
      </c>
      <c r="P4510" s="74">
        <f t="shared" si="3393"/>
        <v>0</v>
      </c>
      <c r="Q4510" s="127"/>
      <c r="R4510" s="96">
        <f t="shared" ref="R4510:S4510" si="3397">R4412-R4461</f>
        <v>0</v>
      </c>
      <c r="S4510" s="96">
        <f t="shared" si="3397"/>
        <v>0</v>
      </c>
      <c r="T4510" s="93">
        <f t="shared" si="3395"/>
        <v>0</v>
      </c>
      <c r="U4510" s="209">
        <v>2</v>
      </c>
    </row>
    <row r="4511" spans="1:21" s="60" customFormat="1" ht="15.75" hidden="1" customHeight="1" thickBot="1">
      <c r="A4511" s="163" t="s">
        <v>549</v>
      </c>
      <c r="B4511" s="213"/>
      <c r="C4511" s="54" t="s">
        <v>2787</v>
      </c>
      <c r="D4511" s="73">
        <f t="shared" ref="D4511:O4511" si="3398">D4413-D4462</f>
        <v>0</v>
      </c>
      <c r="E4511" s="97">
        <f t="shared" si="3398"/>
        <v>0</v>
      </c>
      <c r="F4511" s="97">
        <f t="shared" si="3398"/>
        <v>0</v>
      </c>
      <c r="G4511" s="97">
        <f t="shared" si="3398"/>
        <v>0</v>
      </c>
      <c r="H4511" s="97">
        <f t="shared" si="3398"/>
        <v>0</v>
      </c>
      <c r="I4511" s="97">
        <f t="shared" si="3398"/>
        <v>0</v>
      </c>
      <c r="J4511" s="97">
        <f t="shared" si="3398"/>
        <v>0</v>
      </c>
      <c r="K4511" s="97">
        <f t="shared" si="3398"/>
        <v>0</v>
      </c>
      <c r="L4511" s="97">
        <f t="shared" si="3398"/>
        <v>0</v>
      </c>
      <c r="M4511" s="97">
        <f t="shared" si="3398"/>
        <v>0</v>
      </c>
      <c r="N4511" s="97">
        <f t="shared" si="3398"/>
        <v>0</v>
      </c>
      <c r="O4511" s="97">
        <f t="shared" si="3398"/>
        <v>0</v>
      </c>
      <c r="P4511" s="74">
        <f t="shared" si="3393"/>
        <v>0</v>
      </c>
      <c r="Q4511" s="127"/>
      <c r="R4511" s="96">
        <f t="shared" ref="R4511:S4511" si="3399">R4413-R4462</f>
        <v>0</v>
      </c>
      <c r="S4511" s="96">
        <f t="shared" si="3399"/>
        <v>0</v>
      </c>
      <c r="T4511" s="93">
        <f t="shared" si="3395"/>
        <v>0</v>
      </c>
      <c r="U4511" s="209">
        <v>2</v>
      </c>
    </row>
    <row r="4512" spans="1:21" s="118" customFormat="1" ht="15.6" hidden="1" customHeight="1" thickBot="1">
      <c r="B4512" s="82"/>
      <c r="D4512" s="83"/>
      <c r="E4512" s="83"/>
      <c r="F4512" s="83"/>
      <c r="G4512" s="83"/>
      <c r="H4512" s="83"/>
      <c r="I4512" s="83"/>
      <c r="J4512" s="83"/>
      <c r="K4512" s="83"/>
      <c r="L4512" s="83"/>
      <c r="M4512" s="83"/>
      <c r="N4512" s="83"/>
      <c r="O4512" s="83"/>
      <c r="P4512" s="84"/>
      <c r="Q4512" s="84"/>
      <c r="R4512" s="83"/>
      <c r="S4512" s="83"/>
      <c r="T4512" s="67"/>
      <c r="U4512" s="209">
        <v>2</v>
      </c>
    </row>
    <row r="4513" spans="1:21" s="60" customFormat="1" ht="15.75" hidden="1" customHeight="1" thickBot="1">
      <c r="A4513" s="60" t="s">
        <v>82</v>
      </c>
      <c r="B4513" s="213"/>
      <c r="C4513" s="43" t="s">
        <v>381</v>
      </c>
      <c r="D4513" s="299">
        <v>8.5511574154996439E-2</v>
      </c>
      <c r="E4513" s="299">
        <v>0.14070194320179902</v>
      </c>
      <c r="F4513" s="299">
        <v>9.491528973995754E-2</v>
      </c>
      <c r="G4513" s="299">
        <v>9.2652075292278979E-2</v>
      </c>
      <c r="H4513" s="299">
        <v>8.5604139269987306E-2</v>
      </c>
      <c r="I4513" s="299">
        <v>8.0078553162184499E-2</v>
      </c>
      <c r="J4513" s="299">
        <v>7.0260016349487323E-2</v>
      </c>
      <c r="K4513" s="299">
        <v>7.1276071245925457E-2</v>
      </c>
      <c r="L4513" s="299">
        <v>6.9307035566167172E-2</v>
      </c>
      <c r="M4513" s="299">
        <v>6.9927913019347573E-2</v>
      </c>
      <c r="N4513" s="299">
        <v>6.8987050613969286E-2</v>
      </c>
      <c r="O4513" s="299">
        <v>7.077833838389945E-2</v>
      </c>
      <c r="P4513" s="290">
        <f>SUM(D4513:O4513)</f>
        <v>1</v>
      </c>
      <c r="Q4513" s="291"/>
      <c r="R4513" s="83"/>
      <c r="S4513" s="83"/>
      <c r="T4513" s="67"/>
      <c r="U4513" s="209">
        <v>2</v>
      </c>
    </row>
    <row r="4514" spans="1:21" s="60" customFormat="1" ht="15.75" hidden="1" customHeight="1" thickBot="1">
      <c r="A4514" s="60" t="s">
        <v>82</v>
      </c>
      <c r="B4514" s="213"/>
      <c r="C4514" s="43" t="s">
        <v>382</v>
      </c>
      <c r="D4514" s="119">
        <v>8.4913485389899096E-2</v>
      </c>
      <c r="E4514" s="119">
        <v>8.699263058939942E-2</v>
      </c>
      <c r="F4514" s="119">
        <v>9.2333160199397746E-2</v>
      </c>
      <c r="G4514" s="119">
        <v>9.5201026347395648E-2</v>
      </c>
      <c r="H4514" s="119">
        <v>9.375731562317019E-2</v>
      </c>
      <c r="I4514" s="119">
        <v>7.8179115431675231E-2</v>
      </c>
      <c r="J4514" s="119">
        <v>7.4056833016538481E-2</v>
      </c>
      <c r="K4514" s="119">
        <v>8.1311988953716885E-2</v>
      </c>
      <c r="L4514" s="119">
        <v>8.076113041222549E-2</v>
      </c>
      <c r="M4514" s="119">
        <v>7.8408296595606955E-2</v>
      </c>
      <c r="N4514" s="119">
        <v>7.6639039906809578E-2</v>
      </c>
      <c r="O4514" s="119">
        <v>7.7445977534165267E-2</v>
      </c>
      <c r="P4514" s="107">
        <f>SUM(D4514:O4514)</f>
        <v>0.99999999999999989</v>
      </c>
      <c r="Q4514" s="291"/>
      <c r="R4514" s="83"/>
      <c r="S4514" s="83"/>
      <c r="T4514" s="67"/>
      <c r="U4514" s="209">
        <v>2</v>
      </c>
    </row>
    <row r="4515" spans="1:21" s="60" customFormat="1" ht="15.75" hidden="1" customHeight="1" thickBot="1">
      <c r="A4515" s="60" t="s">
        <v>82</v>
      </c>
      <c r="B4515" s="213"/>
      <c r="C4515" s="43" t="s">
        <v>383</v>
      </c>
      <c r="D4515" s="346">
        <v>8.4980176786124365E-2</v>
      </c>
      <c r="E4515" s="346">
        <v>9.500602582012127E-2</v>
      </c>
      <c r="F4515" s="346">
        <v>9.6210566574686809E-2</v>
      </c>
      <c r="G4515" s="346">
        <v>9.4760002968626897E-2</v>
      </c>
      <c r="H4515" s="346">
        <v>9.2290512666434246E-2</v>
      </c>
      <c r="I4515" s="346">
        <v>8.1707698836369858E-2</v>
      </c>
      <c r="J4515" s="346">
        <v>7.6879120095242046E-2</v>
      </c>
      <c r="K4515" s="346">
        <v>8.1536955571920963E-2</v>
      </c>
      <c r="L4515" s="346">
        <v>7.7660360365275599E-2</v>
      </c>
      <c r="M4515" s="346">
        <v>7.7050736871248859E-2</v>
      </c>
      <c r="N4515" s="346">
        <v>6.9891168872606449E-2</v>
      </c>
      <c r="O4515" s="346">
        <v>7.2026674571342639E-2</v>
      </c>
      <c r="P4515" s="295">
        <f>SUM(D4515:O4515)</f>
        <v>1</v>
      </c>
      <c r="Q4515" s="291"/>
      <c r="R4515" s="83"/>
      <c r="S4515" s="83"/>
      <c r="T4515" s="67"/>
      <c r="U4515" s="209">
        <v>2</v>
      </c>
    </row>
    <row r="4516" spans="1:21" s="60" customFormat="1" ht="15.75" hidden="1" customHeight="1" thickBot="1">
      <c r="A4516" s="60" t="s">
        <v>82</v>
      </c>
      <c r="B4516" s="213"/>
      <c r="C4516" s="43" t="s">
        <v>384</v>
      </c>
      <c r="D4516" s="153">
        <f t="shared" ref="D4516:D4523" si="3400">D4538/$P4538</f>
        <v>8.8311234094627461E-2</v>
      </c>
      <c r="E4516" s="154">
        <f t="shared" ref="E4516:O4516" si="3401">E4538/$P4538</f>
        <v>9.35572378186625E-2</v>
      </c>
      <c r="F4516" s="154">
        <f t="shared" si="3401"/>
        <v>9.900605299339911E-2</v>
      </c>
      <c r="G4516" s="154">
        <f t="shared" si="3401"/>
        <v>9.6949235861336358E-2</v>
      </c>
      <c r="H4516" s="154">
        <f t="shared" si="3401"/>
        <v>8.8637054425216522E-2</v>
      </c>
      <c r="I4516" s="154">
        <f t="shared" si="3401"/>
        <v>7.3981093820745872E-2</v>
      </c>
      <c r="J4516" s="154">
        <f t="shared" si="3401"/>
        <v>7.9302539133254468E-2</v>
      </c>
      <c r="K4516" s="154">
        <f t="shared" si="3401"/>
        <v>8.491019095365987E-2</v>
      </c>
      <c r="L4516" s="154">
        <f t="shared" si="3401"/>
        <v>7.6040775743481948E-2</v>
      </c>
      <c r="M4516" s="154">
        <f t="shared" si="3401"/>
        <v>7.0912652984862032E-2</v>
      </c>
      <c r="N4516" s="154">
        <f t="shared" si="3401"/>
        <v>6.9997456570341468E-2</v>
      </c>
      <c r="O4516" s="154">
        <f t="shared" si="3401"/>
        <v>7.8394475600412405E-2</v>
      </c>
      <c r="P4516" s="155">
        <f>SUM(D4516:O4516)</f>
        <v>1</v>
      </c>
      <c r="Q4516" s="291"/>
      <c r="R4516" s="83"/>
      <c r="S4516" s="83"/>
      <c r="T4516" s="67"/>
      <c r="U4516" s="209">
        <v>2</v>
      </c>
    </row>
    <row r="4517" spans="1:21" s="60" customFormat="1" ht="15.75" hidden="1" customHeight="1" thickBot="1">
      <c r="A4517" s="60" t="s">
        <v>82</v>
      </c>
      <c r="B4517" s="213"/>
      <c r="C4517" s="44" t="s">
        <v>385</v>
      </c>
      <c r="D4517" s="153">
        <f t="shared" si="3400"/>
        <v>9.4420453964419254E-2</v>
      </c>
      <c r="E4517" s="296">
        <f t="shared" ref="E4517:O4518" si="3402">E4539/$P4539</f>
        <v>9.2229648682955787E-2</v>
      </c>
      <c r="F4517" s="296">
        <f t="shared" si="3402"/>
        <v>0.1032365433553271</v>
      </c>
      <c r="G4517" s="296">
        <f t="shared" si="3402"/>
        <v>9.6374006017086469E-2</v>
      </c>
      <c r="H4517" s="296">
        <f t="shared" si="3402"/>
        <v>9.1730789102987639E-2</v>
      </c>
      <c r="I4517" s="296">
        <f t="shared" si="3402"/>
        <v>8.0045014884679563E-2</v>
      </c>
      <c r="J4517" s="296">
        <f t="shared" si="3402"/>
        <v>7.2270372253957521E-2</v>
      </c>
      <c r="K4517" s="296">
        <f t="shared" si="3402"/>
        <v>7.5300912110952925E-2</v>
      </c>
      <c r="L4517" s="296">
        <f t="shared" si="3402"/>
        <v>7.0518423400137628E-2</v>
      </c>
      <c r="M4517" s="296">
        <f t="shared" si="3402"/>
        <v>7.1413226352816717E-2</v>
      </c>
      <c r="N4517" s="296">
        <f t="shared" si="3402"/>
        <v>7.4257819498122754E-2</v>
      </c>
      <c r="O4517" s="296">
        <f t="shared" si="3402"/>
        <v>7.8202790376556558E-2</v>
      </c>
      <c r="P4517" s="155">
        <f>SUM(D4517:O4517)</f>
        <v>0.99999999999999978</v>
      </c>
      <c r="Q4517" s="157">
        <f>(P4539/P4538-1)</f>
        <v>-4.4649777729827811E-2</v>
      </c>
      <c r="R4517" s="83"/>
      <c r="S4517" s="83"/>
      <c r="T4517" s="67"/>
      <c r="U4517" s="209">
        <v>2</v>
      </c>
    </row>
    <row r="4518" spans="1:21" s="60" customFormat="1" ht="15.75" hidden="1" customHeight="1" thickBot="1">
      <c r="A4518" s="60" t="s">
        <v>82</v>
      </c>
      <c r="B4518" s="213"/>
      <c r="C4518" s="43" t="s">
        <v>494</v>
      </c>
      <c r="D4518" s="153">
        <f t="shared" si="3400"/>
        <v>8.8388256175876395E-2</v>
      </c>
      <c r="E4518" s="296">
        <f t="shared" si="3402"/>
        <v>9.4820839220907463E-2</v>
      </c>
      <c r="F4518" s="296">
        <f t="shared" si="3402"/>
        <v>9.9875654102488387E-2</v>
      </c>
      <c r="G4518" s="296">
        <f t="shared" si="3402"/>
        <v>9.3861789178603633E-2</v>
      </c>
      <c r="H4518" s="296">
        <f t="shared" si="3402"/>
        <v>9.5603858435663061E-2</v>
      </c>
      <c r="I4518" s="296">
        <f t="shared" si="3402"/>
        <v>8.0669559805623972E-2</v>
      </c>
      <c r="J4518" s="296">
        <f t="shared" si="3402"/>
        <v>7.2774380967331687E-2</v>
      </c>
      <c r="K4518" s="296">
        <f t="shared" si="3402"/>
        <v>7.8305790525114813E-2</v>
      </c>
      <c r="L4518" s="296">
        <f t="shared" si="3402"/>
        <v>7.1321313350294527E-2</v>
      </c>
      <c r="M4518" s="296">
        <f t="shared" si="3402"/>
        <v>7.3838330349352999E-2</v>
      </c>
      <c r="N4518" s="296">
        <f t="shared" si="3402"/>
        <v>7.3028386035454917E-2</v>
      </c>
      <c r="O4518" s="296">
        <f t="shared" si="3402"/>
        <v>7.7511841853288299E-2</v>
      </c>
      <c r="P4518" s="155">
        <f t="shared" ref="P4518:P4523" si="3403">SUM(D4518:O4518)</f>
        <v>1</v>
      </c>
      <c r="Q4518" s="157">
        <f t="shared" ref="Q4518:Q4523" si="3404">(P4540/P4539-1)</f>
        <v>-4.2765978930399795E-2</v>
      </c>
      <c r="R4518" s="83"/>
      <c r="S4518" s="83"/>
      <c r="T4518" s="67"/>
      <c r="U4518" s="209">
        <v>2</v>
      </c>
    </row>
    <row r="4519" spans="1:21" s="60" customFormat="1" ht="15.75" hidden="1" customHeight="1" thickBot="1">
      <c r="A4519" s="60" t="s">
        <v>82</v>
      </c>
      <c r="B4519" s="213"/>
      <c r="C4519" s="43" t="s">
        <v>617</v>
      </c>
      <c r="D4519" s="153">
        <f t="shared" si="3400"/>
        <v>8.1701194708967848E-2</v>
      </c>
      <c r="E4519" s="296">
        <f t="shared" ref="E4519:O4519" si="3405">E4541/$P4541</f>
        <v>9.1961036877845334E-2</v>
      </c>
      <c r="F4519" s="296">
        <f t="shared" si="3405"/>
        <v>9.106546577310054E-2</v>
      </c>
      <c r="G4519" s="296">
        <f t="shared" si="3405"/>
        <v>9.3427212299218271E-2</v>
      </c>
      <c r="H4519" s="296">
        <f t="shared" si="3405"/>
        <v>9.1421168949564355E-2</v>
      </c>
      <c r="I4519" s="296">
        <f t="shared" si="3405"/>
        <v>7.7578587957709305E-2</v>
      </c>
      <c r="J4519" s="296">
        <f t="shared" si="3405"/>
        <v>7.8154565377794263E-2</v>
      </c>
      <c r="K4519" s="296">
        <f t="shared" si="3405"/>
        <v>8.050017400534612E-2</v>
      </c>
      <c r="L4519" s="296">
        <f t="shared" si="3405"/>
        <v>8.129397588800015E-2</v>
      </c>
      <c r="M4519" s="296">
        <f t="shared" si="3405"/>
        <v>9.0191667352897797E-2</v>
      </c>
      <c r="N4519" s="296">
        <f t="shared" si="3405"/>
        <v>6.2771661717774346E-2</v>
      </c>
      <c r="O4519" s="296">
        <f t="shared" si="3405"/>
        <v>7.9933289091781698E-2</v>
      </c>
      <c r="P4519" s="155">
        <f t="shared" si="3403"/>
        <v>1.0000000000000002</v>
      </c>
      <c r="Q4519" s="156">
        <f t="shared" si="3404"/>
        <v>2.7599698150616803E-2</v>
      </c>
      <c r="R4519" s="83"/>
      <c r="S4519" s="83"/>
      <c r="T4519" s="67"/>
      <c r="U4519" s="209">
        <v>2</v>
      </c>
    </row>
    <row r="4520" spans="1:21" s="60" customFormat="1" ht="15.75" hidden="1" customHeight="1" thickBot="1">
      <c r="A4520" s="60" t="s">
        <v>82</v>
      </c>
      <c r="B4520" s="213"/>
      <c r="C4520" s="43" t="s">
        <v>713</v>
      </c>
      <c r="D4520" s="153">
        <f t="shared" si="3400"/>
        <v>7.1905533603858374E-2</v>
      </c>
      <c r="E4520" s="296">
        <f t="shared" ref="E4520:O4520" si="3406">E4542/$P4542</f>
        <v>9.1808547121715905E-2</v>
      </c>
      <c r="F4520" s="296">
        <f t="shared" si="3406"/>
        <v>9.2614146911129916E-2</v>
      </c>
      <c r="G4520" s="296">
        <f t="shared" si="3406"/>
        <v>0.10342503342756056</v>
      </c>
      <c r="H4520" s="296">
        <f t="shared" si="3406"/>
        <v>8.9549322132398523E-2</v>
      </c>
      <c r="I4520" s="296">
        <f t="shared" si="3406"/>
        <v>7.7334865890082066E-2</v>
      </c>
      <c r="J4520" s="296">
        <f t="shared" si="3406"/>
        <v>8.115583767172499E-2</v>
      </c>
      <c r="K4520" s="296">
        <f t="shared" si="3406"/>
        <v>7.6569784061062796E-2</v>
      </c>
      <c r="L4520" s="296">
        <f t="shared" si="3406"/>
        <v>7.5779913020259118E-2</v>
      </c>
      <c r="M4520" s="296">
        <f t="shared" si="3406"/>
        <v>7.884535536783982E-2</v>
      </c>
      <c r="N4520" s="296">
        <f t="shared" si="3406"/>
        <v>7.8263301298735752E-2</v>
      </c>
      <c r="O4520" s="296">
        <f t="shared" si="3406"/>
        <v>8.2748359493632143E-2</v>
      </c>
      <c r="P4520" s="155">
        <f t="shared" si="3403"/>
        <v>0.99999999999999989</v>
      </c>
      <c r="Q4520" s="156">
        <f t="shared" si="3404"/>
        <v>0.27593288802382299</v>
      </c>
      <c r="R4520" s="83"/>
      <c r="S4520" s="83"/>
      <c r="T4520" s="232"/>
      <c r="U4520" s="209">
        <v>2</v>
      </c>
    </row>
    <row r="4521" spans="1:21" s="60" customFormat="1" ht="15.75" hidden="1" customHeight="1" thickBot="1">
      <c r="A4521" s="60" t="s">
        <v>82</v>
      </c>
      <c r="B4521" s="62"/>
      <c r="C4521" s="45" t="s">
        <v>802</v>
      </c>
      <c r="D4521" s="298">
        <f t="shared" si="3400"/>
        <v>9.1419540410033195E-2</v>
      </c>
      <c r="E4521" s="299">
        <f t="shared" ref="E4521:O4521" si="3407">E4543/$P4543</f>
        <v>9.5480350005527168E-2</v>
      </c>
      <c r="F4521" s="299">
        <f t="shared" si="3407"/>
        <v>9.7958891216828659E-2</v>
      </c>
      <c r="G4521" s="299">
        <f t="shared" si="3407"/>
        <v>9.505475999123536E-2</v>
      </c>
      <c r="H4521" s="299">
        <f t="shared" si="3407"/>
        <v>8.6002415701598028E-2</v>
      </c>
      <c r="I4521" s="299">
        <f t="shared" si="3407"/>
        <v>8.3690794610080069E-2</v>
      </c>
      <c r="J4521" s="299">
        <f t="shared" si="3407"/>
        <v>7.9770310167909517E-2</v>
      </c>
      <c r="K4521" s="299">
        <f t="shared" si="3407"/>
        <v>7.5778293157323026E-2</v>
      </c>
      <c r="L4521" s="299">
        <f t="shared" si="3407"/>
        <v>7.5895634814140175E-2</v>
      </c>
      <c r="M4521" s="299">
        <f t="shared" si="3407"/>
        <v>7.1449713190649425E-2</v>
      </c>
      <c r="N4521" s="299">
        <f t="shared" si="3407"/>
        <v>7.0627501946135485E-2</v>
      </c>
      <c r="O4521" s="299">
        <f t="shared" si="3407"/>
        <v>7.6871794788539921E-2</v>
      </c>
      <c r="P4521" s="300">
        <f t="shared" si="3403"/>
        <v>0.99999999999999989</v>
      </c>
      <c r="Q4521" s="301">
        <f t="shared" si="3404"/>
        <v>1.1393605315562327E-2</v>
      </c>
      <c r="R4521" s="83"/>
      <c r="S4521" s="83"/>
      <c r="T4521" s="67"/>
      <c r="U4521" s="209">
        <v>2</v>
      </c>
    </row>
    <row r="4522" spans="1:21" s="60" customFormat="1" ht="15.75" hidden="1" customHeight="1" thickBot="1">
      <c r="A4522" s="60" t="s">
        <v>82</v>
      </c>
      <c r="B4522" s="62"/>
      <c r="C4522" s="45" t="s">
        <v>881</v>
      </c>
      <c r="D4522" s="130">
        <f t="shared" si="3400"/>
        <v>8.5634430426820285E-2</v>
      </c>
      <c r="E4522" s="119">
        <f t="shared" ref="E4522:O4523" si="3408">E4544/$P4544</f>
        <v>9.0631915982072583E-2</v>
      </c>
      <c r="F4522" s="119">
        <f t="shared" si="3408"/>
        <v>0.10208344290232289</v>
      </c>
      <c r="G4522" s="119">
        <f t="shared" si="3408"/>
        <v>9.6458504112870366E-2</v>
      </c>
      <c r="H4522" s="119">
        <f t="shared" si="3408"/>
        <v>8.8658795776467431E-2</v>
      </c>
      <c r="I4522" s="119">
        <f t="shared" si="3408"/>
        <v>8.1108362301567816E-2</v>
      </c>
      <c r="J4522" s="119">
        <f t="shared" si="3408"/>
        <v>7.4720733624135074E-2</v>
      </c>
      <c r="K4522" s="119">
        <f t="shared" si="3408"/>
        <v>7.5936965535402343E-2</v>
      </c>
      <c r="L4522" s="119">
        <f t="shared" si="3408"/>
        <v>7.2098778480144787E-2</v>
      </c>
      <c r="M4522" s="119">
        <f t="shared" si="3408"/>
        <v>7.4382617240064813E-2</v>
      </c>
      <c r="N4522" s="119">
        <f t="shared" si="3408"/>
        <v>7.4429654487895958E-2</v>
      </c>
      <c r="O4522" s="119">
        <f t="shared" si="3408"/>
        <v>8.3855799130235636E-2</v>
      </c>
      <c r="P4522" s="175">
        <f t="shared" si="3403"/>
        <v>1</v>
      </c>
      <c r="Q4522" s="176">
        <f t="shared" si="3404"/>
        <v>-2.3579097895458312E-2</v>
      </c>
      <c r="R4522" s="83"/>
      <c r="S4522" s="83"/>
      <c r="T4522" s="67"/>
      <c r="U4522" s="209">
        <v>2</v>
      </c>
    </row>
    <row r="4523" spans="1:21" s="60" customFormat="1" ht="15.6" hidden="1" customHeight="1" thickBot="1">
      <c r="A4523" s="60" t="s">
        <v>82</v>
      </c>
      <c r="B4523" s="62"/>
      <c r="C4523" s="45" t="s">
        <v>965</v>
      </c>
      <c r="D4523" s="130">
        <f t="shared" si="3400"/>
        <v>8.7729511044998806E-2</v>
      </c>
      <c r="E4523" s="119">
        <f t="shared" si="3408"/>
        <v>9.211021992174824E-2</v>
      </c>
      <c r="F4523" s="119">
        <f t="shared" si="3408"/>
        <v>9.0139070053504466E-2</v>
      </c>
      <c r="G4523" s="119">
        <f t="shared" si="3408"/>
        <v>9.8253365990798619E-2</v>
      </c>
      <c r="H4523" s="119">
        <f t="shared" si="3408"/>
        <v>9.0911211989911866E-2</v>
      </c>
      <c r="I4523" s="119">
        <f t="shared" si="3408"/>
        <v>8.3009772774573373E-2</v>
      </c>
      <c r="J4523" s="119">
        <f t="shared" si="3408"/>
        <v>0.10856249764933563</v>
      </c>
      <c r="K4523" s="119">
        <f t="shared" si="3408"/>
        <v>4.7801460698716013E-2</v>
      </c>
      <c r="L4523" s="119">
        <f t="shared" si="3408"/>
        <v>7.5763551884255889E-2</v>
      </c>
      <c r="M4523" s="119">
        <f t="shared" si="3408"/>
        <v>7.5549598311381194E-2</v>
      </c>
      <c r="N4523" s="119">
        <f t="shared" si="3408"/>
        <v>7.268877017609382E-2</v>
      </c>
      <c r="O4523" s="119">
        <f t="shared" si="3408"/>
        <v>7.7480969504682085E-2</v>
      </c>
      <c r="P4523" s="175">
        <f t="shared" si="3403"/>
        <v>1</v>
      </c>
      <c r="Q4523" s="176">
        <f t="shared" si="3404"/>
        <v>4.2783901451785011E-2</v>
      </c>
      <c r="R4523" s="83"/>
      <c r="S4523" s="83"/>
      <c r="T4523" s="67"/>
      <c r="U4523" s="209">
        <v>2</v>
      </c>
    </row>
    <row r="4524" spans="1:21" s="60" customFormat="1" ht="15.6" hidden="1" customHeight="1" thickBot="1">
      <c r="A4524" s="60" t="s">
        <v>82</v>
      </c>
      <c r="B4524" s="62"/>
      <c r="C4524" s="45" t="s">
        <v>1101</v>
      </c>
      <c r="D4524" s="130">
        <f t="shared" ref="D4524:O4524" si="3409">D4547/$P4547</f>
        <v>8.345860845832738E-2</v>
      </c>
      <c r="E4524" s="119">
        <f t="shared" si="3409"/>
        <v>9.1676234135393178E-2</v>
      </c>
      <c r="F4524" s="119">
        <f t="shared" si="3409"/>
        <v>9.7556670361739345E-2</v>
      </c>
      <c r="G4524" s="119">
        <f t="shared" si="3409"/>
        <v>9.1801876321634376E-2</v>
      </c>
      <c r="H4524" s="119">
        <f t="shared" si="3409"/>
        <v>4.358972826443043E-2</v>
      </c>
      <c r="I4524" s="119">
        <f t="shared" si="3409"/>
        <v>0.13195564475498314</v>
      </c>
      <c r="J4524" s="119">
        <f t="shared" si="3409"/>
        <v>7.5341686746794784E-2</v>
      </c>
      <c r="K4524" s="119">
        <f t="shared" si="3409"/>
        <v>7.9496916081407645E-2</v>
      </c>
      <c r="L4524" s="119">
        <f t="shared" si="3409"/>
        <v>6.9930252591622513E-2</v>
      </c>
      <c r="M4524" s="119">
        <f t="shared" si="3409"/>
        <v>7.5098727993780076E-2</v>
      </c>
      <c r="N4524" s="119">
        <f t="shared" si="3409"/>
        <v>7.6083970273604709E-2</v>
      </c>
      <c r="O4524" s="119">
        <f t="shared" si="3409"/>
        <v>8.4009684016282449E-2</v>
      </c>
      <c r="P4524" s="175">
        <f>SUM(D4524:O4524)</f>
        <v>1</v>
      </c>
      <c r="Q4524" s="176">
        <f>(P4547/P4545-1)</f>
        <v>8.2767512418389089E-3</v>
      </c>
      <c r="R4524" s="83"/>
      <c r="S4524" s="83"/>
      <c r="T4524" s="67"/>
      <c r="U4524" s="209">
        <v>2</v>
      </c>
    </row>
    <row r="4525" spans="1:21" s="60" customFormat="1" ht="15.6" hidden="1" customHeight="1" thickBot="1">
      <c r="A4525" s="60" t="s">
        <v>82</v>
      </c>
      <c r="B4525" s="62">
        <f>+B4406+1</f>
        <v>774</v>
      </c>
      <c r="C4525" s="45" t="s">
        <v>2042</v>
      </c>
      <c r="D4525" s="130">
        <f t="shared" ref="D4525:D4531" si="3410">D4548/$P4548</f>
        <v>9.0234419790099274E-2</v>
      </c>
      <c r="E4525" s="119">
        <f t="shared" ref="E4525:O4525" si="3411">E4548/$P4548</f>
        <v>9.8304274035339007E-2</v>
      </c>
      <c r="F4525" s="119">
        <f t="shared" si="3411"/>
        <v>9.8144362187893242E-2</v>
      </c>
      <c r="G4525" s="119">
        <f t="shared" si="3411"/>
        <v>9.7777527496999528E-2</v>
      </c>
      <c r="H4525" s="119">
        <f t="shared" si="3411"/>
        <v>9.1242445776818254E-2</v>
      </c>
      <c r="I4525" s="119">
        <f t="shared" si="3411"/>
        <v>8.0871399307017033E-2</v>
      </c>
      <c r="J4525" s="119">
        <f t="shared" si="3411"/>
        <v>8.3260177702894608E-2</v>
      </c>
      <c r="K4525" s="119">
        <f t="shared" si="3411"/>
        <v>7.4042914714358574E-2</v>
      </c>
      <c r="L4525" s="119">
        <f t="shared" si="3411"/>
        <v>7.3663884898157186E-2</v>
      </c>
      <c r="M4525" s="119">
        <f t="shared" si="3411"/>
        <v>7.1620851520571946E-2</v>
      </c>
      <c r="N4525" s="119">
        <f t="shared" si="3411"/>
        <v>7.6548420344963383E-2</v>
      </c>
      <c r="O4525" s="119">
        <f t="shared" si="3411"/>
        <v>6.4289322224887979E-2</v>
      </c>
      <c r="P4525" s="175">
        <f t="shared" ref="P4525:P4534" si="3412">SUM(D4525:O4525)</f>
        <v>1</v>
      </c>
      <c r="Q4525" s="176">
        <f>(P4548/P4547-1)</f>
        <v>-1.8277072978244102E-2</v>
      </c>
      <c r="R4525" s="83"/>
      <c r="S4525" s="83"/>
      <c r="T4525" s="67"/>
      <c r="U4525" s="209">
        <v>2</v>
      </c>
    </row>
    <row r="4526" spans="1:21" s="60" customFormat="1" ht="15.6" hidden="1" customHeight="1">
      <c r="A4526" s="60" t="s">
        <v>82</v>
      </c>
      <c r="B4526" s="408">
        <f>+B4525+1</f>
        <v>775</v>
      </c>
      <c r="C4526" s="544" t="s">
        <v>2043</v>
      </c>
      <c r="D4526" s="460">
        <f t="shared" si="3410"/>
        <v>8.131924093476138E-2</v>
      </c>
      <c r="E4526" s="346">
        <f t="shared" ref="E4526:O4526" si="3413">E4549/$P4549</f>
        <v>9.077867765557518E-2</v>
      </c>
      <c r="F4526" s="346">
        <f t="shared" si="3413"/>
        <v>9.4038207452401934E-2</v>
      </c>
      <c r="G4526" s="346">
        <f t="shared" si="3413"/>
        <v>9.7723644960964501E-2</v>
      </c>
      <c r="H4526" s="346">
        <f t="shared" si="3413"/>
        <v>9.2577745143208781E-2</v>
      </c>
      <c r="I4526" s="346">
        <f t="shared" si="3413"/>
        <v>7.7731419345860489E-2</v>
      </c>
      <c r="J4526" s="346">
        <f t="shared" si="3413"/>
        <v>8.2401203231497813E-2</v>
      </c>
      <c r="K4526" s="346">
        <f t="shared" si="3413"/>
        <v>7.5656506820594063E-2</v>
      </c>
      <c r="L4526" s="346">
        <f t="shared" si="3413"/>
        <v>7.1212236355412198E-2</v>
      </c>
      <c r="M4526" s="346">
        <f t="shared" si="3413"/>
        <v>8.0520025636365053E-2</v>
      </c>
      <c r="N4526" s="346">
        <f t="shared" si="3413"/>
        <v>7.6571793445917066E-2</v>
      </c>
      <c r="O4526" s="346">
        <f t="shared" si="3413"/>
        <v>7.9469299017441541E-2</v>
      </c>
      <c r="P4526" s="545">
        <f t="shared" si="3412"/>
        <v>1</v>
      </c>
      <c r="Q4526" s="548">
        <f t="shared" ref="Q4526:Q4534" si="3414">(P4549/P4548-1)</f>
        <v>-2.4095428868036173E-3</v>
      </c>
      <c r="R4526" s="83"/>
      <c r="S4526" s="83"/>
      <c r="T4526" s="67"/>
      <c r="U4526" s="209">
        <v>2</v>
      </c>
    </row>
    <row r="4527" spans="1:21" s="60" customFormat="1" ht="15.6" customHeight="1">
      <c r="A4527" s="60" t="s">
        <v>82</v>
      </c>
      <c r="B4527" s="513">
        <v>721</v>
      </c>
      <c r="C4527" s="550" t="s">
        <v>2044</v>
      </c>
      <c r="D4527" s="119">
        <f t="shared" si="3410"/>
        <v>8.3584822382531301E-2</v>
      </c>
      <c r="E4527" s="119">
        <f t="shared" ref="E4527:O4527" si="3415">E4550/$P4550</f>
        <v>8.2443055804751961E-2</v>
      </c>
      <c r="F4527" s="119">
        <f t="shared" si="3415"/>
        <v>9.2418665282997151E-2</v>
      </c>
      <c r="G4527" s="119">
        <f t="shared" si="3415"/>
        <v>9.3569833865125823E-2</v>
      </c>
      <c r="H4527" s="119">
        <f t="shared" si="3415"/>
        <v>8.7056250875946567E-2</v>
      </c>
      <c r="I4527" s="119">
        <f t="shared" si="3415"/>
        <v>7.5468689010687567E-2</v>
      </c>
      <c r="J4527" s="119">
        <f t="shared" si="3415"/>
        <v>0.11131768712801689</v>
      </c>
      <c r="K4527" s="119">
        <f t="shared" si="3415"/>
        <v>3.9543559816401237E-2</v>
      </c>
      <c r="L4527" s="119">
        <f t="shared" si="3415"/>
        <v>8.0405626189398158E-2</v>
      </c>
      <c r="M4527" s="119">
        <f t="shared" si="3415"/>
        <v>8.1105757768157982E-2</v>
      </c>
      <c r="N4527" s="119">
        <f t="shared" si="3415"/>
        <v>8.4487053863453662E-2</v>
      </c>
      <c r="O4527" s="119">
        <f t="shared" si="3415"/>
        <v>8.8598998012531682E-2</v>
      </c>
      <c r="P4527" s="175">
        <f t="shared" si="3412"/>
        <v>1</v>
      </c>
      <c r="Q4527" s="556">
        <f t="shared" si="3414"/>
        <v>0.11891683267078035</v>
      </c>
      <c r="R4527" s="83"/>
      <c r="S4527" s="83"/>
      <c r="T4527" s="67"/>
      <c r="U4527" s="209">
        <v>1</v>
      </c>
    </row>
    <row r="4528" spans="1:21" s="60" customFormat="1" ht="15.6" customHeight="1">
      <c r="A4528" s="60" t="s">
        <v>82</v>
      </c>
      <c r="B4528" s="513">
        <f>+B4527+1</f>
        <v>722</v>
      </c>
      <c r="C4528" s="550" t="s">
        <v>2045</v>
      </c>
      <c r="D4528" s="119">
        <f t="shared" si="3410"/>
        <v>8.0143144965657914E-2</v>
      </c>
      <c r="E4528" s="119">
        <f t="shared" ref="E4528:O4528" si="3416">E4551/$P4551</f>
        <v>9.0850245777324312E-2</v>
      </c>
      <c r="F4528" s="119">
        <f t="shared" si="3416"/>
        <v>9.4719087954925341E-2</v>
      </c>
      <c r="G4528" s="119">
        <f t="shared" si="3416"/>
        <v>9.4019635170389526E-2</v>
      </c>
      <c r="H4528" s="119">
        <f t="shared" si="3416"/>
        <v>8.3383365316077318E-2</v>
      </c>
      <c r="I4528" s="119">
        <f t="shared" si="3416"/>
        <v>7.7964132899554034E-2</v>
      </c>
      <c r="J4528" s="119">
        <f t="shared" si="3416"/>
        <v>7.2484815875838035E-2</v>
      </c>
      <c r="K4528" s="119">
        <f t="shared" si="3416"/>
        <v>8.3342970321704082E-2</v>
      </c>
      <c r="L4528" s="119">
        <f t="shared" si="3416"/>
        <v>7.2184360759997665E-2</v>
      </c>
      <c r="M4528" s="119">
        <f t="shared" si="3416"/>
        <v>7.9542524357485087E-2</v>
      </c>
      <c r="N4528" s="119">
        <f t="shared" si="3416"/>
        <v>7.4079086347479575E-2</v>
      </c>
      <c r="O4528" s="119">
        <f t="shared" si="3416"/>
        <v>9.7286630253567125E-2</v>
      </c>
      <c r="P4528" s="175">
        <f t="shared" si="3412"/>
        <v>1.0000000000000002</v>
      </c>
      <c r="Q4528" s="556">
        <f t="shared" si="3414"/>
        <v>0.17843007541195366</v>
      </c>
      <c r="R4528" s="83"/>
      <c r="S4528" s="83"/>
      <c r="T4528" s="67"/>
      <c r="U4528" s="209">
        <v>1</v>
      </c>
    </row>
    <row r="4529" spans="1:21" s="60" customFormat="1" ht="15.75" customHeight="1">
      <c r="A4529" s="60" t="s">
        <v>82</v>
      </c>
      <c r="B4529" s="513">
        <f>+B4528+1</f>
        <v>723</v>
      </c>
      <c r="C4529" s="550" t="s">
        <v>2046</v>
      </c>
      <c r="D4529" s="119">
        <f t="shared" si="3410"/>
        <v>8.8680017575223771E-2</v>
      </c>
      <c r="E4529" s="119">
        <f t="shared" ref="E4529:O4529" si="3417">E4552/$P4552</f>
        <v>9.4472903309005138E-2</v>
      </c>
      <c r="F4529" s="119">
        <f t="shared" si="3417"/>
        <v>9.7159919571896819E-2</v>
      </c>
      <c r="G4529" s="119">
        <f t="shared" si="3417"/>
        <v>0.10192330219774018</v>
      </c>
      <c r="H4529" s="119">
        <f t="shared" si="3417"/>
        <v>9.2704143589713586E-2</v>
      </c>
      <c r="I4529" s="119">
        <f t="shared" si="3417"/>
        <v>7.9099219929333248E-2</v>
      </c>
      <c r="J4529" s="119">
        <f t="shared" si="3417"/>
        <v>7.6238968953004665E-2</v>
      </c>
      <c r="K4529" s="119">
        <f t="shared" si="3417"/>
        <v>7.655078776069256E-2</v>
      </c>
      <c r="L4529" s="119">
        <f t="shared" si="3417"/>
        <v>7.2068217946903004E-2</v>
      </c>
      <c r="M4529" s="119">
        <f t="shared" si="3417"/>
        <v>7.0764927244067424E-2</v>
      </c>
      <c r="N4529" s="119">
        <f t="shared" si="3417"/>
        <v>7.541741617157556E-2</v>
      </c>
      <c r="O4529" s="119">
        <f t="shared" si="3417"/>
        <v>7.4920175750844059E-2</v>
      </c>
      <c r="P4529" s="175">
        <f t="shared" si="3412"/>
        <v>1</v>
      </c>
      <c r="Q4529" s="556">
        <f t="shared" si="3414"/>
        <v>2.4431648328004485E-2</v>
      </c>
      <c r="R4529" s="83"/>
      <c r="S4529" s="83"/>
      <c r="T4529" s="67"/>
      <c r="U4529" s="209">
        <v>1</v>
      </c>
    </row>
    <row r="4530" spans="1:21" s="60" customFormat="1" ht="15.75" customHeight="1">
      <c r="A4530" s="60" t="s">
        <v>82</v>
      </c>
      <c r="B4530" s="513">
        <f>+B4529+1</f>
        <v>724</v>
      </c>
      <c r="C4530" s="550" t="s">
        <v>2047</v>
      </c>
      <c r="D4530" s="119">
        <f t="shared" si="3410"/>
        <v>8.7358628923290452E-2</v>
      </c>
      <c r="E4530" s="119">
        <f t="shared" ref="E4530:O4530" si="3418">E4553/$P4553</f>
        <v>9.4393606515422751E-2</v>
      </c>
      <c r="F4530" s="119">
        <f t="shared" si="3418"/>
        <v>9.4979157012397647E-2</v>
      </c>
      <c r="G4530" s="119">
        <f t="shared" si="3418"/>
        <v>7.6960390624108851E-2</v>
      </c>
      <c r="H4530" s="119">
        <f t="shared" si="3418"/>
        <v>0.1035451813257252</v>
      </c>
      <c r="I4530" s="119">
        <f t="shared" si="3418"/>
        <v>7.3563668744406105E-2</v>
      </c>
      <c r="J4530" s="119">
        <f t="shared" si="3418"/>
        <v>7.7839430323319067E-2</v>
      </c>
      <c r="K4530" s="119">
        <f t="shared" si="3418"/>
        <v>7.7318258814823307E-2</v>
      </c>
      <c r="L4530" s="119">
        <f t="shared" si="3418"/>
        <v>7.3764049724048361E-2</v>
      </c>
      <c r="M4530" s="119">
        <f t="shared" si="3418"/>
        <v>7.7833969148819265E-2</v>
      </c>
      <c r="N4530" s="119">
        <f t="shared" si="3418"/>
        <v>7.8368692489431346E-2</v>
      </c>
      <c r="O4530" s="119">
        <f t="shared" si="3418"/>
        <v>8.407496635420765E-2</v>
      </c>
      <c r="P4530" s="175">
        <f t="shared" si="3412"/>
        <v>1.0000000000000002</v>
      </c>
      <c r="Q4530" s="556">
        <f t="shared" si="3414"/>
        <v>-3.2921024440590529E-2</v>
      </c>
      <c r="R4530" s="83"/>
      <c r="S4530" s="83"/>
      <c r="T4530" s="67"/>
      <c r="U4530" s="209">
        <v>1</v>
      </c>
    </row>
    <row r="4531" spans="1:21" s="60" customFormat="1" ht="15.75" customHeight="1">
      <c r="A4531" s="60" t="s">
        <v>82</v>
      </c>
      <c r="B4531" s="513">
        <v>725</v>
      </c>
      <c r="C4531" s="550" t="s">
        <v>2048</v>
      </c>
      <c r="D4531" s="119">
        <f t="shared" si="3410"/>
        <v>9.0384541533308521E-2</v>
      </c>
      <c r="E4531" s="119">
        <f t="shared" ref="E4531:O4531" si="3419">E4554/$P4554</f>
        <v>9.5416757201339797E-2</v>
      </c>
      <c r="F4531" s="119">
        <f t="shared" si="3419"/>
        <v>9.8954608271306296E-2</v>
      </c>
      <c r="G4531" s="119">
        <f t="shared" si="3419"/>
        <v>9.8728942082247848E-2</v>
      </c>
      <c r="H4531" s="119">
        <f t="shared" si="3419"/>
        <v>8.9756713611834738E-2</v>
      </c>
      <c r="I4531" s="119">
        <f t="shared" si="3419"/>
        <v>7.6491732564198028E-2</v>
      </c>
      <c r="J4531" s="119">
        <f t="shared" si="3419"/>
        <v>7.3222925195385188E-2</v>
      </c>
      <c r="K4531" s="119">
        <f t="shared" si="3419"/>
        <v>7.6665426125790859E-2</v>
      </c>
      <c r="L4531" s="119">
        <f t="shared" si="3419"/>
        <v>7.0431708224786019E-2</v>
      </c>
      <c r="M4531" s="119">
        <f t="shared" si="3419"/>
        <v>7.3688128023818397E-2</v>
      </c>
      <c r="N4531" s="119">
        <f t="shared" si="3419"/>
        <v>7.3688128023818397E-2</v>
      </c>
      <c r="O4531" s="119">
        <f t="shared" si="3419"/>
        <v>8.2570389142165787E-2</v>
      </c>
      <c r="P4531" s="175">
        <f t="shared" si="3412"/>
        <v>0.99999999999999989</v>
      </c>
      <c r="Q4531" s="556">
        <f t="shared" si="3414"/>
        <v>5.527285863905651E-2</v>
      </c>
      <c r="R4531" s="83"/>
      <c r="S4531" s="83"/>
      <c r="T4531" s="67"/>
      <c r="U4531" s="209">
        <v>1</v>
      </c>
    </row>
    <row r="4532" spans="1:21" s="60" customFormat="1" ht="15.75" customHeight="1">
      <c r="A4532" s="60" t="s">
        <v>82</v>
      </c>
      <c r="B4532" s="513">
        <v>726</v>
      </c>
      <c r="C4532" s="550" t="s">
        <v>2049</v>
      </c>
      <c r="D4532" s="119">
        <f t="shared" ref="D4532:O4534" si="3420">D4555/$P4555</f>
        <v>8.5433536529888096E-2</v>
      </c>
      <c r="E4532" s="119">
        <f t="shared" si="3420"/>
        <v>9.3258120280229284E-2</v>
      </c>
      <c r="F4532" s="119">
        <f t="shared" si="3420"/>
        <v>9.5623692111727776E-2</v>
      </c>
      <c r="G4532" s="119">
        <f t="shared" si="3420"/>
        <v>9.1074515512692203E-2</v>
      </c>
      <c r="H4532" s="119">
        <f t="shared" si="3420"/>
        <v>9.3167136748248586E-2</v>
      </c>
      <c r="I4532" s="119">
        <f t="shared" si="3420"/>
        <v>7.688108452370121E-2</v>
      </c>
      <c r="J4532" s="119">
        <f t="shared" si="3420"/>
        <v>7.5516331543990539E-2</v>
      </c>
      <c r="K4532" s="119">
        <f t="shared" si="3420"/>
        <v>7.9064689291238291E-2</v>
      </c>
      <c r="L4532" s="119">
        <f t="shared" si="3420"/>
        <v>7.2695842052588486E-2</v>
      </c>
      <c r="M4532" s="119">
        <f t="shared" si="3420"/>
        <v>7.5971249203894101E-2</v>
      </c>
      <c r="N4532" s="119">
        <f t="shared" si="3420"/>
        <v>7.5971249203894101E-2</v>
      </c>
      <c r="O4532" s="119">
        <f t="shared" si="3420"/>
        <v>8.5342552997907342E-2</v>
      </c>
      <c r="P4532" s="175">
        <f t="shared" si="3412"/>
        <v>1</v>
      </c>
      <c r="Q4532" s="556">
        <f t="shared" si="3414"/>
        <v>2.260885746185326E-2</v>
      </c>
      <c r="R4532" s="83"/>
      <c r="S4532" s="83"/>
      <c r="T4532" s="67"/>
      <c r="U4532" s="209">
        <v>1</v>
      </c>
    </row>
    <row r="4533" spans="1:21" s="60" customFormat="1" ht="15.75" hidden="1" customHeight="1" thickBot="1">
      <c r="A4533" s="60" t="s">
        <v>82</v>
      </c>
      <c r="B4533" s="409"/>
      <c r="C4533" s="457" t="s">
        <v>2050</v>
      </c>
      <c r="D4533" s="102" t="e">
        <f t="shared" si="3420"/>
        <v>#DIV/0!</v>
      </c>
      <c r="E4533" s="103" t="e">
        <f t="shared" si="3420"/>
        <v>#DIV/0!</v>
      </c>
      <c r="F4533" s="103" t="e">
        <f t="shared" si="3420"/>
        <v>#DIV/0!</v>
      </c>
      <c r="G4533" s="103" t="e">
        <f t="shared" si="3420"/>
        <v>#DIV/0!</v>
      </c>
      <c r="H4533" s="103" t="e">
        <f t="shared" si="3420"/>
        <v>#DIV/0!</v>
      </c>
      <c r="I4533" s="103" t="e">
        <f t="shared" si="3420"/>
        <v>#DIV/0!</v>
      </c>
      <c r="J4533" s="103" t="e">
        <f t="shared" si="3420"/>
        <v>#DIV/0!</v>
      </c>
      <c r="K4533" s="103" t="e">
        <f t="shared" si="3420"/>
        <v>#DIV/0!</v>
      </c>
      <c r="L4533" s="103" t="e">
        <f t="shared" si="3420"/>
        <v>#DIV/0!</v>
      </c>
      <c r="M4533" s="103" t="e">
        <f t="shared" si="3420"/>
        <v>#DIV/0!</v>
      </c>
      <c r="N4533" s="103" t="e">
        <f t="shared" si="3420"/>
        <v>#DIV/0!</v>
      </c>
      <c r="O4533" s="103" t="e">
        <f t="shared" si="3420"/>
        <v>#DIV/0!</v>
      </c>
      <c r="P4533" s="105" t="e">
        <f t="shared" si="3412"/>
        <v>#DIV/0!</v>
      </c>
      <c r="Q4533" s="106">
        <f t="shared" si="3414"/>
        <v>-1</v>
      </c>
      <c r="R4533" s="83"/>
      <c r="S4533" s="83"/>
      <c r="T4533" s="67"/>
      <c r="U4533" s="209">
        <v>2</v>
      </c>
    </row>
    <row r="4534" spans="1:21" s="60" customFormat="1" ht="15.75" hidden="1" customHeight="1" thickBot="1">
      <c r="A4534" s="60" t="s">
        <v>82</v>
      </c>
      <c r="B4534" s="213"/>
      <c r="C4534" s="43" t="s">
        <v>2051</v>
      </c>
      <c r="D4534" s="102" t="e">
        <f t="shared" si="3420"/>
        <v>#DIV/0!</v>
      </c>
      <c r="E4534" s="103" t="e">
        <f t="shared" si="3420"/>
        <v>#DIV/0!</v>
      </c>
      <c r="F4534" s="103" t="e">
        <f t="shared" si="3420"/>
        <v>#DIV/0!</v>
      </c>
      <c r="G4534" s="103" t="e">
        <f t="shared" si="3420"/>
        <v>#DIV/0!</v>
      </c>
      <c r="H4534" s="103" t="e">
        <f t="shared" si="3420"/>
        <v>#DIV/0!</v>
      </c>
      <c r="I4534" s="103" t="e">
        <f t="shared" si="3420"/>
        <v>#DIV/0!</v>
      </c>
      <c r="J4534" s="103" t="e">
        <f t="shared" si="3420"/>
        <v>#DIV/0!</v>
      </c>
      <c r="K4534" s="103" t="e">
        <f t="shared" si="3420"/>
        <v>#DIV/0!</v>
      </c>
      <c r="L4534" s="103" t="e">
        <f t="shared" si="3420"/>
        <v>#DIV/0!</v>
      </c>
      <c r="M4534" s="103" t="e">
        <f t="shared" si="3420"/>
        <v>#DIV/0!</v>
      </c>
      <c r="N4534" s="103" t="e">
        <f t="shared" si="3420"/>
        <v>#DIV/0!</v>
      </c>
      <c r="O4534" s="103" t="e">
        <f t="shared" si="3420"/>
        <v>#DIV/0!</v>
      </c>
      <c r="P4534" s="107" t="e">
        <f t="shared" si="3412"/>
        <v>#DIV/0!</v>
      </c>
      <c r="Q4534" s="108" t="e">
        <f t="shared" si="3414"/>
        <v>#DIV/0!</v>
      </c>
      <c r="R4534" s="83"/>
      <c r="S4534" s="83"/>
      <c r="T4534" s="67"/>
      <c r="U4534" s="209">
        <v>2</v>
      </c>
    </row>
    <row r="4535" spans="1:21" s="60" customFormat="1" ht="15.75" hidden="1" customHeight="1" thickBot="1">
      <c r="A4535" s="60" t="s">
        <v>82</v>
      </c>
      <c r="B4535" s="213"/>
      <c r="C4535" s="43" t="s">
        <v>2596</v>
      </c>
      <c r="D4535" s="102" t="e">
        <f t="shared" ref="D4535:O4535" si="3421">D4558/$P4558</f>
        <v>#DIV/0!</v>
      </c>
      <c r="E4535" s="103" t="e">
        <f t="shared" si="3421"/>
        <v>#DIV/0!</v>
      </c>
      <c r="F4535" s="103" t="e">
        <f t="shared" si="3421"/>
        <v>#DIV/0!</v>
      </c>
      <c r="G4535" s="103" t="e">
        <f t="shared" si="3421"/>
        <v>#DIV/0!</v>
      </c>
      <c r="H4535" s="103" t="e">
        <f t="shared" si="3421"/>
        <v>#DIV/0!</v>
      </c>
      <c r="I4535" s="103" t="e">
        <f t="shared" si="3421"/>
        <v>#DIV/0!</v>
      </c>
      <c r="J4535" s="103" t="e">
        <f t="shared" si="3421"/>
        <v>#DIV/0!</v>
      </c>
      <c r="K4535" s="103" t="e">
        <f t="shared" si="3421"/>
        <v>#DIV/0!</v>
      </c>
      <c r="L4535" s="103" t="e">
        <f t="shared" si="3421"/>
        <v>#DIV/0!</v>
      </c>
      <c r="M4535" s="103" t="e">
        <f t="shared" si="3421"/>
        <v>#DIV/0!</v>
      </c>
      <c r="N4535" s="103" t="e">
        <f t="shared" si="3421"/>
        <v>#DIV/0!</v>
      </c>
      <c r="O4535" s="103" t="e">
        <f t="shared" si="3421"/>
        <v>#DIV/0!</v>
      </c>
      <c r="P4535" s="107" t="e">
        <f t="shared" ref="P4535:P4537" si="3422">SUM(D4535:O4535)</f>
        <v>#DIV/0!</v>
      </c>
      <c r="Q4535" s="108" t="e">
        <f t="shared" ref="Q4535:Q4537" si="3423">(P4558/P4557-1)</f>
        <v>#DIV/0!</v>
      </c>
      <c r="R4535" s="83"/>
      <c r="S4535" s="83"/>
      <c r="T4535" s="67"/>
      <c r="U4535" s="209">
        <v>2</v>
      </c>
    </row>
    <row r="4536" spans="1:21" s="60" customFormat="1" ht="15.75" hidden="1" customHeight="1" thickBot="1">
      <c r="A4536" s="60" t="s">
        <v>82</v>
      </c>
      <c r="B4536" s="213"/>
      <c r="C4536" s="43" t="s">
        <v>2692</v>
      </c>
      <c r="D4536" s="102" t="e">
        <f t="shared" ref="D4536:O4536" si="3424">D4559/$P4559</f>
        <v>#DIV/0!</v>
      </c>
      <c r="E4536" s="103" t="e">
        <f t="shared" si="3424"/>
        <v>#DIV/0!</v>
      </c>
      <c r="F4536" s="103" t="e">
        <f t="shared" si="3424"/>
        <v>#DIV/0!</v>
      </c>
      <c r="G4536" s="103" t="e">
        <f t="shared" si="3424"/>
        <v>#DIV/0!</v>
      </c>
      <c r="H4536" s="103" t="e">
        <f t="shared" si="3424"/>
        <v>#DIV/0!</v>
      </c>
      <c r="I4536" s="103" t="e">
        <f t="shared" si="3424"/>
        <v>#DIV/0!</v>
      </c>
      <c r="J4536" s="103" t="e">
        <f t="shared" si="3424"/>
        <v>#DIV/0!</v>
      </c>
      <c r="K4536" s="103" t="e">
        <f t="shared" si="3424"/>
        <v>#DIV/0!</v>
      </c>
      <c r="L4536" s="103" t="e">
        <f t="shared" si="3424"/>
        <v>#DIV/0!</v>
      </c>
      <c r="M4536" s="103" t="e">
        <f t="shared" si="3424"/>
        <v>#DIV/0!</v>
      </c>
      <c r="N4536" s="103" t="e">
        <f t="shared" si="3424"/>
        <v>#DIV/0!</v>
      </c>
      <c r="O4536" s="103" t="e">
        <f t="shared" si="3424"/>
        <v>#DIV/0!</v>
      </c>
      <c r="P4536" s="107" t="e">
        <f t="shared" si="3422"/>
        <v>#DIV/0!</v>
      </c>
      <c r="Q4536" s="108" t="e">
        <f t="shared" si="3423"/>
        <v>#DIV/0!</v>
      </c>
      <c r="R4536" s="83"/>
      <c r="S4536" s="83"/>
      <c r="T4536" s="67"/>
      <c r="U4536" s="209">
        <v>2</v>
      </c>
    </row>
    <row r="4537" spans="1:21" s="60" customFormat="1" ht="15.75" hidden="1" customHeight="1" thickBot="1">
      <c r="A4537" s="60" t="s">
        <v>82</v>
      </c>
      <c r="B4537" s="213"/>
      <c r="C4537" s="43" t="s">
        <v>2788</v>
      </c>
      <c r="D4537" s="102" t="e">
        <f t="shared" ref="D4537:O4537" si="3425">D4560/$P4560</f>
        <v>#DIV/0!</v>
      </c>
      <c r="E4537" s="103" t="e">
        <f t="shared" si="3425"/>
        <v>#DIV/0!</v>
      </c>
      <c r="F4537" s="103" t="e">
        <f t="shared" si="3425"/>
        <v>#DIV/0!</v>
      </c>
      <c r="G4537" s="103" t="e">
        <f>G4560/$P4560</f>
        <v>#DIV/0!</v>
      </c>
      <c r="H4537" s="103" t="e">
        <f t="shared" si="3425"/>
        <v>#DIV/0!</v>
      </c>
      <c r="I4537" s="103" t="e">
        <f t="shared" si="3425"/>
        <v>#DIV/0!</v>
      </c>
      <c r="J4537" s="103" t="e">
        <f t="shared" si="3425"/>
        <v>#DIV/0!</v>
      </c>
      <c r="K4537" s="103" t="e">
        <f t="shared" si="3425"/>
        <v>#DIV/0!</v>
      </c>
      <c r="L4537" s="103" t="e">
        <f t="shared" si="3425"/>
        <v>#DIV/0!</v>
      </c>
      <c r="M4537" s="103" t="e">
        <f t="shared" si="3425"/>
        <v>#DIV/0!</v>
      </c>
      <c r="N4537" s="103" t="e">
        <f t="shared" si="3425"/>
        <v>#DIV/0!</v>
      </c>
      <c r="O4537" s="103" t="e">
        <f t="shared" si="3425"/>
        <v>#DIV/0!</v>
      </c>
      <c r="P4537" s="107" t="e">
        <f t="shared" si="3422"/>
        <v>#DIV/0!</v>
      </c>
      <c r="Q4537" s="108" t="e">
        <f t="shared" si="3423"/>
        <v>#DIV/0!</v>
      </c>
      <c r="R4537" s="83"/>
      <c r="S4537" s="83"/>
      <c r="T4537" s="67"/>
      <c r="U4537" s="209">
        <v>2</v>
      </c>
    </row>
    <row r="4538" spans="1:21" s="60" customFormat="1" ht="15.75" hidden="1" customHeight="1" thickBot="1">
      <c r="A4538" s="60" t="s">
        <v>82</v>
      </c>
      <c r="B4538" s="213"/>
      <c r="C4538" s="44" t="s">
        <v>384</v>
      </c>
      <c r="D4538" s="351">
        <v>56.471222959999999</v>
      </c>
      <c r="E4538" s="352">
        <v>59.825815939999991</v>
      </c>
      <c r="F4538" s="352">
        <v>63.310098089999997</v>
      </c>
      <c r="G4538" s="352">
        <v>61.994852299999991</v>
      </c>
      <c r="H4538" s="352">
        <v>56.679570999999989</v>
      </c>
      <c r="I4538" s="352">
        <v>47.307716700000014</v>
      </c>
      <c r="J4538" s="352">
        <v>50.710551319999979</v>
      </c>
      <c r="K4538" s="459">
        <v>54.296402650000005</v>
      </c>
      <c r="L4538" s="459">
        <v>48.624794399999985</v>
      </c>
      <c r="M4538" s="459">
        <v>45.345581210000034</v>
      </c>
      <c r="N4538" s="459">
        <v>44.760352600000033</v>
      </c>
      <c r="O4538" s="83">
        <v>50.129883879999966</v>
      </c>
      <c r="P4538" s="304">
        <f>SUM(D4538:O4538)</f>
        <v>639.45684304999997</v>
      </c>
      <c r="Q4538" s="84"/>
      <c r="R4538" s="83"/>
      <c r="S4538" s="83"/>
      <c r="T4538" s="67"/>
      <c r="U4538" s="209">
        <v>2</v>
      </c>
    </row>
    <row r="4539" spans="1:21" s="60" customFormat="1" ht="15.75" hidden="1" customHeight="1" thickBot="1">
      <c r="A4539" s="60" t="s">
        <v>82</v>
      </c>
      <c r="B4539" s="213"/>
      <c r="C4539" s="43" t="s">
        <v>385</v>
      </c>
      <c r="D4539" s="109">
        <v>57.68194982</v>
      </c>
      <c r="E4539" s="110">
        <v>56.343575399999999</v>
      </c>
      <c r="F4539" s="110">
        <v>63.067745000000002</v>
      </c>
      <c r="G4539" s="110">
        <v>58.875385000000001</v>
      </c>
      <c r="H4539" s="110">
        <v>56.03881947</v>
      </c>
      <c r="I4539" s="110">
        <v>48.899918800000002</v>
      </c>
      <c r="J4539" s="110">
        <v>44.150348899999997</v>
      </c>
      <c r="K4539" s="110">
        <v>46.001721570000001</v>
      </c>
      <c r="L4539" s="110">
        <v>43.080074170000003</v>
      </c>
      <c r="M4539" s="110">
        <v>43.626713979999998</v>
      </c>
      <c r="N4539" s="110">
        <v>45.364490830000001</v>
      </c>
      <c r="O4539" s="111">
        <v>47.774494199999999</v>
      </c>
      <c r="P4539" s="112">
        <f>SUM(D4539:O4539)</f>
        <v>610.90523714000005</v>
      </c>
      <c r="Q4539" s="240"/>
      <c r="R4539" s="315"/>
      <c r="S4539" s="315"/>
      <c r="T4539" s="242"/>
      <c r="U4539" s="209">
        <v>2</v>
      </c>
    </row>
    <row r="4540" spans="1:21" s="60" customFormat="1" ht="15.75" hidden="1" customHeight="1" thickBot="1">
      <c r="A4540" s="60" t="s">
        <v>82</v>
      </c>
      <c r="B4540" s="213"/>
      <c r="C4540" s="43" t="s">
        <v>494</v>
      </c>
      <c r="D4540" s="109">
        <v>51.687620510000002</v>
      </c>
      <c r="E4540" s="110">
        <v>55.44926177</v>
      </c>
      <c r="F4540" s="110">
        <v>58.405212759999998</v>
      </c>
      <c r="G4540" s="110">
        <v>54.888429180000003</v>
      </c>
      <c r="H4540" s="110">
        <v>55.907155179999997</v>
      </c>
      <c r="I4540" s="110">
        <v>47.173886830000001</v>
      </c>
      <c r="J4540" s="110">
        <v>42.556949860000003</v>
      </c>
      <c r="K4540" s="110">
        <v>45.791603539999997</v>
      </c>
      <c r="L4540" s="110">
        <v>41.707226030000001</v>
      </c>
      <c r="M4540" s="110">
        <v>43.179125409999997</v>
      </c>
      <c r="N4540" s="110">
        <v>42.705486759999999</v>
      </c>
      <c r="O4540" s="111">
        <v>45.327318810000001</v>
      </c>
      <c r="P4540" s="112">
        <f>SUM(D4540:O4540)</f>
        <v>584.77927663999992</v>
      </c>
      <c r="Q4540" s="80"/>
      <c r="R4540" s="114"/>
      <c r="S4540" s="114"/>
      <c r="T4540" s="115">
        <f t="shared" ref="T4540:T4545" si="3426">R4540-S4540</f>
        <v>0</v>
      </c>
      <c r="U4540" s="209">
        <v>2</v>
      </c>
    </row>
    <row r="4541" spans="1:21" s="60" customFormat="1" ht="15.75" hidden="1" customHeight="1" thickBot="1">
      <c r="A4541" s="60" t="s">
        <v>82</v>
      </c>
      <c r="B4541" s="213"/>
      <c r="C4541" s="43" t="s">
        <v>617</v>
      </c>
      <c r="D4541" s="109">
        <v>49.09580089</v>
      </c>
      <c r="E4541" s="110">
        <v>55.261135070000002</v>
      </c>
      <c r="F4541" s="110">
        <v>54.722969370000001</v>
      </c>
      <c r="G4541" s="110">
        <v>56.142187749999998</v>
      </c>
      <c r="H4541" s="110">
        <v>54.936718169999999</v>
      </c>
      <c r="I4541" s="110">
        <v>46.618448129999997</v>
      </c>
      <c r="J4541" s="110">
        <v>46.964563910000003</v>
      </c>
      <c r="K4541" s="110">
        <v>48.374084719999999</v>
      </c>
      <c r="L4541" s="110">
        <v>48.851095360000002</v>
      </c>
      <c r="M4541" s="110">
        <v>54.197887289999997</v>
      </c>
      <c r="N4541" s="110">
        <v>37.7206847</v>
      </c>
      <c r="O4541" s="111">
        <v>48.0334328</v>
      </c>
      <c r="P4541" s="112">
        <f t="shared" ref="P4541:P4547" si="3427">SUM(D4541:O4541)</f>
        <v>600.91900815999998</v>
      </c>
      <c r="Q4541" s="80"/>
      <c r="R4541" s="114"/>
      <c r="S4541" s="114"/>
      <c r="T4541" s="115">
        <f t="shared" si="3426"/>
        <v>0</v>
      </c>
      <c r="U4541" s="209">
        <v>2</v>
      </c>
    </row>
    <row r="4542" spans="1:21" s="60" customFormat="1" ht="15.75" hidden="1" customHeight="1" thickBot="1">
      <c r="A4542" s="60" t="s">
        <v>82</v>
      </c>
      <c r="B4542" s="213"/>
      <c r="C4542" s="43" t="s">
        <v>713</v>
      </c>
      <c r="D4542" s="109">
        <v>55.132297000000001</v>
      </c>
      <c r="E4542" s="110">
        <v>70.392580839999994</v>
      </c>
      <c r="F4542" s="110">
        <v>71.010260239999994</v>
      </c>
      <c r="G4542" s="110">
        <v>79.299316399999995</v>
      </c>
      <c r="H4542" s="110">
        <v>68.660360010000005</v>
      </c>
      <c r="I4542" s="110">
        <v>59.295141569999998</v>
      </c>
      <c r="J4542" s="110">
        <v>62.224804149999997</v>
      </c>
      <c r="K4542" s="110">
        <v>58.708528600000001</v>
      </c>
      <c r="L4542" s="110">
        <v>58.102908939999999</v>
      </c>
      <c r="M4542" s="110">
        <v>60.453282680000001</v>
      </c>
      <c r="N4542" s="110">
        <v>60.007003009999998</v>
      </c>
      <c r="O4542" s="111">
        <v>63.445842110000001</v>
      </c>
      <c r="P4542" s="112">
        <f t="shared" si="3427"/>
        <v>766.73232555000004</v>
      </c>
      <c r="Q4542" s="80"/>
      <c r="R4542" s="114"/>
      <c r="S4542" s="114"/>
      <c r="T4542" s="115">
        <f t="shared" si="3426"/>
        <v>0</v>
      </c>
      <c r="U4542" s="209">
        <v>2</v>
      </c>
    </row>
    <row r="4543" spans="1:21" s="60" customFormat="1" ht="15.75" hidden="1" customHeight="1" thickBot="1">
      <c r="A4543" s="60" t="s">
        <v>82</v>
      </c>
      <c r="B4543" s="213"/>
      <c r="C4543" s="43" t="s">
        <v>802</v>
      </c>
      <c r="D4543" s="151">
        <v>70.892943799999998</v>
      </c>
      <c r="E4543" s="152">
        <v>74.041972389999998</v>
      </c>
      <c r="F4543" s="152">
        <v>75.964002210000018</v>
      </c>
      <c r="G4543" s="152">
        <v>73.711940879999986</v>
      </c>
      <c r="H4543" s="152">
        <v>66.692136010000013</v>
      </c>
      <c r="I4543" s="152">
        <v>64.899547429999984</v>
      </c>
      <c r="J4543" s="152">
        <v>61.859336530000007</v>
      </c>
      <c r="K4543" s="152">
        <v>58.763654400000007</v>
      </c>
      <c r="L4543" s="152">
        <v>58.854649119999976</v>
      </c>
      <c r="M4543" s="152">
        <v>55.406978409999965</v>
      </c>
      <c r="N4543" s="152">
        <v>54.769379759999993</v>
      </c>
      <c r="O4543" s="111">
        <v>59.611630109999965</v>
      </c>
      <c r="P4543" s="112">
        <f t="shared" si="3427"/>
        <v>775.46817104999991</v>
      </c>
      <c r="Q4543" s="80"/>
      <c r="R4543" s="114"/>
      <c r="S4543" s="114"/>
      <c r="T4543" s="115">
        <f t="shared" si="3426"/>
        <v>0</v>
      </c>
      <c r="U4543" s="209">
        <v>2</v>
      </c>
    </row>
    <row r="4544" spans="1:21" s="60" customFormat="1" ht="15.75" hidden="1" customHeight="1" thickBot="1">
      <c r="A4544" s="60" t="s">
        <v>82</v>
      </c>
      <c r="B4544" s="213"/>
      <c r="C4544" s="43" t="s">
        <v>881</v>
      </c>
      <c r="D4544" s="306">
        <v>64.840963290000005</v>
      </c>
      <c r="E4544" s="307">
        <v>68.624976050000001</v>
      </c>
      <c r="F4544" s="307">
        <v>77.295881350000002</v>
      </c>
      <c r="G4544" s="307">
        <v>73.036771459999983</v>
      </c>
      <c r="H4544" s="307">
        <v>67.130962319999981</v>
      </c>
      <c r="I4544" s="307">
        <v>61.41389995000003</v>
      </c>
      <c r="J4544" s="307">
        <v>56.577293989999987</v>
      </c>
      <c r="K4544" s="307">
        <v>57.498204519999945</v>
      </c>
      <c r="L4544" s="307">
        <v>54.591993259999981</v>
      </c>
      <c r="M4544" s="307">
        <v>56.321277900000041</v>
      </c>
      <c r="N4544" s="307">
        <v>56.356893720000016</v>
      </c>
      <c r="O4544" s="308">
        <v>63.494213319999972</v>
      </c>
      <c r="P4544" s="309">
        <f t="shared" si="3427"/>
        <v>757.18333112999994</v>
      </c>
      <c r="Q4544" s="80"/>
      <c r="R4544" s="109"/>
      <c r="S4544" s="109"/>
      <c r="T4544" s="52">
        <f>S4544-R4544</f>
        <v>0</v>
      </c>
      <c r="U4544" s="209">
        <v>2</v>
      </c>
    </row>
    <row r="4545" spans="1:21" s="60" customFormat="1" ht="15.75" hidden="1" customHeight="1">
      <c r="A4545" s="60" t="s">
        <v>82</v>
      </c>
      <c r="B4545" s="512"/>
      <c r="C4545" s="44" t="s">
        <v>965</v>
      </c>
      <c r="D4545" s="306">
        <v>69.269343469999995</v>
      </c>
      <c r="E4545" s="307">
        <v>72.72825739999999</v>
      </c>
      <c r="F4545" s="307">
        <v>71.17187967000001</v>
      </c>
      <c r="G4545" s="307">
        <v>77.578754000000004</v>
      </c>
      <c r="H4545" s="307">
        <v>71.781546409999976</v>
      </c>
      <c r="I4545" s="307">
        <v>65.542739189999963</v>
      </c>
      <c r="J4545" s="307">
        <v>85.71862362000013</v>
      </c>
      <c r="K4545" s="307">
        <v>37.743009849999908</v>
      </c>
      <c r="L4545" s="307">
        <v>59.821278330000041</v>
      </c>
      <c r="M4545" s="307">
        <v>59.65234516999999</v>
      </c>
      <c r="N4545" s="307">
        <v>57.393496529999993</v>
      </c>
      <c r="O4545" s="308">
        <v>61.177314510000087</v>
      </c>
      <c r="P4545" s="309">
        <f t="shared" si="3427"/>
        <v>789.57858815000009</v>
      </c>
      <c r="Q4545" s="80"/>
      <c r="R4545" s="342">
        <v>788.5</v>
      </c>
      <c r="S4545" s="342">
        <v>788.5</v>
      </c>
      <c r="T4545" s="355">
        <f t="shared" si="3426"/>
        <v>0</v>
      </c>
      <c r="U4545" s="209">
        <v>2</v>
      </c>
    </row>
    <row r="4546" spans="1:21" s="60" customFormat="1" ht="15.6" customHeight="1">
      <c r="A4546" s="60" t="s">
        <v>82</v>
      </c>
      <c r="B4546" s="513">
        <v>727</v>
      </c>
      <c r="C4546" s="550" t="s">
        <v>2827</v>
      </c>
      <c r="D4546" s="551">
        <v>93.9</v>
      </c>
      <c r="E4546" s="551">
        <v>102.5</v>
      </c>
      <c r="F4546" s="551">
        <v>105.1</v>
      </c>
      <c r="G4546" s="551">
        <v>100.1</v>
      </c>
      <c r="H4546" s="551">
        <v>102.4</v>
      </c>
      <c r="I4546" s="551">
        <v>84.5</v>
      </c>
      <c r="J4546" s="551">
        <v>83</v>
      </c>
      <c r="K4546" s="551">
        <v>86.9</v>
      </c>
      <c r="L4546" s="551">
        <v>79.900000000000006</v>
      </c>
      <c r="M4546" s="551">
        <v>83.5</v>
      </c>
      <c r="N4546" s="551">
        <v>83.5</v>
      </c>
      <c r="O4546" s="551">
        <f>(R4546)-SUM(D4546:N4546)</f>
        <v>93.799999999999955</v>
      </c>
      <c r="P4546" s="552">
        <f t="shared" ref="P4546" si="3428">SUM(D4546:O4546)</f>
        <v>1099.0999999999999</v>
      </c>
      <c r="Q4546" s="173"/>
      <c r="R4546" s="551">
        <v>1099.0999999999999</v>
      </c>
      <c r="S4546" s="551">
        <v>1099.0999999999999</v>
      </c>
      <c r="T4546" s="521">
        <f>R4546-S4546</f>
        <v>0</v>
      </c>
      <c r="U4546" s="209">
        <v>1</v>
      </c>
    </row>
    <row r="4547" spans="1:21" s="60" customFormat="1" ht="15.75" hidden="1" customHeight="1" thickBot="1">
      <c r="A4547" s="60" t="s">
        <v>82</v>
      </c>
      <c r="B4547" s="409"/>
      <c r="C4547" s="457" t="s">
        <v>1101</v>
      </c>
      <c r="D4547" s="313">
        <v>66.442544389999995</v>
      </c>
      <c r="E4547" s="313">
        <v>72.984709050000021</v>
      </c>
      <c r="F4547" s="313">
        <v>77.666205090000005</v>
      </c>
      <c r="G4547" s="313">
        <v>73.084734519999984</v>
      </c>
      <c r="H4547" s="313">
        <v>34.702381320000029</v>
      </c>
      <c r="I4547" s="313">
        <v>105.05170103</v>
      </c>
      <c r="J4547" s="313">
        <v>59.980551540000022</v>
      </c>
      <c r="K4547" s="313">
        <v>63.28858667999998</v>
      </c>
      <c r="L4547" s="313">
        <v>55.672434490000001</v>
      </c>
      <c r="M4547" s="313">
        <v>59.787128739999957</v>
      </c>
      <c r="N4547" s="313">
        <v>60.571493650000093</v>
      </c>
      <c r="O4547" s="305">
        <v>66.881263209999929</v>
      </c>
      <c r="P4547" s="314">
        <f t="shared" si="3427"/>
        <v>796.11373371000002</v>
      </c>
      <c r="Q4547" s="75"/>
      <c r="R4547" s="420">
        <v>791.4</v>
      </c>
      <c r="S4547" s="343">
        <v>791.4</v>
      </c>
      <c r="T4547" s="549">
        <f>R4547-S4547</f>
        <v>0</v>
      </c>
      <c r="U4547" s="209">
        <v>2</v>
      </c>
    </row>
    <row r="4548" spans="1:21" s="60" customFormat="1" ht="15.75" hidden="1" customHeight="1" thickBot="1">
      <c r="A4548" s="60" t="s">
        <v>82</v>
      </c>
      <c r="B4548" s="62"/>
      <c r="C4548" s="43" t="s">
        <v>2042</v>
      </c>
      <c r="D4548" s="110">
        <v>70.523893299999997</v>
      </c>
      <c r="E4548" s="110">
        <v>76.830993640000003</v>
      </c>
      <c r="F4548" s="110">
        <v>76.706012439999995</v>
      </c>
      <c r="G4548" s="110">
        <v>76.41930798000007</v>
      </c>
      <c r="H4548" s="110">
        <v>71.311729219999961</v>
      </c>
      <c r="I4548" s="110">
        <v>63.20610193999994</v>
      </c>
      <c r="J4548" s="110">
        <v>65.073083000000054</v>
      </c>
      <c r="K4548" s="110">
        <v>57.869210319999979</v>
      </c>
      <c r="L4548" s="110">
        <v>57.572974599999952</v>
      </c>
      <c r="M4548" s="110">
        <v>55.976215090000096</v>
      </c>
      <c r="N4548" s="110">
        <v>59.827421079999908</v>
      </c>
      <c r="O4548" s="111">
        <v>50.246162290000029</v>
      </c>
      <c r="P4548" s="112">
        <f t="shared" ref="P4548:P4557" si="3429">SUM(D4548:O4548)</f>
        <v>781.56310489999998</v>
      </c>
      <c r="Q4548" s="75"/>
      <c r="R4548" s="109">
        <v>811.5</v>
      </c>
      <c r="S4548" s="114">
        <v>811.5</v>
      </c>
      <c r="T4548" s="310">
        <f t="shared" ref="T4548:T4557" si="3430">R4548-S4548</f>
        <v>0</v>
      </c>
      <c r="U4548" s="209">
        <v>2</v>
      </c>
    </row>
    <row r="4549" spans="1:21" s="60" customFormat="1" ht="15.75" hidden="1" customHeight="1" thickBot="1">
      <c r="A4549" s="60" t="s">
        <v>82</v>
      </c>
      <c r="B4549" s="62"/>
      <c r="C4549" s="43" t="s">
        <v>2043</v>
      </c>
      <c r="D4549" s="312">
        <v>63.402977239999998</v>
      </c>
      <c r="E4549" s="313">
        <v>70.778309870000001</v>
      </c>
      <c r="F4549" s="313">
        <v>73.319699720000017</v>
      </c>
      <c r="G4549" s="313">
        <v>76.193161249999974</v>
      </c>
      <c r="H4549" s="313">
        <v>72.181006620000005</v>
      </c>
      <c r="I4549" s="313">
        <v>60.605624879999993</v>
      </c>
      <c r="J4549" s="313">
        <v>64.246561489999976</v>
      </c>
      <c r="K4549" s="313">
        <v>58.987857300000087</v>
      </c>
      <c r="L4549" s="313">
        <v>55.522748969999952</v>
      </c>
      <c r="M4549" s="313">
        <v>62.77984514000002</v>
      </c>
      <c r="N4549" s="313">
        <v>59.701487880000059</v>
      </c>
      <c r="O4549" s="305">
        <v>61.960614719999967</v>
      </c>
      <c r="P4549" s="314">
        <f t="shared" si="3429"/>
        <v>779.67989508000005</v>
      </c>
      <c r="Q4549" s="79"/>
      <c r="R4549" s="451">
        <v>779.5</v>
      </c>
      <c r="S4549" s="342">
        <v>779.5</v>
      </c>
      <c r="T4549" s="355">
        <f t="shared" si="3430"/>
        <v>0</v>
      </c>
      <c r="U4549" s="209">
        <v>2</v>
      </c>
    </row>
    <row r="4550" spans="1:21" s="60" customFormat="1" ht="15.6" hidden="1" customHeight="1" thickBot="1">
      <c r="A4550" s="60" t="s">
        <v>82</v>
      </c>
      <c r="B4550" s="62"/>
      <c r="C4550" s="43" t="s">
        <v>2044</v>
      </c>
      <c r="D4550" s="110">
        <v>72.919144840000001</v>
      </c>
      <c r="E4550" s="110">
        <v>71.923071149999998</v>
      </c>
      <c r="F4550" s="110">
        <v>80.625762519999995</v>
      </c>
      <c r="G4550" s="110">
        <v>81.630038490000032</v>
      </c>
      <c r="H4550" s="110">
        <v>75.947608500000001</v>
      </c>
      <c r="I4550" s="110">
        <v>65.838654769999948</v>
      </c>
      <c r="J4550" s="110">
        <v>97.113211700000079</v>
      </c>
      <c r="K4550" s="110">
        <v>34.49768131999997</v>
      </c>
      <c r="L4550" s="110">
        <v>70.145623750000027</v>
      </c>
      <c r="M4550" s="110">
        <v>70.756416409999929</v>
      </c>
      <c r="N4550" s="110">
        <v>73.706248840000057</v>
      </c>
      <c r="O4550" s="111">
        <v>77.293496409999989</v>
      </c>
      <c r="P4550" s="112">
        <f t="shared" si="3429"/>
        <v>872.39695870000003</v>
      </c>
      <c r="Q4550" s="113"/>
      <c r="R4550" s="109">
        <v>817.3</v>
      </c>
      <c r="S4550" s="114">
        <v>817.3</v>
      </c>
      <c r="T4550" s="115">
        <f t="shared" si="3430"/>
        <v>0</v>
      </c>
      <c r="U4550" s="209">
        <v>2</v>
      </c>
    </row>
    <row r="4551" spans="1:21" s="60" customFormat="1" ht="15.6" hidden="1" customHeight="1" thickBot="1">
      <c r="A4551" s="60" t="s">
        <v>82</v>
      </c>
      <c r="B4551" s="62"/>
      <c r="C4551" s="43" t="s">
        <v>2045</v>
      </c>
      <c r="D4551" s="109">
        <v>82.391866550000003</v>
      </c>
      <c r="E4551" s="109">
        <v>93.399395909999996</v>
      </c>
      <c r="F4551" s="109">
        <v>97.376793209999988</v>
      </c>
      <c r="G4551" s="109">
        <v>96.657714609999999</v>
      </c>
      <c r="H4551" s="109">
        <v>85.723003640000002</v>
      </c>
      <c r="I4551" s="109">
        <v>80.15171398999999</v>
      </c>
      <c r="J4551" s="109">
        <v>74.518653830000005</v>
      </c>
      <c r="K4551" s="109">
        <v>85.681475209999988</v>
      </c>
      <c r="L4551" s="109">
        <v>74.209768299999993</v>
      </c>
      <c r="M4551" s="109">
        <v>81.774393239999995</v>
      </c>
      <c r="N4551" s="109">
        <v>76.157657639999996</v>
      </c>
      <c r="O4551" s="111">
        <v>100.01637770000001</v>
      </c>
      <c r="P4551" s="112">
        <f t="shared" si="3429"/>
        <v>1028.05881383</v>
      </c>
      <c r="Q4551" s="113"/>
      <c r="R4551" s="109">
        <v>1015.3</v>
      </c>
      <c r="S4551" s="114">
        <f>792.08+191.54+31.69</f>
        <v>1015.3100000000001</v>
      </c>
      <c r="T4551" s="115">
        <f t="shared" si="3430"/>
        <v>-1.0000000000104592E-2</v>
      </c>
      <c r="U4551" s="209">
        <v>2</v>
      </c>
    </row>
    <row r="4552" spans="1:21" s="60" customFormat="1" ht="15.75" hidden="1" customHeight="1" thickBot="1">
      <c r="A4552" s="60" t="s">
        <v>82</v>
      </c>
      <c r="B4552" s="62">
        <f>+B4546+1</f>
        <v>728</v>
      </c>
      <c r="C4552" s="43" t="s">
        <v>2046</v>
      </c>
      <c r="D4552" s="110">
        <v>93.395664879999998</v>
      </c>
      <c r="E4552" s="110">
        <v>99.496593020000006</v>
      </c>
      <c r="F4552" s="110">
        <v>102.32649401999998</v>
      </c>
      <c r="G4552" s="110">
        <v>107.34317421000003</v>
      </c>
      <c r="H4552" s="110">
        <v>97.633777759999987</v>
      </c>
      <c r="I4552" s="110">
        <v>83.305398879999984</v>
      </c>
      <c r="J4552" s="110">
        <v>80.293051240000068</v>
      </c>
      <c r="K4552" s="110">
        <v>80.621451320000006</v>
      </c>
      <c r="L4552" s="110">
        <v>75.900516439999933</v>
      </c>
      <c r="M4552" s="110">
        <v>74.527921969999966</v>
      </c>
      <c r="N4552" s="110">
        <v>79.427811580000025</v>
      </c>
      <c r="O4552" s="111">
        <v>78.904129909999938</v>
      </c>
      <c r="P4552" s="112">
        <f t="shared" si="3429"/>
        <v>1053.1759852299999</v>
      </c>
      <c r="Q4552" s="79"/>
      <c r="R4552" s="116">
        <v>1132.2</v>
      </c>
      <c r="S4552" s="114">
        <v>1132.2</v>
      </c>
      <c r="T4552" s="115">
        <f t="shared" si="3430"/>
        <v>0</v>
      </c>
      <c r="U4552" s="209">
        <v>2</v>
      </c>
    </row>
    <row r="4553" spans="1:21" s="60" customFormat="1" ht="15.75" hidden="1" customHeight="1">
      <c r="A4553" s="60" t="s">
        <v>82</v>
      </c>
      <c r="B4553" s="408">
        <v>782</v>
      </c>
      <c r="C4553" s="546" t="s">
        <v>2047</v>
      </c>
      <c r="D4553" s="307">
        <v>88.97514382</v>
      </c>
      <c r="E4553" s="307">
        <v>96.140299120000009</v>
      </c>
      <c r="F4553" s="307">
        <v>96.736684849999989</v>
      </c>
      <c r="G4553" s="307">
        <v>78.384492850000015</v>
      </c>
      <c r="H4553" s="307">
        <v>105.46121790000001</v>
      </c>
      <c r="I4553" s="307">
        <v>74.924916830000029</v>
      </c>
      <c r="J4553" s="307">
        <v>79.279798609999943</v>
      </c>
      <c r="K4553" s="307">
        <v>78.748983159999966</v>
      </c>
      <c r="L4553" s="307">
        <v>75.129005730000017</v>
      </c>
      <c r="M4553" s="307">
        <v>79.274236380000048</v>
      </c>
      <c r="N4553" s="307">
        <v>79.818854429999988</v>
      </c>
      <c r="O4553" s="308">
        <v>85.630719200000044</v>
      </c>
      <c r="P4553" s="309">
        <f t="shared" si="3429"/>
        <v>1018.5043528800001</v>
      </c>
      <c r="Q4553" s="79"/>
      <c r="R4553" s="342">
        <v>1022.4</v>
      </c>
      <c r="S4553" s="342">
        <f>842.12+180.28</f>
        <v>1022.4</v>
      </c>
      <c r="T4553" s="355">
        <f t="shared" si="3430"/>
        <v>0</v>
      </c>
      <c r="U4553" s="209">
        <v>2</v>
      </c>
    </row>
    <row r="4554" spans="1:21" s="60" customFormat="1" ht="15.75" customHeight="1">
      <c r="A4554" s="60" t="s">
        <v>82</v>
      </c>
      <c r="B4554" s="513">
        <v>728</v>
      </c>
      <c r="C4554" s="550" t="s">
        <v>2048</v>
      </c>
      <c r="D4554" s="551">
        <v>97.145305239999999</v>
      </c>
      <c r="E4554" s="551">
        <v>102.55393064</v>
      </c>
      <c r="F4554" s="551">
        <v>106.35641297000001</v>
      </c>
      <c r="G4554" s="551">
        <v>106.11386694999999</v>
      </c>
      <c r="H4554" s="551">
        <v>96.470515789999979</v>
      </c>
      <c r="I4554" s="551">
        <v>82.213314160000039</v>
      </c>
      <c r="J4554" s="565">
        <v>78.7</v>
      </c>
      <c r="K4554" s="565">
        <v>82.4</v>
      </c>
      <c r="L4554" s="565">
        <v>75.7</v>
      </c>
      <c r="M4554" s="565">
        <v>79.2</v>
      </c>
      <c r="N4554" s="565">
        <v>79.2</v>
      </c>
      <c r="O4554" s="551">
        <f>(R4554)-SUM(D4554:N4554)</f>
        <v>88.746654249999779</v>
      </c>
      <c r="P4554" s="552">
        <f t="shared" si="3429"/>
        <v>1074.8</v>
      </c>
      <c r="Q4554" s="523"/>
      <c r="R4554" s="553">
        <v>1074.8</v>
      </c>
      <c r="S4554" s="551">
        <v>1074.8</v>
      </c>
      <c r="T4554" s="521">
        <f t="shared" si="3430"/>
        <v>0</v>
      </c>
      <c r="U4554" s="209">
        <v>1</v>
      </c>
    </row>
    <row r="4555" spans="1:21" s="60" customFormat="1" ht="15.75" customHeight="1">
      <c r="A4555" s="60" t="s">
        <v>82</v>
      </c>
      <c r="B4555" s="513">
        <v>729</v>
      </c>
      <c r="C4555" s="550" t="s">
        <v>2049</v>
      </c>
      <c r="D4555" s="565">
        <v>93.9</v>
      </c>
      <c r="E4555" s="565">
        <v>102.5</v>
      </c>
      <c r="F4555" s="565">
        <v>105.1</v>
      </c>
      <c r="G4555" s="565">
        <v>100.1</v>
      </c>
      <c r="H4555" s="565">
        <v>102.4</v>
      </c>
      <c r="I4555" s="565">
        <v>84.5</v>
      </c>
      <c r="J4555" s="565">
        <v>83</v>
      </c>
      <c r="K4555" s="565">
        <v>86.9</v>
      </c>
      <c r="L4555" s="565">
        <v>79.900000000000006</v>
      </c>
      <c r="M4555" s="565">
        <v>83.5</v>
      </c>
      <c r="N4555" s="565">
        <v>83.5</v>
      </c>
      <c r="O4555" s="551">
        <f>(R4555)-SUM(D4555:N4555)</f>
        <v>93.799999999999955</v>
      </c>
      <c r="P4555" s="552">
        <f t="shared" si="3429"/>
        <v>1099.0999999999999</v>
      </c>
      <c r="Q4555" s="523"/>
      <c r="R4555" s="553">
        <v>1099.0999999999999</v>
      </c>
      <c r="S4555" s="551">
        <v>1099.0999999999999</v>
      </c>
      <c r="T4555" s="521">
        <f t="shared" si="3430"/>
        <v>0</v>
      </c>
      <c r="U4555" s="209">
        <v>1</v>
      </c>
    </row>
    <row r="4556" spans="1:21" s="60" customFormat="1" ht="15.75" hidden="1" customHeight="1" thickBot="1">
      <c r="A4556" s="60" t="s">
        <v>82</v>
      </c>
      <c r="B4556" s="409"/>
      <c r="C4556" s="457" t="s">
        <v>2050</v>
      </c>
      <c r="D4556" s="415"/>
      <c r="E4556" s="416"/>
      <c r="F4556" s="416"/>
      <c r="G4556" s="416"/>
      <c r="H4556" s="416"/>
      <c r="I4556" s="416"/>
      <c r="J4556" s="416"/>
      <c r="K4556" s="416"/>
      <c r="L4556" s="416"/>
      <c r="M4556" s="416"/>
      <c r="N4556" s="416"/>
      <c r="O4556" s="305">
        <f>(R4556)-SUM(D4556:N4556)</f>
        <v>0</v>
      </c>
      <c r="P4556" s="314">
        <f t="shared" si="3429"/>
        <v>0</v>
      </c>
      <c r="Q4556" s="80"/>
      <c r="R4556" s="420"/>
      <c r="S4556" s="343"/>
      <c r="T4556" s="403">
        <f t="shared" si="3430"/>
        <v>0</v>
      </c>
      <c r="U4556" s="209">
        <v>2</v>
      </c>
    </row>
    <row r="4557" spans="1:21" s="60" customFormat="1" ht="15.75" hidden="1" customHeight="1" thickBot="1">
      <c r="A4557" s="60" t="s">
        <v>82</v>
      </c>
      <c r="B4557" s="213"/>
      <c r="C4557" s="43" t="s">
        <v>2051</v>
      </c>
      <c r="D4557" s="134"/>
      <c r="E4557" s="133"/>
      <c r="F4557" s="133"/>
      <c r="G4557" s="133"/>
      <c r="H4557" s="133"/>
      <c r="I4557" s="133"/>
      <c r="J4557" s="133"/>
      <c r="K4557" s="133"/>
      <c r="L4557" s="133"/>
      <c r="M4557" s="133"/>
      <c r="N4557" s="133"/>
      <c r="O4557" s="111">
        <f>(R4557)-SUM(D4557:N4557)</f>
        <v>0</v>
      </c>
      <c r="P4557" s="112">
        <f t="shared" si="3429"/>
        <v>0</v>
      </c>
      <c r="Q4557" s="80"/>
      <c r="R4557" s="120"/>
      <c r="S4557" s="114"/>
      <c r="T4557" s="115">
        <f t="shared" si="3430"/>
        <v>0</v>
      </c>
      <c r="U4557" s="209">
        <v>2</v>
      </c>
    </row>
    <row r="4558" spans="1:21" s="60" customFormat="1" ht="15.75" hidden="1" customHeight="1" thickBot="1">
      <c r="A4558" s="60" t="s">
        <v>82</v>
      </c>
      <c r="B4558" s="213"/>
      <c r="C4558" s="43" t="s">
        <v>2596</v>
      </c>
      <c r="D4558" s="492"/>
      <c r="E4558" s="491"/>
      <c r="F4558" s="491"/>
      <c r="G4558" s="491"/>
      <c r="H4558" s="491"/>
      <c r="I4558" s="491"/>
      <c r="J4558" s="491"/>
      <c r="K4558" s="491"/>
      <c r="L4558" s="491"/>
      <c r="M4558" s="491"/>
      <c r="N4558" s="491"/>
      <c r="O4558" s="111">
        <f t="shared" ref="O4558:O4560" si="3431">(R4558)-SUM(D4558:N4558)</f>
        <v>0</v>
      </c>
      <c r="P4558" s="112">
        <f t="shared" ref="P4558:P4560" si="3432">SUM(D4558:O4558)</f>
        <v>0</v>
      </c>
      <c r="Q4558" s="80"/>
      <c r="R4558" s="487"/>
      <c r="S4558" s="488"/>
      <c r="T4558" s="115">
        <f t="shared" ref="T4558:T4560" si="3433">R4558-S4558</f>
        <v>0</v>
      </c>
      <c r="U4558" s="209">
        <v>2</v>
      </c>
    </row>
    <row r="4559" spans="1:21" s="60" customFormat="1" ht="15.75" hidden="1" customHeight="1" thickBot="1">
      <c r="A4559" s="60" t="s">
        <v>82</v>
      </c>
      <c r="B4559" s="213"/>
      <c r="C4559" s="43" t="s">
        <v>2692</v>
      </c>
      <c r="D4559" s="492"/>
      <c r="E4559" s="491"/>
      <c r="F4559" s="491"/>
      <c r="G4559" s="491"/>
      <c r="H4559" s="491"/>
      <c r="I4559" s="491"/>
      <c r="J4559" s="491"/>
      <c r="K4559" s="491"/>
      <c r="L4559" s="491"/>
      <c r="M4559" s="491"/>
      <c r="N4559" s="491"/>
      <c r="O4559" s="111">
        <f t="shared" si="3431"/>
        <v>0</v>
      </c>
      <c r="P4559" s="112">
        <f t="shared" si="3432"/>
        <v>0</v>
      </c>
      <c r="Q4559" s="80"/>
      <c r="R4559" s="487"/>
      <c r="S4559" s="488"/>
      <c r="T4559" s="115">
        <f t="shared" si="3433"/>
        <v>0</v>
      </c>
      <c r="U4559" s="209">
        <v>2</v>
      </c>
    </row>
    <row r="4560" spans="1:21" s="60" customFormat="1" ht="15.75" hidden="1" customHeight="1" thickBot="1">
      <c r="A4560" s="60" t="s">
        <v>82</v>
      </c>
      <c r="B4560" s="213"/>
      <c r="C4560" s="43" t="s">
        <v>2788</v>
      </c>
      <c r="D4560" s="492"/>
      <c r="E4560" s="491"/>
      <c r="F4560" s="491"/>
      <c r="G4560" s="491"/>
      <c r="H4560" s="491"/>
      <c r="I4560" s="491"/>
      <c r="J4560" s="491"/>
      <c r="K4560" s="491"/>
      <c r="L4560" s="491"/>
      <c r="M4560" s="491"/>
      <c r="N4560" s="491"/>
      <c r="O4560" s="111">
        <f t="shared" si="3431"/>
        <v>0</v>
      </c>
      <c r="P4560" s="112">
        <f t="shared" si="3432"/>
        <v>0</v>
      </c>
      <c r="Q4560" s="80"/>
      <c r="R4560" s="487"/>
      <c r="S4560" s="488"/>
      <c r="T4560" s="115">
        <f t="shared" si="3433"/>
        <v>0</v>
      </c>
      <c r="U4560" s="209">
        <v>2</v>
      </c>
    </row>
    <row r="4561" spans="1:21" s="118" customFormat="1" ht="15.6" customHeight="1">
      <c r="B4561" s="82"/>
      <c r="D4561" s="83"/>
      <c r="E4561" s="83"/>
      <c r="F4561" s="83"/>
      <c r="G4561" s="83"/>
      <c r="H4561" s="83"/>
      <c r="I4561" s="83"/>
      <c r="J4561" s="83"/>
      <c r="K4561" s="83"/>
      <c r="L4561" s="83"/>
      <c r="M4561" s="83"/>
      <c r="N4561" s="83"/>
      <c r="O4561" s="83"/>
      <c r="P4561" s="84"/>
      <c r="Q4561" s="84"/>
      <c r="R4561" s="83"/>
      <c r="S4561" s="83"/>
      <c r="T4561" s="67"/>
      <c r="U4561" s="209">
        <v>1</v>
      </c>
    </row>
    <row r="4562" spans="1:21" s="61" customFormat="1" ht="15.75" hidden="1" customHeight="1" thickBot="1">
      <c r="A4562" s="61" t="s">
        <v>83</v>
      </c>
      <c r="B4562" s="213"/>
      <c r="C4562" s="54" t="s">
        <v>386</v>
      </c>
      <c r="D4562" s="233">
        <v>8.5353343529931944E-2</v>
      </c>
      <c r="E4562" s="233">
        <v>0.11609246276727073</v>
      </c>
      <c r="F4562" s="233">
        <v>8.9709795796153402E-2</v>
      </c>
      <c r="G4562" s="233">
        <v>8.8582520803399289E-2</v>
      </c>
      <c r="H4562" s="233">
        <v>8.4034701900122993E-2</v>
      </c>
      <c r="I4562" s="233">
        <v>8.2625976441982441E-2</v>
      </c>
      <c r="J4562" s="233">
        <v>7.4707923935290924E-2</v>
      </c>
      <c r="K4562" s="233">
        <v>7.5817213353208263E-2</v>
      </c>
      <c r="L4562" s="233">
        <v>7.5117719415106698E-2</v>
      </c>
      <c r="M4562" s="233">
        <v>7.5296215656129442E-2</v>
      </c>
      <c r="N4562" s="233">
        <v>7.469114095442575E-2</v>
      </c>
      <c r="O4562" s="233">
        <v>7.797098544697828E-2</v>
      </c>
      <c r="P4562" s="226">
        <f t="shared" ref="P4562:P4567" si="3434">SUM(D4562:O4562)</f>
        <v>1</v>
      </c>
      <c r="Q4562" s="222"/>
      <c r="R4562" s="66"/>
      <c r="S4562" s="66"/>
      <c r="T4562" s="95"/>
      <c r="U4562" s="209">
        <v>2</v>
      </c>
    </row>
    <row r="4563" spans="1:21" s="61" customFormat="1" ht="15.75" hidden="1" customHeight="1" thickBot="1">
      <c r="A4563" s="61" t="s">
        <v>83</v>
      </c>
      <c r="B4563" s="213"/>
      <c r="C4563" s="54" t="s">
        <v>387</v>
      </c>
      <c r="D4563" s="236">
        <v>8.4606783246104988E-2</v>
      </c>
      <c r="E4563" s="236">
        <v>8.9553133028758919E-2</v>
      </c>
      <c r="F4563" s="236">
        <v>8.7935501087541515E-2</v>
      </c>
      <c r="G4563" s="236">
        <v>8.8481498774033954E-2</v>
      </c>
      <c r="H4563" s="236">
        <v>8.8834920594139555E-2</v>
      </c>
      <c r="I4563" s="236">
        <v>8.9992094683120083E-2</v>
      </c>
      <c r="J4563" s="236">
        <v>7.5823766725908875E-2</v>
      </c>
      <c r="K4563" s="236">
        <v>8.1050528313621126E-2</v>
      </c>
      <c r="L4563" s="236">
        <v>7.9924242348378582E-2</v>
      </c>
      <c r="M4563" s="236">
        <v>7.7081803242800007E-2</v>
      </c>
      <c r="N4563" s="236">
        <v>7.7330323683688862E-2</v>
      </c>
      <c r="O4563" s="236">
        <v>7.9385404271903534E-2</v>
      </c>
      <c r="P4563" s="71">
        <f t="shared" si="3434"/>
        <v>1</v>
      </c>
      <c r="Q4563" s="222"/>
      <c r="R4563" s="66"/>
      <c r="S4563" s="66"/>
      <c r="T4563" s="95"/>
      <c r="U4563" s="209">
        <v>2</v>
      </c>
    </row>
    <row r="4564" spans="1:21" s="61" customFormat="1" ht="15.75" hidden="1" customHeight="1" thickBot="1">
      <c r="A4564" s="61" t="s">
        <v>83</v>
      </c>
      <c r="B4564" s="213"/>
      <c r="C4564" s="54" t="s">
        <v>388</v>
      </c>
      <c r="D4564" s="281">
        <v>8.4814024946176861E-2</v>
      </c>
      <c r="E4564" s="281">
        <v>9.051122011669599E-2</v>
      </c>
      <c r="F4564" s="281">
        <v>9.2538264634607195E-2</v>
      </c>
      <c r="G4564" s="281">
        <v>9.0441163804870384E-2</v>
      </c>
      <c r="H4564" s="281">
        <v>8.893655151643319E-2</v>
      </c>
      <c r="I4564" s="281">
        <v>8.2499694869603901E-2</v>
      </c>
      <c r="J4564" s="281">
        <v>7.8529268654407125E-2</v>
      </c>
      <c r="K4564" s="281">
        <v>8.5377155006315972E-2</v>
      </c>
      <c r="L4564" s="281">
        <v>7.446371863711726E-2</v>
      </c>
      <c r="M4564" s="281">
        <v>7.8633389814491361E-2</v>
      </c>
      <c r="N4564" s="281">
        <v>7.6613794728185108E-2</v>
      </c>
      <c r="O4564" s="281">
        <v>7.6641753271095653E-2</v>
      </c>
      <c r="P4564" s="221">
        <f t="shared" si="3434"/>
        <v>1</v>
      </c>
      <c r="Q4564" s="222"/>
      <c r="R4564" s="66"/>
      <c r="S4564" s="66"/>
      <c r="T4564" s="95"/>
      <c r="U4564" s="209">
        <v>2</v>
      </c>
    </row>
    <row r="4565" spans="1:21" s="61" customFormat="1" ht="15.75" hidden="1" customHeight="1" thickBot="1">
      <c r="A4565" s="61" t="s">
        <v>83</v>
      </c>
      <c r="B4565" s="213"/>
      <c r="C4565" s="54" t="s">
        <v>389</v>
      </c>
      <c r="D4565" s="196">
        <f t="shared" ref="D4565:D4572" si="3435">D4587/$P4587</f>
        <v>8.695854932845852E-2</v>
      </c>
      <c r="E4565" s="231">
        <f t="shared" ref="E4565:O4565" si="3436">E4587/$P4587</f>
        <v>8.8731493998345762E-2</v>
      </c>
      <c r="F4565" s="231">
        <f t="shared" si="3436"/>
        <v>9.1737243376999122E-2</v>
      </c>
      <c r="G4565" s="231">
        <f t="shared" si="3436"/>
        <v>9.1572442366060103E-2</v>
      </c>
      <c r="H4565" s="231">
        <f t="shared" si="3436"/>
        <v>8.7179124764081739E-2</v>
      </c>
      <c r="I4565" s="231">
        <f t="shared" si="3436"/>
        <v>7.9087823979264074E-2</v>
      </c>
      <c r="J4565" s="231">
        <f t="shared" si="3436"/>
        <v>8.0364146101685116E-2</v>
      </c>
      <c r="K4565" s="231">
        <f t="shared" si="3436"/>
        <v>8.4407620403189804E-2</v>
      </c>
      <c r="L4565" s="231">
        <f t="shared" si="3436"/>
        <v>7.8033775423571164E-2</v>
      </c>
      <c r="M4565" s="231">
        <f t="shared" si="3436"/>
        <v>7.5307417163040416E-2</v>
      </c>
      <c r="N4565" s="231">
        <f t="shared" si="3436"/>
        <v>7.6339279987641478E-2</v>
      </c>
      <c r="O4565" s="231">
        <f t="shared" si="3436"/>
        <v>8.0281083107662687E-2</v>
      </c>
      <c r="P4565" s="229">
        <f t="shared" si="3434"/>
        <v>1</v>
      </c>
      <c r="Q4565" s="222"/>
      <c r="R4565" s="66"/>
      <c r="S4565" s="66"/>
      <c r="T4565" s="95"/>
      <c r="U4565" s="209">
        <v>2</v>
      </c>
    </row>
    <row r="4566" spans="1:21" s="61" customFormat="1" ht="15.75" hidden="1" customHeight="1" thickBot="1">
      <c r="A4566" s="61" t="s">
        <v>83</v>
      </c>
      <c r="B4566" s="213"/>
      <c r="C4566" s="211" t="s">
        <v>390</v>
      </c>
      <c r="D4566" s="196">
        <f t="shared" si="3435"/>
        <v>9.0577642436650049E-2</v>
      </c>
      <c r="E4566" s="197">
        <f t="shared" ref="E4566:O4567" si="3437">E4588/$P4588</f>
        <v>8.8310598736081533E-2</v>
      </c>
      <c r="F4566" s="197">
        <f t="shared" si="3437"/>
        <v>9.5007499832368697E-2</v>
      </c>
      <c r="G4566" s="197">
        <f t="shared" si="3437"/>
        <v>9.0859276457439977E-2</v>
      </c>
      <c r="H4566" s="197">
        <f t="shared" si="3437"/>
        <v>8.7935632021312563E-2</v>
      </c>
      <c r="I4566" s="197">
        <f t="shared" si="3437"/>
        <v>8.4885043339546218E-2</v>
      </c>
      <c r="J4566" s="197">
        <f t="shared" si="3437"/>
        <v>7.6452396853876975E-2</v>
      </c>
      <c r="K4566" s="197">
        <f t="shared" si="3437"/>
        <v>7.7554977980822726E-2</v>
      </c>
      <c r="L4566" s="197">
        <f t="shared" si="3437"/>
        <v>7.5779643309727251E-2</v>
      </c>
      <c r="M4566" s="197">
        <f t="shared" si="3437"/>
        <v>7.1117042874410535E-2</v>
      </c>
      <c r="N4566" s="197">
        <f t="shared" si="3437"/>
        <v>8.097863259466076E-2</v>
      </c>
      <c r="O4566" s="197">
        <f t="shared" si="3437"/>
        <v>8.0541613563102507E-2</v>
      </c>
      <c r="P4566" s="229">
        <f t="shared" si="3434"/>
        <v>0.99999999999999989</v>
      </c>
      <c r="Q4566" s="227">
        <f>(P4588/P4587-1)</f>
        <v>-3.3928468201563367E-2</v>
      </c>
      <c r="R4566" s="66"/>
      <c r="S4566" s="66"/>
      <c r="T4566" s="95"/>
      <c r="U4566" s="209">
        <v>2</v>
      </c>
    </row>
    <row r="4567" spans="1:21" s="61" customFormat="1" ht="15.75" hidden="1" customHeight="1" thickBot="1">
      <c r="A4567" s="61" t="s">
        <v>83</v>
      </c>
      <c r="B4567" s="213"/>
      <c r="C4567" s="54" t="s">
        <v>495</v>
      </c>
      <c r="D4567" s="196">
        <f t="shared" si="3435"/>
        <v>8.7097254570934105E-2</v>
      </c>
      <c r="E4567" s="197">
        <f t="shared" si="3437"/>
        <v>9.125340728618743E-2</v>
      </c>
      <c r="F4567" s="197">
        <f t="shared" si="3437"/>
        <v>9.032461679625102E-2</v>
      </c>
      <c r="G4567" s="197">
        <f t="shared" si="3437"/>
        <v>8.8936346943021466E-2</v>
      </c>
      <c r="H4567" s="197">
        <f t="shared" si="3437"/>
        <v>9.0630917349757825E-2</v>
      </c>
      <c r="I4567" s="197">
        <f t="shared" si="3437"/>
        <v>8.8229075715098484E-2</v>
      </c>
      <c r="J4567" s="197">
        <f t="shared" si="3437"/>
        <v>7.4946473174688971E-2</v>
      </c>
      <c r="K4567" s="197">
        <f t="shared" si="3437"/>
        <v>8.0784677483302772E-2</v>
      </c>
      <c r="L4567" s="197">
        <f t="shared" si="3437"/>
        <v>7.5336182503041055E-2</v>
      </c>
      <c r="M4567" s="197">
        <f t="shared" si="3437"/>
        <v>7.6703456769612779E-2</v>
      </c>
      <c r="N4567" s="197">
        <f t="shared" si="3437"/>
        <v>7.7026464650146481E-2</v>
      </c>
      <c r="O4567" s="197">
        <f t="shared" si="3437"/>
        <v>7.8731126757957681E-2</v>
      </c>
      <c r="P4567" s="229">
        <f t="shared" si="3434"/>
        <v>1</v>
      </c>
      <c r="Q4567" s="227">
        <f t="shared" ref="Q4567:Q4572" si="3438">(P4589/P4588-1)</f>
        <v>-3.1142371021665616E-2</v>
      </c>
      <c r="R4567" s="66"/>
      <c r="S4567" s="66"/>
      <c r="T4567" s="95"/>
      <c r="U4567" s="209">
        <v>2</v>
      </c>
    </row>
    <row r="4568" spans="1:21" s="61" customFormat="1" ht="15.75" hidden="1" customHeight="1" thickBot="1">
      <c r="A4568" s="61" t="s">
        <v>83</v>
      </c>
      <c r="B4568" s="213"/>
      <c r="C4568" s="54" t="s">
        <v>618</v>
      </c>
      <c r="D4568" s="196">
        <f t="shared" si="3435"/>
        <v>8.3080075997271421E-2</v>
      </c>
      <c r="E4568" s="197">
        <f t="shared" ref="E4568:O4568" si="3439">E4590/$P4590</f>
        <v>8.7495444289936289E-2</v>
      </c>
      <c r="F4568" s="197">
        <f t="shared" si="3439"/>
        <v>8.8610791444390546E-2</v>
      </c>
      <c r="G4568" s="197">
        <f t="shared" si="3439"/>
        <v>8.924186569100688E-2</v>
      </c>
      <c r="H4568" s="197">
        <f t="shared" si="3439"/>
        <v>8.7070063237758497E-2</v>
      </c>
      <c r="I4568" s="197">
        <f t="shared" si="3439"/>
        <v>8.1568856576705137E-2</v>
      </c>
      <c r="J4568" s="197">
        <f t="shared" si="3439"/>
        <v>7.9397391078214655E-2</v>
      </c>
      <c r="K4568" s="197">
        <f t="shared" si="3439"/>
        <v>8.1822482241935876E-2</v>
      </c>
      <c r="L4568" s="197">
        <f t="shared" si="3439"/>
        <v>8.2999246622326536E-2</v>
      </c>
      <c r="M4568" s="197">
        <f t="shared" si="3439"/>
        <v>8.6226290129710031E-2</v>
      </c>
      <c r="N4568" s="197">
        <f t="shared" si="3439"/>
        <v>7.1654996716815383E-2</v>
      </c>
      <c r="O4568" s="197">
        <f t="shared" si="3439"/>
        <v>8.0832495973928734E-2</v>
      </c>
      <c r="P4568" s="229">
        <f t="shared" ref="P4568:P4573" si="3440">SUM(D4568:O4568)</f>
        <v>1</v>
      </c>
      <c r="Q4568" s="230">
        <f t="shared" si="3438"/>
        <v>2.3025601389556893E-3</v>
      </c>
      <c r="R4568" s="66"/>
      <c r="S4568" s="66"/>
      <c r="T4568" s="95"/>
      <c r="U4568" s="209">
        <v>2</v>
      </c>
    </row>
    <row r="4569" spans="1:21" s="61" customFormat="1" ht="15.75" hidden="1" customHeight="1" thickBot="1">
      <c r="A4569" s="61" t="s">
        <v>83</v>
      </c>
      <c r="B4569" s="213"/>
      <c r="C4569" s="54" t="s">
        <v>714</v>
      </c>
      <c r="D4569" s="196">
        <f t="shared" si="3435"/>
        <v>7.6405142489026592E-2</v>
      </c>
      <c r="E4569" s="197">
        <f t="shared" ref="E4569:O4569" si="3441">E4591/$P4591</f>
        <v>8.9161663791682E-2</v>
      </c>
      <c r="F4569" s="197">
        <f t="shared" si="3441"/>
        <v>8.9988954474824856E-2</v>
      </c>
      <c r="G4569" s="197">
        <f t="shared" si="3441"/>
        <v>9.6876532885497427E-2</v>
      </c>
      <c r="H4569" s="197">
        <f t="shared" si="3441"/>
        <v>8.7696900128556091E-2</v>
      </c>
      <c r="I4569" s="197">
        <f t="shared" si="3441"/>
        <v>8.1707013799360517E-2</v>
      </c>
      <c r="J4569" s="197">
        <f t="shared" si="3441"/>
        <v>8.2633013497299762E-2</v>
      </c>
      <c r="K4569" s="197">
        <f t="shared" si="3441"/>
        <v>7.9266941775067129E-2</v>
      </c>
      <c r="L4569" s="197">
        <f t="shared" si="3441"/>
        <v>7.0402562132193564E-2</v>
      </c>
      <c r="M4569" s="197">
        <f t="shared" si="3441"/>
        <v>8.1195775722063615E-2</v>
      </c>
      <c r="N4569" s="197">
        <f t="shared" si="3441"/>
        <v>8.1840676195178028E-2</v>
      </c>
      <c r="O4569" s="197">
        <f t="shared" si="3441"/>
        <v>8.2824823109250489E-2</v>
      </c>
      <c r="P4569" s="229">
        <f t="shared" si="3440"/>
        <v>1</v>
      </c>
      <c r="Q4569" s="230">
        <f t="shared" si="3438"/>
        <v>0.14624107182029555</v>
      </c>
      <c r="R4569" s="66"/>
      <c r="S4569" s="66"/>
      <c r="T4569" s="285"/>
      <c r="U4569" s="209">
        <v>2</v>
      </c>
    </row>
    <row r="4570" spans="1:21" s="61" customFormat="1" ht="15.75" hidden="1" customHeight="1" thickBot="1">
      <c r="A4570" s="61" t="s">
        <v>83</v>
      </c>
      <c r="B4570" s="62"/>
      <c r="C4570" s="53" t="s">
        <v>803</v>
      </c>
      <c r="D4570" s="223">
        <f t="shared" si="3435"/>
        <v>8.914645037971039E-2</v>
      </c>
      <c r="E4570" s="233">
        <f t="shared" ref="E4570:O4570" si="3442">E4592/$P4592</f>
        <v>9.159496936741103E-2</v>
      </c>
      <c r="F4570" s="233">
        <f t="shared" si="3442"/>
        <v>9.7324353379581285E-2</v>
      </c>
      <c r="G4570" s="233">
        <f t="shared" si="3442"/>
        <v>9.1309900867010504E-2</v>
      </c>
      <c r="H4570" s="233">
        <f t="shared" si="3442"/>
        <v>8.5246463932170113E-2</v>
      </c>
      <c r="I4570" s="233">
        <f t="shared" si="3442"/>
        <v>8.2834333530632936E-2</v>
      </c>
      <c r="J4570" s="233">
        <f t="shared" si="3442"/>
        <v>7.9344555046860832E-2</v>
      </c>
      <c r="K4570" s="233">
        <f t="shared" si="3442"/>
        <v>7.7695140469184451E-2</v>
      </c>
      <c r="L4570" s="233">
        <f t="shared" si="3442"/>
        <v>7.8372329457332898E-2</v>
      </c>
      <c r="M4570" s="233">
        <f t="shared" si="3442"/>
        <v>7.509787699797553E-2</v>
      </c>
      <c r="N4570" s="233">
        <f t="shared" si="3442"/>
        <v>7.363226044297623E-2</v>
      </c>
      <c r="O4570" s="233">
        <f t="shared" si="3442"/>
        <v>7.8401366129153854E-2</v>
      </c>
      <c r="P4570" s="319">
        <f t="shared" si="3440"/>
        <v>1.0000000000000002</v>
      </c>
      <c r="Q4570" s="320">
        <f t="shared" si="3438"/>
        <v>4.6381784502715906E-3</v>
      </c>
      <c r="R4570" s="66"/>
      <c r="S4570" s="66"/>
      <c r="T4570" s="95"/>
      <c r="U4570" s="209">
        <v>2</v>
      </c>
    </row>
    <row r="4571" spans="1:21" s="61" customFormat="1" ht="15.75" hidden="1" customHeight="1" thickBot="1">
      <c r="A4571" s="61" t="s">
        <v>83</v>
      </c>
      <c r="B4571" s="62"/>
      <c r="C4571" s="53" t="s">
        <v>882</v>
      </c>
      <c r="D4571" s="235">
        <f t="shared" si="3435"/>
        <v>8.3815689170515906E-2</v>
      </c>
      <c r="E4571" s="236">
        <f t="shared" ref="E4571:O4572" si="3443">E4593/$P4593</f>
        <v>8.8067957384353801E-2</v>
      </c>
      <c r="F4571" s="236">
        <f t="shared" si="3443"/>
        <v>9.5890277297848256E-2</v>
      </c>
      <c r="G4571" s="236">
        <f t="shared" si="3443"/>
        <v>9.2178593463306757E-2</v>
      </c>
      <c r="H4571" s="236">
        <f t="shared" si="3443"/>
        <v>8.6772737390737709E-2</v>
      </c>
      <c r="I4571" s="236">
        <f t="shared" si="3443"/>
        <v>8.3110940795872404E-2</v>
      </c>
      <c r="J4571" s="236">
        <f t="shared" si="3443"/>
        <v>7.7770133595605154E-2</v>
      </c>
      <c r="K4571" s="236">
        <f t="shared" si="3443"/>
        <v>7.8738033488703021E-2</v>
      </c>
      <c r="L4571" s="236">
        <f t="shared" si="3443"/>
        <v>7.5331137192525863E-2</v>
      </c>
      <c r="M4571" s="236">
        <f t="shared" si="3443"/>
        <v>7.6841227952098329E-2</v>
      </c>
      <c r="N4571" s="236">
        <f t="shared" si="3443"/>
        <v>7.7479577660481871E-2</v>
      </c>
      <c r="O4571" s="236">
        <f t="shared" si="3443"/>
        <v>8.4003694607950916E-2</v>
      </c>
      <c r="P4571" s="321">
        <f t="shared" si="3440"/>
        <v>0.99999999999999989</v>
      </c>
      <c r="Q4571" s="322">
        <f t="shared" si="3438"/>
        <v>-3.984337289293971E-2</v>
      </c>
      <c r="R4571" s="66"/>
      <c r="S4571" s="66"/>
      <c r="T4571" s="95"/>
      <c r="U4571" s="209">
        <v>2</v>
      </c>
    </row>
    <row r="4572" spans="1:21" s="61" customFormat="1" ht="15.6" hidden="1" customHeight="1" thickBot="1">
      <c r="A4572" s="61" t="s">
        <v>83</v>
      </c>
      <c r="B4572" s="62"/>
      <c r="C4572" s="53" t="s">
        <v>966</v>
      </c>
      <c r="D4572" s="235">
        <f t="shared" si="3435"/>
        <v>8.590297893321662E-2</v>
      </c>
      <c r="E4572" s="236">
        <f t="shared" si="3443"/>
        <v>9.0600647088649136E-2</v>
      </c>
      <c r="F4572" s="236">
        <f t="shared" si="3443"/>
        <v>8.786770933559733E-2</v>
      </c>
      <c r="G4572" s="236">
        <f t="shared" si="3443"/>
        <v>9.4585978612604538E-2</v>
      </c>
      <c r="H4572" s="236">
        <f t="shared" si="3443"/>
        <v>8.8219944178985529E-2</v>
      </c>
      <c r="I4572" s="236">
        <f t="shared" si="3443"/>
        <v>8.3323134928741521E-2</v>
      </c>
      <c r="J4572" s="236">
        <f t="shared" si="3443"/>
        <v>0.10056713369637604</v>
      </c>
      <c r="K4572" s="236">
        <f t="shared" si="3443"/>
        <v>5.9236951425733923E-2</v>
      </c>
      <c r="L4572" s="236">
        <f t="shared" si="3443"/>
        <v>7.8586727486377558E-2</v>
      </c>
      <c r="M4572" s="236">
        <f t="shared" si="3443"/>
        <v>7.6840107250179854E-2</v>
      </c>
      <c r="N4572" s="236">
        <f t="shared" si="3443"/>
        <v>7.5543848403699515E-2</v>
      </c>
      <c r="O4572" s="236">
        <f t="shared" si="3443"/>
        <v>7.8724838659838481E-2</v>
      </c>
      <c r="P4572" s="321">
        <f t="shared" si="3440"/>
        <v>1</v>
      </c>
      <c r="Q4572" s="322">
        <f t="shared" si="3438"/>
        <v>3.7896403986544813E-2</v>
      </c>
      <c r="R4572" s="66"/>
      <c r="S4572" s="66"/>
      <c r="T4572" s="95"/>
      <c r="U4572" s="209">
        <v>2</v>
      </c>
    </row>
    <row r="4573" spans="1:21" s="61" customFormat="1" ht="15.6" hidden="1" customHeight="1" thickBot="1">
      <c r="A4573" s="61" t="s">
        <v>83</v>
      </c>
      <c r="B4573" s="62"/>
      <c r="C4573" s="53" t="s">
        <v>1102</v>
      </c>
      <c r="D4573" s="235">
        <f t="shared" ref="D4573:O4573" si="3444">D4596/$P4596</f>
        <v>8.7561309849249078E-2</v>
      </c>
      <c r="E4573" s="236">
        <f t="shared" si="3444"/>
        <v>8.909924393478838E-2</v>
      </c>
      <c r="F4573" s="236">
        <f t="shared" si="3444"/>
        <v>9.40018192620167E-2</v>
      </c>
      <c r="G4573" s="236">
        <f t="shared" si="3444"/>
        <v>8.9429301848775414E-2</v>
      </c>
      <c r="H4573" s="236">
        <f t="shared" si="3444"/>
        <v>5.5447517267883065E-2</v>
      </c>
      <c r="I4573" s="236">
        <f t="shared" si="3444"/>
        <v>0.11900369557742196</v>
      </c>
      <c r="J4573" s="236">
        <f t="shared" si="3444"/>
        <v>7.7509021370582146E-2</v>
      </c>
      <c r="K4573" s="236">
        <f t="shared" si="3444"/>
        <v>8.1638278906715073E-2</v>
      </c>
      <c r="L4573" s="236">
        <f t="shared" si="3444"/>
        <v>7.3700169070821941E-2</v>
      </c>
      <c r="M4573" s="236">
        <f t="shared" si="3444"/>
        <v>7.5540830966240813E-2</v>
      </c>
      <c r="N4573" s="236">
        <f t="shared" si="3444"/>
        <v>7.6223554060579818E-2</v>
      </c>
      <c r="O4573" s="236">
        <f t="shared" si="3444"/>
        <v>8.0845257884925498E-2</v>
      </c>
      <c r="P4573" s="321">
        <f t="shared" si="3440"/>
        <v>0.99999999999999978</v>
      </c>
      <c r="Q4573" s="322">
        <f>(P4596/P4594-1)</f>
        <v>-4.2018933140933745E-3</v>
      </c>
      <c r="R4573" s="66"/>
      <c r="S4573" s="66"/>
      <c r="T4573" s="95"/>
      <c r="U4573" s="209">
        <v>2</v>
      </c>
    </row>
    <row r="4574" spans="1:21" s="61" customFormat="1" ht="15.6" hidden="1" customHeight="1" thickBot="1">
      <c r="A4574" s="61" t="s">
        <v>83</v>
      </c>
      <c r="B4574" s="62">
        <f>+B4553+1</f>
        <v>783</v>
      </c>
      <c r="C4574" s="53" t="s">
        <v>2052</v>
      </c>
      <c r="D4574" s="235">
        <f t="shared" ref="D4574:D4580" si="3445">D4597/$P4597</f>
        <v>8.7367811545353183E-2</v>
      </c>
      <c r="E4574" s="236">
        <f t="shared" ref="E4574:O4574" si="3446">E4597/$P4597</f>
        <v>9.3781498029258642E-2</v>
      </c>
      <c r="F4574" s="236">
        <f t="shared" si="3446"/>
        <v>9.3283932098034372E-2</v>
      </c>
      <c r="G4574" s="236">
        <f t="shared" si="3446"/>
        <v>9.361692414450315E-2</v>
      </c>
      <c r="H4574" s="236">
        <f t="shared" si="3446"/>
        <v>8.8733435706075961E-2</v>
      </c>
      <c r="I4574" s="236">
        <f t="shared" si="3446"/>
        <v>8.3489829300778265E-2</v>
      </c>
      <c r="J4574" s="236">
        <f t="shared" si="3446"/>
        <v>8.0772835879075938E-2</v>
      </c>
      <c r="K4574" s="236">
        <f t="shared" si="3446"/>
        <v>7.7128992924344192E-2</v>
      </c>
      <c r="L4574" s="236">
        <f t="shared" si="3446"/>
        <v>7.7613354603440585E-2</v>
      </c>
      <c r="M4574" s="236">
        <f t="shared" si="3446"/>
        <v>7.4683394016931665E-2</v>
      </c>
      <c r="N4574" s="236">
        <f t="shared" si="3446"/>
        <v>7.9369761379527878E-2</v>
      </c>
      <c r="O4574" s="236">
        <f t="shared" si="3446"/>
        <v>7.01582303726761E-2</v>
      </c>
      <c r="P4574" s="321">
        <f t="shared" ref="P4574:P4583" si="3447">SUM(D4574:O4574)</f>
        <v>0.99999999999999989</v>
      </c>
      <c r="Q4574" s="322">
        <f>(P4597/P4596-1)</f>
        <v>-2.9364581011729229E-2</v>
      </c>
      <c r="R4574" s="66"/>
      <c r="S4574" s="66"/>
      <c r="T4574" s="95"/>
      <c r="U4574" s="209">
        <v>2</v>
      </c>
    </row>
    <row r="4575" spans="1:21" s="61" customFormat="1" ht="15.6" hidden="1" customHeight="1">
      <c r="A4575" s="61" t="s">
        <v>83</v>
      </c>
      <c r="B4575" s="408">
        <f>+B4574+1</f>
        <v>784</v>
      </c>
      <c r="C4575" s="559" t="s">
        <v>2053</v>
      </c>
      <c r="D4575" s="455">
        <f t="shared" si="3445"/>
        <v>8.1895710493799886E-2</v>
      </c>
      <c r="E4575" s="281">
        <f t="shared" ref="E4575:O4575" si="3448">E4598/$P4598</f>
        <v>8.8316992058849644E-2</v>
      </c>
      <c r="F4575" s="281">
        <f t="shared" si="3448"/>
        <v>9.27724674492406E-2</v>
      </c>
      <c r="G4575" s="281">
        <f t="shared" si="3448"/>
        <v>9.1832690254669669E-2</v>
      </c>
      <c r="H4575" s="281">
        <f t="shared" si="3448"/>
        <v>8.8482882949668273E-2</v>
      </c>
      <c r="I4575" s="281">
        <f t="shared" si="3448"/>
        <v>8.1988035200041776E-2</v>
      </c>
      <c r="J4575" s="281">
        <f t="shared" si="3448"/>
        <v>8.1854754662782192E-2</v>
      </c>
      <c r="K4575" s="281">
        <f t="shared" si="3448"/>
        <v>7.7819780867778771E-2</v>
      </c>
      <c r="L4575" s="281">
        <f t="shared" si="3448"/>
        <v>7.4434136983040355E-2</v>
      </c>
      <c r="M4575" s="281">
        <f t="shared" si="3448"/>
        <v>8.0495462775848001E-2</v>
      </c>
      <c r="N4575" s="281">
        <f t="shared" si="3448"/>
        <v>7.9920953381197604E-2</v>
      </c>
      <c r="O4575" s="281">
        <f t="shared" si="3448"/>
        <v>8.0186132923083214E-2</v>
      </c>
      <c r="P4575" s="560">
        <f t="shared" si="3447"/>
        <v>0.99999999999999989</v>
      </c>
      <c r="Q4575" s="401">
        <f t="shared" ref="Q4575:Q4583" si="3449">(P4598/P4597-1)</f>
        <v>-5.130052760395909E-3</v>
      </c>
      <c r="R4575" s="66"/>
      <c r="S4575" s="66"/>
      <c r="T4575" s="95"/>
      <c r="U4575" s="209">
        <v>2</v>
      </c>
    </row>
    <row r="4576" spans="1:21" s="61" customFormat="1" ht="15.6" customHeight="1">
      <c r="A4576" s="61" t="s">
        <v>83</v>
      </c>
      <c r="B4576" s="513">
        <v>730</v>
      </c>
      <c r="C4576" s="561" t="s">
        <v>2054</v>
      </c>
      <c r="D4576" s="236">
        <f t="shared" si="3445"/>
        <v>8.3268562445927577E-2</v>
      </c>
      <c r="E4576" s="236">
        <f t="shared" ref="E4576:O4576" si="3450">E4599/$P4599</f>
        <v>8.2590067656228783E-2</v>
      </c>
      <c r="F4576" s="236">
        <f t="shared" si="3450"/>
        <v>8.9493972916180664E-2</v>
      </c>
      <c r="G4576" s="236">
        <f t="shared" si="3450"/>
        <v>9.0272849617357001E-2</v>
      </c>
      <c r="H4576" s="236">
        <f t="shared" si="3450"/>
        <v>8.5467544926466299E-2</v>
      </c>
      <c r="I4576" s="236">
        <f t="shared" si="3450"/>
        <v>8.0152096996959521E-2</v>
      </c>
      <c r="J4576" s="236">
        <f t="shared" si="3450"/>
        <v>0.10324163726366971</v>
      </c>
      <c r="K4576" s="236">
        <f t="shared" si="3450"/>
        <v>5.1490305355408716E-2</v>
      </c>
      <c r="L4576" s="236">
        <f t="shared" si="3450"/>
        <v>7.9852389755261696E-2</v>
      </c>
      <c r="M4576" s="236">
        <f t="shared" si="3450"/>
        <v>8.2149157672284895E-2</v>
      </c>
      <c r="N4576" s="236">
        <f t="shared" si="3450"/>
        <v>8.5145460479985099E-2</v>
      </c>
      <c r="O4576" s="236">
        <f t="shared" si="3450"/>
        <v>8.6875954914269957E-2</v>
      </c>
      <c r="P4576" s="321">
        <f t="shared" si="3447"/>
        <v>0.99999999999999989</v>
      </c>
      <c r="Q4576" s="520">
        <f t="shared" si="3449"/>
        <v>8.7454077374722106E-2</v>
      </c>
      <c r="R4576" s="66"/>
      <c r="S4576" s="66"/>
      <c r="T4576" s="95"/>
      <c r="U4576" s="209">
        <v>1</v>
      </c>
    </row>
    <row r="4577" spans="1:21" s="61" customFormat="1" ht="15.6" customHeight="1">
      <c r="A4577" s="61" t="s">
        <v>83</v>
      </c>
      <c r="B4577" s="513">
        <f>+B4576+1</f>
        <v>731</v>
      </c>
      <c r="C4577" s="561" t="s">
        <v>2055</v>
      </c>
      <c r="D4577" s="236">
        <f t="shared" si="3445"/>
        <v>8.0532244417596613E-2</v>
      </c>
      <c r="E4577" s="236">
        <f t="shared" ref="E4577:O4577" si="3451">E4600/$P4600</f>
        <v>8.7408896459297045E-2</v>
      </c>
      <c r="F4577" s="236">
        <f t="shared" si="3451"/>
        <v>9.1112698127797848E-2</v>
      </c>
      <c r="G4577" s="236">
        <f t="shared" si="3451"/>
        <v>9.1784202374562016E-2</v>
      </c>
      <c r="H4577" s="236">
        <f t="shared" si="3451"/>
        <v>8.3706229450674241E-2</v>
      </c>
      <c r="I4577" s="236">
        <f t="shared" si="3451"/>
        <v>8.1711716004371993E-2</v>
      </c>
      <c r="J4577" s="236">
        <f t="shared" si="3451"/>
        <v>7.3491904166613983E-2</v>
      </c>
      <c r="K4577" s="236">
        <f t="shared" si="3451"/>
        <v>8.3224651674685513E-2</v>
      </c>
      <c r="L4577" s="236">
        <f t="shared" si="3451"/>
        <v>7.4787264188937039E-2</v>
      </c>
      <c r="M4577" s="236">
        <f t="shared" si="3451"/>
        <v>8.0888787089596709E-2</v>
      </c>
      <c r="N4577" s="236">
        <f t="shared" si="3451"/>
        <v>7.6664015474522049E-2</v>
      </c>
      <c r="O4577" s="236">
        <f t="shared" si="3451"/>
        <v>9.4687390571344801E-2</v>
      </c>
      <c r="P4577" s="321">
        <f t="shared" si="3447"/>
        <v>0.99999999999999978</v>
      </c>
      <c r="Q4577" s="520">
        <f t="shared" si="3449"/>
        <v>0.13970832776430964</v>
      </c>
      <c r="R4577" s="66"/>
      <c r="S4577" s="66"/>
      <c r="T4577" s="95"/>
      <c r="U4577" s="209">
        <v>1</v>
      </c>
    </row>
    <row r="4578" spans="1:21" s="61" customFormat="1" ht="15.75" customHeight="1">
      <c r="A4578" s="61" t="s">
        <v>83</v>
      </c>
      <c r="B4578" s="513">
        <f>+B4577+1</f>
        <v>732</v>
      </c>
      <c r="C4578" s="561" t="s">
        <v>2056</v>
      </c>
      <c r="D4578" s="236">
        <f t="shared" si="3445"/>
        <v>8.7298713961607696E-2</v>
      </c>
      <c r="E4578" s="236">
        <f t="shared" ref="E4578:O4578" si="3452">E4601/$P4601</f>
        <v>9.1296062012610035E-2</v>
      </c>
      <c r="F4578" s="236">
        <f t="shared" si="3452"/>
        <v>9.3431112277213471E-2</v>
      </c>
      <c r="G4578" s="236">
        <f t="shared" si="3452"/>
        <v>9.6980146051144675E-2</v>
      </c>
      <c r="H4578" s="236">
        <f t="shared" si="3452"/>
        <v>9.0668768204692413E-2</v>
      </c>
      <c r="I4578" s="236">
        <f t="shared" si="3452"/>
        <v>8.0324924845022377E-2</v>
      </c>
      <c r="J4578" s="236">
        <f t="shared" si="3452"/>
        <v>7.7547619516274216E-2</v>
      </c>
      <c r="K4578" s="236">
        <f t="shared" si="3452"/>
        <v>7.9021540259031783E-2</v>
      </c>
      <c r="L4578" s="236">
        <f t="shared" si="3452"/>
        <v>7.4883554760389603E-2</v>
      </c>
      <c r="M4578" s="236">
        <f t="shared" si="3452"/>
        <v>7.2861417952690549E-2</v>
      </c>
      <c r="N4578" s="236">
        <f t="shared" si="3452"/>
        <v>7.8514226242178312E-2</v>
      </c>
      <c r="O4578" s="236">
        <f t="shared" si="3452"/>
        <v>7.717191391714491E-2</v>
      </c>
      <c r="P4578" s="321">
        <f t="shared" si="3447"/>
        <v>1</v>
      </c>
      <c r="Q4578" s="520">
        <f t="shared" si="3449"/>
        <v>2.1405175702930546E-2</v>
      </c>
      <c r="R4578" s="66"/>
      <c r="S4578" s="66"/>
      <c r="T4578" s="95"/>
      <c r="U4578" s="209">
        <v>1</v>
      </c>
    </row>
    <row r="4579" spans="1:21" s="61" customFormat="1" ht="15.75" customHeight="1">
      <c r="A4579" s="61" t="s">
        <v>83</v>
      </c>
      <c r="B4579" s="513">
        <f>+B4578+1</f>
        <v>733</v>
      </c>
      <c r="C4579" s="561" t="s">
        <v>2057</v>
      </c>
      <c r="D4579" s="236">
        <f t="shared" si="3445"/>
        <v>8.5062622079452033E-2</v>
      </c>
      <c r="E4579" s="236">
        <f t="shared" ref="E4579:O4579" si="3453">E4602/$P4602</f>
        <v>9.1979327675838399E-2</v>
      </c>
      <c r="F4579" s="236">
        <f t="shared" si="3453"/>
        <v>9.127218016186707E-2</v>
      </c>
      <c r="G4579" s="236">
        <f t="shared" si="3453"/>
        <v>7.8429277257585764E-2</v>
      </c>
      <c r="H4579" s="236">
        <f t="shared" si="3453"/>
        <v>9.764975779586392E-2</v>
      </c>
      <c r="I4579" s="236">
        <f t="shared" si="3453"/>
        <v>7.8002811393084723E-2</v>
      </c>
      <c r="J4579" s="236">
        <f t="shared" si="3453"/>
        <v>7.8398062493975074E-2</v>
      </c>
      <c r="K4579" s="236">
        <f t="shared" si="3453"/>
        <v>7.73956770611407E-2</v>
      </c>
      <c r="L4579" s="236">
        <f t="shared" si="3453"/>
        <v>7.6287837441126785E-2</v>
      </c>
      <c r="M4579" s="236">
        <f t="shared" si="3453"/>
        <v>8.0164787671498497E-2</v>
      </c>
      <c r="N4579" s="236">
        <f t="shared" si="3453"/>
        <v>8.0402631137178909E-2</v>
      </c>
      <c r="O4579" s="236">
        <f t="shared" si="3453"/>
        <v>8.4955027831387975E-2</v>
      </c>
      <c r="P4579" s="321">
        <f t="shared" si="3447"/>
        <v>0.99999999999999978</v>
      </c>
      <c r="Q4579" s="520">
        <f t="shared" si="3449"/>
        <v>-1.7838999014778256E-2</v>
      </c>
      <c r="R4579" s="66"/>
      <c r="S4579" s="66"/>
      <c r="T4579" s="95"/>
      <c r="U4579" s="209">
        <v>1</v>
      </c>
    </row>
    <row r="4580" spans="1:21" s="61" customFormat="1" ht="15.75" customHeight="1">
      <c r="A4580" s="61" t="s">
        <v>83</v>
      </c>
      <c r="B4580" s="513">
        <v>734</v>
      </c>
      <c r="C4580" s="561" t="s">
        <v>2058</v>
      </c>
      <c r="D4580" s="236">
        <f t="shared" si="3445"/>
        <v>8.6919516627342139E-2</v>
      </c>
      <c r="E4580" s="236">
        <f t="shared" ref="E4580:O4580" si="3454">E4603/$P4603</f>
        <v>9.2656979215822347E-2</v>
      </c>
      <c r="F4580" s="236">
        <f t="shared" si="3454"/>
        <v>9.3626355322692589E-2</v>
      </c>
      <c r="G4580" s="236">
        <f t="shared" si="3454"/>
        <v>9.4910857550312297E-2</v>
      </c>
      <c r="H4580" s="236">
        <f t="shared" si="3454"/>
        <v>8.8173394718945169E-2</v>
      </c>
      <c r="I4580" s="236">
        <f t="shared" si="3454"/>
        <v>7.7545101186675972E-2</v>
      </c>
      <c r="J4580" s="236">
        <f t="shared" si="3454"/>
        <v>7.5294934073560041E-2</v>
      </c>
      <c r="K4580" s="236">
        <f t="shared" si="3454"/>
        <v>7.8625954198473305E-2</v>
      </c>
      <c r="L4580" s="236">
        <f t="shared" si="3454"/>
        <v>7.4184594031922291E-2</v>
      </c>
      <c r="M4580" s="236">
        <f t="shared" si="3454"/>
        <v>7.675225537820958E-2</v>
      </c>
      <c r="N4580" s="236">
        <f t="shared" si="3454"/>
        <v>7.7376821651630831E-2</v>
      </c>
      <c r="O4580" s="236">
        <f t="shared" si="3454"/>
        <v>8.3933236044413453E-2</v>
      </c>
      <c r="P4580" s="321">
        <f t="shared" si="3447"/>
        <v>1</v>
      </c>
      <c r="Q4580" s="520">
        <f t="shared" si="3449"/>
        <v>4.4678324987138973E-2</v>
      </c>
      <c r="R4580" s="66"/>
      <c r="S4580" s="66"/>
      <c r="T4580" s="95"/>
      <c r="U4580" s="209">
        <v>1</v>
      </c>
    </row>
    <row r="4581" spans="1:21" s="61" customFormat="1" ht="15.75" customHeight="1">
      <c r="A4581" s="61" t="s">
        <v>83</v>
      </c>
      <c r="B4581" s="513">
        <v>735</v>
      </c>
      <c r="C4581" s="561" t="s">
        <v>2059</v>
      </c>
      <c r="D4581" s="236">
        <f t="shared" ref="D4581:O4583" si="3455">D4604/$P4604</f>
        <v>8.4337349397590355E-2</v>
      </c>
      <c r="E4581" s="236">
        <f t="shared" si="3455"/>
        <v>9.0259342454564004E-2</v>
      </c>
      <c r="F4581" s="236">
        <f t="shared" si="3455"/>
        <v>9.1961064597372535E-2</v>
      </c>
      <c r="G4581" s="236">
        <f t="shared" si="3455"/>
        <v>8.9102171397454216E-2</v>
      </c>
      <c r="H4581" s="236">
        <f t="shared" si="3455"/>
        <v>9.0735824654550407E-2</v>
      </c>
      <c r="I4581" s="236">
        <f t="shared" si="3455"/>
        <v>7.9980940712000542E-2</v>
      </c>
      <c r="J4581" s="236">
        <f t="shared" si="3455"/>
        <v>7.6509427540671152E-2</v>
      </c>
      <c r="K4581" s="236">
        <f t="shared" si="3455"/>
        <v>7.984480294057586E-2</v>
      </c>
      <c r="L4581" s="236">
        <f t="shared" si="3455"/>
        <v>7.5284187597849023E-2</v>
      </c>
      <c r="M4581" s="236">
        <f t="shared" si="3455"/>
        <v>7.7870805254917977E-2</v>
      </c>
      <c r="N4581" s="236">
        <f t="shared" si="3455"/>
        <v>7.8551494112041376E-2</v>
      </c>
      <c r="O4581" s="236">
        <f t="shared" si="3455"/>
        <v>8.5562589340412484E-2</v>
      </c>
      <c r="P4581" s="321">
        <f t="shared" si="3447"/>
        <v>0.99999999999999989</v>
      </c>
      <c r="Q4581" s="520">
        <f t="shared" si="3449"/>
        <v>1.950034698126335E-2</v>
      </c>
      <c r="R4581" s="66"/>
      <c r="S4581" s="66"/>
      <c r="T4581" s="95"/>
      <c r="U4581" s="209">
        <v>1</v>
      </c>
    </row>
    <row r="4582" spans="1:21" s="61" customFormat="1" ht="15.75" hidden="1" customHeight="1" thickBot="1">
      <c r="A4582" s="61" t="s">
        <v>83</v>
      </c>
      <c r="B4582" s="409"/>
      <c r="C4582" s="597" t="s">
        <v>2060</v>
      </c>
      <c r="D4582" s="68" t="e">
        <f t="shared" si="3455"/>
        <v>#DIV/0!</v>
      </c>
      <c r="E4582" s="87" t="e">
        <f t="shared" si="3455"/>
        <v>#DIV/0!</v>
      </c>
      <c r="F4582" s="87" t="e">
        <f t="shared" si="3455"/>
        <v>#DIV/0!</v>
      </c>
      <c r="G4582" s="87" t="e">
        <f t="shared" si="3455"/>
        <v>#DIV/0!</v>
      </c>
      <c r="H4582" s="87" t="e">
        <f t="shared" si="3455"/>
        <v>#DIV/0!</v>
      </c>
      <c r="I4582" s="87" t="e">
        <f t="shared" si="3455"/>
        <v>#DIV/0!</v>
      </c>
      <c r="J4582" s="87" t="e">
        <f t="shared" si="3455"/>
        <v>#DIV/0!</v>
      </c>
      <c r="K4582" s="87" t="e">
        <f t="shared" si="3455"/>
        <v>#DIV/0!</v>
      </c>
      <c r="L4582" s="87" t="e">
        <f t="shared" si="3455"/>
        <v>#DIV/0!</v>
      </c>
      <c r="M4582" s="87" t="e">
        <f t="shared" si="3455"/>
        <v>#DIV/0!</v>
      </c>
      <c r="N4582" s="87" t="e">
        <f t="shared" si="3455"/>
        <v>#DIV/0!</v>
      </c>
      <c r="O4582" s="87" t="e">
        <f t="shared" si="3455"/>
        <v>#DIV/0!</v>
      </c>
      <c r="P4582" s="69" t="e">
        <f t="shared" si="3447"/>
        <v>#DIV/0!</v>
      </c>
      <c r="Q4582" s="70">
        <f t="shared" si="3449"/>
        <v>-1</v>
      </c>
      <c r="R4582" s="66"/>
      <c r="S4582" s="66"/>
      <c r="T4582" s="95"/>
      <c r="U4582" s="209">
        <v>2</v>
      </c>
    </row>
    <row r="4583" spans="1:21" s="61" customFormat="1" ht="15.75" hidden="1" customHeight="1" thickBot="1">
      <c r="A4583" s="61" t="s">
        <v>83</v>
      </c>
      <c r="B4583" s="213"/>
      <c r="C4583" s="54" t="s">
        <v>2061</v>
      </c>
      <c r="D4583" s="68" t="e">
        <f t="shared" si="3455"/>
        <v>#DIV/0!</v>
      </c>
      <c r="E4583" s="87" t="e">
        <f t="shared" si="3455"/>
        <v>#DIV/0!</v>
      </c>
      <c r="F4583" s="87" t="e">
        <f t="shared" si="3455"/>
        <v>#DIV/0!</v>
      </c>
      <c r="G4583" s="87" t="e">
        <f t="shared" si="3455"/>
        <v>#DIV/0!</v>
      </c>
      <c r="H4583" s="87" t="e">
        <f t="shared" si="3455"/>
        <v>#DIV/0!</v>
      </c>
      <c r="I4583" s="87" t="e">
        <f t="shared" si="3455"/>
        <v>#DIV/0!</v>
      </c>
      <c r="J4583" s="87" t="e">
        <f t="shared" si="3455"/>
        <v>#DIV/0!</v>
      </c>
      <c r="K4583" s="87" t="e">
        <f t="shared" si="3455"/>
        <v>#DIV/0!</v>
      </c>
      <c r="L4583" s="87" t="e">
        <f t="shared" si="3455"/>
        <v>#DIV/0!</v>
      </c>
      <c r="M4583" s="87" t="e">
        <f t="shared" si="3455"/>
        <v>#DIV/0!</v>
      </c>
      <c r="N4583" s="87" t="e">
        <f t="shared" si="3455"/>
        <v>#DIV/0!</v>
      </c>
      <c r="O4583" s="87" t="e">
        <f t="shared" si="3455"/>
        <v>#DIV/0!</v>
      </c>
      <c r="P4583" s="71" t="e">
        <f t="shared" si="3447"/>
        <v>#DIV/0!</v>
      </c>
      <c r="Q4583" s="72" t="e">
        <f t="shared" si="3449"/>
        <v>#DIV/0!</v>
      </c>
      <c r="R4583" s="66"/>
      <c r="S4583" s="66"/>
      <c r="T4583" s="95"/>
      <c r="U4583" s="209">
        <v>2</v>
      </c>
    </row>
    <row r="4584" spans="1:21" s="61" customFormat="1" ht="15.75" hidden="1" customHeight="1" thickBot="1">
      <c r="A4584" s="61" t="s">
        <v>83</v>
      </c>
      <c r="B4584" s="213"/>
      <c r="C4584" s="54" t="s">
        <v>2597</v>
      </c>
      <c r="D4584" s="68" t="e">
        <f t="shared" ref="D4584:O4584" si="3456">D4607/$P4607</f>
        <v>#DIV/0!</v>
      </c>
      <c r="E4584" s="87" t="e">
        <f t="shared" si="3456"/>
        <v>#DIV/0!</v>
      </c>
      <c r="F4584" s="87" t="e">
        <f t="shared" si="3456"/>
        <v>#DIV/0!</v>
      </c>
      <c r="G4584" s="87" t="e">
        <f t="shared" si="3456"/>
        <v>#DIV/0!</v>
      </c>
      <c r="H4584" s="87" t="e">
        <f t="shared" si="3456"/>
        <v>#DIV/0!</v>
      </c>
      <c r="I4584" s="87" t="e">
        <f t="shared" si="3456"/>
        <v>#DIV/0!</v>
      </c>
      <c r="J4584" s="87" t="e">
        <f t="shared" si="3456"/>
        <v>#DIV/0!</v>
      </c>
      <c r="K4584" s="87" t="e">
        <f t="shared" si="3456"/>
        <v>#DIV/0!</v>
      </c>
      <c r="L4584" s="87" t="e">
        <f t="shared" si="3456"/>
        <v>#DIV/0!</v>
      </c>
      <c r="M4584" s="87" t="e">
        <f t="shared" si="3456"/>
        <v>#DIV/0!</v>
      </c>
      <c r="N4584" s="87" t="e">
        <f t="shared" si="3456"/>
        <v>#DIV/0!</v>
      </c>
      <c r="O4584" s="87" t="e">
        <f t="shared" si="3456"/>
        <v>#DIV/0!</v>
      </c>
      <c r="P4584" s="71" t="e">
        <f t="shared" ref="P4584:P4586" si="3457">SUM(D4584:O4584)</f>
        <v>#DIV/0!</v>
      </c>
      <c r="Q4584" s="72" t="e">
        <f t="shared" ref="Q4584:Q4586" si="3458">(P4607/P4606-1)</f>
        <v>#DIV/0!</v>
      </c>
      <c r="R4584" s="66"/>
      <c r="S4584" s="66"/>
      <c r="T4584" s="95"/>
      <c r="U4584" s="209">
        <v>2</v>
      </c>
    </row>
    <row r="4585" spans="1:21" s="61" customFormat="1" ht="15.75" hidden="1" customHeight="1" thickBot="1">
      <c r="A4585" s="61" t="s">
        <v>83</v>
      </c>
      <c r="B4585" s="213"/>
      <c r="C4585" s="54" t="s">
        <v>2693</v>
      </c>
      <c r="D4585" s="68" t="e">
        <f t="shared" ref="D4585:O4585" si="3459">D4608/$P4608</f>
        <v>#DIV/0!</v>
      </c>
      <c r="E4585" s="87" t="e">
        <f t="shared" si="3459"/>
        <v>#DIV/0!</v>
      </c>
      <c r="F4585" s="87" t="e">
        <f t="shared" si="3459"/>
        <v>#DIV/0!</v>
      </c>
      <c r="G4585" s="87" t="e">
        <f t="shared" si="3459"/>
        <v>#DIV/0!</v>
      </c>
      <c r="H4585" s="87" t="e">
        <f t="shared" si="3459"/>
        <v>#DIV/0!</v>
      </c>
      <c r="I4585" s="87" t="e">
        <f>I4608/$P4608</f>
        <v>#DIV/0!</v>
      </c>
      <c r="J4585" s="87" t="e">
        <f t="shared" si="3459"/>
        <v>#DIV/0!</v>
      </c>
      <c r="K4585" s="87" t="e">
        <f t="shared" si="3459"/>
        <v>#DIV/0!</v>
      </c>
      <c r="L4585" s="87" t="e">
        <f t="shared" si="3459"/>
        <v>#DIV/0!</v>
      </c>
      <c r="M4585" s="87" t="e">
        <f t="shared" si="3459"/>
        <v>#DIV/0!</v>
      </c>
      <c r="N4585" s="87" t="e">
        <f t="shared" si="3459"/>
        <v>#DIV/0!</v>
      </c>
      <c r="O4585" s="87" t="e">
        <f t="shared" si="3459"/>
        <v>#DIV/0!</v>
      </c>
      <c r="P4585" s="71" t="e">
        <f t="shared" si="3457"/>
        <v>#DIV/0!</v>
      </c>
      <c r="Q4585" s="72" t="e">
        <f t="shared" si="3458"/>
        <v>#DIV/0!</v>
      </c>
      <c r="R4585" s="66"/>
      <c r="S4585" s="66"/>
      <c r="T4585" s="95"/>
      <c r="U4585" s="209">
        <v>2</v>
      </c>
    </row>
    <row r="4586" spans="1:21" s="61" customFormat="1" ht="15.75" hidden="1" customHeight="1" thickBot="1">
      <c r="A4586" s="61" t="s">
        <v>83</v>
      </c>
      <c r="B4586" s="213"/>
      <c r="C4586" s="54" t="s">
        <v>2789</v>
      </c>
      <c r="D4586" s="68" t="e">
        <f t="shared" ref="D4586:O4586" si="3460">D4609/$P4609</f>
        <v>#DIV/0!</v>
      </c>
      <c r="E4586" s="87" t="e">
        <f t="shared" si="3460"/>
        <v>#DIV/0!</v>
      </c>
      <c r="F4586" s="87" t="e">
        <f t="shared" si="3460"/>
        <v>#DIV/0!</v>
      </c>
      <c r="G4586" s="87" t="e">
        <f t="shared" si="3460"/>
        <v>#DIV/0!</v>
      </c>
      <c r="H4586" s="87" t="e">
        <f t="shared" si="3460"/>
        <v>#DIV/0!</v>
      </c>
      <c r="I4586" s="87" t="e">
        <f t="shared" si="3460"/>
        <v>#DIV/0!</v>
      </c>
      <c r="J4586" s="87" t="e">
        <f t="shared" si="3460"/>
        <v>#DIV/0!</v>
      </c>
      <c r="K4586" s="87" t="e">
        <f t="shared" si="3460"/>
        <v>#DIV/0!</v>
      </c>
      <c r="L4586" s="87" t="e">
        <f t="shared" si="3460"/>
        <v>#DIV/0!</v>
      </c>
      <c r="M4586" s="87" t="e">
        <f t="shared" si="3460"/>
        <v>#DIV/0!</v>
      </c>
      <c r="N4586" s="87" t="e">
        <f t="shared" si="3460"/>
        <v>#DIV/0!</v>
      </c>
      <c r="O4586" s="87" t="e">
        <f t="shared" si="3460"/>
        <v>#DIV/0!</v>
      </c>
      <c r="P4586" s="71" t="e">
        <f t="shared" si="3457"/>
        <v>#DIV/0!</v>
      </c>
      <c r="Q4586" s="72" t="e">
        <f t="shared" si="3458"/>
        <v>#DIV/0!</v>
      </c>
      <c r="R4586" s="66"/>
      <c r="S4586" s="66"/>
      <c r="T4586" s="95"/>
      <c r="U4586" s="209">
        <v>2</v>
      </c>
    </row>
    <row r="4587" spans="1:21" s="61" customFormat="1" ht="15.75" hidden="1" customHeight="1" thickBot="1">
      <c r="A4587" s="61" t="s">
        <v>83</v>
      </c>
      <c r="B4587" s="213"/>
      <c r="C4587" s="211" t="s">
        <v>389</v>
      </c>
      <c r="D4587" s="286">
        <f t="shared" ref="D4587:P4587" si="3461">D4489+D4538</f>
        <v>93.18901679999999</v>
      </c>
      <c r="E4587" s="430">
        <f t="shared" si="3461"/>
        <v>95.088990660000007</v>
      </c>
      <c r="F4587" s="430">
        <f t="shared" si="3461"/>
        <v>98.310098089999983</v>
      </c>
      <c r="G4587" s="430">
        <f t="shared" si="3461"/>
        <v>98.133489299999994</v>
      </c>
      <c r="H4587" s="430">
        <f t="shared" si="3461"/>
        <v>93.425396179999979</v>
      </c>
      <c r="I4587" s="430">
        <f t="shared" si="3461"/>
        <v>84.754364170000002</v>
      </c>
      <c r="J4587" s="430">
        <f t="shared" si="3461"/>
        <v>86.122133119999972</v>
      </c>
      <c r="K4587" s="430">
        <f t="shared" si="3461"/>
        <v>90.455317119999989</v>
      </c>
      <c r="L4587" s="430">
        <f t="shared" si="3461"/>
        <v>83.624794399999985</v>
      </c>
      <c r="M4587" s="430">
        <f t="shared" si="3461"/>
        <v>80.703096100000039</v>
      </c>
      <c r="N4587" s="430">
        <f t="shared" si="3461"/>
        <v>81.808890560000009</v>
      </c>
      <c r="O4587" s="430">
        <f t="shared" si="3461"/>
        <v>86.033118769999987</v>
      </c>
      <c r="P4587" s="441">
        <f t="shared" si="3461"/>
        <v>1071.6487052699999</v>
      </c>
      <c r="Q4587" s="128"/>
      <c r="R4587" s="66"/>
      <c r="S4587" s="66"/>
      <c r="T4587" s="95"/>
      <c r="U4587" s="209">
        <v>2</v>
      </c>
    </row>
    <row r="4588" spans="1:21" s="61" customFormat="1" ht="15.75" hidden="1" customHeight="1" thickBot="1">
      <c r="A4588" s="61" t="s">
        <v>83</v>
      </c>
      <c r="B4588" s="213"/>
      <c r="C4588" s="54" t="s">
        <v>390</v>
      </c>
      <c r="D4588" s="73">
        <f t="shared" ref="D4588:O4588" si="3462">D4490+D4539</f>
        <v>93.774064600000003</v>
      </c>
      <c r="E4588" s="97">
        <f t="shared" si="3462"/>
        <v>91.427018500000003</v>
      </c>
      <c r="F4588" s="97">
        <f t="shared" si="3462"/>
        <v>98.360248589999998</v>
      </c>
      <c r="G4588" s="97">
        <f t="shared" si="3462"/>
        <v>94.065637290000012</v>
      </c>
      <c r="H4588" s="97">
        <f t="shared" si="3462"/>
        <v>91.038819469999993</v>
      </c>
      <c r="I4588" s="97">
        <f t="shared" si="3462"/>
        <v>87.880577630000005</v>
      </c>
      <c r="J4588" s="97">
        <f t="shared" si="3462"/>
        <v>79.150348899999997</v>
      </c>
      <c r="K4588" s="97">
        <f t="shared" si="3462"/>
        <v>80.291839350000004</v>
      </c>
      <c r="L4588" s="97">
        <f t="shared" si="3462"/>
        <v>78.45385435</v>
      </c>
      <c r="M4588" s="97">
        <f t="shared" si="3462"/>
        <v>73.626713980000005</v>
      </c>
      <c r="N4588" s="97">
        <f t="shared" si="3462"/>
        <v>83.836312359999994</v>
      </c>
      <c r="O4588" s="97">
        <f t="shared" si="3462"/>
        <v>83.383871229999997</v>
      </c>
      <c r="P4588" s="74">
        <f t="shared" ref="P4588:P4593" si="3463">SUM(D4588:O4588)</f>
        <v>1035.2893062500002</v>
      </c>
      <c r="Q4588" s="325"/>
      <c r="R4588" s="357"/>
      <c r="S4588" s="357"/>
      <c r="T4588" s="287"/>
      <c r="U4588" s="209">
        <v>2</v>
      </c>
    </row>
    <row r="4589" spans="1:21" s="61" customFormat="1" ht="15.75" hidden="1" customHeight="1" thickBot="1">
      <c r="A4589" s="61" t="s">
        <v>83</v>
      </c>
      <c r="B4589" s="213"/>
      <c r="C4589" s="54" t="s">
        <v>495</v>
      </c>
      <c r="D4589" s="73">
        <f t="shared" ref="D4589:O4589" si="3464">D4491+D4540</f>
        <v>87.362722000000005</v>
      </c>
      <c r="E4589" s="97">
        <f t="shared" si="3464"/>
        <v>91.531542430000002</v>
      </c>
      <c r="F4589" s="97">
        <f t="shared" si="3464"/>
        <v>90.599921039999998</v>
      </c>
      <c r="G4589" s="97">
        <f t="shared" si="3464"/>
        <v>89.207419820000013</v>
      </c>
      <c r="H4589" s="97">
        <f t="shared" si="3464"/>
        <v>90.90715517999999</v>
      </c>
      <c r="I4589" s="97">
        <f t="shared" si="3464"/>
        <v>88.49799286999999</v>
      </c>
      <c r="J4589" s="97">
        <f t="shared" si="3464"/>
        <v>75.174905719999998</v>
      </c>
      <c r="K4589" s="97">
        <f t="shared" si="3464"/>
        <v>81.030904539999995</v>
      </c>
      <c r="L4589" s="97">
        <f t="shared" si="3464"/>
        <v>75.565802859999991</v>
      </c>
      <c r="M4589" s="97">
        <f t="shared" si="3464"/>
        <v>76.937244499999991</v>
      </c>
      <c r="N4589" s="97">
        <f t="shared" si="3464"/>
        <v>77.261236889999992</v>
      </c>
      <c r="O4589" s="97">
        <f t="shared" si="3464"/>
        <v>78.971094710000003</v>
      </c>
      <c r="P4589" s="74">
        <f t="shared" si="3463"/>
        <v>1003.0479425599999</v>
      </c>
      <c r="Q4589" s="127"/>
      <c r="R4589" s="97">
        <f t="shared" ref="R4589:S4606" si="3465">R4491+R4540</f>
        <v>0</v>
      </c>
      <c r="S4589" s="97">
        <f t="shared" si="3465"/>
        <v>0</v>
      </c>
      <c r="T4589" s="93">
        <f t="shared" ref="T4589:T4594" si="3466">R4589-S4589</f>
        <v>0</v>
      </c>
      <c r="U4589" s="209">
        <v>2</v>
      </c>
    </row>
    <row r="4590" spans="1:21" s="61" customFormat="1" ht="15.75" hidden="1" customHeight="1" thickBot="1">
      <c r="A4590" s="61" t="s">
        <v>83</v>
      </c>
      <c r="B4590" s="213"/>
      <c r="C4590" s="54" t="s">
        <v>618</v>
      </c>
      <c r="D4590" s="73">
        <f t="shared" ref="D4590:O4590" si="3467">D4492+D4541</f>
        <v>83.525179229999992</v>
      </c>
      <c r="E4590" s="97">
        <f t="shared" si="3467"/>
        <v>87.964202950000001</v>
      </c>
      <c r="F4590" s="97">
        <f t="shared" si="3467"/>
        <v>89.085525600000011</v>
      </c>
      <c r="G4590" s="97">
        <f t="shared" si="3467"/>
        <v>89.719980840000005</v>
      </c>
      <c r="H4590" s="97">
        <f t="shared" si="3467"/>
        <v>87.536542910000009</v>
      </c>
      <c r="I4590" s="97">
        <f t="shared" si="3467"/>
        <v>82.005863419999997</v>
      </c>
      <c r="J4590" s="97">
        <f t="shared" si="3467"/>
        <v>79.822764250000006</v>
      </c>
      <c r="K4590" s="97">
        <f t="shared" si="3467"/>
        <v>82.260847890000008</v>
      </c>
      <c r="L4590" s="97">
        <f t="shared" si="3467"/>
        <v>83.443916810000005</v>
      </c>
      <c r="M4590" s="97">
        <f t="shared" si="3467"/>
        <v>86.68824927</v>
      </c>
      <c r="N4590" s="97">
        <f t="shared" si="3467"/>
        <v>72.038889850000004</v>
      </c>
      <c r="O4590" s="97">
        <f t="shared" si="3467"/>
        <v>81.265557749999999</v>
      </c>
      <c r="P4590" s="74">
        <f t="shared" si="3463"/>
        <v>1005.3575207700001</v>
      </c>
      <c r="Q4590" s="127"/>
      <c r="R4590" s="97">
        <f t="shared" si="3465"/>
        <v>0</v>
      </c>
      <c r="S4590" s="97">
        <f t="shared" si="3465"/>
        <v>0</v>
      </c>
      <c r="T4590" s="93">
        <f t="shared" si="3466"/>
        <v>0</v>
      </c>
      <c r="U4590" s="209">
        <v>2</v>
      </c>
    </row>
    <row r="4591" spans="1:21" s="61" customFormat="1" ht="15.75" hidden="1" customHeight="1" thickBot="1">
      <c r="A4591" s="61" t="s">
        <v>83</v>
      </c>
      <c r="B4591" s="213"/>
      <c r="C4591" s="54" t="s">
        <v>714</v>
      </c>
      <c r="D4591" s="73">
        <f t="shared" ref="D4591:O4591" si="3468">D4493+D4542</f>
        <v>88.047917189999993</v>
      </c>
      <c r="E4591" s="97">
        <f t="shared" si="3468"/>
        <v>102.74830376999999</v>
      </c>
      <c r="F4591" s="97">
        <f t="shared" si="3468"/>
        <v>103.70165872999999</v>
      </c>
      <c r="G4591" s="97">
        <f t="shared" si="3468"/>
        <v>111.63878068</v>
      </c>
      <c r="H4591" s="97">
        <f t="shared" si="3468"/>
        <v>101.06033637</v>
      </c>
      <c r="I4591" s="97">
        <f t="shared" si="3468"/>
        <v>94.157698689999989</v>
      </c>
      <c r="J4591" s="97">
        <f t="shared" si="3468"/>
        <v>95.224804149999997</v>
      </c>
      <c r="K4591" s="97">
        <f t="shared" si="3468"/>
        <v>91.345803410000002</v>
      </c>
      <c r="L4591" s="97">
        <f t="shared" si="3468"/>
        <v>81.130651139999998</v>
      </c>
      <c r="M4591" s="97">
        <f t="shared" si="3468"/>
        <v>93.568557089999999</v>
      </c>
      <c r="N4591" s="97">
        <f t="shared" si="3468"/>
        <v>94.311728840000001</v>
      </c>
      <c r="O4591" s="97">
        <f t="shared" si="3468"/>
        <v>95.445842110000001</v>
      </c>
      <c r="P4591" s="74">
        <f t="shared" si="3463"/>
        <v>1152.3820821699999</v>
      </c>
      <c r="Q4591" s="127"/>
      <c r="R4591" s="97">
        <f t="shared" si="3465"/>
        <v>0</v>
      </c>
      <c r="S4591" s="97">
        <f t="shared" si="3465"/>
        <v>0</v>
      </c>
      <c r="T4591" s="93">
        <f t="shared" si="3466"/>
        <v>0</v>
      </c>
      <c r="U4591" s="209">
        <v>2</v>
      </c>
    </row>
    <row r="4592" spans="1:21" s="61" customFormat="1" ht="15.75" hidden="1" customHeight="1" thickBot="1">
      <c r="A4592" s="61" t="s">
        <v>83</v>
      </c>
      <c r="B4592" s="213"/>
      <c r="C4592" s="54" t="s">
        <v>803</v>
      </c>
      <c r="D4592" s="73">
        <f t="shared" ref="D4592:O4592" si="3469">D4494+D4543</f>
        <v>103.20725576</v>
      </c>
      <c r="E4592" s="97">
        <f t="shared" si="3469"/>
        <v>106.04197239</v>
      </c>
      <c r="F4592" s="97">
        <f t="shared" si="3469"/>
        <v>112.67503516000002</v>
      </c>
      <c r="G4592" s="97">
        <f t="shared" si="3469"/>
        <v>105.71194087999999</v>
      </c>
      <c r="H4592" s="97">
        <f t="shared" si="3469"/>
        <v>98.692136010000013</v>
      </c>
      <c r="I4592" s="97">
        <f t="shared" si="3469"/>
        <v>95.899547429999984</v>
      </c>
      <c r="J4592" s="97">
        <f t="shared" si="3469"/>
        <v>91.859336530000007</v>
      </c>
      <c r="K4592" s="97">
        <f t="shared" si="3469"/>
        <v>89.949764679999987</v>
      </c>
      <c r="L4592" s="97">
        <f t="shared" si="3469"/>
        <v>90.733764679999979</v>
      </c>
      <c r="M4592" s="97">
        <f t="shared" si="3469"/>
        <v>86.942842539999958</v>
      </c>
      <c r="N4592" s="97">
        <f t="shared" si="3469"/>
        <v>85.246058629999993</v>
      </c>
      <c r="O4592" s="97">
        <f t="shared" si="3469"/>
        <v>90.767381219999947</v>
      </c>
      <c r="P4592" s="74">
        <f t="shared" si="3463"/>
        <v>1157.7270359099998</v>
      </c>
      <c r="Q4592" s="127"/>
      <c r="R4592" s="97">
        <f t="shared" si="3465"/>
        <v>0</v>
      </c>
      <c r="S4592" s="97">
        <f t="shared" si="3465"/>
        <v>0</v>
      </c>
      <c r="T4592" s="93">
        <f t="shared" si="3466"/>
        <v>0</v>
      </c>
      <c r="U4592" s="209">
        <v>2</v>
      </c>
    </row>
    <row r="4593" spans="1:22" s="61" customFormat="1" ht="15.75" hidden="1" customHeight="1" thickBot="1">
      <c r="A4593" s="61" t="s">
        <v>83</v>
      </c>
      <c r="B4593" s="213"/>
      <c r="C4593" s="54" t="s">
        <v>882</v>
      </c>
      <c r="D4593" s="243">
        <f t="shared" ref="D4593:O4593" si="3470">D4495+D4544</f>
        <v>93.169460229999999</v>
      </c>
      <c r="E4593" s="284">
        <f t="shared" si="3470"/>
        <v>97.896278539999997</v>
      </c>
      <c r="F4593" s="284">
        <f t="shared" si="3470"/>
        <v>106.59156376999999</v>
      </c>
      <c r="G4593" s="284">
        <f t="shared" si="3470"/>
        <v>102.46565866999998</v>
      </c>
      <c r="H4593" s="284">
        <f t="shared" si="3470"/>
        <v>96.45651291999998</v>
      </c>
      <c r="I4593" s="284">
        <f t="shared" si="3470"/>
        <v>92.386062440000046</v>
      </c>
      <c r="J4593" s="284">
        <f t="shared" si="3470"/>
        <v>86.449224969999989</v>
      </c>
      <c r="K4593" s="284">
        <f t="shared" si="3470"/>
        <v>87.525141799999943</v>
      </c>
      <c r="L4593" s="284">
        <f t="shared" si="3470"/>
        <v>83.738038309999979</v>
      </c>
      <c r="M4593" s="284">
        <f t="shared" si="3470"/>
        <v>85.416654120000032</v>
      </c>
      <c r="N4593" s="284">
        <f t="shared" si="3470"/>
        <v>86.126243200000033</v>
      </c>
      <c r="O4593" s="284">
        <f t="shared" si="3470"/>
        <v>93.378446939999947</v>
      </c>
      <c r="P4593" s="244">
        <f t="shared" si="3463"/>
        <v>1111.5992859099999</v>
      </c>
      <c r="Q4593" s="127"/>
      <c r="R4593" s="73">
        <f t="shared" si="3465"/>
        <v>0</v>
      </c>
      <c r="S4593" s="97">
        <f t="shared" si="3465"/>
        <v>0</v>
      </c>
      <c r="T4593" s="76">
        <f>S4593-R4593</f>
        <v>0</v>
      </c>
      <c r="U4593" s="209">
        <v>2</v>
      </c>
    </row>
    <row r="4594" spans="1:22" s="61" customFormat="1" ht="15.75" hidden="1" customHeight="1">
      <c r="A4594" s="61" t="s">
        <v>83</v>
      </c>
      <c r="B4594" s="512"/>
      <c r="C4594" s="211" t="s">
        <v>966</v>
      </c>
      <c r="D4594" s="243">
        <f t="shared" ref="D4594:O4594" si="3471">D4496+D4545</f>
        <v>99.108405909999988</v>
      </c>
      <c r="E4594" s="284">
        <f t="shared" si="3471"/>
        <v>104.52822264</v>
      </c>
      <c r="F4594" s="284">
        <f t="shared" si="3471"/>
        <v>101.37516430000001</v>
      </c>
      <c r="G4594" s="284">
        <f t="shared" si="3471"/>
        <v>109.12619886</v>
      </c>
      <c r="H4594" s="284">
        <f t="shared" si="3471"/>
        <v>101.78154640999998</v>
      </c>
      <c r="I4594" s="284">
        <f t="shared" si="3471"/>
        <v>96.131975639999979</v>
      </c>
      <c r="J4594" s="284">
        <f t="shared" si="3471"/>
        <v>116.02680642000013</v>
      </c>
      <c r="K4594" s="284">
        <f t="shared" si="3471"/>
        <v>68.343145949999894</v>
      </c>
      <c r="L4594" s="284">
        <f t="shared" si="3471"/>
        <v>90.667464430000024</v>
      </c>
      <c r="M4594" s="284">
        <f t="shared" si="3471"/>
        <v>88.65234516999999</v>
      </c>
      <c r="N4594" s="284">
        <f t="shared" si="3471"/>
        <v>87.156819060000032</v>
      </c>
      <c r="O4594" s="284">
        <f t="shared" si="3471"/>
        <v>90.826806730000044</v>
      </c>
      <c r="P4594" s="244">
        <f>SUM(D4594:O4594)</f>
        <v>1153.72490152</v>
      </c>
      <c r="Q4594" s="127"/>
      <c r="R4594" s="284">
        <f t="shared" si="3465"/>
        <v>1163.0999999999999</v>
      </c>
      <c r="S4594" s="284">
        <f t="shared" si="3465"/>
        <v>1163.0999999999999</v>
      </c>
      <c r="T4594" s="358">
        <f t="shared" si="3466"/>
        <v>0</v>
      </c>
      <c r="U4594" s="209">
        <v>2</v>
      </c>
    </row>
    <row r="4595" spans="1:22" s="61" customFormat="1" ht="15.6" customHeight="1">
      <c r="A4595" s="61" t="s">
        <v>83</v>
      </c>
      <c r="B4595" s="513">
        <v>736</v>
      </c>
      <c r="C4595" s="561" t="s">
        <v>2827</v>
      </c>
      <c r="D4595" s="279">
        <f t="shared" ref="D4595:O4595" si="3472">D4497+D4546</f>
        <v>123.9</v>
      </c>
      <c r="E4595" s="279">
        <f t="shared" si="3472"/>
        <v>132.6</v>
      </c>
      <c r="F4595" s="279">
        <f t="shared" si="3472"/>
        <v>135.1</v>
      </c>
      <c r="G4595" s="279">
        <f t="shared" si="3472"/>
        <v>130.9</v>
      </c>
      <c r="H4595" s="279">
        <f t="shared" si="3472"/>
        <v>133.30000000000001</v>
      </c>
      <c r="I4595" s="279">
        <f t="shared" si="3472"/>
        <v>117.5</v>
      </c>
      <c r="J4595" s="279">
        <f t="shared" si="3472"/>
        <v>112.4</v>
      </c>
      <c r="K4595" s="279">
        <f t="shared" si="3472"/>
        <v>117.30000000000001</v>
      </c>
      <c r="L4595" s="279">
        <f t="shared" si="3472"/>
        <v>110.60000000000001</v>
      </c>
      <c r="M4595" s="279">
        <f t="shared" si="3472"/>
        <v>114.4</v>
      </c>
      <c r="N4595" s="279">
        <f t="shared" si="3472"/>
        <v>115.4</v>
      </c>
      <c r="O4595" s="279">
        <f t="shared" si="3472"/>
        <v>125.69999999999999</v>
      </c>
      <c r="P4595" s="511">
        <f>SUM(D4595:O4595)</f>
        <v>1469.1000000000001</v>
      </c>
      <c r="Q4595" s="81"/>
      <c r="R4595" s="279">
        <f t="shared" si="3465"/>
        <v>1469.1</v>
      </c>
      <c r="S4595" s="279">
        <f t="shared" si="3465"/>
        <v>1469.1</v>
      </c>
      <c r="T4595" s="527">
        <f>R4595-S4595</f>
        <v>0</v>
      </c>
      <c r="U4595" s="209">
        <v>1</v>
      </c>
      <c r="V4595" s="81"/>
    </row>
    <row r="4596" spans="1:22" s="61" customFormat="1" ht="15.75" hidden="1" customHeight="1" thickBot="1">
      <c r="A4596" s="61" t="s">
        <v>83</v>
      </c>
      <c r="B4596" s="409"/>
      <c r="C4596" s="597" t="s">
        <v>1102</v>
      </c>
      <c r="D4596" s="77">
        <f t="shared" ref="D4596:O4596" si="3473">D4498+D4547</f>
        <v>100.59718133</v>
      </c>
      <c r="E4596" s="171">
        <f t="shared" si="3473"/>
        <v>102.36407854000001</v>
      </c>
      <c r="F4596" s="171">
        <f t="shared" si="3473"/>
        <v>107.99653493</v>
      </c>
      <c r="G4596" s="171">
        <f t="shared" si="3473"/>
        <v>102.74327450999999</v>
      </c>
      <c r="H4596" s="171">
        <f t="shared" si="3473"/>
        <v>63.702381320000029</v>
      </c>
      <c r="I4596" s="171">
        <f t="shared" si="3473"/>
        <v>136.72061740000001</v>
      </c>
      <c r="J4596" s="171">
        <f t="shared" si="3473"/>
        <v>89.048337570000001</v>
      </c>
      <c r="K4596" s="171">
        <f t="shared" si="3473"/>
        <v>93.792346879999997</v>
      </c>
      <c r="L4596" s="171">
        <f t="shared" si="3473"/>
        <v>84.672434489999972</v>
      </c>
      <c r="M4596" s="171">
        <f t="shared" si="3473"/>
        <v>86.787128739999957</v>
      </c>
      <c r="N4596" s="171">
        <f t="shared" si="3473"/>
        <v>87.571493650000093</v>
      </c>
      <c r="O4596" s="171">
        <f t="shared" si="3473"/>
        <v>92.881263209999929</v>
      </c>
      <c r="P4596" s="78">
        <f>SUM(D4596:O4596)</f>
        <v>1148.8770725700001</v>
      </c>
      <c r="Q4596" s="75"/>
      <c r="R4596" s="171">
        <f t="shared" si="3465"/>
        <v>1147.8</v>
      </c>
      <c r="S4596" s="171">
        <f t="shared" si="3465"/>
        <v>1147.8</v>
      </c>
      <c r="T4596" s="539">
        <f>R4596-S4596</f>
        <v>0</v>
      </c>
      <c r="U4596" s="209">
        <v>2</v>
      </c>
      <c r="V4596" s="81"/>
    </row>
    <row r="4597" spans="1:22" s="61" customFormat="1" ht="15.75" hidden="1" customHeight="1" thickBot="1">
      <c r="A4597" s="61" t="s">
        <v>83</v>
      </c>
      <c r="B4597" s="62"/>
      <c r="C4597" s="54" t="s">
        <v>2052</v>
      </c>
      <c r="D4597" s="73">
        <f t="shared" ref="D4597:O4597" si="3474">D4499+D4548</f>
        <v>97.427409400000002</v>
      </c>
      <c r="E4597" s="97">
        <f t="shared" si="3474"/>
        <v>104.57957274</v>
      </c>
      <c r="F4597" s="97">
        <f t="shared" si="3474"/>
        <v>104.02471667999998</v>
      </c>
      <c r="G4597" s="97">
        <f t="shared" si="3474"/>
        <v>104.39604969000008</v>
      </c>
      <c r="H4597" s="97">
        <f t="shared" si="3474"/>
        <v>98.95027258999994</v>
      </c>
      <c r="I4597" s="97">
        <f t="shared" si="3474"/>
        <v>93.102913259999951</v>
      </c>
      <c r="J4597" s="97">
        <f t="shared" si="3474"/>
        <v>90.073083100000048</v>
      </c>
      <c r="K4597" s="97">
        <f t="shared" si="3474"/>
        <v>86.009685229999974</v>
      </c>
      <c r="L4597" s="97">
        <f t="shared" si="3474"/>
        <v>86.549816689999972</v>
      </c>
      <c r="M4597" s="97">
        <f t="shared" si="3474"/>
        <v>83.282498160000102</v>
      </c>
      <c r="N4597" s="97">
        <f t="shared" si="3474"/>
        <v>88.508457509999914</v>
      </c>
      <c r="O4597" s="97">
        <f t="shared" si="3474"/>
        <v>78.236303650000025</v>
      </c>
      <c r="P4597" s="74">
        <f t="shared" ref="P4597:P4606" si="3475">SUM(D4597:O4597)</f>
        <v>1115.1407787000001</v>
      </c>
      <c r="Q4597" s="75"/>
      <c r="R4597" s="73">
        <f t="shared" si="3465"/>
        <v>1159.9000000000001</v>
      </c>
      <c r="S4597" s="97">
        <f t="shared" si="3465"/>
        <v>1159.9000000000001</v>
      </c>
      <c r="T4597" s="273">
        <f t="shared" ref="T4597:T4606" si="3476">R4597-S4597</f>
        <v>0</v>
      </c>
      <c r="U4597" s="209">
        <v>2</v>
      </c>
      <c r="V4597" s="81"/>
    </row>
    <row r="4598" spans="1:22" s="61" customFormat="1" ht="15.75" hidden="1" customHeight="1" thickBot="1">
      <c r="A4598" s="61" t="s">
        <v>83</v>
      </c>
      <c r="B4598" s="62"/>
      <c r="C4598" s="54" t="s">
        <v>2053</v>
      </c>
      <c r="D4598" s="77">
        <f t="shared" ref="D4598:O4598" si="3477">D4500+D4549</f>
        <v>90.856743039999998</v>
      </c>
      <c r="E4598" s="171">
        <f t="shared" si="3477"/>
        <v>97.980641539999993</v>
      </c>
      <c r="F4598" s="171">
        <f t="shared" si="3477"/>
        <v>102.92363526000003</v>
      </c>
      <c r="G4598" s="171">
        <f t="shared" si="3477"/>
        <v>101.88102759999997</v>
      </c>
      <c r="H4598" s="171">
        <f t="shared" si="3477"/>
        <v>98.164684220000012</v>
      </c>
      <c r="I4598" s="171">
        <f t="shared" si="3477"/>
        <v>90.959169919999994</v>
      </c>
      <c r="J4598" s="171">
        <f t="shared" si="3477"/>
        <v>90.811305819999973</v>
      </c>
      <c r="K4598" s="171">
        <f t="shared" si="3477"/>
        <v>86.33482500000008</v>
      </c>
      <c r="L4598" s="171">
        <f t="shared" si="3477"/>
        <v>82.578723799999949</v>
      </c>
      <c r="M4598" s="171">
        <f t="shared" si="3477"/>
        <v>89.303280150000006</v>
      </c>
      <c r="N4598" s="171">
        <f t="shared" si="3477"/>
        <v>88.665907910000101</v>
      </c>
      <c r="O4598" s="171">
        <f t="shared" si="3477"/>
        <v>88.960103409999931</v>
      </c>
      <c r="P4598" s="78">
        <f t="shared" si="3475"/>
        <v>1109.42004767</v>
      </c>
      <c r="Q4598" s="180"/>
      <c r="R4598" s="243">
        <f t="shared" si="3465"/>
        <v>1102.7</v>
      </c>
      <c r="S4598" s="284">
        <f t="shared" si="3465"/>
        <v>1102.7</v>
      </c>
      <c r="T4598" s="358">
        <f t="shared" si="3476"/>
        <v>0</v>
      </c>
      <c r="U4598" s="209">
        <v>2</v>
      </c>
    </row>
    <row r="4599" spans="1:22" s="61" customFormat="1" ht="15.6" hidden="1" customHeight="1" thickBot="1">
      <c r="A4599" s="61" t="s">
        <v>83</v>
      </c>
      <c r="B4599" s="62"/>
      <c r="C4599" s="54" t="s">
        <v>2054</v>
      </c>
      <c r="D4599" s="73">
        <f t="shared" ref="D4599:O4599" si="3478">D4501+D4550</f>
        <v>100.45880379</v>
      </c>
      <c r="E4599" s="97">
        <f t="shared" si="3478"/>
        <v>99.640238260000004</v>
      </c>
      <c r="F4599" s="97">
        <f t="shared" si="3478"/>
        <v>107.96940888</v>
      </c>
      <c r="G4599" s="97">
        <f t="shared" si="3478"/>
        <v>108.90907950000003</v>
      </c>
      <c r="H4599" s="97">
        <f t="shared" si="3478"/>
        <v>103.11175159000001</v>
      </c>
      <c r="I4599" s="97">
        <f t="shared" si="3478"/>
        <v>96.698964759999939</v>
      </c>
      <c r="J4599" s="97">
        <f t="shared" si="3478"/>
        <v>124.55518717000007</v>
      </c>
      <c r="K4599" s="97">
        <f t="shared" si="3478"/>
        <v>62.120136709999969</v>
      </c>
      <c r="L4599" s="97">
        <f t="shared" si="3478"/>
        <v>96.337384950000029</v>
      </c>
      <c r="M4599" s="97">
        <f t="shared" si="3478"/>
        <v>99.10830533999993</v>
      </c>
      <c r="N4599" s="97">
        <f t="shared" si="3478"/>
        <v>102.72317495000004</v>
      </c>
      <c r="O4599" s="97">
        <f t="shared" si="3478"/>
        <v>104.81091845999998</v>
      </c>
      <c r="P4599" s="74">
        <f t="shared" si="3475"/>
        <v>1206.4433543600001</v>
      </c>
      <c r="Q4599" s="180"/>
      <c r="R4599" s="73">
        <f t="shared" si="3465"/>
        <v>1145</v>
      </c>
      <c r="S4599" s="97">
        <f t="shared" si="3465"/>
        <v>1145</v>
      </c>
      <c r="T4599" s="93">
        <f t="shared" si="3476"/>
        <v>0</v>
      </c>
      <c r="U4599" s="209">
        <v>2</v>
      </c>
    </row>
    <row r="4600" spans="1:22" s="61" customFormat="1" ht="15.6" hidden="1" customHeight="1" thickBot="1">
      <c r="A4600" s="61" t="s">
        <v>83</v>
      </c>
      <c r="B4600" s="62"/>
      <c r="C4600" s="54" t="s">
        <v>2055</v>
      </c>
      <c r="D4600" s="73">
        <f t="shared" ref="D4600:O4600" si="3479">D4502+D4551</f>
        <v>110.73131567</v>
      </c>
      <c r="E4600" s="97">
        <f t="shared" si="3479"/>
        <v>120.18666779</v>
      </c>
      <c r="F4600" s="97">
        <f t="shared" si="3479"/>
        <v>125.27937114999999</v>
      </c>
      <c r="G4600" s="97">
        <f t="shared" si="3479"/>
        <v>126.20268514999999</v>
      </c>
      <c r="H4600" s="97">
        <f t="shared" si="3479"/>
        <v>115.09552458000002</v>
      </c>
      <c r="I4600" s="97">
        <f t="shared" si="3479"/>
        <v>112.35308147999999</v>
      </c>
      <c r="J4600" s="97">
        <f t="shared" si="3479"/>
        <v>101.05089332</v>
      </c>
      <c r="K4600" s="97">
        <f t="shared" si="3479"/>
        <v>114.43335824999998</v>
      </c>
      <c r="L4600" s="97">
        <f t="shared" si="3479"/>
        <v>102.83200498000001</v>
      </c>
      <c r="M4600" s="97">
        <f t="shared" si="3479"/>
        <v>111.22155953999999</v>
      </c>
      <c r="N4600" s="97">
        <f t="shared" si="3479"/>
        <v>105.41252587</v>
      </c>
      <c r="O4600" s="97">
        <f t="shared" si="3479"/>
        <v>130.19455016000001</v>
      </c>
      <c r="P4600" s="74">
        <f t="shared" si="3475"/>
        <v>1374.9935379400001</v>
      </c>
      <c r="Q4600" s="79"/>
      <c r="R4600" s="73">
        <f t="shared" si="3465"/>
        <v>1362.5</v>
      </c>
      <c r="S4600" s="97">
        <f t="shared" si="3465"/>
        <v>1362.51</v>
      </c>
      <c r="T4600" s="93">
        <f t="shared" si="3476"/>
        <v>-9.9999999999909051E-3</v>
      </c>
      <c r="U4600" s="209">
        <v>2</v>
      </c>
    </row>
    <row r="4601" spans="1:22" s="61" customFormat="1" ht="15.75" hidden="1" customHeight="1" thickBot="1">
      <c r="A4601" s="61" t="s">
        <v>83</v>
      </c>
      <c r="B4601" s="62">
        <f>+B4595+1</f>
        <v>737</v>
      </c>
      <c r="C4601" s="54" t="s">
        <v>2056</v>
      </c>
      <c r="D4601" s="73">
        <f t="shared" ref="D4601:O4601" si="3480">D4503+D4552</f>
        <v>122.60454142</v>
      </c>
      <c r="E4601" s="97">
        <f t="shared" si="3480"/>
        <v>128.21851902</v>
      </c>
      <c r="F4601" s="97">
        <f t="shared" si="3480"/>
        <v>131.21703808999999</v>
      </c>
      <c r="G4601" s="97">
        <f t="shared" si="3480"/>
        <v>136.20139168000003</v>
      </c>
      <c r="H4601" s="97">
        <f t="shared" si="3480"/>
        <v>127.33753158999997</v>
      </c>
      <c r="I4601" s="97">
        <f t="shared" si="3480"/>
        <v>112.81037404</v>
      </c>
      <c r="J4601" s="97">
        <f t="shared" si="3480"/>
        <v>108.90985557000008</v>
      </c>
      <c r="K4601" s="97">
        <f t="shared" si="3480"/>
        <v>110.97986746999999</v>
      </c>
      <c r="L4601" s="97">
        <f t="shared" si="3480"/>
        <v>105.16837504999995</v>
      </c>
      <c r="M4601" s="97">
        <f t="shared" si="3480"/>
        <v>102.32843451999997</v>
      </c>
      <c r="N4601" s="97">
        <f t="shared" si="3480"/>
        <v>110.26738272</v>
      </c>
      <c r="O4601" s="97">
        <f t="shared" si="3480"/>
        <v>108.38220503999992</v>
      </c>
      <c r="P4601" s="74">
        <f t="shared" si="3475"/>
        <v>1404.4255162099998</v>
      </c>
      <c r="Q4601" s="180"/>
      <c r="R4601" s="97">
        <f t="shared" si="3465"/>
        <v>1487</v>
      </c>
      <c r="S4601" s="97">
        <f t="shared" si="3465"/>
        <v>1487</v>
      </c>
      <c r="T4601" s="93">
        <f t="shared" si="3476"/>
        <v>0</v>
      </c>
      <c r="U4601" s="209">
        <v>2</v>
      </c>
    </row>
    <row r="4602" spans="1:22" s="61" customFormat="1" ht="15.75" hidden="1" customHeight="1">
      <c r="A4602" s="61" t="s">
        <v>83</v>
      </c>
      <c r="B4602" s="408">
        <v>791</v>
      </c>
      <c r="C4602" s="596" t="s">
        <v>2057</v>
      </c>
      <c r="D4602" s="243">
        <f t="shared" ref="D4602:O4602" si="3481">D4504+D4553</f>
        <v>117.33299665999999</v>
      </c>
      <c r="E4602" s="284">
        <f t="shared" si="3481"/>
        <v>126.87370649000002</v>
      </c>
      <c r="F4602" s="284">
        <f t="shared" si="3481"/>
        <v>125.89828702999999</v>
      </c>
      <c r="G4602" s="284">
        <f t="shared" si="3481"/>
        <v>108.18314674000001</v>
      </c>
      <c r="H4602" s="284">
        <f t="shared" si="3481"/>
        <v>134.69533885999999</v>
      </c>
      <c r="I4602" s="284">
        <f t="shared" si="3481"/>
        <v>107.59489168000002</v>
      </c>
      <c r="J4602" s="284">
        <f t="shared" si="3481"/>
        <v>108.14008996999996</v>
      </c>
      <c r="K4602" s="284">
        <f t="shared" si="3481"/>
        <v>106.75742759999997</v>
      </c>
      <c r="L4602" s="284">
        <f t="shared" si="3481"/>
        <v>105.22930467999998</v>
      </c>
      <c r="M4602" s="284">
        <f t="shared" si="3481"/>
        <v>110.57706116000008</v>
      </c>
      <c r="N4602" s="284">
        <f t="shared" si="3481"/>
        <v>110.90513576999996</v>
      </c>
      <c r="O4602" s="284">
        <f t="shared" si="3481"/>
        <v>117.18458417000005</v>
      </c>
      <c r="P4602" s="244">
        <f t="shared" si="3475"/>
        <v>1379.3719708100002</v>
      </c>
      <c r="Q4602" s="79"/>
      <c r="R4602" s="284">
        <f t="shared" si="3465"/>
        <v>1387.5</v>
      </c>
      <c r="S4602" s="284">
        <f t="shared" si="3465"/>
        <v>1387.5</v>
      </c>
      <c r="T4602" s="358">
        <f t="shared" si="3476"/>
        <v>0</v>
      </c>
      <c r="U4602" s="209">
        <v>2</v>
      </c>
    </row>
    <row r="4603" spans="1:22" s="61" customFormat="1" ht="15.75" customHeight="1">
      <c r="A4603" s="61" t="s">
        <v>83</v>
      </c>
      <c r="B4603" s="513">
        <v>737</v>
      </c>
      <c r="C4603" s="561" t="s">
        <v>2058</v>
      </c>
      <c r="D4603" s="279">
        <f t="shared" ref="D4603:O4603" si="3482">D4505+D4554</f>
        <v>125.25102346</v>
      </c>
      <c r="E4603" s="279">
        <f t="shared" si="3482"/>
        <v>133.51870704999999</v>
      </c>
      <c r="F4603" s="279">
        <f t="shared" si="3482"/>
        <v>134.91557802</v>
      </c>
      <c r="G4603" s="279">
        <f t="shared" si="3482"/>
        <v>136.76654572999999</v>
      </c>
      <c r="H4603" s="279">
        <f t="shared" si="3482"/>
        <v>127.05786178999998</v>
      </c>
      <c r="I4603" s="279">
        <f t="shared" si="3482"/>
        <v>111.74249081000005</v>
      </c>
      <c r="J4603" s="279">
        <f t="shared" si="3482"/>
        <v>108.5</v>
      </c>
      <c r="K4603" s="279">
        <f t="shared" si="3482"/>
        <v>113.30000000000001</v>
      </c>
      <c r="L4603" s="279">
        <f t="shared" si="3482"/>
        <v>106.9</v>
      </c>
      <c r="M4603" s="279">
        <f t="shared" si="3482"/>
        <v>110.6</v>
      </c>
      <c r="N4603" s="279">
        <f t="shared" si="3482"/>
        <v>111.5</v>
      </c>
      <c r="O4603" s="279">
        <f t="shared" si="3482"/>
        <v>120.94779313999976</v>
      </c>
      <c r="P4603" s="511">
        <f t="shared" si="3475"/>
        <v>1440.9999999999998</v>
      </c>
      <c r="Q4603" s="558"/>
      <c r="R4603" s="279">
        <f t="shared" si="3465"/>
        <v>1441</v>
      </c>
      <c r="S4603" s="279">
        <f t="shared" si="3465"/>
        <v>1441</v>
      </c>
      <c r="T4603" s="527">
        <f t="shared" si="3476"/>
        <v>0</v>
      </c>
      <c r="U4603" s="209">
        <v>1</v>
      </c>
    </row>
    <row r="4604" spans="1:22" s="61" customFormat="1" ht="15.75" customHeight="1">
      <c r="A4604" s="61" t="s">
        <v>83</v>
      </c>
      <c r="B4604" s="513">
        <v>738</v>
      </c>
      <c r="C4604" s="561" t="s">
        <v>2059</v>
      </c>
      <c r="D4604" s="279">
        <f t="shared" ref="D4604:O4604" si="3483">D4506+D4555</f>
        <v>123.9</v>
      </c>
      <c r="E4604" s="279">
        <f t="shared" si="3483"/>
        <v>132.6</v>
      </c>
      <c r="F4604" s="279">
        <f t="shared" si="3483"/>
        <v>135.1</v>
      </c>
      <c r="G4604" s="279">
        <f t="shared" si="3483"/>
        <v>130.9</v>
      </c>
      <c r="H4604" s="279">
        <f t="shared" si="3483"/>
        <v>133.30000000000001</v>
      </c>
      <c r="I4604" s="279">
        <f t="shared" si="3483"/>
        <v>117.5</v>
      </c>
      <c r="J4604" s="279">
        <f t="shared" si="3483"/>
        <v>112.4</v>
      </c>
      <c r="K4604" s="279">
        <f t="shared" si="3483"/>
        <v>117.30000000000001</v>
      </c>
      <c r="L4604" s="279">
        <f t="shared" si="3483"/>
        <v>110.60000000000001</v>
      </c>
      <c r="M4604" s="279">
        <f t="shared" si="3483"/>
        <v>114.4</v>
      </c>
      <c r="N4604" s="279">
        <f t="shared" si="3483"/>
        <v>115.4</v>
      </c>
      <c r="O4604" s="279">
        <f t="shared" si="3483"/>
        <v>125.69999999999999</v>
      </c>
      <c r="P4604" s="511">
        <f t="shared" si="3475"/>
        <v>1469.1000000000001</v>
      </c>
      <c r="Q4604" s="558"/>
      <c r="R4604" s="279">
        <f t="shared" si="3465"/>
        <v>1469.1</v>
      </c>
      <c r="S4604" s="279">
        <f t="shared" si="3465"/>
        <v>1469.1</v>
      </c>
      <c r="T4604" s="527">
        <f t="shared" si="3476"/>
        <v>0</v>
      </c>
      <c r="U4604" s="209">
        <v>1</v>
      </c>
    </row>
    <row r="4605" spans="1:22" s="61" customFormat="1" ht="15.75" hidden="1" customHeight="1" thickBot="1">
      <c r="A4605" s="61" t="s">
        <v>83</v>
      </c>
      <c r="B4605" s="409"/>
      <c r="C4605" s="597" t="s">
        <v>2060</v>
      </c>
      <c r="D4605" s="77">
        <f t="shared" ref="D4605:O4605" si="3484">D4507+D4556</f>
        <v>0</v>
      </c>
      <c r="E4605" s="171">
        <f t="shared" si="3484"/>
        <v>0</v>
      </c>
      <c r="F4605" s="171">
        <f t="shared" si="3484"/>
        <v>0</v>
      </c>
      <c r="G4605" s="171">
        <f t="shared" si="3484"/>
        <v>0</v>
      </c>
      <c r="H4605" s="171">
        <f t="shared" si="3484"/>
        <v>0</v>
      </c>
      <c r="I4605" s="171">
        <f t="shared" si="3484"/>
        <v>0</v>
      </c>
      <c r="J4605" s="171">
        <f t="shared" si="3484"/>
        <v>0</v>
      </c>
      <c r="K4605" s="171">
        <f t="shared" si="3484"/>
        <v>0</v>
      </c>
      <c r="L4605" s="171">
        <f t="shared" si="3484"/>
        <v>0</v>
      </c>
      <c r="M4605" s="171">
        <f t="shared" si="3484"/>
        <v>0</v>
      </c>
      <c r="N4605" s="171">
        <f t="shared" si="3484"/>
        <v>0</v>
      </c>
      <c r="O4605" s="171">
        <f t="shared" si="3484"/>
        <v>0</v>
      </c>
      <c r="P4605" s="78">
        <f t="shared" si="3475"/>
        <v>0</v>
      </c>
      <c r="Q4605" s="127"/>
      <c r="R4605" s="171">
        <f t="shared" si="3465"/>
        <v>0</v>
      </c>
      <c r="S4605" s="171">
        <f t="shared" si="3465"/>
        <v>0</v>
      </c>
      <c r="T4605" s="393">
        <f t="shared" si="3476"/>
        <v>0</v>
      </c>
      <c r="U4605" s="209">
        <v>2</v>
      </c>
    </row>
    <row r="4606" spans="1:22" s="61" customFormat="1" ht="15.75" hidden="1" customHeight="1" thickBot="1">
      <c r="A4606" s="61" t="s">
        <v>83</v>
      </c>
      <c r="B4606" s="213"/>
      <c r="C4606" s="54" t="s">
        <v>2061</v>
      </c>
      <c r="D4606" s="73">
        <f t="shared" ref="D4606:O4606" si="3485">D4508+D4557</f>
        <v>0</v>
      </c>
      <c r="E4606" s="97">
        <f t="shared" si="3485"/>
        <v>0</v>
      </c>
      <c r="F4606" s="97">
        <f t="shared" si="3485"/>
        <v>0</v>
      </c>
      <c r="G4606" s="97">
        <f t="shared" si="3485"/>
        <v>0</v>
      </c>
      <c r="H4606" s="97">
        <f t="shared" si="3485"/>
        <v>0</v>
      </c>
      <c r="I4606" s="97">
        <f t="shared" si="3485"/>
        <v>0</v>
      </c>
      <c r="J4606" s="97">
        <f t="shared" si="3485"/>
        <v>0</v>
      </c>
      <c r="K4606" s="97">
        <f t="shared" si="3485"/>
        <v>0</v>
      </c>
      <c r="L4606" s="97">
        <f t="shared" si="3485"/>
        <v>0</v>
      </c>
      <c r="M4606" s="97">
        <f t="shared" si="3485"/>
        <v>0</v>
      </c>
      <c r="N4606" s="97">
        <f t="shared" si="3485"/>
        <v>0</v>
      </c>
      <c r="O4606" s="97">
        <f t="shared" si="3485"/>
        <v>0</v>
      </c>
      <c r="P4606" s="74">
        <f t="shared" si="3475"/>
        <v>0</v>
      </c>
      <c r="Q4606" s="127"/>
      <c r="R4606" s="97">
        <f t="shared" si="3465"/>
        <v>0</v>
      </c>
      <c r="S4606" s="97">
        <f t="shared" si="3465"/>
        <v>0</v>
      </c>
      <c r="T4606" s="93">
        <f t="shared" si="3476"/>
        <v>0</v>
      </c>
      <c r="U4606" s="209">
        <v>2</v>
      </c>
    </row>
    <row r="4607" spans="1:22" s="61" customFormat="1" ht="15.75" hidden="1" customHeight="1" thickBot="1">
      <c r="A4607" s="61" t="s">
        <v>83</v>
      </c>
      <c r="B4607" s="213"/>
      <c r="C4607" s="54" t="s">
        <v>2597</v>
      </c>
      <c r="D4607" s="73">
        <f t="shared" ref="D4607:O4607" si="3486">D4509+D4558</f>
        <v>0</v>
      </c>
      <c r="E4607" s="97">
        <f t="shared" si="3486"/>
        <v>0</v>
      </c>
      <c r="F4607" s="97">
        <f t="shared" si="3486"/>
        <v>0</v>
      </c>
      <c r="G4607" s="97">
        <f t="shared" si="3486"/>
        <v>0</v>
      </c>
      <c r="H4607" s="97">
        <f t="shared" si="3486"/>
        <v>0</v>
      </c>
      <c r="I4607" s="97">
        <f t="shared" si="3486"/>
        <v>0</v>
      </c>
      <c r="J4607" s="97">
        <f t="shared" si="3486"/>
        <v>0</v>
      </c>
      <c r="K4607" s="97">
        <f t="shared" si="3486"/>
        <v>0</v>
      </c>
      <c r="L4607" s="97">
        <f t="shared" si="3486"/>
        <v>0</v>
      </c>
      <c r="M4607" s="97">
        <f t="shared" si="3486"/>
        <v>0</v>
      </c>
      <c r="N4607" s="97">
        <f t="shared" si="3486"/>
        <v>0</v>
      </c>
      <c r="O4607" s="97">
        <f t="shared" si="3486"/>
        <v>0</v>
      </c>
      <c r="P4607" s="74">
        <f t="shared" ref="P4607:P4609" si="3487">SUM(D4607:O4607)</f>
        <v>0</v>
      </c>
      <c r="Q4607" s="127"/>
      <c r="R4607" s="97">
        <f t="shared" ref="R4607:S4607" si="3488">R4509+R4558</f>
        <v>0</v>
      </c>
      <c r="S4607" s="97">
        <f t="shared" si="3488"/>
        <v>0</v>
      </c>
      <c r="T4607" s="93">
        <f t="shared" ref="T4607:T4609" si="3489">R4607-S4607</f>
        <v>0</v>
      </c>
      <c r="U4607" s="209">
        <v>2</v>
      </c>
    </row>
    <row r="4608" spans="1:22" s="61" customFormat="1" ht="15.75" hidden="1" customHeight="1" thickBot="1">
      <c r="A4608" s="61" t="s">
        <v>83</v>
      </c>
      <c r="B4608" s="213"/>
      <c r="C4608" s="54" t="s">
        <v>2693</v>
      </c>
      <c r="D4608" s="73">
        <f t="shared" ref="D4608:O4608" si="3490">D4510+D4559</f>
        <v>0</v>
      </c>
      <c r="E4608" s="97">
        <f t="shared" si="3490"/>
        <v>0</v>
      </c>
      <c r="F4608" s="97">
        <f t="shared" si="3490"/>
        <v>0</v>
      </c>
      <c r="G4608" s="97">
        <f t="shared" si="3490"/>
        <v>0</v>
      </c>
      <c r="H4608" s="97">
        <f t="shared" si="3490"/>
        <v>0</v>
      </c>
      <c r="I4608" s="97">
        <f t="shared" si="3490"/>
        <v>0</v>
      </c>
      <c r="J4608" s="97">
        <f t="shared" si="3490"/>
        <v>0</v>
      </c>
      <c r="K4608" s="97">
        <f t="shared" si="3490"/>
        <v>0</v>
      </c>
      <c r="L4608" s="97">
        <f t="shared" si="3490"/>
        <v>0</v>
      </c>
      <c r="M4608" s="97">
        <f t="shared" si="3490"/>
        <v>0</v>
      </c>
      <c r="N4608" s="97">
        <f t="shared" si="3490"/>
        <v>0</v>
      </c>
      <c r="O4608" s="97">
        <f t="shared" si="3490"/>
        <v>0</v>
      </c>
      <c r="P4608" s="74">
        <f t="shared" si="3487"/>
        <v>0</v>
      </c>
      <c r="Q4608" s="127"/>
      <c r="R4608" s="97">
        <f t="shared" ref="R4608:S4608" si="3491">R4510+R4559</f>
        <v>0</v>
      </c>
      <c r="S4608" s="97">
        <f t="shared" si="3491"/>
        <v>0</v>
      </c>
      <c r="T4608" s="93">
        <f t="shared" si="3489"/>
        <v>0</v>
      </c>
      <c r="U4608" s="209">
        <v>2</v>
      </c>
    </row>
    <row r="4609" spans="1:21" s="61" customFormat="1" ht="15.75" hidden="1" customHeight="1" thickBot="1">
      <c r="A4609" s="61" t="s">
        <v>83</v>
      </c>
      <c r="B4609" s="213"/>
      <c r="C4609" s="54" t="s">
        <v>2789</v>
      </c>
      <c r="D4609" s="73">
        <f t="shared" ref="D4609:O4609" si="3492">D4511+D4560</f>
        <v>0</v>
      </c>
      <c r="E4609" s="97">
        <f t="shared" si="3492"/>
        <v>0</v>
      </c>
      <c r="F4609" s="97">
        <f t="shared" si="3492"/>
        <v>0</v>
      </c>
      <c r="G4609" s="97">
        <f t="shared" si="3492"/>
        <v>0</v>
      </c>
      <c r="H4609" s="97">
        <f t="shared" si="3492"/>
        <v>0</v>
      </c>
      <c r="I4609" s="97">
        <f t="shared" si="3492"/>
        <v>0</v>
      </c>
      <c r="J4609" s="97">
        <f t="shared" si="3492"/>
        <v>0</v>
      </c>
      <c r="K4609" s="97">
        <f t="shared" si="3492"/>
        <v>0</v>
      </c>
      <c r="L4609" s="97">
        <f t="shared" si="3492"/>
        <v>0</v>
      </c>
      <c r="M4609" s="97">
        <f t="shared" si="3492"/>
        <v>0</v>
      </c>
      <c r="N4609" s="97">
        <f t="shared" si="3492"/>
        <v>0</v>
      </c>
      <c r="O4609" s="97">
        <f t="shared" si="3492"/>
        <v>0</v>
      </c>
      <c r="P4609" s="74">
        <f t="shared" si="3487"/>
        <v>0</v>
      </c>
      <c r="Q4609" s="127"/>
      <c r="R4609" s="97">
        <f t="shared" ref="R4609:S4609" si="3493">R4511+R4560</f>
        <v>0</v>
      </c>
      <c r="S4609" s="97">
        <f t="shared" si="3493"/>
        <v>0</v>
      </c>
      <c r="T4609" s="93">
        <f t="shared" si="3489"/>
        <v>0</v>
      </c>
      <c r="U4609" s="209">
        <v>2</v>
      </c>
    </row>
    <row r="4610" spans="1:21" s="81" customFormat="1" ht="15.6" customHeight="1">
      <c r="B4610" s="82"/>
      <c r="D4610" s="66"/>
      <c r="E4610" s="66"/>
      <c r="F4610" s="66"/>
      <c r="G4610" s="66"/>
      <c r="H4610" s="66"/>
      <c r="I4610" s="66"/>
      <c r="J4610" s="66"/>
      <c r="K4610" s="66"/>
      <c r="L4610" s="66"/>
      <c r="M4610" s="66"/>
      <c r="N4610" s="66"/>
      <c r="O4610" s="66"/>
      <c r="P4610" s="66"/>
      <c r="Q4610" s="66"/>
      <c r="R4610" s="66"/>
      <c r="S4610" s="66"/>
      <c r="T4610" s="95"/>
      <c r="U4610" s="209">
        <v>1</v>
      </c>
    </row>
    <row r="4611" spans="1:21" s="60" customFormat="1" ht="15.75" hidden="1" customHeight="1" thickBot="1">
      <c r="A4611" s="60" t="s">
        <v>84</v>
      </c>
      <c r="B4611" s="213"/>
      <c r="C4611" s="463" t="s">
        <v>2802</v>
      </c>
      <c r="D4611" s="299">
        <v>7.8486182429205201E-2</v>
      </c>
      <c r="E4611" s="299">
        <v>9.1511358956169311E-2</v>
      </c>
      <c r="F4611" s="299">
        <v>7.0019621937106452E-2</v>
      </c>
      <c r="G4611" s="299">
        <v>7.551626992143394E-2</v>
      </c>
      <c r="H4611" s="299">
        <v>7.1472866760313267E-2</v>
      </c>
      <c r="I4611" s="299">
        <v>9.8479260724336048E-2</v>
      </c>
      <c r="J4611" s="299">
        <v>7.836403469622015E-2</v>
      </c>
      <c r="K4611" s="299">
        <v>8.3548266363489707E-2</v>
      </c>
      <c r="L4611" s="299">
        <v>8.1979137793604828E-2</v>
      </c>
      <c r="M4611" s="299">
        <v>0.10687691736705869</v>
      </c>
      <c r="N4611" s="299">
        <v>8.0272984523255819E-2</v>
      </c>
      <c r="O4611" s="299">
        <v>8.3473098527806613E-2</v>
      </c>
      <c r="P4611" s="290">
        <f>SUM(D4611:O4611)</f>
        <v>1</v>
      </c>
      <c r="Q4611" s="291"/>
      <c r="R4611" s="83"/>
      <c r="S4611" s="83"/>
      <c r="T4611" s="67"/>
      <c r="U4611" s="209">
        <v>2</v>
      </c>
    </row>
    <row r="4612" spans="1:21" s="60" customFormat="1" ht="15.75" hidden="1" customHeight="1" thickBot="1">
      <c r="A4612" s="60" t="s">
        <v>84</v>
      </c>
      <c r="B4612" s="213"/>
      <c r="C4612" s="463" t="s">
        <v>2803</v>
      </c>
      <c r="D4612" s="346">
        <v>7.4729459089419581E-2</v>
      </c>
      <c r="E4612" s="346">
        <v>6.8223867690063611E-2</v>
      </c>
      <c r="F4612" s="346">
        <v>7.7955790311043258E-2</v>
      </c>
      <c r="G4612" s="346">
        <v>7.5778697807573667E-2</v>
      </c>
      <c r="H4612" s="346">
        <v>7.3416353957723793E-2</v>
      </c>
      <c r="I4612" s="346">
        <v>9.2906663677737381E-2</v>
      </c>
      <c r="J4612" s="346">
        <v>9.7723198683625709E-2</v>
      </c>
      <c r="K4612" s="346">
        <v>8.4613941642712423E-2</v>
      </c>
      <c r="L4612" s="346">
        <v>8.5393087011311986E-2</v>
      </c>
      <c r="M4612" s="346">
        <v>7.5482139979964849E-2</v>
      </c>
      <c r="N4612" s="346">
        <v>9.4468846249944491E-2</v>
      </c>
      <c r="O4612" s="346">
        <v>9.9307953898879225E-2</v>
      </c>
      <c r="P4612" s="295">
        <f>SUM(D4612:O4612)</f>
        <v>1</v>
      </c>
      <c r="Q4612" s="291"/>
      <c r="R4612" s="83"/>
      <c r="S4612" s="83"/>
      <c r="T4612" s="67"/>
      <c r="U4612" s="209">
        <v>2</v>
      </c>
    </row>
    <row r="4613" spans="1:21" s="60" customFormat="1" ht="15.75" hidden="1" customHeight="1" thickBot="1">
      <c r="A4613" s="60" t="s">
        <v>84</v>
      </c>
      <c r="B4613" s="213"/>
      <c r="C4613" s="464" t="s">
        <v>2804</v>
      </c>
      <c r="D4613" s="154">
        <v>7.4660000000000004E-2</v>
      </c>
      <c r="E4613" s="154">
        <v>8.1960000000000005E-2</v>
      </c>
      <c r="F4613" s="154">
        <v>7.5990000000000002E-2</v>
      </c>
      <c r="G4613" s="154">
        <v>7.5600000000000001E-2</v>
      </c>
      <c r="H4613" s="154">
        <v>7.6859999999999998E-2</v>
      </c>
      <c r="I4613" s="154">
        <v>8.5540000000000005E-2</v>
      </c>
      <c r="J4613" s="154">
        <v>7.442E-2</v>
      </c>
      <c r="K4613" s="154">
        <v>7.6770000000000005E-2</v>
      </c>
      <c r="L4613" s="154">
        <v>0.10101</v>
      </c>
      <c r="M4613" s="154">
        <v>0.08</v>
      </c>
      <c r="N4613" s="154">
        <v>8.9700000000000002E-2</v>
      </c>
      <c r="O4613" s="154">
        <v>0.10748000000000001</v>
      </c>
      <c r="P4613" s="155">
        <f>SUM(D4613:O4613)</f>
        <v>0.99999000000000005</v>
      </c>
      <c r="Q4613" s="291"/>
      <c r="R4613" s="83"/>
      <c r="S4613" s="83"/>
      <c r="T4613" s="67"/>
      <c r="U4613" s="209">
        <v>2</v>
      </c>
    </row>
    <row r="4614" spans="1:21" s="60" customFormat="1" ht="15.75" hidden="1" customHeight="1" thickBot="1">
      <c r="A4614" s="60" t="s">
        <v>84</v>
      </c>
      <c r="B4614" s="213"/>
      <c r="C4614" s="43" t="s">
        <v>2805</v>
      </c>
      <c r="D4614" s="153">
        <f t="shared" ref="D4614:O4614" si="3494">D4636/$P4636</f>
        <v>7.6013513513513514E-2</v>
      </c>
      <c r="E4614" s="296">
        <f t="shared" si="3494"/>
        <v>7.4324324324324328E-2</v>
      </c>
      <c r="F4614" s="296">
        <f t="shared" si="3494"/>
        <v>7.6013513513513514E-2</v>
      </c>
      <c r="G4614" s="296">
        <f t="shared" si="3494"/>
        <v>7.0945945945945943E-2</v>
      </c>
      <c r="H4614" s="296">
        <f t="shared" si="3494"/>
        <v>8.1081081081081086E-2</v>
      </c>
      <c r="I4614" s="296">
        <f t="shared" si="3494"/>
        <v>8.4459459459459457E-2</v>
      </c>
      <c r="J4614" s="296">
        <f t="shared" si="3494"/>
        <v>9.0371621621621628E-2</v>
      </c>
      <c r="K4614" s="296">
        <f t="shared" si="3494"/>
        <v>8.4459459459459457E-2</v>
      </c>
      <c r="L4614" s="296">
        <f t="shared" si="3494"/>
        <v>9.45945945945946E-2</v>
      </c>
      <c r="M4614" s="296">
        <f t="shared" si="3494"/>
        <v>9.5439189189189186E-2</v>
      </c>
      <c r="N4614" s="296">
        <f t="shared" si="3494"/>
        <v>8.7837837837837843E-2</v>
      </c>
      <c r="O4614" s="296">
        <f t="shared" si="3494"/>
        <v>8.4459459459459457E-2</v>
      </c>
      <c r="P4614" s="155">
        <f>SUM(D4614:O4614)</f>
        <v>0.99999999999999989</v>
      </c>
      <c r="Q4614" s="291"/>
      <c r="R4614" s="83"/>
      <c r="S4614" s="83"/>
      <c r="T4614" s="67"/>
      <c r="U4614" s="209">
        <v>2</v>
      </c>
    </row>
    <row r="4615" spans="1:21" s="60" customFormat="1" ht="15.75" hidden="1" customHeight="1" thickBot="1">
      <c r="A4615" s="60" t="s">
        <v>84</v>
      </c>
      <c r="B4615" s="213"/>
      <c r="C4615" s="44" t="s">
        <v>2806</v>
      </c>
      <c r="D4615" s="153">
        <f t="shared" ref="D4615:O4615" si="3495">D4637/$P4637</f>
        <v>7.289293849658314E-2</v>
      </c>
      <c r="E4615" s="296">
        <f t="shared" si="3495"/>
        <v>7.8967350037965067E-2</v>
      </c>
      <c r="F4615" s="296">
        <f t="shared" si="3495"/>
        <v>6.9096431283219434E-2</v>
      </c>
      <c r="G4615" s="296">
        <f t="shared" si="3495"/>
        <v>7.9726651480637817E-2</v>
      </c>
      <c r="H4615" s="296">
        <f t="shared" si="3495"/>
        <v>7.8208048595292332E-2</v>
      </c>
      <c r="I4615" s="296">
        <f t="shared" si="3495"/>
        <v>8.5041761579346994E-2</v>
      </c>
      <c r="J4615" s="296">
        <f t="shared" si="3495"/>
        <v>7.7448747152619596E-2</v>
      </c>
      <c r="K4615" s="296">
        <f t="shared" si="3495"/>
        <v>0.10022779043280182</v>
      </c>
      <c r="L4615" s="296">
        <f t="shared" si="3495"/>
        <v>9.1116173120728935E-2</v>
      </c>
      <c r="M4615" s="296">
        <f t="shared" si="3495"/>
        <v>8.0485952923310553E-2</v>
      </c>
      <c r="N4615" s="296">
        <f t="shared" si="3495"/>
        <v>8.5041761579346994E-2</v>
      </c>
      <c r="O4615" s="296">
        <f t="shared" si="3495"/>
        <v>0.1017463933181473</v>
      </c>
      <c r="P4615" s="155">
        <f>SUM(D4615:O4615)</f>
        <v>0.99999999999999989</v>
      </c>
      <c r="Q4615" s="157">
        <f>(P4637/P4636-1)</f>
        <v>0.11233108108108114</v>
      </c>
      <c r="R4615" s="83"/>
      <c r="S4615" s="83"/>
      <c r="T4615" s="67"/>
      <c r="U4615" s="209">
        <v>2</v>
      </c>
    </row>
    <row r="4616" spans="1:21" s="60" customFormat="1" ht="15.75" hidden="1" customHeight="1" thickBot="1">
      <c r="A4616" s="60" t="s">
        <v>84</v>
      </c>
      <c r="B4616" s="213"/>
      <c r="C4616" s="43" t="s">
        <v>2807</v>
      </c>
      <c r="D4616" s="153">
        <f t="shared" ref="D4616:D4621" si="3496">D4638/$P4638</f>
        <v>7.3561011025966946E-2</v>
      </c>
      <c r="E4616" s="154">
        <f t="shared" ref="E4616:O4616" si="3497">E4638/$P4638</f>
        <v>8.077287485204214E-2</v>
      </c>
      <c r="F4616" s="154">
        <f t="shared" si="3497"/>
        <v>6.995507911292935E-2</v>
      </c>
      <c r="G4616" s="154">
        <f t="shared" si="3497"/>
        <v>7.3561011025966946E-2</v>
      </c>
      <c r="H4616" s="154">
        <f t="shared" si="3497"/>
        <v>9.9523720799837637E-2</v>
      </c>
      <c r="I4616" s="154">
        <f t="shared" si="3497"/>
        <v>8.3657620382472209E-2</v>
      </c>
      <c r="J4616" s="154">
        <f t="shared" si="3497"/>
        <v>8.2650921323235746E-2</v>
      </c>
      <c r="K4616" s="154">
        <f t="shared" si="3497"/>
        <v>9.159067059115493E-2</v>
      </c>
      <c r="L4616" s="154">
        <f t="shared" si="3497"/>
        <v>9.8802534417230123E-2</v>
      </c>
      <c r="M4616" s="154">
        <f t="shared" si="3497"/>
        <v>7.6445756556397029E-2</v>
      </c>
      <c r="N4616" s="154">
        <f t="shared" si="3497"/>
        <v>0.10889914377373539</v>
      </c>
      <c r="O4616" s="154">
        <f t="shared" si="3497"/>
        <v>6.0579656139031601E-2</v>
      </c>
      <c r="P4616" s="155">
        <f t="shared" ref="P4616:P4621" si="3498">SUM(D4616:O4616)</f>
        <v>0.99999999999999989</v>
      </c>
      <c r="Q4616" s="157">
        <f t="shared" ref="Q4616:Q4621" si="3499">(P4638/P4637-1)</f>
        <v>5.2850498823082681E-2</v>
      </c>
      <c r="R4616" s="83"/>
      <c r="S4616" s="83"/>
      <c r="T4616" s="67"/>
      <c r="U4616" s="209">
        <v>2</v>
      </c>
    </row>
    <row r="4617" spans="1:21" s="60" customFormat="1" ht="15.75" hidden="1" customHeight="1" thickBot="1">
      <c r="A4617" s="60" t="s">
        <v>84</v>
      </c>
      <c r="B4617" s="213"/>
      <c r="C4617" s="43" t="s">
        <v>2808</v>
      </c>
      <c r="D4617" s="153">
        <f t="shared" si="3496"/>
        <v>0.10101694915254238</v>
      </c>
      <c r="E4617" s="154">
        <f t="shared" ref="E4617:O4617" si="3500">E4639/$P4639</f>
        <v>8.5423728813559321E-2</v>
      </c>
      <c r="F4617" s="154">
        <f t="shared" si="3500"/>
        <v>7.9322033898305083E-2</v>
      </c>
      <c r="G4617" s="154">
        <f t="shared" si="3500"/>
        <v>8.067796610169492E-2</v>
      </c>
      <c r="H4617" s="154">
        <f t="shared" si="3500"/>
        <v>7.5932203389830505E-2</v>
      </c>
      <c r="I4617" s="154">
        <f t="shared" si="3500"/>
        <v>9.152542372881356E-2</v>
      </c>
      <c r="J4617" s="154">
        <f t="shared" si="3500"/>
        <v>7.7288135593220342E-2</v>
      </c>
      <c r="K4617" s="154">
        <f t="shared" si="3500"/>
        <v>8.9491525423728818E-2</v>
      </c>
      <c r="L4617" s="154">
        <f t="shared" si="3500"/>
        <v>9.3559322033898301E-2</v>
      </c>
      <c r="M4617" s="154">
        <f t="shared" si="3500"/>
        <v>8.338983050847458E-2</v>
      </c>
      <c r="N4617" s="154">
        <f t="shared" si="3500"/>
        <v>8.7457627118644063E-2</v>
      </c>
      <c r="O4617" s="154">
        <f t="shared" si="3500"/>
        <v>5.4915254237288137E-2</v>
      </c>
      <c r="P4617" s="155">
        <f t="shared" si="3498"/>
        <v>1</v>
      </c>
      <c r="Q4617" s="156">
        <f t="shared" si="3499"/>
        <v>6.3749914346090675E-2</v>
      </c>
      <c r="R4617" s="83"/>
      <c r="S4617" s="83"/>
      <c r="T4617" s="67"/>
      <c r="U4617" s="209">
        <v>2</v>
      </c>
    </row>
    <row r="4618" spans="1:21" s="60" customFormat="1" ht="15.75" hidden="1" customHeight="1" thickBot="1">
      <c r="A4618" s="60" t="s">
        <v>84</v>
      </c>
      <c r="B4618" s="213"/>
      <c r="C4618" s="45" t="s">
        <v>2809</v>
      </c>
      <c r="D4618" s="153">
        <f t="shared" si="3496"/>
        <v>0.10885733603786342</v>
      </c>
      <c r="E4618" s="154">
        <f t="shared" ref="E4618:O4618" si="3501">E4640/$P4640</f>
        <v>7.6402974983096686E-2</v>
      </c>
      <c r="F4618" s="154">
        <f t="shared" si="3501"/>
        <v>7.4374577417173765E-2</v>
      </c>
      <c r="G4618" s="154">
        <f t="shared" si="3501"/>
        <v>8.0459770114942528E-2</v>
      </c>
      <c r="H4618" s="154">
        <f t="shared" si="3501"/>
        <v>7.6402974983096686E-2</v>
      </c>
      <c r="I4618" s="154">
        <f t="shared" si="3501"/>
        <v>8.7897227856659904E-2</v>
      </c>
      <c r="J4618" s="154">
        <f t="shared" si="3501"/>
        <v>8.9249492900608518E-2</v>
      </c>
      <c r="K4618" s="154">
        <f t="shared" si="3501"/>
        <v>9.1954022988505746E-2</v>
      </c>
      <c r="L4618" s="154">
        <f t="shared" si="3501"/>
        <v>8.8573360378634211E-2</v>
      </c>
      <c r="M4618" s="154">
        <f t="shared" si="3501"/>
        <v>8.9925625422582825E-2</v>
      </c>
      <c r="N4618" s="154">
        <f t="shared" si="3501"/>
        <v>8.5192697768762676E-2</v>
      </c>
      <c r="O4618" s="154">
        <f t="shared" si="3501"/>
        <v>5.0709939148073022E-2</v>
      </c>
      <c r="P4618" s="155">
        <f t="shared" si="3498"/>
        <v>1</v>
      </c>
      <c r="Q4618" s="156">
        <f t="shared" si="3499"/>
        <v>2.7118644067796183E-3</v>
      </c>
      <c r="R4618" s="83"/>
      <c r="S4618" s="83"/>
      <c r="T4618" s="232"/>
      <c r="U4618" s="209">
        <v>2</v>
      </c>
    </row>
    <row r="4619" spans="1:21" s="60" customFormat="1" ht="15.75" hidden="1" customHeight="1" thickBot="1">
      <c r="A4619" s="60" t="s">
        <v>84</v>
      </c>
      <c r="B4619" s="62"/>
      <c r="C4619" s="45" t="s">
        <v>2810</v>
      </c>
      <c r="D4619" s="298">
        <f t="shared" si="3496"/>
        <v>0.10303413400758533</v>
      </c>
      <c r="E4619" s="299">
        <f t="shared" ref="E4619:O4619" si="3502">E4641/$P4641</f>
        <v>7.1428571428571425E-2</v>
      </c>
      <c r="F4619" s="299">
        <f t="shared" si="3502"/>
        <v>7.8381795195954493E-2</v>
      </c>
      <c r="G4619" s="299">
        <f t="shared" si="3502"/>
        <v>8.4702907711757272E-2</v>
      </c>
      <c r="H4619" s="299">
        <f t="shared" si="3502"/>
        <v>7.1428571428571425E-2</v>
      </c>
      <c r="I4619" s="299">
        <f t="shared" si="3502"/>
        <v>9.1656131479140326E-2</v>
      </c>
      <c r="J4619" s="299">
        <f t="shared" si="3502"/>
        <v>0.15044247787610621</v>
      </c>
      <c r="K4619" s="299">
        <f t="shared" si="3502"/>
        <v>8.7231352718078387E-2</v>
      </c>
      <c r="L4619" s="299">
        <f t="shared" si="3502"/>
        <v>9.0391908975979776E-2</v>
      </c>
      <c r="M4619" s="299">
        <f t="shared" si="3502"/>
        <v>8.6599241466498098E-2</v>
      </c>
      <c r="N4619" s="299">
        <f t="shared" si="3502"/>
        <v>8.4702907711757272E-2</v>
      </c>
      <c r="O4619" s="299">
        <f t="shared" si="3502"/>
        <v>0</v>
      </c>
      <c r="P4619" s="300">
        <f t="shared" si="3498"/>
        <v>1</v>
      </c>
      <c r="Q4619" s="301">
        <f t="shared" si="3499"/>
        <v>6.964164976335363E-2</v>
      </c>
      <c r="R4619" s="83"/>
      <c r="S4619" s="83"/>
      <c r="T4619" s="67"/>
      <c r="U4619" s="209">
        <v>2</v>
      </c>
    </row>
    <row r="4620" spans="1:21" s="60" customFormat="1" ht="15.75" hidden="1" customHeight="1" thickBot="1">
      <c r="A4620" s="60" t="s">
        <v>84</v>
      </c>
      <c r="B4620" s="62"/>
      <c r="C4620" s="45" t="s">
        <v>2811</v>
      </c>
      <c r="D4620" s="130">
        <f t="shared" si="3496"/>
        <v>0.16814518466979764</v>
      </c>
      <c r="E4620" s="119">
        <f t="shared" ref="E4620:O4621" si="3503">E4642/$P4642</f>
        <v>7.1316750739258999E-2</v>
      </c>
      <c r="F4620" s="119">
        <f t="shared" si="3503"/>
        <v>6.8417695831159045E-2</v>
      </c>
      <c r="G4620" s="119">
        <f t="shared" si="3503"/>
        <v>7.0157128776019012E-2</v>
      </c>
      <c r="H4620" s="119">
        <f t="shared" si="3503"/>
        <v>7.5375427610598941E-2</v>
      </c>
      <c r="I4620" s="119">
        <f t="shared" si="3503"/>
        <v>8.0013915463558877E-2</v>
      </c>
      <c r="J4620" s="119">
        <f t="shared" si="3503"/>
        <v>7.7114860555458922E-2</v>
      </c>
      <c r="K4620" s="119">
        <f t="shared" si="3503"/>
        <v>7.6535049573838929E-2</v>
      </c>
      <c r="L4620" s="119">
        <f t="shared" si="3503"/>
        <v>9.0450513132718735E-2</v>
      </c>
      <c r="M4620" s="119">
        <f t="shared" si="3503"/>
        <v>7.6535049573838929E-2</v>
      </c>
      <c r="N4620" s="119">
        <f t="shared" si="3503"/>
        <v>0.10088711080187858</v>
      </c>
      <c r="O4620" s="119">
        <f t="shared" si="3503"/>
        <v>4.5051313271873394E-2</v>
      </c>
      <c r="P4620" s="175">
        <f t="shared" si="3498"/>
        <v>1</v>
      </c>
      <c r="Q4620" s="176">
        <f t="shared" si="3499"/>
        <v>9.0202275600505644E-2</v>
      </c>
      <c r="R4620" s="83"/>
      <c r="S4620" s="83"/>
      <c r="T4620" s="67"/>
      <c r="U4620" s="209">
        <v>2</v>
      </c>
    </row>
    <row r="4621" spans="1:21" s="60" customFormat="1" ht="15.6" hidden="1" customHeight="1" thickBot="1">
      <c r="A4621" s="60" t="s">
        <v>84</v>
      </c>
      <c r="B4621" s="62"/>
      <c r="C4621" s="45" t="s">
        <v>2812</v>
      </c>
      <c r="D4621" s="130">
        <f t="shared" si="3496"/>
        <v>0.11363636363636363</v>
      </c>
      <c r="E4621" s="119">
        <f t="shared" si="3503"/>
        <v>9.4318181818181815E-2</v>
      </c>
      <c r="F4621" s="119">
        <f t="shared" si="3503"/>
        <v>5.8522727272727275E-2</v>
      </c>
      <c r="G4621" s="119">
        <f t="shared" si="3503"/>
        <v>7.4431818181818182E-2</v>
      </c>
      <c r="H4621" s="119">
        <f t="shared" si="3503"/>
        <v>8.0681818181818188E-2</v>
      </c>
      <c r="I4621" s="119">
        <f t="shared" si="3503"/>
        <v>8.9772727272727268E-2</v>
      </c>
      <c r="J4621" s="119">
        <f t="shared" si="3503"/>
        <v>9.375E-2</v>
      </c>
      <c r="K4621" s="119">
        <f t="shared" si="3503"/>
        <v>8.8636363636363638E-2</v>
      </c>
      <c r="L4621" s="119">
        <f t="shared" si="3503"/>
        <v>0.10113636363636364</v>
      </c>
      <c r="M4621" s="119">
        <f t="shared" si="3503"/>
        <v>8.0113636363636359E-2</v>
      </c>
      <c r="N4621" s="119">
        <f t="shared" si="3503"/>
        <v>8.1818181818181818E-2</v>
      </c>
      <c r="O4621" s="119">
        <f t="shared" si="3503"/>
        <v>4.3181818181818182E-2</v>
      </c>
      <c r="P4621" s="175">
        <f t="shared" si="3498"/>
        <v>1</v>
      </c>
      <c r="Q4621" s="176">
        <f t="shared" si="3499"/>
        <v>2.0467327651185752E-2</v>
      </c>
      <c r="R4621" s="83"/>
      <c r="S4621" s="83"/>
      <c r="T4621" s="67"/>
      <c r="U4621" s="209">
        <v>2</v>
      </c>
    </row>
    <row r="4622" spans="1:21" s="60" customFormat="1" ht="15.6" hidden="1" customHeight="1" thickBot="1">
      <c r="A4622" s="60" t="s">
        <v>84</v>
      </c>
      <c r="B4622" s="62"/>
      <c r="C4622" s="45" t="s">
        <v>2813</v>
      </c>
      <c r="D4622" s="130">
        <f t="shared" ref="D4622:O4622" si="3504">D4645/$P4645</f>
        <v>0.10794743429286609</v>
      </c>
      <c r="E4622" s="119">
        <f t="shared" si="3504"/>
        <v>7.0400500625782236E-2</v>
      </c>
      <c r="F4622" s="119">
        <f t="shared" si="3504"/>
        <v>7.1964956195244054E-2</v>
      </c>
      <c r="G4622" s="119">
        <f t="shared" si="3504"/>
        <v>0.114726741760534</v>
      </c>
      <c r="H4622" s="119">
        <f t="shared" si="3504"/>
        <v>7.3529411764705885E-2</v>
      </c>
      <c r="I4622" s="119">
        <f t="shared" si="3504"/>
        <v>8.2916145181476844E-2</v>
      </c>
      <c r="J4622" s="119">
        <f t="shared" si="3504"/>
        <v>7.6658322903629547E-2</v>
      </c>
      <c r="K4622" s="119">
        <f t="shared" si="3504"/>
        <v>8.2916145181476844E-2</v>
      </c>
      <c r="L4622" s="119">
        <f t="shared" si="3504"/>
        <v>0.10429703796412182</v>
      </c>
      <c r="M4622" s="119">
        <f t="shared" si="3504"/>
        <v>9.491030454735086E-2</v>
      </c>
      <c r="N4622" s="119">
        <f t="shared" si="3504"/>
        <v>7.926574885273259E-2</v>
      </c>
      <c r="O4622" s="119">
        <f t="shared" si="3504"/>
        <v>4.0467250730079223E-2</v>
      </c>
      <c r="P4622" s="175">
        <f>SUM(D4622:O4622)</f>
        <v>0.99999999999999989</v>
      </c>
      <c r="Q4622" s="176">
        <f>(P4645/P4643-1)</f>
        <v>8.9545454545454595E-2</v>
      </c>
      <c r="R4622" s="83"/>
      <c r="S4622" s="83"/>
      <c r="T4622" s="67"/>
      <c r="U4622" s="209">
        <v>2</v>
      </c>
    </row>
    <row r="4623" spans="1:21" s="60" customFormat="1" ht="15.6" hidden="1" customHeight="1" thickBot="1">
      <c r="A4623" s="60" t="s">
        <v>84</v>
      </c>
      <c r="B4623" s="62">
        <f>+B4602+1</f>
        <v>792</v>
      </c>
      <c r="C4623" s="45" t="s">
        <v>2814</v>
      </c>
      <c r="D4623" s="130">
        <f t="shared" ref="D4623:O4623" si="3505">D4646/$P4646</f>
        <v>0.11072103699702944</v>
      </c>
      <c r="E4623" s="119">
        <f t="shared" si="3505"/>
        <v>7.5074264110180935E-2</v>
      </c>
      <c r="F4623" s="119">
        <f t="shared" si="3505"/>
        <v>8.0475290305157973E-2</v>
      </c>
      <c r="G4623" s="119">
        <f t="shared" si="3505"/>
        <v>7.7234674588171751E-2</v>
      </c>
      <c r="H4623" s="119">
        <f t="shared" si="3505"/>
        <v>7.8854982446664862E-2</v>
      </c>
      <c r="I4623" s="119">
        <f t="shared" si="3505"/>
        <v>9.0197137456116669E-2</v>
      </c>
      <c r="J4623" s="119">
        <f t="shared" si="3505"/>
        <v>9.9378881987577633E-2</v>
      </c>
      <c r="K4623" s="119">
        <f t="shared" si="3505"/>
        <v>8.4256008641641914E-2</v>
      </c>
      <c r="L4623" s="119">
        <f t="shared" si="3505"/>
        <v>8.5876316500135025E-2</v>
      </c>
      <c r="M4623" s="119">
        <f t="shared" si="3505"/>
        <v>8.1555495544153395E-2</v>
      </c>
      <c r="N4623" s="119">
        <f t="shared" si="3505"/>
        <v>9.3977855792600595E-2</v>
      </c>
      <c r="O4623" s="119">
        <f t="shared" si="3505"/>
        <v>4.2398055630569809E-2</v>
      </c>
      <c r="P4623" s="175">
        <f t="shared" ref="P4623:P4632" si="3506">SUM(D4623:O4623)</f>
        <v>1.0000000000000002</v>
      </c>
      <c r="Q4623" s="176">
        <f>(P4646/P4645-1)</f>
        <v>-3.4470171047142228E-2</v>
      </c>
      <c r="R4623" s="83"/>
      <c r="S4623" s="83"/>
      <c r="T4623" s="67"/>
      <c r="U4623" s="209">
        <v>2</v>
      </c>
    </row>
    <row r="4624" spans="1:21" s="60" customFormat="1" ht="15.6" hidden="1" customHeight="1">
      <c r="A4624" s="60" t="s">
        <v>84</v>
      </c>
      <c r="B4624" s="408">
        <f>+B4623+1</f>
        <v>793</v>
      </c>
      <c r="C4624" s="544" t="s">
        <v>2815</v>
      </c>
      <c r="D4624" s="460">
        <f t="shared" ref="D4624:O4624" si="3507">D4647/$P4647</f>
        <v>0.12822796081923418</v>
      </c>
      <c r="E4624" s="346">
        <f t="shared" si="3507"/>
        <v>7.123775601068566E-2</v>
      </c>
      <c r="F4624" s="346">
        <f t="shared" si="3507"/>
        <v>6.8121104185218162E-2</v>
      </c>
      <c r="G4624" s="346">
        <f t="shared" si="3507"/>
        <v>7.5244879786286731E-2</v>
      </c>
      <c r="H4624" s="346">
        <f t="shared" si="3507"/>
        <v>7.2128227960819233E-2</v>
      </c>
      <c r="I4624" s="346">
        <f t="shared" si="3507"/>
        <v>8.5485307212822798E-2</v>
      </c>
      <c r="J4624" s="346">
        <f t="shared" si="3507"/>
        <v>0.11976847729296528</v>
      </c>
      <c r="K4624" s="346">
        <f t="shared" si="3507"/>
        <v>7.7471059661620656E-2</v>
      </c>
      <c r="L4624" s="346">
        <f t="shared" si="3507"/>
        <v>8.8601959038290296E-2</v>
      </c>
      <c r="M4624" s="346">
        <f t="shared" si="3507"/>
        <v>9.4390026714158498E-2</v>
      </c>
      <c r="N4624" s="346">
        <f t="shared" si="3507"/>
        <v>8.5930543187889577E-2</v>
      </c>
      <c r="O4624" s="346">
        <f t="shared" si="3507"/>
        <v>3.3392698130008905E-2</v>
      </c>
      <c r="P4624" s="545">
        <f t="shared" si="3506"/>
        <v>1</v>
      </c>
      <c r="Q4624" s="548">
        <f t="shared" ref="Q4624:Q4632" si="3508">(P4647/P4646-1)</f>
        <v>0.21307048339184442</v>
      </c>
      <c r="R4624" s="83"/>
      <c r="S4624" s="83"/>
      <c r="T4624" s="67"/>
      <c r="U4624" s="209">
        <v>2</v>
      </c>
    </row>
    <row r="4625" spans="1:21" s="60" customFormat="1" ht="15.6" customHeight="1">
      <c r="A4625" s="60" t="s">
        <v>84</v>
      </c>
      <c r="B4625" s="513">
        <v>739</v>
      </c>
      <c r="C4625" s="550" t="s">
        <v>2816</v>
      </c>
      <c r="D4625" s="119">
        <f t="shared" ref="D4625:O4625" si="3509">D4648/$P4648</f>
        <v>0.11712846347607053</v>
      </c>
      <c r="E4625" s="119">
        <f t="shared" si="3509"/>
        <v>7.5146935348446686E-2</v>
      </c>
      <c r="F4625" s="119">
        <f t="shared" si="3509"/>
        <v>7.724601175482787E-2</v>
      </c>
      <c r="G4625" s="119">
        <f t="shared" si="3509"/>
        <v>7.3887489504617973E-2</v>
      </c>
      <c r="H4625" s="119">
        <f t="shared" si="3509"/>
        <v>7.3887489504617973E-2</v>
      </c>
      <c r="I4625" s="119">
        <f t="shared" si="3509"/>
        <v>0.11209068010075567</v>
      </c>
      <c r="J4625" s="119">
        <f t="shared" si="3509"/>
        <v>7.8505457598656597E-2</v>
      </c>
      <c r="K4625" s="119">
        <f t="shared" si="3509"/>
        <v>7.5986565910999157E-2</v>
      </c>
      <c r="L4625" s="119">
        <f t="shared" si="3509"/>
        <v>8.984047019311503E-2</v>
      </c>
      <c r="M4625" s="119">
        <f t="shared" si="3509"/>
        <v>8.5222502099076405E-2</v>
      </c>
      <c r="N4625" s="119">
        <f t="shared" si="3509"/>
        <v>9.2779177162048698E-2</v>
      </c>
      <c r="O4625" s="119">
        <f t="shared" si="3509"/>
        <v>4.8278757346767419E-2</v>
      </c>
      <c r="P4625" s="175">
        <f t="shared" si="3506"/>
        <v>1</v>
      </c>
      <c r="Q4625" s="556">
        <f t="shared" si="3508"/>
        <v>6.0552092609082786E-2</v>
      </c>
      <c r="R4625" s="83"/>
      <c r="S4625" s="83"/>
      <c r="T4625" s="67"/>
      <c r="U4625" s="209">
        <v>1</v>
      </c>
    </row>
    <row r="4626" spans="1:21" s="60" customFormat="1" ht="15.6" customHeight="1">
      <c r="A4626" s="60" t="s">
        <v>84</v>
      </c>
      <c r="B4626" s="513">
        <f>+B4625+1</f>
        <v>740</v>
      </c>
      <c r="C4626" s="550" t="s">
        <v>2817</v>
      </c>
      <c r="D4626" s="119">
        <f t="shared" ref="D4626:O4626" si="3510">D4649/$P4649</f>
        <v>0.11920808761583825</v>
      </c>
      <c r="E4626" s="119">
        <f t="shared" si="3510"/>
        <v>7.3715248525695026E-2</v>
      </c>
      <c r="F4626" s="119">
        <f t="shared" si="3510"/>
        <v>7.3715248525695026E-2</v>
      </c>
      <c r="G4626" s="119">
        <f t="shared" si="3510"/>
        <v>8.8458298230834037E-2</v>
      </c>
      <c r="H4626" s="119">
        <f t="shared" si="3510"/>
        <v>0.10530749789385004</v>
      </c>
      <c r="I4626" s="119">
        <f t="shared" si="3510"/>
        <v>9.309182813816344E-2</v>
      </c>
      <c r="J4626" s="119">
        <f t="shared" si="3510"/>
        <v>9.4776748104465042E-2</v>
      </c>
      <c r="K4626" s="119">
        <f t="shared" si="3510"/>
        <v>7.1187868576242624E-2</v>
      </c>
      <c r="L4626" s="119">
        <f t="shared" si="3510"/>
        <v>8.2561078348778433E-2</v>
      </c>
      <c r="M4626" s="119">
        <f t="shared" si="3510"/>
        <v>7.877000842459983E-2</v>
      </c>
      <c r="N4626" s="119">
        <f t="shared" si="3510"/>
        <v>7.7085088458298229E-2</v>
      </c>
      <c r="O4626" s="119">
        <f t="shared" si="3510"/>
        <v>4.2122999157540017E-2</v>
      </c>
      <c r="P4626" s="175">
        <f t="shared" si="3506"/>
        <v>1</v>
      </c>
      <c r="Q4626" s="556">
        <f t="shared" si="3508"/>
        <v>-3.3585222502099388E-3</v>
      </c>
      <c r="R4626" s="83"/>
      <c r="S4626" s="83"/>
      <c r="T4626" s="67"/>
      <c r="U4626" s="209">
        <v>1</v>
      </c>
    </row>
    <row r="4627" spans="1:21" s="60" customFormat="1" ht="15.75" customHeight="1">
      <c r="A4627" s="60" t="s">
        <v>84</v>
      </c>
      <c r="B4627" s="513">
        <f>+B4626+1</f>
        <v>741</v>
      </c>
      <c r="C4627" s="550" t="s">
        <v>2818</v>
      </c>
      <c r="D4627" s="119">
        <f t="shared" ref="D4627:O4627" si="3511">D4650/$P4650</f>
        <v>0.14315439034540159</v>
      </c>
      <c r="E4627" s="119">
        <f t="shared" si="3511"/>
        <v>8.69746150645027E-2</v>
      </c>
      <c r="F4627" s="119">
        <f t="shared" si="3511"/>
        <v>7.4490220557636294E-2</v>
      </c>
      <c r="G4627" s="119">
        <f t="shared" si="3511"/>
        <v>8.6142322097378279E-2</v>
      </c>
      <c r="H4627" s="119">
        <f t="shared" si="3511"/>
        <v>7.1993341656263005E-2</v>
      </c>
      <c r="I4627" s="119">
        <f t="shared" si="3511"/>
        <v>9.0719933416562634E-2</v>
      </c>
      <c r="J4627" s="119">
        <f t="shared" si="3511"/>
        <v>7.8651685393258425E-2</v>
      </c>
      <c r="K4627" s="119">
        <f t="shared" si="3511"/>
        <v>9.2384519350811489E-2</v>
      </c>
      <c r="L4627" s="119">
        <f t="shared" si="3511"/>
        <v>8.6142322097378279E-2</v>
      </c>
      <c r="M4627" s="119">
        <f t="shared" si="3511"/>
        <v>8.322929671244278E-2</v>
      </c>
      <c r="N4627" s="119">
        <f t="shared" si="3511"/>
        <v>7.2825634623387439E-2</v>
      </c>
      <c r="O4627" s="119">
        <f t="shared" si="3511"/>
        <v>3.3291718684977115E-2</v>
      </c>
      <c r="P4627" s="175">
        <f t="shared" si="3506"/>
        <v>1</v>
      </c>
      <c r="Q4627" s="556">
        <f t="shared" si="3508"/>
        <v>1.2215669755686553E-2</v>
      </c>
      <c r="R4627" s="83"/>
      <c r="S4627" s="83"/>
      <c r="T4627" s="67"/>
      <c r="U4627" s="209">
        <v>1</v>
      </c>
    </row>
    <row r="4628" spans="1:21" s="60" customFormat="1" ht="15.75" customHeight="1">
      <c r="A4628" s="60" t="s">
        <v>84</v>
      </c>
      <c r="B4628" s="513">
        <f>+B4627+1</f>
        <v>742</v>
      </c>
      <c r="C4628" s="550" t="s">
        <v>2819</v>
      </c>
      <c r="D4628" s="119">
        <f t="shared" ref="D4628:O4628" si="3512">D4651/$P4651</f>
        <v>0.12130996309963099</v>
      </c>
      <c r="E4628" s="119">
        <f t="shared" si="3512"/>
        <v>7.3800738007380073E-2</v>
      </c>
      <c r="F4628" s="119">
        <f t="shared" si="3512"/>
        <v>7.702952029520295E-2</v>
      </c>
      <c r="G4628" s="119">
        <f t="shared" si="3512"/>
        <v>8.3948339483394835E-2</v>
      </c>
      <c r="H4628" s="119">
        <f t="shared" si="3512"/>
        <v>8.4870848708487087E-2</v>
      </c>
      <c r="I4628" s="119">
        <f t="shared" si="3512"/>
        <v>9.7324723247232472E-2</v>
      </c>
      <c r="J4628" s="119">
        <f t="shared" si="3512"/>
        <v>7.656826568265683E-2</v>
      </c>
      <c r="K4628" s="119">
        <f t="shared" si="3512"/>
        <v>8.8560885608856083E-2</v>
      </c>
      <c r="L4628" s="119">
        <f t="shared" si="3512"/>
        <v>8.9022140221402216E-2</v>
      </c>
      <c r="M4628" s="119">
        <f t="shared" si="3512"/>
        <v>7.7952029520295202E-2</v>
      </c>
      <c r="N4628" s="119">
        <f t="shared" si="3512"/>
        <v>8.3025830258302583E-2</v>
      </c>
      <c r="O4628" s="119">
        <f t="shared" si="3512"/>
        <v>4.6586715867158672E-2</v>
      </c>
      <c r="P4628" s="175">
        <f t="shared" si="3506"/>
        <v>1</v>
      </c>
      <c r="Q4628" s="556">
        <f t="shared" si="3508"/>
        <v>-9.779442363712032E-2</v>
      </c>
      <c r="R4628" s="83"/>
      <c r="S4628" s="83"/>
      <c r="T4628" s="67"/>
      <c r="U4628" s="209">
        <v>1</v>
      </c>
    </row>
    <row r="4629" spans="1:21" s="60" customFormat="1" ht="15.75" customHeight="1">
      <c r="A4629" s="60" t="s">
        <v>84</v>
      </c>
      <c r="B4629" s="513">
        <v>743</v>
      </c>
      <c r="C4629" s="550" t="s">
        <v>2820</v>
      </c>
      <c r="D4629" s="119">
        <f t="shared" ref="D4629:O4629" si="3513">D4652/$P4652</f>
        <v>0.10653817249458468</v>
      </c>
      <c r="E4629" s="119">
        <f t="shared" si="3513"/>
        <v>8.6645152734185049E-2</v>
      </c>
      <c r="F4629" s="119">
        <f t="shared" si="3513"/>
        <v>9.1065823792051637E-2</v>
      </c>
      <c r="G4629" s="119">
        <f t="shared" si="3513"/>
        <v>0</v>
      </c>
      <c r="H4629" s="119">
        <f t="shared" si="3513"/>
        <v>0.16047035940055701</v>
      </c>
      <c r="I4629" s="119">
        <f t="shared" si="3513"/>
        <v>0.10565403828301137</v>
      </c>
      <c r="J4629" s="119">
        <f t="shared" si="3513"/>
        <v>8.0898280358958491E-2</v>
      </c>
      <c r="K4629" s="119">
        <f t="shared" si="3513"/>
        <v>8.0854073648379834E-2</v>
      </c>
      <c r="L4629" s="119">
        <f t="shared" si="3513"/>
        <v>8.5628398390875729E-2</v>
      </c>
      <c r="M4629" s="119">
        <f t="shared" si="3513"/>
        <v>8.0102559568542508E-2</v>
      </c>
      <c r="N4629" s="119">
        <f t="shared" si="3513"/>
        <v>8.0235179700278506E-2</v>
      </c>
      <c r="O4629" s="119">
        <f t="shared" si="3513"/>
        <v>4.1907961628575102E-2</v>
      </c>
      <c r="P4629" s="175">
        <f t="shared" si="3506"/>
        <v>1</v>
      </c>
      <c r="Q4629" s="556">
        <f t="shared" si="3508"/>
        <v>4.3404059040590415E-2</v>
      </c>
      <c r="R4629" s="83"/>
      <c r="S4629" s="83"/>
      <c r="T4629" s="67"/>
      <c r="U4629" s="209">
        <v>1</v>
      </c>
    </row>
    <row r="4630" spans="1:21" s="60" customFormat="1" ht="15.75" customHeight="1">
      <c r="A4630" s="60" t="s">
        <v>84</v>
      </c>
      <c r="B4630" s="513">
        <v>744</v>
      </c>
      <c r="C4630" s="550" t="s">
        <v>2821</v>
      </c>
      <c r="D4630" s="119">
        <f t="shared" ref="D4630:O4630" si="3514">D4653/$P4653</f>
        <v>0.12518775816748026</v>
      </c>
      <c r="E4630" s="119">
        <f t="shared" si="3514"/>
        <v>7.740330454374765E-2</v>
      </c>
      <c r="F4630" s="119">
        <f t="shared" si="3514"/>
        <v>7.5619601952684939E-2</v>
      </c>
      <c r="G4630" s="119">
        <f t="shared" si="3514"/>
        <v>8.3129928651896348E-2</v>
      </c>
      <c r="H4630" s="119">
        <f t="shared" si="3514"/>
        <v>8.402177994742771E-2</v>
      </c>
      <c r="I4630" s="119">
        <f t="shared" si="3514"/>
        <v>9.8291400675929397E-2</v>
      </c>
      <c r="J4630" s="119">
        <f t="shared" si="3514"/>
        <v>8.2144198272624855E-2</v>
      </c>
      <c r="K4630" s="119">
        <f t="shared" si="3514"/>
        <v>8.2050319188884724E-2</v>
      </c>
      <c r="L4630" s="119">
        <f t="shared" si="3514"/>
        <v>8.6885092001502059E-2</v>
      </c>
      <c r="M4630" s="119">
        <f t="shared" si="3514"/>
        <v>8.1299286518963565E-2</v>
      </c>
      <c r="N4630" s="119">
        <f t="shared" si="3514"/>
        <v>8.1440105144573782E-2</v>
      </c>
      <c r="O4630" s="119">
        <f t="shared" si="3514"/>
        <v>4.2527224934284701E-2</v>
      </c>
      <c r="P4630" s="175">
        <f t="shared" si="3506"/>
        <v>1</v>
      </c>
      <c r="Q4630" s="556">
        <f t="shared" si="3508"/>
        <v>-5.8220237832102839E-2</v>
      </c>
      <c r="R4630" s="83"/>
      <c r="S4630" s="83"/>
      <c r="T4630" s="67"/>
      <c r="U4630" s="209">
        <v>1</v>
      </c>
    </row>
    <row r="4631" spans="1:21" s="60" customFormat="1" ht="15.75" hidden="1" customHeight="1" thickBot="1">
      <c r="A4631" s="60" t="s">
        <v>84</v>
      </c>
      <c r="B4631" s="409"/>
      <c r="C4631" s="457" t="s">
        <v>2822</v>
      </c>
      <c r="D4631" s="135" t="e">
        <f t="shared" ref="D4631:O4631" si="3515">D4654/$P4654</f>
        <v>#DIV/0!</v>
      </c>
      <c r="E4631" s="148" t="e">
        <f t="shared" si="3515"/>
        <v>#DIV/0!</v>
      </c>
      <c r="F4631" s="148" t="e">
        <f t="shared" si="3515"/>
        <v>#DIV/0!</v>
      </c>
      <c r="G4631" s="148" t="e">
        <f t="shared" si="3515"/>
        <v>#DIV/0!</v>
      </c>
      <c r="H4631" s="148" t="e">
        <f t="shared" si="3515"/>
        <v>#DIV/0!</v>
      </c>
      <c r="I4631" s="148" t="e">
        <f t="shared" si="3515"/>
        <v>#DIV/0!</v>
      </c>
      <c r="J4631" s="148" t="e">
        <f t="shared" si="3515"/>
        <v>#DIV/0!</v>
      </c>
      <c r="K4631" s="148" t="e">
        <f t="shared" si="3515"/>
        <v>#DIV/0!</v>
      </c>
      <c r="L4631" s="148" t="e">
        <f t="shared" si="3515"/>
        <v>#DIV/0!</v>
      </c>
      <c r="M4631" s="148" t="e">
        <f t="shared" si="3515"/>
        <v>#DIV/0!</v>
      </c>
      <c r="N4631" s="148" t="e">
        <f t="shared" si="3515"/>
        <v>#DIV/0!</v>
      </c>
      <c r="O4631" s="148" t="e">
        <f t="shared" si="3515"/>
        <v>#DIV/0!</v>
      </c>
      <c r="P4631" s="137" t="e">
        <f t="shared" si="3506"/>
        <v>#DIV/0!</v>
      </c>
      <c r="Q4631" s="106">
        <f t="shared" si="3508"/>
        <v>-1</v>
      </c>
      <c r="R4631" s="83"/>
      <c r="S4631" s="83"/>
      <c r="T4631" s="67"/>
      <c r="U4631" s="209">
        <v>2</v>
      </c>
    </row>
    <row r="4632" spans="1:21" s="60" customFormat="1" ht="15.75" hidden="1" customHeight="1" thickBot="1">
      <c r="A4632" s="60" t="s">
        <v>84</v>
      </c>
      <c r="B4632" s="213"/>
      <c r="C4632" s="43" t="s">
        <v>2823</v>
      </c>
      <c r="D4632" s="98" t="e">
        <f t="shared" ref="D4632:O4632" si="3516">D4655/$P4655</f>
        <v>#DIV/0!</v>
      </c>
      <c r="E4632" s="99" t="e">
        <f t="shared" si="3516"/>
        <v>#DIV/0!</v>
      </c>
      <c r="F4632" s="99" t="e">
        <f t="shared" si="3516"/>
        <v>#DIV/0!</v>
      </c>
      <c r="G4632" s="99" t="e">
        <f t="shared" si="3516"/>
        <v>#DIV/0!</v>
      </c>
      <c r="H4632" s="99" t="e">
        <f t="shared" si="3516"/>
        <v>#DIV/0!</v>
      </c>
      <c r="I4632" s="99" t="e">
        <f t="shared" si="3516"/>
        <v>#DIV/0!</v>
      </c>
      <c r="J4632" s="99" t="e">
        <f t="shared" si="3516"/>
        <v>#DIV/0!</v>
      </c>
      <c r="K4632" s="99" t="e">
        <f t="shared" si="3516"/>
        <v>#DIV/0!</v>
      </c>
      <c r="L4632" s="99" t="e">
        <f t="shared" si="3516"/>
        <v>#DIV/0!</v>
      </c>
      <c r="M4632" s="99" t="e">
        <f t="shared" si="3516"/>
        <v>#DIV/0!</v>
      </c>
      <c r="N4632" s="99" t="e">
        <f t="shared" si="3516"/>
        <v>#DIV/0!</v>
      </c>
      <c r="O4632" s="99" t="e">
        <f t="shared" si="3516"/>
        <v>#DIV/0!</v>
      </c>
      <c r="P4632" s="138" t="e">
        <f t="shared" si="3506"/>
        <v>#DIV/0!</v>
      </c>
      <c r="Q4632" s="108" t="e">
        <f t="shared" si="3508"/>
        <v>#DIV/0!</v>
      </c>
      <c r="R4632" s="83"/>
      <c r="S4632" s="83"/>
      <c r="T4632" s="67"/>
      <c r="U4632" s="209">
        <v>2</v>
      </c>
    </row>
    <row r="4633" spans="1:21" s="60" customFormat="1" ht="15.75" hidden="1" customHeight="1" thickBot="1">
      <c r="A4633" s="60" t="s">
        <v>84</v>
      </c>
      <c r="B4633" s="213"/>
      <c r="C4633" s="43" t="s">
        <v>2824</v>
      </c>
      <c r="D4633" s="98" t="e">
        <f t="shared" ref="D4633:O4633" si="3517">D4656/$P4656</f>
        <v>#DIV/0!</v>
      </c>
      <c r="E4633" s="99" t="e">
        <f t="shared" si="3517"/>
        <v>#DIV/0!</v>
      </c>
      <c r="F4633" s="99" t="e">
        <f t="shared" si="3517"/>
        <v>#DIV/0!</v>
      </c>
      <c r="G4633" s="99" t="e">
        <f t="shared" si="3517"/>
        <v>#DIV/0!</v>
      </c>
      <c r="H4633" s="99" t="e">
        <f t="shared" si="3517"/>
        <v>#DIV/0!</v>
      </c>
      <c r="I4633" s="99" t="e">
        <f t="shared" si="3517"/>
        <v>#DIV/0!</v>
      </c>
      <c r="J4633" s="99" t="e">
        <f t="shared" si="3517"/>
        <v>#DIV/0!</v>
      </c>
      <c r="K4633" s="99" t="e">
        <f t="shared" si="3517"/>
        <v>#DIV/0!</v>
      </c>
      <c r="L4633" s="99" t="e">
        <f t="shared" si="3517"/>
        <v>#DIV/0!</v>
      </c>
      <c r="M4633" s="99" t="e">
        <f t="shared" si="3517"/>
        <v>#DIV/0!</v>
      </c>
      <c r="N4633" s="99" t="e">
        <f t="shared" si="3517"/>
        <v>#DIV/0!</v>
      </c>
      <c r="O4633" s="99" t="e">
        <f t="shared" si="3517"/>
        <v>#DIV/0!</v>
      </c>
      <c r="P4633" s="138" t="e">
        <f t="shared" ref="P4633:P4635" si="3518">SUM(D4633:O4633)</f>
        <v>#DIV/0!</v>
      </c>
      <c r="Q4633" s="108" t="e">
        <f t="shared" ref="Q4633:Q4635" si="3519">(P4656/P4655-1)</f>
        <v>#DIV/0!</v>
      </c>
      <c r="R4633" s="83"/>
      <c r="S4633" s="83"/>
      <c r="T4633" s="67"/>
      <c r="U4633" s="209">
        <v>2</v>
      </c>
    </row>
    <row r="4634" spans="1:21" s="60" customFormat="1" ht="15.75" hidden="1" customHeight="1" thickBot="1">
      <c r="A4634" s="60" t="s">
        <v>84</v>
      </c>
      <c r="B4634" s="213"/>
      <c r="C4634" s="43" t="s">
        <v>2825</v>
      </c>
      <c r="D4634" s="98" t="e">
        <f t="shared" ref="D4634:O4634" si="3520">D4657/$P4657</f>
        <v>#DIV/0!</v>
      </c>
      <c r="E4634" s="99" t="e">
        <f t="shared" si="3520"/>
        <v>#DIV/0!</v>
      </c>
      <c r="F4634" s="99" t="e">
        <f t="shared" si="3520"/>
        <v>#DIV/0!</v>
      </c>
      <c r="G4634" s="99" t="e">
        <f t="shared" si="3520"/>
        <v>#DIV/0!</v>
      </c>
      <c r="H4634" s="99" t="e">
        <f t="shared" si="3520"/>
        <v>#DIV/0!</v>
      </c>
      <c r="I4634" s="99" t="e">
        <f t="shared" si="3520"/>
        <v>#DIV/0!</v>
      </c>
      <c r="J4634" s="99" t="e">
        <f t="shared" si="3520"/>
        <v>#DIV/0!</v>
      </c>
      <c r="K4634" s="99" t="e">
        <f t="shared" si="3520"/>
        <v>#DIV/0!</v>
      </c>
      <c r="L4634" s="99" t="e">
        <f t="shared" si="3520"/>
        <v>#DIV/0!</v>
      </c>
      <c r="M4634" s="99" t="e">
        <f t="shared" si="3520"/>
        <v>#DIV/0!</v>
      </c>
      <c r="N4634" s="99" t="e">
        <f t="shared" si="3520"/>
        <v>#DIV/0!</v>
      </c>
      <c r="O4634" s="99" t="e">
        <f t="shared" si="3520"/>
        <v>#DIV/0!</v>
      </c>
      <c r="P4634" s="138" t="e">
        <f t="shared" si="3518"/>
        <v>#DIV/0!</v>
      </c>
      <c r="Q4634" s="108" t="e">
        <f t="shared" si="3519"/>
        <v>#DIV/0!</v>
      </c>
      <c r="R4634" s="83"/>
      <c r="S4634" s="83"/>
      <c r="T4634" s="67"/>
      <c r="U4634" s="209">
        <v>2</v>
      </c>
    </row>
    <row r="4635" spans="1:21" s="60" customFormat="1" ht="15.75" hidden="1" customHeight="1" thickBot="1">
      <c r="A4635" s="60" t="s">
        <v>84</v>
      </c>
      <c r="B4635" s="213"/>
      <c r="C4635" s="43" t="s">
        <v>2826</v>
      </c>
      <c r="D4635" s="98" t="e">
        <f t="shared" ref="D4635:O4635" si="3521">D4658/$P4658</f>
        <v>#DIV/0!</v>
      </c>
      <c r="E4635" s="99" t="e">
        <f t="shared" si="3521"/>
        <v>#DIV/0!</v>
      </c>
      <c r="F4635" s="99" t="e">
        <f t="shared" si="3521"/>
        <v>#DIV/0!</v>
      </c>
      <c r="G4635" s="99" t="e">
        <f t="shared" si="3521"/>
        <v>#DIV/0!</v>
      </c>
      <c r="H4635" s="99" t="e">
        <f t="shared" si="3521"/>
        <v>#DIV/0!</v>
      </c>
      <c r="I4635" s="99" t="e">
        <f t="shared" si="3521"/>
        <v>#DIV/0!</v>
      </c>
      <c r="J4635" s="99" t="e">
        <f t="shared" si="3521"/>
        <v>#DIV/0!</v>
      </c>
      <c r="K4635" s="99" t="e">
        <f t="shared" si="3521"/>
        <v>#DIV/0!</v>
      </c>
      <c r="L4635" s="99" t="e">
        <f>L4658/$P4658</f>
        <v>#DIV/0!</v>
      </c>
      <c r="M4635" s="99" t="e">
        <f t="shared" si="3521"/>
        <v>#DIV/0!</v>
      </c>
      <c r="N4635" s="99" t="e">
        <f t="shared" si="3521"/>
        <v>#DIV/0!</v>
      </c>
      <c r="O4635" s="99" t="e">
        <f t="shared" si="3521"/>
        <v>#DIV/0!</v>
      </c>
      <c r="P4635" s="138" t="e">
        <f t="shared" si="3518"/>
        <v>#DIV/0!</v>
      </c>
      <c r="Q4635" s="108" t="e">
        <f t="shared" si="3519"/>
        <v>#DIV/0!</v>
      </c>
      <c r="R4635" s="83"/>
      <c r="S4635" s="83"/>
      <c r="T4635" s="67"/>
      <c r="U4635" s="209">
        <v>2</v>
      </c>
    </row>
    <row r="4636" spans="1:21" s="60" customFormat="1" ht="15.75" hidden="1" customHeight="1" thickBot="1">
      <c r="A4636" s="60" t="s">
        <v>84</v>
      </c>
      <c r="B4636" s="213"/>
      <c r="C4636" s="210" t="s">
        <v>2805</v>
      </c>
      <c r="D4636" s="347">
        <v>90</v>
      </c>
      <c r="E4636" s="348">
        <v>88</v>
      </c>
      <c r="F4636" s="348">
        <v>90</v>
      </c>
      <c r="G4636" s="348">
        <v>84</v>
      </c>
      <c r="H4636" s="348">
        <v>96</v>
      </c>
      <c r="I4636" s="348">
        <v>100</v>
      </c>
      <c r="J4636" s="348">
        <v>107</v>
      </c>
      <c r="K4636" s="348">
        <v>100</v>
      </c>
      <c r="L4636" s="348">
        <v>112</v>
      </c>
      <c r="M4636" s="348">
        <v>113</v>
      </c>
      <c r="N4636" s="348">
        <v>104</v>
      </c>
      <c r="O4636" s="83">
        <v>100</v>
      </c>
      <c r="P4636" s="349">
        <f>SUM(D4636:O4636)</f>
        <v>1184</v>
      </c>
      <c r="Q4636" s="84"/>
      <c r="R4636" s="83"/>
      <c r="S4636" s="83"/>
      <c r="T4636" s="67"/>
      <c r="U4636" s="209">
        <v>2</v>
      </c>
    </row>
    <row r="4637" spans="1:21" s="60" customFormat="1" ht="15.75" hidden="1" customHeight="1" thickBot="1">
      <c r="A4637" s="60" t="s">
        <v>84</v>
      </c>
      <c r="B4637" s="213"/>
      <c r="C4637" s="43" t="s">
        <v>2806</v>
      </c>
      <c r="D4637" s="109">
        <v>96</v>
      </c>
      <c r="E4637" s="110">
        <v>104</v>
      </c>
      <c r="F4637" s="110">
        <v>91</v>
      </c>
      <c r="G4637" s="110">
        <v>105</v>
      </c>
      <c r="H4637" s="110">
        <v>103</v>
      </c>
      <c r="I4637" s="110">
        <v>112</v>
      </c>
      <c r="J4637" s="110">
        <v>102</v>
      </c>
      <c r="K4637" s="110">
        <v>132</v>
      </c>
      <c r="L4637" s="110">
        <v>120</v>
      </c>
      <c r="M4637" s="110">
        <v>106</v>
      </c>
      <c r="N4637" s="110">
        <v>112</v>
      </c>
      <c r="O4637" s="111">
        <v>134</v>
      </c>
      <c r="P4637" s="112">
        <f>SUM(D4637:O4637)</f>
        <v>1317</v>
      </c>
      <c r="Q4637" s="240"/>
      <c r="R4637" s="315"/>
      <c r="S4637" s="315"/>
      <c r="T4637" s="242"/>
      <c r="U4637" s="209">
        <v>2</v>
      </c>
    </row>
    <row r="4638" spans="1:21" s="60" customFormat="1" ht="15.75" hidden="1" customHeight="1" thickBot="1">
      <c r="A4638" s="60" t="s">
        <v>84</v>
      </c>
      <c r="B4638" s="213"/>
      <c r="C4638" s="43" t="s">
        <v>2807</v>
      </c>
      <c r="D4638" s="109">
        <v>102</v>
      </c>
      <c r="E4638" s="110">
        <v>112</v>
      </c>
      <c r="F4638" s="110">
        <v>97</v>
      </c>
      <c r="G4638" s="110">
        <v>102</v>
      </c>
      <c r="H4638" s="110">
        <v>138</v>
      </c>
      <c r="I4638" s="110">
        <v>116</v>
      </c>
      <c r="J4638" s="110">
        <f>110+4.60410695</f>
        <v>114.60410695</v>
      </c>
      <c r="K4638" s="110">
        <v>127</v>
      </c>
      <c r="L4638" s="110">
        <v>137</v>
      </c>
      <c r="M4638" s="110">
        <v>106</v>
      </c>
      <c r="N4638" s="110">
        <v>151</v>
      </c>
      <c r="O4638" s="111">
        <v>84</v>
      </c>
      <c r="P4638" s="112">
        <f t="shared" ref="P4638:P4643" si="3522">SUM(D4638:O4638)</f>
        <v>1386.60410695</v>
      </c>
      <c r="Q4638" s="80"/>
      <c r="R4638" s="114"/>
      <c r="S4638" s="114"/>
      <c r="T4638" s="115">
        <f t="shared" ref="T4638:T4644" si="3523">R4638-S4638</f>
        <v>0</v>
      </c>
      <c r="U4638" s="209">
        <v>2</v>
      </c>
    </row>
    <row r="4639" spans="1:21" s="60" customFormat="1" ht="15.75" hidden="1" customHeight="1" thickBot="1">
      <c r="A4639" s="60" t="s">
        <v>84</v>
      </c>
      <c r="B4639" s="213"/>
      <c r="C4639" s="43" t="s">
        <v>2808</v>
      </c>
      <c r="D4639" s="109">
        <v>149</v>
      </c>
      <c r="E4639" s="110">
        <v>126</v>
      </c>
      <c r="F4639" s="110">
        <v>117</v>
      </c>
      <c r="G4639" s="110">
        <v>119</v>
      </c>
      <c r="H4639" s="110">
        <v>112</v>
      </c>
      <c r="I4639" s="110">
        <v>135</v>
      </c>
      <c r="J4639" s="110">
        <v>114</v>
      </c>
      <c r="K4639" s="110">
        <v>132</v>
      </c>
      <c r="L4639" s="110">
        <v>138</v>
      </c>
      <c r="M4639" s="110">
        <v>123</v>
      </c>
      <c r="N4639" s="110">
        <v>129</v>
      </c>
      <c r="O4639" s="111">
        <v>81</v>
      </c>
      <c r="P4639" s="112">
        <f t="shared" si="3522"/>
        <v>1475</v>
      </c>
      <c r="Q4639" s="80"/>
      <c r="R4639" s="114"/>
      <c r="S4639" s="114"/>
      <c r="T4639" s="115">
        <f t="shared" si="3523"/>
        <v>0</v>
      </c>
      <c r="U4639" s="209">
        <v>2</v>
      </c>
    </row>
    <row r="4640" spans="1:21" s="60" customFormat="1" ht="15.75" hidden="1" customHeight="1" thickBot="1">
      <c r="A4640" s="60" t="s">
        <v>84</v>
      </c>
      <c r="B4640" s="213"/>
      <c r="C4640" s="43" t="s">
        <v>2809</v>
      </c>
      <c r="D4640" s="109">
        <v>161</v>
      </c>
      <c r="E4640" s="110">
        <v>113</v>
      </c>
      <c r="F4640" s="110">
        <v>110</v>
      </c>
      <c r="G4640" s="110">
        <v>119</v>
      </c>
      <c r="H4640" s="110">
        <v>113</v>
      </c>
      <c r="I4640" s="110">
        <v>130</v>
      </c>
      <c r="J4640" s="110">
        <v>132</v>
      </c>
      <c r="K4640" s="110">
        <v>136</v>
      </c>
      <c r="L4640" s="110">
        <v>131</v>
      </c>
      <c r="M4640" s="110">
        <v>133</v>
      </c>
      <c r="N4640" s="110">
        <v>126</v>
      </c>
      <c r="O4640" s="111">
        <v>75</v>
      </c>
      <c r="P4640" s="112">
        <f t="shared" si="3522"/>
        <v>1479</v>
      </c>
      <c r="Q4640" s="80"/>
      <c r="R4640" s="114"/>
      <c r="S4640" s="114"/>
      <c r="T4640" s="115">
        <f t="shared" si="3523"/>
        <v>0</v>
      </c>
      <c r="U4640" s="209">
        <v>2</v>
      </c>
    </row>
    <row r="4641" spans="1:21" s="60" customFormat="1" ht="15.75" hidden="1" customHeight="1" thickBot="1">
      <c r="A4641" s="60" t="s">
        <v>84</v>
      </c>
      <c r="B4641" s="213"/>
      <c r="C4641" s="43" t="s">
        <v>2810</v>
      </c>
      <c r="D4641" s="151">
        <v>163</v>
      </c>
      <c r="E4641" s="152">
        <v>113</v>
      </c>
      <c r="F4641" s="152">
        <v>124</v>
      </c>
      <c r="G4641" s="152">
        <v>134</v>
      </c>
      <c r="H4641" s="152">
        <v>113</v>
      </c>
      <c r="I4641" s="152">
        <v>145</v>
      </c>
      <c r="J4641" s="152">
        <v>238</v>
      </c>
      <c r="K4641" s="152">
        <v>138</v>
      </c>
      <c r="L4641" s="152">
        <v>143</v>
      </c>
      <c r="M4641" s="152">
        <v>137</v>
      </c>
      <c r="N4641" s="152">
        <v>134</v>
      </c>
      <c r="O4641" s="111">
        <v>0</v>
      </c>
      <c r="P4641" s="112">
        <f t="shared" si="3522"/>
        <v>1582</v>
      </c>
      <c r="Q4641" s="80"/>
      <c r="R4641" s="114"/>
      <c r="S4641" s="114"/>
      <c r="T4641" s="115">
        <f t="shared" si="3523"/>
        <v>0</v>
      </c>
      <c r="U4641" s="209">
        <v>2</v>
      </c>
    </row>
    <row r="4642" spans="1:21" s="60" customFormat="1" ht="15.75" hidden="1" customHeight="1" thickBot="1">
      <c r="A4642" s="60" t="s">
        <v>84</v>
      </c>
      <c r="B4642" s="213"/>
      <c r="C4642" s="43" t="s">
        <v>2811</v>
      </c>
      <c r="D4642" s="306">
        <v>290</v>
      </c>
      <c r="E4642" s="342">
        <v>123</v>
      </c>
      <c r="F4642" s="342">
        <v>118</v>
      </c>
      <c r="G4642" s="342">
        <v>121</v>
      </c>
      <c r="H4642" s="342">
        <v>130</v>
      </c>
      <c r="I4642" s="342">
        <v>138</v>
      </c>
      <c r="J4642" s="342">
        <v>133</v>
      </c>
      <c r="K4642" s="342">
        <v>132</v>
      </c>
      <c r="L4642" s="342">
        <v>156</v>
      </c>
      <c r="M4642" s="342">
        <v>132</v>
      </c>
      <c r="N4642" s="342">
        <v>174</v>
      </c>
      <c r="O4642" s="342">
        <v>77.700000000000045</v>
      </c>
      <c r="P4642" s="309">
        <f t="shared" si="3522"/>
        <v>1724.7</v>
      </c>
      <c r="Q4642" s="80"/>
      <c r="R4642" s="109"/>
      <c r="S4642" s="109"/>
      <c r="T4642" s="52">
        <f>S4642-R4642</f>
        <v>0</v>
      </c>
      <c r="U4642" s="209">
        <v>2</v>
      </c>
    </row>
    <row r="4643" spans="1:21" s="60" customFormat="1" ht="15.75" hidden="1" customHeight="1">
      <c r="A4643" s="60" t="s">
        <v>84</v>
      </c>
      <c r="B4643" s="512"/>
      <c r="C4643" s="174" t="s">
        <v>2812</v>
      </c>
      <c r="D4643" s="306">
        <v>200</v>
      </c>
      <c r="E4643" s="307">
        <v>166</v>
      </c>
      <c r="F4643" s="307">
        <v>103</v>
      </c>
      <c r="G4643" s="307">
        <v>131</v>
      </c>
      <c r="H4643" s="307">
        <v>142</v>
      </c>
      <c r="I4643" s="307">
        <v>158</v>
      </c>
      <c r="J4643" s="307">
        <v>165</v>
      </c>
      <c r="K4643" s="307">
        <v>156</v>
      </c>
      <c r="L4643" s="307">
        <v>178</v>
      </c>
      <c r="M4643" s="307">
        <v>141</v>
      </c>
      <c r="N4643" s="307">
        <v>144</v>
      </c>
      <c r="O4643" s="342">
        <v>76</v>
      </c>
      <c r="P4643" s="309">
        <f t="shared" si="3522"/>
        <v>1760</v>
      </c>
      <c r="Q4643" s="80"/>
      <c r="R4643" s="342">
        <v>1704.3000000000002</v>
      </c>
      <c r="S4643" s="342">
        <v>1704.3</v>
      </c>
      <c r="T4643" s="355">
        <f t="shared" si="3523"/>
        <v>0</v>
      </c>
      <c r="U4643" s="209">
        <v>2</v>
      </c>
    </row>
    <row r="4644" spans="1:21" s="60" customFormat="1" ht="15.6" customHeight="1">
      <c r="A4644" s="60" t="s">
        <v>84</v>
      </c>
      <c r="B4644" s="513">
        <v>745</v>
      </c>
      <c r="C4644" s="550" t="s">
        <v>2868</v>
      </c>
      <c r="D4644" s="551">
        <v>269.39999999999998</v>
      </c>
      <c r="E4644" s="551">
        <v>168</v>
      </c>
      <c r="F4644" s="551">
        <v>164.1</v>
      </c>
      <c r="G4644" s="551">
        <v>180.3</v>
      </c>
      <c r="H4644" s="551">
        <v>182.3</v>
      </c>
      <c r="I4644" s="551">
        <v>213.3</v>
      </c>
      <c r="J4644" s="551">
        <v>178.2</v>
      </c>
      <c r="K4644" s="551">
        <v>178</v>
      </c>
      <c r="L4644" s="551">
        <v>188.5</v>
      </c>
      <c r="M4644" s="551">
        <v>176.4</v>
      </c>
      <c r="N4644" s="551">
        <v>176.7</v>
      </c>
      <c r="O4644" s="551">
        <f>(R4644)-SUM(D4644:N4644)</f>
        <v>92.300000000000182</v>
      </c>
      <c r="P4644" s="552">
        <f t="shared" ref="P4644" si="3524">SUM(D4644:O4644)</f>
        <v>2167.5</v>
      </c>
      <c r="Q4644" s="173"/>
      <c r="R4644" s="551">
        <v>2167.5</v>
      </c>
      <c r="S4644" s="551">
        <v>2167.5</v>
      </c>
      <c r="T4644" s="521">
        <f t="shared" si="3523"/>
        <v>0</v>
      </c>
      <c r="U4644" s="209">
        <v>1</v>
      </c>
    </row>
    <row r="4645" spans="1:21" s="60" customFormat="1" ht="15.75" hidden="1" customHeight="1" thickBot="1">
      <c r="A4645" s="60" t="s">
        <v>84</v>
      </c>
      <c r="B4645" s="409"/>
      <c r="C4645" s="163" t="s">
        <v>2813</v>
      </c>
      <c r="D4645" s="313">
        <v>207</v>
      </c>
      <c r="E4645" s="313">
        <v>135</v>
      </c>
      <c r="F4645" s="313">
        <v>138</v>
      </c>
      <c r="G4645" s="313">
        <v>220</v>
      </c>
      <c r="H4645" s="313">
        <v>141</v>
      </c>
      <c r="I4645" s="313">
        <v>159</v>
      </c>
      <c r="J4645" s="313">
        <v>147</v>
      </c>
      <c r="K4645" s="313">
        <v>159</v>
      </c>
      <c r="L4645" s="313">
        <v>200</v>
      </c>
      <c r="M4645" s="313">
        <v>182</v>
      </c>
      <c r="N4645" s="313">
        <v>152</v>
      </c>
      <c r="O4645" s="343">
        <v>77.599999999999909</v>
      </c>
      <c r="P4645" s="314">
        <f>SUM(D4645:O4645)</f>
        <v>1917.6</v>
      </c>
      <c r="Q4645" s="75"/>
      <c r="R4645" s="420">
        <v>1856.8</v>
      </c>
      <c r="S4645" s="343">
        <v>1856.8</v>
      </c>
      <c r="T4645" s="549">
        <f>R4645-S4645</f>
        <v>0</v>
      </c>
      <c r="U4645" s="209">
        <v>2</v>
      </c>
    </row>
    <row r="4646" spans="1:21" s="60" customFormat="1" ht="15.75" hidden="1" customHeight="1" thickBot="1">
      <c r="A4646" s="60" t="s">
        <v>84</v>
      </c>
      <c r="B4646" s="62"/>
      <c r="C4646" s="45" t="s">
        <v>2814</v>
      </c>
      <c r="D4646" s="109">
        <v>205</v>
      </c>
      <c r="E4646" s="110">
        <v>139</v>
      </c>
      <c r="F4646" s="110">
        <v>149</v>
      </c>
      <c r="G4646" s="110">
        <v>143</v>
      </c>
      <c r="H4646" s="110">
        <v>146</v>
      </c>
      <c r="I4646" s="110">
        <v>167</v>
      </c>
      <c r="J4646" s="110">
        <v>184</v>
      </c>
      <c r="K4646" s="110">
        <v>156</v>
      </c>
      <c r="L4646" s="110">
        <v>159</v>
      </c>
      <c r="M4646" s="110">
        <v>151</v>
      </c>
      <c r="N4646" s="110">
        <v>174</v>
      </c>
      <c r="O4646" s="183">
        <v>78.5</v>
      </c>
      <c r="P4646" s="184">
        <f t="shared" ref="P4646:P4655" si="3525">SUM(D4646:O4646)</f>
        <v>1851.5</v>
      </c>
      <c r="Q4646" s="75"/>
      <c r="R4646" s="109">
        <v>1824.7</v>
      </c>
      <c r="S4646" s="114">
        <v>1824.7</v>
      </c>
      <c r="T4646" s="310">
        <f t="shared" ref="T4646:T4655" si="3526">R4646-S4646</f>
        <v>0</v>
      </c>
      <c r="U4646" s="209">
        <v>2</v>
      </c>
    </row>
    <row r="4647" spans="1:21" s="60" customFormat="1" ht="15.75" hidden="1" customHeight="1" thickBot="1">
      <c r="A4647" s="60" t="s">
        <v>84</v>
      </c>
      <c r="B4647" s="62"/>
      <c r="C4647" s="43" t="s">
        <v>2815</v>
      </c>
      <c r="D4647" s="109">
        <v>288</v>
      </c>
      <c r="E4647" s="110">
        <v>160</v>
      </c>
      <c r="F4647" s="110">
        <v>153</v>
      </c>
      <c r="G4647" s="110">
        <v>169</v>
      </c>
      <c r="H4647" s="110">
        <v>162</v>
      </c>
      <c r="I4647" s="110">
        <v>192</v>
      </c>
      <c r="J4647" s="110">
        <v>269</v>
      </c>
      <c r="K4647" s="110">
        <v>174</v>
      </c>
      <c r="L4647" s="110">
        <v>199</v>
      </c>
      <c r="M4647" s="110">
        <v>212</v>
      </c>
      <c r="N4647" s="110">
        <v>193</v>
      </c>
      <c r="O4647" s="183">
        <v>75</v>
      </c>
      <c r="P4647" s="184">
        <f t="shared" si="3525"/>
        <v>2246</v>
      </c>
      <c r="Q4647" s="79"/>
      <c r="R4647" s="451">
        <v>2085</v>
      </c>
      <c r="S4647" s="342">
        <v>2085</v>
      </c>
      <c r="T4647" s="355">
        <f t="shared" si="3526"/>
        <v>0</v>
      </c>
      <c r="U4647" s="209">
        <v>2</v>
      </c>
    </row>
    <row r="4648" spans="1:21" s="60" customFormat="1" ht="15.6" hidden="1" customHeight="1" thickBot="1">
      <c r="A4648" s="60" t="s">
        <v>84</v>
      </c>
      <c r="B4648" s="62"/>
      <c r="C4648" s="43" t="s">
        <v>2816</v>
      </c>
      <c r="D4648" s="109">
        <v>279</v>
      </c>
      <c r="E4648" s="110">
        <v>179</v>
      </c>
      <c r="F4648" s="110">
        <v>184</v>
      </c>
      <c r="G4648" s="110">
        <v>176</v>
      </c>
      <c r="H4648" s="110">
        <v>176</v>
      </c>
      <c r="I4648" s="110">
        <v>267</v>
      </c>
      <c r="J4648" s="110">
        <v>187</v>
      </c>
      <c r="K4648" s="110">
        <v>181</v>
      </c>
      <c r="L4648" s="110">
        <v>214</v>
      </c>
      <c r="M4648" s="110">
        <v>203</v>
      </c>
      <c r="N4648" s="110">
        <v>221</v>
      </c>
      <c r="O4648" s="183">
        <v>115</v>
      </c>
      <c r="P4648" s="184">
        <f t="shared" si="3525"/>
        <v>2382</v>
      </c>
      <c r="Q4648" s="113"/>
      <c r="R4648" s="109">
        <v>2182.5</v>
      </c>
      <c r="S4648" s="114">
        <v>2182.5</v>
      </c>
      <c r="T4648" s="115">
        <f t="shared" si="3526"/>
        <v>0</v>
      </c>
      <c r="U4648" s="209">
        <v>2</v>
      </c>
    </row>
    <row r="4649" spans="1:21" s="60" customFormat="1" ht="15.6" hidden="1" customHeight="1" thickBot="1">
      <c r="A4649" s="60" t="s">
        <v>84</v>
      </c>
      <c r="B4649" s="62"/>
      <c r="C4649" s="43" t="s">
        <v>2817</v>
      </c>
      <c r="D4649" s="109">
        <v>283</v>
      </c>
      <c r="E4649" s="110">
        <v>175</v>
      </c>
      <c r="F4649" s="110">
        <v>175</v>
      </c>
      <c r="G4649" s="110">
        <v>210</v>
      </c>
      <c r="H4649" s="110">
        <v>250</v>
      </c>
      <c r="I4649" s="110">
        <v>221</v>
      </c>
      <c r="J4649" s="110">
        <v>225</v>
      </c>
      <c r="K4649" s="110">
        <v>169</v>
      </c>
      <c r="L4649" s="110">
        <v>196</v>
      </c>
      <c r="M4649" s="110">
        <v>187</v>
      </c>
      <c r="N4649" s="110">
        <v>183</v>
      </c>
      <c r="O4649" s="183">
        <v>100</v>
      </c>
      <c r="P4649" s="184">
        <f t="shared" si="3525"/>
        <v>2374</v>
      </c>
      <c r="Q4649" s="113"/>
      <c r="R4649" s="109">
        <v>2497.8000000000002</v>
      </c>
      <c r="S4649" s="114">
        <v>2497.8000000000002</v>
      </c>
      <c r="T4649" s="115">
        <f t="shared" si="3526"/>
        <v>0</v>
      </c>
      <c r="U4649" s="209">
        <v>2</v>
      </c>
    </row>
    <row r="4650" spans="1:21" s="60" customFormat="1" ht="15.75" hidden="1" customHeight="1" thickBot="1">
      <c r="A4650" s="60" t="s">
        <v>84</v>
      </c>
      <c r="B4650" s="62">
        <f>+B4644+1</f>
        <v>746</v>
      </c>
      <c r="C4650" s="43" t="s">
        <v>2818</v>
      </c>
      <c r="D4650" s="109">
        <v>344</v>
      </c>
      <c r="E4650" s="110">
        <v>209</v>
      </c>
      <c r="F4650" s="110">
        <v>179</v>
      </c>
      <c r="G4650" s="110">
        <v>207</v>
      </c>
      <c r="H4650" s="110">
        <v>173</v>
      </c>
      <c r="I4650" s="110">
        <v>218</v>
      </c>
      <c r="J4650" s="110">
        <v>189</v>
      </c>
      <c r="K4650" s="110">
        <v>222</v>
      </c>
      <c r="L4650" s="110">
        <v>207</v>
      </c>
      <c r="M4650" s="110">
        <v>200</v>
      </c>
      <c r="N4650" s="110">
        <v>175</v>
      </c>
      <c r="O4650" s="183">
        <v>80</v>
      </c>
      <c r="P4650" s="184">
        <f t="shared" si="3525"/>
        <v>2403</v>
      </c>
      <c r="Q4650" s="79"/>
      <c r="R4650" s="116">
        <v>2374.8000000000002</v>
      </c>
      <c r="S4650" s="114">
        <v>2374.8000000000002</v>
      </c>
      <c r="T4650" s="115">
        <f t="shared" si="3526"/>
        <v>0</v>
      </c>
      <c r="U4650" s="209">
        <v>2</v>
      </c>
    </row>
    <row r="4651" spans="1:21" s="60" customFormat="1" ht="15.75" hidden="1" customHeight="1">
      <c r="A4651" s="60" t="s">
        <v>84</v>
      </c>
      <c r="B4651" s="408">
        <v>800</v>
      </c>
      <c r="C4651" s="546" t="s">
        <v>2819</v>
      </c>
      <c r="D4651" s="569">
        <v>263</v>
      </c>
      <c r="E4651" s="570">
        <v>160</v>
      </c>
      <c r="F4651" s="570">
        <v>167</v>
      </c>
      <c r="G4651" s="570">
        <v>182</v>
      </c>
      <c r="H4651" s="570">
        <v>184</v>
      </c>
      <c r="I4651" s="570">
        <v>211</v>
      </c>
      <c r="J4651" s="570">
        <v>166</v>
      </c>
      <c r="K4651" s="570">
        <v>192</v>
      </c>
      <c r="L4651" s="570">
        <v>193</v>
      </c>
      <c r="M4651" s="570">
        <v>169</v>
      </c>
      <c r="N4651" s="570">
        <v>180</v>
      </c>
      <c r="O4651" s="447">
        <v>101</v>
      </c>
      <c r="P4651" s="304">
        <f t="shared" si="3525"/>
        <v>2168</v>
      </c>
      <c r="Q4651" s="79"/>
      <c r="R4651" s="342">
        <v>2175.6</v>
      </c>
      <c r="S4651" s="342">
        <v>2175.6</v>
      </c>
      <c r="T4651" s="355">
        <f t="shared" si="3526"/>
        <v>0</v>
      </c>
      <c r="U4651" s="209">
        <v>2</v>
      </c>
    </row>
    <row r="4652" spans="1:21" s="60" customFormat="1" ht="15.75" customHeight="1">
      <c r="A4652" s="60" t="s">
        <v>84</v>
      </c>
      <c r="B4652" s="513">
        <v>746</v>
      </c>
      <c r="C4652" s="550" t="s">
        <v>2820</v>
      </c>
      <c r="D4652" s="551">
        <v>241</v>
      </c>
      <c r="E4652" s="551">
        <v>196</v>
      </c>
      <c r="F4652" s="551">
        <v>206</v>
      </c>
      <c r="G4652" s="551">
        <v>0</v>
      </c>
      <c r="H4652" s="551">
        <v>363</v>
      </c>
      <c r="I4652" s="551">
        <v>239</v>
      </c>
      <c r="J4652" s="565">
        <v>183</v>
      </c>
      <c r="K4652" s="565">
        <v>182.9</v>
      </c>
      <c r="L4652" s="565">
        <v>193.7</v>
      </c>
      <c r="M4652" s="565">
        <v>181.2</v>
      </c>
      <c r="N4652" s="565">
        <v>181.5</v>
      </c>
      <c r="O4652" s="551">
        <f>(R4652)-SUM(D4652:N4652)</f>
        <v>94.799999999999727</v>
      </c>
      <c r="P4652" s="552">
        <f t="shared" si="3525"/>
        <v>2262.1</v>
      </c>
      <c r="Q4652" s="523"/>
      <c r="R4652" s="553">
        <v>2262.1</v>
      </c>
      <c r="S4652" s="551">
        <v>2262.1</v>
      </c>
      <c r="T4652" s="521">
        <f t="shared" si="3526"/>
        <v>0</v>
      </c>
      <c r="U4652" s="209">
        <v>1</v>
      </c>
    </row>
    <row r="4653" spans="1:21" s="60" customFormat="1" ht="15.75" customHeight="1">
      <c r="A4653" s="60" t="s">
        <v>84</v>
      </c>
      <c r="B4653" s="513">
        <v>747</v>
      </c>
      <c r="C4653" s="550" t="s">
        <v>2821</v>
      </c>
      <c r="D4653" s="565">
        <v>266.7</v>
      </c>
      <c r="E4653" s="565">
        <v>164.9</v>
      </c>
      <c r="F4653" s="565">
        <v>161.1</v>
      </c>
      <c r="G4653" s="565">
        <v>177.1</v>
      </c>
      <c r="H4653" s="565">
        <v>179</v>
      </c>
      <c r="I4653" s="565">
        <v>209.4</v>
      </c>
      <c r="J4653" s="565">
        <v>175</v>
      </c>
      <c r="K4653" s="565">
        <v>174.8</v>
      </c>
      <c r="L4653" s="565">
        <v>185.1</v>
      </c>
      <c r="M4653" s="565">
        <v>173.2</v>
      </c>
      <c r="N4653" s="565">
        <v>173.5</v>
      </c>
      <c r="O4653" s="551">
        <f>(R4653)-SUM(D4653:N4653)</f>
        <v>90.600000000000136</v>
      </c>
      <c r="P4653" s="552">
        <f t="shared" si="3525"/>
        <v>2130.4</v>
      </c>
      <c r="Q4653" s="523"/>
      <c r="R4653" s="553">
        <f>2167.5-37.1</f>
        <v>2130.4</v>
      </c>
      <c r="S4653" s="551">
        <f>2167.5-37.1</f>
        <v>2130.4</v>
      </c>
      <c r="T4653" s="521">
        <f t="shared" si="3526"/>
        <v>0</v>
      </c>
      <c r="U4653" s="209">
        <v>1</v>
      </c>
    </row>
    <row r="4654" spans="1:21" s="60" customFormat="1" ht="15.75" hidden="1" customHeight="1" thickBot="1">
      <c r="A4654" s="60" t="s">
        <v>84</v>
      </c>
      <c r="B4654" s="409"/>
      <c r="C4654" s="210" t="s">
        <v>2822</v>
      </c>
      <c r="D4654" s="645"/>
      <c r="E4654" s="646"/>
      <c r="F4654" s="646"/>
      <c r="G4654" s="646"/>
      <c r="H4654" s="646"/>
      <c r="I4654" s="646"/>
      <c r="J4654" s="646"/>
      <c r="K4654" s="646"/>
      <c r="L4654" s="646"/>
      <c r="M4654" s="646"/>
      <c r="N4654" s="646"/>
      <c r="O4654" s="396">
        <f>(R4654)-SUM(D4654:N4654)</f>
        <v>0</v>
      </c>
      <c r="P4654" s="349">
        <f t="shared" si="3525"/>
        <v>0</v>
      </c>
      <c r="Q4654" s="79"/>
      <c r="R4654" s="553"/>
      <c r="S4654" s="551"/>
      <c r="T4654" s="521">
        <f t="shared" si="3526"/>
        <v>0</v>
      </c>
      <c r="U4654" s="209">
        <v>2</v>
      </c>
    </row>
    <row r="4655" spans="1:21" s="60" customFormat="1" ht="15.75" hidden="1" customHeight="1" thickBot="1">
      <c r="A4655" s="60" t="s">
        <v>84</v>
      </c>
      <c r="B4655" s="644"/>
      <c r="C4655" s="550" t="s">
        <v>2823</v>
      </c>
      <c r="D4655" s="565"/>
      <c r="E4655" s="565"/>
      <c r="F4655" s="565"/>
      <c r="G4655" s="565"/>
      <c r="H4655" s="565"/>
      <c r="I4655" s="565"/>
      <c r="J4655" s="565"/>
      <c r="K4655" s="565"/>
      <c r="L4655" s="565"/>
      <c r="M4655" s="565"/>
      <c r="N4655" s="565"/>
      <c r="O4655" s="551">
        <f>(R4655)-SUM(D4655:N4655)</f>
        <v>0</v>
      </c>
      <c r="P4655" s="552">
        <f t="shared" si="3525"/>
        <v>0</v>
      </c>
      <c r="Q4655" s="523"/>
      <c r="R4655" s="553"/>
      <c r="S4655" s="551"/>
      <c r="T4655" s="521">
        <f t="shared" si="3526"/>
        <v>0</v>
      </c>
      <c r="U4655" s="209">
        <v>2</v>
      </c>
    </row>
    <row r="4656" spans="1:21" s="60" customFormat="1" ht="15.75" hidden="1" customHeight="1" thickBot="1">
      <c r="A4656" s="60" t="s">
        <v>84</v>
      </c>
      <c r="B4656" s="644"/>
      <c r="C4656" s="550" t="s">
        <v>2824</v>
      </c>
      <c r="D4656" s="565"/>
      <c r="E4656" s="565"/>
      <c r="F4656" s="565"/>
      <c r="G4656" s="565"/>
      <c r="H4656" s="565"/>
      <c r="I4656" s="565"/>
      <c r="J4656" s="565"/>
      <c r="K4656" s="565"/>
      <c r="L4656" s="565"/>
      <c r="M4656" s="565"/>
      <c r="N4656" s="565"/>
      <c r="O4656" s="551">
        <f t="shared" ref="O4656:O4658" si="3527">(R4656)-SUM(D4656:N4656)</f>
        <v>0</v>
      </c>
      <c r="P4656" s="552">
        <f t="shared" ref="P4656:P4658" si="3528">SUM(D4656:O4656)</f>
        <v>0</v>
      </c>
      <c r="Q4656" s="523"/>
      <c r="R4656" s="553"/>
      <c r="S4656" s="551"/>
      <c r="T4656" s="521">
        <f t="shared" ref="T4656:T4658" si="3529">R4656-S4656</f>
        <v>0</v>
      </c>
      <c r="U4656" s="209">
        <v>2</v>
      </c>
    </row>
    <row r="4657" spans="1:21" s="60" customFormat="1" ht="15.75" hidden="1" customHeight="1" thickBot="1">
      <c r="A4657" s="60" t="s">
        <v>84</v>
      </c>
      <c r="B4657" s="644"/>
      <c r="C4657" s="550" t="s">
        <v>2825</v>
      </c>
      <c r="D4657" s="565"/>
      <c r="E4657" s="565"/>
      <c r="F4657" s="565"/>
      <c r="G4657" s="565"/>
      <c r="H4657" s="565"/>
      <c r="I4657" s="565"/>
      <c r="J4657" s="565"/>
      <c r="K4657" s="565"/>
      <c r="L4657" s="565"/>
      <c r="M4657" s="565"/>
      <c r="N4657" s="565"/>
      <c r="O4657" s="551">
        <f t="shared" si="3527"/>
        <v>0</v>
      </c>
      <c r="P4657" s="552">
        <f t="shared" si="3528"/>
        <v>0</v>
      </c>
      <c r="Q4657" s="523"/>
      <c r="R4657" s="553"/>
      <c r="S4657" s="551"/>
      <c r="T4657" s="521">
        <f t="shared" si="3529"/>
        <v>0</v>
      </c>
      <c r="U4657" s="209">
        <v>2</v>
      </c>
    </row>
    <row r="4658" spans="1:21" s="60" customFormat="1" ht="15.75" hidden="1" customHeight="1" thickBot="1">
      <c r="A4658" s="60" t="s">
        <v>84</v>
      </c>
      <c r="B4658" s="644"/>
      <c r="C4658" s="550" t="s">
        <v>2826</v>
      </c>
      <c r="D4658" s="565"/>
      <c r="E4658" s="565"/>
      <c r="F4658" s="565"/>
      <c r="G4658" s="565"/>
      <c r="H4658" s="565"/>
      <c r="I4658" s="565"/>
      <c r="J4658" s="565"/>
      <c r="K4658" s="565"/>
      <c r="L4658" s="565"/>
      <c r="M4658" s="565"/>
      <c r="N4658" s="565"/>
      <c r="O4658" s="551">
        <f t="shared" si="3527"/>
        <v>0</v>
      </c>
      <c r="P4658" s="552">
        <f t="shared" si="3528"/>
        <v>0</v>
      </c>
      <c r="Q4658" s="523"/>
      <c r="R4658" s="553"/>
      <c r="S4658" s="551"/>
      <c r="T4658" s="521">
        <f t="shared" si="3529"/>
        <v>0</v>
      </c>
      <c r="U4658" s="209">
        <v>2</v>
      </c>
    </row>
    <row r="4659" spans="1:21" s="118" customFormat="1" ht="15.6" customHeight="1">
      <c r="B4659" s="82"/>
      <c r="D4659" s="83"/>
      <c r="E4659" s="83"/>
      <c r="F4659" s="83"/>
      <c r="G4659" s="83"/>
      <c r="H4659" s="83"/>
      <c r="I4659" s="83"/>
      <c r="J4659" s="83"/>
      <c r="K4659" s="83"/>
      <c r="L4659" s="83"/>
      <c r="M4659" s="83"/>
      <c r="N4659" s="83"/>
      <c r="O4659" s="83"/>
      <c r="P4659" s="83"/>
      <c r="Q4659" s="84"/>
      <c r="R4659" s="83"/>
      <c r="S4659" s="83"/>
      <c r="T4659" s="67"/>
      <c r="U4659" s="209">
        <v>1</v>
      </c>
    </row>
    <row r="4660" spans="1:21" s="60" customFormat="1" ht="15.75" hidden="1" customHeight="1" thickBot="1">
      <c r="A4660" s="60" t="s">
        <v>85</v>
      </c>
      <c r="B4660" s="213"/>
      <c r="C4660" s="457" t="s">
        <v>391</v>
      </c>
      <c r="D4660" s="129">
        <v>6.7783001711229862E-2</v>
      </c>
      <c r="E4660" s="129">
        <v>8.5085815012034258E-2</v>
      </c>
      <c r="F4660" s="129">
        <v>7.0028154521835251E-2</v>
      </c>
      <c r="G4660" s="129">
        <v>6.9042124445180486E-2</v>
      </c>
      <c r="H4660" s="129">
        <v>8.2930954659981737E-2</v>
      </c>
      <c r="I4660" s="129">
        <v>7.3743110588511726E-2</v>
      </c>
      <c r="J4660" s="129">
        <v>0.11248918780310123</v>
      </c>
      <c r="K4660" s="129">
        <v>9.505156024007809E-2</v>
      </c>
      <c r="L4660" s="129">
        <v>9.3582261382820192E-2</v>
      </c>
      <c r="M4660" s="129">
        <v>8.7508881151803594E-2</v>
      </c>
      <c r="N4660" s="129">
        <v>9.4065040241436679E-2</v>
      </c>
      <c r="O4660" s="129">
        <v>6.8689908241986911E-2</v>
      </c>
      <c r="P4660" s="105">
        <f>SUM(D4660:O4660)</f>
        <v>1</v>
      </c>
      <c r="Q4660" s="291"/>
      <c r="R4660" s="83"/>
      <c r="S4660" s="83"/>
      <c r="T4660" s="67"/>
      <c r="U4660" s="209">
        <v>2</v>
      </c>
    </row>
    <row r="4661" spans="1:21" s="60" customFormat="1" ht="15.75" hidden="1" customHeight="1" thickBot="1">
      <c r="A4661" s="60" t="s">
        <v>85</v>
      </c>
      <c r="B4661" s="213"/>
      <c r="C4661" s="43" t="s">
        <v>392</v>
      </c>
      <c r="D4661" s="119">
        <v>9.5776330899751669E-2</v>
      </c>
      <c r="E4661" s="119">
        <v>6.998205668546699E-2</v>
      </c>
      <c r="F4661" s="119">
        <v>7.0715588136839591E-2</v>
      </c>
      <c r="G4661" s="119">
        <v>8.6997199775519188E-2</v>
      </c>
      <c r="H4661" s="119">
        <v>5.3225266394170238E-2</v>
      </c>
      <c r="I4661" s="119">
        <v>7.8322630004737617E-2</v>
      </c>
      <c r="J4661" s="119">
        <v>0.10553400273833752</v>
      </c>
      <c r="K4661" s="119">
        <v>9.5109456432474274E-2</v>
      </c>
      <c r="L4661" s="119">
        <v>9.6730894199478723E-2</v>
      </c>
      <c r="M4661" s="119">
        <v>0.10251239578152641</v>
      </c>
      <c r="N4661" s="119">
        <v>7.7548795587825847E-2</v>
      </c>
      <c r="O4661" s="119">
        <v>6.7545383363871933E-2</v>
      </c>
      <c r="P4661" s="107">
        <f>SUM(D4661:O4661)</f>
        <v>1</v>
      </c>
      <c r="Q4661" s="291"/>
      <c r="R4661" s="83"/>
      <c r="S4661" s="83"/>
      <c r="T4661" s="67"/>
      <c r="U4661" s="209">
        <v>2</v>
      </c>
    </row>
    <row r="4662" spans="1:21" s="60" customFormat="1" ht="15.75" hidden="1" customHeight="1" thickBot="1">
      <c r="A4662" s="60" t="s">
        <v>85</v>
      </c>
      <c r="B4662" s="213"/>
      <c r="C4662" s="43" t="s">
        <v>393</v>
      </c>
      <c r="D4662" s="346">
        <v>6.2927440733469689E-2</v>
      </c>
      <c r="E4662" s="346">
        <v>4.9049784650159772E-2</v>
      </c>
      <c r="F4662" s="346">
        <v>4.9049049664730331E-2</v>
      </c>
      <c r="G4662" s="346">
        <v>6.8523951405338596E-2</v>
      </c>
      <c r="H4662" s="346">
        <v>7.1260861662889877E-2</v>
      </c>
      <c r="I4662" s="346">
        <v>8.779235588526188E-2</v>
      </c>
      <c r="J4662" s="346">
        <v>8.4881563922699757E-2</v>
      </c>
      <c r="K4662" s="346">
        <v>0.10910046573134222</v>
      </c>
      <c r="L4662" s="346">
        <v>0.11201634637032631</v>
      </c>
      <c r="M4662" s="346">
        <v>0.12592684524126718</v>
      </c>
      <c r="N4662" s="346">
        <v>9.0761083640547469E-2</v>
      </c>
      <c r="O4662" s="346">
        <v>8.8710251091966896E-2</v>
      </c>
      <c r="P4662" s="295">
        <f>SUM(D4662:O4662)</f>
        <v>1</v>
      </c>
      <c r="Q4662" s="291"/>
      <c r="R4662" s="83"/>
      <c r="S4662" s="83"/>
      <c r="T4662" s="67"/>
      <c r="U4662" s="209">
        <v>2</v>
      </c>
    </row>
    <row r="4663" spans="1:21" s="60" customFormat="1" ht="15.75" hidden="1" customHeight="1" thickBot="1">
      <c r="A4663" s="60" t="s">
        <v>85</v>
      </c>
      <c r="B4663" s="213"/>
      <c r="C4663" s="43" t="s">
        <v>394</v>
      </c>
      <c r="D4663" s="153">
        <f>D4685/$P4685</f>
        <v>8.9535435989923001E-2</v>
      </c>
      <c r="E4663" s="296">
        <f t="shared" ref="E4663:O4663" si="3530">E4685/$P4685</f>
        <v>6.2370697254329116E-2</v>
      </c>
      <c r="F4663" s="296">
        <f t="shared" si="3530"/>
        <v>7.7394757098439945E-2</v>
      </c>
      <c r="G4663" s="296">
        <f t="shared" si="3530"/>
        <v>6.4292776553861078E-2</v>
      </c>
      <c r="H4663" s="296">
        <f t="shared" si="3530"/>
        <v>6.9985185125494301E-2</v>
      </c>
      <c r="I4663" s="296">
        <f t="shared" si="3530"/>
        <v>8.5102016158233332E-2</v>
      </c>
      <c r="J4663" s="296">
        <f t="shared" si="3530"/>
        <v>7.6810013367174898E-2</v>
      </c>
      <c r="K4663" s="296">
        <f t="shared" si="3530"/>
        <v>9.4750817957751421E-2</v>
      </c>
      <c r="L4663" s="296">
        <f t="shared" si="3530"/>
        <v>0.11773297477669824</v>
      </c>
      <c r="M4663" s="296">
        <f t="shared" si="3530"/>
        <v>8.6375981227828733E-2</v>
      </c>
      <c r="N4663" s="296">
        <f t="shared" si="3530"/>
        <v>8.0304362978689509E-2</v>
      </c>
      <c r="O4663" s="296">
        <f t="shared" si="3530"/>
        <v>9.5344981511576429E-2</v>
      </c>
      <c r="P4663" s="155">
        <f>SUM(D4663:O4663)</f>
        <v>0.99999999999999989</v>
      </c>
      <c r="Q4663" s="291"/>
      <c r="R4663" s="83"/>
      <c r="S4663" s="83"/>
      <c r="T4663" s="67"/>
      <c r="U4663" s="209">
        <v>2</v>
      </c>
    </row>
    <row r="4664" spans="1:21" s="60" customFormat="1" ht="15.75" hidden="1" customHeight="1" thickBot="1">
      <c r="A4664" s="60" t="s">
        <v>85</v>
      </c>
      <c r="B4664" s="213"/>
      <c r="C4664" s="44" t="s">
        <v>395</v>
      </c>
      <c r="D4664" s="153">
        <f t="shared" ref="D4664:D4670" si="3531">D4686/$P4686</f>
        <v>6.7836612931011731E-2</v>
      </c>
      <c r="E4664" s="296">
        <f t="shared" ref="E4664:O4665" si="3532">E4686/$P4686</f>
        <v>6.2180285715304151E-2</v>
      </c>
      <c r="F4664" s="296">
        <f t="shared" si="3532"/>
        <v>8.1936890222015377E-2</v>
      </c>
      <c r="G4664" s="296">
        <f t="shared" si="3532"/>
        <v>6.6228279585551067E-2</v>
      </c>
      <c r="H4664" s="296">
        <f t="shared" si="3532"/>
        <v>7.0350855327936779E-2</v>
      </c>
      <c r="I4664" s="296">
        <f t="shared" si="3532"/>
        <v>8.8596068658953003E-2</v>
      </c>
      <c r="J4664" s="296">
        <f t="shared" si="3532"/>
        <v>7.8678525084547049E-2</v>
      </c>
      <c r="K4664" s="296">
        <f t="shared" si="3532"/>
        <v>9.6012954085057556E-2</v>
      </c>
      <c r="L4664" s="296">
        <f t="shared" si="3532"/>
        <v>0.12350405897779247</v>
      </c>
      <c r="M4664" s="296">
        <f t="shared" si="3532"/>
        <v>8.8186281948525097E-2</v>
      </c>
      <c r="N4664" s="296">
        <f t="shared" si="3532"/>
        <v>0.10054267394513552</v>
      </c>
      <c r="O4664" s="296">
        <f t="shared" si="3532"/>
        <v>7.5946513518170208E-2</v>
      </c>
      <c r="P4664" s="155">
        <f>SUM(D4664:O4664)</f>
        <v>1</v>
      </c>
      <c r="Q4664" s="157">
        <f>(P4686/P4685-1)</f>
        <v>0.1174634364033571</v>
      </c>
      <c r="R4664" s="83"/>
      <c r="S4664" s="83"/>
      <c r="T4664" s="67"/>
      <c r="U4664" s="209">
        <v>2</v>
      </c>
    </row>
    <row r="4665" spans="1:21" s="60" customFormat="1" ht="15.75" hidden="1" customHeight="1" thickBot="1">
      <c r="A4665" s="60" t="s">
        <v>85</v>
      </c>
      <c r="B4665" s="213"/>
      <c r="C4665" s="43" t="s">
        <v>496</v>
      </c>
      <c r="D4665" s="465">
        <f t="shared" si="3531"/>
        <v>2.0537237408107964E-2</v>
      </c>
      <c r="E4665" s="296">
        <f t="shared" si="3532"/>
        <v>7.4997269395702434E-2</v>
      </c>
      <c r="F4665" s="466">
        <f t="shared" si="3532"/>
        <v>7.959922885641306E-2</v>
      </c>
      <c r="G4665" s="296">
        <f t="shared" si="3532"/>
        <v>7.7576529414045747E-2</v>
      </c>
      <c r="H4665" s="296">
        <f t="shared" si="3532"/>
        <v>7.7803380823511653E-2</v>
      </c>
      <c r="I4665" s="466">
        <f t="shared" si="3532"/>
        <v>8.54684960020103E-2</v>
      </c>
      <c r="J4665" s="296">
        <f t="shared" si="3532"/>
        <v>9.0774515842416317E-2</v>
      </c>
      <c r="K4665" s="296">
        <f t="shared" si="3532"/>
        <v>9.4128075588380239E-2</v>
      </c>
      <c r="L4665" s="466">
        <f t="shared" si="3532"/>
        <v>9.6332344538360648E-2</v>
      </c>
      <c r="M4665" s="296">
        <f t="shared" si="3532"/>
        <v>0.11008538370945976</v>
      </c>
      <c r="N4665" s="296">
        <f t="shared" si="3532"/>
        <v>9.5821101235943631E-2</v>
      </c>
      <c r="O4665" s="466">
        <f t="shared" si="3532"/>
        <v>9.6876437185648132E-2</v>
      </c>
      <c r="P4665" s="155">
        <f t="shared" ref="P4665:P4670" si="3533">SUM(D4665:O4665)</f>
        <v>0.99999999999999989</v>
      </c>
      <c r="Q4665" s="157">
        <f t="shared" ref="Q4665:Q4670" si="3534">(P4687/P4686-1)</f>
        <v>-3.2428871043154173E-3</v>
      </c>
      <c r="R4665" s="83"/>
      <c r="S4665" s="83"/>
      <c r="T4665" s="67"/>
      <c r="U4665" s="209">
        <v>2</v>
      </c>
    </row>
    <row r="4666" spans="1:21" s="60" customFormat="1" ht="15.75" hidden="1" customHeight="1" thickBot="1">
      <c r="A4666" s="60" t="s">
        <v>85</v>
      </c>
      <c r="B4666" s="213"/>
      <c r="C4666" s="43" t="s">
        <v>619</v>
      </c>
      <c r="D4666" s="153">
        <f t="shared" si="3531"/>
        <v>7.3374865235178222E-2</v>
      </c>
      <c r="E4666" s="466">
        <f t="shared" ref="E4666:O4666" si="3535">E4688/$P4688</f>
        <v>7.3081441637720609E-2</v>
      </c>
      <c r="F4666" s="296">
        <f t="shared" si="3535"/>
        <v>7.9532478907342524E-2</v>
      </c>
      <c r="G4666" s="296">
        <f t="shared" si="3535"/>
        <v>7.406513833928563E-2</v>
      </c>
      <c r="H4666" s="466">
        <f t="shared" si="3535"/>
        <v>7.7702889086535429E-2</v>
      </c>
      <c r="I4666" s="466">
        <f t="shared" si="3535"/>
        <v>7.9336772669232725E-2</v>
      </c>
      <c r="J4666" s="296">
        <f t="shared" si="3535"/>
        <v>8.3033043965205527E-2</v>
      </c>
      <c r="K4666" s="296">
        <f t="shared" si="3535"/>
        <v>9.0387237226714365E-2</v>
      </c>
      <c r="L4666" s="466">
        <f t="shared" si="3535"/>
        <v>9.113971900381436E-2</v>
      </c>
      <c r="M4666" s="296">
        <f t="shared" si="3535"/>
        <v>0.10303998774991271</v>
      </c>
      <c r="N4666" s="466">
        <f t="shared" si="3535"/>
        <v>8.8807514114234265E-2</v>
      </c>
      <c r="O4666" s="296">
        <f t="shared" si="3535"/>
        <v>8.6498912064823644E-2</v>
      </c>
      <c r="P4666" s="155">
        <f t="shared" si="3533"/>
        <v>1.0000000000000002</v>
      </c>
      <c r="Q4666" s="156">
        <f t="shared" si="3534"/>
        <v>0.21752359611568095</v>
      </c>
      <c r="R4666" s="83"/>
      <c r="S4666" s="83"/>
      <c r="T4666" s="67"/>
      <c r="U4666" s="209">
        <v>2</v>
      </c>
    </row>
    <row r="4667" spans="1:21" s="60" customFormat="1" ht="15.75" hidden="1" customHeight="1" thickBot="1">
      <c r="A4667" s="60" t="s">
        <v>85</v>
      </c>
      <c r="B4667" s="213"/>
      <c r="C4667" s="43" t="s">
        <v>715</v>
      </c>
      <c r="D4667" s="153">
        <f t="shared" si="3531"/>
        <v>7.4479106063935152E-2</v>
      </c>
      <c r="E4667" s="466">
        <f t="shared" ref="E4667:O4667" si="3536">E4689/$P4689</f>
        <v>7.5894965906315448E-2</v>
      </c>
      <c r="F4667" s="296">
        <f t="shared" si="3536"/>
        <v>7.834912767316532E-2</v>
      </c>
      <c r="G4667" s="296">
        <f t="shared" si="3536"/>
        <v>7.1383483548451879E-2</v>
      </c>
      <c r="H4667" s="466">
        <f t="shared" si="3536"/>
        <v>7.5851408414734645E-2</v>
      </c>
      <c r="I4667" s="296">
        <f t="shared" si="3536"/>
        <v>7.8574455698200554E-2</v>
      </c>
      <c r="J4667" s="466">
        <f t="shared" si="3536"/>
        <v>8.3425296901013926E-2</v>
      </c>
      <c r="K4667" s="466">
        <f t="shared" si="3536"/>
        <v>9.2705634911000354E-2</v>
      </c>
      <c r="L4667" s="296">
        <f t="shared" si="3536"/>
        <v>9.319033523380689E-2</v>
      </c>
      <c r="M4667" s="296">
        <f t="shared" si="3536"/>
        <v>9.8250189184831555E-2</v>
      </c>
      <c r="N4667" s="466">
        <f t="shared" si="3536"/>
        <v>8.8535952013821209E-2</v>
      </c>
      <c r="O4667" s="296">
        <f t="shared" si="3536"/>
        <v>8.9360044450723125E-2</v>
      </c>
      <c r="P4667" s="155">
        <f t="shared" si="3533"/>
        <v>1.0000000000000002</v>
      </c>
      <c r="Q4667" s="156">
        <f t="shared" si="3534"/>
        <v>5.2062676626450921E-2</v>
      </c>
      <c r="R4667" s="83"/>
      <c r="S4667" s="83"/>
      <c r="T4667" s="232"/>
      <c r="U4667" s="209">
        <v>2</v>
      </c>
    </row>
    <row r="4668" spans="1:21" s="60" customFormat="1" ht="15.75" hidden="1" customHeight="1" thickBot="1">
      <c r="A4668" s="60" t="s">
        <v>85</v>
      </c>
      <c r="B4668" s="62"/>
      <c r="C4668" s="45" t="s">
        <v>804</v>
      </c>
      <c r="D4668" s="298">
        <f t="shared" si="3531"/>
        <v>7.475732692772756E-2</v>
      </c>
      <c r="E4668" s="299">
        <f t="shared" ref="E4668:O4668" si="3537">E4690/$P4690</f>
        <v>7.8619534063337063E-2</v>
      </c>
      <c r="F4668" s="299">
        <f t="shared" si="3537"/>
        <v>7.7169595933186189E-2</v>
      </c>
      <c r="G4668" s="467">
        <f t="shared" si="3537"/>
        <v>7.4546813070741513E-2</v>
      </c>
      <c r="H4668" s="299">
        <f t="shared" si="3537"/>
        <v>7.9045576742830484E-2</v>
      </c>
      <c r="I4668" s="299">
        <f t="shared" si="3537"/>
        <v>7.5886136450259545E-2</v>
      </c>
      <c r="J4668" s="467">
        <f t="shared" si="3537"/>
        <v>8.2315945114587022E-2</v>
      </c>
      <c r="K4668" s="299">
        <f t="shared" si="3537"/>
        <v>8.7952637302092726E-2</v>
      </c>
      <c r="L4668" s="299">
        <f t="shared" si="3537"/>
        <v>9.3728739283742896E-2</v>
      </c>
      <c r="M4668" s="467">
        <f t="shared" si="3537"/>
        <v>9.7087846327722119E-2</v>
      </c>
      <c r="N4668" s="299">
        <f t="shared" si="3537"/>
        <v>9.1691607480194753E-2</v>
      </c>
      <c r="O4668" s="299">
        <f t="shared" si="3537"/>
        <v>8.7198241303578117E-2</v>
      </c>
      <c r="P4668" s="300">
        <f t="shared" si="3533"/>
        <v>1</v>
      </c>
      <c r="Q4668" s="301">
        <f t="shared" si="3534"/>
        <v>2.815633421535213E-2</v>
      </c>
      <c r="R4668" s="83"/>
      <c r="S4668" s="83"/>
      <c r="T4668" s="67"/>
      <c r="U4668" s="209">
        <v>2</v>
      </c>
    </row>
    <row r="4669" spans="1:21" s="60" customFormat="1" ht="15.75" hidden="1" customHeight="1" thickBot="1">
      <c r="A4669" s="60" t="s">
        <v>85</v>
      </c>
      <c r="B4669" s="62"/>
      <c r="C4669" s="45" t="s">
        <v>883</v>
      </c>
      <c r="D4669" s="468">
        <f t="shared" si="3531"/>
        <v>7.6710930121470747E-2</v>
      </c>
      <c r="E4669" s="119">
        <f t="shared" ref="E4669:O4670" si="3538">E4691/$P4691</f>
        <v>8.2743781062343716E-2</v>
      </c>
      <c r="F4669" s="119">
        <f t="shared" si="3538"/>
        <v>7.472573759045599E-2</v>
      </c>
      <c r="G4669" s="119">
        <f t="shared" si="3538"/>
        <v>7.7911698771345461E-2</v>
      </c>
      <c r="H4669" s="119">
        <f t="shared" si="3538"/>
        <v>7.6327565887709961E-2</v>
      </c>
      <c r="I4669" s="469">
        <f t="shared" si="3538"/>
        <v>7.7527286539043241E-2</v>
      </c>
      <c r="J4669" s="119">
        <f t="shared" si="3538"/>
        <v>8.4012378912633828E-2</v>
      </c>
      <c r="K4669" s="119">
        <f t="shared" si="3538"/>
        <v>8.6382595773903711E-2</v>
      </c>
      <c r="L4669" s="119">
        <f t="shared" si="3538"/>
        <v>8.8470450252470786E-2</v>
      </c>
      <c r="M4669" s="469">
        <f t="shared" si="3538"/>
        <v>9.9967857597684326E-2</v>
      </c>
      <c r="N4669" s="119">
        <f t="shared" si="3538"/>
        <v>8.9638156479437861E-2</v>
      </c>
      <c r="O4669" s="119">
        <f t="shared" si="3538"/>
        <v>8.5581561011500357E-2</v>
      </c>
      <c r="P4669" s="175">
        <f t="shared" si="3533"/>
        <v>1</v>
      </c>
      <c r="Q4669" s="176">
        <f t="shared" si="3534"/>
        <v>2.3087781222768999E-2</v>
      </c>
      <c r="R4669" s="83"/>
      <c r="S4669" s="83"/>
      <c r="T4669" s="67"/>
      <c r="U4669" s="209">
        <v>2</v>
      </c>
    </row>
    <row r="4670" spans="1:21" s="60" customFormat="1" ht="15.6" hidden="1" customHeight="1" thickBot="1">
      <c r="A4670" s="60" t="s">
        <v>85</v>
      </c>
      <c r="B4670" s="62"/>
      <c r="C4670" s="45" t="s">
        <v>967</v>
      </c>
      <c r="D4670" s="130">
        <f t="shared" si="3531"/>
        <v>7.9905679309912075E-2</v>
      </c>
      <c r="E4670" s="119">
        <f t="shared" si="3538"/>
        <v>8.2591915447640968E-2</v>
      </c>
      <c r="F4670" s="469">
        <f t="shared" si="3538"/>
        <v>7.6573079912017131E-2</v>
      </c>
      <c r="G4670" s="119">
        <f t="shared" si="3538"/>
        <v>6.4474425356105119E-2</v>
      </c>
      <c r="H4670" s="119">
        <f t="shared" si="3538"/>
        <v>7.8378981690305133E-2</v>
      </c>
      <c r="I4670" s="469">
        <f t="shared" si="3538"/>
        <v>7.8979999385794156E-2</v>
      </c>
      <c r="J4670" s="119">
        <f t="shared" si="3538"/>
        <v>8.6651612336201875E-2</v>
      </c>
      <c r="K4670" s="119">
        <f t="shared" si="3538"/>
        <v>8.6450886778954725E-2</v>
      </c>
      <c r="L4670" s="469">
        <f t="shared" si="3538"/>
        <v>8.6517730386473632E-2</v>
      </c>
      <c r="M4670" s="119">
        <f t="shared" si="3538"/>
        <v>0.10021730071023566</v>
      </c>
      <c r="N4670" s="119">
        <f t="shared" si="3538"/>
        <v>9.0211456227125245E-2</v>
      </c>
      <c r="O4670" s="469">
        <f t="shared" si="3538"/>
        <v>8.9046932459234313E-2</v>
      </c>
      <c r="P4670" s="175">
        <f t="shared" si="3533"/>
        <v>0.99999999999999989</v>
      </c>
      <c r="Q4670" s="176">
        <f t="shared" si="3534"/>
        <v>1.5594720374805249E-3</v>
      </c>
      <c r="R4670" s="83"/>
      <c r="S4670" s="83"/>
      <c r="T4670" s="67"/>
      <c r="U4670" s="209">
        <v>2</v>
      </c>
    </row>
    <row r="4671" spans="1:21" s="60" customFormat="1" ht="15.6" hidden="1" customHeight="1" thickBot="1">
      <c r="A4671" s="60" t="s">
        <v>85</v>
      </c>
      <c r="B4671" s="62"/>
      <c r="C4671" s="45" t="s">
        <v>1103</v>
      </c>
      <c r="D4671" s="470">
        <f t="shared" ref="D4671:O4671" si="3539">D4694/$P4694</f>
        <v>8.1077582470747783E-2</v>
      </c>
      <c r="E4671" s="119">
        <f t="shared" si="3539"/>
        <v>7.9124984525891701E-2</v>
      </c>
      <c r="F4671" s="471">
        <f t="shared" si="3539"/>
        <v>8.0076126522716506E-2</v>
      </c>
      <c r="G4671" s="471">
        <f t="shared" si="3539"/>
        <v>7.8060797217950631E-2</v>
      </c>
      <c r="H4671" s="119">
        <f t="shared" si="3539"/>
        <v>7.7040616669921874E-2</v>
      </c>
      <c r="I4671" s="471">
        <f t="shared" si="3539"/>
        <v>7.8731705632081997E-2</v>
      </c>
      <c r="J4671" s="471">
        <f t="shared" si="3539"/>
        <v>8.4429917757759279E-2</v>
      </c>
      <c r="K4671" s="119">
        <f t="shared" si="3539"/>
        <v>8.5599866121474022E-2</v>
      </c>
      <c r="L4671" s="119">
        <f t="shared" si="3539"/>
        <v>8.491464463628913E-2</v>
      </c>
      <c r="M4671" s="185">
        <f t="shared" si="3539"/>
        <v>0.10057855687510193</v>
      </c>
      <c r="N4671" s="119">
        <f t="shared" si="3539"/>
        <v>8.41945569339939E-2</v>
      </c>
      <c r="O4671" s="471">
        <f t="shared" si="3539"/>
        <v>8.6170644636071242E-2</v>
      </c>
      <c r="P4671" s="175">
        <f>SUM(D4671:O4671)</f>
        <v>1</v>
      </c>
      <c r="Q4671" s="176">
        <f>(P4694/P4692-1)</f>
        <v>4.8156297094267053E-2</v>
      </c>
      <c r="R4671" s="83"/>
      <c r="S4671" s="83"/>
      <c r="T4671" s="67"/>
      <c r="U4671" s="209">
        <v>2</v>
      </c>
    </row>
    <row r="4672" spans="1:21" s="60" customFormat="1" ht="15.6" hidden="1" customHeight="1" thickBot="1">
      <c r="A4672" s="60" t="s">
        <v>85</v>
      </c>
      <c r="B4672" s="62">
        <f>+B4651+1</f>
        <v>801</v>
      </c>
      <c r="C4672" s="45" t="s">
        <v>2062</v>
      </c>
      <c r="D4672" s="472">
        <f t="shared" ref="D4672:D4678" si="3540">D4695/$P4695</f>
        <v>0.10374034177681704</v>
      </c>
      <c r="E4672" s="119">
        <f t="shared" ref="E4672:O4672" si="3541">E4695/$P4695</f>
        <v>0.10516872143048749</v>
      </c>
      <c r="F4672" s="185">
        <f t="shared" si="3541"/>
        <v>9.9089856224063438E-2</v>
      </c>
      <c r="G4672" s="119">
        <f t="shared" si="3541"/>
        <v>9.847618100715147E-2</v>
      </c>
      <c r="H4672" s="119">
        <f t="shared" si="3541"/>
        <v>9.9736574139463602E-2</v>
      </c>
      <c r="I4672" s="185">
        <f t="shared" si="3541"/>
        <v>0.10488018656576663</v>
      </c>
      <c r="J4672" s="119">
        <f t="shared" si="3541"/>
        <v>0.10551810629372632</v>
      </c>
      <c r="K4672" s="471">
        <f t="shared" si="3541"/>
        <v>0.11150821945336409</v>
      </c>
      <c r="L4672" s="471">
        <f t="shared" si="3541"/>
        <v>0.11626707829653732</v>
      </c>
      <c r="M4672" s="119">
        <f t="shared" si="3541"/>
        <v>5.544132977668164E-2</v>
      </c>
      <c r="N4672" s="119">
        <f t="shared" si="3541"/>
        <v>1.7340503594096687E-4</v>
      </c>
      <c r="O4672" s="185">
        <f t="shared" si="3541"/>
        <v>0</v>
      </c>
      <c r="P4672" s="175">
        <f t="shared" ref="P4672:P4685" si="3542">SUM(D4672:O4672)</f>
        <v>1</v>
      </c>
      <c r="Q4672" s="176">
        <f>(P4695/P4694-1)</f>
        <v>-0.22079902306863297</v>
      </c>
      <c r="R4672" s="83"/>
      <c r="S4672" s="83"/>
      <c r="T4672" s="67"/>
      <c r="U4672" s="209">
        <v>2</v>
      </c>
    </row>
    <row r="4673" spans="1:21" s="60" customFormat="1" ht="15.6" hidden="1" customHeight="1">
      <c r="A4673" s="60" t="s">
        <v>85</v>
      </c>
      <c r="B4673" s="408">
        <f>+B4672+1</f>
        <v>802</v>
      </c>
      <c r="C4673" s="544" t="s">
        <v>2063</v>
      </c>
      <c r="D4673" s="460">
        <f t="shared" si="3540"/>
        <v>5.2450825128500009E-2</v>
      </c>
      <c r="E4673" s="604">
        <f t="shared" ref="E4673:O4673" si="3543">E4696/$P4696</f>
        <v>3.298607725570514E-2</v>
      </c>
      <c r="F4673" s="604">
        <f t="shared" si="3543"/>
        <v>3.6014495258467366E-2</v>
      </c>
      <c r="G4673" s="346">
        <f t="shared" si="3543"/>
        <v>7.9867331671560571E-2</v>
      </c>
      <c r="H4673" s="605">
        <f t="shared" si="3543"/>
        <v>8.2931386262696014E-2</v>
      </c>
      <c r="I4673" s="346">
        <f t="shared" si="3543"/>
        <v>7.8785483857811797E-2</v>
      </c>
      <c r="J4673" s="346">
        <f t="shared" si="3543"/>
        <v>8.3258592207716989E-2</v>
      </c>
      <c r="K4673" s="605">
        <f t="shared" si="3543"/>
        <v>9.5072558687311348E-2</v>
      </c>
      <c r="L4673" s="346">
        <f t="shared" si="3543"/>
        <v>9.0187377524073187E-2</v>
      </c>
      <c r="M4673" s="346">
        <f t="shared" si="3543"/>
        <v>0.11354188868552738</v>
      </c>
      <c r="N4673" s="604">
        <f t="shared" si="3543"/>
        <v>0.12532192567490791</v>
      </c>
      <c r="O4673" s="604">
        <f t="shared" si="3543"/>
        <v>0.12958205778572229</v>
      </c>
      <c r="P4673" s="545">
        <f t="shared" si="3542"/>
        <v>1</v>
      </c>
      <c r="Q4673" s="548">
        <f t="shared" ref="Q4673:Q4681" si="3544">(P4696/P4695-1)</f>
        <v>7.293646651564778E-2</v>
      </c>
      <c r="R4673" s="83"/>
      <c r="S4673" s="83"/>
      <c r="T4673" s="67"/>
      <c r="U4673" s="209">
        <v>2</v>
      </c>
    </row>
    <row r="4674" spans="1:21" s="60" customFormat="1" ht="15.6" customHeight="1">
      <c r="A4674" s="60" t="s">
        <v>85</v>
      </c>
      <c r="B4674" s="513">
        <v>748</v>
      </c>
      <c r="C4674" s="550" t="s">
        <v>2064</v>
      </c>
      <c r="D4674" s="119">
        <f t="shared" si="3540"/>
        <v>8.0569459048960484E-2</v>
      </c>
      <c r="E4674" s="185">
        <f t="shared" ref="E4674:O4674" si="3545">E4697/$P4697</f>
        <v>8.5903392797446479E-2</v>
      </c>
      <c r="F4674" s="119">
        <f t="shared" si="3545"/>
        <v>7.64404952037048E-2</v>
      </c>
      <c r="G4674" s="119">
        <f t="shared" si="3545"/>
        <v>7.5022011638283537E-2</v>
      </c>
      <c r="H4674" s="185">
        <f t="shared" si="3545"/>
        <v>7.9777486751864565E-2</v>
      </c>
      <c r="I4674" s="119">
        <f t="shared" si="3545"/>
        <v>7.6340268303142597E-2</v>
      </c>
      <c r="J4674" s="471">
        <f t="shared" si="3545"/>
        <v>8.2722292940328498E-2</v>
      </c>
      <c r="K4674" s="471">
        <f t="shared" si="3545"/>
        <v>8.3642631272289075E-2</v>
      </c>
      <c r="L4674" s="119">
        <f t="shared" si="3545"/>
        <v>8.4913172266555398E-2</v>
      </c>
      <c r="M4674" s="119">
        <f t="shared" si="3545"/>
        <v>9.5787120619841709E-2</v>
      </c>
      <c r="N4674" s="185">
        <f t="shared" si="3545"/>
        <v>9.1397975254308886E-2</v>
      </c>
      <c r="O4674" s="119">
        <f t="shared" si="3545"/>
        <v>8.7483693903273971E-2</v>
      </c>
      <c r="P4674" s="175">
        <f t="shared" si="3542"/>
        <v>1</v>
      </c>
      <c r="Q4674" s="556">
        <f t="shared" si="3544"/>
        <v>0.43334810272257518</v>
      </c>
      <c r="R4674" s="83"/>
      <c r="S4674" s="83"/>
      <c r="T4674" s="67"/>
      <c r="U4674" s="209">
        <v>1</v>
      </c>
    </row>
    <row r="4675" spans="1:21" s="60" customFormat="1" ht="15.6" customHeight="1">
      <c r="A4675" s="60" t="s">
        <v>85</v>
      </c>
      <c r="B4675" s="513">
        <f>+B4674+1</f>
        <v>749</v>
      </c>
      <c r="C4675" s="550" t="s">
        <v>2065</v>
      </c>
      <c r="D4675" s="119">
        <f t="shared" si="3540"/>
        <v>7.9612765416989431E-2</v>
      </c>
      <c r="E4675" s="185">
        <f t="shared" ref="E4675:O4675" si="3546">E4698/$P4698</f>
        <v>8.3993519346656512E-2</v>
      </c>
      <c r="F4675" s="119">
        <f t="shared" si="3546"/>
        <v>7.9689644338405335E-2</v>
      </c>
      <c r="G4675" s="471">
        <f t="shared" si="3546"/>
        <v>7.8640469360616194E-2</v>
      </c>
      <c r="H4675" s="471">
        <f t="shared" si="3546"/>
        <v>8.092695039895767E-2</v>
      </c>
      <c r="I4675" s="119">
        <f t="shared" si="3546"/>
        <v>7.8179596833801129E-2</v>
      </c>
      <c r="J4675" s="185">
        <f t="shared" si="3546"/>
        <v>8.205508347263106E-2</v>
      </c>
      <c r="K4675" s="119">
        <f t="shared" si="3546"/>
        <v>9.3989157121330477E-2</v>
      </c>
      <c r="L4675" s="119">
        <f t="shared" si="3546"/>
        <v>7.6124101330598187E-2</v>
      </c>
      <c r="M4675" s="471">
        <f t="shared" si="3546"/>
        <v>9.3730905292959979E-2</v>
      </c>
      <c r="N4675" s="471">
        <f t="shared" si="3546"/>
        <v>8.8722539366119152E-2</v>
      </c>
      <c r="O4675" s="119">
        <f t="shared" si="3546"/>
        <v>8.4335267720934831E-2</v>
      </c>
      <c r="P4675" s="175">
        <f t="shared" si="3542"/>
        <v>1</v>
      </c>
      <c r="Q4675" s="556">
        <f t="shared" si="3544"/>
        <v>2.424729827685379E-3</v>
      </c>
      <c r="R4675" s="83"/>
      <c r="S4675" s="83"/>
      <c r="T4675" s="67"/>
      <c r="U4675" s="209">
        <v>1</v>
      </c>
    </row>
    <row r="4676" spans="1:21" s="60" customFormat="1" ht="15.75" customHeight="1">
      <c r="A4676" s="60" t="s">
        <v>85</v>
      </c>
      <c r="B4676" s="513">
        <f>+B4675+1</f>
        <v>750</v>
      </c>
      <c r="C4676" s="550" t="s">
        <v>2066</v>
      </c>
      <c r="D4676" s="471">
        <f t="shared" si="3540"/>
        <v>8.0488090133994605E-2</v>
      </c>
      <c r="E4676" s="471">
        <f t="shared" ref="E4676:O4676" si="3547">E4699/$P4699</f>
        <v>8.2374038869580724E-2</v>
      </c>
      <c r="F4676" s="119">
        <f t="shared" si="3547"/>
        <v>7.7752206242266281E-2</v>
      </c>
      <c r="G4676" s="185">
        <f t="shared" si="3547"/>
        <v>8.0180565077944799E-2</v>
      </c>
      <c r="H4676" s="119">
        <f t="shared" si="3547"/>
        <v>7.6347691435495607E-2</v>
      </c>
      <c r="I4676" s="119">
        <f t="shared" si="3547"/>
        <v>7.8486848840989457E-2</v>
      </c>
      <c r="J4676" s="185">
        <f t="shared" si="3547"/>
        <v>8.3723421208092064E-2</v>
      </c>
      <c r="K4676" s="119">
        <f t="shared" si="3547"/>
        <v>8.4546137205173469E-2</v>
      </c>
      <c r="L4676" s="119">
        <f t="shared" si="3547"/>
        <v>8.4120423522446017E-2</v>
      </c>
      <c r="M4676" s="185">
        <f t="shared" si="3547"/>
        <v>9.6193165280737181E-2</v>
      </c>
      <c r="N4676" s="119">
        <f t="shared" si="3547"/>
        <v>8.5768961210341402E-2</v>
      </c>
      <c r="O4676" s="471">
        <f t="shared" si="3547"/>
        <v>9.001845097293841E-2</v>
      </c>
      <c r="P4676" s="175">
        <f t="shared" si="3542"/>
        <v>0.99999999999999989</v>
      </c>
      <c r="Q4676" s="556">
        <f t="shared" si="3544"/>
        <v>8.1056798542458175E-3</v>
      </c>
      <c r="R4676" s="83"/>
      <c r="S4676" s="83"/>
      <c r="T4676" s="67"/>
      <c r="U4676" s="209">
        <v>1</v>
      </c>
    </row>
    <row r="4677" spans="1:21" s="60" customFormat="1" ht="15.75" customHeight="1">
      <c r="A4677" s="60" t="s">
        <v>85</v>
      </c>
      <c r="B4677" s="513">
        <f>+B4676+1</f>
        <v>751</v>
      </c>
      <c r="C4677" s="550" t="s">
        <v>2067</v>
      </c>
      <c r="D4677" s="471">
        <f t="shared" si="3540"/>
        <v>7.5896099244187512E-2</v>
      </c>
      <c r="E4677" s="119">
        <f t="shared" ref="E4677:O4677" si="3548">E4700/$P4700</f>
        <v>7.8500184281371593E-2</v>
      </c>
      <c r="F4677" s="185">
        <f t="shared" si="3548"/>
        <v>7.9851347371324335E-2</v>
      </c>
      <c r="G4677" s="119">
        <f t="shared" si="3548"/>
        <v>7.5205413259410145E-2</v>
      </c>
      <c r="H4677" s="119">
        <f t="shared" si="3548"/>
        <v>7.7720869857809793E-2</v>
      </c>
      <c r="I4677" s="185">
        <f t="shared" si="3548"/>
        <v>8.2150965994248162E-2</v>
      </c>
      <c r="J4677" s="119">
        <f t="shared" si="3548"/>
        <v>8.4603023096623028E-2</v>
      </c>
      <c r="K4677" s="471">
        <f t="shared" si="3548"/>
        <v>8.6948769125827247E-2</v>
      </c>
      <c r="L4677" s="119">
        <f t="shared" si="3548"/>
        <v>8.5049927930733321E-2</v>
      </c>
      <c r="M4677" s="471">
        <f t="shared" si="3548"/>
        <v>9.7124219224229216E-2</v>
      </c>
      <c r="N4677" s="119">
        <f t="shared" si="3548"/>
        <v>8.5924934039309439E-2</v>
      </c>
      <c r="O4677" s="185">
        <f t="shared" si="3548"/>
        <v>9.1024246574926207E-2</v>
      </c>
      <c r="P4677" s="175">
        <f t="shared" si="3542"/>
        <v>1</v>
      </c>
      <c r="Q4677" s="556">
        <f t="shared" si="3544"/>
        <v>-1.2098210433937107E-2</v>
      </c>
      <c r="R4677" s="83"/>
      <c r="S4677" s="83"/>
      <c r="T4677" s="67"/>
      <c r="U4677" s="209">
        <v>1</v>
      </c>
    </row>
    <row r="4678" spans="1:21" s="60" customFormat="1" ht="15.75" customHeight="1">
      <c r="A4678" s="60" t="s">
        <v>85</v>
      </c>
      <c r="B4678" s="513">
        <v>752</v>
      </c>
      <c r="C4678" s="550" t="s">
        <v>2068</v>
      </c>
      <c r="D4678" s="119">
        <f t="shared" si="3540"/>
        <v>7.7591004500199123E-2</v>
      </c>
      <c r="E4678" s="119">
        <f t="shared" ref="E4678:O4678" si="3549">E4701/$P4701</f>
        <v>8.124782497013143E-2</v>
      </c>
      <c r="F4678" s="185">
        <f t="shared" si="3549"/>
        <v>8.3723930067702096E-2</v>
      </c>
      <c r="G4678" s="119">
        <f t="shared" si="3549"/>
        <v>7.4059674591796118E-2</v>
      </c>
      <c r="H4678" s="471">
        <f t="shared" si="3549"/>
        <v>8.006657048984471E-2</v>
      </c>
      <c r="I4678" s="471">
        <f t="shared" si="3549"/>
        <v>8.1142940621266382E-2</v>
      </c>
      <c r="J4678" s="119">
        <f t="shared" si="3549"/>
        <v>8.4428514536041416E-2</v>
      </c>
      <c r="K4678" s="185">
        <f t="shared" si="3549"/>
        <v>8.5623257666268424E-2</v>
      </c>
      <c r="L4678" s="119">
        <f t="shared" si="3549"/>
        <v>8.4826762246117085E-2</v>
      </c>
      <c r="M4678" s="119">
        <f t="shared" si="3549"/>
        <v>9.7172441258462763E-2</v>
      </c>
      <c r="N4678" s="119">
        <f t="shared" si="3549"/>
        <v>8.5225009956192754E-2</v>
      </c>
      <c r="O4678" s="185">
        <f t="shared" si="3549"/>
        <v>8.4892069095977601E-2</v>
      </c>
      <c r="P4678" s="175">
        <f t="shared" si="3542"/>
        <v>0.99999999999999989</v>
      </c>
      <c r="Q4678" s="556">
        <f t="shared" si="3544"/>
        <v>4.3503993978353472E-2</v>
      </c>
      <c r="R4678" s="83"/>
      <c r="S4678" s="83"/>
      <c r="T4678" s="67"/>
      <c r="U4678" s="209">
        <v>1</v>
      </c>
    </row>
    <row r="4679" spans="1:21" s="60" customFormat="1" ht="15.75" customHeight="1">
      <c r="A4679" s="60" t="s">
        <v>85</v>
      </c>
      <c r="B4679" s="513">
        <v>753</v>
      </c>
      <c r="C4679" s="550" t="s">
        <v>2069</v>
      </c>
      <c r="D4679" s="119">
        <f t="shared" ref="D4679:O4679" si="3550">D4702/$P4702</f>
        <v>8.1376518218623489E-2</v>
      </c>
      <c r="E4679" s="471">
        <f t="shared" si="3550"/>
        <v>8.2591093117408906E-2</v>
      </c>
      <c r="F4679" s="471">
        <f t="shared" si="3550"/>
        <v>7.975708502024291E-2</v>
      </c>
      <c r="G4679" s="119">
        <f t="shared" si="3550"/>
        <v>7.4898785425101214E-2</v>
      </c>
      <c r="H4679" s="185">
        <f t="shared" si="3550"/>
        <v>7.4089068825910931E-2</v>
      </c>
      <c r="I4679" s="119">
        <f t="shared" si="3550"/>
        <v>7.8137651821862344E-2</v>
      </c>
      <c r="J4679" s="119">
        <f t="shared" si="3550"/>
        <v>8.4210526315789472E-2</v>
      </c>
      <c r="K4679" s="185">
        <f t="shared" si="3550"/>
        <v>8.5425101214574903E-2</v>
      </c>
      <c r="L4679" s="119">
        <f t="shared" si="3550"/>
        <v>8.4615384615384606E-2</v>
      </c>
      <c r="M4679" s="119">
        <f t="shared" si="3550"/>
        <v>9.6761133603238861E-2</v>
      </c>
      <c r="N4679" s="471">
        <f t="shared" si="3550"/>
        <v>8.9068825910931168E-2</v>
      </c>
      <c r="O4679" s="471">
        <f t="shared" si="3550"/>
        <v>8.9068825910931168E-2</v>
      </c>
      <c r="P4679" s="175">
        <f t="shared" si="3542"/>
        <v>1</v>
      </c>
      <c r="Q4679" s="556">
        <f t="shared" si="3544"/>
        <v>-1.6328156113102343E-2</v>
      </c>
      <c r="R4679" s="83"/>
      <c r="S4679" s="83"/>
      <c r="T4679" s="67"/>
      <c r="U4679" s="209">
        <v>1</v>
      </c>
    </row>
    <row r="4680" spans="1:21" s="60" customFormat="1" ht="15.75" hidden="1" customHeight="1" thickBot="1">
      <c r="A4680" s="60" t="s">
        <v>85</v>
      </c>
      <c r="B4680" s="409"/>
      <c r="C4680" s="457" t="s">
        <v>2070</v>
      </c>
      <c r="D4680" s="102" t="e">
        <f t="shared" ref="D4680:O4680" si="3551">D4703/$P4703</f>
        <v>#DIV/0!</v>
      </c>
      <c r="E4680" s="103" t="e">
        <f t="shared" si="3551"/>
        <v>#DIV/0!</v>
      </c>
      <c r="F4680" s="102" t="e">
        <f t="shared" si="3551"/>
        <v>#DIV/0!</v>
      </c>
      <c r="G4680" s="103" t="e">
        <f t="shared" si="3551"/>
        <v>#DIV/0!</v>
      </c>
      <c r="H4680" s="103" t="e">
        <f t="shared" si="3551"/>
        <v>#DIV/0!</v>
      </c>
      <c r="I4680" s="102" t="e">
        <f t="shared" si="3551"/>
        <v>#DIV/0!</v>
      </c>
      <c r="J4680" s="103" t="e">
        <f t="shared" si="3551"/>
        <v>#DIV/0!</v>
      </c>
      <c r="K4680" s="103" t="e">
        <f t="shared" si="3551"/>
        <v>#DIV/0!</v>
      </c>
      <c r="L4680" s="102" t="e">
        <f t="shared" si="3551"/>
        <v>#DIV/0!</v>
      </c>
      <c r="M4680" s="103" t="e">
        <f t="shared" si="3551"/>
        <v>#DIV/0!</v>
      </c>
      <c r="N4680" s="103" t="e">
        <f t="shared" si="3551"/>
        <v>#DIV/0!</v>
      </c>
      <c r="O4680" s="102" t="e">
        <f t="shared" si="3551"/>
        <v>#DIV/0!</v>
      </c>
      <c r="P4680" s="105" t="e">
        <f t="shared" si="3542"/>
        <v>#DIV/0!</v>
      </c>
      <c r="Q4680" s="106">
        <f t="shared" si="3544"/>
        <v>-1</v>
      </c>
      <c r="R4680" s="83"/>
      <c r="S4680" s="83"/>
      <c r="T4680" s="67"/>
      <c r="U4680" s="209">
        <v>2</v>
      </c>
    </row>
    <row r="4681" spans="1:21" s="60" customFormat="1" ht="15.75" hidden="1" customHeight="1" thickBot="1">
      <c r="A4681" s="60" t="s">
        <v>85</v>
      </c>
      <c r="B4681" s="213"/>
      <c r="C4681" s="43" t="s">
        <v>2071</v>
      </c>
      <c r="D4681" s="102" t="e">
        <f t="shared" ref="D4681:O4681" si="3552">D4704/$P4704</f>
        <v>#DIV/0!</v>
      </c>
      <c r="E4681" s="103" t="e">
        <f t="shared" si="3552"/>
        <v>#DIV/0!</v>
      </c>
      <c r="F4681" s="102" t="e">
        <f t="shared" si="3552"/>
        <v>#DIV/0!</v>
      </c>
      <c r="G4681" s="103" t="e">
        <f t="shared" si="3552"/>
        <v>#DIV/0!</v>
      </c>
      <c r="H4681" s="103" t="e">
        <f t="shared" si="3552"/>
        <v>#DIV/0!</v>
      </c>
      <c r="I4681" s="102" t="e">
        <f t="shared" si="3552"/>
        <v>#DIV/0!</v>
      </c>
      <c r="J4681" s="103" t="e">
        <f t="shared" si="3552"/>
        <v>#DIV/0!</v>
      </c>
      <c r="K4681" s="103" t="e">
        <f t="shared" si="3552"/>
        <v>#DIV/0!</v>
      </c>
      <c r="L4681" s="102" t="e">
        <f t="shared" si="3552"/>
        <v>#DIV/0!</v>
      </c>
      <c r="M4681" s="103" t="e">
        <f t="shared" si="3552"/>
        <v>#DIV/0!</v>
      </c>
      <c r="N4681" s="103" t="e">
        <f t="shared" si="3552"/>
        <v>#DIV/0!</v>
      </c>
      <c r="O4681" s="102" t="e">
        <f t="shared" si="3552"/>
        <v>#DIV/0!</v>
      </c>
      <c r="P4681" s="107" t="e">
        <f t="shared" si="3542"/>
        <v>#DIV/0!</v>
      </c>
      <c r="Q4681" s="108" t="e">
        <f t="shared" si="3544"/>
        <v>#DIV/0!</v>
      </c>
      <c r="R4681" s="83"/>
      <c r="S4681" s="83"/>
      <c r="T4681" s="67"/>
      <c r="U4681" s="209">
        <v>2</v>
      </c>
    </row>
    <row r="4682" spans="1:21" s="60" customFormat="1" ht="15.75" hidden="1" customHeight="1" thickBot="1">
      <c r="A4682" s="60" t="s">
        <v>85</v>
      </c>
      <c r="B4682" s="213"/>
      <c r="C4682" s="43" t="s">
        <v>2598</v>
      </c>
      <c r="D4682" s="102" t="e">
        <f t="shared" ref="D4682:O4682" si="3553">D4705/$P4705</f>
        <v>#DIV/0!</v>
      </c>
      <c r="E4682" s="103" t="e">
        <f t="shared" si="3553"/>
        <v>#DIV/0!</v>
      </c>
      <c r="F4682" s="102" t="e">
        <f t="shared" si="3553"/>
        <v>#DIV/0!</v>
      </c>
      <c r="G4682" s="103" t="e">
        <f t="shared" si="3553"/>
        <v>#DIV/0!</v>
      </c>
      <c r="H4682" s="103" t="e">
        <f t="shared" si="3553"/>
        <v>#DIV/0!</v>
      </c>
      <c r="I4682" s="102" t="e">
        <f t="shared" si="3553"/>
        <v>#DIV/0!</v>
      </c>
      <c r="J4682" s="103" t="e">
        <f t="shared" si="3553"/>
        <v>#DIV/0!</v>
      </c>
      <c r="K4682" s="103" t="e">
        <f t="shared" si="3553"/>
        <v>#DIV/0!</v>
      </c>
      <c r="L4682" s="102" t="e">
        <f t="shared" si="3553"/>
        <v>#DIV/0!</v>
      </c>
      <c r="M4682" s="103" t="e">
        <f t="shared" si="3553"/>
        <v>#DIV/0!</v>
      </c>
      <c r="N4682" s="103" t="e">
        <f t="shared" si="3553"/>
        <v>#DIV/0!</v>
      </c>
      <c r="O4682" s="102" t="e">
        <f t="shared" si="3553"/>
        <v>#DIV/0!</v>
      </c>
      <c r="P4682" s="107" t="e">
        <f t="shared" ref="P4682:P4684" si="3554">SUM(D4682:O4682)</f>
        <v>#DIV/0!</v>
      </c>
      <c r="Q4682" s="108" t="e">
        <f t="shared" ref="Q4682:Q4684" si="3555">(P4705/P4704-1)</f>
        <v>#DIV/0!</v>
      </c>
      <c r="R4682" s="83"/>
      <c r="S4682" s="83"/>
      <c r="T4682" s="67"/>
      <c r="U4682" s="209">
        <v>2</v>
      </c>
    </row>
    <row r="4683" spans="1:21" s="60" customFormat="1" ht="15.75" hidden="1" customHeight="1" thickBot="1">
      <c r="A4683" s="60" t="s">
        <v>85</v>
      </c>
      <c r="B4683" s="213"/>
      <c r="C4683" s="43" t="s">
        <v>2694</v>
      </c>
      <c r="D4683" s="102" t="e">
        <f t="shared" ref="D4683:O4683" si="3556">D4706/$P4706</f>
        <v>#DIV/0!</v>
      </c>
      <c r="E4683" s="103" t="e">
        <f t="shared" si="3556"/>
        <v>#DIV/0!</v>
      </c>
      <c r="F4683" s="102" t="e">
        <f t="shared" si="3556"/>
        <v>#DIV/0!</v>
      </c>
      <c r="G4683" s="103" t="e">
        <f t="shared" si="3556"/>
        <v>#DIV/0!</v>
      </c>
      <c r="H4683" s="103" t="e">
        <f t="shared" si="3556"/>
        <v>#DIV/0!</v>
      </c>
      <c r="I4683" s="102" t="e">
        <f t="shared" si="3556"/>
        <v>#DIV/0!</v>
      </c>
      <c r="J4683" s="103" t="e">
        <f t="shared" si="3556"/>
        <v>#DIV/0!</v>
      </c>
      <c r="K4683" s="103" t="e">
        <f t="shared" si="3556"/>
        <v>#DIV/0!</v>
      </c>
      <c r="L4683" s="102" t="e">
        <f t="shared" si="3556"/>
        <v>#DIV/0!</v>
      </c>
      <c r="M4683" s="103" t="e">
        <f t="shared" si="3556"/>
        <v>#DIV/0!</v>
      </c>
      <c r="N4683" s="103" t="e">
        <f t="shared" si="3556"/>
        <v>#DIV/0!</v>
      </c>
      <c r="O4683" s="102" t="e">
        <f t="shared" si="3556"/>
        <v>#DIV/0!</v>
      </c>
      <c r="P4683" s="107" t="e">
        <f t="shared" si="3554"/>
        <v>#DIV/0!</v>
      </c>
      <c r="Q4683" s="108" t="e">
        <f t="shared" si="3555"/>
        <v>#DIV/0!</v>
      </c>
      <c r="R4683" s="83"/>
      <c r="S4683" s="83"/>
      <c r="T4683" s="67"/>
      <c r="U4683" s="209">
        <v>2</v>
      </c>
    </row>
    <row r="4684" spans="1:21" s="60" customFormat="1" ht="15.75" hidden="1" customHeight="1" thickBot="1">
      <c r="A4684" s="60" t="s">
        <v>85</v>
      </c>
      <c r="B4684" s="213"/>
      <c r="C4684" s="43" t="s">
        <v>2790</v>
      </c>
      <c r="D4684" s="102" t="e">
        <f t="shared" ref="D4684:O4684" si="3557">D4707/$P4707</f>
        <v>#DIV/0!</v>
      </c>
      <c r="E4684" s="103" t="e">
        <f t="shared" si="3557"/>
        <v>#DIV/0!</v>
      </c>
      <c r="F4684" s="102" t="e">
        <f t="shared" si="3557"/>
        <v>#DIV/0!</v>
      </c>
      <c r="G4684" s="103" t="e">
        <f t="shared" si="3557"/>
        <v>#DIV/0!</v>
      </c>
      <c r="H4684" s="103" t="e">
        <f t="shared" si="3557"/>
        <v>#DIV/0!</v>
      </c>
      <c r="I4684" s="102" t="e">
        <f t="shared" si="3557"/>
        <v>#DIV/0!</v>
      </c>
      <c r="J4684" s="103" t="e">
        <f t="shared" si="3557"/>
        <v>#DIV/0!</v>
      </c>
      <c r="K4684" s="103" t="e">
        <f t="shared" si="3557"/>
        <v>#DIV/0!</v>
      </c>
      <c r="L4684" s="102" t="e">
        <f t="shared" si="3557"/>
        <v>#DIV/0!</v>
      </c>
      <c r="M4684" s="103" t="e">
        <f t="shared" si="3557"/>
        <v>#DIV/0!</v>
      </c>
      <c r="N4684" s="103" t="e">
        <f t="shared" si="3557"/>
        <v>#DIV/0!</v>
      </c>
      <c r="O4684" s="102" t="e">
        <f t="shared" si="3557"/>
        <v>#DIV/0!</v>
      </c>
      <c r="P4684" s="107" t="e">
        <f t="shared" si="3554"/>
        <v>#DIV/0!</v>
      </c>
      <c r="Q4684" s="108" t="e">
        <f t="shared" si="3555"/>
        <v>#DIV/0!</v>
      </c>
      <c r="R4684" s="83"/>
      <c r="S4684" s="83"/>
      <c r="T4684" s="67"/>
      <c r="U4684" s="209">
        <v>2</v>
      </c>
    </row>
    <row r="4685" spans="1:21" s="60" customFormat="1" ht="15.75" hidden="1" customHeight="1" thickBot="1">
      <c r="A4685" s="60" t="s">
        <v>85</v>
      </c>
      <c r="B4685" s="213"/>
      <c r="C4685" s="43" t="s">
        <v>394</v>
      </c>
      <c r="D4685" s="647">
        <v>11.431001029999999</v>
      </c>
      <c r="E4685" s="648">
        <v>7.9628752200000026</v>
      </c>
      <c r="F4685" s="647">
        <v>9.8809989399999978</v>
      </c>
      <c r="G4685" s="648">
        <v>8.2082673400000026</v>
      </c>
      <c r="H4685" s="648">
        <v>8.9350178999999983</v>
      </c>
      <c r="I4685" s="647">
        <v>10.864985730000001</v>
      </c>
      <c r="J4685" s="648">
        <v>9.8063446299999981</v>
      </c>
      <c r="K4685" s="648">
        <v>12.096849539999994</v>
      </c>
      <c r="L4685" s="647">
        <v>15.030984560000007</v>
      </c>
      <c r="M4685" s="648">
        <v>11.027633019999996</v>
      </c>
      <c r="N4685" s="648">
        <v>10.252468710000002</v>
      </c>
      <c r="O4685" s="647">
        <v>12.172706480000002</v>
      </c>
      <c r="P4685" s="649">
        <f t="shared" si="3542"/>
        <v>127.6701331</v>
      </c>
      <c r="Q4685" s="84"/>
      <c r="R4685" s="83"/>
      <c r="S4685" s="83"/>
      <c r="T4685" s="67"/>
      <c r="U4685" s="209">
        <v>2</v>
      </c>
    </row>
    <row r="4686" spans="1:21" s="60" customFormat="1" ht="15.75" hidden="1" customHeight="1" thickBot="1">
      <c r="A4686" s="60" t="s">
        <v>85</v>
      </c>
      <c r="B4686" s="213"/>
      <c r="C4686" s="43" t="s">
        <v>395</v>
      </c>
      <c r="D4686" s="109">
        <v>9.6780260899999995</v>
      </c>
      <c r="E4686" s="110">
        <v>8.8710565199999998</v>
      </c>
      <c r="F4686" s="110">
        <v>11.6896662</v>
      </c>
      <c r="G4686" s="110">
        <v>9.4485704699999999</v>
      </c>
      <c r="H4686" s="110">
        <v>10.036724769999999</v>
      </c>
      <c r="I4686" s="110">
        <v>12.639709249999999</v>
      </c>
      <c r="J4686" s="110">
        <v>11.224805979999999</v>
      </c>
      <c r="K4686" s="110">
        <v>13.69785186</v>
      </c>
      <c r="L4686" s="110">
        <v>17.619917229999999</v>
      </c>
      <c r="M4686" s="110">
        <v>12.581246330000001</v>
      </c>
      <c r="N4686" s="110">
        <v>14.34409207</v>
      </c>
      <c r="O4686" s="111">
        <v>10.83503889</v>
      </c>
      <c r="P4686" s="112">
        <f>SUM(D4686:O4686)</f>
        <v>142.66670565999999</v>
      </c>
      <c r="Q4686" s="240"/>
      <c r="R4686" s="315"/>
      <c r="S4686" s="315"/>
      <c r="T4686" s="242"/>
      <c r="U4686" s="209">
        <v>2</v>
      </c>
    </row>
    <row r="4687" spans="1:21" s="60" customFormat="1" ht="15.75" hidden="1" customHeight="1" thickBot="1">
      <c r="A4687" s="60" t="s">
        <v>85</v>
      </c>
      <c r="B4687" s="213"/>
      <c r="C4687" s="43" t="s">
        <v>496</v>
      </c>
      <c r="D4687" s="109">
        <v>2.9204784099999999</v>
      </c>
      <c r="E4687" s="110">
        <v>10.66491572</v>
      </c>
      <c r="F4687" s="110">
        <v>11.319333009999999</v>
      </c>
      <c r="G4687" s="110">
        <v>11.031696950000001</v>
      </c>
      <c r="H4687" s="110">
        <v>11.06395614</v>
      </c>
      <c r="I4687" s="110">
        <v>12.15396659</v>
      </c>
      <c r="J4687" s="110">
        <v>12.90850412</v>
      </c>
      <c r="K4687" s="110">
        <v>13.385393909999999</v>
      </c>
      <c r="L4687" s="110">
        <v>13.69884989</v>
      </c>
      <c r="M4687" s="110">
        <v>15.654587810000001</v>
      </c>
      <c r="N4687" s="110">
        <v>13.62614902</v>
      </c>
      <c r="O4687" s="111">
        <v>13.776222069999999</v>
      </c>
      <c r="P4687" s="112">
        <f t="shared" ref="P4687:P4692" si="3558">SUM(D4687:O4687)</f>
        <v>142.20405364000001</v>
      </c>
      <c r="Q4687" s="80"/>
      <c r="R4687" s="114"/>
      <c r="S4687" s="114"/>
      <c r="T4687" s="115">
        <f t="shared" ref="T4687:T4693" si="3559">R4687-S4687</f>
        <v>0</v>
      </c>
      <c r="U4687" s="209">
        <v>2</v>
      </c>
    </row>
    <row r="4688" spans="1:21" s="60" customFormat="1" ht="15.75" hidden="1" customHeight="1" thickBot="1">
      <c r="A4688" s="60" t="s">
        <v>85</v>
      </c>
      <c r="B4688" s="213"/>
      <c r="C4688" s="43" t="s">
        <v>619</v>
      </c>
      <c r="D4688" s="109">
        <v>12.703888689999999</v>
      </c>
      <c r="E4688" s="110">
        <v>12.653086269999999</v>
      </c>
      <c r="F4688" s="110">
        <v>13.76999816</v>
      </c>
      <c r="G4688" s="110">
        <v>12.823400360000001</v>
      </c>
      <c r="H4688" s="110">
        <v>13.45322885</v>
      </c>
      <c r="I4688" s="110">
        <v>13.73611421</v>
      </c>
      <c r="J4688" s="110">
        <v>14.37607476</v>
      </c>
      <c r="K4688" s="110">
        <v>15.64935618</v>
      </c>
      <c r="L4688" s="110">
        <v>15.779638459999999</v>
      </c>
      <c r="M4688" s="110">
        <v>17.8400128</v>
      </c>
      <c r="N4688" s="110">
        <v>15.37584799</v>
      </c>
      <c r="O4688" s="111">
        <v>14.976144039999999</v>
      </c>
      <c r="P4688" s="112">
        <f t="shared" si="3558"/>
        <v>173.13679077</v>
      </c>
      <c r="Q4688" s="80"/>
      <c r="R4688" s="114"/>
      <c r="S4688" s="114"/>
      <c r="T4688" s="115">
        <f t="shared" si="3559"/>
        <v>0</v>
      </c>
      <c r="U4688" s="209">
        <v>2</v>
      </c>
    </row>
    <row r="4689" spans="1:21" s="60" customFormat="1" ht="15.75" hidden="1" customHeight="1" thickBot="1">
      <c r="A4689" s="60" t="s">
        <v>85</v>
      </c>
      <c r="B4689" s="213"/>
      <c r="C4689" s="43" t="s">
        <v>715</v>
      </c>
      <c r="D4689" s="109">
        <v>13.56642544</v>
      </c>
      <c r="E4689" s="110">
        <v>13.824325379999999</v>
      </c>
      <c r="F4689" s="110">
        <v>14.271352800000001</v>
      </c>
      <c r="G4689" s="110">
        <v>13.00255546</v>
      </c>
      <c r="H4689" s="110">
        <v>13.81639135</v>
      </c>
      <c r="I4689" s="110">
        <v>14.312396469999999</v>
      </c>
      <c r="J4689" s="110">
        <v>15.195980860000001</v>
      </c>
      <c r="K4689" s="110">
        <v>16.88640144</v>
      </c>
      <c r="L4689" s="110">
        <v>16.97468997</v>
      </c>
      <c r="M4689" s="110">
        <v>17.896346189999999</v>
      </c>
      <c r="N4689" s="110">
        <v>16.126890549999999</v>
      </c>
      <c r="O4689" s="111">
        <v>16.276999610000001</v>
      </c>
      <c r="P4689" s="112">
        <f t="shared" si="3558"/>
        <v>182.15075551999999</v>
      </c>
      <c r="Q4689" s="80"/>
      <c r="R4689" s="114"/>
      <c r="S4689" s="114"/>
      <c r="T4689" s="115">
        <f t="shared" si="3559"/>
        <v>0</v>
      </c>
      <c r="U4689" s="209">
        <v>2</v>
      </c>
    </row>
    <row r="4690" spans="1:21" s="60" customFormat="1" ht="15.75" hidden="1" customHeight="1" thickBot="1">
      <c r="A4690" s="60" t="s">
        <v>85</v>
      </c>
      <c r="B4690" s="213"/>
      <c r="C4690" s="43" t="s">
        <v>804</v>
      </c>
      <c r="D4690" s="151">
        <v>14.000511299999999</v>
      </c>
      <c r="E4690" s="152">
        <v>14.723823339999999</v>
      </c>
      <c r="F4690" s="152">
        <v>14.452279720000003</v>
      </c>
      <c r="G4690" s="152">
        <v>13.961086379999998</v>
      </c>
      <c r="H4690" s="152">
        <v>14.803612380000004</v>
      </c>
      <c r="I4690" s="152">
        <v>14.211914129999997</v>
      </c>
      <c r="J4690" s="152">
        <v>15.416085179999996</v>
      </c>
      <c r="K4690" s="152">
        <v>16.471721810000005</v>
      </c>
      <c r="L4690" s="152">
        <v>17.553467029999993</v>
      </c>
      <c r="M4690" s="152">
        <v>18.182558760000006</v>
      </c>
      <c r="N4690" s="152">
        <v>17.171954099999994</v>
      </c>
      <c r="O4690" s="111">
        <v>16.330438939999993</v>
      </c>
      <c r="P4690" s="112">
        <f t="shared" si="3558"/>
        <v>187.27945306999999</v>
      </c>
      <c r="Q4690" s="80"/>
      <c r="R4690" s="114"/>
      <c r="S4690" s="114"/>
      <c r="T4690" s="115">
        <f t="shared" si="3559"/>
        <v>0</v>
      </c>
      <c r="U4690" s="209">
        <v>2</v>
      </c>
    </row>
    <row r="4691" spans="1:21" s="60" customFormat="1" ht="15.75" hidden="1" customHeight="1" thickBot="1">
      <c r="A4691" s="60" t="s">
        <v>85</v>
      </c>
      <c r="B4691" s="213"/>
      <c r="C4691" s="43" t="s">
        <v>883</v>
      </c>
      <c r="D4691" s="306">
        <v>14.698068900000001</v>
      </c>
      <c r="E4691" s="307">
        <v>15.853983169999998</v>
      </c>
      <c r="F4691" s="307">
        <v>14.31769942</v>
      </c>
      <c r="G4691" s="307">
        <v>14.928140159999998</v>
      </c>
      <c r="H4691" s="307">
        <v>14.624615040000009</v>
      </c>
      <c r="I4691" s="307">
        <v>14.854485499999996</v>
      </c>
      <c r="J4691" s="307">
        <v>16.097050729999992</v>
      </c>
      <c r="K4691" s="307">
        <v>16.551192150000006</v>
      </c>
      <c r="L4691" s="307">
        <v>16.95123199999999</v>
      </c>
      <c r="M4691" s="307">
        <v>19.154173420000006</v>
      </c>
      <c r="N4691" s="307">
        <v>17.174968390000004</v>
      </c>
      <c r="O4691" s="308">
        <v>16.397711229999999</v>
      </c>
      <c r="P4691" s="309">
        <f t="shared" si="3558"/>
        <v>191.60332011</v>
      </c>
      <c r="Q4691" s="80"/>
      <c r="R4691" s="109"/>
      <c r="S4691" s="109"/>
      <c r="T4691" s="52">
        <f>S4691-R4691</f>
        <v>0</v>
      </c>
      <c r="U4691" s="209">
        <v>2</v>
      </c>
    </row>
    <row r="4692" spans="1:21" s="60" customFormat="1" ht="15.75" hidden="1" customHeight="1">
      <c r="A4692" s="60" t="s">
        <v>85</v>
      </c>
      <c r="B4692" s="512"/>
      <c r="C4692" s="44" t="s">
        <v>967</v>
      </c>
      <c r="D4692" s="306">
        <v>15.334069270000001</v>
      </c>
      <c r="E4692" s="307">
        <v>15.849563679999999</v>
      </c>
      <c r="F4692" s="307">
        <v>14.694536379999999</v>
      </c>
      <c r="G4692" s="307">
        <v>12.372778920000002</v>
      </c>
      <c r="H4692" s="307">
        <v>15.041092760000005</v>
      </c>
      <c r="I4692" s="307">
        <v>15.156429329999995</v>
      </c>
      <c r="J4692" s="307">
        <v>16.628628120000002</v>
      </c>
      <c r="K4692" s="307">
        <v>16.590108459999996</v>
      </c>
      <c r="L4692" s="307">
        <v>16.602935890000012</v>
      </c>
      <c r="M4692" s="307">
        <v>19.231912479999977</v>
      </c>
      <c r="N4692" s="307">
        <v>17.311769710000025</v>
      </c>
      <c r="O4692" s="308">
        <v>17.088295129999977</v>
      </c>
      <c r="P4692" s="309">
        <f t="shared" si="3558"/>
        <v>191.90212012999999</v>
      </c>
      <c r="Q4692" s="80"/>
      <c r="R4692" s="342">
        <v>191.9</v>
      </c>
      <c r="S4692" s="342">
        <v>191.9</v>
      </c>
      <c r="T4692" s="355">
        <f t="shared" si="3559"/>
        <v>0</v>
      </c>
      <c r="U4692" s="209">
        <v>2</v>
      </c>
    </row>
    <row r="4693" spans="1:21" s="60" customFormat="1" ht="15.6" customHeight="1">
      <c r="A4693" s="60" t="s">
        <v>85</v>
      </c>
      <c r="B4693" s="513">
        <v>754</v>
      </c>
      <c r="C4693" s="550" t="s">
        <v>2868</v>
      </c>
      <c r="D4693" s="551">
        <v>20.100000000000001</v>
      </c>
      <c r="E4693" s="551">
        <v>21</v>
      </c>
      <c r="F4693" s="551">
        <v>20.3</v>
      </c>
      <c r="G4693" s="551">
        <v>19</v>
      </c>
      <c r="H4693" s="551">
        <v>18.8</v>
      </c>
      <c r="I4693" s="551">
        <v>19.899999999999999</v>
      </c>
      <c r="J4693" s="551">
        <v>21.4</v>
      </c>
      <c r="K4693" s="551">
        <v>21.7</v>
      </c>
      <c r="L4693" s="551">
        <v>21.5</v>
      </c>
      <c r="M4693" s="551">
        <v>24.6</v>
      </c>
      <c r="N4693" s="551">
        <v>22.6</v>
      </c>
      <c r="O4693" s="551">
        <f>(R4693)-SUM(D4693:N4693)</f>
        <v>22.800000000000011</v>
      </c>
      <c r="P4693" s="552">
        <f t="shared" ref="P4693" si="3560">SUM(D4693:O4693)</f>
        <v>253.7</v>
      </c>
      <c r="Q4693" s="173"/>
      <c r="R4693" s="551">
        <v>253.7</v>
      </c>
      <c r="S4693" s="551">
        <v>253.7</v>
      </c>
      <c r="T4693" s="521">
        <f t="shared" si="3559"/>
        <v>0</v>
      </c>
      <c r="U4693" s="209">
        <v>1</v>
      </c>
    </row>
    <row r="4694" spans="1:21" s="60" customFormat="1" ht="15.75" hidden="1" customHeight="1" thickBot="1">
      <c r="A4694" s="60" t="s">
        <v>85</v>
      </c>
      <c r="B4694" s="409"/>
      <c r="C4694" s="457" t="s">
        <v>1103</v>
      </c>
      <c r="D4694" s="312">
        <v>16.308221870000001</v>
      </c>
      <c r="E4694" s="313">
        <v>15.915469650000002</v>
      </c>
      <c r="F4694" s="313">
        <v>16.106785599999995</v>
      </c>
      <c r="G4694" s="313">
        <v>15.70141538</v>
      </c>
      <c r="H4694" s="313">
        <v>15.496212780000008</v>
      </c>
      <c r="I4694" s="313">
        <v>15.836364189999998</v>
      </c>
      <c r="J4694" s="313">
        <v>16.982522039999992</v>
      </c>
      <c r="K4694" s="313">
        <v>17.217849450000003</v>
      </c>
      <c r="L4694" s="313">
        <v>17.08002166</v>
      </c>
      <c r="M4694" s="313">
        <v>20.230714470000009</v>
      </c>
      <c r="N4694" s="313">
        <v>16.93518075999998</v>
      </c>
      <c r="O4694" s="305">
        <v>17.332657790000013</v>
      </c>
      <c r="P4694" s="314">
        <f>SUM(D4694:O4694)</f>
        <v>201.14341564</v>
      </c>
      <c r="Q4694" s="75"/>
      <c r="R4694" s="420">
        <v>202.6</v>
      </c>
      <c r="S4694" s="343">
        <v>202.6</v>
      </c>
      <c r="T4694" s="549">
        <f>R4694-S4694</f>
        <v>0</v>
      </c>
      <c r="U4694" s="209">
        <v>2</v>
      </c>
    </row>
    <row r="4695" spans="1:21" s="60" customFormat="1" ht="15.75" hidden="1" customHeight="1" thickBot="1">
      <c r="A4695" s="60" t="s">
        <v>85</v>
      </c>
      <c r="B4695" s="62"/>
      <c r="C4695" s="43" t="s">
        <v>2062</v>
      </c>
      <c r="D4695" s="109">
        <v>16.259342650000001</v>
      </c>
      <c r="E4695" s="110">
        <v>16.483214230000002</v>
      </c>
      <c r="F4695" s="110">
        <v>15.53046672</v>
      </c>
      <c r="G4695" s="110">
        <v>15.434284699999999</v>
      </c>
      <c r="H4695" s="110">
        <v>15.631827559999998</v>
      </c>
      <c r="I4695" s="110">
        <v>16.437991830000001</v>
      </c>
      <c r="J4695" s="110">
        <v>16.537973719999997</v>
      </c>
      <c r="K4695" s="110">
        <v>17.47681102</v>
      </c>
      <c r="L4695" s="110">
        <v>18.222672420000009</v>
      </c>
      <c r="M4695" s="110">
        <v>8.6893831499999976</v>
      </c>
      <c r="N4695" s="110">
        <v>2.7177969999996776E-2</v>
      </c>
      <c r="O4695" s="111">
        <v>0</v>
      </c>
      <c r="P4695" s="112">
        <f t="shared" ref="P4695:P4704" si="3561">SUM(D4695:O4695)</f>
        <v>156.73114597</v>
      </c>
      <c r="Q4695" s="75"/>
      <c r="R4695" s="109">
        <v>203.5</v>
      </c>
      <c r="S4695" s="114">
        <v>203.5</v>
      </c>
      <c r="T4695" s="310">
        <f t="shared" ref="T4695:T4704" si="3562">R4695-S4695</f>
        <v>0</v>
      </c>
      <c r="U4695" s="209">
        <v>2</v>
      </c>
    </row>
    <row r="4696" spans="1:21" s="60" customFormat="1" ht="15.75" hidden="1" customHeight="1" thickBot="1">
      <c r="A4696" s="60" t="s">
        <v>85</v>
      </c>
      <c r="B4696" s="62"/>
      <c r="C4696" s="43" t="s">
        <v>2063</v>
      </c>
      <c r="D4696" s="312">
        <v>8.8202651299999992</v>
      </c>
      <c r="E4696" s="313">
        <v>5.5470232600000013</v>
      </c>
      <c r="F4696" s="313">
        <v>6.0562897899999992</v>
      </c>
      <c r="G4696" s="313">
        <v>13.430695110000002</v>
      </c>
      <c r="H4696" s="313">
        <v>13.945954379999996</v>
      </c>
      <c r="I4696" s="313">
        <v>13.248768810000001</v>
      </c>
      <c r="J4696" s="313">
        <v>14.000978169999996</v>
      </c>
      <c r="K4696" s="313">
        <v>15.987645040000004</v>
      </c>
      <c r="L4696" s="313">
        <v>15.166140459999994</v>
      </c>
      <c r="M4696" s="313">
        <v>19.093494890000002</v>
      </c>
      <c r="N4696" s="313">
        <v>21.074456089999998</v>
      </c>
      <c r="O4696" s="305">
        <v>21.790850820000003</v>
      </c>
      <c r="P4696" s="314">
        <f t="shared" si="3561"/>
        <v>168.16256195</v>
      </c>
      <c r="Q4696" s="79"/>
      <c r="R4696" s="117">
        <v>152.30000000000001</v>
      </c>
      <c r="S4696" s="114">
        <v>152.30000000000001</v>
      </c>
      <c r="T4696" s="115">
        <f t="shared" si="3562"/>
        <v>0</v>
      </c>
      <c r="U4696" s="209">
        <v>2</v>
      </c>
    </row>
    <row r="4697" spans="1:21" s="60" customFormat="1" ht="15.6" hidden="1" customHeight="1" thickBot="1">
      <c r="A4697" s="60" t="s">
        <v>85</v>
      </c>
      <c r="B4697" s="62"/>
      <c r="C4697" s="43" t="s">
        <v>2064</v>
      </c>
      <c r="D4697" s="109">
        <v>19.420098970000002</v>
      </c>
      <c r="E4697" s="110">
        <v>20.705766299999997</v>
      </c>
      <c r="F4697" s="110">
        <v>18.424872149999999</v>
      </c>
      <c r="G4697" s="110">
        <v>18.082967270000005</v>
      </c>
      <c r="H4697" s="110">
        <v>19.229205539999995</v>
      </c>
      <c r="I4697" s="110">
        <v>18.400713910000007</v>
      </c>
      <c r="J4697" s="152">
        <v>19.939008340000001</v>
      </c>
      <c r="K4697" s="152">
        <v>20.160842540000004</v>
      </c>
      <c r="L4697" s="152">
        <v>20.467088009999998</v>
      </c>
      <c r="M4697" s="152">
        <v>23.088095469999985</v>
      </c>
      <c r="N4697" s="152">
        <v>22.030155669999999</v>
      </c>
      <c r="O4697" s="111">
        <v>21.086674950000003</v>
      </c>
      <c r="P4697" s="112">
        <f t="shared" si="3561"/>
        <v>241.03548911999999</v>
      </c>
      <c r="Q4697" s="113"/>
      <c r="R4697" s="109">
        <v>231.2</v>
      </c>
      <c r="S4697" s="114">
        <v>231.2</v>
      </c>
      <c r="T4697" s="115">
        <f t="shared" si="3562"/>
        <v>0</v>
      </c>
      <c r="U4697" s="209">
        <v>2</v>
      </c>
    </row>
    <row r="4698" spans="1:21" s="60" customFormat="1" ht="15.6" hidden="1" customHeight="1" thickBot="1">
      <c r="A4698" s="60" t="s">
        <v>85</v>
      </c>
      <c r="B4698" s="62"/>
      <c r="C4698" s="43" t="s">
        <v>2065</v>
      </c>
      <c r="D4698" s="151">
        <v>19.23603121</v>
      </c>
      <c r="E4698" s="152">
        <v>20.294508690000001</v>
      </c>
      <c r="F4698" s="152">
        <v>19.254606689999992</v>
      </c>
      <c r="G4698" s="152">
        <v>19.001105100000004</v>
      </c>
      <c r="H4698" s="152">
        <v>19.553564499999993</v>
      </c>
      <c r="I4698" s="152">
        <v>18.889749110000011</v>
      </c>
      <c r="J4698" s="152">
        <v>19.826143939999994</v>
      </c>
      <c r="K4698" s="152">
        <v>22.709654040000004</v>
      </c>
      <c r="L4698" s="152">
        <v>18.393100419999993</v>
      </c>
      <c r="M4698" s="152">
        <v>22.647255250000001</v>
      </c>
      <c r="N4698" s="152">
        <v>21.437134200000003</v>
      </c>
      <c r="O4698" s="111">
        <v>20.377081909999987</v>
      </c>
      <c r="P4698" s="112">
        <f t="shared" si="3561"/>
        <v>241.61993505999999</v>
      </c>
      <c r="Q4698" s="113"/>
      <c r="R4698" s="109">
        <v>242.6</v>
      </c>
      <c r="S4698" s="114">
        <v>242.6</v>
      </c>
      <c r="T4698" s="115">
        <f t="shared" si="3562"/>
        <v>0</v>
      </c>
      <c r="U4698" s="209">
        <v>2</v>
      </c>
    </row>
    <row r="4699" spans="1:21" s="60" customFormat="1" ht="15.75" hidden="1" customHeight="1" thickBot="1">
      <c r="A4699" s="60" t="s">
        <v>85</v>
      </c>
      <c r="B4699" s="62">
        <f>+B4693+1</f>
        <v>755</v>
      </c>
      <c r="C4699" s="43" t="s">
        <v>2066</v>
      </c>
      <c r="D4699" s="109">
        <v>19.605162539999998</v>
      </c>
      <c r="E4699" s="110">
        <v>20.064538970000005</v>
      </c>
      <c r="F4699" s="110">
        <v>18.938760239999993</v>
      </c>
      <c r="G4699" s="110">
        <v>19.53025607</v>
      </c>
      <c r="H4699" s="110">
        <v>18.596650730000007</v>
      </c>
      <c r="I4699" s="110">
        <v>19.117703329999998</v>
      </c>
      <c r="J4699" s="110">
        <v>20.393219400000007</v>
      </c>
      <c r="K4699" s="110">
        <v>20.59361526999999</v>
      </c>
      <c r="L4699" s="110">
        <v>20.489920600000005</v>
      </c>
      <c r="M4699" s="110">
        <v>23.430580069999991</v>
      </c>
      <c r="N4699" s="110">
        <v>20.89146882</v>
      </c>
      <c r="O4699" s="111">
        <v>21.926552860000015</v>
      </c>
      <c r="P4699" s="112">
        <f t="shared" si="3561"/>
        <v>243.57842890000001</v>
      </c>
      <c r="Q4699" s="79"/>
      <c r="R4699" s="116">
        <v>242.9</v>
      </c>
      <c r="S4699" s="114">
        <v>242.9</v>
      </c>
      <c r="T4699" s="115">
        <f t="shared" si="3562"/>
        <v>0</v>
      </c>
      <c r="U4699" s="209">
        <v>2</v>
      </c>
    </row>
    <row r="4700" spans="1:21" s="60" customFormat="1" ht="15.75" hidden="1" customHeight="1">
      <c r="A4700" s="60" t="s">
        <v>85</v>
      </c>
      <c r="B4700" s="408">
        <v>809</v>
      </c>
      <c r="C4700" s="546" t="s">
        <v>2067</v>
      </c>
      <c r="D4700" s="306">
        <v>18.262997200000001</v>
      </c>
      <c r="E4700" s="307">
        <v>18.889622259999996</v>
      </c>
      <c r="F4700" s="307">
        <v>19.214754750000004</v>
      </c>
      <c r="G4700" s="307">
        <v>18.096796349999998</v>
      </c>
      <c r="H4700" s="307">
        <v>18.702094610000003</v>
      </c>
      <c r="I4700" s="307">
        <v>19.76811558</v>
      </c>
      <c r="J4700" s="307">
        <v>20.358157919999996</v>
      </c>
      <c r="K4700" s="307">
        <v>20.922618459999995</v>
      </c>
      <c r="L4700" s="307">
        <v>20.465697330000012</v>
      </c>
      <c r="M4700" s="307">
        <v>23.371152949999981</v>
      </c>
      <c r="N4700" s="307">
        <v>20.67625142</v>
      </c>
      <c r="O4700" s="308">
        <v>21.903306980000025</v>
      </c>
      <c r="P4700" s="309">
        <f t="shared" si="3561"/>
        <v>240.63156581000001</v>
      </c>
      <c r="Q4700" s="79"/>
      <c r="R4700" s="342">
        <v>240.1</v>
      </c>
      <c r="S4700" s="342">
        <v>240.1</v>
      </c>
      <c r="T4700" s="355">
        <f t="shared" si="3562"/>
        <v>0</v>
      </c>
      <c r="U4700" s="209">
        <v>2</v>
      </c>
    </row>
    <row r="4701" spans="1:21" s="60" customFormat="1" ht="15.75" customHeight="1">
      <c r="A4701" s="60" t="s">
        <v>85</v>
      </c>
      <c r="B4701" s="513">
        <v>755</v>
      </c>
      <c r="C4701" s="550" t="s">
        <v>2068</v>
      </c>
      <c r="D4701" s="551">
        <v>19.483101229999999</v>
      </c>
      <c r="E4701" s="551">
        <v>20.401328850000002</v>
      </c>
      <c r="F4701" s="551">
        <v>21.023078839999997</v>
      </c>
      <c r="G4701" s="551">
        <v>18.596384290000003</v>
      </c>
      <c r="H4701" s="551">
        <v>20.104715850000005</v>
      </c>
      <c r="I4701" s="551">
        <v>20.374992389999989</v>
      </c>
      <c r="J4701" s="565">
        <v>21.2</v>
      </c>
      <c r="K4701" s="565">
        <v>21.5</v>
      </c>
      <c r="L4701" s="565">
        <v>21.3</v>
      </c>
      <c r="M4701" s="565">
        <v>24.4</v>
      </c>
      <c r="N4701" s="565">
        <v>21.4</v>
      </c>
      <c r="O4701" s="551">
        <f>(R4701)-SUM(D4701:N4701)</f>
        <v>21.316398549999974</v>
      </c>
      <c r="P4701" s="552">
        <f t="shared" si="3561"/>
        <v>251.1</v>
      </c>
      <c r="Q4701" s="523"/>
      <c r="R4701" s="553">
        <v>251.1</v>
      </c>
      <c r="S4701" s="551">
        <v>251.1</v>
      </c>
      <c r="T4701" s="521">
        <f t="shared" si="3562"/>
        <v>0</v>
      </c>
      <c r="U4701" s="209">
        <v>1</v>
      </c>
    </row>
    <row r="4702" spans="1:21" s="60" customFormat="1" ht="15.75" customHeight="1">
      <c r="A4702" s="60" t="s">
        <v>85</v>
      </c>
      <c r="B4702" s="513">
        <v>756</v>
      </c>
      <c r="C4702" s="550" t="s">
        <v>2069</v>
      </c>
      <c r="D4702" s="565">
        <v>20.100000000000001</v>
      </c>
      <c r="E4702" s="565">
        <v>20.399999999999999</v>
      </c>
      <c r="F4702" s="565">
        <v>19.7</v>
      </c>
      <c r="G4702" s="565">
        <v>18.5</v>
      </c>
      <c r="H4702" s="565">
        <v>18.3</v>
      </c>
      <c r="I4702" s="565">
        <v>19.3</v>
      </c>
      <c r="J4702" s="565">
        <v>20.8</v>
      </c>
      <c r="K4702" s="565">
        <v>21.1</v>
      </c>
      <c r="L4702" s="565">
        <v>20.9</v>
      </c>
      <c r="M4702" s="565">
        <v>23.9</v>
      </c>
      <c r="N4702" s="565">
        <v>22</v>
      </c>
      <c r="O4702" s="551">
        <f>(R4702)-SUM(D4702:N4702)</f>
        <v>22</v>
      </c>
      <c r="P4702" s="552">
        <f t="shared" si="3561"/>
        <v>247</v>
      </c>
      <c r="Q4702" s="523"/>
      <c r="R4702" s="553">
        <f>253.7-6.7</f>
        <v>247</v>
      </c>
      <c r="S4702" s="551">
        <f>253.7-6.7</f>
        <v>247</v>
      </c>
      <c r="T4702" s="521">
        <f t="shared" si="3562"/>
        <v>0</v>
      </c>
      <c r="U4702" s="209">
        <v>1</v>
      </c>
    </row>
    <row r="4703" spans="1:21" s="60" customFormat="1" ht="15.75" hidden="1" customHeight="1" thickBot="1">
      <c r="A4703" s="60" t="s">
        <v>85</v>
      </c>
      <c r="B4703" s="409"/>
      <c r="C4703" s="457" t="s">
        <v>2070</v>
      </c>
      <c r="D4703" s="415"/>
      <c r="E4703" s="416"/>
      <c r="F4703" s="416"/>
      <c r="G4703" s="416"/>
      <c r="H4703" s="416"/>
      <c r="I4703" s="416"/>
      <c r="J4703" s="416"/>
      <c r="K4703" s="416"/>
      <c r="L4703" s="416"/>
      <c r="M4703" s="416"/>
      <c r="N4703" s="416"/>
      <c r="O4703" s="305">
        <f>(R4703)-SUM(D4703:N4703)</f>
        <v>0</v>
      </c>
      <c r="P4703" s="314">
        <f t="shared" si="3561"/>
        <v>0</v>
      </c>
      <c r="Q4703" s="80"/>
      <c r="R4703" s="420"/>
      <c r="S4703" s="343"/>
      <c r="T4703" s="403">
        <f t="shared" si="3562"/>
        <v>0</v>
      </c>
      <c r="U4703" s="209">
        <v>2</v>
      </c>
    </row>
    <row r="4704" spans="1:21" s="60" customFormat="1" ht="15.75" hidden="1" customHeight="1" thickBot="1">
      <c r="A4704" s="60" t="s">
        <v>85</v>
      </c>
      <c r="B4704" s="213"/>
      <c r="C4704" s="43" t="s">
        <v>2071</v>
      </c>
      <c r="D4704" s="134"/>
      <c r="E4704" s="133"/>
      <c r="F4704" s="133"/>
      <c r="G4704" s="133"/>
      <c r="H4704" s="133"/>
      <c r="I4704" s="133"/>
      <c r="J4704" s="133"/>
      <c r="K4704" s="133"/>
      <c r="L4704" s="133"/>
      <c r="M4704" s="133"/>
      <c r="N4704" s="133"/>
      <c r="O4704" s="111">
        <f>(R4704)-SUM(D4704:N4704)</f>
        <v>0</v>
      </c>
      <c r="P4704" s="112">
        <f t="shared" si="3561"/>
        <v>0</v>
      </c>
      <c r="Q4704" s="80"/>
      <c r="R4704" s="120"/>
      <c r="S4704" s="114"/>
      <c r="T4704" s="115">
        <f t="shared" si="3562"/>
        <v>0</v>
      </c>
      <c r="U4704" s="209">
        <v>2</v>
      </c>
    </row>
    <row r="4705" spans="1:21" s="60" customFormat="1" ht="15.75" hidden="1" customHeight="1" thickBot="1">
      <c r="A4705" s="60" t="s">
        <v>85</v>
      </c>
      <c r="B4705" s="213"/>
      <c r="C4705" s="43" t="s">
        <v>2598</v>
      </c>
      <c r="D4705" s="492"/>
      <c r="E4705" s="491"/>
      <c r="F4705" s="491"/>
      <c r="G4705" s="491"/>
      <c r="H4705" s="491"/>
      <c r="I4705" s="491"/>
      <c r="J4705" s="491"/>
      <c r="K4705" s="491"/>
      <c r="L4705" s="491"/>
      <c r="M4705" s="491"/>
      <c r="N4705" s="491"/>
      <c r="O4705" s="111">
        <f t="shared" ref="O4705:O4707" si="3563">(R4705)-SUM(D4705:N4705)</f>
        <v>0</v>
      </c>
      <c r="P4705" s="112">
        <f t="shared" ref="P4705:P4707" si="3564">SUM(D4705:O4705)</f>
        <v>0</v>
      </c>
      <c r="Q4705" s="80"/>
      <c r="R4705" s="487"/>
      <c r="S4705" s="488"/>
      <c r="T4705" s="115">
        <f t="shared" ref="T4705:T4707" si="3565">R4705-S4705</f>
        <v>0</v>
      </c>
      <c r="U4705" s="209">
        <v>2</v>
      </c>
    </row>
    <row r="4706" spans="1:21" s="60" customFormat="1" ht="15.75" hidden="1" customHeight="1" thickBot="1">
      <c r="A4706" s="60" t="s">
        <v>85</v>
      </c>
      <c r="B4706" s="213"/>
      <c r="C4706" s="43" t="s">
        <v>2694</v>
      </c>
      <c r="D4706" s="492"/>
      <c r="E4706" s="491"/>
      <c r="F4706" s="491"/>
      <c r="G4706" s="491"/>
      <c r="H4706" s="491"/>
      <c r="I4706" s="491"/>
      <c r="J4706" s="491"/>
      <c r="K4706" s="491"/>
      <c r="L4706" s="491"/>
      <c r="M4706" s="491"/>
      <c r="N4706" s="491"/>
      <c r="O4706" s="111">
        <f t="shared" si="3563"/>
        <v>0</v>
      </c>
      <c r="P4706" s="112">
        <f t="shared" si="3564"/>
        <v>0</v>
      </c>
      <c r="Q4706" s="80"/>
      <c r="R4706" s="487"/>
      <c r="S4706" s="488"/>
      <c r="T4706" s="115">
        <f t="shared" si="3565"/>
        <v>0</v>
      </c>
      <c r="U4706" s="209">
        <v>2</v>
      </c>
    </row>
    <row r="4707" spans="1:21" s="60" customFormat="1" ht="15.75" hidden="1" customHeight="1" thickBot="1">
      <c r="A4707" s="60" t="s">
        <v>85</v>
      </c>
      <c r="B4707" s="213"/>
      <c r="C4707" s="43" t="s">
        <v>2790</v>
      </c>
      <c r="D4707" s="492"/>
      <c r="E4707" s="491"/>
      <c r="F4707" s="491"/>
      <c r="G4707" s="491"/>
      <c r="H4707" s="491"/>
      <c r="I4707" s="491"/>
      <c r="J4707" s="491"/>
      <c r="K4707" s="491"/>
      <c r="L4707" s="491"/>
      <c r="M4707" s="491"/>
      <c r="N4707" s="491"/>
      <c r="O4707" s="111">
        <f t="shared" si="3563"/>
        <v>0</v>
      </c>
      <c r="P4707" s="112">
        <f t="shared" si="3564"/>
        <v>0</v>
      </c>
      <c r="Q4707" s="80"/>
      <c r="R4707" s="487"/>
      <c r="S4707" s="488"/>
      <c r="T4707" s="115">
        <f t="shared" si="3565"/>
        <v>0</v>
      </c>
      <c r="U4707" s="209">
        <v>2</v>
      </c>
    </row>
    <row r="4708" spans="1:21" s="118" customFormat="1" ht="15.6" customHeight="1">
      <c r="B4708" s="82"/>
      <c r="D4708" s="83"/>
      <c r="E4708" s="83"/>
      <c r="F4708" s="83"/>
      <c r="G4708" s="83"/>
      <c r="H4708" s="83"/>
      <c r="I4708" s="83"/>
      <c r="J4708" s="83"/>
      <c r="K4708" s="83"/>
      <c r="L4708" s="83"/>
      <c r="M4708" s="83"/>
      <c r="N4708" s="83"/>
      <c r="O4708" s="83"/>
      <c r="P4708" s="83"/>
      <c r="Q4708" s="84"/>
      <c r="R4708" s="83"/>
      <c r="S4708" s="83"/>
      <c r="T4708" s="67"/>
      <c r="U4708" s="209">
        <v>1</v>
      </c>
    </row>
    <row r="4709" spans="1:21" s="60" customFormat="1" ht="15.75" hidden="1" customHeight="1" thickBot="1">
      <c r="A4709" s="60" t="s">
        <v>86</v>
      </c>
      <c r="B4709" s="213"/>
      <c r="C4709" s="43" t="s">
        <v>396</v>
      </c>
      <c r="D4709" s="299">
        <v>0</v>
      </c>
      <c r="E4709" s="299">
        <v>0</v>
      </c>
      <c r="F4709" s="299">
        <v>0</v>
      </c>
      <c r="G4709" s="299">
        <v>0</v>
      </c>
      <c r="H4709" s="299">
        <v>0</v>
      </c>
      <c r="I4709" s="299">
        <v>0</v>
      </c>
      <c r="J4709" s="299">
        <v>0</v>
      </c>
      <c r="K4709" s="299">
        <v>0</v>
      </c>
      <c r="L4709" s="299">
        <v>0</v>
      </c>
      <c r="M4709" s="299">
        <v>0</v>
      </c>
      <c r="N4709" s="299">
        <v>0</v>
      </c>
      <c r="O4709" s="299">
        <v>0</v>
      </c>
      <c r="P4709" s="290">
        <f>SUM(D4709:O4709)</f>
        <v>0</v>
      </c>
      <c r="Q4709" s="291"/>
      <c r="R4709" s="83"/>
      <c r="S4709" s="83"/>
      <c r="T4709" s="67"/>
      <c r="U4709" s="209">
        <v>2</v>
      </c>
    </row>
    <row r="4710" spans="1:21" s="60" customFormat="1" ht="15.75" hidden="1" customHeight="1" thickBot="1">
      <c r="A4710" s="60" t="s">
        <v>86</v>
      </c>
      <c r="B4710" s="213"/>
      <c r="C4710" s="43" t="s">
        <v>397</v>
      </c>
      <c r="D4710" s="119">
        <v>0</v>
      </c>
      <c r="E4710" s="119">
        <v>0</v>
      </c>
      <c r="F4710" s="119">
        <v>0</v>
      </c>
      <c r="G4710" s="119">
        <v>0</v>
      </c>
      <c r="H4710" s="119">
        <v>0</v>
      </c>
      <c r="I4710" s="119">
        <v>0</v>
      </c>
      <c r="J4710" s="119">
        <v>0</v>
      </c>
      <c r="K4710" s="119">
        <v>0</v>
      </c>
      <c r="L4710" s="119">
        <v>0</v>
      </c>
      <c r="M4710" s="119">
        <v>0</v>
      </c>
      <c r="N4710" s="119">
        <v>0</v>
      </c>
      <c r="O4710" s="119">
        <v>0</v>
      </c>
      <c r="P4710" s="107">
        <f>SUM(D4710:O4710)</f>
        <v>0</v>
      </c>
      <c r="Q4710" s="291"/>
      <c r="R4710" s="83"/>
      <c r="S4710" s="83"/>
      <c r="T4710" s="67"/>
      <c r="U4710" s="209">
        <v>2</v>
      </c>
    </row>
    <row r="4711" spans="1:21" s="60" customFormat="1" ht="15.75" hidden="1" customHeight="1" thickBot="1">
      <c r="A4711" s="60" t="s">
        <v>86</v>
      </c>
      <c r="B4711" s="213"/>
      <c r="C4711" s="43" t="s">
        <v>398</v>
      </c>
      <c r="D4711" s="346">
        <v>6.1923681919332507E-2</v>
      </c>
      <c r="E4711" s="346">
        <v>8.0757420088984955E-2</v>
      </c>
      <c r="F4711" s="346">
        <v>0.12404973357264686</v>
      </c>
      <c r="G4711" s="346">
        <v>7.4475797249608386E-2</v>
      </c>
      <c r="H4711" s="346">
        <v>9.0554345293495486E-2</v>
      </c>
      <c r="I4711" s="346">
        <v>8.515761183085073E-2</v>
      </c>
      <c r="J4711" s="346">
        <v>7.9000162118963976E-2</v>
      </c>
      <c r="K4711" s="346">
        <v>7.7430560708701066E-2</v>
      </c>
      <c r="L4711" s="346">
        <v>7.9472620040957245E-2</v>
      </c>
      <c r="M4711" s="346">
        <v>8.0980275319403841E-2</v>
      </c>
      <c r="N4711" s="346">
        <v>7.8599490830213614E-2</v>
      </c>
      <c r="O4711" s="346">
        <v>8.7598301026841338E-2</v>
      </c>
      <c r="P4711" s="295">
        <f>SUM(D4711:O4711)</f>
        <v>1</v>
      </c>
      <c r="Q4711" s="291"/>
      <c r="R4711" s="83"/>
      <c r="S4711" s="83"/>
      <c r="T4711" s="67"/>
      <c r="U4711" s="209">
        <v>2</v>
      </c>
    </row>
    <row r="4712" spans="1:21" s="60" customFormat="1" ht="15.75" hidden="1" customHeight="1" thickBot="1">
      <c r="A4712" s="60" t="s">
        <v>86</v>
      </c>
      <c r="B4712" s="213"/>
      <c r="C4712" s="43" t="s">
        <v>399</v>
      </c>
      <c r="D4712" s="153">
        <f t="shared" ref="D4712:D4719" si="3566">D4734/$P4734</f>
        <v>9.3269855009738167E-2</v>
      </c>
      <c r="E4712" s="296">
        <f t="shared" ref="E4712:O4712" si="3567">E4734/$P4734</f>
        <v>8.1800476087426965E-2</v>
      </c>
      <c r="F4712" s="296">
        <f t="shared" si="3567"/>
        <v>8.1908677775373306E-2</v>
      </c>
      <c r="G4712" s="296">
        <f t="shared" si="3567"/>
        <v>7.400995455529108E-2</v>
      </c>
      <c r="H4712" s="296">
        <f t="shared" si="3567"/>
        <v>8.6453148669119254E-2</v>
      </c>
      <c r="I4712" s="296">
        <f t="shared" si="3567"/>
        <v>8.6885955420904576E-2</v>
      </c>
      <c r="J4712" s="296">
        <f t="shared" si="3567"/>
        <v>9.4135468513308812E-2</v>
      </c>
      <c r="K4712" s="296">
        <f t="shared" si="3567"/>
        <v>6.6327634711101494E-2</v>
      </c>
      <c r="L4712" s="296">
        <f t="shared" si="3567"/>
        <v>6.7626054966457488E-2</v>
      </c>
      <c r="M4712" s="296">
        <f t="shared" si="3567"/>
        <v>9.5217485392772139E-2</v>
      </c>
      <c r="N4712" s="296">
        <f t="shared" si="3567"/>
        <v>8.5046526725816918E-2</v>
      </c>
      <c r="O4712" s="296">
        <f t="shared" si="3567"/>
        <v>8.7318762172689898E-2</v>
      </c>
      <c r="P4712" s="155">
        <f>SUM(D4712:O4712)</f>
        <v>1</v>
      </c>
      <c r="Q4712" s="291"/>
      <c r="R4712" s="83"/>
      <c r="S4712" s="83"/>
      <c r="T4712" s="67"/>
      <c r="U4712" s="209">
        <v>2</v>
      </c>
    </row>
    <row r="4713" spans="1:21" s="60" customFormat="1" ht="15.75" hidden="1" customHeight="1" thickBot="1">
      <c r="A4713" s="60" t="s">
        <v>86</v>
      </c>
      <c r="B4713" s="213"/>
      <c r="C4713" s="44" t="s">
        <v>400</v>
      </c>
      <c r="D4713" s="153">
        <f t="shared" si="3566"/>
        <v>8.906108406289702E-2</v>
      </c>
      <c r="E4713" s="296">
        <f t="shared" ref="E4713:O4714" si="3568">E4735/$P4735</f>
        <v>8.3723549030785369E-2</v>
      </c>
      <c r="F4713" s="296">
        <f t="shared" si="3568"/>
        <v>8.0326225122808056E-2</v>
      </c>
      <c r="G4713" s="296">
        <f t="shared" si="3568"/>
        <v>8.6554031222893846E-2</v>
      </c>
      <c r="H4713" s="296">
        <f t="shared" si="3568"/>
        <v>8.544457245554242E-2</v>
      </c>
      <c r="I4713" s="296">
        <f t="shared" si="3568"/>
        <v>7.4530404603720735E-2</v>
      </c>
      <c r="J4713" s="296">
        <f t="shared" si="3568"/>
        <v>0.10236656286350473</v>
      </c>
      <c r="K4713" s="296">
        <f t="shared" si="3568"/>
        <v>6.1984347011185749E-2</v>
      </c>
      <c r="L4713" s="296">
        <f t="shared" si="3568"/>
        <v>8.1977618494947904E-2</v>
      </c>
      <c r="M4713" s="296">
        <f t="shared" si="3568"/>
        <v>8.5670892178397295E-2</v>
      </c>
      <c r="N4713" s="296">
        <f t="shared" si="3568"/>
        <v>8.6267361386727914E-2</v>
      </c>
      <c r="O4713" s="296">
        <f t="shared" si="3568"/>
        <v>8.2093351566588993E-2</v>
      </c>
      <c r="P4713" s="155">
        <f>SUM(D4713:O4713)</f>
        <v>1</v>
      </c>
      <c r="Q4713" s="157">
        <f>(P4735/P4734-1)</f>
        <v>-7.0058708342350062E-2</v>
      </c>
      <c r="R4713" s="83"/>
      <c r="S4713" s="83"/>
      <c r="T4713" s="67"/>
      <c r="U4713" s="209">
        <v>2</v>
      </c>
    </row>
    <row r="4714" spans="1:21" s="60" customFormat="1" ht="15.75" hidden="1" customHeight="1" thickBot="1">
      <c r="A4714" s="60" t="s">
        <v>86</v>
      </c>
      <c r="B4714" s="213"/>
      <c r="C4714" s="43" t="s">
        <v>440</v>
      </c>
      <c r="D4714" s="153">
        <f t="shared" si="3566"/>
        <v>9.322431814685421E-2</v>
      </c>
      <c r="E4714" s="296">
        <f t="shared" si="3568"/>
        <v>7.9352123753258244E-2</v>
      </c>
      <c r="F4714" s="296">
        <f t="shared" si="3568"/>
        <v>8.3602718846838023E-2</v>
      </c>
      <c r="G4714" s="296">
        <f t="shared" si="3568"/>
        <v>7.6320219576391193E-2</v>
      </c>
      <c r="H4714" s="296">
        <f t="shared" si="3568"/>
        <v>8.852879413205951E-2</v>
      </c>
      <c r="I4714" s="296">
        <f t="shared" si="3568"/>
        <v>7.9378968640408928E-2</v>
      </c>
      <c r="J4714" s="296">
        <f t="shared" si="3568"/>
        <v>0.11183314389531084</v>
      </c>
      <c r="K4714" s="296">
        <f t="shared" si="3568"/>
        <v>5.129882724658668E-2</v>
      </c>
      <c r="L4714" s="296">
        <f t="shared" si="3568"/>
        <v>6.9873514524348215E-2</v>
      </c>
      <c r="M4714" s="296">
        <f t="shared" si="3568"/>
        <v>9.6066878418457194E-2</v>
      </c>
      <c r="N4714" s="296">
        <f t="shared" si="3568"/>
        <v>8.5621300269774991E-2</v>
      </c>
      <c r="O4714" s="296">
        <f t="shared" si="3568"/>
        <v>8.4899192549711913E-2</v>
      </c>
      <c r="P4714" s="155">
        <f t="shared" ref="P4714:P4719" si="3569">SUM(D4714:O4714)</f>
        <v>0.99999999999999978</v>
      </c>
      <c r="Q4714" s="157">
        <f t="shared" ref="Q4714:Q4719" si="3570">(P4736/P4735-1)</f>
        <v>-1.8224996284382677E-2</v>
      </c>
      <c r="R4714" s="83"/>
      <c r="S4714" s="83"/>
      <c r="T4714" s="67"/>
      <c r="U4714" s="209">
        <v>2</v>
      </c>
    </row>
    <row r="4715" spans="1:21" s="60" customFormat="1" ht="15.75" hidden="1" customHeight="1" thickBot="1">
      <c r="A4715" s="60" t="s">
        <v>86</v>
      </c>
      <c r="B4715" s="213"/>
      <c r="C4715" s="43" t="s">
        <v>620</v>
      </c>
      <c r="D4715" s="153">
        <f t="shared" si="3566"/>
        <v>7.9641190900019823E-2</v>
      </c>
      <c r="E4715" s="296">
        <f t="shared" ref="E4715:O4715" si="3571">E4737/$P4737</f>
        <v>8.2107175393430334E-2</v>
      </c>
      <c r="F4715" s="296">
        <f t="shared" si="3571"/>
        <v>8.8118655853768546E-2</v>
      </c>
      <c r="G4715" s="296">
        <f t="shared" si="3571"/>
        <v>8.4807981303543722E-2</v>
      </c>
      <c r="H4715" s="296">
        <f t="shared" si="3571"/>
        <v>8.2320648062319035E-2</v>
      </c>
      <c r="I4715" s="296">
        <f t="shared" si="3571"/>
        <v>8.835155075941338E-2</v>
      </c>
      <c r="J4715" s="296">
        <f t="shared" si="3571"/>
        <v>0.11170235601294064</v>
      </c>
      <c r="K4715" s="296">
        <f t="shared" si="3571"/>
        <v>5.8725017531799505E-2</v>
      </c>
      <c r="L4715" s="296">
        <f t="shared" si="3571"/>
        <v>7.3447862104009387E-2</v>
      </c>
      <c r="M4715" s="296">
        <f t="shared" si="3571"/>
        <v>8.4473915319076845E-2</v>
      </c>
      <c r="N4715" s="296">
        <f t="shared" si="3571"/>
        <v>8.3589242623600679E-2</v>
      </c>
      <c r="O4715" s="296">
        <f t="shared" si="3571"/>
        <v>8.271440413607821E-2</v>
      </c>
      <c r="P4715" s="155">
        <f t="shared" si="3569"/>
        <v>1.0000000000000002</v>
      </c>
      <c r="Q4715" s="156">
        <f t="shared" si="3570"/>
        <v>-3.9682987216120957E-2</v>
      </c>
      <c r="R4715" s="83"/>
      <c r="S4715" s="83"/>
      <c r="T4715" s="67"/>
      <c r="U4715" s="209">
        <v>2</v>
      </c>
    </row>
    <row r="4716" spans="1:21" s="60" customFormat="1" ht="15.75" hidden="1" customHeight="1" thickBot="1">
      <c r="A4716" s="60" t="s">
        <v>86</v>
      </c>
      <c r="B4716" s="213"/>
      <c r="C4716" s="43" t="s">
        <v>716</v>
      </c>
      <c r="D4716" s="153">
        <f t="shared" si="3566"/>
        <v>8.784748353575679E-2</v>
      </c>
      <c r="E4716" s="296">
        <f t="shared" ref="E4716:O4716" si="3572">E4738/$P4738</f>
        <v>8.1238659493133733E-2</v>
      </c>
      <c r="F4716" s="296">
        <f t="shared" si="3572"/>
        <v>8.4805230274959315E-2</v>
      </c>
      <c r="G4716" s="296">
        <f t="shared" si="3572"/>
        <v>8.1652549370493294E-2</v>
      </c>
      <c r="H4716" s="296">
        <f t="shared" si="3572"/>
        <v>7.6363984256209161E-2</v>
      </c>
      <c r="I4716" s="296">
        <f t="shared" si="3572"/>
        <v>0.1021457779487317</v>
      </c>
      <c r="J4716" s="296">
        <f t="shared" si="3572"/>
        <v>0.10228285499538131</v>
      </c>
      <c r="K4716" s="296">
        <f t="shared" si="3572"/>
        <v>3.5158451656298766E-2</v>
      </c>
      <c r="L4716" s="296">
        <f t="shared" si="3572"/>
        <v>8.811716042367819E-2</v>
      </c>
      <c r="M4716" s="296">
        <f t="shared" si="3572"/>
        <v>8.4746365033167043E-2</v>
      </c>
      <c r="N4716" s="296">
        <f t="shared" si="3572"/>
        <v>8.9413456784472725E-2</v>
      </c>
      <c r="O4716" s="296">
        <f t="shared" si="3572"/>
        <v>8.6228026227718052E-2</v>
      </c>
      <c r="P4716" s="155">
        <f t="shared" si="3569"/>
        <v>1</v>
      </c>
      <c r="Q4716" s="156">
        <f t="shared" si="3570"/>
        <v>7.1175318925809083E-3</v>
      </c>
      <c r="R4716" s="83"/>
      <c r="S4716" s="83"/>
      <c r="T4716" s="232"/>
      <c r="U4716" s="209">
        <v>2</v>
      </c>
    </row>
    <row r="4717" spans="1:21" s="60" customFormat="1" ht="15.75" hidden="1" customHeight="1" thickBot="1">
      <c r="A4717" s="60" t="s">
        <v>86</v>
      </c>
      <c r="B4717" s="62"/>
      <c r="C4717" s="45" t="s">
        <v>805</v>
      </c>
      <c r="D4717" s="298">
        <f t="shared" si="3566"/>
        <v>8.628538818287923E-2</v>
      </c>
      <c r="E4717" s="299">
        <f t="shared" ref="E4717:O4717" si="3573">E4739/$P4739</f>
        <v>8.4671707606553376E-2</v>
      </c>
      <c r="F4717" s="299">
        <f t="shared" si="3573"/>
        <v>8.3383532317498218E-2</v>
      </c>
      <c r="G4717" s="299">
        <f t="shared" si="3573"/>
        <v>7.4078495369135619E-2</v>
      </c>
      <c r="H4717" s="299">
        <f t="shared" si="3573"/>
        <v>8.3723377299613683E-2</v>
      </c>
      <c r="I4717" s="299">
        <f t="shared" si="3573"/>
        <v>8.9303743822595982E-2</v>
      </c>
      <c r="J4717" s="299">
        <f t="shared" si="3573"/>
        <v>9.7280672689100595E-2</v>
      </c>
      <c r="K4717" s="299">
        <f t="shared" si="3573"/>
        <v>6.7217655507472704E-2</v>
      </c>
      <c r="L4717" s="299">
        <f t="shared" si="3573"/>
        <v>8.0367509505716653E-2</v>
      </c>
      <c r="M4717" s="299">
        <f t="shared" si="3573"/>
        <v>8.5215713064608831E-2</v>
      </c>
      <c r="N4717" s="299">
        <f t="shared" si="3573"/>
        <v>9.0398151242309405E-2</v>
      </c>
      <c r="O4717" s="299">
        <f t="shared" si="3573"/>
        <v>7.8074053392515719E-2</v>
      </c>
      <c r="P4717" s="300">
        <f t="shared" si="3569"/>
        <v>1</v>
      </c>
      <c r="Q4717" s="301">
        <f t="shared" si="3570"/>
        <v>1.0261541264302343E-2</v>
      </c>
      <c r="R4717" s="83"/>
      <c r="S4717" s="83"/>
      <c r="T4717" s="67"/>
      <c r="U4717" s="209">
        <v>2</v>
      </c>
    </row>
    <row r="4718" spans="1:21" s="60" customFormat="1" ht="15.75" hidden="1" customHeight="1" thickBot="1">
      <c r="A4718" s="60" t="s">
        <v>86</v>
      </c>
      <c r="B4718" s="62"/>
      <c r="C4718" s="45" t="s">
        <v>884</v>
      </c>
      <c r="D4718" s="130">
        <f t="shared" si="3566"/>
        <v>8.8735297923561884E-2</v>
      </c>
      <c r="E4718" s="119">
        <f t="shared" ref="E4718:O4719" si="3574">E4740/$P4740</f>
        <v>7.8487627088891468E-2</v>
      </c>
      <c r="F4718" s="119">
        <f t="shared" si="3574"/>
        <v>9.5478663315759993E-2</v>
      </c>
      <c r="G4718" s="119">
        <f t="shared" si="3574"/>
        <v>6.8771677144196866E-2</v>
      </c>
      <c r="H4718" s="119">
        <f t="shared" si="3574"/>
        <v>8.9236082219027762E-2</v>
      </c>
      <c r="I4718" s="119">
        <f t="shared" si="3574"/>
        <v>8.8612377771906906E-2</v>
      </c>
      <c r="J4718" s="119">
        <f t="shared" si="3574"/>
        <v>9.3903866336401548E-2</v>
      </c>
      <c r="K4718" s="119">
        <f t="shared" si="3574"/>
        <v>5.6167312945886998E-2</v>
      </c>
      <c r="L4718" s="119">
        <f t="shared" si="3574"/>
        <v>8.0352635320480967E-2</v>
      </c>
      <c r="M4718" s="119">
        <f t="shared" si="3574"/>
        <v>8.9880902321681402E-2</v>
      </c>
      <c r="N4718" s="119">
        <f t="shared" si="3574"/>
        <v>8.1745308889569893E-2</v>
      </c>
      <c r="O4718" s="119">
        <f t="shared" si="3574"/>
        <v>8.862824872263432E-2</v>
      </c>
      <c r="P4718" s="175">
        <f t="shared" si="3569"/>
        <v>1</v>
      </c>
      <c r="Q4718" s="176">
        <f t="shared" si="3570"/>
        <v>-5.6208506437748218E-3</v>
      </c>
      <c r="R4718" s="83"/>
      <c r="S4718" s="83"/>
      <c r="T4718" s="67"/>
      <c r="U4718" s="209">
        <v>2</v>
      </c>
    </row>
    <row r="4719" spans="1:21" s="60" customFormat="1" ht="15.6" hidden="1" customHeight="1" thickBot="1">
      <c r="A4719" s="60" t="s">
        <v>86</v>
      </c>
      <c r="B4719" s="62"/>
      <c r="C4719" s="45" t="s">
        <v>968</v>
      </c>
      <c r="D4719" s="130">
        <f t="shared" si="3566"/>
        <v>8.5816276729525617E-2</v>
      </c>
      <c r="E4719" s="119">
        <f t="shared" si="3574"/>
        <v>8.0177334277104315E-2</v>
      </c>
      <c r="F4719" s="119">
        <f t="shared" si="3574"/>
        <v>9.1620191835577375E-2</v>
      </c>
      <c r="G4719" s="119">
        <f t="shared" si="3574"/>
        <v>7.875996493204461E-2</v>
      </c>
      <c r="H4719" s="119">
        <f t="shared" si="3574"/>
        <v>8.3213167785380932E-2</v>
      </c>
      <c r="I4719" s="119">
        <f t="shared" si="3574"/>
        <v>8.6473068985793031E-2</v>
      </c>
      <c r="J4719" s="119">
        <f t="shared" si="3574"/>
        <v>8.9554452374689328E-2</v>
      </c>
      <c r="K4719" s="119">
        <f t="shared" si="3574"/>
        <v>7.6204929583096673E-2</v>
      </c>
      <c r="L4719" s="119">
        <f t="shared" si="3574"/>
        <v>8.1136486354262766E-2</v>
      </c>
      <c r="M4719" s="119">
        <f t="shared" si="3574"/>
        <v>8.9976923692952723E-2</v>
      </c>
      <c r="N4719" s="119">
        <f t="shared" si="3574"/>
        <v>7.8390756343962989E-2</v>
      </c>
      <c r="O4719" s="119">
        <f t="shared" si="3574"/>
        <v>7.8676447105609643E-2</v>
      </c>
      <c r="P4719" s="175">
        <f t="shared" si="3569"/>
        <v>0.99999999999999989</v>
      </c>
      <c r="Q4719" s="176">
        <f t="shared" si="3570"/>
        <v>-3.9184010080879794E-2</v>
      </c>
      <c r="R4719" s="83"/>
      <c r="S4719" s="83"/>
      <c r="T4719" s="67"/>
      <c r="U4719" s="209">
        <v>2</v>
      </c>
    </row>
    <row r="4720" spans="1:21" s="60" customFormat="1" ht="15.6" hidden="1" customHeight="1" thickBot="1">
      <c r="A4720" s="60" t="s">
        <v>86</v>
      </c>
      <c r="B4720" s="62"/>
      <c r="C4720" s="45" t="s">
        <v>1104</v>
      </c>
      <c r="D4720" s="130">
        <f t="shared" ref="D4720:O4720" si="3575">D4743/$P4743</f>
        <v>8.9712587601578339E-2</v>
      </c>
      <c r="E4720" s="119">
        <f t="shared" si="3575"/>
        <v>8.1702909685524044E-2</v>
      </c>
      <c r="F4720" s="119">
        <f t="shared" si="3575"/>
        <v>9.930752955868237E-2</v>
      </c>
      <c r="G4720" s="119">
        <f t="shared" si="3575"/>
        <v>7.8599010843451958E-2</v>
      </c>
      <c r="H4720" s="119">
        <f t="shared" si="3575"/>
        <v>7.9121821060602171E-2</v>
      </c>
      <c r="I4720" s="119">
        <f t="shared" si="3575"/>
        <v>8.5798518002006649E-2</v>
      </c>
      <c r="J4720" s="119">
        <f t="shared" si="3575"/>
        <v>9.207996216563176E-2</v>
      </c>
      <c r="K4720" s="119">
        <f t="shared" si="3575"/>
        <v>7.2203361069877403E-2</v>
      </c>
      <c r="L4720" s="119">
        <f t="shared" si="3575"/>
        <v>7.8612453756536776E-2</v>
      </c>
      <c r="M4720" s="119">
        <f t="shared" si="3575"/>
        <v>7.8052435278644097E-2</v>
      </c>
      <c r="N4720" s="119">
        <f t="shared" si="3575"/>
        <v>6.8386196893519477E-2</v>
      </c>
      <c r="O4720" s="119">
        <f t="shared" si="3575"/>
        <v>9.6423214083944955E-2</v>
      </c>
      <c r="P4720" s="175">
        <f>SUM(D4720:O4720)</f>
        <v>0.99999999999999989</v>
      </c>
      <c r="Q4720" s="176">
        <f>(P4743/P4741-1)</f>
        <v>-4.3842737335916593E-2</v>
      </c>
      <c r="R4720" s="83"/>
      <c r="S4720" s="83"/>
      <c r="T4720" s="67"/>
      <c r="U4720" s="209">
        <v>2</v>
      </c>
    </row>
    <row r="4721" spans="1:21" s="60" customFormat="1" ht="15.6" hidden="1" customHeight="1" thickBot="1">
      <c r="A4721" s="60" t="s">
        <v>86</v>
      </c>
      <c r="B4721" s="62">
        <f>+B4700+1</f>
        <v>810</v>
      </c>
      <c r="C4721" s="45" t="s">
        <v>2072</v>
      </c>
      <c r="D4721" s="130">
        <f t="shared" ref="D4721:D4727" si="3576">D4744/$P4744</f>
        <v>8.7052105374734415E-2</v>
      </c>
      <c r="E4721" s="119">
        <f t="shared" ref="E4721:O4721" si="3577">E4744/$P4744</f>
        <v>7.9256542238879374E-2</v>
      </c>
      <c r="F4721" s="119">
        <f t="shared" si="3577"/>
        <v>9.359643633820515E-2</v>
      </c>
      <c r="G4721" s="119">
        <f t="shared" si="3577"/>
        <v>5.9085932046148613E-2</v>
      </c>
      <c r="H4721" s="119">
        <f t="shared" si="3577"/>
        <v>8.9700750670796095E-2</v>
      </c>
      <c r="I4721" s="119">
        <f t="shared" si="3577"/>
        <v>7.5783571085739077E-2</v>
      </c>
      <c r="J4721" s="119">
        <f t="shared" si="3577"/>
        <v>9.9107828200145742E-2</v>
      </c>
      <c r="K4721" s="119">
        <f t="shared" si="3577"/>
        <v>7.1363255553136412E-2</v>
      </c>
      <c r="L4721" s="119">
        <f t="shared" si="3577"/>
        <v>9.1857539523318946E-2</v>
      </c>
      <c r="M4721" s="119">
        <f t="shared" si="3577"/>
        <v>0.1023741027763545</v>
      </c>
      <c r="N4721" s="119">
        <f t="shared" si="3577"/>
        <v>7.7522033659529282E-2</v>
      </c>
      <c r="O4721" s="119">
        <f t="shared" si="3577"/>
        <v>7.3299902533012412E-2</v>
      </c>
      <c r="P4721" s="175">
        <f t="shared" ref="P4721:P4730" si="3578">SUM(D4721:O4721)</f>
        <v>1</v>
      </c>
      <c r="Q4721" s="176">
        <f>(P4744/P4743-1)</f>
        <v>-3.9780721872344493E-2</v>
      </c>
      <c r="R4721" s="83"/>
      <c r="S4721" s="83"/>
      <c r="T4721" s="67"/>
      <c r="U4721" s="209">
        <v>2</v>
      </c>
    </row>
    <row r="4722" spans="1:21" s="60" customFormat="1" ht="15.6" hidden="1" customHeight="1">
      <c r="A4722" s="60" t="s">
        <v>86</v>
      </c>
      <c r="B4722" s="408">
        <f>+B4721+1</f>
        <v>811</v>
      </c>
      <c r="C4722" s="544" t="s">
        <v>2073</v>
      </c>
      <c r="D4722" s="460">
        <f t="shared" si="3576"/>
        <v>9.377202226946707E-2</v>
      </c>
      <c r="E4722" s="346">
        <f t="shared" ref="E4722:O4722" si="3579">E4745/$P4745</f>
        <v>8.1711932987046848E-2</v>
      </c>
      <c r="F4722" s="346">
        <f t="shared" si="3579"/>
        <v>9.5033366957405843E-2</v>
      </c>
      <c r="G4722" s="346">
        <f t="shared" si="3579"/>
        <v>7.5485705535990794E-2</v>
      </c>
      <c r="H4722" s="346">
        <f t="shared" si="3579"/>
        <v>7.9080824017154785E-2</v>
      </c>
      <c r="I4722" s="346">
        <f t="shared" si="3579"/>
        <v>9.6045804639637578E-2</v>
      </c>
      <c r="J4722" s="346">
        <f t="shared" si="3579"/>
        <v>9.1120773275025477E-2</v>
      </c>
      <c r="K4722" s="346">
        <f t="shared" si="3579"/>
        <v>6.1532994598137401E-2</v>
      </c>
      <c r="L4722" s="346">
        <f t="shared" si="3579"/>
        <v>7.6009385383834616E-2</v>
      </c>
      <c r="M4722" s="346">
        <f t="shared" si="3579"/>
        <v>8.4274794406010059E-2</v>
      </c>
      <c r="N4722" s="346">
        <f t="shared" si="3579"/>
        <v>9.3418447758832526E-2</v>
      </c>
      <c r="O4722" s="346">
        <f t="shared" si="3579"/>
        <v>7.2513948171456982E-2</v>
      </c>
      <c r="P4722" s="545">
        <f t="shared" si="3578"/>
        <v>1</v>
      </c>
      <c r="Q4722" s="548">
        <f t="shared" ref="Q4722:Q4730" si="3580">(P4745/P4744-1)</f>
        <v>1.387448006793246E-4</v>
      </c>
      <c r="R4722" s="83"/>
      <c r="S4722" s="83"/>
      <c r="T4722" s="67"/>
      <c r="U4722" s="209">
        <v>2</v>
      </c>
    </row>
    <row r="4723" spans="1:21" s="60" customFormat="1" ht="15.6" customHeight="1">
      <c r="A4723" s="60" t="s">
        <v>86</v>
      </c>
      <c r="B4723" s="513">
        <v>757</v>
      </c>
      <c r="C4723" s="606" t="s">
        <v>2074</v>
      </c>
      <c r="D4723" s="119">
        <f t="shared" si="3576"/>
        <v>0.10143759818324227</v>
      </c>
      <c r="E4723" s="119">
        <f t="shared" ref="E4723:O4723" si="3581">E4746/$P4746</f>
        <v>7.3637413467768836E-2</v>
      </c>
      <c r="F4723" s="119">
        <f t="shared" si="3581"/>
        <v>8.1746644195046361E-2</v>
      </c>
      <c r="G4723" s="119">
        <f t="shared" si="3581"/>
        <v>8.6335872416170162E-2</v>
      </c>
      <c r="H4723" s="119">
        <f t="shared" si="3581"/>
        <v>7.9269995518381056E-2</v>
      </c>
      <c r="I4723" s="119">
        <f t="shared" si="3581"/>
        <v>8.5121438259592272E-2</v>
      </c>
      <c r="J4723" s="119">
        <f t="shared" si="3581"/>
        <v>9.5400232711746247E-2</v>
      </c>
      <c r="K4723" s="119">
        <f t="shared" si="3581"/>
        <v>6.3409142042858135E-2</v>
      </c>
      <c r="L4723" s="119">
        <f t="shared" si="3581"/>
        <v>7.5536241868168971E-2</v>
      </c>
      <c r="M4723" s="119">
        <f t="shared" si="3581"/>
        <v>9.2570136991608196E-2</v>
      </c>
      <c r="N4723" s="119">
        <f t="shared" si="3581"/>
        <v>7.9890336125069697E-2</v>
      </c>
      <c r="O4723" s="119">
        <f t="shared" si="3581"/>
        <v>8.564494822034778E-2</v>
      </c>
      <c r="P4723" s="175">
        <f t="shared" si="3578"/>
        <v>1</v>
      </c>
      <c r="Q4723" s="556">
        <f t="shared" si="3580"/>
        <v>-4.7460447919139059E-2</v>
      </c>
      <c r="R4723" s="83"/>
      <c r="S4723" s="83"/>
      <c r="T4723" s="67"/>
      <c r="U4723" s="209">
        <v>1</v>
      </c>
    </row>
    <row r="4724" spans="1:21" s="60" customFormat="1" ht="15.6" customHeight="1">
      <c r="A4724" s="60" t="s">
        <v>86</v>
      </c>
      <c r="B4724" s="513">
        <f>+B4723+1</f>
        <v>758</v>
      </c>
      <c r="C4724" s="606" t="s">
        <v>2075</v>
      </c>
      <c r="D4724" s="119">
        <f t="shared" si="3576"/>
        <v>9.3487206561798084E-2</v>
      </c>
      <c r="E4724" s="119">
        <f t="shared" ref="E4724:O4724" si="3582">E4747/$P4747</f>
        <v>7.70117549884312E-2</v>
      </c>
      <c r="F4724" s="119">
        <f t="shared" si="3582"/>
        <v>8.4760206937572691E-2</v>
      </c>
      <c r="G4724" s="119">
        <f t="shared" si="3582"/>
        <v>8.6444787292985409E-2</v>
      </c>
      <c r="H4724" s="119">
        <f t="shared" si="3582"/>
        <v>6.5194500527766694E-2</v>
      </c>
      <c r="I4724" s="119">
        <f t="shared" si="3582"/>
        <v>9.5035269129810779E-2</v>
      </c>
      <c r="J4724" s="119">
        <f t="shared" si="3582"/>
        <v>0.10804416356115368</v>
      </c>
      <c r="K4724" s="119">
        <f t="shared" si="3582"/>
        <v>5.1062014232905698E-2</v>
      </c>
      <c r="L4724" s="119">
        <f t="shared" si="3582"/>
        <v>7.1569673703800046E-2</v>
      </c>
      <c r="M4724" s="119">
        <f t="shared" si="3582"/>
        <v>9.9317069737023089E-2</v>
      </c>
      <c r="N4724" s="119">
        <f t="shared" si="3582"/>
        <v>8.4353576453293666E-2</v>
      </c>
      <c r="O4724" s="119">
        <f t="shared" si="3582"/>
        <v>8.3719776873458981E-2</v>
      </c>
      <c r="P4724" s="175">
        <f t="shared" si="3578"/>
        <v>1</v>
      </c>
      <c r="Q4724" s="556">
        <f t="shared" si="3580"/>
        <v>-5.7941977276082191E-2</v>
      </c>
      <c r="R4724" s="83"/>
      <c r="S4724" s="83"/>
      <c r="T4724" s="67"/>
      <c r="U4724" s="209">
        <v>1</v>
      </c>
    </row>
    <row r="4725" spans="1:21" s="60" customFormat="1" ht="15.75" customHeight="1">
      <c r="A4725" s="60" t="s">
        <v>86</v>
      </c>
      <c r="B4725" s="513">
        <f>+B4724+1</f>
        <v>759</v>
      </c>
      <c r="C4725" s="606" t="s">
        <v>2076</v>
      </c>
      <c r="D4725" s="119">
        <f t="shared" si="3576"/>
        <v>8.3115118843723176E-2</v>
      </c>
      <c r="E4725" s="119">
        <f t="shared" ref="E4725:O4725" si="3583">E4748/$P4748</f>
        <v>6.9287193623771101E-2</v>
      </c>
      <c r="F4725" s="119">
        <f t="shared" si="3583"/>
        <v>9.6600013936494283E-2</v>
      </c>
      <c r="G4725" s="119">
        <f t="shared" si="3583"/>
        <v>2.8261213599150382E-2</v>
      </c>
      <c r="H4725" s="119">
        <f t="shared" si="3583"/>
        <v>7.8687222342470053E-2</v>
      </c>
      <c r="I4725" s="119">
        <f t="shared" si="3583"/>
        <v>0.15259375940896203</v>
      </c>
      <c r="J4725" s="119">
        <f t="shared" si="3583"/>
        <v>0.10291395023494918</v>
      </c>
      <c r="K4725" s="119">
        <f t="shared" si="3583"/>
        <v>5.9973536820626651E-2</v>
      </c>
      <c r="L4725" s="119">
        <f t="shared" si="3583"/>
        <v>6.5839008881590388E-2</v>
      </c>
      <c r="M4725" s="119">
        <f t="shared" si="3583"/>
        <v>9.7163929321952267E-2</v>
      </c>
      <c r="N4725" s="119">
        <f t="shared" si="3583"/>
        <v>3.9942289527119153E-2</v>
      </c>
      <c r="O4725" s="119">
        <f t="shared" si="3583"/>
        <v>0.12562276345919132</v>
      </c>
      <c r="P4725" s="175">
        <f t="shared" si="3578"/>
        <v>1</v>
      </c>
      <c r="Q4725" s="556">
        <f t="shared" si="3580"/>
        <v>-8.7753545032026259E-2</v>
      </c>
      <c r="R4725" s="83"/>
      <c r="S4725" s="83"/>
      <c r="T4725" s="67"/>
      <c r="U4725" s="209">
        <v>1</v>
      </c>
    </row>
    <row r="4726" spans="1:21" s="60" customFormat="1" ht="15.75" customHeight="1">
      <c r="A4726" s="60" t="s">
        <v>86</v>
      </c>
      <c r="B4726" s="513">
        <f>+B4725+1</f>
        <v>760</v>
      </c>
      <c r="C4726" s="606" t="s">
        <v>2077</v>
      </c>
      <c r="D4726" s="119">
        <f t="shared" si="3576"/>
        <v>8.7667758059205306E-2</v>
      </c>
      <c r="E4726" s="119">
        <f t="shared" ref="E4726:O4726" si="3584">E4749/$P4749</f>
        <v>8.2047214264030749E-2</v>
      </c>
      <c r="F4726" s="119">
        <f t="shared" si="3584"/>
        <v>8.0721085132440015E-2</v>
      </c>
      <c r="G4726" s="119">
        <f t="shared" si="3584"/>
        <v>8.6810241253364007E-2</v>
      </c>
      <c r="H4726" s="119">
        <f t="shared" si="3584"/>
        <v>7.060821370164834E-2</v>
      </c>
      <c r="I4726" s="119">
        <f t="shared" si="3584"/>
        <v>0.10477552624825484</v>
      </c>
      <c r="J4726" s="119">
        <f t="shared" si="3584"/>
        <v>9.0138584372698491E-2</v>
      </c>
      <c r="K4726" s="119">
        <f t="shared" si="3584"/>
        <v>7.1811626533554662E-2</v>
      </c>
      <c r="L4726" s="119">
        <f t="shared" si="3584"/>
        <v>8.4696651386222663E-2</v>
      </c>
      <c r="M4726" s="119">
        <f t="shared" si="3584"/>
        <v>7.9931188880784571E-2</v>
      </c>
      <c r="N4726" s="119">
        <f t="shared" si="3584"/>
        <v>8.2877571578787695E-2</v>
      </c>
      <c r="O4726" s="119">
        <f t="shared" si="3584"/>
        <v>7.7914338589008675E-2</v>
      </c>
      <c r="P4726" s="175">
        <f t="shared" si="3578"/>
        <v>1</v>
      </c>
      <c r="Q4726" s="556">
        <f t="shared" si="3580"/>
        <v>-6.2649198713989218E-2</v>
      </c>
      <c r="R4726" s="83"/>
      <c r="S4726" s="83"/>
      <c r="T4726" s="67"/>
      <c r="U4726" s="209">
        <v>1</v>
      </c>
    </row>
    <row r="4727" spans="1:21" s="60" customFormat="1" ht="15.75" customHeight="1">
      <c r="A4727" s="60" t="s">
        <v>86</v>
      </c>
      <c r="B4727" s="513">
        <v>761</v>
      </c>
      <c r="C4727" s="606" t="s">
        <v>2078</v>
      </c>
      <c r="D4727" s="119">
        <f t="shared" si="3576"/>
        <v>8.8393707111366682E-2</v>
      </c>
      <c r="E4727" s="119">
        <f t="shared" ref="E4727:O4727" si="3585">E4750/$P4750</f>
        <v>8.0785991949396188E-2</v>
      </c>
      <c r="F4727" s="119">
        <f t="shared" si="3585"/>
        <v>8.5505562583860467E-2</v>
      </c>
      <c r="G4727" s="119">
        <f t="shared" si="3585"/>
        <v>8.2742353843204899E-2</v>
      </c>
      <c r="H4727" s="119">
        <f t="shared" si="3585"/>
        <v>7.315136285221388E-2</v>
      </c>
      <c r="I4727" s="119">
        <f t="shared" si="3585"/>
        <v>9.9133041978148387E-2</v>
      </c>
      <c r="J4727" s="119">
        <f t="shared" si="3585"/>
        <v>9.1048495303814439E-2</v>
      </c>
      <c r="K4727" s="119">
        <f t="shared" si="3585"/>
        <v>6.9771899559133599E-2</v>
      </c>
      <c r="L4727" s="119">
        <f t="shared" si="3585"/>
        <v>7.9739313781866966E-2</v>
      </c>
      <c r="M4727" s="119">
        <f t="shared" si="3585"/>
        <v>8.1081081081081072E-2</v>
      </c>
      <c r="N4727" s="119">
        <f t="shared" si="3585"/>
        <v>7.8205865439907984E-2</v>
      </c>
      <c r="O4727" s="119">
        <f t="shared" si="3585"/>
        <v>9.0441324516005381E-2</v>
      </c>
      <c r="P4727" s="175">
        <f t="shared" si="3578"/>
        <v>0.99999999999999978</v>
      </c>
      <c r="Q4727" s="556">
        <f t="shared" si="3580"/>
        <v>-5.9992045669627569E-2</v>
      </c>
      <c r="R4727" s="83"/>
      <c r="S4727" s="83"/>
      <c r="T4727" s="67"/>
      <c r="U4727" s="209">
        <v>1</v>
      </c>
    </row>
    <row r="4728" spans="1:21" s="60" customFormat="1" ht="15.75" customHeight="1">
      <c r="A4728" s="60" t="s">
        <v>86</v>
      </c>
      <c r="B4728" s="513">
        <v>762</v>
      </c>
      <c r="C4728" s="606" t="s">
        <v>2079</v>
      </c>
      <c r="D4728" s="119">
        <f t="shared" ref="D4728:O4730" si="3586">D4751/$P4751</f>
        <v>9.40274414850686E-2</v>
      </c>
      <c r="E4728" s="119">
        <f t="shared" si="3586"/>
        <v>7.7280064568200149E-2</v>
      </c>
      <c r="F4728" s="119">
        <f t="shared" si="3586"/>
        <v>8.7974172719935434E-2</v>
      </c>
      <c r="G4728" s="119">
        <f t="shared" si="3586"/>
        <v>8.292978208232446E-2</v>
      </c>
      <c r="H4728" s="119">
        <f t="shared" si="3586"/>
        <v>7.6876513317191281E-2</v>
      </c>
      <c r="I4728" s="119">
        <f t="shared" si="3586"/>
        <v>9.0193704600484259E-2</v>
      </c>
      <c r="J4728" s="119">
        <f t="shared" si="3586"/>
        <v>9.3825665859564158E-2</v>
      </c>
      <c r="K4728" s="119">
        <f t="shared" si="3586"/>
        <v>6.4568200161420494E-2</v>
      </c>
      <c r="L4728" s="119">
        <f t="shared" si="3586"/>
        <v>7.4858757062146897E-2</v>
      </c>
      <c r="M4728" s="119">
        <f t="shared" si="3586"/>
        <v>9.0799031476997569E-2</v>
      </c>
      <c r="N4728" s="119">
        <f t="shared" si="3586"/>
        <v>7.7280064568200149E-2</v>
      </c>
      <c r="O4728" s="119">
        <f t="shared" si="3586"/>
        <v>8.9386602098466522E-2</v>
      </c>
      <c r="P4728" s="175">
        <f t="shared" si="3578"/>
        <v>0.99999999999999989</v>
      </c>
      <c r="Q4728" s="556">
        <f t="shared" si="3580"/>
        <v>-5.0028752156411782E-2</v>
      </c>
      <c r="R4728" s="83"/>
      <c r="S4728" s="83"/>
      <c r="T4728" s="67"/>
      <c r="U4728" s="209">
        <v>1</v>
      </c>
    </row>
    <row r="4729" spans="1:21" s="60" customFormat="1" ht="15.75" hidden="1" customHeight="1" thickBot="1">
      <c r="A4729" s="60" t="s">
        <v>86</v>
      </c>
      <c r="B4729" s="409"/>
      <c r="C4729" s="457" t="s">
        <v>2080</v>
      </c>
      <c r="D4729" s="102" t="e">
        <f t="shared" si="3586"/>
        <v>#DIV/0!</v>
      </c>
      <c r="E4729" s="103" t="e">
        <f t="shared" si="3586"/>
        <v>#DIV/0!</v>
      </c>
      <c r="F4729" s="103" t="e">
        <f t="shared" si="3586"/>
        <v>#DIV/0!</v>
      </c>
      <c r="G4729" s="103" t="e">
        <f t="shared" si="3586"/>
        <v>#DIV/0!</v>
      </c>
      <c r="H4729" s="103" t="e">
        <f t="shared" si="3586"/>
        <v>#DIV/0!</v>
      </c>
      <c r="I4729" s="103" t="e">
        <f t="shared" si="3586"/>
        <v>#DIV/0!</v>
      </c>
      <c r="J4729" s="103" t="e">
        <f t="shared" si="3586"/>
        <v>#DIV/0!</v>
      </c>
      <c r="K4729" s="103" t="e">
        <f t="shared" si="3586"/>
        <v>#DIV/0!</v>
      </c>
      <c r="L4729" s="103" t="e">
        <f t="shared" si="3586"/>
        <v>#DIV/0!</v>
      </c>
      <c r="M4729" s="103" t="e">
        <f t="shared" si="3586"/>
        <v>#DIV/0!</v>
      </c>
      <c r="N4729" s="103" t="e">
        <f t="shared" si="3586"/>
        <v>#DIV/0!</v>
      </c>
      <c r="O4729" s="103" t="e">
        <f t="shared" si="3586"/>
        <v>#DIV/0!</v>
      </c>
      <c r="P4729" s="105" t="e">
        <f t="shared" si="3578"/>
        <v>#DIV/0!</v>
      </c>
      <c r="Q4729" s="106">
        <f t="shared" si="3580"/>
        <v>-1</v>
      </c>
      <c r="R4729" s="83"/>
      <c r="S4729" s="83"/>
      <c r="T4729" s="67"/>
      <c r="U4729" s="209">
        <v>2</v>
      </c>
    </row>
    <row r="4730" spans="1:21" s="60" customFormat="1" ht="15.75" hidden="1" customHeight="1" thickBot="1">
      <c r="A4730" s="60" t="s">
        <v>86</v>
      </c>
      <c r="B4730" s="213"/>
      <c r="C4730" s="43" t="s">
        <v>2081</v>
      </c>
      <c r="D4730" s="102" t="e">
        <f t="shared" si="3586"/>
        <v>#DIV/0!</v>
      </c>
      <c r="E4730" s="103" t="e">
        <f t="shared" si="3586"/>
        <v>#DIV/0!</v>
      </c>
      <c r="F4730" s="103" t="e">
        <f t="shared" si="3586"/>
        <v>#DIV/0!</v>
      </c>
      <c r="G4730" s="103" t="e">
        <f t="shared" si="3586"/>
        <v>#DIV/0!</v>
      </c>
      <c r="H4730" s="103" t="e">
        <f t="shared" si="3586"/>
        <v>#DIV/0!</v>
      </c>
      <c r="I4730" s="103" t="e">
        <f t="shared" si="3586"/>
        <v>#DIV/0!</v>
      </c>
      <c r="J4730" s="103" t="e">
        <f t="shared" si="3586"/>
        <v>#DIV/0!</v>
      </c>
      <c r="K4730" s="103" t="e">
        <f t="shared" si="3586"/>
        <v>#DIV/0!</v>
      </c>
      <c r="L4730" s="103" t="e">
        <f t="shared" si="3586"/>
        <v>#DIV/0!</v>
      </c>
      <c r="M4730" s="103" t="e">
        <f t="shared" si="3586"/>
        <v>#DIV/0!</v>
      </c>
      <c r="N4730" s="103" t="e">
        <f t="shared" si="3586"/>
        <v>#DIV/0!</v>
      </c>
      <c r="O4730" s="103" t="e">
        <f t="shared" si="3586"/>
        <v>#DIV/0!</v>
      </c>
      <c r="P4730" s="107" t="e">
        <f t="shared" si="3578"/>
        <v>#DIV/0!</v>
      </c>
      <c r="Q4730" s="108" t="e">
        <f t="shared" si="3580"/>
        <v>#DIV/0!</v>
      </c>
      <c r="R4730" s="83"/>
      <c r="S4730" s="83"/>
      <c r="T4730" s="67"/>
      <c r="U4730" s="209">
        <v>2</v>
      </c>
    </row>
    <row r="4731" spans="1:21" s="60" customFormat="1" ht="15.75" hidden="1" customHeight="1" thickBot="1">
      <c r="A4731" s="60" t="s">
        <v>86</v>
      </c>
      <c r="B4731" s="213"/>
      <c r="C4731" s="43" t="s">
        <v>2599</v>
      </c>
      <c r="D4731" s="102" t="e">
        <f t="shared" ref="D4731:O4731" si="3587">D4754/$P4754</f>
        <v>#DIV/0!</v>
      </c>
      <c r="E4731" s="103" t="e">
        <f t="shared" si="3587"/>
        <v>#DIV/0!</v>
      </c>
      <c r="F4731" s="103" t="e">
        <f t="shared" si="3587"/>
        <v>#DIV/0!</v>
      </c>
      <c r="G4731" s="103" t="e">
        <f t="shared" si="3587"/>
        <v>#DIV/0!</v>
      </c>
      <c r="H4731" s="103" t="e">
        <f t="shared" si="3587"/>
        <v>#DIV/0!</v>
      </c>
      <c r="I4731" s="103" t="e">
        <f t="shared" si="3587"/>
        <v>#DIV/0!</v>
      </c>
      <c r="J4731" s="103" t="e">
        <f t="shared" si="3587"/>
        <v>#DIV/0!</v>
      </c>
      <c r="K4731" s="103" t="e">
        <f t="shared" si="3587"/>
        <v>#DIV/0!</v>
      </c>
      <c r="L4731" s="103" t="e">
        <f t="shared" si="3587"/>
        <v>#DIV/0!</v>
      </c>
      <c r="M4731" s="103" t="e">
        <f t="shared" si="3587"/>
        <v>#DIV/0!</v>
      </c>
      <c r="N4731" s="103" t="e">
        <f t="shared" si="3587"/>
        <v>#DIV/0!</v>
      </c>
      <c r="O4731" s="103" t="e">
        <f t="shared" si="3587"/>
        <v>#DIV/0!</v>
      </c>
      <c r="P4731" s="107" t="e">
        <f t="shared" ref="P4731:P4733" si="3588">SUM(D4731:O4731)</f>
        <v>#DIV/0!</v>
      </c>
      <c r="Q4731" s="108" t="e">
        <f t="shared" ref="Q4731:Q4733" si="3589">(P4754/P4753-1)</f>
        <v>#DIV/0!</v>
      </c>
      <c r="R4731" s="83"/>
      <c r="S4731" s="83"/>
      <c r="T4731" s="67"/>
      <c r="U4731" s="209">
        <v>2</v>
      </c>
    </row>
    <row r="4732" spans="1:21" s="60" customFormat="1" ht="15.75" hidden="1" customHeight="1" thickBot="1">
      <c r="A4732" s="60" t="s">
        <v>86</v>
      </c>
      <c r="B4732" s="213"/>
      <c r="C4732" s="43" t="s">
        <v>2695</v>
      </c>
      <c r="D4732" s="102" t="e">
        <f t="shared" ref="D4732:O4732" si="3590">D4755/$P4755</f>
        <v>#DIV/0!</v>
      </c>
      <c r="E4732" s="103" t="e">
        <f t="shared" si="3590"/>
        <v>#DIV/0!</v>
      </c>
      <c r="F4732" s="103" t="e">
        <f t="shared" si="3590"/>
        <v>#DIV/0!</v>
      </c>
      <c r="G4732" s="103" t="e">
        <f t="shared" si="3590"/>
        <v>#DIV/0!</v>
      </c>
      <c r="H4732" s="103" t="e">
        <f t="shared" si="3590"/>
        <v>#DIV/0!</v>
      </c>
      <c r="I4732" s="103" t="e">
        <f t="shared" si="3590"/>
        <v>#DIV/0!</v>
      </c>
      <c r="J4732" s="103" t="e">
        <f t="shared" si="3590"/>
        <v>#DIV/0!</v>
      </c>
      <c r="K4732" s="103" t="e">
        <f t="shared" si="3590"/>
        <v>#DIV/0!</v>
      </c>
      <c r="L4732" s="103" t="e">
        <f t="shared" si="3590"/>
        <v>#DIV/0!</v>
      </c>
      <c r="M4732" s="103" t="e">
        <f t="shared" si="3590"/>
        <v>#DIV/0!</v>
      </c>
      <c r="N4732" s="103" t="e">
        <f t="shared" si="3590"/>
        <v>#DIV/0!</v>
      </c>
      <c r="O4732" s="103" t="e">
        <f t="shared" si="3590"/>
        <v>#DIV/0!</v>
      </c>
      <c r="P4732" s="107" t="e">
        <f t="shared" si="3588"/>
        <v>#DIV/0!</v>
      </c>
      <c r="Q4732" s="108" t="e">
        <f t="shared" si="3589"/>
        <v>#DIV/0!</v>
      </c>
      <c r="R4732" s="83"/>
      <c r="S4732" s="83"/>
      <c r="T4732" s="67"/>
      <c r="U4732" s="209">
        <v>2</v>
      </c>
    </row>
    <row r="4733" spans="1:21" s="60" customFormat="1" ht="15.75" hidden="1" customHeight="1" thickBot="1">
      <c r="A4733" s="60" t="s">
        <v>86</v>
      </c>
      <c r="B4733" s="213"/>
      <c r="C4733" s="43" t="s">
        <v>2791</v>
      </c>
      <c r="D4733" s="102" t="e">
        <f>D4756/$P4756</f>
        <v>#DIV/0!</v>
      </c>
      <c r="E4733" s="103" t="e">
        <f t="shared" ref="E4733:O4733" si="3591">E4756/$P4756</f>
        <v>#DIV/0!</v>
      </c>
      <c r="F4733" s="103" t="e">
        <f t="shared" si="3591"/>
        <v>#DIV/0!</v>
      </c>
      <c r="G4733" s="103" t="e">
        <f t="shared" si="3591"/>
        <v>#DIV/0!</v>
      </c>
      <c r="H4733" s="103" t="e">
        <f t="shared" si="3591"/>
        <v>#DIV/0!</v>
      </c>
      <c r="I4733" s="103" t="e">
        <f t="shared" si="3591"/>
        <v>#DIV/0!</v>
      </c>
      <c r="J4733" s="103" t="e">
        <f t="shared" si="3591"/>
        <v>#DIV/0!</v>
      </c>
      <c r="K4733" s="103" t="e">
        <f t="shared" si="3591"/>
        <v>#DIV/0!</v>
      </c>
      <c r="L4733" s="103" t="e">
        <f t="shared" si="3591"/>
        <v>#DIV/0!</v>
      </c>
      <c r="M4733" s="103" t="e">
        <f t="shared" si="3591"/>
        <v>#DIV/0!</v>
      </c>
      <c r="N4733" s="103" t="e">
        <f t="shared" si="3591"/>
        <v>#DIV/0!</v>
      </c>
      <c r="O4733" s="103" t="e">
        <f t="shared" si="3591"/>
        <v>#DIV/0!</v>
      </c>
      <c r="P4733" s="107" t="e">
        <f t="shared" si="3588"/>
        <v>#DIV/0!</v>
      </c>
      <c r="Q4733" s="108" t="e">
        <f t="shared" si="3589"/>
        <v>#DIV/0!</v>
      </c>
      <c r="R4733" s="83"/>
      <c r="S4733" s="83"/>
      <c r="T4733" s="67"/>
      <c r="U4733" s="209">
        <v>2</v>
      </c>
    </row>
    <row r="4734" spans="1:21" s="60" customFormat="1" ht="15.75" hidden="1" customHeight="1" thickBot="1">
      <c r="A4734" s="60" t="s">
        <v>86</v>
      </c>
      <c r="B4734" s="213"/>
      <c r="C4734" s="44" t="s">
        <v>399</v>
      </c>
      <c r="D4734" s="351">
        <v>86.2</v>
      </c>
      <c r="E4734" s="352">
        <v>75.599999999999994</v>
      </c>
      <c r="F4734" s="352">
        <v>75.7</v>
      </c>
      <c r="G4734" s="114">
        <v>68.400000000000006</v>
      </c>
      <c r="H4734" s="114">
        <v>79.900000000000006</v>
      </c>
      <c r="I4734" s="114">
        <v>80.3</v>
      </c>
      <c r="J4734" s="114">
        <v>87</v>
      </c>
      <c r="K4734" s="114">
        <v>61.3</v>
      </c>
      <c r="L4734" s="114">
        <v>62.5</v>
      </c>
      <c r="M4734" s="114">
        <v>88</v>
      </c>
      <c r="N4734" s="114">
        <v>78.599999999999994</v>
      </c>
      <c r="O4734" s="114">
        <v>80.7</v>
      </c>
      <c r="P4734" s="112">
        <f>SUM(D4734:O4734)</f>
        <v>924.19999999999993</v>
      </c>
      <c r="Q4734" s="84"/>
      <c r="R4734" s="110"/>
      <c r="S4734" s="83"/>
      <c r="T4734" s="67"/>
      <c r="U4734" s="209">
        <v>2</v>
      </c>
    </row>
    <row r="4735" spans="1:21" s="60" customFormat="1" ht="15.75" hidden="1" customHeight="1" thickBot="1">
      <c r="A4735" s="60" t="s">
        <v>86</v>
      </c>
      <c r="B4735" s="213"/>
      <c r="C4735" s="43" t="s">
        <v>400</v>
      </c>
      <c r="D4735" s="109">
        <v>76.543703820000005</v>
      </c>
      <c r="E4735" s="110">
        <v>71.956350040000004</v>
      </c>
      <c r="F4735" s="110">
        <v>69.036514089999997</v>
      </c>
      <c r="G4735" s="110">
        <v>74.389012890000004</v>
      </c>
      <c r="H4735" s="110">
        <v>73.435486620000006</v>
      </c>
      <c r="I4735" s="110">
        <v>64.055286050000007</v>
      </c>
      <c r="J4735" s="110">
        <v>87.979120750000007</v>
      </c>
      <c r="K4735" s="110">
        <v>53.272554999999997</v>
      </c>
      <c r="L4735" s="110">
        <v>70.455806999999993</v>
      </c>
      <c r="M4735" s="110">
        <v>73.629997500000002</v>
      </c>
      <c r="N4735" s="110">
        <v>74.142634000000001</v>
      </c>
      <c r="O4735" s="111">
        <v>70.555273990000003</v>
      </c>
      <c r="P4735" s="112">
        <f>SUM(D4735:O4735)</f>
        <v>859.45174175</v>
      </c>
      <c r="Q4735" s="240"/>
      <c r="R4735" s="305"/>
      <c r="S4735" s="315"/>
      <c r="T4735" s="242"/>
      <c r="U4735" s="209">
        <v>2</v>
      </c>
    </row>
    <row r="4736" spans="1:21" s="60" customFormat="1" ht="15.75" hidden="1" customHeight="1" thickBot="1">
      <c r="A4736" s="60" t="s">
        <v>86</v>
      </c>
      <c r="B4736" s="213"/>
      <c r="C4736" s="43" t="s">
        <v>440</v>
      </c>
      <c r="D4736" s="109">
        <v>78.661583050000004</v>
      </c>
      <c r="E4736" s="110">
        <v>66.956388599999997</v>
      </c>
      <c r="F4736" s="110">
        <v>70.542990739999993</v>
      </c>
      <c r="G4736" s="110">
        <v>64.398103520000006</v>
      </c>
      <c r="H4736" s="110">
        <v>74.699555119999999</v>
      </c>
      <c r="I4736" s="110">
        <v>66.979039999999998</v>
      </c>
      <c r="J4736" s="110">
        <v>94.363491319999994</v>
      </c>
      <c r="K4736" s="110">
        <v>43.285347000000002</v>
      </c>
      <c r="L4736" s="110">
        <v>58.958449629999997</v>
      </c>
      <c r="M4736" s="110">
        <v>81.060101970000005</v>
      </c>
      <c r="N4736" s="110">
        <v>72.246245999999999</v>
      </c>
      <c r="O4736" s="111">
        <v>71.636939999999996</v>
      </c>
      <c r="P4736" s="112">
        <f t="shared" ref="P4736:P4741" si="3592">SUM(D4736:O4736)</f>
        <v>843.78823695000006</v>
      </c>
      <c r="Q4736" s="80"/>
      <c r="R4736" s="110"/>
      <c r="S4736" s="114"/>
      <c r="T4736" s="115">
        <f t="shared" ref="T4736:T4742" si="3593">R4736-S4736</f>
        <v>0</v>
      </c>
      <c r="U4736" s="209">
        <v>2</v>
      </c>
    </row>
    <row r="4737" spans="1:21" s="60" customFormat="1" ht="15.75" hidden="1" customHeight="1" thickBot="1">
      <c r="A4737" s="60" t="s">
        <v>86</v>
      </c>
      <c r="B4737" s="213"/>
      <c r="C4737" s="43" t="s">
        <v>620</v>
      </c>
      <c r="D4737" s="109">
        <v>64.53359141</v>
      </c>
      <c r="E4737" s="110">
        <v>66.531789000000003</v>
      </c>
      <c r="F4737" s="110">
        <v>71.402916860000005</v>
      </c>
      <c r="G4737" s="110">
        <v>68.720263369999998</v>
      </c>
      <c r="H4737" s="110">
        <v>66.704766800000002</v>
      </c>
      <c r="I4737" s="110">
        <v>71.591632579999995</v>
      </c>
      <c r="J4737" s="110">
        <v>90.512888129999993</v>
      </c>
      <c r="K4737" s="110">
        <v>47.585128300000001</v>
      </c>
      <c r="L4737" s="110">
        <v>59.515111079999997</v>
      </c>
      <c r="M4737" s="110">
        <v>68.449568299999996</v>
      </c>
      <c r="N4737" s="110">
        <v>67.732714299999998</v>
      </c>
      <c r="O4737" s="111">
        <v>67.023829000000006</v>
      </c>
      <c r="P4737" s="112">
        <f t="shared" si="3592"/>
        <v>810.30419912999992</v>
      </c>
      <c r="Q4737" s="80"/>
      <c r="R4737" s="110"/>
      <c r="S4737" s="114"/>
      <c r="T4737" s="115">
        <f t="shared" si="3593"/>
        <v>0</v>
      </c>
      <c r="U4737" s="209">
        <v>2</v>
      </c>
    </row>
    <row r="4738" spans="1:21" s="60" customFormat="1" ht="15.75" hidden="1" customHeight="1" thickBot="1">
      <c r="A4738" s="60" t="s">
        <v>86</v>
      </c>
      <c r="B4738" s="213"/>
      <c r="C4738" s="43" t="s">
        <v>716</v>
      </c>
      <c r="D4738" s="109">
        <v>71.689833379999996</v>
      </c>
      <c r="E4738" s="110">
        <v>66.296559999999999</v>
      </c>
      <c r="F4738" s="110">
        <v>69.207137000000003</v>
      </c>
      <c r="G4738" s="110">
        <v>66.634323760000001</v>
      </c>
      <c r="H4738" s="110">
        <v>62.318476150000002</v>
      </c>
      <c r="I4738" s="110">
        <v>83.358264879999993</v>
      </c>
      <c r="J4738" s="110">
        <v>83.470129560000004</v>
      </c>
      <c r="K4738" s="110">
        <v>28.691812670000001</v>
      </c>
      <c r="L4738" s="110">
        <v>71.909909020000001</v>
      </c>
      <c r="M4738" s="110">
        <v>69.159098749999998</v>
      </c>
      <c r="N4738" s="110">
        <v>72.967779620000002</v>
      </c>
      <c r="O4738" s="111">
        <v>70.368240319999998</v>
      </c>
      <c r="P4738" s="112">
        <f t="shared" si="3592"/>
        <v>816.07156510999994</v>
      </c>
      <c r="Q4738" s="80"/>
      <c r="R4738" s="110"/>
      <c r="S4738" s="114"/>
      <c r="T4738" s="115">
        <f t="shared" si="3593"/>
        <v>0</v>
      </c>
      <c r="U4738" s="209">
        <v>2</v>
      </c>
    </row>
    <row r="4739" spans="1:21" s="60" customFormat="1" ht="15.75" hidden="1" customHeight="1" thickBot="1">
      <c r="A4739" s="60" t="s">
        <v>86</v>
      </c>
      <c r="B4739" s="213"/>
      <c r="C4739" s="43" t="s">
        <v>805</v>
      </c>
      <c r="D4739" s="151">
        <v>71.137618739999994</v>
      </c>
      <c r="E4739" s="152">
        <v>69.807226700000001</v>
      </c>
      <c r="F4739" s="152">
        <v>68.745196100000015</v>
      </c>
      <c r="G4739" s="152">
        <v>61.07369823999997</v>
      </c>
      <c r="H4739" s="152">
        <v>69.025379840000028</v>
      </c>
      <c r="I4739" s="152">
        <v>73.626089120000017</v>
      </c>
      <c r="J4739" s="152">
        <v>80.202633959999957</v>
      </c>
      <c r="K4739" s="152">
        <v>55.417308199999979</v>
      </c>
      <c r="L4739" s="152">
        <v>66.258649009999999</v>
      </c>
      <c r="M4739" s="152">
        <v>70.255729670000051</v>
      </c>
      <c r="N4739" s="152">
        <v>74.528368629999932</v>
      </c>
      <c r="O4739" s="111">
        <v>64.367818940000006</v>
      </c>
      <c r="P4739" s="112">
        <f t="shared" si="3592"/>
        <v>824.44571714999995</v>
      </c>
      <c r="Q4739" s="80"/>
      <c r="R4739" s="110"/>
      <c r="S4739" s="114"/>
      <c r="T4739" s="115">
        <f t="shared" si="3593"/>
        <v>0</v>
      </c>
      <c r="U4739" s="209">
        <v>2</v>
      </c>
    </row>
    <row r="4740" spans="1:21" s="60" customFormat="1" ht="15.75" hidden="1" customHeight="1" thickBot="1">
      <c r="A4740" s="60" t="s">
        <v>86</v>
      </c>
      <c r="B4740" s="213"/>
      <c r="C4740" s="43" t="s">
        <v>884</v>
      </c>
      <c r="D4740" s="306">
        <v>72.746229310000004</v>
      </c>
      <c r="E4740" s="307">
        <v>64.345069570000007</v>
      </c>
      <c r="F4740" s="307">
        <v>78.274518689999979</v>
      </c>
      <c r="G4740" s="307">
        <v>56.379820800000005</v>
      </c>
      <c r="H4740" s="307">
        <v>73.156778099999997</v>
      </c>
      <c r="I4740" s="307">
        <v>72.645457940000028</v>
      </c>
      <c r="J4740" s="307">
        <v>76.983481810000001</v>
      </c>
      <c r="K4740" s="307">
        <v>46.046616429999972</v>
      </c>
      <c r="L4740" s="307">
        <v>65.874025009999968</v>
      </c>
      <c r="M4740" s="307">
        <v>73.685409120000031</v>
      </c>
      <c r="N4740" s="307">
        <v>67.015755000000013</v>
      </c>
      <c r="O4740" s="308">
        <v>72.658469129999958</v>
      </c>
      <c r="P4740" s="309">
        <f t="shared" si="3592"/>
        <v>819.81163090999996</v>
      </c>
      <c r="Q4740" s="80"/>
      <c r="R4740" s="109"/>
      <c r="S4740" s="109"/>
      <c r="T4740" s="52">
        <f>S4740-R4740</f>
        <v>0</v>
      </c>
      <c r="U4740" s="209">
        <v>2</v>
      </c>
    </row>
    <row r="4741" spans="1:21" s="60" customFormat="1" ht="15.75" hidden="1" customHeight="1">
      <c r="A4741" s="60" t="s">
        <v>86</v>
      </c>
      <c r="B4741" s="512"/>
      <c r="C4741" s="44" t="s">
        <v>968</v>
      </c>
      <c r="D4741" s="306">
        <v>67.596462000000002</v>
      </c>
      <c r="E4741" s="307">
        <v>63.154733999999991</v>
      </c>
      <c r="F4741" s="307">
        <v>72.168137000000002</v>
      </c>
      <c r="G4741" s="307">
        <v>62.03828900000002</v>
      </c>
      <c r="H4741" s="307">
        <v>65.546023999999989</v>
      </c>
      <c r="I4741" s="307">
        <v>68.11380945999997</v>
      </c>
      <c r="J4741" s="307">
        <v>70.540978560000042</v>
      </c>
      <c r="K4741" s="307">
        <v>60.02571800000004</v>
      </c>
      <c r="L4741" s="307">
        <v>63.910246699999895</v>
      </c>
      <c r="M4741" s="307">
        <v>70.873754200000008</v>
      </c>
      <c r="N4741" s="307">
        <v>61.747467780000079</v>
      </c>
      <c r="O4741" s="308">
        <v>61.972502999999961</v>
      </c>
      <c r="P4741" s="309">
        <f t="shared" si="3592"/>
        <v>787.68812370000001</v>
      </c>
      <c r="Q4741" s="80"/>
      <c r="R4741" s="307">
        <v>803</v>
      </c>
      <c r="S4741" s="342">
        <v>803</v>
      </c>
      <c r="T4741" s="355">
        <f t="shared" si="3593"/>
        <v>0</v>
      </c>
      <c r="U4741" s="209">
        <v>2</v>
      </c>
    </row>
    <row r="4742" spans="1:21" s="60" customFormat="1" ht="15.6" customHeight="1">
      <c r="A4742" s="60" t="s">
        <v>86</v>
      </c>
      <c r="B4742" s="513">
        <v>763</v>
      </c>
      <c r="C4742" s="606" t="s">
        <v>2827</v>
      </c>
      <c r="D4742" s="551">
        <v>46.6</v>
      </c>
      <c r="E4742" s="551">
        <v>38.299999999999997</v>
      </c>
      <c r="F4742" s="551">
        <v>43.6</v>
      </c>
      <c r="G4742" s="551">
        <v>41.1</v>
      </c>
      <c r="H4742" s="551">
        <v>38.1</v>
      </c>
      <c r="I4742" s="551">
        <v>44.7</v>
      </c>
      <c r="J4742" s="551">
        <v>46.5</v>
      </c>
      <c r="K4742" s="551">
        <v>32</v>
      </c>
      <c r="L4742" s="551">
        <v>37.1</v>
      </c>
      <c r="M4742" s="551">
        <v>45</v>
      </c>
      <c r="N4742" s="551">
        <v>38.299999999999997</v>
      </c>
      <c r="O4742" s="551">
        <f>(R4742)-SUM(D4742:N4742)</f>
        <v>44.300000000000011</v>
      </c>
      <c r="P4742" s="552">
        <f t="shared" ref="P4742" si="3594">SUM(D4742:O4742)</f>
        <v>495.6</v>
      </c>
      <c r="Q4742" s="173"/>
      <c r="R4742" s="551">
        <v>495.6</v>
      </c>
      <c r="S4742" s="551">
        <v>495.6</v>
      </c>
      <c r="T4742" s="521">
        <f t="shared" si="3593"/>
        <v>0</v>
      </c>
      <c r="U4742" s="209">
        <v>1</v>
      </c>
    </row>
    <row r="4743" spans="1:21" s="60" customFormat="1" ht="15.75" hidden="1" customHeight="1" thickBot="1">
      <c r="A4743" s="60" t="s">
        <v>86</v>
      </c>
      <c r="B4743" s="409"/>
      <c r="C4743" s="457" t="s">
        <v>1104</v>
      </c>
      <c r="D4743" s="312">
        <v>67.567369099999993</v>
      </c>
      <c r="E4743" s="313">
        <v>61.534850380000009</v>
      </c>
      <c r="F4743" s="313">
        <v>74.793835330000007</v>
      </c>
      <c r="G4743" s="313">
        <v>59.19713741999999</v>
      </c>
      <c r="H4743" s="313">
        <v>59.59089388000001</v>
      </c>
      <c r="I4743" s="313">
        <v>64.619473019999987</v>
      </c>
      <c r="J4743" s="313">
        <v>69.350366059999999</v>
      </c>
      <c r="K4743" s="419">
        <v>54.380229999999983</v>
      </c>
      <c r="L4743" s="419">
        <v>59.207262000000014</v>
      </c>
      <c r="M4743" s="419">
        <v>58.785482000000002</v>
      </c>
      <c r="N4743" s="419">
        <v>51.50531860000001</v>
      </c>
      <c r="O4743" s="305">
        <v>72.62150239999994</v>
      </c>
      <c r="P4743" s="314">
        <f>SUM(D4743:O4743)</f>
        <v>753.15372018999994</v>
      </c>
      <c r="Q4743" s="75"/>
      <c r="R4743" s="402">
        <v>762.2</v>
      </c>
      <c r="S4743" s="343">
        <v>762.2</v>
      </c>
      <c r="T4743" s="549">
        <f>R4743-S4743</f>
        <v>0</v>
      </c>
      <c r="U4743" s="209">
        <v>2</v>
      </c>
    </row>
    <row r="4744" spans="1:21" s="60" customFormat="1" ht="15.75" hidden="1" customHeight="1" thickBot="1">
      <c r="A4744" s="60" t="s">
        <v>86</v>
      </c>
      <c r="B4744" s="62"/>
      <c r="C4744" s="43" t="s">
        <v>2072</v>
      </c>
      <c r="D4744" s="109">
        <v>62.955449000000002</v>
      </c>
      <c r="E4744" s="110">
        <v>57.317754480000005</v>
      </c>
      <c r="F4744" s="110">
        <v>67.688261519999998</v>
      </c>
      <c r="G4744" s="110">
        <v>42.730515999999994</v>
      </c>
      <c r="H4744" s="110">
        <v>64.870929999999987</v>
      </c>
      <c r="I4744" s="110">
        <v>54.806127020000019</v>
      </c>
      <c r="J4744" s="110">
        <v>71.674059999999997</v>
      </c>
      <c r="K4744" s="152">
        <v>51.60938699999997</v>
      </c>
      <c r="L4744" s="152">
        <v>66.430703999999992</v>
      </c>
      <c r="M4744" s="152">
        <v>74.036205999999993</v>
      </c>
      <c r="N4744" s="152">
        <v>56.063370500000019</v>
      </c>
      <c r="O4744" s="111">
        <v>53.009955999999988</v>
      </c>
      <c r="P4744" s="112">
        <f t="shared" ref="P4744:P4753" si="3595">SUM(D4744:O4744)</f>
        <v>723.19272151999996</v>
      </c>
      <c r="Q4744" s="75"/>
      <c r="R4744" s="109">
        <v>728.9</v>
      </c>
      <c r="S4744" s="114">
        <v>728.9</v>
      </c>
      <c r="T4744" s="310">
        <f t="shared" ref="T4744:T4753" si="3596">R4744-S4744</f>
        <v>0</v>
      </c>
      <c r="U4744" s="209">
        <v>2</v>
      </c>
    </row>
    <row r="4745" spans="1:21" s="60" customFormat="1" ht="15.75" hidden="1" customHeight="1" thickBot="1">
      <c r="A4745" s="60" t="s">
        <v>86</v>
      </c>
      <c r="B4745" s="62"/>
      <c r="C4745" s="43" t="s">
        <v>2073</v>
      </c>
      <c r="D4745" s="312">
        <v>67.824652999999998</v>
      </c>
      <c r="E4745" s="313">
        <v>59.101674110000005</v>
      </c>
      <c r="F4745" s="313">
        <v>68.736974859999989</v>
      </c>
      <c r="G4745" s="313">
        <v>54.598286999999999</v>
      </c>
      <c r="H4745" s="313">
        <v>57.198611249999999</v>
      </c>
      <c r="I4745" s="313">
        <v>69.469264010000018</v>
      </c>
      <c r="J4745" s="313">
        <v>65.907022999999981</v>
      </c>
      <c r="K4745" s="313">
        <v>44.506388000000015</v>
      </c>
      <c r="L4745" s="313">
        <v>54.977061000000049</v>
      </c>
      <c r="M4745" s="313">
        <v>60.955373989999998</v>
      </c>
      <c r="N4745" s="313">
        <v>67.568915009999955</v>
      </c>
      <c r="O4745" s="305">
        <v>52.448835519999989</v>
      </c>
      <c r="P4745" s="314">
        <f t="shared" si="3595"/>
        <v>723.29306075</v>
      </c>
      <c r="Q4745" s="79"/>
      <c r="R4745" s="117">
        <v>735.1</v>
      </c>
      <c r="S4745" s="114">
        <v>735.1</v>
      </c>
      <c r="T4745" s="115">
        <f t="shared" si="3596"/>
        <v>0</v>
      </c>
      <c r="U4745" s="209">
        <v>2</v>
      </c>
    </row>
    <row r="4746" spans="1:21" s="60" customFormat="1" ht="15.6" hidden="1" customHeight="1" thickBot="1">
      <c r="A4746" s="60" t="s">
        <v>86</v>
      </c>
      <c r="B4746" s="62"/>
      <c r="C4746" s="43" t="s">
        <v>2074</v>
      </c>
      <c r="D4746" s="151">
        <v>69.886979999999994</v>
      </c>
      <c r="E4746" s="152">
        <v>50.733618840000005</v>
      </c>
      <c r="F4746" s="152">
        <v>56.320597000000006</v>
      </c>
      <c r="G4746" s="152">
        <v>59.482415759999981</v>
      </c>
      <c r="H4746" s="152">
        <v>54.614272129999989</v>
      </c>
      <c r="I4746" s="152">
        <v>58.645712830000036</v>
      </c>
      <c r="J4746" s="152">
        <v>65.727444999999989</v>
      </c>
      <c r="K4746" s="152">
        <v>43.686695279999981</v>
      </c>
      <c r="L4746" s="152">
        <v>52.041845620000004</v>
      </c>
      <c r="M4746" s="152">
        <v>63.777607400000022</v>
      </c>
      <c r="N4746" s="152">
        <v>55.041665249999937</v>
      </c>
      <c r="O4746" s="111">
        <v>59.006393000000003</v>
      </c>
      <c r="P4746" s="112">
        <f t="shared" si="3595"/>
        <v>688.96524810999995</v>
      </c>
      <c r="Q4746" s="113"/>
      <c r="R4746" s="109">
        <v>698.2</v>
      </c>
      <c r="S4746" s="114">
        <v>698.2</v>
      </c>
      <c r="T4746" s="115">
        <f t="shared" si="3596"/>
        <v>0</v>
      </c>
      <c r="U4746" s="209">
        <v>2</v>
      </c>
    </row>
    <row r="4747" spans="1:21" s="60" customFormat="1" ht="15.6" hidden="1" customHeight="1" thickBot="1">
      <c r="A4747" s="60" t="s">
        <v>86</v>
      </c>
      <c r="B4747" s="62"/>
      <c r="C4747" s="43" t="s">
        <v>2075</v>
      </c>
      <c r="D4747" s="151">
        <v>60.677426359999998</v>
      </c>
      <c r="E4747" s="152">
        <v>49.984112949999997</v>
      </c>
      <c r="F4747" s="152">
        <v>55.013208800000001</v>
      </c>
      <c r="G4747" s="152">
        <v>56.106577659999999</v>
      </c>
      <c r="H4747" s="152">
        <v>42.314180199999981</v>
      </c>
      <c r="I4747" s="152">
        <v>61.682189000000051</v>
      </c>
      <c r="J4747" s="152">
        <v>70.125549999999976</v>
      </c>
      <c r="K4747" s="152">
        <v>33.141557250000005</v>
      </c>
      <c r="L4747" s="152">
        <v>46.451955999999996</v>
      </c>
      <c r="M4747" s="152">
        <v>64.461271299999964</v>
      </c>
      <c r="N4747" s="152">
        <v>54.749287220000042</v>
      </c>
      <c r="O4747" s="111">
        <v>54.337922619999972</v>
      </c>
      <c r="P4747" s="112">
        <f t="shared" si="3595"/>
        <v>649.04523935999998</v>
      </c>
      <c r="Q4747" s="113"/>
      <c r="R4747" s="109">
        <v>653.5</v>
      </c>
      <c r="S4747" s="114">
        <v>653.5</v>
      </c>
      <c r="T4747" s="115">
        <f t="shared" si="3596"/>
        <v>0</v>
      </c>
      <c r="U4747" s="209">
        <v>2</v>
      </c>
    </row>
    <row r="4748" spans="1:21" s="60" customFormat="1" ht="15.75" hidden="1" customHeight="1" thickBot="1">
      <c r="A4748" s="60" t="s">
        <v>86</v>
      </c>
      <c r="B4748" s="62">
        <f>+B4742+1</f>
        <v>764</v>
      </c>
      <c r="C4748" s="43" t="s">
        <v>2076</v>
      </c>
      <c r="D4748" s="110">
        <v>49.211565780000001</v>
      </c>
      <c r="E4748" s="110">
        <v>41.024200339999993</v>
      </c>
      <c r="F4748" s="110">
        <v>57.195826780000004</v>
      </c>
      <c r="G4748" s="110">
        <v>16.733159879999988</v>
      </c>
      <c r="H4748" s="110">
        <v>46.589856000000019</v>
      </c>
      <c r="I4748" s="110">
        <v>90.349119789999975</v>
      </c>
      <c r="J4748" s="110">
        <v>60.934240390000014</v>
      </c>
      <c r="K4748" s="110">
        <v>35.509684559999982</v>
      </c>
      <c r="L4748" s="110">
        <v>38.982567329999995</v>
      </c>
      <c r="M4748" s="110">
        <v>57.52971500000001</v>
      </c>
      <c r="N4748" s="110">
        <v>23.649399000000017</v>
      </c>
      <c r="O4748" s="111">
        <v>74.379883869999958</v>
      </c>
      <c r="P4748" s="112">
        <f t="shared" si="3595"/>
        <v>592.08921871999996</v>
      </c>
      <c r="Q4748" s="79"/>
      <c r="R4748" s="116">
        <v>613.1</v>
      </c>
      <c r="S4748" s="114">
        <v>613.1</v>
      </c>
      <c r="T4748" s="115">
        <f t="shared" si="3596"/>
        <v>0</v>
      </c>
      <c r="U4748" s="209">
        <v>2</v>
      </c>
    </row>
    <row r="4749" spans="1:21" s="60" customFormat="1" ht="15.75" hidden="1" customHeight="1">
      <c r="A4749" s="60" t="s">
        <v>86</v>
      </c>
      <c r="B4749" s="408">
        <v>818</v>
      </c>
      <c r="C4749" s="546" t="s">
        <v>2077</v>
      </c>
      <c r="D4749" s="306">
        <v>48.655194000000002</v>
      </c>
      <c r="E4749" s="307">
        <v>45.535818589999998</v>
      </c>
      <c r="F4749" s="307">
        <v>44.799823149999995</v>
      </c>
      <c r="G4749" s="307">
        <v>48.179276200000004</v>
      </c>
      <c r="H4749" s="307">
        <v>39.187227000000007</v>
      </c>
      <c r="I4749" s="307">
        <v>58.149924999999968</v>
      </c>
      <c r="J4749" s="307">
        <v>50.026491000000021</v>
      </c>
      <c r="K4749" s="307">
        <v>39.855115469999987</v>
      </c>
      <c r="L4749" s="307">
        <v>47.00624375000001</v>
      </c>
      <c r="M4749" s="307">
        <v>44.361434439999982</v>
      </c>
      <c r="N4749" s="307">
        <v>45.996663000000012</v>
      </c>
      <c r="O4749" s="308">
        <v>43.242092000000071</v>
      </c>
      <c r="P4749" s="309">
        <f t="shared" si="3595"/>
        <v>554.99530360000006</v>
      </c>
      <c r="Q4749" s="79"/>
      <c r="R4749" s="307">
        <v>555.79999999999995</v>
      </c>
      <c r="S4749" s="342">
        <v>555.79999999999995</v>
      </c>
      <c r="T4749" s="355">
        <f t="shared" si="3596"/>
        <v>0</v>
      </c>
      <c r="U4749" s="209">
        <v>2</v>
      </c>
    </row>
    <row r="4750" spans="1:21" s="60" customFormat="1" ht="15.75" customHeight="1">
      <c r="A4750" s="60" t="s">
        <v>86</v>
      </c>
      <c r="B4750" s="513">
        <v>764</v>
      </c>
      <c r="C4750" s="606" t="s">
        <v>2078</v>
      </c>
      <c r="D4750" s="551">
        <v>46.114997000000002</v>
      </c>
      <c r="E4750" s="551">
        <v>42.146051999999997</v>
      </c>
      <c r="F4750" s="551">
        <v>44.608252000000007</v>
      </c>
      <c r="G4750" s="551">
        <v>43.166685999999999</v>
      </c>
      <c r="H4750" s="551">
        <v>38.163065999999986</v>
      </c>
      <c r="I4750" s="551">
        <v>51.717708000000016</v>
      </c>
      <c r="J4750" s="565">
        <v>47.5</v>
      </c>
      <c r="K4750" s="565">
        <v>36.4</v>
      </c>
      <c r="L4750" s="565">
        <v>41.6</v>
      </c>
      <c r="M4750" s="565">
        <v>42.3</v>
      </c>
      <c r="N4750" s="565">
        <v>40.799999999999997</v>
      </c>
      <c r="O4750" s="551">
        <f>(R4750)-SUM(D4750:N4750)</f>
        <v>47.183239000000015</v>
      </c>
      <c r="P4750" s="552">
        <f t="shared" si="3595"/>
        <v>521.70000000000005</v>
      </c>
      <c r="Q4750" s="523"/>
      <c r="R4750" s="553">
        <v>521.70000000000005</v>
      </c>
      <c r="S4750" s="551">
        <v>521.70000000000005</v>
      </c>
      <c r="T4750" s="521">
        <f t="shared" si="3596"/>
        <v>0</v>
      </c>
      <c r="U4750" s="209">
        <v>1</v>
      </c>
    </row>
    <row r="4751" spans="1:21" s="60" customFormat="1" ht="15.75" customHeight="1">
      <c r="A4751" s="60" t="s">
        <v>86</v>
      </c>
      <c r="B4751" s="513">
        <v>765</v>
      </c>
      <c r="C4751" s="606" t="s">
        <v>2079</v>
      </c>
      <c r="D4751" s="565">
        <v>46.6</v>
      </c>
      <c r="E4751" s="565">
        <v>38.299999999999997</v>
      </c>
      <c r="F4751" s="565">
        <v>43.6</v>
      </c>
      <c r="G4751" s="565">
        <v>41.1</v>
      </c>
      <c r="H4751" s="565">
        <v>38.1</v>
      </c>
      <c r="I4751" s="565">
        <v>44.7</v>
      </c>
      <c r="J4751" s="565">
        <v>46.5</v>
      </c>
      <c r="K4751" s="565">
        <v>32</v>
      </c>
      <c r="L4751" s="565">
        <v>37.1</v>
      </c>
      <c r="M4751" s="565">
        <v>45</v>
      </c>
      <c r="N4751" s="565">
        <v>38.299999999999997</v>
      </c>
      <c r="O4751" s="551">
        <f>(R4751)-SUM(D4751:N4751)</f>
        <v>44.300000000000011</v>
      </c>
      <c r="P4751" s="552">
        <f t="shared" si="3595"/>
        <v>495.6</v>
      </c>
      <c r="Q4751" s="523"/>
      <c r="R4751" s="553">
        <v>495.6</v>
      </c>
      <c r="S4751" s="551">
        <v>495.6</v>
      </c>
      <c r="T4751" s="521">
        <f t="shared" si="3596"/>
        <v>0</v>
      </c>
      <c r="U4751" s="209">
        <v>1</v>
      </c>
    </row>
    <row r="4752" spans="1:21" s="60" customFormat="1" ht="15.75" hidden="1" customHeight="1" thickBot="1">
      <c r="A4752" s="60" t="s">
        <v>86</v>
      </c>
      <c r="B4752" s="409"/>
      <c r="C4752" s="457" t="s">
        <v>2080</v>
      </c>
      <c r="D4752" s="415"/>
      <c r="E4752" s="416"/>
      <c r="F4752" s="416"/>
      <c r="G4752" s="416"/>
      <c r="H4752" s="416"/>
      <c r="I4752" s="416"/>
      <c r="J4752" s="416"/>
      <c r="K4752" s="416"/>
      <c r="L4752" s="416"/>
      <c r="M4752" s="416"/>
      <c r="N4752" s="416"/>
      <c r="O4752" s="305">
        <f>(R4752)-SUM(D4752:N4752)</f>
        <v>0</v>
      </c>
      <c r="P4752" s="314">
        <f t="shared" si="3595"/>
        <v>0</v>
      </c>
      <c r="Q4752" s="80"/>
      <c r="R4752" s="402"/>
      <c r="S4752" s="343"/>
      <c r="T4752" s="403">
        <f t="shared" si="3596"/>
        <v>0</v>
      </c>
      <c r="U4752" s="209">
        <v>2</v>
      </c>
    </row>
    <row r="4753" spans="1:21" s="60" customFormat="1" ht="15.75" hidden="1" customHeight="1" thickBot="1">
      <c r="A4753" s="60" t="s">
        <v>86</v>
      </c>
      <c r="B4753" s="213"/>
      <c r="C4753" s="43" t="s">
        <v>2081</v>
      </c>
      <c r="D4753" s="134"/>
      <c r="E4753" s="133"/>
      <c r="F4753" s="133"/>
      <c r="G4753" s="133"/>
      <c r="H4753" s="133"/>
      <c r="I4753" s="133"/>
      <c r="J4753" s="133"/>
      <c r="K4753" s="133"/>
      <c r="L4753" s="133"/>
      <c r="M4753" s="133"/>
      <c r="N4753" s="133"/>
      <c r="O4753" s="111">
        <f>(R4753)-SUM(D4753:N4753)</f>
        <v>0</v>
      </c>
      <c r="P4753" s="112">
        <f t="shared" si="3595"/>
        <v>0</v>
      </c>
      <c r="Q4753" s="80"/>
      <c r="R4753" s="116"/>
      <c r="S4753" s="114"/>
      <c r="T4753" s="115">
        <f t="shared" si="3596"/>
        <v>0</v>
      </c>
      <c r="U4753" s="209">
        <v>2</v>
      </c>
    </row>
    <row r="4754" spans="1:21" s="60" customFormat="1" ht="15.75" hidden="1" customHeight="1" thickBot="1">
      <c r="A4754" s="60" t="s">
        <v>86</v>
      </c>
      <c r="B4754" s="213"/>
      <c r="C4754" s="43" t="s">
        <v>2599</v>
      </c>
      <c r="D4754" s="492"/>
      <c r="E4754" s="491"/>
      <c r="F4754" s="491"/>
      <c r="G4754" s="491"/>
      <c r="H4754" s="491"/>
      <c r="I4754" s="491"/>
      <c r="J4754" s="491"/>
      <c r="K4754" s="491"/>
      <c r="L4754" s="491"/>
      <c r="M4754" s="491"/>
      <c r="N4754" s="491"/>
      <c r="O4754" s="111">
        <f t="shared" ref="O4754:O4756" si="3597">(R4754)-SUM(D4754:N4754)</f>
        <v>0</v>
      </c>
      <c r="P4754" s="112">
        <f t="shared" ref="P4754:P4756" si="3598">SUM(D4754:O4754)</f>
        <v>0</v>
      </c>
      <c r="Q4754" s="80"/>
      <c r="R4754" s="116"/>
      <c r="S4754" s="488"/>
      <c r="T4754" s="115">
        <f t="shared" ref="T4754:T4756" si="3599">R4754-S4754</f>
        <v>0</v>
      </c>
      <c r="U4754" s="209">
        <v>2</v>
      </c>
    </row>
    <row r="4755" spans="1:21" s="60" customFormat="1" ht="15.75" hidden="1" customHeight="1" thickBot="1">
      <c r="A4755" s="60" t="s">
        <v>86</v>
      </c>
      <c r="B4755" s="213"/>
      <c r="C4755" s="43" t="s">
        <v>2695</v>
      </c>
      <c r="D4755" s="492"/>
      <c r="E4755" s="491"/>
      <c r="F4755" s="491"/>
      <c r="G4755" s="491"/>
      <c r="H4755" s="491"/>
      <c r="I4755" s="491"/>
      <c r="J4755" s="491"/>
      <c r="K4755" s="491"/>
      <c r="L4755" s="491"/>
      <c r="M4755" s="491"/>
      <c r="N4755" s="491"/>
      <c r="O4755" s="111">
        <f t="shared" si="3597"/>
        <v>0</v>
      </c>
      <c r="P4755" s="112">
        <f t="shared" si="3598"/>
        <v>0</v>
      </c>
      <c r="Q4755" s="80"/>
      <c r="R4755" s="116"/>
      <c r="S4755" s="488"/>
      <c r="T4755" s="115">
        <f t="shared" si="3599"/>
        <v>0</v>
      </c>
      <c r="U4755" s="209">
        <v>2</v>
      </c>
    </row>
    <row r="4756" spans="1:21" s="60" customFormat="1" ht="15.75" hidden="1" customHeight="1" thickBot="1">
      <c r="A4756" s="60" t="s">
        <v>86</v>
      </c>
      <c r="B4756" s="213"/>
      <c r="C4756" s="43" t="s">
        <v>2791</v>
      </c>
      <c r="D4756" s="492"/>
      <c r="E4756" s="491"/>
      <c r="F4756" s="491"/>
      <c r="G4756" s="491"/>
      <c r="H4756" s="491"/>
      <c r="I4756" s="491"/>
      <c r="J4756" s="491"/>
      <c r="K4756" s="491"/>
      <c r="L4756" s="491"/>
      <c r="M4756" s="491"/>
      <c r="N4756" s="491"/>
      <c r="O4756" s="111">
        <f t="shared" si="3597"/>
        <v>0</v>
      </c>
      <c r="P4756" s="112">
        <f t="shared" si="3598"/>
        <v>0</v>
      </c>
      <c r="Q4756" s="80"/>
      <c r="R4756" s="116"/>
      <c r="S4756" s="488"/>
      <c r="T4756" s="115">
        <f t="shared" si="3599"/>
        <v>0</v>
      </c>
      <c r="U4756" s="209">
        <v>2</v>
      </c>
    </row>
    <row r="4757" spans="1:21" s="118" customFormat="1" ht="15.6" customHeight="1">
      <c r="B4757" s="82"/>
      <c r="C4757" s="495"/>
      <c r="D4757" s="83"/>
      <c r="E4757" s="83"/>
      <c r="F4757" s="83"/>
      <c r="G4757" s="83"/>
      <c r="H4757" s="83"/>
      <c r="I4757" s="83"/>
      <c r="J4757" s="83"/>
      <c r="K4757" s="83"/>
      <c r="L4757" s="83"/>
      <c r="M4757" s="83"/>
      <c r="N4757" s="83"/>
      <c r="O4757" s="83"/>
      <c r="P4757" s="84"/>
      <c r="Q4757" s="84"/>
      <c r="R4757" s="83"/>
      <c r="S4757" s="83"/>
      <c r="T4757" s="67"/>
      <c r="U4757" s="209">
        <v>1</v>
      </c>
    </row>
    <row r="4758" spans="1:21" s="60" customFormat="1" ht="15.75" hidden="1" customHeight="1" thickBot="1">
      <c r="A4758" s="60" t="s">
        <v>87</v>
      </c>
      <c r="B4758" s="213"/>
      <c r="C4758" s="43" t="s">
        <v>401</v>
      </c>
      <c r="D4758" s="299">
        <v>0</v>
      </c>
      <c r="E4758" s="299">
        <v>0</v>
      </c>
      <c r="F4758" s="299">
        <v>0</v>
      </c>
      <c r="G4758" s="299">
        <v>0</v>
      </c>
      <c r="H4758" s="299">
        <v>0</v>
      </c>
      <c r="I4758" s="299">
        <v>0</v>
      </c>
      <c r="J4758" s="299">
        <v>0</v>
      </c>
      <c r="K4758" s="299">
        <v>0</v>
      </c>
      <c r="L4758" s="299">
        <v>0</v>
      </c>
      <c r="M4758" s="299">
        <v>0</v>
      </c>
      <c r="N4758" s="299">
        <v>0</v>
      </c>
      <c r="O4758" s="299">
        <v>0</v>
      </c>
      <c r="P4758" s="290">
        <f>SUM(D4758:O4758)</f>
        <v>0</v>
      </c>
      <c r="Q4758" s="291"/>
      <c r="R4758" s="83"/>
      <c r="S4758" s="83"/>
      <c r="T4758" s="67"/>
      <c r="U4758" s="209">
        <v>2</v>
      </c>
    </row>
    <row r="4759" spans="1:21" s="60" customFormat="1" ht="15.75" hidden="1" customHeight="1" thickBot="1">
      <c r="A4759" s="60" t="s">
        <v>87</v>
      </c>
      <c r="B4759" s="213"/>
      <c r="C4759" s="43" t="s">
        <v>402</v>
      </c>
      <c r="D4759" s="119">
        <v>0</v>
      </c>
      <c r="E4759" s="119">
        <v>0</v>
      </c>
      <c r="F4759" s="119">
        <v>0</v>
      </c>
      <c r="G4759" s="119">
        <v>0</v>
      </c>
      <c r="H4759" s="119">
        <v>0</v>
      </c>
      <c r="I4759" s="119">
        <v>0</v>
      </c>
      <c r="J4759" s="119">
        <v>0</v>
      </c>
      <c r="K4759" s="119">
        <v>0</v>
      </c>
      <c r="L4759" s="119">
        <v>0</v>
      </c>
      <c r="M4759" s="119">
        <v>0</v>
      </c>
      <c r="N4759" s="119">
        <v>0</v>
      </c>
      <c r="O4759" s="119">
        <v>0</v>
      </c>
      <c r="P4759" s="107">
        <f>SUM(D4759:O4759)</f>
        <v>0</v>
      </c>
      <c r="Q4759" s="291"/>
      <c r="R4759" s="83"/>
      <c r="S4759" s="83"/>
      <c r="T4759" s="67"/>
      <c r="U4759" s="209">
        <v>2</v>
      </c>
    </row>
    <row r="4760" spans="1:21" s="60" customFormat="1" ht="15.75" hidden="1" customHeight="1" thickBot="1">
      <c r="A4760" s="60" t="s">
        <v>87</v>
      </c>
      <c r="B4760" s="213"/>
      <c r="C4760" s="43" t="s">
        <v>403</v>
      </c>
      <c r="D4760" s="346">
        <v>4.0234589608305817E-2</v>
      </c>
      <c r="E4760" s="346">
        <v>0.12294643832030414</v>
      </c>
      <c r="F4760" s="346">
        <v>0.10923902239899567</v>
      </c>
      <c r="G4760" s="346">
        <v>7.8789933753873123E-2</v>
      </c>
      <c r="H4760" s="346">
        <v>7.7888245976658901E-2</v>
      </c>
      <c r="I4760" s="346">
        <v>6.5787134984501186E-2</v>
      </c>
      <c r="J4760" s="346">
        <v>9.3131067734894518E-2</v>
      </c>
      <c r="K4760" s="346">
        <v>7.8028908337036157E-2</v>
      </c>
      <c r="L4760" s="346">
        <v>7.5750942423444392E-2</v>
      </c>
      <c r="M4760" s="346">
        <v>0.10663406336670761</v>
      </c>
      <c r="N4760" s="346">
        <v>8.2558946417387785E-2</v>
      </c>
      <c r="O4760" s="346">
        <v>6.9010706677890721E-2</v>
      </c>
      <c r="P4760" s="295">
        <f>SUM(D4760:O4760)</f>
        <v>1</v>
      </c>
      <c r="Q4760" s="291"/>
      <c r="R4760" s="83"/>
      <c r="S4760" s="83"/>
      <c r="T4760" s="67"/>
      <c r="U4760" s="209">
        <v>2</v>
      </c>
    </row>
    <row r="4761" spans="1:21" s="60" customFormat="1" ht="15.75" hidden="1" customHeight="1" thickBot="1">
      <c r="A4761" s="60" t="s">
        <v>87</v>
      </c>
      <c r="B4761" s="213"/>
      <c r="C4761" s="43" t="s">
        <v>404</v>
      </c>
      <c r="D4761" s="153">
        <f t="shared" ref="D4761:D4768" si="3600">D4783/$P4783</f>
        <v>8.5205123647966882E-2</v>
      </c>
      <c r="E4761" s="296">
        <f t="shared" ref="E4761:O4761" si="3601">E4783/$P4783</f>
        <v>8.0967389739067516E-2</v>
      </c>
      <c r="F4761" s="296">
        <f t="shared" si="3601"/>
        <v>8.3925450391062792E-2</v>
      </c>
      <c r="G4761" s="296">
        <f t="shared" si="3601"/>
        <v>6.5276374044300534E-2</v>
      </c>
      <c r="H4761" s="296">
        <f t="shared" si="3601"/>
        <v>7.6420323955746342E-2</v>
      </c>
      <c r="I4761" s="296">
        <f t="shared" si="3601"/>
        <v>8.4571765328483692E-2</v>
      </c>
      <c r="J4761" s="296">
        <f t="shared" si="3601"/>
        <v>7.5362639381738289E-2</v>
      </c>
      <c r="K4761" s="296">
        <f t="shared" si="3601"/>
        <v>8.940145801634268E-2</v>
      </c>
      <c r="L4761" s="296">
        <f t="shared" si="3601"/>
        <v>8.6318445315946055E-2</v>
      </c>
      <c r="M4761" s="296">
        <f t="shared" si="3601"/>
        <v>0.10547206471769874</v>
      </c>
      <c r="N4761" s="296">
        <f t="shared" si="3601"/>
        <v>7.7756727474160958E-2</v>
      </c>
      <c r="O4761" s="296">
        <f t="shared" si="3601"/>
        <v>8.9322237987485495E-2</v>
      </c>
      <c r="P4761" s="155">
        <f>SUM(D4761:O4761)</f>
        <v>1</v>
      </c>
      <c r="Q4761" s="291"/>
      <c r="R4761" s="83"/>
      <c r="S4761" s="83"/>
      <c r="T4761" s="67"/>
      <c r="U4761" s="209">
        <v>2</v>
      </c>
    </row>
    <row r="4762" spans="1:21" s="60" customFormat="1" ht="15.75" hidden="1" customHeight="1" thickBot="1">
      <c r="A4762" s="60" t="s">
        <v>87</v>
      </c>
      <c r="B4762" s="213"/>
      <c r="C4762" s="44" t="s">
        <v>405</v>
      </c>
      <c r="D4762" s="153">
        <f t="shared" si="3600"/>
        <v>8.2581775813974648E-2</v>
      </c>
      <c r="E4762" s="296">
        <f t="shared" ref="E4762:O4763" si="3602">E4784/$P4784</f>
        <v>7.4428631057488051E-2</v>
      </c>
      <c r="F4762" s="296">
        <f t="shared" si="3602"/>
        <v>8.1759115969206334E-2</v>
      </c>
      <c r="G4762" s="296">
        <f t="shared" si="3602"/>
        <v>7.4588581255356404E-2</v>
      </c>
      <c r="H4762" s="296">
        <f t="shared" si="3602"/>
        <v>8.4923854293033521E-2</v>
      </c>
      <c r="I4762" s="296">
        <f t="shared" si="3602"/>
        <v>7.8213102989339089E-2</v>
      </c>
      <c r="J4762" s="296">
        <f t="shared" si="3602"/>
        <v>8.0919983300049195E-2</v>
      </c>
      <c r="K4762" s="296">
        <f t="shared" si="3602"/>
        <v>8.94697697562441E-2</v>
      </c>
      <c r="L4762" s="296">
        <f t="shared" si="3602"/>
        <v>8.5045387720252316E-2</v>
      </c>
      <c r="M4762" s="296">
        <f t="shared" si="3602"/>
        <v>8.8458459726143121E-2</v>
      </c>
      <c r="N4762" s="296">
        <f t="shared" si="3602"/>
        <v>0.1052547660632475</v>
      </c>
      <c r="O4762" s="296">
        <f t="shared" si="3602"/>
        <v>7.4356572055665718E-2</v>
      </c>
      <c r="P4762" s="155">
        <f>SUM(D4762:O4762)</f>
        <v>0.99999999999999989</v>
      </c>
      <c r="Q4762" s="157">
        <f>(P4784/P4783-1)</f>
        <v>2.9767060742454499E-2</v>
      </c>
      <c r="R4762" s="83"/>
      <c r="S4762" s="83"/>
      <c r="T4762" s="67"/>
      <c r="U4762" s="209">
        <v>2</v>
      </c>
    </row>
    <row r="4763" spans="1:21" s="60" customFormat="1" ht="15.75" hidden="1" customHeight="1" thickBot="1">
      <c r="A4763" s="60" t="s">
        <v>87</v>
      </c>
      <c r="B4763" s="213"/>
      <c r="C4763" s="43" t="s">
        <v>497</v>
      </c>
      <c r="D4763" s="153">
        <f t="shared" si="3600"/>
        <v>7.7970688554180434E-2</v>
      </c>
      <c r="E4763" s="296">
        <f t="shared" si="3602"/>
        <v>7.6681101317934985E-2</v>
      </c>
      <c r="F4763" s="296">
        <f t="shared" si="3602"/>
        <v>7.6080059113017975E-2</v>
      </c>
      <c r="G4763" s="296">
        <f t="shared" si="3602"/>
        <v>7.52932404572592E-2</v>
      </c>
      <c r="H4763" s="296">
        <f t="shared" si="3602"/>
        <v>8.3111143143149283E-2</v>
      </c>
      <c r="I4763" s="296">
        <f t="shared" si="3602"/>
        <v>9.488753163813933E-2</v>
      </c>
      <c r="J4763" s="296">
        <f t="shared" si="3602"/>
        <v>0.11407057180877141</v>
      </c>
      <c r="K4763" s="296">
        <f t="shared" si="3602"/>
        <v>9.7724823076235354E-2</v>
      </c>
      <c r="L4763" s="296">
        <f t="shared" si="3602"/>
        <v>9.5494157819566439E-2</v>
      </c>
      <c r="M4763" s="296">
        <f t="shared" si="3602"/>
        <v>2.7335589851726964E-2</v>
      </c>
      <c r="N4763" s="296">
        <f t="shared" si="3602"/>
        <v>9.1134088288953252E-2</v>
      </c>
      <c r="O4763" s="296">
        <f t="shared" si="3602"/>
        <v>9.0217004931065367E-2</v>
      </c>
      <c r="P4763" s="155">
        <f t="shared" ref="P4763:P4768" si="3603">SUM(D4763:O4763)</f>
        <v>1</v>
      </c>
      <c r="Q4763" s="157">
        <f t="shared" ref="Q4763:Q4768" si="3604">(P4785/P4784-1)</f>
        <v>6.9479371976094884E-2</v>
      </c>
      <c r="R4763" s="83"/>
      <c r="S4763" s="83"/>
      <c r="T4763" s="67"/>
      <c r="U4763" s="209">
        <v>2</v>
      </c>
    </row>
    <row r="4764" spans="1:21" s="60" customFormat="1" ht="15.75" hidden="1" customHeight="1" thickBot="1">
      <c r="A4764" s="60" t="s">
        <v>87</v>
      </c>
      <c r="B4764" s="213"/>
      <c r="C4764" s="43" t="s">
        <v>621</v>
      </c>
      <c r="D4764" s="153">
        <f t="shared" si="3600"/>
        <v>0.1326513055040171</v>
      </c>
      <c r="E4764" s="296">
        <f t="shared" ref="E4764:O4764" si="3605">E4786/$P4786</f>
        <v>0.1077219267414956</v>
      </c>
      <c r="F4764" s="296">
        <f t="shared" si="3605"/>
        <v>8.4929420826710691E-2</v>
      </c>
      <c r="G4764" s="296">
        <f t="shared" si="3605"/>
        <v>8.0658087420090781E-3</v>
      </c>
      <c r="H4764" s="296">
        <f t="shared" si="3605"/>
        <v>7.8241704554608771E-2</v>
      </c>
      <c r="I4764" s="296">
        <f t="shared" si="3605"/>
        <v>7.0225589901002847E-2</v>
      </c>
      <c r="J4764" s="296">
        <f t="shared" si="3605"/>
        <v>0.11251238752341887</v>
      </c>
      <c r="K4764" s="296">
        <f t="shared" si="3605"/>
        <v>8.146220632135559E-2</v>
      </c>
      <c r="L4764" s="296">
        <f t="shared" si="3605"/>
        <v>5.1995435576155442E-2</v>
      </c>
      <c r="M4764" s="296">
        <f t="shared" si="3605"/>
        <v>0.10001459240897638</v>
      </c>
      <c r="N4764" s="296">
        <f t="shared" si="3605"/>
        <v>8.9040053740892897E-2</v>
      </c>
      <c r="O4764" s="296">
        <f t="shared" si="3605"/>
        <v>8.3139568159356692E-2</v>
      </c>
      <c r="P4764" s="155">
        <f t="shared" si="3603"/>
        <v>1</v>
      </c>
      <c r="Q4764" s="156">
        <f t="shared" si="3604"/>
        <v>-8.8166508199682858E-2</v>
      </c>
      <c r="R4764" s="83"/>
      <c r="S4764" s="83"/>
      <c r="T4764" s="67"/>
      <c r="U4764" s="209">
        <v>2</v>
      </c>
    </row>
    <row r="4765" spans="1:21" s="60" customFormat="1" ht="15.75" hidden="1" customHeight="1" thickBot="1">
      <c r="A4765" s="60" t="s">
        <v>87</v>
      </c>
      <c r="B4765" s="213"/>
      <c r="C4765" s="43" t="s">
        <v>717</v>
      </c>
      <c r="D4765" s="153">
        <f t="shared" si="3600"/>
        <v>8.455082641767378E-2</v>
      </c>
      <c r="E4765" s="296">
        <f t="shared" ref="E4765:O4765" si="3606">E4787/$P4787</f>
        <v>7.9245526012782327E-2</v>
      </c>
      <c r="F4765" s="296">
        <f t="shared" si="3606"/>
        <v>7.8394268946133966E-2</v>
      </c>
      <c r="G4765" s="296">
        <f t="shared" si="3606"/>
        <v>7.8473807868555845E-2</v>
      </c>
      <c r="H4765" s="296">
        <f t="shared" si="3606"/>
        <v>8.5577194371579166E-2</v>
      </c>
      <c r="I4765" s="296">
        <f t="shared" si="3606"/>
        <v>8.3278829811013144E-2</v>
      </c>
      <c r="J4765" s="296">
        <f t="shared" si="3606"/>
        <v>8.2324446788287847E-2</v>
      </c>
      <c r="K4765" s="296">
        <f t="shared" si="3606"/>
        <v>7.4617260670146998E-2</v>
      </c>
      <c r="L4765" s="296">
        <f t="shared" si="3606"/>
        <v>8.9562381160370699E-2</v>
      </c>
      <c r="M4765" s="296">
        <f t="shared" si="3606"/>
        <v>9.1510893420173031E-2</v>
      </c>
      <c r="N4765" s="296">
        <f t="shared" si="3606"/>
        <v>9.0426441331557264E-2</v>
      </c>
      <c r="O4765" s="296">
        <f t="shared" si="3606"/>
        <v>8.2038123201725779E-2</v>
      </c>
      <c r="P4765" s="155">
        <f t="shared" si="3603"/>
        <v>0.99999999999999989</v>
      </c>
      <c r="Q4765" s="156">
        <f t="shared" si="3604"/>
        <v>0.13654282176379251</v>
      </c>
      <c r="R4765" s="83"/>
      <c r="S4765" s="83"/>
      <c r="T4765" s="232"/>
      <c r="U4765" s="209">
        <v>2</v>
      </c>
    </row>
    <row r="4766" spans="1:21" s="60" customFormat="1" ht="15.75" hidden="1" customHeight="1" thickBot="1">
      <c r="A4766" s="60" t="s">
        <v>87</v>
      </c>
      <c r="B4766" s="62"/>
      <c r="C4766" s="45" t="s">
        <v>806</v>
      </c>
      <c r="D4766" s="298">
        <f t="shared" si="3600"/>
        <v>8.9176473546476259E-2</v>
      </c>
      <c r="E4766" s="299">
        <f t="shared" ref="E4766:O4766" si="3607">E4788/$P4788</f>
        <v>7.8951346411603604E-2</v>
      </c>
      <c r="F4766" s="299">
        <f t="shared" si="3607"/>
        <v>8.9993715215615722E-2</v>
      </c>
      <c r="G4766" s="299">
        <f t="shared" si="3607"/>
        <v>6.875029901565019E-2</v>
      </c>
      <c r="H4766" s="299">
        <f t="shared" si="3607"/>
        <v>7.7917784176026086E-2</v>
      </c>
      <c r="I4766" s="299">
        <f t="shared" si="3607"/>
        <v>8.8200748439455023E-2</v>
      </c>
      <c r="J4766" s="299">
        <f t="shared" si="3607"/>
        <v>7.9447752815026446E-2</v>
      </c>
      <c r="K4766" s="299">
        <f t="shared" si="3607"/>
        <v>8.0098089351324758E-2</v>
      </c>
      <c r="L4766" s="299">
        <f t="shared" si="3607"/>
        <v>9.0502641891896746E-2</v>
      </c>
      <c r="M4766" s="299">
        <f t="shared" si="3607"/>
        <v>8.7682074272945706E-2</v>
      </c>
      <c r="N4766" s="299">
        <f t="shared" si="3607"/>
        <v>8.3572475981877933E-2</v>
      </c>
      <c r="O4766" s="299">
        <f t="shared" si="3607"/>
        <v>8.570659888210154E-2</v>
      </c>
      <c r="P4766" s="300">
        <f t="shared" si="3603"/>
        <v>0.99999999999999989</v>
      </c>
      <c r="Q4766" s="301">
        <f t="shared" si="3604"/>
        <v>7.1458347589687277E-2</v>
      </c>
      <c r="R4766" s="83"/>
      <c r="S4766" s="83"/>
      <c r="T4766" s="67"/>
      <c r="U4766" s="209">
        <v>2</v>
      </c>
    </row>
    <row r="4767" spans="1:21" s="60" customFormat="1" ht="15.75" hidden="1" customHeight="1" thickBot="1">
      <c r="A4767" s="60" t="s">
        <v>87</v>
      </c>
      <c r="B4767" s="62"/>
      <c r="C4767" s="45" t="s">
        <v>885</v>
      </c>
      <c r="D4767" s="130">
        <f t="shared" si="3600"/>
        <v>8.3755151153178095E-2</v>
      </c>
      <c r="E4767" s="119">
        <f t="shared" ref="E4767:O4768" si="3608">E4789/$P4789</f>
        <v>8.4298633408882134E-2</v>
      </c>
      <c r="F4767" s="119">
        <f t="shared" si="3608"/>
        <v>8.1490416741032398E-2</v>
      </c>
      <c r="G4767" s="119">
        <f t="shared" si="3608"/>
        <v>7.5170149796281685E-2</v>
      </c>
      <c r="H4767" s="119">
        <f t="shared" si="3608"/>
        <v>9.7096760638116078E-2</v>
      </c>
      <c r="I4767" s="119">
        <f t="shared" si="3608"/>
        <v>9.6731330276893207E-2</v>
      </c>
      <c r="J4767" s="119">
        <f t="shared" si="3608"/>
        <v>8.0090954403058967E-2</v>
      </c>
      <c r="K4767" s="119">
        <f t="shared" si="3608"/>
        <v>7.8055069773263458E-2</v>
      </c>
      <c r="L4767" s="119">
        <f t="shared" si="3608"/>
        <v>6.5990469109631106E-2</v>
      </c>
      <c r="M4767" s="119">
        <f t="shared" si="3608"/>
        <v>8.6890875363563963E-2</v>
      </c>
      <c r="N4767" s="119">
        <f t="shared" si="3608"/>
        <v>9.1712809600124054E-2</v>
      </c>
      <c r="O4767" s="119">
        <f t="shared" si="3608"/>
        <v>7.8717379735974841E-2</v>
      </c>
      <c r="P4767" s="175">
        <f t="shared" si="3603"/>
        <v>1.0000000000000002</v>
      </c>
      <c r="Q4767" s="176">
        <f t="shared" si="3604"/>
        <v>-2.3598233365980215E-2</v>
      </c>
      <c r="R4767" s="83"/>
      <c r="S4767" s="83"/>
      <c r="T4767" s="67"/>
      <c r="U4767" s="209">
        <v>2</v>
      </c>
    </row>
    <row r="4768" spans="1:21" s="60" customFormat="1" ht="15.6" hidden="1" customHeight="1" thickBot="1">
      <c r="A4768" s="60" t="s">
        <v>87</v>
      </c>
      <c r="B4768" s="62"/>
      <c r="C4768" s="45" t="s">
        <v>969</v>
      </c>
      <c r="D4768" s="130">
        <f t="shared" si="3600"/>
        <v>8.0988802835759668E-2</v>
      </c>
      <c r="E4768" s="119">
        <f t="shared" si="3608"/>
        <v>8.4708579726657671E-2</v>
      </c>
      <c r="F4768" s="119">
        <f t="shared" si="3608"/>
        <v>9.1808715250389195E-2</v>
      </c>
      <c r="G4768" s="119">
        <f t="shared" si="3608"/>
        <v>7.4312857622414269E-2</v>
      </c>
      <c r="H4768" s="119">
        <f t="shared" si="3608"/>
        <v>8.6583150937319331E-2</v>
      </c>
      <c r="I4768" s="119">
        <f t="shared" si="3608"/>
        <v>6.9564455734225164E-2</v>
      </c>
      <c r="J4768" s="119">
        <f t="shared" si="3608"/>
        <v>8.3068894063204182E-2</v>
      </c>
      <c r="K4768" s="119">
        <f t="shared" si="3608"/>
        <v>7.9109273273252512E-2</v>
      </c>
      <c r="L4768" s="119">
        <f t="shared" si="3608"/>
        <v>8.7300362053424813E-2</v>
      </c>
      <c r="M4768" s="119">
        <f t="shared" si="3608"/>
        <v>8.7413413999534437E-2</v>
      </c>
      <c r="N4768" s="119">
        <f t="shared" si="3608"/>
        <v>9.3096451637144861E-2</v>
      </c>
      <c r="O4768" s="119">
        <f t="shared" si="3608"/>
        <v>8.2045042866673898E-2</v>
      </c>
      <c r="P4768" s="175">
        <f t="shared" si="3603"/>
        <v>0.99999999999999989</v>
      </c>
      <c r="Q4768" s="176">
        <f t="shared" si="3604"/>
        <v>0.10430446474586019</v>
      </c>
      <c r="R4768" s="83"/>
      <c r="S4768" s="83"/>
      <c r="T4768" s="67"/>
      <c r="U4768" s="209">
        <v>2</v>
      </c>
    </row>
    <row r="4769" spans="1:21" s="60" customFormat="1" ht="15.6" hidden="1" customHeight="1" thickBot="1">
      <c r="A4769" s="60" t="s">
        <v>87</v>
      </c>
      <c r="B4769" s="62"/>
      <c r="C4769" s="45" t="s">
        <v>1105</v>
      </c>
      <c r="D4769" s="130">
        <f t="shared" ref="D4769:O4769" si="3609">D4792/$P4792</f>
        <v>8.0520213881439762E-2</v>
      </c>
      <c r="E4769" s="119">
        <f t="shared" si="3609"/>
        <v>8.4936199365679907E-2</v>
      </c>
      <c r="F4769" s="119">
        <f t="shared" si="3609"/>
        <v>8.6926479647549001E-2</v>
      </c>
      <c r="G4769" s="119">
        <f t="shared" si="3609"/>
        <v>7.4745685448409122E-2</v>
      </c>
      <c r="H4769" s="119">
        <f t="shared" si="3609"/>
        <v>9.5227505412806529E-2</v>
      </c>
      <c r="I4769" s="119">
        <f t="shared" si="3609"/>
        <v>8.5806296330810564E-2</v>
      </c>
      <c r="J4769" s="119">
        <f t="shared" si="3609"/>
        <v>8.1307972469715925E-2</v>
      </c>
      <c r="K4769" s="119">
        <f t="shared" si="3609"/>
        <v>8.8000147110183835E-2</v>
      </c>
      <c r="L4769" s="119">
        <f t="shared" si="3609"/>
        <v>8.326172803279866E-2</v>
      </c>
      <c r="M4769" s="119">
        <f t="shared" si="3609"/>
        <v>8.0945127826483318E-2</v>
      </c>
      <c r="N4769" s="119">
        <f t="shared" si="3609"/>
        <v>8.1703050176133579E-2</v>
      </c>
      <c r="O4769" s="119">
        <f t="shared" si="3609"/>
        <v>7.6619594297989785E-2</v>
      </c>
      <c r="P4769" s="175">
        <f>SUM(D4769:O4769)</f>
        <v>1</v>
      </c>
      <c r="Q4769" s="176">
        <f>(P4792/P4790-1)</f>
        <v>4.0766762086891895E-2</v>
      </c>
      <c r="R4769" s="83"/>
      <c r="S4769" s="83"/>
      <c r="T4769" s="67"/>
      <c r="U4769" s="209">
        <v>2</v>
      </c>
    </row>
    <row r="4770" spans="1:21" s="60" customFormat="1" ht="15.6" hidden="1" customHeight="1" thickBot="1">
      <c r="A4770" s="60" t="s">
        <v>87</v>
      </c>
      <c r="B4770" s="62">
        <f>+B4749+1</f>
        <v>819</v>
      </c>
      <c r="C4770" s="45" t="s">
        <v>2082</v>
      </c>
      <c r="D4770" s="130">
        <f t="shared" ref="D4770:D4776" si="3610">D4793/$P4793</f>
        <v>0.10550550393345674</v>
      </c>
      <c r="E4770" s="119">
        <f t="shared" ref="E4770:O4770" si="3611">E4793/$P4793</f>
        <v>6.6564587257671282E-2</v>
      </c>
      <c r="F4770" s="119">
        <f t="shared" si="3611"/>
        <v>7.9802793226268348E-2</v>
      </c>
      <c r="G4770" s="119">
        <f t="shared" si="3611"/>
        <v>9.6509407178686418E-2</v>
      </c>
      <c r="H4770" s="119">
        <f t="shared" si="3611"/>
        <v>9.6847663629942557E-2</v>
      </c>
      <c r="I4770" s="119">
        <f t="shared" si="3611"/>
        <v>5.8591595026958827E-2</v>
      </c>
      <c r="J4770" s="119">
        <f t="shared" si="3611"/>
        <v>0.10695524011766501</v>
      </c>
      <c r="K4770" s="119">
        <f t="shared" si="3611"/>
        <v>6.7492147979284364E-2</v>
      </c>
      <c r="L4770" s="119">
        <f t="shared" si="3611"/>
        <v>7.5245016614204741E-2</v>
      </c>
      <c r="M4770" s="119">
        <f t="shared" si="3611"/>
        <v>0.10146419412057398</v>
      </c>
      <c r="N4770" s="119">
        <f t="shared" si="3611"/>
        <v>7.3633950787223498E-2</v>
      </c>
      <c r="O4770" s="119">
        <f t="shared" si="3611"/>
        <v>7.1387900128064216E-2</v>
      </c>
      <c r="P4770" s="175">
        <f t="shared" ref="P4770:P4779" si="3612">SUM(D4770:O4770)</f>
        <v>0.99999999999999989</v>
      </c>
      <c r="Q4770" s="176">
        <f>(P4793/P4792-1)</f>
        <v>8.7649293110628079E-2</v>
      </c>
      <c r="R4770" s="83"/>
      <c r="S4770" s="83"/>
      <c r="T4770" s="67"/>
      <c r="U4770" s="209">
        <v>2</v>
      </c>
    </row>
    <row r="4771" spans="1:21" s="60" customFormat="1" ht="15.6" hidden="1" customHeight="1">
      <c r="A4771" s="60" t="s">
        <v>87</v>
      </c>
      <c r="B4771" s="408">
        <f>+B4770+1</f>
        <v>820</v>
      </c>
      <c r="C4771" s="544" t="s">
        <v>2083</v>
      </c>
      <c r="D4771" s="460">
        <f t="shared" si="3610"/>
        <v>9.7176853632632981E-2</v>
      </c>
      <c r="E4771" s="346">
        <f t="shared" ref="E4771:O4771" si="3613">E4794/$P4794</f>
        <v>7.5393153942112753E-2</v>
      </c>
      <c r="F4771" s="346">
        <f t="shared" si="3613"/>
        <v>9.3270971508708028E-2</v>
      </c>
      <c r="G4771" s="346">
        <f t="shared" si="3613"/>
        <v>7.2028213897903676E-2</v>
      </c>
      <c r="H4771" s="346">
        <f t="shared" si="3613"/>
        <v>7.8706093952865305E-2</v>
      </c>
      <c r="I4771" s="346">
        <f t="shared" si="3613"/>
        <v>8.2155229747006966E-2</v>
      </c>
      <c r="J4771" s="346">
        <f t="shared" si="3613"/>
        <v>7.9090766059081233E-2</v>
      </c>
      <c r="K4771" s="346">
        <f t="shared" si="3613"/>
        <v>7.8198429813886541E-2</v>
      </c>
      <c r="L4771" s="346">
        <f t="shared" si="3613"/>
        <v>6.8496138385037E-2</v>
      </c>
      <c r="M4771" s="346">
        <f t="shared" si="3613"/>
        <v>0.10443563679570919</v>
      </c>
      <c r="N4771" s="346">
        <f t="shared" si="3613"/>
        <v>8.5239966814405682E-2</v>
      </c>
      <c r="O4771" s="346">
        <f t="shared" si="3613"/>
        <v>8.5808545450650642E-2</v>
      </c>
      <c r="P4771" s="545">
        <f t="shared" si="3612"/>
        <v>1</v>
      </c>
      <c r="Q4771" s="548">
        <f t="shared" ref="Q4771:Q4779" si="3614">(P4794/P4793-1)</f>
        <v>-7.5909480570257815E-2</v>
      </c>
      <c r="R4771" s="83"/>
      <c r="S4771" s="83"/>
      <c r="T4771" s="67"/>
      <c r="U4771" s="209">
        <v>2</v>
      </c>
    </row>
    <row r="4772" spans="1:21" s="60" customFormat="1" ht="15.6" customHeight="1">
      <c r="A4772" s="60" t="s">
        <v>87</v>
      </c>
      <c r="B4772" s="513">
        <v>766</v>
      </c>
      <c r="C4772" s="606" t="s">
        <v>2084</v>
      </c>
      <c r="D4772" s="119">
        <f t="shared" si="3610"/>
        <v>9.5735503663871999E-2</v>
      </c>
      <c r="E4772" s="119">
        <f t="shared" ref="E4772:O4772" si="3615">E4795/$P4795</f>
        <v>6.226005193313211E-2</v>
      </c>
      <c r="F4772" s="119">
        <f t="shared" si="3615"/>
        <v>9.1442423489618369E-2</v>
      </c>
      <c r="G4772" s="119">
        <f t="shared" si="3615"/>
        <v>7.3149692156821447E-2</v>
      </c>
      <c r="H4772" s="119">
        <f t="shared" si="3615"/>
        <v>7.8030763753785884E-2</v>
      </c>
      <c r="I4772" s="119">
        <f t="shared" si="3615"/>
        <v>9.2298300979004752E-2</v>
      </c>
      <c r="J4772" s="119">
        <f t="shared" si="3615"/>
        <v>8.1625949664709929E-2</v>
      </c>
      <c r="K4772" s="119">
        <f t="shared" si="3615"/>
        <v>8.4687442402939281E-2</v>
      </c>
      <c r="L4772" s="119">
        <f t="shared" si="3615"/>
        <v>8.1721537960710119E-2</v>
      </c>
      <c r="M4772" s="119">
        <f t="shared" si="3615"/>
        <v>9.0984811189719336E-2</v>
      </c>
      <c r="N4772" s="119">
        <f t="shared" si="3615"/>
        <v>7.7567805305406898E-2</v>
      </c>
      <c r="O4772" s="119">
        <f t="shared" si="3615"/>
        <v>9.0495717500279862E-2</v>
      </c>
      <c r="P4772" s="175">
        <f t="shared" si="3612"/>
        <v>1</v>
      </c>
      <c r="Q4772" s="556">
        <f t="shared" si="3614"/>
        <v>0.10725813218947566</v>
      </c>
      <c r="R4772" s="83"/>
      <c r="S4772" s="83"/>
      <c r="T4772" s="67"/>
      <c r="U4772" s="209">
        <v>1</v>
      </c>
    </row>
    <row r="4773" spans="1:21" s="60" customFormat="1" ht="15.6" customHeight="1">
      <c r="A4773" s="60" t="s">
        <v>87</v>
      </c>
      <c r="B4773" s="513">
        <f>+B4772+1</f>
        <v>767</v>
      </c>
      <c r="C4773" s="606" t="s">
        <v>2085</v>
      </c>
      <c r="D4773" s="119">
        <f t="shared" si="3610"/>
        <v>9.4897583775597538E-2</v>
      </c>
      <c r="E4773" s="119">
        <f t="shared" ref="E4773:O4773" si="3616">E4796/$P4796</f>
        <v>6.6779973350784075E-2</v>
      </c>
      <c r="F4773" s="119">
        <f t="shared" si="3616"/>
        <v>9.0260090810157803E-2</v>
      </c>
      <c r="G4773" s="119">
        <f t="shared" si="3616"/>
        <v>6.8769136394362898E-2</v>
      </c>
      <c r="H4773" s="119">
        <f t="shared" si="3616"/>
        <v>8.9518631663502768E-2</v>
      </c>
      <c r="I4773" s="119">
        <f t="shared" si="3616"/>
        <v>8.3293400527414588E-2</v>
      </c>
      <c r="J4773" s="119">
        <f t="shared" si="3616"/>
        <v>8.944335275578888E-2</v>
      </c>
      <c r="K4773" s="119">
        <f t="shared" si="3616"/>
        <v>7.0486514179771642E-2</v>
      </c>
      <c r="L4773" s="119">
        <f t="shared" si="3616"/>
        <v>8.4132108843023939E-2</v>
      </c>
      <c r="M4773" s="119">
        <f t="shared" si="3616"/>
        <v>8.6844798976020154E-2</v>
      </c>
      <c r="N4773" s="119">
        <f t="shared" si="3616"/>
        <v>8.6028570831157988E-2</v>
      </c>
      <c r="O4773" s="119">
        <f t="shared" si="3616"/>
        <v>8.9545837892417726E-2</v>
      </c>
      <c r="P4773" s="175">
        <f t="shared" si="3612"/>
        <v>0.99999999999999989</v>
      </c>
      <c r="Q4773" s="556">
        <f t="shared" si="3614"/>
        <v>1.1354045638554133E-3</v>
      </c>
      <c r="R4773" s="83"/>
      <c r="S4773" s="83"/>
      <c r="T4773" s="67"/>
      <c r="U4773" s="209">
        <v>1</v>
      </c>
    </row>
    <row r="4774" spans="1:21" s="60" customFormat="1" ht="15.75" customHeight="1">
      <c r="A4774" s="60" t="s">
        <v>87</v>
      </c>
      <c r="B4774" s="513">
        <f>+B4773+1</f>
        <v>768</v>
      </c>
      <c r="C4774" s="606" t="s">
        <v>2086</v>
      </c>
      <c r="D4774" s="119">
        <f t="shared" si="3610"/>
        <v>7.3409370817338782E-2</v>
      </c>
      <c r="E4774" s="119">
        <f t="shared" ref="E4774:O4774" si="3617">E4797/$P4797</f>
        <v>8.9058838908193189E-2</v>
      </c>
      <c r="F4774" s="119">
        <f t="shared" si="3617"/>
        <v>9.2386548888357053E-2</v>
      </c>
      <c r="G4774" s="119">
        <f t="shared" si="3617"/>
        <v>5.5828144814607005E-3</v>
      </c>
      <c r="H4774" s="119">
        <f t="shared" si="3617"/>
        <v>7.2877007537261951E-2</v>
      </c>
      <c r="I4774" s="119">
        <f t="shared" si="3617"/>
        <v>0.16039107792745369</v>
      </c>
      <c r="J4774" s="119">
        <f t="shared" si="3617"/>
        <v>8.576128422269505E-2</v>
      </c>
      <c r="K4774" s="119">
        <f t="shared" si="3617"/>
        <v>8.4594797965436855E-2</v>
      </c>
      <c r="L4774" s="119">
        <f t="shared" si="3617"/>
        <v>7.8531585874036594E-2</v>
      </c>
      <c r="M4774" s="119">
        <f t="shared" si="3617"/>
        <v>8.6160937433908194E-2</v>
      </c>
      <c r="N4774" s="119">
        <f t="shared" si="3617"/>
        <v>2.6603988993206453E-2</v>
      </c>
      <c r="O4774" s="119">
        <f t="shared" si="3617"/>
        <v>0.14464174695065149</v>
      </c>
      <c r="P4774" s="175">
        <f t="shared" si="3612"/>
        <v>1</v>
      </c>
      <c r="Q4774" s="556">
        <f t="shared" si="3614"/>
        <v>-6.1116810555769008E-2</v>
      </c>
      <c r="R4774" s="83"/>
      <c r="S4774" s="83"/>
      <c r="T4774" s="67"/>
      <c r="U4774" s="209">
        <v>1</v>
      </c>
    </row>
    <row r="4775" spans="1:21" s="60" customFormat="1" ht="15.75" customHeight="1">
      <c r="A4775" s="60" t="s">
        <v>87</v>
      </c>
      <c r="B4775" s="513">
        <f>+B4774+1</f>
        <v>769</v>
      </c>
      <c r="C4775" s="606" t="s">
        <v>2087</v>
      </c>
      <c r="D4775" s="119">
        <f t="shared" si="3610"/>
        <v>8.250647890544642E-2</v>
      </c>
      <c r="E4775" s="119">
        <f t="shared" ref="E4775:O4775" si="3618">E4798/$P4798</f>
        <v>8.6029059299658053E-2</v>
      </c>
      <c r="F4775" s="119">
        <f t="shared" si="3618"/>
        <v>8.8485208030651269E-2</v>
      </c>
      <c r="G4775" s="119">
        <f t="shared" si="3618"/>
        <v>7.9796877666148167E-2</v>
      </c>
      <c r="H4775" s="119">
        <f t="shared" si="3618"/>
        <v>9.882140425639295E-2</v>
      </c>
      <c r="I4775" s="119">
        <f t="shared" si="3618"/>
        <v>7.0147876283792404E-2</v>
      </c>
      <c r="J4775" s="119">
        <f t="shared" si="3618"/>
        <v>9.0977110180730333E-2</v>
      </c>
      <c r="K4775" s="119">
        <f t="shared" si="3618"/>
        <v>6.4506920754653252E-2</v>
      </c>
      <c r="L4775" s="119">
        <f t="shared" si="3618"/>
        <v>7.8828445984526194E-2</v>
      </c>
      <c r="M4775" s="119">
        <f t="shared" si="3618"/>
        <v>9.6045328163232413E-2</v>
      </c>
      <c r="N4775" s="119">
        <f t="shared" si="3618"/>
        <v>8.0578070957256942E-2</v>
      </c>
      <c r="O4775" s="119">
        <f t="shared" si="3618"/>
        <v>8.3277219517511589E-2</v>
      </c>
      <c r="P4775" s="175">
        <f t="shared" si="3612"/>
        <v>1</v>
      </c>
      <c r="Q4775" s="556">
        <f t="shared" si="3614"/>
        <v>-6.3382134658611311E-2</v>
      </c>
      <c r="R4775" s="83"/>
      <c r="S4775" s="83"/>
      <c r="T4775" s="67"/>
      <c r="U4775" s="209">
        <v>1</v>
      </c>
    </row>
    <row r="4776" spans="1:21" s="60" customFormat="1" ht="15.75" customHeight="1">
      <c r="A4776" s="60" t="s">
        <v>87</v>
      </c>
      <c r="B4776" s="513">
        <v>770</v>
      </c>
      <c r="C4776" s="606" t="s">
        <v>2088</v>
      </c>
      <c r="D4776" s="119">
        <f t="shared" si="3610"/>
        <v>7.9745472276029059E-2</v>
      </c>
      <c r="E4776" s="119">
        <f t="shared" ref="E4776:O4776" si="3619">E4799/$P4799</f>
        <v>9.232787348668281E-2</v>
      </c>
      <c r="F4776" s="119">
        <f t="shared" si="3619"/>
        <v>7.6983133898305092E-2</v>
      </c>
      <c r="G4776" s="119">
        <f t="shared" si="3619"/>
        <v>7.8371237893462509E-2</v>
      </c>
      <c r="H4776" s="119">
        <f t="shared" si="3619"/>
        <v>8.2450978450363158E-2</v>
      </c>
      <c r="I4776" s="119">
        <f t="shared" si="3619"/>
        <v>7.1781768523002457E-2</v>
      </c>
      <c r="J4776" s="119">
        <f t="shared" si="3619"/>
        <v>8.3535108958837784E-2</v>
      </c>
      <c r="K4776" s="119">
        <f t="shared" si="3619"/>
        <v>7.990314769975787E-2</v>
      </c>
      <c r="L4776" s="119">
        <f t="shared" si="3619"/>
        <v>8.2324455205811137E-2</v>
      </c>
      <c r="M4776" s="119">
        <f t="shared" si="3619"/>
        <v>8.8377723970944316E-2</v>
      </c>
      <c r="N4776" s="119">
        <f t="shared" si="3619"/>
        <v>8.4745762711864417E-2</v>
      </c>
      <c r="O4776" s="119">
        <f t="shared" si="3619"/>
        <v>9.9453336924939462E-2</v>
      </c>
      <c r="P4776" s="175">
        <f t="shared" si="3612"/>
        <v>1</v>
      </c>
      <c r="Q4776" s="556">
        <f t="shared" si="3614"/>
        <v>-3.5521745103732294E-2</v>
      </c>
      <c r="R4776" s="83"/>
      <c r="S4776" s="83"/>
      <c r="T4776" s="67"/>
      <c r="U4776" s="209">
        <v>1</v>
      </c>
    </row>
    <row r="4777" spans="1:21" s="60" customFormat="1" ht="15.75" customHeight="1">
      <c r="A4777" s="60" t="s">
        <v>87</v>
      </c>
      <c r="B4777" s="513">
        <v>771</v>
      </c>
      <c r="C4777" s="606" t="s">
        <v>2089</v>
      </c>
      <c r="D4777" s="119">
        <f t="shared" ref="D4777:O4779" si="3620">D4800/$P4800</f>
        <v>8.9887640449438214E-2</v>
      </c>
      <c r="E4777" s="119">
        <f t="shared" si="3620"/>
        <v>7.2409488139825215E-2</v>
      </c>
      <c r="F4777" s="119">
        <f t="shared" si="3620"/>
        <v>8.8639200998751569E-2</v>
      </c>
      <c r="G4777" s="119">
        <f t="shared" si="3620"/>
        <v>7.1161048689138584E-2</v>
      </c>
      <c r="H4777" s="119">
        <f t="shared" si="3620"/>
        <v>8.6142322097378293E-2</v>
      </c>
      <c r="I4777" s="119">
        <f t="shared" si="3620"/>
        <v>8.6142322097378293E-2</v>
      </c>
      <c r="J4777" s="119">
        <f t="shared" si="3620"/>
        <v>8.3645443196005004E-2</v>
      </c>
      <c r="K4777" s="119">
        <f t="shared" si="3620"/>
        <v>7.9900124843945083E-2</v>
      </c>
      <c r="L4777" s="119">
        <f t="shared" si="3620"/>
        <v>8.2397003745318359E-2</v>
      </c>
      <c r="M4777" s="119">
        <f t="shared" si="3620"/>
        <v>8.7390761548064924E-2</v>
      </c>
      <c r="N4777" s="119">
        <f t="shared" si="3620"/>
        <v>8.4893882646691635E-2</v>
      </c>
      <c r="O4777" s="119">
        <f t="shared" si="3620"/>
        <v>8.7390761548064744E-2</v>
      </c>
      <c r="P4777" s="175">
        <f t="shared" si="3612"/>
        <v>0.99999999999999978</v>
      </c>
      <c r="Q4777" s="556">
        <f t="shared" si="3614"/>
        <v>-3.0266343825665842E-2</v>
      </c>
      <c r="R4777" s="83"/>
      <c r="S4777" s="83"/>
      <c r="T4777" s="67"/>
      <c r="U4777" s="209">
        <v>1</v>
      </c>
    </row>
    <row r="4778" spans="1:21" s="60" customFormat="1" ht="15.75" hidden="1" customHeight="1" thickBot="1">
      <c r="A4778" s="60" t="s">
        <v>87</v>
      </c>
      <c r="B4778" s="409"/>
      <c r="C4778" s="457" t="s">
        <v>2090</v>
      </c>
      <c r="D4778" s="102" t="e">
        <f t="shared" si="3620"/>
        <v>#DIV/0!</v>
      </c>
      <c r="E4778" s="103" t="e">
        <f t="shared" si="3620"/>
        <v>#DIV/0!</v>
      </c>
      <c r="F4778" s="103" t="e">
        <f t="shared" si="3620"/>
        <v>#DIV/0!</v>
      </c>
      <c r="G4778" s="103" t="e">
        <f t="shared" si="3620"/>
        <v>#DIV/0!</v>
      </c>
      <c r="H4778" s="103" t="e">
        <f t="shared" si="3620"/>
        <v>#DIV/0!</v>
      </c>
      <c r="I4778" s="103" t="e">
        <f t="shared" si="3620"/>
        <v>#DIV/0!</v>
      </c>
      <c r="J4778" s="103" t="e">
        <f t="shared" si="3620"/>
        <v>#DIV/0!</v>
      </c>
      <c r="K4778" s="103" t="e">
        <f t="shared" si="3620"/>
        <v>#DIV/0!</v>
      </c>
      <c r="L4778" s="103" t="e">
        <f t="shared" si="3620"/>
        <v>#DIV/0!</v>
      </c>
      <c r="M4778" s="103" t="e">
        <f t="shared" si="3620"/>
        <v>#DIV/0!</v>
      </c>
      <c r="N4778" s="103" t="e">
        <f t="shared" si="3620"/>
        <v>#DIV/0!</v>
      </c>
      <c r="O4778" s="103" t="e">
        <f t="shared" si="3620"/>
        <v>#DIV/0!</v>
      </c>
      <c r="P4778" s="105" t="e">
        <f t="shared" si="3612"/>
        <v>#DIV/0!</v>
      </c>
      <c r="Q4778" s="106">
        <f t="shared" si="3614"/>
        <v>-1</v>
      </c>
      <c r="R4778" s="83"/>
      <c r="S4778" s="83"/>
      <c r="T4778" s="67"/>
      <c r="U4778" s="209">
        <v>2</v>
      </c>
    </row>
    <row r="4779" spans="1:21" s="60" customFormat="1" ht="15.75" hidden="1" customHeight="1" thickBot="1">
      <c r="A4779" s="60" t="s">
        <v>87</v>
      </c>
      <c r="B4779" s="213"/>
      <c r="C4779" s="43" t="s">
        <v>2091</v>
      </c>
      <c r="D4779" s="102" t="e">
        <f t="shared" si="3620"/>
        <v>#DIV/0!</v>
      </c>
      <c r="E4779" s="103" t="e">
        <f t="shared" si="3620"/>
        <v>#DIV/0!</v>
      </c>
      <c r="F4779" s="103" t="e">
        <f t="shared" si="3620"/>
        <v>#DIV/0!</v>
      </c>
      <c r="G4779" s="103" t="e">
        <f t="shared" si="3620"/>
        <v>#DIV/0!</v>
      </c>
      <c r="H4779" s="103" t="e">
        <f t="shared" si="3620"/>
        <v>#DIV/0!</v>
      </c>
      <c r="I4779" s="103" t="e">
        <f t="shared" si="3620"/>
        <v>#DIV/0!</v>
      </c>
      <c r="J4779" s="103" t="e">
        <f t="shared" si="3620"/>
        <v>#DIV/0!</v>
      </c>
      <c r="K4779" s="103" t="e">
        <f t="shared" si="3620"/>
        <v>#DIV/0!</v>
      </c>
      <c r="L4779" s="103" t="e">
        <f t="shared" si="3620"/>
        <v>#DIV/0!</v>
      </c>
      <c r="M4779" s="103" t="e">
        <f t="shared" si="3620"/>
        <v>#DIV/0!</v>
      </c>
      <c r="N4779" s="103" t="e">
        <f t="shared" si="3620"/>
        <v>#DIV/0!</v>
      </c>
      <c r="O4779" s="103" t="e">
        <f t="shared" si="3620"/>
        <v>#DIV/0!</v>
      </c>
      <c r="P4779" s="107" t="e">
        <f t="shared" si="3612"/>
        <v>#DIV/0!</v>
      </c>
      <c r="Q4779" s="108" t="e">
        <f t="shared" si="3614"/>
        <v>#DIV/0!</v>
      </c>
      <c r="R4779" s="83"/>
      <c r="S4779" s="83"/>
      <c r="T4779" s="67"/>
      <c r="U4779" s="209">
        <v>2</v>
      </c>
    </row>
    <row r="4780" spans="1:21" s="60" customFormat="1" ht="15.75" hidden="1" customHeight="1" thickBot="1">
      <c r="A4780" s="60" t="s">
        <v>87</v>
      </c>
      <c r="B4780" s="213"/>
      <c r="C4780" s="43" t="s">
        <v>2600</v>
      </c>
      <c r="D4780" s="102" t="e">
        <f t="shared" ref="D4780:O4780" si="3621">D4803/$P4803</f>
        <v>#DIV/0!</v>
      </c>
      <c r="E4780" s="103" t="e">
        <f t="shared" si="3621"/>
        <v>#DIV/0!</v>
      </c>
      <c r="F4780" s="103" t="e">
        <f t="shared" si="3621"/>
        <v>#DIV/0!</v>
      </c>
      <c r="G4780" s="103" t="e">
        <f t="shared" si="3621"/>
        <v>#DIV/0!</v>
      </c>
      <c r="H4780" s="103" t="e">
        <f t="shared" si="3621"/>
        <v>#DIV/0!</v>
      </c>
      <c r="I4780" s="103" t="e">
        <f t="shared" si="3621"/>
        <v>#DIV/0!</v>
      </c>
      <c r="J4780" s="103" t="e">
        <f t="shared" si="3621"/>
        <v>#DIV/0!</v>
      </c>
      <c r="K4780" s="103" t="e">
        <f t="shared" si="3621"/>
        <v>#DIV/0!</v>
      </c>
      <c r="L4780" s="103" t="e">
        <f t="shared" si="3621"/>
        <v>#DIV/0!</v>
      </c>
      <c r="M4780" s="103" t="e">
        <f t="shared" si="3621"/>
        <v>#DIV/0!</v>
      </c>
      <c r="N4780" s="103" t="e">
        <f t="shared" si="3621"/>
        <v>#DIV/0!</v>
      </c>
      <c r="O4780" s="103" t="e">
        <f t="shared" si="3621"/>
        <v>#DIV/0!</v>
      </c>
      <c r="P4780" s="107" t="e">
        <f t="shared" ref="P4780:P4782" si="3622">SUM(D4780:O4780)</f>
        <v>#DIV/0!</v>
      </c>
      <c r="Q4780" s="108" t="e">
        <f t="shared" ref="Q4780:Q4782" si="3623">(P4803/P4802-1)</f>
        <v>#DIV/0!</v>
      </c>
      <c r="R4780" s="83"/>
      <c r="S4780" s="83"/>
      <c r="T4780" s="67"/>
      <c r="U4780" s="209">
        <v>2</v>
      </c>
    </row>
    <row r="4781" spans="1:21" s="60" customFormat="1" ht="15.75" hidden="1" customHeight="1" thickBot="1">
      <c r="A4781" s="60" t="s">
        <v>87</v>
      </c>
      <c r="B4781" s="213"/>
      <c r="C4781" s="43" t="s">
        <v>2696</v>
      </c>
      <c r="D4781" s="102" t="e">
        <f t="shared" ref="D4781:O4781" si="3624">D4804/$P4804</f>
        <v>#DIV/0!</v>
      </c>
      <c r="E4781" s="103" t="e">
        <f t="shared" si="3624"/>
        <v>#DIV/0!</v>
      </c>
      <c r="F4781" s="103" t="e">
        <f>F4804/$P4804</f>
        <v>#DIV/0!</v>
      </c>
      <c r="G4781" s="103" t="e">
        <f t="shared" si="3624"/>
        <v>#DIV/0!</v>
      </c>
      <c r="H4781" s="103" t="e">
        <f t="shared" si="3624"/>
        <v>#DIV/0!</v>
      </c>
      <c r="I4781" s="103" t="e">
        <f t="shared" si="3624"/>
        <v>#DIV/0!</v>
      </c>
      <c r="J4781" s="103" t="e">
        <f t="shared" si="3624"/>
        <v>#DIV/0!</v>
      </c>
      <c r="K4781" s="103" t="e">
        <f t="shared" si="3624"/>
        <v>#DIV/0!</v>
      </c>
      <c r="L4781" s="103" t="e">
        <f t="shared" si="3624"/>
        <v>#DIV/0!</v>
      </c>
      <c r="M4781" s="103" t="e">
        <f t="shared" si="3624"/>
        <v>#DIV/0!</v>
      </c>
      <c r="N4781" s="103" t="e">
        <f t="shared" si="3624"/>
        <v>#DIV/0!</v>
      </c>
      <c r="O4781" s="103" t="e">
        <f t="shared" si="3624"/>
        <v>#DIV/0!</v>
      </c>
      <c r="P4781" s="107" t="e">
        <f t="shared" si="3622"/>
        <v>#DIV/0!</v>
      </c>
      <c r="Q4781" s="108" t="e">
        <f t="shared" si="3623"/>
        <v>#DIV/0!</v>
      </c>
      <c r="R4781" s="83"/>
      <c r="S4781" s="83"/>
      <c r="T4781" s="67"/>
      <c r="U4781" s="209">
        <v>2</v>
      </c>
    </row>
    <row r="4782" spans="1:21" s="60" customFormat="1" ht="15.75" hidden="1" customHeight="1" thickBot="1">
      <c r="A4782" s="60" t="s">
        <v>87</v>
      </c>
      <c r="B4782" s="213"/>
      <c r="C4782" s="43" t="s">
        <v>2792</v>
      </c>
      <c r="D4782" s="102" t="e">
        <f t="shared" ref="D4782:O4782" si="3625">D4805/$P4805</f>
        <v>#DIV/0!</v>
      </c>
      <c r="E4782" s="103" t="e">
        <f t="shared" si="3625"/>
        <v>#DIV/0!</v>
      </c>
      <c r="F4782" s="103" t="e">
        <f t="shared" si="3625"/>
        <v>#DIV/0!</v>
      </c>
      <c r="G4782" s="103" t="e">
        <f t="shared" si="3625"/>
        <v>#DIV/0!</v>
      </c>
      <c r="H4782" s="103" t="e">
        <f t="shared" si="3625"/>
        <v>#DIV/0!</v>
      </c>
      <c r="I4782" s="103" t="e">
        <f t="shared" si="3625"/>
        <v>#DIV/0!</v>
      </c>
      <c r="J4782" s="103" t="e">
        <f t="shared" si="3625"/>
        <v>#DIV/0!</v>
      </c>
      <c r="K4782" s="103" t="e">
        <f t="shared" si="3625"/>
        <v>#DIV/0!</v>
      </c>
      <c r="L4782" s="103" t="e">
        <f t="shared" si="3625"/>
        <v>#DIV/0!</v>
      </c>
      <c r="M4782" s="103" t="e">
        <f t="shared" si="3625"/>
        <v>#DIV/0!</v>
      </c>
      <c r="N4782" s="103" t="e">
        <f t="shared" si="3625"/>
        <v>#DIV/0!</v>
      </c>
      <c r="O4782" s="103" t="e">
        <f t="shared" si="3625"/>
        <v>#DIV/0!</v>
      </c>
      <c r="P4782" s="107" t="e">
        <f t="shared" si="3622"/>
        <v>#DIV/0!</v>
      </c>
      <c r="Q4782" s="108" t="e">
        <f t="shared" si="3623"/>
        <v>#DIV/0!</v>
      </c>
      <c r="R4782" s="83"/>
      <c r="S4782" s="83"/>
      <c r="T4782" s="67"/>
      <c r="U4782" s="209">
        <v>2</v>
      </c>
    </row>
    <row r="4783" spans="1:21" s="60" customFormat="1" ht="15.75" hidden="1" customHeight="1" thickBot="1">
      <c r="A4783" s="60" t="s">
        <v>87</v>
      </c>
      <c r="B4783" s="213"/>
      <c r="C4783" s="44" t="s">
        <v>404</v>
      </c>
      <c r="D4783" s="351">
        <v>5.4271944100000002</v>
      </c>
      <c r="E4783" s="352">
        <v>5.1572692599999996</v>
      </c>
      <c r="F4783" s="352">
        <v>5.3456848099999998</v>
      </c>
      <c r="G4783" s="352">
        <v>4.1578200599999988</v>
      </c>
      <c r="H4783" s="352">
        <v>4.8676410200000007</v>
      </c>
      <c r="I4783" s="352">
        <v>5.3868522499999996</v>
      </c>
      <c r="J4783" s="352">
        <v>4.8002711300000023</v>
      </c>
      <c r="K4783" s="352">
        <v>5.6944825899999998</v>
      </c>
      <c r="L4783" s="352">
        <v>5.4981081399999994</v>
      </c>
      <c r="M4783" s="352">
        <v>6.7181100800000024</v>
      </c>
      <c r="N4783" s="352">
        <v>4.9527640899999952</v>
      </c>
      <c r="O4783" s="83">
        <v>5.6894366200000022</v>
      </c>
      <c r="P4783" s="304">
        <f>SUM(D4783:O4783)</f>
        <v>63.695634460000001</v>
      </c>
      <c r="Q4783" s="84"/>
      <c r="R4783" s="83"/>
      <c r="S4783" s="83"/>
      <c r="T4783" s="67"/>
      <c r="U4783" s="209">
        <v>2</v>
      </c>
    </row>
    <row r="4784" spans="1:21" s="60" customFormat="1" ht="15.75" hidden="1" customHeight="1" thickBot="1">
      <c r="A4784" s="60" t="s">
        <v>87</v>
      </c>
      <c r="B4784" s="213"/>
      <c r="C4784" s="43" t="s">
        <v>405</v>
      </c>
      <c r="D4784" s="109">
        <v>5.4166762799999999</v>
      </c>
      <c r="E4784" s="110">
        <v>4.8818979300000001</v>
      </c>
      <c r="F4784" s="110">
        <v>5.3627166500000003</v>
      </c>
      <c r="G4784" s="110">
        <v>4.8923893300000003</v>
      </c>
      <c r="H4784" s="110">
        <v>5.5702971100000003</v>
      </c>
      <c r="I4784" s="110">
        <v>5.1301277499999998</v>
      </c>
      <c r="J4784" s="110">
        <v>5.3076765400000001</v>
      </c>
      <c r="K4784" s="110">
        <v>5.8684712799999996</v>
      </c>
      <c r="L4784" s="110">
        <v>5.5782686899999998</v>
      </c>
      <c r="M4784" s="110">
        <v>5.8021377699999999</v>
      </c>
      <c r="N4784" s="110">
        <v>6.9038354899999996</v>
      </c>
      <c r="O4784" s="111">
        <v>4.8771714599999996</v>
      </c>
      <c r="P4784" s="112">
        <f>SUM(D4784:O4784)</f>
        <v>65.591666279999998</v>
      </c>
      <c r="Q4784" s="240"/>
      <c r="R4784" s="315"/>
      <c r="S4784" s="315"/>
      <c r="T4784" s="242"/>
      <c r="U4784" s="209">
        <v>2</v>
      </c>
    </row>
    <row r="4785" spans="1:21" s="60" customFormat="1" ht="15.75" hidden="1" customHeight="1" thickBot="1">
      <c r="A4785" s="60" t="s">
        <v>87</v>
      </c>
      <c r="B4785" s="213"/>
      <c r="C4785" s="43" t="s">
        <v>497</v>
      </c>
      <c r="D4785" s="109">
        <v>5.4695606899999998</v>
      </c>
      <c r="E4785" s="110">
        <v>5.3790975200000002</v>
      </c>
      <c r="F4785" s="110">
        <v>5.3369350500000001</v>
      </c>
      <c r="G4785" s="110">
        <v>5.2817405600000003</v>
      </c>
      <c r="H4785" s="110">
        <v>5.8301581000000002</v>
      </c>
      <c r="I4785" s="110">
        <v>6.6562592</v>
      </c>
      <c r="J4785" s="110">
        <v>8.0019290200000004</v>
      </c>
      <c r="K4785" s="110">
        <v>6.8552921700000002</v>
      </c>
      <c r="L4785" s="110">
        <v>6.6988133799999998</v>
      </c>
      <c r="M4785" s="110">
        <v>1.9175624899999999</v>
      </c>
      <c r="N4785" s="110">
        <v>6.3929591500000003</v>
      </c>
      <c r="O4785" s="111">
        <v>6.3286267299999999</v>
      </c>
      <c r="P4785" s="112">
        <f>SUM(D4785:O4785)</f>
        <v>70.148934060000002</v>
      </c>
      <c r="Q4785" s="80"/>
      <c r="R4785" s="114"/>
      <c r="S4785" s="114"/>
      <c r="T4785" s="115">
        <f t="shared" ref="T4785:T4791" si="3626">R4785-S4785</f>
        <v>0</v>
      </c>
      <c r="U4785" s="209">
        <v>2</v>
      </c>
    </row>
    <row r="4786" spans="1:21" s="60" customFormat="1" ht="15.75" hidden="1" customHeight="1" thickBot="1">
      <c r="A4786" s="60" t="s">
        <v>87</v>
      </c>
      <c r="B4786" s="213"/>
      <c r="C4786" s="43" t="s">
        <v>621</v>
      </c>
      <c r="D4786" s="109">
        <v>8.4849276699999994</v>
      </c>
      <c r="E4786" s="110">
        <v>6.8903412099999999</v>
      </c>
      <c r="F4786" s="110">
        <v>5.4324380000000003</v>
      </c>
      <c r="G4786" s="110">
        <v>0.51592258000000002</v>
      </c>
      <c r="H4786" s="110">
        <v>5.0046639300000004</v>
      </c>
      <c r="I4786" s="110">
        <v>4.4919199900000004</v>
      </c>
      <c r="J4786" s="110">
        <v>7.1967589500000004</v>
      </c>
      <c r="K4786" s="110">
        <v>5.2106605799999999</v>
      </c>
      <c r="L4786" s="110">
        <v>3.32584371</v>
      </c>
      <c r="M4786" s="110">
        <v>6.3973481400000001</v>
      </c>
      <c r="N4786" s="110">
        <v>5.6953711299999998</v>
      </c>
      <c r="O4786" s="111">
        <v>5.3179515999999998</v>
      </c>
      <c r="P4786" s="112">
        <f t="shared" ref="P4786:P4792" si="3627">SUM(D4786:O4786)</f>
        <v>63.964147490000002</v>
      </c>
      <c r="Q4786" s="80"/>
      <c r="R4786" s="114"/>
      <c r="S4786" s="114"/>
      <c r="T4786" s="115">
        <f t="shared" si="3626"/>
        <v>0</v>
      </c>
      <c r="U4786" s="209">
        <v>2</v>
      </c>
    </row>
    <row r="4787" spans="1:21" s="60" customFormat="1" ht="15.75" hidden="1" customHeight="1" thickBot="1">
      <c r="A4787" s="60" t="s">
        <v>87</v>
      </c>
      <c r="B4787" s="213"/>
      <c r="C4787" s="43" t="s">
        <v>717</v>
      </c>
      <c r="D4787" s="109">
        <v>6.1466753599999997</v>
      </c>
      <c r="E4787" s="110">
        <v>5.76099067</v>
      </c>
      <c r="F4787" s="110">
        <v>5.6991059899999996</v>
      </c>
      <c r="G4787" s="110">
        <v>5.7048883100000003</v>
      </c>
      <c r="H4787" s="110">
        <v>6.22129025</v>
      </c>
      <c r="I4787" s="110">
        <v>6.05420376</v>
      </c>
      <c r="J4787" s="110">
        <v>5.9848220300000001</v>
      </c>
      <c r="K4787" s="110">
        <v>5.4245250699999996</v>
      </c>
      <c r="L4787" s="110">
        <v>6.5110053299999997</v>
      </c>
      <c r="M4787" s="110">
        <v>6.6526582599999999</v>
      </c>
      <c r="N4787" s="110">
        <v>6.5738207700000002</v>
      </c>
      <c r="O4787" s="111">
        <v>5.9640068800000003</v>
      </c>
      <c r="P4787" s="112">
        <f t="shared" si="3627"/>
        <v>72.697992680000013</v>
      </c>
      <c r="Q4787" s="80"/>
      <c r="R4787" s="114"/>
      <c r="S4787" s="114"/>
      <c r="T4787" s="115">
        <f t="shared" si="3626"/>
        <v>0</v>
      </c>
      <c r="U4787" s="209">
        <v>2</v>
      </c>
    </row>
    <row r="4788" spans="1:21" s="60" customFormat="1" ht="15.75" hidden="1" customHeight="1" thickBot="1">
      <c r="A4788" s="60" t="s">
        <v>87</v>
      </c>
      <c r="B4788" s="213"/>
      <c r="C4788" s="43" t="s">
        <v>806</v>
      </c>
      <c r="D4788" s="151">
        <v>6.9462115600000001</v>
      </c>
      <c r="E4788" s="152">
        <v>6.1497470500000002</v>
      </c>
      <c r="F4788" s="152">
        <v>7.009868860000001</v>
      </c>
      <c r="G4788" s="152">
        <v>5.3551581800000001</v>
      </c>
      <c r="H4788" s="152">
        <v>6.0692399199999976</v>
      </c>
      <c r="I4788" s="152">
        <v>6.8702095300000039</v>
      </c>
      <c r="J4788" s="152">
        <v>6.1884135699999945</v>
      </c>
      <c r="K4788" s="152">
        <v>6.2390701500000034</v>
      </c>
      <c r="L4788" s="152">
        <v>7.0495106199999995</v>
      </c>
      <c r="M4788" s="152">
        <v>6.8298085100000065</v>
      </c>
      <c r="N4788" s="152">
        <v>6.5097000999999892</v>
      </c>
      <c r="O4788" s="111">
        <v>6.6759330600000055</v>
      </c>
      <c r="P4788" s="112">
        <f t="shared" si="3627"/>
        <v>77.892871110000002</v>
      </c>
      <c r="Q4788" s="80"/>
      <c r="R4788" s="114"/>
      <c r="S4788" s="114"/>
      <c r="T4788" s="115">
        <f t="shared" si="3626"/>
        <v>0</v>
      </c>
      <c r="U4788" s="209">
        <v>2</v>
      </c>
    </row>
    <row r="4789" spans="1:21" s="60" customFormat="1" ht="15.75" hidden="1" customHeight="1" thickBot="1">
      <c r="A4789" s="60" t="s">
        <v>87</v>
      </c>
      <c r="B4789" s="213"/>
      <c r="C4789" s="43" t="s">
        <v>885</v>
      </c>
      <c r="D4789" s="306">
        <v>6.3699759900000004</v>
      </c>
      <c r="E4789" s="307">
        <v>6.4113103899999988</v>
      </c>
      <c r="F4789" s="307">
        <v>6.1977322099999999</v>
      </c>
      <c r="G4789" s="307">
        <v>5.7170459700000009</v>
      </c>
      <c r="H4789" s="307">
        <v>7.3846685900000004</v>
      </c>
      <c r="I4789" s="307">
        <v>7.3568758799999969</v>
      </c>
      <c r="J4789" s="307">
        <v>6.0912964700000032</v>
      </c>
      <c r="K4789" s="307">
        <v>5.9364577999999995</v>
      </c>
      <c r="L4789" s="307">
        <v>5.0188877699999992</v>
      </c>
      <c r="M4789" s="307">
        <v>6.6084626700000015</v>
      </c>
      <c r="N4789" s="307">
        <v>6.975193609999998</v>
      </c>
      <c r="O4789" s="308">
        <v>5.9868296100000009</v>
      </c>
      <c r="P4789" s="309">
        <f t="shared" si="3627"/>
        <v>76.05473696</v>
      </c>
      <c r="Q4789" s="80"/>
      <c r="R4789" s="109"/>
      <c r="S4789" s="109"/>
      <c r="T4789" s="52">
        <f>S4789-R4789</f>
        <v>0</v>
      </c>
      <c r="U4789" s="209">
        <v>2</v>
      </c>
    </row>
    <row r="4790" spans="1:21" s="60" customFormat="1" ht="15.75" hidden="1" customHeight="1">
      <c r="A4790" s="60" t="s">
        <v>87</v>
      </c>
      <c r="B4790" s="512"/>
      <c r="C4790" s="44" t="s">
        <v>969</v>
      </c>
      <c r="D4790" s="306">
        <v>6.80205401</v>
      </c>
      <c r="E4790" s="307">
        <v>7.1144690899999992</v>
      </c>
      <c r="F4790" s="307">
        <v>7.7107923300000003</v>
      </c>
      <c r="G4790" s="307">
        <v>6.2413574900000022</v>
      </c>
      <c r="H4790" s="307">
        <v>7.271909799999996</v>
      </c>
      <c r="I4790" s="307">
        <v>5.8425506800000022</v>
      </c>
      <c r="J4790" s="307">
        <v>6.9767558500000035</v>
      </c>
      <c r="K4790" s="307">
        <v>6.6441968599999939</v>
      </c>
      <c r="L4790" s="307">
        <v>7.332146630000004</v>
      </c>
      <c r="M4790" s="307">
        <v>7.3416415900000018</v>
      </c>
      <c r="N4790" s="307">
        <v>7.8189461999999992</v>
      </c>
      <c r="O4790" s="308">
        <v>6.8907650599999926</v>
      </c>
      <c r="P4790" s="309">
        <f t="shared" si="3627"/>
        <v>83.987585589999995</v>
      </c>
      <c r="Q4790" s="80"/>
      <c r="R4790" s="342">
        <v>67.099999999999994</v>
      </c>
      <c r="S4790" s="342">
        <v>67.099999999999994</v>
      </c>
      <c r="T4790" s="355">
        <f t="shared" si="3626"/>
        <v>0</v>
      </c>
      <c r="U4790" s="209">
        <v>2</v>
      </c>
    </row>
    <row r="4791" spans="1:21" s="60" customFormat="1" ht="15.6" customHeight="1">
      <c r="A4791" s="60" t="s">
        <v>87</v>
      </c>
      <c r="B4791" s="513">
        <v>772</v>
      </c>
      <c r="C4791" s="606" t="s">
        <v>2827</v>
      </c>
      <c r="D4791" s="551">
        <v>7.2</v>
      </c>
      <c r="E4791" s="551">
        <v>5.8</v>
      </c>
      <c r="F4791" s="551">
        <v>7.1</v>
      </c>
      <c r="G4791" s="551">
        <v>5.7</v>
      </c>
      <c r="H4791" s="551">
        <v>6.9</v>
      </c>
      <c r="I4791" s="551">
        <v>6.9</v>
      </c>
      <c r="J4791" s="551">
        <v>6.7</v>
      </c>
      <c r="K4791" s="551">
        <v>6.4</v>
      </c>
      <c r="L4791" s="551">
        <v>6.6</v>
      </c>
      <c r="M4791" s="551">
        <v>7</v>
      </c>
      <c r="N4791" s="551">
        <v>6.8</v>
      </c>
      <c r="O4791" s="551">
        <f>(R4791)-SUM(D4791:N4791)</f>
        <v>6.9999999999999858</v>
      </c>
      <c r="P4791" s="552">
        <f t="shared" ref="P4791" si="3628">SUM(D4791:O4791)</f>
        <v>80.099999999999994</v>
      </c>
      <c r="Q4791" s="173"/>
      <c r="R4791" s="551">
        <v>80.099999999999994</v>
      </c>
      <c r="S4791" s="551">
        <f>79.7+0.4</f>
        <v>80.100000000000009</v>
      </c>
      <c r="T4791" s="521">
        <f t="shared" si="3626"/>
        <v>0</v>
      </c>
      <c r="U4791" s="209">
        <v>1</v>
      </c>
    </row>
    <row r="4792" spans="1:21" s="60" customFormat="1" ht="15.75" hidden="1" customHeight="1" thickBot="1">
      <c r="A4792" s="60" t="s">
        <v>87</v>
      </c>
      <c r="B4792" s="409"/>
      <c r="C4792" s="457" t="s">
        <v>1105</v>
      </c>
      <c r="D4792" s="312">
        <v>7.0383916700000002</v>
      </c>
      <c r="E4792" s="313">
        <v>7.4243995299999996</v>
      </c>
      <c r="F4792" s="313">
        <v>7.5983728899999985</v>
      </c>
      <c r="G4792" s="313">
        <v>6.5336315500000026</v>
      </c>
      <c r="H4792" s="313">
        <v>8.3239778999999956</v>
      </c>
      <c r="I4792" s="313">
        <v>7.5004560000000069</v>
      </c>
      <c r="J4792" s="313">
        <v>7.1072508199999973</v>
      </c>
      <c r="K4792" s="313">
        <v>7.6922237599999974</v>
      </c>
      <c r="L4792" s="313">
        <v>7.2780314999999973</v>
      </c>
      <c r="M4792" s="313">
        <v>7.07553403</v>
      </c>
      <c r="N4792" s="313">
        <v>7.141785150000004</v>
      </c>
      <c r="O4792" s="305">
        <v>6.6974327100000011</v>
      </c>
      <c r="P4792" s="314">
        <f t="shared" si="3627"/>
        <v>87.411487510000001</v>
      </c>
      <c r="Q4792" s="75"/>
      <c r="R4792" s="420">
        <v>89.9</v>
      </c>
      <c r="S4792" s="343">
        <f>89+0.9</f>
        <v>89.9</v>
      </c>
      <c r="T4792" s="549">
        <f>R4792-S4792</f>
        <v>0</v>
      </c>
      <c r="U4792" s="209">
        <v>2</v>
      </c>
    </row>
    <row r="4793" spans="1:21" s="60" customFormat="1" ht="15.75" hidden="1" customHeight="1" thickBot="1">
      <c r="A4793" s="60" t="s">
        <v>87</v>
      </c>
      <c r="B4793" s="62"/>
      <c r="C4793" s="43" t="s">
        <v>2082</v>
      </c>
      <c r="D4793" s="109">
        <v>10.03072927</v>
      </c>
      <c r="E4793" s="110">
        <v>6.3284978399999989</v>
      </c>
      <c r="F4793" s="110">
        <v>7.5870943600000018</v>
      </c>
      <c r="G4793" s="110">
        <v>9.1754429799999997</v>
      </c>
      <c r="H4793" s="110">
        <v>9.2076020499999984</v>
      </c>
      <c r="I4793" s="110">
        <v>5.5704812100000041</v>
      </c>
      <c r="J4793" s="110">
        <v>10.168560099999993</v>
      </c>
      <c r="K4793" s="110">
        <v>6.4166838600000062</v>
      </c>
      <c r="L4793" s="110">
        <v>7.1537726699999951</v>
      </c>
      <c r="M4793" s="110">
        <v>9.6465096499999987</v>
      </c>
      <c r="N4793" s="110">
        <v>7.0006037400000025</v>
      </c>
      <c r="O4793" s="111">
        <v>6.7870648699999947</v>
      </c>
      <c r="P4793" s="112">
        <f t="shared" ref="P4793:P4802" si="3629">SUM(D4793:O4793)</f>
        <v>95.073042599999994</v>
      </c>
      <c r="Q4793" s="75"/>
      <c r="R4793" s="109">
        <v>92</v>
      </c>
      <c r="S4793" s="114">
        <f>94.4-2.4</f>
        <v>92</v>
      </c>
      <c r="T4793" s="310">
        <f t="shared" ref="T4793:T4802" si="3630">R4793-S4793</f>
        <v>0</v>
      </c>
      <c r="U4793" s="209">
        <v>2</v>
      </c>
    </row>
    <row r="4794" spans="1:21" s="60" customFormat="1" ht="15.75" hidden="1" customHeight="1" thickBot="1">
      <c r="A4794" s="60" t="s">
        <v>87</v>
      </c>
      <c r="B4794" s="62"/>
      <c r="C4794" s="43" t="s">
        <v>2083</v>
      </c>
      <c r="D4794" s="312">
        <v>8.5375791099999994</v>
      </c>
      <c r="E4794" s="313">
        <v>6.6237482700000001</v>
      </c>
      <c r="F4794" s="313">
        <v>8.1944235499999998</v>
      </c>
      <c r="G4794" s="313">
        <v>6.3281177700000022</v>
      </c>
      <c r="H4794" s="313">
        <v>6.9148102499999986</v>
      </c>
      <c r="I4794" s="313">
        <v>7.217837860000003</v>
      </c>
      <c r="J4794" s="313">
        <v>6.9486060399999943</v>
      </c>
      <c r="K4794" s="313">
        <v>6.8702088600000053</v>
      </c>
      <c r="L4794" s="313">
        <v>6.0178033999999982</v>
      </c>
      <c r="M4794" s="313">
        <v>9.1753074699999999</v>
      </c>
      <c r="N4794" s="313">
        <v>7.4888508199999961</v>
      </c>
      <c r="O4794" s="305">
        <v>7.5388039200000065</v>
      </c>
      <c r="P4794" s="314">
        <f t="shared" si="3629"/>
        <v>87.856097320000003</v>
      </c>
      <c r="Q4794" s="79"/>
      <c r="R4794" s="117">
        <v>86.9</v>
      </c>
      <c r="S4794" s="114">
        <f>86.5+0.4</f>
        <v>86.9</v>
      </c>
      <c r="T4794" s="115">
        <f t="shared" si="3630"/>
        <v>0</v>
      </c>
      <c r="U4794" s="209">
        <v>2</v>
      </c>
    </row>
    <row r="4795" spans="1:21" s="60" customFormat="1" ht="15.6" hidden="1" customHeight="1" thickBot="1">
      <c r="A4795" s="60" t="s">
        <v>87</v>
      </c>
      <c r="B4795" s="62"/>
      <c r="C4795" s="43" t="s">
        <v>2084</v>
      </c>
      <c r="D4795" s="151">
        <v>9.31309027</v>
      </c>
      <c r="E4795" s="152">
        <v>6.0566191400000005</v>
      </c>
      <c r="F4795" s="152">
        <v>8.8954620999999978</v>
      </c>
      <c r="G4795" s="152">
        <v>7.1159565700000016</v>
      </c>
      <c r="H4795" s="152">
        <v>7.5907841800000035</v>
      </c>
      <c r="I4795" s="152">
        <v>8.9787213299999991</v>
      </c>
      <c r="J4795" s="152">
        <v>7.9405216299999992</v>
      </c>
      <c r="K4795" s="152">
        <v>8.2383417399999956</v>
      </c>
      <c r="L4795" s="152">
        <v>7.9498204000000072</v>
      </c>
      <c r="M4795" s="152">
        <v>8.8509458599999959</v>
      </c>
      <c r="N4795" s="152">
        <v>7.5457478699999996</v>
      </c>
      <c r="O4795" s="111">
        <v>8.803367129999998</v>
      </c>
      <c r="P4795" s="112">
        <f t="shared" si="3629"/>
        <v>97.279378219999998</v>
      </c>
      <c r="Q4795" s="113"/>
      <c r="R4795" s="109">
        <v>100.2</v>
      </c>
      <c r="S4795" s="114">
        <f>99.8+0.4</f>
        <v>100.2</v>
      </c>
      <c r="T4795" s="115">
        <f t="shared" si="3630"/>
        <v>0</v>
      </c>
      <c r="U4795" s="209">
        <v>2</v>
      </c>
    </row>
    <row r="4796" spans="1:21" s="60" customFormat="1" ht="15.6" hidden="1" customHeight="1" thickBot="1">
      <c r="A4796" s="60" t="s">
        <v>87</v>
      </c>
      <c r="B4796" s="62"/>
      <c r="C4796" s="43" t="s">
        <v>2085</v>
      </c>
      <c r="D4796" s="151">
        <v>9.2420595199999998</v>
      </c>
      <c r="E4796" s="152">
        <v>6.5036902300000001</v>
      </c>
      <c r="F4796" s="152">
        <v>8.7904148700000011</v>
      </c>
      <c r="G4796" s="152">
        <v>6.6974144799999999</v>
      </c>
      <c r="H4796" s="152">
        <v>8.7182042900000027</v>
      </c>
      <c r="I4796" s="152">
        <v>8.1119300899999942</v>
      </c>
      <c r="J4796" s="152">
        <v>8.7108728900000045</v>
      </c>
      <c r="K4796" s="152">
        <v>6.86466961</v>
      </c>
      <c r="L4796" s="152">
        <v>8.1936117500000023</v>
      </c>
      <c r="M4796" s="152">
        <v>8.4578001799999925</v>
      </c>
      <c r="N4796" s="152">
        <v>8.3783078600000067</v>
      </c>
      <c r="O4796" s="111">
        <v>8.7208538999999945</v>
      </c>
      <c r="P4796" s="112">
        <f t="shared" si="3629"/>
        <v>97.389829669999997</v>
      </c>
      <c r="Q4796" s="113"/>
      <c r="R4796" s="109">
        <v>99.600000000000009</v>
      </c>
      <c r="S4796" s="114">
        <f>99.2+0.4</f>
        <v>99.600000000000009</v>
      </c>
      <c r="T4796" s="115">
        <f t="shared" si="3630"/>
        <v>0</v>
      </c>
      <c r="U4796" s="209">
        <v>2</v>
      </c>
    </row>
    <row r="4797" spans="1:21" s="60" customFormat="1" ht="15.75" hidden="1" customHeight="1" thickBot="1">
      <c r="A4797" s="60" t="s">
        <v>87</v>
      </c>
      <c r="B4797" s="62">
        <f>+B4791+1</f>
        <v>773</v>
      </c>
      <c r="C4797" s="43" t="s">
        <v>2086</v>
      </c>
      <c r="D4797" s="110">
        <v>6.7123821100000001</v>
      </c>
      <c r="E4797" s="110">
        <v>8.1433330700000006</v>
      </c>
      <c r="F4797" s="110">
        <v>8.4476111299999985</v>
      </c>
      <c r="G4797" s="110">
        <v>0.5104795700000011</v>
      </c>
      <c r="H4797" s="110">
        <v>6.6637040499999998</v>
      </c>
      <c r="I4797" s="110">
        <v>14.665787079999998</v>
      </c>
      <c r="J4797" s="110">
        <v>7.8418123400000042</v>
      </c>
      <c r="K4797" s="110">
        <v>7.7351515499999977</v>
      </c>
      <c r="L4797" s="110">
        <v>7.1807455400000038</v>
      </c>
      <c r="M4797" s="110">
        <v>7.8783557000000002</v>
      </c>
      <c r="N4797" s="110">
        <v>2.4326068700000008</v>
      </c>
      <c r="O4797" s="111">
        <v>13.225704889999989</v>
      </c>
      <c r="P4797" s="112">
        <f t="shared" si="3629"/>
        <v>91.437673899999993</v>
      </c>
      <c r="Q4797" s="79"/>
      <c r="R4797" s="116">
        <v>93.2</v>
      </c>
      <c r="S4797" s="114">
        <f>92.8+0.4</f>
        <v>93.2</v>
      </c>
      <c r="T4797" s="115">
        <f t="shared" si="3630"/>
        <v>0</v>
      </c>
      <c r="U4797" s="209">
        <v>2</v>
      </c>
    </row>
    <row r="4798" spans="1:21" s="60" customFormat="1" ht="15.75" hidden="1" customHeight="1">
      <c r="A4798" s="60" t="s">
        <v>87</v>
      </c>
      <c r="B4798" s="408">
        <v>827</v>
      </c>
      <c r="C4798" s="546" t="s">
        <v>2087</v>
      </c>
      <c r="D4798" s="306">
        <v>7.0660329800000001</v>
      </c>
      <c r="E4798" s="307">
        <v>7.3677143700000007</v>
      </c>
      <c r="F4798" s="307">
        <v>7.5780642500000006</v>
      </c>
      <c r="G4798" s="307">
        <v>6.833976879999998</v>
      </c>
      <c r="H4798" s="307">
        <v>8.4632784099999974</v>
      </c>
      <c r="I4798" s="307">
        <v>6.0076155700000058</v>
      </c>
      <c r="J4798" s="307">
        <v>7.7914761299999995</v>
      </c>
      <c r="K4798" s="307">
        <v>5.5245119599999981</v>
      </c>
      <c r="L4798" s="307">
        <v>6.7510382999999976</v>
      </c>
      <c r="M4798" s="307">
        <v>8.2255292600000089</v>
      </c>
      <c r="N4798" s="307">
        <v>6.9008799599999975</v>
      </c>
      <c r="O4798" s="308">
        <v>7.1320408699999973</v>
      </c>
      <c r="P4798" s="309">
        <f t="shared" si="3629"/>
        <v>85.642158940000002</v>
      </c>
      <c r="Q4798" s="113"/>
      <c r="R4798" s="342">
        <v>89.7</v>
      </c>
      <c r="S4798" s="342">
        <f>89.3+0.4</f>
        <v>89.7</v>
      </c>
      <c r="T4798" s="355">
        <f t="shared" si="3630"/>
        <v>0</v>
      </c>
      <c r="U4798" s="209">
        <v>2</v>
      </c>
    </row>
    <row r="4799" spans="1:21" s="60" customFormat="1" ht="15.75" customHeight="1">
      <c r="A4799" s="60" t="s">
        <v>87</v>
      </c>
      <c r="B4799" s="513">
        <v>773</v>
      </c>
      <c r="C4799" s="606" t="s">
        <v>2088</v>
      </c>
      <c r="D4799" s="551">
        <v>6.5869760099999999</v>
      </c>
      <c r="E4799" s="551">
        <v>7.6262823499999994</v>
      </c>
      <c r="F4799" s="551">
        <v>6.3588068599999996</v>
      </c>
      <c r="G4799" s="551">
        <v>6.4734642500000028</v>
      </c>
      <c r="H4799" s="551">
        <v>6.8104508199999962</v>
      </c>
      <c r="I4799" s="551">
        <v>5.9291740800000028</v>
      </c>
      <c r="J4799" s="565">
        <v>6.9</v>
      </c>
      <c r="K4799" s="565">
        <v>6.6</v>
      </c>
      <c r="L4799" s="565">
        <v>6.8</v>
      </c>
      <c r="M4799" s="565">
        <v>7.3</v>
      </c>
      <c r="N4799" s="565">
        <v>7</v>
      </c>
      <c r="O4799" s="551">
        <f>(R4799)-SUM(D4799:N4799)</f>
        <v>8.2148456299999992</v>
      </c>
      <c r="P4799" s="552">
        <f t="shared" si="3629"/>
        <v>82.6</v>
      </c>
      <c r="Q4799" s="523"/>
      <c r="R4799" s="553">
        <v>82.6</v>
      </c>
      <c r="S4799" s="551">
        <f>82.2+0.4</f>
        <v>82.600000000000009</v>
      </c>
      <c r="T4799" s="521">
        <f t="shared" si="3630"/>
        <v>0</v>
      </c>
      <c r="U4799" s="209">
        <v>1</v>
      </c>
    </row>
    <row r="4800" spans="1:21" s="60" customFormat="1" ht="15.75" customHeight="1">
      <c r="A4800" s="60" t="s">
        <v>87</v>
      </c>
      <c r="B4800" s="513">
        <v>774</v>
      </c>
      <c r="C4800" s="606" t="s">
        <v>2089</v>
      </c>
      <c r="D4800" s="565">
        <v>7.2</v>
      </c>
      <c r="E4800" s="565">
        <v>5.8</v>
      </c>
      <c r="F4800" s="565">
        <v>7.1</v>
      </c>
      <c r="G4800" s="565">
        <v>5.7</v>
      </c>
      <c r="H4800" s="565">
        <v>6.9</v>
      </c>
      <c r="I4800" s="565">
        <v>6.9</v>
      </c>
      <c r="J4800" s="565">
        <v>6.7</v>
      </c>
      <c r="K4800" s="565">
        <v>6.4</v>
      </c>
      <c r="L4800" s="565">
        <v>6.6</v>
      </c>
      <c r="M4800" s="565">
        <v>7</v>
      </c>
      <c r="N4800" s="565">
        <v>6.8</v>
      </c>
      <c r="O4800" s="551">
        <f>(R4800)-SUM(D4800:N4800)</f>
        <v>6.9999999999999858</v>
      </c>
      <c r="P4800" s="552">
        <f t="shared" si="3629"/>
        <v>80.099999999999994</v>
      </c>
      <c r="Q4800" s="523"/>
      <c r="R4800" s="553">
        <v>80.099999999999994</v>
      </c>
      <c r="S4800" s="551">
        <f>79.7+0.4</f>
        <v>80.100000000000009</v>
      </c>
      <c r="T4800" s="521">
        <f t="shared" si="3630"/>
        <v>0</v>
      </c>
      <c r="U4800" s="209">
        <v>1</v>
      </c>
    </row>
    <row r="4801" spans="1:21" s="60" customFormat="1" ht="15.75" hidden="1" customHeight="1" thickBot="1">
      <c r="A4801" s="60" t="s">
        <v>87</v>
      </c>
      <c r="B4801" s="409"/>
      <c r="C4801" s="457" t="s">
        <v>2090</v>
      </c>
      <c r="D4801" s="415"/>
      <c r="E4801" s="416"/>
      <c r="F4801" s="416"/>
      <c r="G4801" s="416"/>
      <c r="H4801" s="416"/>
      <c r="I4801" s="416"/>
      <c r="J4801" s="416"/>
      <c r="K4801" s="416"/>
      <c r="L4801" s="416"/>
      <c r="M4801" s="416"/>
      <c r="N4801" s="416"/>
      <c r="O4801" s="305">
        <f>(R4801)-SUM(D4801:N4801)</f>
        <v>0</v>
      </c>
      <c r="P4801" s="314">
        <f t="shared" si="3629"/>
        <v>0</v>
      </c>
      <c r="Q4801" s="80"/>
      <c r="R4801" s="420"/>
      <c r="S4801" s="343"/>
      <c r="T4801" s="403">
        <f t="shared" si="3630"/>
        <v>0</v>
      </c>
      <c r="U4801" s="209">
        <v>2</v>
      </c>
    </row>
    <row r="4802" spans="1:21" s="60" customFormat="1" ht="15.75" hidden="1" customHeight="1" thickBot="1">
      <c r="A4802" s="60" t="s">
        <v>87</v>
      </c>
      <c r="B4802" s="213"/>
      <c r="C4802" s="43" t="s">
        <v>2091</v>
      </c>
      <c r="D4802" s="134"/>
      <c r="E4802" s="133"/>
      <c r="F4802" s="133"/>
      <c r="G4802" s="133"/>
      <c r="H4802" s="133"/>
      <c r="I4802" s="133"/>
      <c r="J4802" s="133"/>
      <c r="K4802" s="133"/>
      <c r="L4802" s="133"/>
      <c r="M4802" s="133"/>
      <c r="N4802" s="133"/>
      <c r="O4802" s="111">
        <f>(R4802)-SUM(D4802:N4802)</f>
        <v>0</v>
      </c>
      <c r="P4802" s="112">
        <f t="shared" si="3629"/>
        <v>0</v>
      </c>
      <c r="Q4802" s="80"/>
      <c r="R4802" s="120"/>
      <c r="S4802" s="114"/>
      <c r="T4802" s="115">
        <f t="shared" si="3630"/>
        <v>0</v>
      </c>
      <c r="U4802" s="209">
        <v>2</v>
      </c>
    </row>
    <row r="4803" spans="1:21" s="60" customFormat="1" ht="15.75" hidden="1" customHeight="1" thickBot="1">
      <c r="A4803" s="60" t="s">
        <v>87</v>
      </c>
      <c r="B4803" s="213"/>
      <c r="C4803" s="43" t="s">
        <v>2600</v>
      </c>
      <c r="D4803" s="492"/>
      <c r="E4803" s="491"/>
      <c r="F4803" s="491"/>
      <c r="G4803" s="491"/>
      <c r="H4803" s="491"/>
      <c r="I4803" s="491"/>
      <c r="J4803" s="491"/>
      <c r="K4803" s="491"/>
      <c r="L4803" s="491"/>
      <c r="M4803" s="491"/>
      <c r="N4803" s="491"/>
      <c r="O4803" s="111">
        <f t="shared" ref="O4803:O4805" si="3631">(R4803)-SUM(D4803:N4803)</f>
        <v>0</v>
      </c>
      <c r="P4803" s="112">
        <f t="shared" ref="P4803:P4805" si="3632">SUM(D4803:O4803)</f>
        <v>0</v>
      </c>
      <c r="Q4803" s="80"/>
      <c r="R4803" s="487"/>
      <c r="S4803" s="488"/>
      <c r="T4803" s="115">
        <f t="shared" ref="T4803:T4805" si="3633">R4803-S4803</f>
        <v>0</v>
      </c>
      <c r="U4803" s="209">
        <v>2</v>
      </c>
    </row>
    <row r="4804" spans="1:21" s="60" customFormat="1" ht="15.75" hidden="1" customHeight="1" thickBot="1">
      <c r="A4804" s="60" t="s">
        <v>87</v>
      </c>
      <c r="B4804" s="213"/>
      <c r="C4804" s="43" t="s">
        <v>2696</v>
      </c>
      <c r="D4804" s="492"/>
      <c r="E4804" s="491"/>
      <c r="F4804" s="491"/>
      <c r="G4804" s="491"/>
      <c r="H4804" s="491"/>
      <c r="I4804" s="491"/>
      <c r="J4804" s="491"/>
      <c r="K4804" s="491"/>
      <c r="L4804" s="491"/>
      <c r="M4804" s="491"/>
      <c r="N4804" s="491"/>
      <c r="O4804" s="111">
        <f t="shared" si="3631"/>
        <v>0</v>
      </c>
      <c r="P4804" s="112">
        <f t="shared" si="3632"/>
        <v>0</v>
      </c>
      <c r="Q4804" s="80"/>
      <c r="R4804" s="487"/>
      <c r="S4804" s="488"/>
      <c r="T4804" s="115">
        <f t="shared" si="3633"/>
        <v>0</v>
      </c>
      <c r="U4804" s="209">
        <v>2</v>
      </c>
    </row>
    <row r="4805" spans="1:21" s="60" customFormat="1" ht="15.75" hidden="1" customHeight="1" thickBot="1">
      <c r="A4805" s="60" t="s">
        <v>87</v>
      </c>
      <c r="B4805" s="213"/>
      <c r="C4805" s="43" t="s">
        <v>2792</v>
      </c>
      <c r="D4805" s="492"/>
      <c r="E4805" s="491"/>
      <c r="F4805" s="491"/>
      <c r="G4805" s="491"/>
      <c r="H4805" s="491"/>
      <c r="I4805" s="491"/>
      <c r="J4805" s="491"/>
      <c r="K4805" s="491"/>
      <c r="L4805" s="491"/>
      <c r="M4805" s="491"/>
      <c r="N4805" s="491"/>
      <c r="O4805" s="111">
        <f t="shared" si="3631"/>
        <v>0</v>
      </c>
      <c r="P4805" s="112">
        <f t="shared" si="3632"/>
        <v>0</v>
      </c>
      <c r="Q4805" s="80"/>
      <c r="R4805" s="487"/>
      <c r="S4805" s="488"/>
      <c r="T4805" s="115">
        <f t="shared" si="3633"/>
        <v>0</v>
      </c>
      <c r="U4805" s="209">
        <v>2</v>
      </c>
    </row>
    <row r="4806" spans="1:21" s="60" customFormat="1" ht="15.6" customHeight="1">
      <c r="B4806" s="82"/>
      <c r="C4806" s="495"/>
      <c r="D4806" s="83"/>
      <c r="E4806" s="83"/>
      <c r="F4806" s="83"/>
      <c r="G4806" s="83"/>
      <c r="H4806" s="83"/>
      <c r="I4806" s="83"/>
      <c r="J4806" s="83"/>
      <c r="K4806" s="83"/>
      <c r="L4806" s="83"/>
      <c r="M4806" s="83"/>
      <c r="N4806" s="83"/>
      <c r="O4806" s="83"/>
      <c r="P4806" s="84"/>
      <c r="Q4806" s="173"/>
      <c r="R4806" s="83"/>
      <c r="S4806" s="83"/>
      <c r="T4806" s="67"/>
      <c r="U4806" s="209">
        <v>1</v>
      </c>
    </row>
    <row r="4807" spans="1:21" s="60" customFormat="1" ht="15.75" hidden="1" customHeight="1" thickBot="1">
      <c r="A4807" s="60" t="s">
        <v>2185</v>
      </c>
      <c r="B4807" s="213"/>
      <c r="C4807" s="43" t="s">
        <v>2207</v>
      </c>
      <c r="D4807" s="299">
        <v>0</v>
      </c>
      <c r="E4807" s="299">
        <v>0</v>
      </c>
      <c r="F4807" s="299">
        <v>0</v>
      </c>
      <c r="G4807" s="299">
        <v>0</v>
      </c>
      <c r="H4807" s="299">
        <v>0</v>
      </c>
      <c r="I4807" s="299">
        <v>0</v>
      </c>
      <c r="J4807" s="299">
        <v>0</v>
      </c>
      <c r="K4807" s="299">
        <v>0</v>
      </c>
      <c r="L4807" s="299">
        <v>0</v>
      </c>
      <c r="M4807" s="299">
        <v>0</v>
      </c>
      <c r="N4807" s="299">
        <v>0</v>
      </c>
      <c r="O4807" s="299">
        <v>0</v>
      </c>
      <c r="P4807" s="290">
        <f>SUM(D4807:O4807)</f>
        <v>0</v>
      </c>
      <c r="Q4807" s="291"/>
      <c r="R4807" s="83"/>
      <c r="S4807" s="83"/>
      <c r="T4807" s="67"/>
      <c r="U4807" s="209">
        <v>2</v>
      </c>
    </row>
    <row r="4808" spans="1:21" s="60" customFormat="1" ht="15.75" hidden="1" customHeight="1" thickBot="1">
      <c r="A4808" s="60" t="s">
        <v>2185</v>
      </c>
      <c r="B4808" s="213"/>
      <c r="C4808" s="43" t="s">
        <v>2186</v>
      </c>
      <c r="D4808" s="299">
        <v>0</v>
      </c>
      <c r="E4808" s="299">
        <v>0</v>
      </c>
      <c r="F4808" s="299">
        <v>0</v>
      </c>
      <c r="G4808" s="299">
        <v>0</v>
      </c>
      <c r="H4808" s="299">
        <v>0</v>
      </c>
      <c r="I4808" s="299">
        <v>0</v>
      </c>
      <c r="J4808" s="299">
        <v>0</v>
      </c>
      <c r="K4808" s="299">
        <v>0</v>
      </c>
      <c r="L4808" s="299">
        <v>0</v>
      </c>
      <c r="M4808" s="299">
        <v>0</v>
      </c>
      <c r="N4808" s="299">
        <v>0</v>
      </c>
      <c r="O4808" s="299">
        <v>0</v>
      </c>
      <c r="P4808" s="290">
        <f t="shared" ref="P4808:P4817" si="3634">SUM(D4808:O4808)</f>
        <v>0</v>
      </c>
      <c r="Q4808" s="291"/>
      <c r="R4808" s="83"/>
      <c r="S4808" s="83"/>
      <c r="T4808" s="67"/>
      <c r="U4808" s="209">
        <v>2</v>
      </c>
    </row>
    <row r="4809" spans="1:21" s="60" customFormat="1" ht="15.75" hidden="1" customHeight="1" thickBot="1">
      <c r="A4809" s="60" t="s">
        <v>2185</v>
      </c>
      <c r="B4809" s="213"/>
      <c r="C4809" s="43" t="s">
        <v>2187</v>
      </c>
      <c r="D4809" s="299">
        <v>0</v>
      </c>
      <c r="E4809" s="299">
        <v>0</v>
      </c>
      <c r="F4809" s="299">
        <v>0</v>
      </c>
      <c r="G4809" s="299">
        <v>0</v>
      </c>
      <c r="H4809" s="299">
        <v>0</v>
      </c>
      <c r="I4809" s="299">
        <v>0</v>
      </c>
      <c r="J4809" s="299">
        <v>0</v>
      </c>
      <c r="K4809" s="299">
        <v>0</v>
      </c>
      <c r="L4809" s="299">
        <v>0</v>
      </c>
      <c r="M4809" s="299">
        <v>0</v>
      </c>
      <c r="N4809" s="299">
        <v>0</v>
      </c>
      <c r="O4809" s="299">
        <v>0</v>
      </c>
      <c r="P4809" s="290">
        <f t="shared" si="3634"/>
        <v>0</v>
      </c>
      <c r="Q4809" s="291"/>
      <c r="R4809" s="83"/>
      <c r="S4809" s="83"/>
      <c r="T4809" s="67"/>
      <c r="U4809" s="209">
        <v>2</v>
      </c>
    </row>
    <row r="4810" spans="1:21" s="60" customFormat="1" ht="15.75" hidden="1" customHeight="1" thickBot="1">
      <c r="A4810" s="60" t="s">
        <v>2185</v>
      </c>
      <c r="B4810" s="213"/>
      <c r="C4810" s="43" t="s">
        <v>2188</v>
      </c>
      <c r="D4810" s="299">
        <v>0</v>
      </c>
      <c r="E4810" s="299">
        <v>0</v>
      </c>
      <c r="F4810" s="299">
        <v>0</v>
      </c>
      <c r="G4810" s="299">
        <v>0</v>
      </c>
      <c r="H4810" s="299">
        <v>0</v>
      </c>
      <c r="I4810" s="299">
        <v>0</v>
      </c>
      <c r="J4810" s="299">
        <v>0</v>
      </c>
      <c r="K4810" s="299">
        <v>0</v>
      </c>
      <c r="L4810" s="299">
        <v>0</v>
      </c>
      <c r="M4810" s="299">
        <v>0</v>
      </c>
      <c r="N4810" s="299">
        <v>0</v>
      </c>
      <c r="O4810" s="299">
        <v>0</v>
      </c>
      <c r="P4810" s="290">
        <f t="shared" si="3634"/>
        <v>0</v>
      </c>
      <c r="Q4810" s="291"/>
      <c r="R4810" s="83"/>
      <c r="S4810" s="83"/>
      <c r="T4810" s="67"/>
      <c r="U4810" s="209">
        <v>2</v>
      </c>
    </row>
    <row r="4811" spans="1:21" s="60" customFormat="1" ht="15.75" hidden="1" customHeight="1" thickBot="1">
      <c r="A4811" s="60" t="s">
        <v>2185</v>
      </c>
      <c r="B4811" s="213"/>
      <c r="C4811" s="44" t="s">
        <v>2189</v>
      </c>
      <c r="D4811" s="299">
        <v>0</v>
      </c>
      <c r="E4811" s="299">
        <v>0</v>
      </c>
      <c r="F4811" s="299">
        <v>0</v>
      </c>
      <c r="G4811" s="299">
        <v>0</v>
      </c>
      <c r="H4811" s="299">
        <v>0</v>
      </c>
      <c r="I4811" s="299">
        <v>0</v>
      </c>
      <c r="J4811" s="299">
        <v>0</v>
      </c>
      <c r="K4811" s="299">
        <v>0</v>
      </c>
      <c r="L4811" s="299">
        <v>0</v>
      </c>
      <c r="M4811" s="299">
        <v>0</v>
      </c>
      <c r="N4811" s="299">
        <v>0</v>
      </c>
      <c r="O4811" s="299">
        <v>0</v>
      </c>
      <c r="P4811" s="290">
        <f t="shared" si="3634"/>
        <v>0</v>
      </c>
      <c r="Q4811" s="157">
        <v>0</v>
      </c>
      <c r="R4811" s="83"/>
      <c r="S4811" s="83"/>
      <c r="T4811" s="67"/>
      <c r="U4811" s="209">
        <v>2</v>
      </c>
    </row>
    <row r="4812" spans="1:21" s="60" customFormat="1" ht="15.75" hidden="1" customHeight="1" thickBot="1">
      <c r="A4812" s="60" t="s">
        <v>2185</v>
      </c>
      <c r="B4812" s="213"/>
      <c r="C4812" s="43" t="s">
        <v>2190</v>
      </c>
      <c r="D4812" s="299">
        <v>0</v>
      </c>
      <c r="E4812" s="299">
        <v>0</v>
      </c>
      <c r="F4812" s="299">
        <v>0</v>
      </c>
      <c r="G4812" s="299">
        <v>0</v>
      </c>
      <c r="H4812" s="299">
        <v>0</v>
      </c>
      <c r="I4812" s="299">
        <v>0</v>
      </c>
      <c r="J4812" s="299">
        <v>0</v>
      </c>
      <c r="K4812" s="299">
        <v>0</v>
      </c>
      <c r="L4812" s="299">
        <v>0</v>
      </c>
      <c r="M4812" s="299">
        <v>0</v>
      </c>
      <c r="N4812" s="299">
        <v>0</v>
      </c>
      <c r="O4812" s="299">
        <v>0</v>
      </c>
      <c r="P4812" s="290">
        <f t="shared" si="3634"/>
        <v>0</v>
      </c>
      <c r="Q4812" s="157">
        <v>0</v>
      </c>
      <c r="R4812" s="83"/>
      <c r="S4812" s="83"/>
      <c r="T4812" s="67"/>
      <c r="U4812" s="209">
        <v>2</v>
      </c>
    </row>
    <row r="4813" spans="1:21" s="60" customFormat="1" ht="15.75" hidden="1" customHeight="1" thickBot="1">
      <c r="A4813" s="60" t="s">
        <v>2185</v>
      </c>
      <c r="B4813" s="213"/>
      <c r="C4813" s="43" t="s">
        <v>2191</v>
      </c>
      <c r="D4813" s="299">
        <v>0</v>
      </c>
      <c r="E4813" s="299">
        <v>0</v>
      </c>
      <c r="F4813" s="299">
        <v>0</v>
      </c>
      <c r="G4813" s="299">
        <v>0</v>
      </c>
      <c r="H4813" s="299">
        <v>0</v>
      </c>
      <c r="I4813" s="299">
        <v>0</v>
      </c>
      <c r="J4813" s="299">
        <v>0</v>
      </c>
      <c r="K4813" s="299">
        <v>0</v>
      </c>
      <c r="L4813" s="299">
        <v>0</v>
      </c>
      <c r="M4813" s="299">
        <v>0</v>
      </c>
      <c r="N4813" s="299">
        <v>0</v>
      </c>
      <c r="O4813" s="299">
        <v>0</v>
      </c>
      <c r="P4813" s="290">
        <f t="shared" si="3634"/>
        <v>0</v>
      </c>
      <c r="Q4813" s="157">
        <v>0</v>
      </c>
      <c r="R4813" s="83"/>
      <c r="S4813" s="83"/>
      <c r="T4813" s="67"/>
      <c r="U4813" s="209">
        <v>2</v>
      </c>
    </row>
    <row r="4814" spans="1:21" s="60" customFormat="1" ht="15.75" hidden="1" customHeight="1" thickBot="1">
      <c r="A4814" s="60" t="s">
        <v>2185</v>
      </c>
      <c r="B4814" s="213"/>
      <c r="C4814" s="43" t="s">
        <v>2192</v>
      </c>
      <c r="D4814" s="154">
        <v>0</v>
      </c>
      <c r="E4814" s="154">
        <v>0</v>
      </c>
      <c r="F4814" s="154">
        <v>0</v>
      </c>
      <c r="G4814" s="154">
        <v>0</v>
      </c>
      <c r="H4814" s="154">
        <v>0</v>
      </c>
      <c r="I4814" s="154">
        <v>0</v>
      </c>
      <c r="J4814" s="154">
        <v>0</v>
      </c>
      <c r="K4814" s="154">
        <v>0</v>
      </c>
      <c r="L4814" s="154">
        <v>0</v>
      </c>
      <c r="M4814" s="154">
        <v>0</v>
      </c>
      <c r="N4814" s="154">
        <v>0</v>
      </c>
      <c r="O4814" s="154">
        <v>0</v>
      </c>
      <c r="P4814" s="155">
        <f t="shared" si="3634"/>
        <v>0</v>
      </c>
      <c r="Q4814" s="156">
        <v>0</v>
      </c>
      <c r="R4814" s="83"/>
      <c r="S4814" s="83"/>
      <c r="T4814" s="232"/>
      <c r="U4814" s="209">
        <v>2</v>
      </c>
    </row>
    <row r="4815" spans="1:21" s="60" customFormat="1" ht="15.75" hidden="1" customHeight="1" thickBot="1">
      <c r="A4815" s="60" t="s">
        <v>2185</v>
      </c>
      <c r="B4815" s="62"/>
      <c r="C4815" s="45" t="s">
        <v>2193</v>
      </c>
      <c r="D4815" s="298">
        <v>0</v>
      </c>
      <c r="E4815" s="299">
        <v>0</v>
      </c>
      <c r="F4815" s="299">
        <v>0</v>
      </c>
      <c r="G4815" s="299">
        <v>0</v>
      </c>
      <c r="H4815" s="299">
        <v>0</v>
      </c>
      <c r="I4815" s="299">
        <v>0</v>
      </c>
      <c r="J4815" s="299">
        <v>0</v>
      </c>
      <c r="K4815" s="299">
        <v>0</v>
      </c>
      <c r="L4815" s="299">
        <v>0</v>
      </c>
      <c r="M4815" s="299">
        <v>0</v>
      </c>
      <c r="N4815" s="299">
        <v>0</v>
      </c>
      <c r="O4815" s="299">
        <v>0</v>
      </c>
      <c r="P4815" s="300">
        <f t="shared" si="3634"/>
        <v>0</v>
      </c>
      <c r="Q4815" s="301">
        <v>0</v>
      </c>
      <c r="R4815" s="83"/>
      <c r="S4815" s="83"/>
      <c r="T4815" s="67"/>
      <c r="U4815" s="209">
        <v>2</v>
      </c>
    </row>
    <row r="4816" spans="1:21" s="60" customFormat="1" ht="15.75" hidden="1" customHeight="1" thickBot="1">
      <c r="A4816" s="60" t="s">
        <v>2185</v>
      </c>
      <c r="B4816" s="62"/>
      <c r="C4816" s="45" t="s">
        <v>2194</v>
      </c>
      <c r="D4816" s="130">
        <v>0</v>
      </c>
      <c r="E4816" s="119">
        <v>0</v>
      </c>
      <c r="F4816" s="119">
        <v>0</v>
      </c>
      <c r="G4816" s="119">
        <v>0</v>
      </c>
      <c r="H4816" s="119">
        <v>0</v>
      </c>
      <c r="I4816" s="119">
        <v>0</v>
      </c>
      <c r="J4816" s="119">
        <v>0</v>
      </c>
      <c r="K4816" s="119">
        <v>0</v>
      </c>
      <c r="L4816" s="119">
        <v>0</v>
      </c>
      <c r="M4816" s="119">
        <v>0</v>
      </c>
      <c r="N4816" s="119">
        <v>0</v>
      </c>
      <c r="O4816" s="119">
        <v>0</v>
      </c>
      <c r="P4816" s="175">
        <f t="shared" si="3634"/>
        <v>0</v>
      </c>
      <c r="Q4816" s="176">
        <v>0</v>
      </c>
      <c r="R4816" s="83"/>
      <c r="S4816" s="83"/>
      <c r="T4816" s="67"/>
      <c r="U4816" s="209">
        <v>2</v>
      </c>
    </row>
    <row r="4817" spans="1:21" s="60" customFormat="1" ht="15.6" hidden="1" customHeight="1" thickBot="1">
      <c r="A4817" s="60" t="s">
        <v>2185</v>
      </c>
      <c r="B4817" s="62"/>
      <c r="C4817" s="45" t="s">
        <v>2195</v>
      </c>
      <c r="D4817" s="130">
        <v>0</v>
      </c>
      <c r="E4817" s="119">
        <v>0</v>
      </c>
      <c r="F4817" s="119">
        <v>0</v>
      </c>
      <c r="G4817" s="119">
        <v>0</v>
      </c>
      <c r="H4817" s="119">
        <v>0</v>
      </c>
      <c r="I4817" s="119">
        <v>0</v>
      </c>
      <c r="J4817" s="119">
        <v>0</v>
      </c>
      <c r="K4817" s="119">
        <v>0</v>
      </c>
      <c r="L4817" s="119">
        <v>0</v>
      </c>
      <c r="M4817" s="119">
        <v>0</v>
      </c>
      <c r="N4817" s="119">
        <v>0</v>
      </c>
      <c r="O4817" s="119">
        <v>0</v>
      </c>
      <c r="P4817" s="175">
        <f t="shared" si="3634"/>
        <v>0</v>
      </c>
      <c r="Q4817" s="176">
        <v>1</v>
      </c>
      <c r="R4817" s="83"/>
      <c r="S4817" s="83"/>
      <c r="T4817" s="67"/>
      <c r="U4817" s="209">
        <v>2</v>
      </c>
    </row>
    <row r="4818" spans="1:21" s="60" customFormat="1" ht="15.6" hidden="1" customHeight="1" thickBot="1">
      <c r="A4818" s="60" t="s">
        <v>2185</v>
      </c>
      <c r="B4818" s="62"/>
      <c r="C4818" s="45" t="s">
        <v>2196</v>
      </c>
      <c r="D4818" s="130">
        <f t="shared" ref="D4818:O4825" si="3635">D4841/$P4841</f>
        <v>0.23503986771986732</v>
      </c>
      <c r="E4818" s="119">
        <f t="shared" si="3635"/>
        <v>0</v>
      </c>
      <c r="F4818" s="119">
        <f t="shared" si="3635"/>
        <v>0.22883419681671319</v>
      </c>
      <c r="G4818" s="119">
        <f t="shared" si="3635"/>
        <v>1.1574072871400054E-2</v>
      </c>
      <c r="H4818" s="119">
        <f t="shared" si="3635"/>
        <v>0</v>
      </c>
      <c r="I4818" s="119">
        <f t="shared" si="3635"/>
        <v>0</v>
      </c>
      <c r="J4818" s="119">
        <f t="shared" si="3635"/>
        <v>5.6482078296433536E-2</v>
      </c>
      <c r="K4818" s="119">
        <f t="shared" si="3635"/>
        <v>1.8839347686703117E-2</v>
      </c>
      <c r="L4818" s="119">
        <f t="shared" si="3635"/>
        <v>0</v>
      </c>
      <c r="M4818" s="119">
        <f t="shared" si="3635"/>
        <v>0</v>
      </c>
      <c r="N4818" s="119">
        <f t="shared" si="3635"/>
        <v>0</v>
      </c>
      <c r="O4818" s="119">
        <f t="shared" si="3635"/>
        <v>0.44923043660888279</v>
      </c>
      <c r="P4818" s="175">
        <f>SUM(D4818:O4818)</f>
        <v>1</v>
      </c>
      <c r="Q4818" s="176">
        <f>(P4841/P4839-1)</f>
        <v>-0.70716379877940228</v>
      </c>
      <c r="R4818" s="83"/>
      <c r="S4818" s="83"/>
      <c r="T4818" s="67"/>
      <c r="U4818" s="209">
        <v>2</v>
      </c>
    </row>
    <row r="4819" spans="1:21" s="60" customFormat="1" ht="15.6" hidden="1" customHeight="1" thickBot="1">
      <c r="A4819" s="60" t="s">
        <v>2185</v>
      </c>
      <c r="B4819" s="62">
        <f>+B4798+1</f>
        <v>828</v>
      </c>
      <c r="C4819" s="45" t="s">
        <v>2197</v>
      </c>
      <c r="D4819" s="130">
        <f t="shared" si="3635"/>
        <v>0</v>
      </c>
      <c r="E4819" s="119">
        <f t="shared" si="3635"/>
        <v>8.4795521931496753E-2</v>
      </c>
      <c r="F4819" s="119">
        <f t="shared" si="3635"/>
        <v>0</v>
      </c>
      <c r="G4819" s="119">
        <f t="shared" si="3635"/>
        <v>0</v>
      </c>
      <c r="H4819" s="119">
        <f t="shared" si="3635"/>
        <v>0</v>
      </c>
      <c r="I4819" s="119">
        <f t="shared" si="3635"/>
        <v>5.0732396221826272E-2</v>
      </c>
      <c r="J4819" s="119">
        <f t="shared" si="3635"/>
        <v>5.7960982784731915E-4</v>
      </c>
      <c r="K4819" s="119">
        <f t="shared" si="3635"/>
        <v>0.85228836315836931</v>
      </c>
      <c r="L4819" s="119">
        <f t="shared" si="3635"/>
        <v>0</v>
      </c>
      <c r="M4819" s="119">
        <f t="shared" si="3635"/>
        <v>0</v>
      </c>
      <c r="N4819" s="119">
        <f t="shared" si="3635"/>
        <v>6.9794128365771303E-5</v>
      </c>
      <c r="O4819" s="119">
        <f t="shared" si="3635"/>
        <v>1.1534314732094479E-2</v>
      </c>
      <c r="P4819" s="175">
        <f t="shared" ref="P4819:P4828" si="3636">SUM(D4819:O4819)</f>
        <v>0.99999999999999978</v>
      </c>
      <c r="Q4819" s="176">
        <f>(P4842/P4841-1)</f>
        <v>-0.4019898247312953</v>
      </c>
      <c r="R4819" s="83"/>
      <c r="S4819" s="83"/>
      <c r="T4819" s="67"/>
      <c r="U4819" s="209">
        <v>2</v>
      </c>
    </row>
    <row r="4820" spans="1:21" s="60" customFormat="1" ht="15.6" hidden="1" customHeight="1">
      <c r="A4820" s="60" t="s">
        <v>2185</v>
      </c>
      <c r="B4820" s="408">
        <f>+B4819+1</f>
        <v>829</v>
      </c>
      <c r="C4820" s="544" t="s">
        <v>2198</v>
      </c>
      <c r="D4820" s="460">
        <f t="shared" si="3635"/>
        <v>0</v>
      </c>
      <c r="E4820" s="346">
        <f t="shared" si="3635"/>
        <v>5.8650171992940835E-2</v>
      </c>
      <c r="F4820" s="346">
        <f t="shared" si="3635"/>
        <v>0</v>
      </c>
      <c r="G4820" s="346">
        <f t="shared" si="3635"/>
        <v>0</v>
      </c>
      <c r="H4820" s="346">
        <f t="shared" si="3635"/>
        <v>0.27908856011840921</v>
      </c>
      <c r="I4820" s="346">
        <f t="shared" si="3635"/>
        <v>0.25982399608286838</v>
      </c>
      <c r="J4820" s="346">
        <f t="shared" si="3635"/>
        <v>0</v>
      </c>
      <c r="K4820" s="346">
        <f t="shared" si="3635"/>
        <v>0.28995726533481841</v>
      </c>
      <c r="L4820" s="346">
        <f t="shared" si="3635"/>
        <v>0</v>
      </c>
      <c r="M4820" s="346">
        <f t="shared" si="3635"/>
        <v>7.8768270998285483E-2</v>
      </c>
      <c r="N4820" s="346">
        <f t="shared" si="3635"/>
        <v>0</v>
      </c>
      <c r="O4820" s="346">
        <f t="shared" si="3635"/>
        <v>3.3711735472677716E-2</v>
      </c>
      <c r="P4820" s="545">
        <f t="shared" si="3636"/>
        <v>1</v>
      </c>
      <c r="Q4820" s="548">
        <f t="shared" ref="Q4820:Q4828" si="3637">(P4843/P4842-1)</f>
        <v>-0.80332060962883256</v>
      </c>
      <c r="R4820" s="83"/>
      <c r="S4820" s="83"/>
      <c r="T4820" s="67"/>
      <c r="U4820" s="209">
        <v>2</v>
      </c>
    </row>
    <row r="4821" spans="1:21" s="60" customFormat="1" ht="15.6" customHeight="1">
      <c r="A4821" s="60" t="s">
        <v>2185</v>
      </c>
      <c r="B4821" s="513">
        <v>775</v>
      </c>
      <c r="C4821" s="606" t="s">
        <v>2199</v>
      </c>
      <c r="D4821" s="119">
        <f t="shared" si="3635"/>
        <v>0</v>
      </c>
      <c r="E4821" s="119">
        <f t="shared" si="3635"/>
        <v>0.15700782748655301</v>
      </c>
      <c r="F4821" s="119">
        <f t="shared" si="3635"/>
        <v>0</v>
      </c>
      <c r="G4821" s="119">
        <f t="shared" si="3635"/>
        <v>2.7096167486192896E-2</v>
      </c>
      <c r="H4821" s="119">
        <f t="shared" si="3635"/>
        <v>0</v>
      </c>
      <c r="I4821" s="119">
        <f t="shared" si="3635"/>
        <v>0</v>
      </c>
      <c r="J4821" s="119">
        <f t="shared" si="3635"/>
        <v>0</v>
      </c>
      <c r="K4821" s="119">
        <f t="shared" si="3635"/>
        <v>6.5049397375922149E-2</v>
      </c>
      <c r="L4821" s="119">
        <f t="shared" si="3635"/>
        <v>0</v>
      </c>
      <c r="M4821" s="119">
        <f t="shared" si="3635"/>
        <v>0.14480864881330294</v>
      </c>
      <c r="N4821" s="119">
        <f t="shared" si="3635"/>
        <v>0.60603795883802902</v>
      </c>
      <c r="O4821" s="119">
        <f t="shared" si="3635"/>
        <v>0</v>
      </c>
      <c r="P4821" s="175">
        <f t="shared" si="3636"/>
        <v>1</v>
      </c>
      <c r="Q4821" s="556">
        <f t="shared" si="3637"/>
        <v>-0.66742733860237802</v>
      </c>
      <c r="R4821" s="83"/>
      <c r="S4821" s="83"/>
      <c r="T4821" s="67"/>
      <c r="U4821" s="209">
        <v>1</v>
      </c>
    </row>
    <row r="4822" spans="1:21" s="60" customFormat="1" ht="15.6" customHeight="1">
      <c r="A4822" s="60" t="s">
        <v>2185</v>
      </c>
      <c r="B4822" s="513">
        <f>+B4821+1</f>
        <v>776</v>
      </c>
      <c r="C4822" s="606" t="s">
        <v>2200</v>
      </c>
      <c r="D4822" s="119">
        <f t="shared" si="3635"/>
        <v>0</v>
      </c>
      <c r="E4822" s="119">
        <f t="shared" si="3635"/>
        <v>0</v>
      </c>
      <c r="F4822" s="119">
        <f t="shared" si="3635"/>
        <v>0</v>
      </c>
      <c r="G4822" s="119">
        <f t="shared" si="3635"/>
        <v>0</v>
      </c>
      <c r="H4822" s="119">
        <f t="shared" si="3635"/>
        <v>0</v>
      </c>
      <c r="I4822" s="119">
        <f t="shared" si="3635"/>
        <v>0</v>
      </c>
      <c r="J4822" s="119">
        <f t="shared" si="3635"/>
        <v>0</v>
      </c>
      <c r="K4822" s="119">
        <f t="shared" si="3635"/>
        <v>0</v>
      </c>
      <c r="L4822" s="119">
        <f t="shared" si="3635"/>
        <v>0</v>
      </c>
      <c r="M4822" s="119">
        <f t="shared" si="3635"/>
        <v>0</v>
      </c>
      <c r="N4822" s="119">
        <f t="shared" si="3635"/>
        <v>1</v>
      </c>
      <c r="O4822" s="119">
        <f t="shared" si="3635"/>
        <v>0</v>
      </c>
      <c r="P4822" s="175">
        <f t="shared" si="3636"/>
        <v>1</v>
      </c>
      <c r="Q4822" s="556">
        <f t="shared" si="3637"/>
        <v>-0.98955115110009551</v>
      </c>
      <c r="R4822" s="83"/>
      <c r="S4822" s="83"/>
      <c r="T4822" s="67"/>
      <c r="U4822" s="209">
        <v>1</v>
      </c>
    </row>
    <row r="4823" spans="1:21" s="60" customFormat="1" ht="15.75" customHeight="1">
      <c r="A4823" s="60" t="s">
        <v>2185</v>
      </c>
      <c r="B4823" s="513">
        <f>+B4822+1</f>
        <v>777</v>
      </c>
      <c r="C4823" s="606" t="s">
        <v>2201</v>
      </c>
      <c r="D4823" s="119">
        <f t="shared" si="3635"/>
        <v>0</v>
      </c>
      <c r="E4823" s="119">
        <f t="shared" si="3635"/>
        <v>0</v>
      </c>
      <c r="F4823" s="119">
        <f t="shared" si="3635"/>
        <v>0</v>
      </c>
      <c r="G4823" s="119">
        <f t="shared" si="3635"/>
        <v>0</v>
      </c>
      <c r="H4823" s="119">
        <f t="shared" si="3635"/>
        <v>3.8558142597593902E-3</v>
      </c>
      <c r="I4823" s="119">
        <f t="shared" si="3635"/>
        <v>0</v>
      </c>
      <c r="J4823" s="119">
        <f t="shared" si="3635"/>
        <v>0</v>
      </c>
      <c r="K4823" s="119">
        <f t="shared" si="3635"/>
        <v>0</v>
      </c>
      <c r="L4823" s="119">
        <f t="shared" si="3635"/>
        <v>0</v>
      </c>
      <c r="M4823" s="119">
        <f t="shared" si="3635"/>
        <v>0</v>
      </c>
      <c r="N4823" s="119">
        <f t="shared" si="3635"/>
        <v>0.99614418574024066</v>
      </c>
      <c r="O4823" s="119">
        <f t="shared" si="3635"/>
        <v>0</v>
      </c>
      <c r="P4823" s="175">
        <f t="shared" si="3636"/>
        <v>1</v>
      </c>
      <c r="Q4823" s="556">
        <f t="shared" si="3637"/>
        <v>485.05149717514126</v>
      </c>
      <c r="R4823" s="83"/>
      <c r="S4823" s="83"/>
      <c r="T4823" s="67"/>
      <c r="U4823" s="209">
        <v>1</v>
      </c>
    </row>
    <row r="4824" spans="1:21" s="60" customFormat="1" ht="15.75" customHeight="1">
      <c r="A4824" s="60" t="s">
        <v>2185</v>
      </c>
      <c r="B4824" s="513">
        <f>+B4823+1</f>
        <v>778</v>
      </c>
      <c r="C4824" s="606" t="s">
        <v>2202</v>
      </c>
      <c r="D4824" s="119">
        <f t="shared" si="3635"/>
        <v>0</v>
      </c>
      <c r="E4824" s="119">
        <f t="shared" si="3635"/>
        <v>0</v>
      </c>
      <c r="F4824" s="119">
        <f t="shared" si="3635"/>
        <v>9.2306333211678623E-2</v>
      </c>
      <c r="G4824" s="119">
        <f t="shared" si="3635"/>
        <v>0</v>
      </c>
      <c r="H4824" s="119">
        <f t="shared" si="3635"/>
        <v>0.30414459844278058</v>
      </c>
      <c r="I4824" s="119">
        <f t="shared" si="3635"/>
        <v>0</v>
      </c>
      <c r="J4824" s="119">
        <f t="shared" si="3635"/>
        <v>0.17871744686784022</v>
      </c>
      <c r="K4824" s="119">
        <f t="shared" si="3635"/>
        <v>0.39061837111171127</v>
      </c>
      <c r="L4824" s="119">
        <f t="shared" si="3635"/>
        <v>0</v>
      </c>
      <c r="M4824" s="119">
        <f t="shared" si="3635"/>
        <v>0</v>
      </c>
      <c r="N4824" s="119">
        <f t="shared" si="3635"/>
        <v>3.4213250365989309E-2</v>
      </c>
      <c r="O4824" s="119">
        <f t="shared" si="3635"/>
        <v>0</v>
      </c>
      <c r="P4824" s="175">
        <f t="shared" si="3636"/>
        <v>1</v>
      </c>
      <c r="Q4824" s="556">
        <f t="shared" si="3637"/>
        <v>1.48023200675709</v>
      </c>
      <c r="R4824" s="83"/>
      <c r="S4824" s="83"/>
      <c r="T4824" s="67"/>
      <c r="U4824" s="209">
        <v>1</v>
      </c>
    </row>
    <row r="4825" spans="1:21" s="60" customFormat="1" ht="15.75" customHeight="1">
      <c r="A4825" s="60" t="s">
        <v>2185</v>
      </c>
      <c r="B4825" s="513">
        <v>779</v>
      </c>
      <c r="C4825" s="606" t="s">
        <v>2203</v>
      </c>
      <c r="D4825" s="119">
        <f t="shared" si="3635"/>
        <v>0</v>
      </c>
      <c r="E4825" s="119">
        <f t="shared" si="3635"/>
        <v>7.3595874999999991E-2</v>
      </c>
      <c r="F4825" s="119">
        <f t="shared" si="3635"/>
        <v>0</v>
      </c>
      <c r="G4825" s="119">
        <f t="shared" si="3635"/>
        <v>0</v>
      </c>
      <c r="H4825" s="119">
        <f t="shared" si="3635"/>
        <v>0.13262184999999999</v>
      </c>
      <c r="I4825" s="119">
        <f t="shared" si="3635"/>
        <v>0</v>
      </c>
      <c r="J4825" s="119">
        <f t="shared" si="3635"/>
        <v>0</v>
      </c>
      <c r="K4825" s="119">
        <f t="shared" si="3635"/>
        <v>0</v>
      </c>
      <c r="L4825" s="119">
        <f t="shared" si="3635"/>
        <v>0.25</v>
      </c>
      <c r="M4825" s="119">
        <f t="shared" si="3635"/>
        <v>0</v>
      </c>
      <c r="N4825" s="119">
        <f t="shared" si="3635"/>
        <v>0</v>
      </c>
      <c r="O4825" s="119">
        <f t="shared" si="3635"/>
        <v>0.54378227499999998</v>
      </c>
      <c r="P4825" s="175">
        <f t="shared" si="3636"/>
        <v>1</v>
      </c>
      <c r="Q4825" s="556">
        <f t="shared" si="3637"/>
        <v>-6.2692404352153397E-2</v>
      </c>
      <c r="R4825" s="83"/>
      <c r="S4825" s="83"/>
      <c r="T4825" s="67"/>
      <c r="U4825" s="209">
        <v>1</v>
      </c>
    </row>
    <row r="4826" spans="1:21" s="60" customFormat="1" ht="15.75" customHeight="1">
      <c r="A4826" s="60" t="s">
        <v>2185</v>
      </c>
      <c r="B4826" s="513">
        <v>780</v>
      </c>
      <c r="C4826" s="606" t="s">
        <v>2204</v>
      </c>
      <c r="D4826" s="119">
        <f t="shared" ref="D4826:O4826" si="3638">D4849/$P4849</f>
        <v>0</v>
      </c>
      <c r="E4826" s="119">
        <f t="shared" si="3638"/>
        <v>0</v>
      </c>
      <c r="F4826" s="119">
        <f t="shared" si="3638"/>
        <v>0.25</v>
      </c>
      <c r="G4826" s="119">
        <f t="shared" si="3638"/>
        <v>0</v>
      </c>
      <c r="H4826" s="119">
        <f t="shared" si="3638"/>
        <v>0</v>
      </c>
      <c r="I4826" s="119">
        <f t="shared" si="3638"/>
        <v>0.25</v>
      </c>
      <c r="J4826" s="119">
        <f t="shared" si="3638"/>
        <v>0</v>
      </c>
      <c r="K4826" s="119">
        <f t="shared" si="3638"/>
        <v>0</v>
      </c>
      <c r="L4826" s="119">
        <f t="shared" si="3638"/>
        <v>0.25</v>
      </c>
      <c r="M4826" s="119">
        <f t="shared" si="3638"/>
        <v>0</v>
      </c>
      <c r="N4826" s="119">
        <f t="shared" si="3638"/>
        <v>0</v>
      </c>
      <c r="O4826" s="119">
        <f t="shared" si="3638"/>
        <v>0.24999999999999994</v>
      </c>
      <c r="P4826" s="175">
        <f t="shared" si="3636"/>
        <v>1</v>
      </c>
      <c r="Q4826" s="556">
        <f t="shared" si="3637"/>
        <v>0</v>
      </c>
      <c r="R4826" s="83"/>
      <c r="S4826" s="83"/>
      <c r="T4826" s="67"/>
      <c r="U4826" s="209">
        <v>1</v>
      </c>
    </row>
    <row r="4827" spans="1:21" s="60" customFormat="1" ht="15.75" hidden="1" customHeight="1" thickBot="1">
      <c r="A4827" s="60" t="s">
        <v>2185</v>
      </c>
      <c r="B4827" s="409"/>
      <c r="C4827" s="457" t="s">
        <v>2205</v>
      </c>
      <c r="D4827" s="102" t="e">
        <f t="shared" ref="D4827:O4827" si="3639">D4850/$P4850</f>
        <v>#DIV/0!</v>
      </c>
      <c r="E4827" s="103" t="e">
        <f t="shared" si="3639"/>
        <v>#DIV/0!</v>
      </c>
      <c r="F4827" s="103" t="e">
        <f t="shared" si="3639"/>
        <v>#DIV/0!</v>
      </c>
      <c r="G4827" s="103" t="e">
        <f t="shared" si="3639"/>
        <v>#DIV/0!</v>
      </c>
      <c r="H4827" s="103" t="e">
        <f t="shared" si="3639"/>
        <v>#DIV/0!</v>
      </c>
      <c r="I4827" s="103" t="e">
        <f t="shared" si="3639"/>
        <v>#DIV/0!</v>
      </c>
      <c r="J4827" s="103" t="e">
        <f t="shared" si="3639"/>
        <v>#DIV/0!</v>
      </c>
      <c r="K4827" s="103" t="e">
        <f t="shared" si="3639"/>
        <v>#DIV/0!</v>
      </c>
      <c r="L4827" s="103" t="e">
        <f t="shared" si="3639"/>
        <v>#DIV/0!</v>
      </c>
      <c r="M4827" s="103" t="e">
        <f t="shared" si="3639"/>
        <v>#DIV/0!</v>
      </c>
      <c r="N4827" s="103" t="e">
        <f t="shared" si="3639"/>
        <v>#DIV/0!</v>
      </c>
      <c r="O4827" s="103" t="e">
        <f t="shared" si="3639"/>
        <v>#DIV/0!</v>
      </c>
      <c r="P4827" s="105" t="e">
        <f t="shared" si="3636"/>
        <v>#DIV/0!</v>
      </c>
      <c r="Q4827" s="106">
        <f t="shared" si="3637"/>
        <v>-1</v>
      </c>
      <c r="R4827" s="83"/>
      <c r="S4827" s="83"/>
      <c r="T4827" s="67"/>
      <c r="U4827" s="209">
        <v>2</v>
      </c>
    </row>
    <row r="4828" spans="1:21" s="60" customFormat="1" ht="15.75" hidden="1" customHeight="1" thickBot="1">
      <c r="A4828" s="60" t="s">
        <v>2185</v>
      </c>
      <c r="B4828" s="213"/>
      <c r="C4828" s="43" t="s">
        <v>2206</v>
      </c>
      <c r="D4828" s="102" t="e">
        <f t="shared" ref="D4828:O4828" si="3640">D4851/$P4851</f>
        <v>#DIV/0!</v>
      </c>
      <c r="E4828" s="103" t="e">
        <f t="shared" si="3640"/>
        <v>#DIV/0!</v>
      </c>
      <c r="F4828" s="103" t="e">
        <f t="shared" si="3640"/>
        <v>#DIV/0!</v>
      </c>
      <c r="G4828" s="103" t="e">
        <f t="shared" si="3640"/>
        <v>#DIV/0!</v>
      </c>
      <c r="H4828" s="103" t="e">
        <f t="shared" si="3640"/>
        <v>#DIV/0!</v>
      </c>
      <c r="I4828" s="103" t="e">
        <f t="shared" si="3640"/>
        <v>#DIV/0!</v>
      </c>
      <c r="J4828" s="103" t="e">
        <f t="shared" si="3640"/>
        <v>#DIV/0!</v>
      </c>
      <c r="K4828" s="103" t="e">
        <f t="shared" si="3640"/>
        <v>#DIV/0!</v>
      </c>
      <c r="L4828" s="103" t="e">
        <f t="shared" si="3640"/>
        <v>#DIV/0!</v>
      </c>
      <c r="M4828" s="103" t="e">
        <f t="shared" si="3640"/>
        <v>#DIV/0!</v>
      </c>
      <c r="N4828" s="103" t="e">
        <f t="shared" si="3640"/>
        <v>#DIV/0!</v>
      </c>
      <c r="O4828" s="103" t="e">
        <f t="shared" si="3640"/>
        <v>#DIV/0!</v>
      </c>
      <c r="P4828" s="107" t="e">
        <f t="shared" si="3636"/>
        <v>#DIV/0!</v>
      </c>
      <c r="Q4828" s="108" t="e">
        <f t="shared" si="3637"/>
        <v>#DIV/0!</v>
      </c>
      <c r="R4828" s="83"/>
      <c r="S4828" s="83"/>
      <c r="T4828" s="67"/>
      <c r="U4828" s="209">
        <v>2</v>
      </c>
    </row>
    <row r="4829" spans="1:21" s="60" customFormat="1" ht="15.75" hidden="1" customHeight="1" thickBot="1">
      <c r="A4829" s="60" t="s">
        <v>2185</v>
      </c>
      <c r="B4829" s="213"/>
      <c r="C4829" s="43" t="s">
        <v>2601</v>
      </c>
      <c r="D4829" s="102" t="e">
        <f t="shared" ref="D4829:O4829" si="3641">D4852/$P4852</f>
        <v>#DIV/0!</v>
      </c>
      <c r="E4829" s="103" t="e">
        <f t="shared" si="3641"/>
        <v>#DIV/0!</v>
      </c>
      <c r="F4829" s="103" t="e">
        <f t="shared" si="3641"/>
        <v>#DIV/0!</v>
      </c>
      <c r="G4829" s="103" t="e">
        <f t="shared" si="3641"/>
        <v>#DIV/0!</v>
      </c>
      <c r="H4829" s="103" t="e">
        <f t="shared" si="3641"/>
        <v>#DIV/0!</v>
      </c>
      <c r="I4829" s="103" t="e">
        <f t="shared" si="3641"/>
        <v>#DIV/0!</v>
      </c>
      <c r="J4829" s="103" t="e">
        <f t="shared" si="3641"/>
        <v>#DIV/0!</v>
      </c>
      <c r="K4829" s="103" t="e">
        <f t="shared" si="3641"/>
        <v>#DIV/0!</v>
      </c>
      <c r="L4829" s="103" t="e">
        <f t="shared" si="3641"/>
        <v>#DIV/0!</v>
      </c>
      <c r="M4829" s="103" t="e">
        <f t="shared" si="3641"/>
        <v>#DIV/0!</v>
      </c>
      <c r="N4829" s="103" t="e">
        <f t="shared" si="3641"/>
        <v>#DIV/0!</v>
      </c>
      <c r="O4829" s="103" t="e">
        <f t="shared" si="3641"/>
        <v>#DIV/0!</v>
      </c>
      <c r="P4829" s="107" t="e">
        <f t="shared" ref="P4829:P4831" si="3642">SUM(D4829:O4829)</f>
        <v>#DIV/0!</v>
      </c>
      <c r="Q4829" s="108" t="e">
        <f t="shared" ref="Q4829:Q4831" si="3643">(P4852/P4851-1)</f>
        <v>#DIV/0!</v>
      </c>
      <c r="R4829" s="83"/>
      <c r="S4829" s="83"/>
      <c r="T4829" s="67"/>
      <c r="U4829" s="209">
        <v>2</v>
      </c>
    </row>
    <row r="4830" spans="1:21" s="60" customFormat="1" ht="15.75" hidden="1" customHeight="1" thickBot="1">
      <c r="A4830" s="60" t="s">
        <v>2185</v>
      </c>
      <c r="B4830" s="213"/>
      <c r="C4830" s="43" t="s">
        <v>2697</v>
      </c>
      <c r="D4830" s="102" t="e">
        <f t="shared" ref="D4830:O4830" si="3644">D4853/$P4853</f>
        <v>#DIV/0!</v>
      </c>
      <c r="E4830" s="103" t="e">
        <f t="shared" si="3644"/>
        <v>#DIV/0!</v>
      </c>
      <c r="F4830" s="103" t="e">
        <f t="shared" si="3644"/>
        <v>#DIV/0!</v>
      </c>
      <c r="G4830" s="103" t="e">
        <f t="shared" si="3644"/>
        <v>#DIV/0!</v>
      </c>
      <c r="H4830" s="103" t="e">
        <f t="shared" si="3644"/>
        <v>#DIV/0!</v>
      </c>
      <c r="I4830" s="103" t="e">
        <f t="shared" si="3644"/>
        <v>#DIV/0!</v>
      </c>
      <c r="J4830" s="103" t="e">
        <f t="shared" si="3644"/>
        <v>#DIV/0!</v>
      </c>
      <c r="K4830" s="103" t="e">
        <f t="shared" si="3644"/>
        <v>#DIV/0!</v>
      </c>
      <c r="L4830" s="103" t="e">
        <f t="shared" si="3644"/>
        <v>#DIV/0!</v>
      </c>
      <c r="M4830" s="103" t="e">
        <f t="shared" si="3644"/>
        <v>#DIV/0!</v>
      </c>
      <c r="N4830" s="103" t="e">
        <f t="shared" si="3644"/>
        <v>#DIV/0!</v>
      </c>
      <c r="O4830" s="103" t="e">
        <f t="shared" si="3644"/>
        <v>#DIV/0!</v>
      </c>
      <c r="P4830" s="107" t="e">
        <f t="shared" si="3642"/>
        <v>#DIV/0!</v>
      </c>
      <c r="Q4830" s="108" t="e">
        <f t="shared" si="3643"/>
        <v>#DIV/0!</v>
      </c>
      <c r="R4830" s="83"/>
      <c r="S4830" s="83"/>
      <c r="T4830" s="67"/>
      <c r="U4830" s="209">
        <v>2</v>
      </c>
    </row>
    <row r="4831" spans="1:21" s="60" customFormat="1" ht="15.75" hidden="1" customHeight="1" thickBot="1">
      <c r="A4831" s="60" t="s">
        <v>2185</v>
      </c>
      <c r="B4831" s="213"/>
      <c r="C4831" s="43" t="s">
        <v>2793</v>
      </c>
      <c r="D4831" s="102" t="e">
        <f t="shared" ref="D4831:N4831" si="3645">D4854/$P4854</f>
        <v>#DIV/0!</v>
      </c>
      <c r="E4831" s="103" t="e">
        <f t="shared" si="3645"/>
        <v>#DIV/0!</v>
      </c>
      <c r="F4831" s="103" t="e">
        <f t="shared" si="3645"/>
        <v>#DIV/0!</v>
      </c>
      <c r="G4831" s="103" t="e">
        <f t="shared" si="3645"/>
        <v>#DIV/0!</v>
      </c>
      <c r="H4831" s="103" t="e">
        <f t="shared" si="3645"/>
        <v>#DIV/0!</v>
      </c>
      <c r="I4831" s="103" t="e">
        <f t="shared" si="3645"/>
        <v>#DIV/0!</v>
      </c>
      <c r="J4831" s="103" t="e">
        <f t="shared" si="3645"/>
        <v>#DIV/0!</v>
      </c>
      <c r="K4831" s="103" t="e">
        <f t="shared" si="3645"/>
        <v>#DIV/0!</v>
      </c>
      <c r="L4831" s="103" t="e">
        <f t="shared" si="3645"/>
        <v>#DIV/0!</v>
      </c>
      <c r="M4831" s="103" t="e">
        <f t="shared" si="3645"/>
        <v>#DIV/0!</v>
      </c>
      <c r="N4831" s="103" t="e">
        <f t="shared" si="3645"/>
        <v>#DIV/0!</v>
      </c>
      <c r="O4831" s="103" t="e">
        <f>O4854/$P4854</f>
        <v>#DIV/0!</v>
      </c>
      <c r="P4831" s="107" t="e">
        <f t="shared" si="3642"/>
        <v>#DIV/0!</v>
      </c>
      <c r="Q4831" s="108" t="e">
        <f t="shared" si="3643"/>
        <v>#DIV/0!</v>
      </c>
      <c r="R4831" s="83"/>
      <c r="S4831" s="83"/>
      <c r="T4831" s="67"/>
      <c r="U4831" s="209">
        <v>2</v>
      </c>
    </row>
    <row r="4832" spans="1:21" s="60" customFormat="1" ht="15.75" hidden="1" customHeight="1" thickBot="1">
      <c r="A4832" s="60" t="s">
        <v>2185</v>
      </c>
      <c r="B4832" s="213"/>
      <c r="C4832" s="44" t="s">
        <v>2188</v>
      </c>
      <c r="D4832" s="351">
        <v>0</v>
      </c>
      <c r="E4832" s="352">
        <v>0</v>
      </c>
      <c r="F4832" s="352">
        <v>0</v>
      </c>
      <c r="G4832" s="352">
        <v>0</v>
      </c>
      <c r="H4832" s="352">
        <v>0</v>
      </c>
      <c r="I4832" s="352">
        <v>0</v>
      </c>
      <c r="J4832" s="352">
        <v>0</v>
      </c>
      <c r="K4832" s="352">
        <v>0</v>
      </c>
      <c r="L4832" s="352">
        <v>0</v>
      </c>
      <c r="M4832" s="352">
        <v>0</v>
      </c>
      <c r="N4832" s="352">
        <v>0</v>
      </c>
      <c r="O4832" s="83">
        <v>0</v>
      </c>
      <c r="P4832" s="304">
        <f>SUM(D4832:O4832)</f>
        <v>0</v>
      </c>
      <c r="Q4832" s="84"/>
      <c r="R4832" s="83"/>
      <c r="S4832" s="83"/>
      <c r="T4832" s="67"/>
      <c r="U4832" s="209">
        <v>2</v>
      </c>
    </row>
    <row r="4833" spans="1:21" s="60" customFormat="1" ht="15.75" hidden="1" customHeight="1" thickBot="1">
      <c r="A4833" s="60" t="s">
        <v>2185</v>
      </c>
      <c r="B4833" s="213"/>
      <c r="C4833" s="43" t="s">
        <v>2189</v>
      </c>
      <c r="D4833" s="351">
        <v>0</v>
      </c>
      <c r="E4833" s="352">
        <v>0</v>
      </c>
      <c r="F4833" s="352">
        <v>0</v>
      </c>
      <c r="G4833" s="352">
        <v>0</v>
      </c>
      <c r="H4833" s="352">
        <v>0</v>
      </c>
      <c r="I4833" s="352">
        <v>0</v>
      </c>
      <c r="J4833" s="352">
        <v>0</v>
      </c>
      <c r="K4833" s="352">
        <v>0</v>
      </c>
      <c r="L4833" s="352">
        <v>0</v>
      </c>
      <c r="M4833" s="352">
        <v>0</v>
      </c>
      <c r="N4833" s="352">
        <v>0</v>
      </c>
      <c r="O4833" s="83">
        <v>0</v>
      </c>
      <c r="P4833" s="304">
        <f t="shared" ref="P4833:P4839" si="3646">SUM(D4833:O4833)</f>
        <v>0</v>
      </c>
      <c r="Q4833" s="240"/>
      <c r="R4833" s="315"/>
      <c r="S4833" s="315"/>
      <c r="T4833" s="242"/>
      <c r="U4833" s="209">
        <v>2</v>
      </c>
    </row>
    <row r="4834" spans="1:21" s="60" customFormat="1" ht="15.75" hidden="1" customHeight="1" thickBot="1">
      <c r="A4834" s="60" t="s">
        <v>2185</v>
      </c>
      <c r="B4834" s="213"/>
      <c r="C4834" s="43" t="s">
        <v>2190</v>
      </c>
      <c r="D4834" s="351">
        <v>0</v>
      </c>
      <c r="E4834" s="352">
        <v>0</v>
      </c>
      <c r="F4834" s="352">
        <v>0</v>
      </c>
      <c r="G4834" s="352">
        <v>0</v>
      </c>
      <c r="H4834" s="352">
        <v>0</v>
      </c>
      <c r="I4834" s="352">
        <v>0</v>
      </c>
      <c r="J4834" s="352">
        <v>0</v>
      </c>
      <c r="K4834" s="352">
        <v>0</v>
      </c>
      <c r="L4834" s="352">
        <v>0</v>
      </c>
      <c r="M4834" s="352">
        <v>0</v>
      </c>
      <c r="N4834" s="352">
        <v>0</v>
      </c>
      <c r="O4834" s="83">
        <v>0</v>
      </c>
      <c r="P4834" s="304">
        <f t="shared" si="3646"/>
        <v>0</v>
      </c>
      <c r="Q4834" s="80"/>
      <c r="R4834" s="114"/>
      <c r="S4834" s="114"/>
      <c r="T4834" s="115">
        <f>R4834-S4834</f>
        <v>0</v>
      </c>
      <c r="U4834" s="209">
        <v>2</v>
      </c>
    </row>
    <row r="4835" spans="1:21" s="60" customFormat="1" ht="15.75" hidden="1" customHeight="1" thickBot="1">
      <c r="A4835" s="60" t="s">
        <v>2185</v>
      </c>
      <c r="B4835" s="213"/>
      <c r="C4835" s="43" t="s">
        <v>2191</v>
      </c>
      <c r="D4835" s="351">
        <v>0</v>
      </c>
      <c r="E4835" s="352">
        <v>0</v>
      </c>
      <c r="F4835" s="352">
        <v>0</v>
      </c>
      <c r="G4835" s="352">
        <v>0</v>
      </c>
      <c r="H4835" s="352">
        <v>0</v>
      </c>
      <c r="I4835" s="352">
        <v>0</v>
      </c>
      <c r="J4835" s="352">
        <v>0</v>
      </c>
      <c r="K4835" s="352">
        <v>0</v>
      </c>
      <c r="L4835" s="352">
        <v>0</v>
      </c>
      <c r="M4835" s="352">
        <v>0</v>
      </c>
      <c r="N4835" s="352">
        <v>0</v>
      </c>
      <c r="O4835" s="83">
        <v>0</v>
      </c>
      <c r="P4835" s="304">
        <f t="shared" si="3646"/>
        <v>0</v>
      </c>
      <c r="Q4835" s="80"/>
      <c r="R4835" s="114"/>
      <c r="S4835" s="114"/>
      <c r="T4835" s="115">
        <f>R4835-S4835</f>
        <v>0</v>
      </c>
      <c r="U4835" s="209">
        <v>2</v>
      </c>
    </row>
    <row r="4836" spans="1:21" s="60" customFormat="1" ht="15.75" hidden="1" customHeight="1" thickBot="1">
      <c r="A4836" s="60" t="s">
        <v>2185</v>
      </c>
      <c r="B4836" s="213"/>
      <c r="C4836" s="43" t="s">
        <v>2192</v>
      </c>
      <c r="D4836" s="351">
        <v>0</v>
      </c>
      <c r="E4836" s="352">
        <v>0</v>
      </c>
      <c r="F4836" s="352">
        <v>0</v>
      </c>
      <c r="G4836" s="352">
        <v>0</v>
      </c>
      <c r="H4836" s="352">
        <v>0</v>
      </c>
      <c r="I4836" s="352">
        <v>0</v>
      </c>
      <c r="J4836" s="352">
        <v>0</v>
      </c>
      <c r="K4836" s="352">
        <v>0</v>
      </c>
      <c r="L4836" s="352">
        <v>0</v>
      </c>
      <c r="M4836" s="352">
        <v>0</v>
      </c>
      <c r="N4836" s="352">
        <v>0</v>
      </c>
      <c r="O4836" s="83">
        <v>0</v>
      </c>
      <c r="P4836" s="304">
        <f t="shared" si="3646"/>
        <v>0</v>
      </c>
      <c r="Q4836" s="80"/>
      <c r="R4836" s="114"/>
      <c r="S4836" s="114"/>
      <c r="T4836" s="115">
        <f>R4836-S4836</f>
        <v>0</v>
      </c>
      <c r="U4836" s="209">
        <v>2</v>
      </c>
    </row>
    <row r="4837" spans="1:21" s="60" customFormat="1" ht="15.75" hidden="1" customHeight="1" thickBot="1">
      <c r="A4837" s="60" t="s">
        <v>2185</v>
      </c>
      <c r="B4837" s="213"/>
      <c r="C4837" s="43" t="s">
        <v>2193</v>
      </c>
      <c r="D4837" s="351">
        <v>0</v>
      </c>
      <c r="E4837" s="352">
        <v>0</v>
      </c>
      <c r="F4837" s="352">
        <v>0</v>
      </c>
      <c r="G4837" s="352">
        <v>0</v>
      </c>
      <c r="H4837" s="352">
        <v>0</v>
      </c>
      <c r="I4837" s="352">
        <v>0</v>
      </c>
      <c r="J4837" s="352">
        <v>0</v>
      </c>
      <c r="K4837" s="352">
        <v>0</v>
      </c>
      <c r="L4837" s="352">
        <v>0</v>
      </c>
      <c r="M4837" s="352">
        <v>0</v>
      </c>
      <c r="N4837" s="352">
        <v>0</v>
      </c>
      <c r="O4837" s="83">
        <v>0</v>
      </c>
      <c r="P4837" s="304">
        <f t="shared" si="3646"/>
        <v>0</v>
      </c>
      <c r="Q4837" s="80"/>
      <c r="R4837" s="114"/>
      <c r="S4837" s="114"/>
      <c r="T4837" s="115">
        <f>R4837-S4837</f>
        <v>0</v>
      </c>
      <c r="U4837" s="209">
        <v>2</v>
      </c>
    </row>
    <row r="4838" spans="1:21" s="60" customFormat="1" ht="15.75" hidden="1" customHeight="1" thickBot="1">
      <c r="A4838" s="60" t="s">
        <v>2185</v>
      </c>
      <c r="B4838" s="213"/>
      <c r="C4838" s="43" t="s">
        <v>2194</v>
      </c>
      <c r="D4838" s="351">
        <v>0</v>
      </c>
      <c r="E4838" s="352">
        <v>0</v>
      </c>
      <c r="F4838" s="352">
        <v>0</v>
      </c>
      <c r="G4838" s="352">
        <v>0</v>
      </c>
      <c r="H4838" s="352">
        <v>0</v>
      </c>
      <c r="I4838" s="352">
        <v>0</v>
      </c>
      <c r="J4838" s="352">
        <v>0</v>
      </c>
      <c r="K4838" s="352">
        <v>0</v>
      </c>
      <c r="L4838" s="352">
        <v>0</v>
      </c>
      <c r="M4838" s="352">
        <v>0</v>
      </c>
      <c r="N4838" s="352">
        <v>0</v>
      </c>
      <c r="O4838" s="83">
        <v>0</v>
      </c>
      <c r="P4838" s="304">
        <f t="shared" si="3646"/>
        <v>0</v>
      </c>
      <c r="Q4838" s="80"/>
      <c r="R4838" s="109"/>
      <c r="S4838" s="109"/>
      <c r="T4838" s="52">
        <f>S4838-R4838</f>
        <v>0</v>
      </c>
      <c r="U4838" s="209">
        <v>2</v>
      </c>
    </row>
    <row r="4839" spans="1:21" s="60" customFormat="1" ht="15.75" hidden="1" customHeight="1">
      <c r="A4839" s="60" t="s">
        <v>2185</v>
      </c>
      <c r="B4839" s="512"/>
      <c r="C4839" s="44" t="s">
        <v>2195</v>
      </c>
      <c r="D4839" s="351">
        <v>3.2347290000000001E-2</v>
      </c>
      <c r="E4839" s="352">
        <v>0</v>
      </c>
      <c r="F4839" s="352">
        <v>7.9927830000000005E-2</v>
      </c>
      <c r="G4839" s="352">
        <v>8.9975400000000001E-3</v>
      </c>
      <c r="H4839" s="352">
        <v>0.58565009999999995</v>
      </c>
      <c r="I4839" s="352">
        <v>0.94880640999999999</v>
      </c>
      <c r="J4839" s="352">
        <v>0.14219783999999999</v>
      </c>
      <c r="K4839" s="352">
        <v>0.1159268</v>
      </c>
      <c r="L4839" s="352">
        <v>0.78023217</v>
      </c>
      <c r="M4839" s="352">
        <v>8.5866810000000002E-2</v>
      </c>
      <c r="N4839" s="352">
        <v>5.3049850000000003E-2</v>
      </c>
      <c r="O4839" s="83">
        <v>0.12471067</v>
      </c>
      <c r="P4839" s="304">
        <f t="shared" si="3646"/>
        <v>2.9577133099999995</v>
      </c>
      <c r="Q4839" s="80"/>
      <c r="R4839" s="342"/>
      <c r="S4839" s="342"/>
      <c r="T4839" s="355">
        <f>R4839-S4839</f>
        <v>0</v>
      </c>
      <c r="U4839" s="209">
        <v>2</v>
      </c>
    </row>
    <row r="4840" spans="1:21" s="60" customFormat="1" ht="15.6" customHeight="1">
      <c r="A4840" s="60" t="s">
        <v>2185</v>
      </c>
      <c r="B4840" s="513">
        <v>781</v>
      </c>
      <c r="C4840" s="606" t="s">
        <v>2827</v>
      </c>
      <c r="D4840" s="551">
        <v>0</v>
      </c>
      <c r="E4840" s="551">
        <v>0</v>
      </c>
      <c r="F4840" s="551">
        <v>0.1</v>
      </c>
      <c r="G4840" s="551">
        <v>0</v>
      </c>
      <c r="H4840" s="551">
        <v>0</v>
      </c>
      <c r="I4840" s="551">
        <v>0.1</v>
      </c>
      <c r="J4840" s="551">
        <v>0</v>
      </c>
      <c r="K4840" s="551">
        <v>0</v>
      </c>
      <c r="L4840" s="551">
        <v>0.1</v>
      </c>
      <c r="M4840" s="551">
        <v>0</v>
      </c>
      <c r="N4840" s="551">
        <v>0</v>
      </c>
      <c r="O4840" s="551">
        <f>(R4840)-SUM(D4840:N4840)</f>
        <v>9.9999999999999978E-2</v>
      </c>
      <c r="P4840" s="552">
        <f>SUM(D4840:O4840)</f>
        <v>0.4</v>
      </c>
      <c r="Q4840" s="173"/>
      <c r="R4840" s="551">
        <v>0.4</v>
      </c>
      <c r="S4840" s="551">
        <v>0.4</v>
      </c>
      <c r="T4840" s="521">
        <f>R4840-S4840</f>
        <v>0</v>
      </c>
      <c r="U4840" s="209">
        <v>1</v>
      </c>
    </row>
    <row r="4841" spans="1:21" s="60" customFormat="1" ht="15.75" hidden="1" customHeight="1" thickBot="1">
      <c r="A4841" s="60" t="s">
        <v>2185</v>
      </c>
      <c r="B4841" s="409"/>
      <c r="C4841" s="457" t="s">
        <v>2196</v>
      </c>
      <c r="D4841" s="312">
        <v>0.20357402999999999</v>
      </c>
      <c r="E4841" s="313">
        <v>0</v>
      </c>
      <c r="F4841" s="313">
        <v>0.19819914000000002</v>
      </c>
      <c r="G4841" s="313">
        <v>1.0024599999999995E-2</v>
      </c>
      <c r="H4841" s="313">
        <v>0</v>
      </c>
      <c r="I4841" s="313">
        <v>0</v>
      </c>
      <c r="J4841" s="313">
        <v>4.8920569999999997E-2</v>
      </c>
      <c r="K4841" s="313">
        <v>1.6317240000000011E-2</v>
      </c>
      <c r="L4841" s="313">
        <v>0</v>
      </c>
      <c r="M4841" s="313">
        <v>0</v>
      </c>
      <c r="N4841" s="313">
        <v>0</v>
      </c>
      <c r="O4841" s="305">
        <v>0.38908995000000002</v>
      </c>
      <c r="P4841" s="314">
        <f t="shared" ref="P4841:P4851" si="3647">SUM(D4841:O4841)</f>
        <v>0.86612553000000003</v>
      </c>
      <c r="Q4841" s="75"/>
      <c r="R4841" s="420">
        <v>0.9</v>
      </c>
      <c r="S4841" s="343">
        <v>0.9</v>
      </c>
      <c r="T4841" s="549">
        <f>R4841-S4841</f>
        <v>0</v>
      </c>
      <c r="U4841" s="209">
        <v>2</v>
      </c>
    </row>
    <row r="4842" spans="1:21" s="60" customFormat="1" ht="15.75" hidden="1" customHeight="1" thickBot="1">
      <c r="A4842" s="60" t="s">
        <v>2185</v>
      </c>
      <c r="B4842" s="62"/>
      <c r="C4842" s="43" t="s">
        <v>2197</v>
      </c>
      <c r="D4842" s="109">
        <v>0</v>
      </c>
      <c r="E4842" s="110">
        <v>4.3919999999999959E-2</v>
      </c>
      <c r="F4842" s="110">
        <v>0</v>
      </c>
      <c r="G4842" s="110">
        <v>0</v>
      </c>
      <c r="H4842" s="110">
        <v>0</v>
      </c>
      <c r="I4842" s="110">
        <v>2.6276939999999804E-2</v>
      </c>
      <c r="J4842" s="110">
        <v>3.002099999999952E-4</v>
      </c>
      <c r="K4842" s="110">
        <v>0.44144435999999998</v>
      </c>
      <c r="L4842" s="110">
        <v>0</v>
      </c>
      <c r="M4842" s="110">
        <v>0</v>
      </c>
      <c r="N4842" s="110">
        <v>3.6150000000012561E-5</v>
      </c>
      <c r="O4842" s="111">
        <v>5.9742200000000301E-3</v>
      </c>
      <c r="P4842" s="112">
        <f t="shared" si="3647"/>
        <v>0.51795187999999981</v>
      </c>
      <c r="Q4842" s="75"/>
      <c r="R4842" s="109">
        <v>30.3</v>
      </c>
      <c r="S4842" s="114">
        <v>30.3</v>
      </c>
      <c r="T4842" s="310">
        <f t="shared" ref="T4842:T4851" si="3648">R4842-S4842</f>
        <v>0</v>
      </c>
      <c r="U4842" s="209">
        <v>2</v>
      </c>
    </row>
    <row r="4843" spans="1:21" s="60" customFormat="1" ht="15.75" hidden="1" customHeight="1" thickBot="1">
      <c r="A4843" s="60" t="s">
        <v>2185</v>
      </c>
      <c r="B4843" s="62"/>
      <c r="C4843" s="43" t="s">
        <v>2198</v>
      </c>
      <c r="D4843" s="312">
        <v>0</v>
      </c>
      <c r="E4843" s="313">
        <v>5.9747200000000002E-3</v>
      </c>
      <c r="F4843" s="313">
        <v>0</v>
      </c>
      <c r="G4843" s="313">
        <v>0</v>
      </c>
      <c r="H4843" s="313">
        <v>2.8430880000000002E-2</v>
      </c>
      <c r="I4843" s="313">
        <v>2.6468390000000001E-2</v>
      </c>
      <c r="J4843" s="313">
        <v>0</v>
      </c>
      <c r="K4843" s="313">
        <v>2.9538080000000008E-2</v>
      </c>
      <c r="L4843" s="313">
        <v>0</v>
      </c>
      <c r="M4843" s="313">
        <v>8.0241600000000024E-3</v>
      </c>
      <c r="N4843" s="313">
        <v>0</v>
      </c>
      <c r="O4843" s="305">
        <v>3.4342299999999965E-3</v>
      </c>
      <c r="P4843" s="314">
        <f t="shared" si="3647"/>
        <v>0.10187046000000001</v>
      </c>
      <c r="Q4843" s="79"/>
      <c r="R4843" s="117">
        <v>0.4</v>
      </c>
      <c r="S4843" s="114">
        <v>0.4</v>
      </c>
      <c r="T4843" s="115">
        <f t="shared" si="3648"/>
        <v>0</v>
      </c>
      <c r="U4843" s="209">
        <v>2</v>
      </c>
    </row>
    <row r="4844" spans="1:21" s="60" customFormat="1" ht="15.6" hidden="1" customHeight="1" thickBot="1">
      <c r="A4844" s="60" t="s">
        <v>2185</v>
      </c>
      <c r="B4844" s="62"/>
      <c r="C4844" s="43" t="s">
        <v>2199</v>
      </c>
      <c r="D4844" s="109">
        <v>0</v>
      </c>
      <c r="E4844" s="110">
        <v>5.3193199999999998E-3</v>
      </c>
      <c r="F4844" s="110">
        <v>0</v>
      </c>
      <c r="G4844" s="110">
        <v>9.1799999999999955E-4</v>
      </c>
      <c r="H4844" s="110">
        <v>0</v>
      </c>
      <c r="I4844" s="110">
        <v>0</v>
      </c>
      <c r="J4844" s="110">
        <v>0</v>
      </c>
      <c r="K4844" s="110">
        <v>2.2038300000000004E-3</v>
      </c>
      <c r="L4844" s="110">
        <v>0</v>
      </c>
      <c r="M4844" s="110">
        <v>4.9060199999999988E-3</v>
      </c>
      <c r="N4844" s="110">
        <v>2.0532160000000001E-2</v>
      </c>
      <c r="O4844" s="111">
        <v>0</v>
      </c>
      <c r="P4844" s="112">
        <f t="shared" si="3647"/>
        <v>3.3879329999999999E-2</v>
      </c>
      <c r="Q4844" s="113"/>
      <c r="R4844" s="109">
        <v>0.4</v>
      </c>
      <c r="S4844" s="114">
        <v>0.4</v>
      </c>
      <c r="T4844" s="115">
        <f t="shared" si="3648"/>
        <v>0</v>
      </c>
      <c r="U4844" s="209">
        <v>2</v>
      </c>
    </row>
    <row r="4845" spans="1:21" s="60" customFormat="1" ht="15.6" hidden="1" customHeight="1" thickBot="1">
      <c r="A4845" s="60" t="s">
        <v>2185</v>
      </c>
      <c r="B4845" s="62"/>
      <c r="C4845" s="43" t="s">
        <v>2200</v>
      </c>
      <c r="D4845" s="151">
        <v>0</v>
      </c>
      <c r="E4845" s="152">
        <v>0</v>
      </c>
      <c r="F4845" s="152">
        <v>0</v>
      </c>
      <c r="G4845" s="152">
        <v>0</v>
      </c>
      <c r="H4845" s="152">
        <v>0</v>
      </c>
      <c r="I4845" s="152">
        <v>0</v>
      </c>
      <c r="J4845" s="152">
        <v>0</v>
      </c>
      <c r="K4845" s="152">
        <v>0</v>
      </c>
      <c r="L4845" s="152">
        <v>0</v>
      </c>
      <c r="M4845" s="152">
        <v>0</v>
      </c>
      <c r="N4845" s="152">
        <v>3.5399999999999999E-4</v>
      </c>
      <c r="O4845" s="111">
        <v>0</v>
      </c>
      <c r="P4845" s="112">
        <f t="shared" si="3647"/>
        <v>3.5399999999999999E-4</v>
      </c>
      <c r="Q4845" s="113"/>
      <c r="R4845" s="109">
        <v>0.4</v>
      </c>
      <c r="S4845" s="114">
        <v>0.4</v>
      </c>
      <c r="T4845" s="115">
        <f t="shared" si="3648"/>
        <v>0</v>
      </c>
      <c r="U4845" s="209">
        <v>2</v>
      </c>
    </row>
    <row r="4846" spans="1:21" s="60" customFormat="1" ht="15.75" hidden="1" customHeight="1" thickBot="1">
      <c r="A4846" s="60" t="s">
        <v>2185</v>
      </c>
      <c r="B4846" s="62">
        <f>+B4840+1</f>
        <v>782</v>
      </c>
      <c r="C4846" s="43" t="s">
        <v>2201</v>
      </c>
      <c r="D4846" s="109">
        <v>0</v>
      </c>
      <c r="E4846" s="110">
        <v>0</v>
      </c>
      <c r="F4846" s="110">
        <v>0</v>
      </c>
      <c r="G4846" s="110">
        <v>0</v>
      </c>
      <c r="H4846" s="110">
        <v>6.6343999999999995E-4</v>
      </c>
      <c r="I4846" s="110">
        <v>0</v>
      </c>
      <c r="J4846" s="110">
        <v>0</v>
      </c>
      <c r="K4846" s="110">
        <v>0</v>
      </c>
      <c r="L4846" s="110">
        <v>0</v>
      </c>
      <c r="M4846" s="110">
        <v>0</v>
      </c>
      <c r="N4846" s="110">
        <v>0.17139879000000002</v>
      </c>
      <c r="O4846" s="111">
        <v>0</v>
      </c>
      <c r="P4846" s="112">
        <f t="shared" si="3647"/>
        <v>0.17206223000000001</v>
      </c>
      <c r="Q4846" s="79"/>
      <c r="R4846" s="116">
        <v>0.4</v>
      </c>
      <c r="S4846" s="114">
        <v>0.4</v>
      </c>
      <c r="T4846" s="115">
        <f t="shared" si="3648"/>
        <v>0</v>
      </c>
      <c r="U4846" s="209">
        <v>2</v>
      </c>
    </row>
    <row r="4847" spans="1:21" s="60" customFormat="1" ht="15.75" hidden="1" customHeight="1">
      <c r="A4847" s="60" t="s">
        <v>2185</v>
      </c>
      <c r="B4847" s="408">
        <v>836</v>
      </c>
      <c r="C4847" s="546" t="s">
        <v>2202</v>
      </c>
      <c r="D4847" s="306">
        <v>0</v>
      </c>
      <c r="E4847" s="307">
        <v>0</v>
      </c>
      <c r="F4847" s="307">
        <v>3.9392120000000003E-2</v>
      </c>
      <c r="G4847" s="307">
        <v>0</v>
      </c>
      <c r="H4847" s="307">
        <v>0.12979499999999999</v>
      </c>
      <c r="I4847" s="307">
        <v>0</v>
      </c>
      <c r="J4847" s="307">
        <v>7.6268429999999998E-2</v>
      </c>
      <c r="K4847" s="307">
        <v>0.16669805000000001</v>
      </c>
      <c r="L4847" s="307">
        <v>0</v>
      </c>
      <c r="M4847" s="307">
        <v>0</v>
      </c>
      <c r="N4847" s="307">
        <v>1.4600649999999993E-2</v>
      </c>
      <c r="O4847" s="308">
        <v>0</v>
      </c>
      <c r="P4847" s="309">
        <f t="shared" si="3647"/>
        <v>0.42675425</v>
      </c>
      <c r="Q4847" s="79"/>
      <c r="R4847" s="342">
        <v>0.4</v>
      </c>
      <c r="S4847" s="342">
        <v>0.4</v>
      </c>
      <c r="T4847" s="355">
        <f t="shared" si="3648"/>
        <v>0</v>
      </c>
      <c r="U4847" s="209">
        <v>2</v>
      </c>
    </row>
    <row r="4848" spans="1:21" s="60" customFormat="1" ht="15.75" customHeight="1">
      <c r="A4848" s="60" t="s">
        <v>2185</v>
      </c>
      <c r="B4848" s="513">
        <v>782</v>
      </c>
      <c r="C4848" s="606" t="s">
        <v>2203</v>
      </c>
      <c r="D4848" s="551">
        <v>0</v>
      </c>
      <c r="E4848" s="551">
        <v>2.9438349999999999E-2</v>
      </c>
      <c r="F4848" s="551">
        <v>0</v>
      </c>
      <c r="G4848" s="551">
        <v>0</v>
      </c>
      <c r="H4848" s="551">
        <v>5.3048739999999997E-2</v>
      </c>
      <c r="I4848" s="551">
        <v>0</v>
      </c>
      <c r="J4848" s="565">
        <v>0</v>
      </c>
      <c r="K4848" s="565">
        <v>0</v>
      </c>
      <c r="L4848" s="565">
        <v>0.1</v>
      </c>
      <c r="M4848" s="565">
        <v>0</v>
      </c>
      <c r="N4848" s="565">
        <v>0</v>
      </c>
      <c r="O4848" s="551">
        <f>(R4848)-SUM(D4848:N4848)</f>
        <v>0.21751291</v>
      </c>
      <c r="P4848" s="552">
        <f t="shared" si="3647"/>
        <v>0.4</v>
      </c>
      <c r="Q4848" s="523"/>
      <c r="R4848" s="551">
        <v>0.4</v>
      </c>
      <c r="S4848" s="551">
        <v>0.4</v>
      </c>
      <c r="T4848" s="521">
        <f t="shared" si="3648"/>
        <v>0</v>
      </c>
      <c r="U4848" s="209">
        <v>1</v>
      </c>
    </row>
    <row r="4849" spans="1:21" s="60" customFormat="1" ht="15.75" customHeight="1">
      <c r="A4849" s="60" t="s">
        <v>2185</v>
      </c>
      <c r="B4849" s="513">
        <v>783</v>
      </c>
      <c r="C4849" s="606" t="s">
        <v>2204</v>
      </c>
      <c r="D4849" s="565">
        <v>0</v>
      </c>
      <c r="E4849" s="565">
        <v>0</v>
      </c>
      <c r="F4849" s="565">
        <v>0.1</v>
      </c>
      <c r="G4849" s="565">
        <v>0</v>
      </c>
      <c r="H4849" s="565">
        <v>0</v>
      </c>
      <c r="I4849" s="565">
        <v>0.1</v>
      </c>
      <c r="J4849" s="565">
        <v>0</v>
      </c>
      <c r="K4849" s="565">
        <v>0</v>
      </c>
      <c r="L4849" s="565">
        <v>0.1</v>
      </c>
      <c r="M4849" s="565">
        <v>0</v>
      </c>
      <c r="N4849" s="565">
        <v>0</v>
      </c>
      <c r="O4849" s="551">
        <f>(R4849)-SUM(D4849:N4849)</f>
        <v>9.9999999999999978E-2</v>
      </c>
      <c r="P4849" s="552">
        <f t="shared" si="3647"/>
        <v>0.4</v>
      </c>
      <c r="Q4849" s="523"/>
      <c r="R4849" s="553">
        <v>0.4</v>
      </c>
      <c r="S4849" s="551">
        <v>0.4</v>
      </c>
      <c r="T4849" s="521">
        <f t="shared" si="3648"/>
        <v>0</v>
      </c>
      <c r="U4849" s="209">
        <v>1</v>
      </c>
    </row>
    <row r="4850" spans="1:21" s="60" customFormat="1" ht="15.75" hidden="1" customHeight="1" thickBot="1">
      <c r="A4850" s="60" t="s">
        <v>2185</v>
      </c>
      <c r="B4850" s="409"/>
      <c r="C4850" s="457" t="s">
        <v>2205</v>
      </c>
      <c r="D4850" s="415"/>
      <c r="E4850" s="416"/>
      <c r="F4850" s="416"/>
      <c r="G4850" s="416"/>
      <c r="H4850" s="416"/>
      <c r="I4850" s="416"/>
      <c r="J4850" s="416"/>
      <c r="K4850" s="416"/>
      <c r="L4850" s="416"/>
      <c r="M4850" s="416"/>
      <c r="N4850" s="416"/>
      <c r="O4850" s="305">
        <f>(R4850)-SUM(D4850:N4850)</f>
        <v>0</v>
      </c>
      <c r="P4850" s="314">
        <f t="shared" si="3647"/>
        <v>0</v>
      </c>
      <c r="Q4850" s="80"/>
      <c r="R4850" s="420"/>
      <c r="S4850" s="343"/>
      <c r="T4850" s="403">
        <f t="shared" si="3648"/>
        <v>0</v>
      </c>
      <c r="U4850" s="209">
        <v>2</v>
      </c>
    </row>
    <row r="4851" spans="1:21" s="60" customFormat="1" ht="15.75" hidden="1" customHeight="1" thickBot="1">
      <c r="A4851" s="60" t="s">
        <v>2185</v>
      </c>
      <c r="B4851" s="213"/>
      <c r="C4851" s="43" t="s">
        <v>2206</v>
      </c>
      <c r="D4851" s="134"/>
      <c r="E4851" s="133"/>
      <c r="F4851" s="133"/>
      <c r="G4851" s="133"/>
      <c r="H4851" s="133"/>
      <c r="I4851" s="133"/>
      <c r="J4851" s="133"/>
      <c r="K4851" s="133"/>
      <c r="L4851" s="133"/>
      <c r="M4851" s="133"/>
      <c r="N4851" s="133"/>
      <c r="O4851" s="111">
        <f>(R4851)-SUM(D4851:N4851)</f>
        <v>0</v>
      </c>
      <c r="P4851" s="112">
        <f t="shared" si="3647"/>
        <v>0</v>
      </c>
      <c r="Q4851" s="80"/>
      <c r="R4851" s="120"/>
      <c r="S4851" s="114"/>
      <c r="T4851" s="115">
        <f t="shared" si="3648"/>
        <v>0</v>
      </c>
      <c r="U4851" s="209">
        <v>2</v>
      </c>
    </row>
    <row r="4852" spans="1:21" s="60" customFormat="1" ht="15.75" hidden="1" customHeight="1" thickBot="1">
      <c r="A4852" s="60" t="s">
        <v>2185</v>
      </c>
      <c r="B4852" s="213"/>
      <c r="C4852" s="43" t="s">
        <v>2601</v>
      </c>
      <c r="D4852" s="492"/>
      <c r="E4852" s="491"/>
      <c r="F4852" s="491"/>
      <c r="G4852" s="491"/>
      <c r="H4852" s="491"/>
      <c r="I4852" s="491"/>
      <c r="J4852" s="491"/>
      <c r="K4852" s="491"/>
      <c r="L4852" s="491"/>
      <c r="M4852" s="491"/>
      <c r="N4852" s="491"/>
      <c r="O4852" s="111">
        <f t="shared" ref="O4852:O4854" si="3649">(R4852)-SUM(D4852:N4852)</f>
        <v>0</v>
      </c>
      <c r="P4852" s="112">
        <f t="shared" ref="P4852:P4854" si="3650">SUM(D4852:O4852)</f>
        <v>0</v>
      </c>
      <c r="Q4852" s="80"/>
      <c r="R4852" s="487"/>
      <c r="S4852" s="488"/>
      <c r="T4852" s="115">
        <f t="shared" ref="T4852:T4854" si="3651">R4852-S4852</f>
        <v>0</v>
      </c>
      <c r="U4852" s="209">
        <v>2</v>
      </c>
    </row>
    <row r="4853" spans="1:21" s="60" customFormat="1" ht="15.75" hidden="1" customHeight="1" thickBot="1">
      <c r="A4853" s="60" t="s">
        <v>2185</v>
      </c>
      <c r="B4853" s="213"/>
      <c r="C4853" s="43" t="s">
        <v>2697</v>
      </c>
      <c r="D4853" s="492"/>
      <c r="E4853" s="491"/>
      <c r="F4853" s="491"/>
      <c r="G4853" s="491"/>
      <c r="H4853" s="491"/>
      <c r="I4853" s="491"/>
      <c r="J4853" s="491"/>
      <c r="K4853" s="491"/>
      <c r="L4853" s="491"/>
      <c r="M4853" s="491"/>
      <c r="N4853" s="491"/>
      <c r="O4853" s="111">
        <f t="shared" si="3649"/>
        <v>0</v>
      </c>
      <c r="P4853" s="112">
        <f t="shared" si="3650"/>
        <v>0</v>
      </c>
      <c r="Q4853" s="80"/>
      <c r="R4853" s="487"/>
      <c r="S4853" s="488"/>
      <c r="T4853" s="115">
        <f t="shared" si="3651"/>
        <v>0</v>
      </c>
      <c r="U4853" s="209">
        <v>2</v>
      </c>
    </row>
    <row r="4854" spans="1:21" s="60" customFormat="1" ht="15.75" hidden="1" customHeight="1" thickBot="1">
      <c r="A4854" s="60" t="s">
        <v>2185</v>
      </c>
      <c r="B4854" s="213"/>
      <c r="C4854" s="43" t="s">
        <v>2793</v>
      </c>
      <c r="D4854" s="492"/>
      <c r="E4854" s="491"/>
      <c r="F4854" s="491"/>
      <c r="G4854" s="491"/>
      <c r="H4854" s="491"/>
      <c r="I4854" s="491"/>
      <c r="J4854" s="491"/>
      <c r="K4854" s="491"/>
      <c r="L4854" s="491"/>
      <c r="M4854" s="491"/>
      <c r="N4854" s="491"/>
      <c r="O4854" s="111">
        <f t="shared" si="3649"/>
        <v>0</v>
      </c>
      <c r="P4854" s="112">
        <f t="shared" si="3650"/>
        <v>0</v>
      </c>
      <c r="Q4854" s="80"/>
      <c r="R4854" s="487"/>
      <c r="S4854" s="488"/>
      <c r="T4854" s="115">
        <f t="shared" si="3651"/>
        <v>0</v>
      </c>
      <c r="U4854" s="209">
        <v>2</v>
      </c>
    </row>
    <row r="4855" spans="1:21" s="60" customFormat="1" ht="15.6" customHeight="1">
      <c r="B4855" s="82"/>
      <c r="C4855" s="118"/>
      <c r="D4855" s="83"/>
      <c r="E4855" s="83"/>
      <c r="F4855" s="83"/>
      <c r="G4855" s="83"/>
      <c r="H4855" s="83"/>
      <c r="I4855" s="83"/>
      <c r="J4855" s="83"/>
      <c r="K4855" s="83"/>
      <c r="L4855" s="83"/>
      <c r="M4855" s="83"/>
      <c r="N4855" s="83"/>
      <c r="O4855" s="83"/>
      <c r="P4855" s="84"/>
      <c r="Q4855" s="173"/>
      <c r="R4855" s="83"/>
      <c r="S4855" s="83"/>
      <c r="T4855" s="67"/>
      <c r="U4855" s="209">
        <v>1</v>
      </c>
    </row>
    <row r="4856" spans="1:21" s="61" customFormat="1" ht="15.75" hidden="1" customHeight="1" thickBot="1">
      <c r="A4856" s="61" t="s">
        <v>2208</v>
      </c>
      <c r="B4856" s="213"/>
      <c r="C4856" s="651" t="s">
        <v>2233</v>
      </c>
      <c r="D4856" s="68"/>
      <c r="E4856" s="87"/>
      <c r="F4856" s="87"/>
      <c r="G4856" s="87"/>
      <c r="H4856" s="87"/>
      <c r="I4856" s="87"/>
      <c r="J4856" s="87"/>
      <c r="K4856" s="87"/>
      <c r="L4856" s="87"/>
      <c r="M4856" s="87"/>
      <c r="N4856" s="87"/>
      <c r="O4856" s="87"/>
      <c r="P4856" s="226"/>
      <c r="Q4856" s="222"/>
      <c r="R4856" s="66"/>
      <c r="S4856" s="66"/>
      <c r="T4856" s="95"/>
      <c r="U4856" s="209">
        <v>2</v>
      </c>
    </row>
    <row r="4857" spans="1:21" s="61" customFormat="1" ht="15.75" hidden="1" customHeight="1" thickBot="1">
      <c r="A4857" s="61" t="s">
        <v>2208</v>
      </c>
      <c r="B4857" s="213"/>
      <c r="C4857" s="651" t="s">
        <v>2212</v>
      </c>
      <c r="D4857" s="68"/>
      <c r="E4857" s="87"/>
      <c r="F4857" s="87"/>
      <c r="G4857" s="87"/>
      <c r="H4857" s="87"/>
      <c r="I4857" s="87"/>
      <c r="J4857" s="87"/>
      <c r="K4857" s="87"/>
      <c r="L4857" s="87"/>
      <c r="M4857" s="87"/>
      <c r="N4857" s="87"/>
      <c r="O4857" s="87"/>
      <c r="P4857" s="226"/>
      <c r="Q4857" s="222"/>
      <c r="R4857" s="66"/>
      <c r="S4857" s="66"/>
      <c r="T4857" s="95"/>
      <c r="U4857" s="209">
        <v>2</v>
      </c>
    </row>
    <row r="4858" spans="1:21" s="61" customFormat="1" ht="15.75" hidden="1" customHeight="1" thickBot="1">
      <c r="A4858" s="61" t="s">
        <v>2208</v>
      </c>
      <c r="B4858" s="213"/>
      <c r="C4858" s="651" t="s">
        <v>2213</v>
      </c>
      <c r="D4858" s="68">
        <v>4.0234589608305803E-2</v>
      </c>
      <c r="E4858" s="87">
        <v>0.12294643832030414</v>
      </c>
      <c r="F4858" s="87">
        <v>0.10923902239899567</v>
      </c>
      <c r="G4858" s="87">
        <v>7.8789933753873123E-2</v>
      </c>
      <c r="H4858" s="87">
        <v>7.7888245976658901E-2</v>
      </c>
      <c r="I4858" s="87">
        <v>6.5787134984501186E-2</v>
      </c>
      <c r="J4858" s="87">
        <v>9.3131067734894518E-2</v>
      </c>
      <c r="K4858" s="87">
        <v>7.8028908337036157E-2</v>
      </c>
      <c r="L4858" s="87">
        <v>7.5750942423444392E-2</v>
      </c>
      <c r="M4858" s="87">
        <v>0.10663406336670761</v>
      </c>
      <c r="N4858" s="87">
        <v>8.2558946417387785E-2</v>
      </c>
      <c r="O4858" s="87">
        <v>6.9010706677890721E-2</v>
      </c>
      <c r="P4858" s="226">
        <v>1</v>
      </c>
      <c r="Q4858" s="222"/>
      <c r="R4858" s="66"/>
      <c r="S4858" s="66"/>
      <c r="T4858" s="95"/>
      <c r="U4858" s="209">
        <v>2</v>
      </c>
    </row>
    <row r="4859" spans="1:21" s="61" customFormat="1" ht="15.75" hidden="1" customHeight="1" thickBot="1">
      <c r="A4859" s="61" t="s">
        <v>2208</v>
      </c>
      <c r="B4859" s="213"/>
      <c r="C4859" s="651" t="s">
        <v>2214</v>
      </c>
      <c r="D4859" s="68">
        <f>D4881/$P4881</f>
        <v>8.5205123647966882E-2</v>
      </c>
      <c r="E4859" s="68">
        <f t="shared" ref="E4859:O4859" si="3652">E4881/$P4881</f>
        <v>8.0967389739067516E-2</v>
      </c>
      <c r="F4859" s="68">
        <f t="shared" si="3652"/>
        <v>8.3925450391062792E-2</v>
      </c>
      <c r="G4859" s="68">
        <f t="shared" si="3652"/>
        <v>6.5276374044300534E-2</v>
      </c>
      <c r="H4859" s="68">
        <f t="shared" si="3652"/>
        <v>7.6420323955746342E-2</v>
      </c>
      <c r="I4859" s="68">
        <f t="shared" si="3652"/>
        <v>8.4571765328483692E-2</v>
      </c>
      <c r="J4859" s="68">
        <f t="shared" si="3652"/>
        <v>7.5362639381738289E-2</v>
      </c>
      <c r="K4859" s="68">
        <f t="shared" si="3652"/>
        <v>8.940145801634268E-2</v>
      </c>
      <c r="L4859" s="68">
        <f t="shared" si="3652"/>
        <v>8.6318445315946055E-2</v>
      </c>
      <c r="M4859" s="68">
        <f t="shared" si="3652"/>
        <v>0.10547206471769874</v>
      </c>
      <c r="N4859" s="68">
        <f t="shared" si="3652"/>
        <v>7.7756727474160958E-2</v>
      </c>
      <c r="O4859" s="68">
        <f t="shared" si="3652"/>
        <v>8.9322237987485495E-2</v>
      </c>
      <c r="P4859" s="226">
        <f t="shared" ref="P4859:P4866" si="3653">SUM(D4859:O4859)</f>
        <v>1</v>
      </c>
      <c r="Q4859" s="222"/>
      <c r="R4859" s="66"/>
      <c r="S4859" s="66"/>
      <c r="T4859" s="95"/>
      <c r="U4859" s="209">
        <v>2</v>
      </c>
    </row>
    <row r="4860" spans="1:21" s="61" customFormat="1" ht="15.75" hidden="1" customHeight="1" thickBot="1">
      <c r="A4860" s="61" t="s">
        <v>2208</v>
      </c>
      <c r="B4860" s="213"/>
      <c r="C4860" s="656" t="s">
        <v>2215</v>
      </c>
      <c r="D4860" s="68">
        <f t="shared" ref="D4860:O4860" si="3654">D4882/$P4882</f>
        <v>8.2581775813974648E-2</v>
      </c>
      <c r="E4860" s="68">
        <f t="shared" si="3654"/>
        <v>7.4428631057488051E-2</v>
      </c>
      <c r="F4860" s="68">
        <f t="shared" si="3654"/>
        <v>8.1759115969206334E-2</v>
      </c>
      <c r="G4860" s="68">
        <f t="shared" si="3654"/>
        <v>7.4588581255356404E-2</v>
      </c>
      <c r="H4860" s="68">
        <f t="shared" si="3654"/>
        <v>8.4923854293033521E-2</v>
      </c>
      <c r="I4860" s="68">
        <f t="shared" si="3654"/>
        <v>7.8213102989339089E-2</v>
      </c>
      <c r="J4860" s="68">
        <f t="shared" si="3654"/>
        <v>8.0919983300049195E-2</v>
      </c>
      <c r="K4860" s="68">
        <f t="shared" si="3654"/>
        <v>8.94697697562441E-2</v>
      </c>
      <c r="L4860" s="68">
        <f t="shared" si="3654"/>
        <v>8.5045387720252316E-2</v>
      </c>
      <c r="M4860" s="68">
        <f t="shared" si="3654"/>
        <v>8.8458459726143121E-2</v>
      </c>
      <c r="N4860" s="68">
        <f t="shared" si="3654"/>
        <v>0.1052547660632475</v>
      </c>
      <c r="O4860" s="68">
        <f t="shared" si="3654"/>
        <v>7.4356572055665718E-2</v>
      </c>
      <c r="P4860" s="226">
        <f t="shared" si="3653"/>
        <v>0.99999999999999989</v>
      </c>
      <c r="Q4860" s="227">
        <v>0</v>
      </c>
      <c r="R4860" s="66"/>
      <c r="S4860" s="66"/>
      <c r="T4860" s="95"/>
      <c r="U4860" s="209">
        <v>2</v>
      </c>
    </row>
    <row r="4861" spans="1:21" s="61" customFormat="1" ht="15.75" hidden="1" customHeight="1" thickBot="1">
      <c r="A4861" s="61" t="s">
        <v>2208</v>
      </c>
      <c r="B4861" s="213"/>
      <c r="C4861" s="651" t="s">
        <v>2216</v>
      </c>
      <c r="D4861" s="68">
        <f t="shared" ref="D4861:O4861" si="3655">D4883/$P4883</f>
        <v>7.7970688554180434E-2</v>
      </c>
      <c r="E4861" s="68">
        <f t="shared" si="3655"/>
        <v>7.6681101317934985E-2</v>
      </c>
      <c r="F4861" s="68">
        <f t="shared" si="3655"/>
        <v>7.6080059113017975E-2</v>
      </c>
      <c r="G4861" s="68">
        <f t="shared" si="3655"/>
        <v>7.52932404572592E-2</v>
      </c>
      <c r="H4861" s="68">
        <f t="shared" si="3655"/>
        <v>8.3111143143149283E-2</v>
      </c>
      <c r="I4861" s="68">
        <f t="shared" si="3655"/>
        <v>9.488753163813933E-2</v>
      </c>
      <c r="J4861" s="68">
        <f t="shared" si="3655"/>
        <v>0.11407057180877141</v>
      </c>
      <c r="K4861" s="68">
        <f t="shared" si="3655"/>
        <v>9.7724823076235354E-2</v>
      </c>
      <c r="L4861" s="68">
        <f t="shared" si="3655"/>
        <v>9.5494157819566439E-2</v>
      </c>
      <c r="M4861" s="68">
        <f t="shared" si="3655"/>
        <v>2.7335589851726964E-2</v>
      </c>
      <c r="N4861" s="68">
        <f t="shared" si="3655"/>
        <v>9.1134088288953252E-2</v>
      </c>
      <c r="O4861" s="68">
        <f t="shared" si="3655"/>
        <v>9.0217004931065367E-2</v>
      </c>
      <c r="P4861" s="226">
        <f t="shared" si="3653"/>
        <v>1</v>
      </c>
      <c r="Q4861" s="227">
        <v>0</v>
      </c>
      <c r="R4861" s="66"/>
      <c r="S4861" s="66"/>
      <c r="T4861" s="95"/>
      <c r="U4861" s="209">
        <v>2</v>
      </c>
    </row>
    <row r="4862" spans="1:21" s="61" customFormat="1" ht="15.75" hidden="1" customHeight="1" thickBot="1">
      <c r="A4862" s="61" t="s">
        <v>2208</v>
      </c>
      <c r="B4862" s="213"/>
      <c r="C4862" s="651" t="s">
        <v>2217</v>
      </c>
      <c r="D4862" s="68">
        <f t="shared" ref="D4862:O4862" si="3656">D4884/$P4884</f>
        <v>0.1326513055040171</v>
      </c>
      <c r="E4862" s="68">
        <f t="shared" si="3656"/>
        <v>0.1077219267414956</v>
      </c>
      <c r="F4862" s="68">
        <f t="shared" si="3656"/>
        <v>8.4929420826710691E-2</v>
      </c>
      <c r="G4862" s="68">
        <f t="shared" si="3656"/>
        <v>8.0658087420090781E-3</v>
      </c>
      <c r="H4862" s="68">
        <f t="shared" si="3656"/>
        <v>7.8241704554608771E-2</v>
      </c>
      <c r="I4862" s="68">
        <f t="shared" si="3656"/>
        <v>7.0225589901002847E-2</v>
      </c>
      <c r="J4862" s="68">
        <f t="shared" si="3656"/>
        <v>0.11251238752341887</v>
      </c>
      <c r="K4862" s="68">
        <f t="shared" si="3656"/>
        <v>8.146220632135559E-2</v>
      </c>
      <c r="L4862" s="68">
        <f t="shared" si="3656"/>
        <v>5.1995435576155442E-2</v>
      </c>
      <c r="M4862" s="68">
        <f t="shared" si="3656"/>
        <v>0.10001459240897638</v>
      </c>
      <c r="N4862" s="68">
        <f t="shared" si="3656"/>
        <v>8.9040053740892897E-2</v>
      </c>
      <c r="O4862" s="68">
        <f t="shared" si="3656"/>
        <v>8.3139568159356692E-2</v>
      </c>
      <c r="P4862" s="229">
        <f t="shared" si="3653"/>
        <v>1</v>
      </c>
      <c r="Q4862" s="227">
        <v>0</v>
      </c>
      <c r="R4862" s="66"/>
      <c r="S4862" s="66"/>
      <c r="T4862" s="95"/>
      <c r="U4862" s="209">
        <v>2</v>
      </c>
    </row>
    <row r="4863" spans="1:21" s="61" customFormat="1" ht="15.75" hidden="1" customHeight="1" thickBot="1">
      <c r="A4863" s="61" t="s">
        <v>2208</v>
      </c>
      <c r="B4863" s="213"/>
      <c r="C4863" s="655" t="s">
        <v>2218</v>
      </c>
      <c r="D4863" s="68">
        <f t="shared" ref="D4863:O4863" si="3657">D4885/$P4885</f>
        <v>8.455082641767378E-2</v>
      </c>
      <c r="E4863" s="68">
        <f t="shared" si="3657"/>
        <v>7.9245526012782327E-2</v>
      </c>
      <c r="F4863" s="68">
        <f t="shared" si="3657"/>
        <v>7.8394268946133966E-2</v>
      </c>
      <c r="G4863" s="68">
        <f t="shared" si="3657"/>
        <v>7.8473807868555845E-2</v>
      </c>
      <c r="H4863" s="68">
        <f t="shared" si="3657"/>
        <v>8.5577194371579166E-2</v>
      </c>
      <c r="I4863" s="68">
        <f t="shared" si="3657"/>
        <v>8.3278829811013144E-2</v>
      </c>
      <c r="J4863" s="68">
        <f t="shared" si="3657"/>
        <v>8.2324446788287847E-2</v>
      </c>
      <c r="K4863" s="68">
        <f t="shared" si="3657"/>
        <v>7.4617260670146998E-2</v>
      </c>
      <c r="L4863" s="68">
        <f t="shared" si="3657"/>
        <v>8.9562381160370699E-2</v>
      </c>
      <c r="M4863" s="68">
        <f t="shared" si="3657"/>
        <v>9.1510893420173031E-2</v>
      </c>
      <c r="N4863" s="68">
        <f t="shared" si="3657"/>
        <v>9.0426441331557264E-2</v>
      </c>
      <c r="O4863" s="68">
        <f t="shared" si="3657"/>
        <v>8.2038123201725779E-2</v>
      </c>
      <c r="P4863" s="229">
        <f t="shared" si="3653"/>
        <v>0.99999999999999989</v>
      </c>
      <c r="Q4863" s="230">
        <f>(P4885/P4884-1)</f>
        <v>0.13654282176379251</v>
      </c>
      <c r="R4863" s="66"/>
      <c r="S4863" s="66"/>
      <c r="T4863" s="285"/>
      <c r="U4863" s="209">
        <v>2</v>
      </c>
    </row>
    <row r="4864" spans="1:21" s="61" customFormat="1" ht="15.75" hidden="1" customHeight="1" thickBot="1">
      <c r="A4864" s="61" t="s">
        <v>2208</v>
      </c>
      <c r="B4864" s="62"/>
      <c r="C4864" s="655" t="s">
        <v>2219</v>
      </c>
      <c r="D4864" s="68">
        <f t="shared" ref="D4864:O4864" si="3658">D4886/$P4886</f>
        <v>8.9176473546476259E-2</v>
      </c>
      <c r="E4864" s="68">
        <f t="shared" si="3658"/>
        <v>7.8951346411603604E-2</v>
      </c>
      <c r="F4864" s="68">
        <f t="shared" si="3658"/>
        <v>8.9993715215615722E-2</v>
      </c>
      <c r="G4864" s="68">
        <f t="shared" si="3658"/>
        <v>6.875029901565019E-2</v>
      </c>
      <c r="H4864" s="68">
        <f t="shared" si="3658"/>
        <v>7.7917784176026086E-2</v>
      </c>
      <c r="I4864" s="68">
        <f t="shared" si="3658"/>
        <v>8.8200748439455023E-2</v>
      </c>
      <c r="J4864" s="68">
        <f t="shared" si="3658"/>
        <v>7.9447752815026446E-2</v>
      </c>
      <c r="K4864" s="68">
        <f t="shared" si="3658"/>
        <v>8.0098089351324758E-2</v>
      </c>
      <c r="L4864" s="68">
        <f t="shared" si="3658"/>
        <v>9.0502641891896746E-2</v>
      </c>
      <c r="M4864" s="68">
        <f t="shared" si="3658"/>
        <v>8.7682074272945706E-2</v>
      </c>
      <c r="N4864" s="68">
        <f t="shared" si="3658"/>
        <v>8.3572475981877933E-2</v>
      </c>
      <c r="O4864" s="68">
        <f t="shared" si="3658"/>
        <v>8.570659888210154E-2</v>
      </c>
      <c r="P4864" s="319">
        <f t="shared" si="3653"/>
        <v>0.99999999999999989</v>
      </c>
      <c r="Q4864" s="320">
        <f>(P4886/P4885-1)</f>
        <v>7.1458347589687277E-2</v>
      </c>
      <c r="R4864" s="66"/>
      <c r="S4864" s="66"/>
      <c r="T4864" s="95"/>
      <c r="U4864" s="209">
        <v>2</v>
      </c>
    </row>
    <row r="4865" spans="1:21" s="61" customFormat="1" ht="15.75" hidden="1" customHeight="1" thickBot="1">
      <c r="A4865" s="61" t="s">
        <v>2208</v>
      </c>
      <c r="B4865" s="62"/>
      <c r="C4865" s="655" t="s">
        <v>2220</v>
      </c>
      <c r="D4865" s="68">
        <f t="shared" ref="D4865:O4865" si="3659">D4887/$P4887</f>
        <v>8.3755151153178095E-2</v>
      </c>
      <c r="E4865" s="68">
        <f t="shared" si="3659"/>
        <v>8.4298633408882134E-2</v>
      </c>
      <c r="F4865" s="68">
        <f t="shared" si="3659"/>
        <v>8.1490416741032398E-2</v>
      </c>
      <c r="G4865" s="68">
        <f t="shared" si="3659"/>
        <v>7.5170149796281685E-2</v>
      </c>
      <c r="H4865" s="68">
        <f t="shared" si="3659"/>
        <v>9.7096760638116078E-2</v>
      </c>
      <c r="I4865" s="68">
        <f t="shared" si="3659"/>
        <v>9.6731330276893207E-2</v>
      </c>
      <c r="J4865" s="68">
        <f t="shared" si="3659"/>
        <v>8.0090954403058967E-2</v>
      </c>
      <c r="K4865" s="68">
        <f t="shared" si="3659"/>
        <v>7.8055069773263458E-2</v>
      </c>
      <c r="L4865" s="68">
        <f t="shared" si="3659"/>
        <v>6.5990469109631106E-2</v>
      </c>
      <c r="M4865" s="68">
        <f t="shared" si="3659"/>
        <v>8.6890875363563963E-2</v>
      </c>
      <c r="N4865" s="68">
        <f t="shared" si="3659"/>
        <v>9.1712809600124054E-2</v>
      </c>
      <c r="O4865" s="68">
        <f t="shared" si="3659"/>
        <v>7.8717379735974841E-2</v>
      </c>
      <c r="P4865" s="321">
        <f t="shared" si="3653"/>
        <v>1.0000000000000002</v>
      </c>
      <c r="Q4865" s="322">
        <f>(P4887/P4886-1)</f>
        <v>-2.3598233365980215E-2</v>
      </c>
      <c r="R4865" s="66"/>
      <c r="S4865" s="66"/>
      <c r="T4865" s="95"/>
      <c r="U4865" s="209">
        <v>2</v>
      </c>
    </row>
    <row r="4866" spans="1:21" s="61" customFormat="1" ht="15.6" hidden="1" customHeight="1" thickBot="1">
      <c r="A4866" s="61" t="s">
        <v>2208</v>
      </c>
      <c r="B4866" s="62"/>
      <c r="C4866" s="655" t="s">
        <v>2221</v>
      </c>
      <c r="D4866" s="68">
        <f t="shared" ref="D4866:O4866" si="3660">D4888/$P4888</f>
        <v>8.354581501260637E-2</v>
      </c>
      <c r="E4866" s="68">
        <f t="shared" si="3660"/>
        <v>8.78005714413055E-2</v>
      </c>
      <c r="F4866" s="68">
        <f t="shared" si="3660"/>
        <v>9.4173473131383315E-2</v>
      </c>
      <c r="G4866" s="68">
        <f t="shared" si="3660"/>
        <v>7.6914349913621782E-2</v>
      </c>
      <c r="H4866" s="68">
        <f t="shared" si="3660"/>
        <v>8.2515984683963484E-2</v>
      </c>
      <c r="I4866" s="68">
        <f t="shared" si="3660"/>
        <v>6.0394322887361747E-2</v>
      </c>
      <c r="J4866" s="68">
        <f t="shared" si="3660"/>
        <v>8.4346153062947959E-2</v>
      </c>
      <c r="K4866" s="68">
        <f t="shared" si="3660"/>
        <v>8.0566214364024349E-2</v>
      </c>
      <c r="L4866" s="68">
        <f t="shared" si="3660"/>
        <v>8.0858012923428549E-2</v>
      </c>
      <c r="M4866" s="68">
        <f t="shared" si="3660"/>
        <v>8.9544443004026447E-2</v>
      </c>
      <c r="N4866" s="68">
        <f t="shared" si="3660"/>
        <v>9.583991843359721E-2</v>
      </c>
      <c r="O4866" s="68">
        <f t="shared" si="3660"/>
        <v>8.3500741141733337E-2</v>
      </c>
      <c r="P4866" s="321">
        <f t="shared" si="3653"/>
        <v>0.99999999999999989</v>
      </c>
      <c r="Q4866" s="322">
        <f>(P4888/P4887-1)</f>
        <v>6.5415193305008668E-2</v>
      </c>
      <c r="R4866" s="66"/>
      <c r="S4866" s="66"/>
      <c r="T4866" s="95"/>
      <c r="U4866" s="209">
        <v>2</v>
      </c>
    </row>
    <row r="4867" spans="1:21" s="61" customFormat="1" ht="15.6" hidden="1" customHeight="1" thickBot="1">
      <c r="A4867" s="61" t="s">
        <v>2208</v>
      </c>
      <c r="B4867" s="62"/>
      <c r="C4867" s="655" t="s">
        <v>2222</v>
      </c>
      <c r="D4867" s="235">
        <f>D4890/$P4890</f>
        <v>7.8973817702437651E-2</v>
      </c>
      <c r="E4867" s="235">
        <f t="shared" ref="E4867:O4867" si="3661">E4890/$P4890</f>
        <v>8.5786220776518596E-2</v>
      </c>
      <c r="F4867" s="235">
        <f t="shared" si="3661"/>
        <v>8.5506300750236894E-2</v>
      </c>
      <c r="G4867" s="235">
        <f t="shared" si="3661"/>
        <v>7.5377892018148346E-2</v>
      </c>
      <c r="H4867" s="235">
        <f t="shared" si="3661"/>
        <v>9.6180519782488233E-2</v>
      </c>
      <c r="I4867" s="235">
        <f t="shared" si="3661"/>
        <v>8.6665025466451995E-2</v>
      </c>
      <c r="J4867" s="235">
        <f t="shared" si="3661"/>
        <v>8.1556424151661935E-2</v>
      </c>
      <c r="K4867" s="235">
        <f t="shared" si="3661"/>
        <v>8.8692292046497451E-2</v>
      </c>
      <c r="L4867" s="235">
        <f t="shared" si="3661"/>
        <v>8.409499173025467E-2</v>
      </c>
      <c r="M4867" s="235">
        <f t="shared" si="3661"/>
        <v>8.1755207536541391E-2</v>
      </c>
      <c r="N4867" s="235">
        <f t="shared" si="3661"/>
        <v>8.2520714993952166E-2</v>
      </c>
      <c r="O4867" s="235">
        <f t="shared" si="3661"/>
        <v>7.2890593044810562E-2</v>
      </c>
      <c r="P4867" s="321">
        <f>SUM(D4867:O4867)</f>
        <v>1</v>
      </c>
      <c r="Q4867" s="322">
        <f>(P4890/P4888-1)</f>
        <v>6.8067362625738204E-2</v>
      </c>
      <c r="R4867" s="66"/>
      <c r="S4867" s="66"/>
      <c r="T4867" s="95"/>
      <c r="U4867" s="209">
        <v>2</v>
      </c>
    </row>
    <row r="4868" spans="1:21" s="61" customFormat="1" ht="15.6" hidden="1" customHeight="1" thickBot="1">
      <c r="A4868" s="61" t="s">
        <v>2208</v>
      </c>
      <c r="B4868" s="62">
        <f>+B4847+1</f>
        <v>837</v>
      </c>
      <c r="C4868" s="655" t="s">
        <v>2223</v>
      </c>
      <c r="D4868" s="235">
        <f t="shared" ref="D4868:O4868" si="3662">D4891/$P4891</f>
        <v>0.10608343975580715</v>
      </c>
      <c r="E4868" s="235">
        <f t="shared" si="3662"/>
        <v>6.6464722228548448E-2</v>
      </c>
      <c r="F4868" s="235">
        <f t="shared" si="3662"/>
        <v>8.023993528246072E-2</v>
      </c>
      <c r="G4868" s="235">
        <f t="shared" si="3662"/>
        <v>9.7038064372130514E-2</v>
      </c>
      <c r="H4868" s="235">
        <f t="shared" si="3662"/>
        <v>9.7378173717435138E-2</v>
      </c>
      <c r="I4868" s="235">
        <f t="shared" si="3662"/>
        <v>5.8634645980275193E-2</v>
      </c>
      <c r="J4868" s="235">
        <f t="shared" si="3662"/>
        <v>0.10753794229980294</v>
      </c>
      <c r="K4868" s="235">
        <f t="shared" si="3662"/>
        <v>6.319320783789531E-2</v>
      </c>
      <c r="L4868" s="235">
        <f t="shared" si="3662"/>
        <v>7.5657192177880819E-2</v>
      </c>
      <c r="M4868" s="235">
        <f t="shared" si="3662"/>
        <v>0.10201999254133864</v>
      </c>
      <c r="N4868" s="235">
        <f t="shared" si="3662"/>
        <v>7.4036918971717144E-2</v>
      </c>
      <c r="O4868" s="235">
        <f t="shared" si="3662"/>
        <v>7.1715764834707943E-2</v>
      </c>
      <c r="P4868" s="321">
        <f t="shared" ref="P4868:P4888" si="3663">SUM(D4868:O4868)</f>
        <v>1</v>
      </c>
      <c r="Q4868" s="322">
        <f>(P4891/P4890-1)</f>
        <v>9.2549485688799615E-2</v>
      </c>
      <c r="R4868" s="66"/>
      <c r="S4868" s="66"/>
      <c r="T4868" s="95"/>
      <c r="U4868" s="209">
        <v>2</v>
      </c>
    </row>
    <row r="4869" spans="1:21" s="61" customFormat="1" ht="15.6" hidden="1" customHeight="1">
      <c r="A4869" s="61" t="s">
        <v>2208</v>
      </c>
      <c r="B4869" s="408">
        <f>+B4868+1</f>
        <v>838</v>
      </c>
      <c r="C4869" s="658" t="s">
        <v>2224</v>
      </c>
      <c r="D4869" s="235">
        <f t="shared" ref="D4869:O4869" si="3664">D4892/$P4892</f>
        <v>9.7289662452619538E-2</v>
      </c>
      <c r="E4869" s="235">
        <f t="shared" si="3664"/>
        <v>7.5412590216967695E-2</v>
      </c>
      <c r="F4869" s="235">
        <f t="shared" si="3664"/>
        <v>9.3379246142446151E-2</v>
      </c>
      <c r="G4869" s="235">
        <f t="shared" si="3664"/>
        <v>7.2111828642689293E-2</v>
      </c>
      <c r="H4869" s="235">
        <f t="shared" si="3664"/>
        <v>7.8473477761775337E-2</v>
      </c>
      <c r="I4869" s="235">
        <f t="shared" si="3664"/>
        <v>8.1948981004332247E-2</v>
      </c>
      <c r="J4869" s="235">
        <f t="shared" si="3664"/>
        <v>7.9182579445267687E-2</v>
      </c>
      <c r="K4869" s="235">
        <f t="shared" si="3664"/>
        <v>7.7952607239231558E-2</v>
      </c>
      <c r="L4869" s="235">
        <f t="shared" si="3664"/>
        <v>6.8575652881092436E-2</v>
      </c>
      <c r="M4869" s="235">
        <f t="shared" si="3664"/>
        <v>0.10446543303976867</v>
      </c>
      <c r="N4869" s="235">
        <f t="shared" si="3664"/>
        <v>8.5338918567961913E-2</v>
      </c>
      <c r="O4869" s="235">
        <f t="shared" si="3664"/>
        <v>8.5869022605847459E-2</v>
      </c>
      <c r="P4869" s="560">
        <f t="shared" si="3663"/>
        <v>1</v>
      </c>
      <c r="Q4869" s="401">
        <f t="shared" ref="Q4869:Q4877" si="3665">(P4892/P4891-1)</f>
        <v>-7.1924883242288407E-2</v>
      </c>
      <c r="R4869" s="66"/>
      <c r="S4869" s="66"/>
      <c r="T4869" s="95"/>
      <c r="U4869" s="209">
        <v>2</v>
      </c>
    </row>
    <row r="4870" spans="1:21" s="61" customFormat="1" ht="15.6" customHeight="1">
      <c r="A4870" s="61" t="s">
        <v>2208</v>
      </c>
      <c r="B4870" s="513">
        <v>784</v>
      </c>
      <c r="C4870" s="611" t="s">
        <v>2225</v>
      </c>
      <c r="D4870" s="235">
        <f t="shared" ref="D4870:O4870" si="3666">D4893/$P4893</f>
        <v>9.5768856927091042E-2</v>
      </c>
      <c r="E4870" s="235">
        <f t="shared" si="3666"/>
        <v>6.2227042784211282E-2</v>
      </c>
      <c r="F4870" s="235">
        <f t="shared" si="3666"/>
        <v>9.1474281087931583E-2</v>
      </c>
      <c r="G4870" s="235">
        <f t="shared" si="3666"/>
        <v>7.3165736730377962E-2</v>
      </c>
      <c r="H4870" s="235">
        <f t="shared" si="3666"/>
        <v>7.8057948868012678E-2</v>
      </c>
      <c r="I4870" s="235">
        <f t="shared" si="3666"/>
        <v>9.2330456756218093E-2</v>
      </c>
      <c r="J4870" s="235">
        <f t="shared" si="3666"/>
        <v>8.1654387304670853E-2</v>
      </c>
      <c r="K4870" s="235">
        <f t="shared" si="3666"/>
        <v>8.4694284095517561E-2</v>
      </c>
      <c r="L4870" s="235">
        <f t="shared" si="3666"/>
        <v>8.1750008902648635E-2</v>
      </c>
      <c r="M4870" s="235">
        <f t="shared" si="3666"/>
        <v>9.0966059519179007E-2</v>
      </c>
      <c r="N4870" s="235">
        <f t="shared" si="3666"/>
        <v>7.7383691748162106E-2</v>
      </c>
      <c r="O4870" s="235">
        <f t="shared" si="3666"/>
        <v>9.052724527597926E-2</v>
      </c>
      <c r="P4870" s="321">
        <f t="shared" si="3663"/>
        <v>1</v>
      </c>
      <c r="Q4870" s="520">
        <f t="shared" si="3665"/>
        <v>0.10815743434378411</v>
      </c>
      <c r="R4870" s="66"/>
      <c r="S4870" s="66"/>
      <c r="T4870" s="95"/>
      <c r="U4870" s="209">
        <v>1</v>
      </c>
    </row>
    <row r="4871" spans="1:21" s="61" customFormat="1" ht="15.6" customHeight="1">
      <c r="A4871" s="61" t="s">
        <v>2208</v>
      </c>
      <c r="B4871" s="513">
        <f>+B4870+1</f>
        <v>785</v>
      </c>
      <c r="C4871" s="611" t="s">
        <v>2226</v>
      </c>
      <c r="D4871" s="235">
        <f t="shared" ref="D4871:O4871" si="3667">D4894/$P4894</f>
        <v>9.4897928717845415E-2</v>
      </c>
      <c r="E4871" s="235">
        <f t="shared" si="3667"/>
        <v>6.6780216088620004E-2</v>
      </c>
      <c r="F4871" s="235">
        <f t="shared" si="3667"/>
        <v>9.0260418895630357E-2</v>
      </c>
      <c r="G4871" s="235">
        <f t="shared" si="3667"/>
        <v>6.8769386362587046E-2</v>
      </c>
      <c r="H4871" s="235">
        <f t="shared" si="3667"/>
        <v>8.9518957053853113E-2</v>
      </c>
      <c r="I4871" s="235">
        <f t="shared" si="3667"/>
        <v>8.3293703289736523E-2</v>
      </c>
      <c r="J4871" s="235">
        <f t="shared" si="3667"/>
        <v>8.9443677872508717E-2</v>
      </c>
      <c r="K4871" s="235">
        <f t="shared" si="3667"/>
        <v>7.0486770390474573E-2</v>
      </c>
      <c r="L4871" s="235">
        <f t="shared" si="3667"/>
        <v>8.4132414653958085E-2</v>
      </c>
      <c r="M4871" s="235">
        <f t="shared" si="3667"/>
        <v>8.6845114647283658E-2</v>
      </c>
      <c r="N4871" s="235">
        <f t="shared" si="3667"/>
        <v>8.6025248645842795E-2</v>
      </c>
      <c r="O4871" s="235">
        <f t="shared" si="3667"/>
        <v>8.954616338165973E-2</v>
      </c>
      <c r="P4871" s="321">
        <f t="shared" si="3663"/>
        <v>1</v>
      </c>
      <c r="Q4871" s="520">
        <f t="shared" si="3665"/>
        <v>1.4805495538960933E-3</v>
      </c>
      <c r="R4871" s="66"/>
      <c r="S4871" s="66"/>
      <c r="T4871" s="95"/>
      <c r="U4871" s="209">
        <v>1</v>
      </c>
    </row>
    <row r="4872" spans="1:21" s="61" customFormat="1" ht="15.75" customHeight="1">
      <c r="A4872" s="61" t="s">
        <v>2208</v>
      </c>
      <c r="B4872" s="513">
        <f>+B4871+1</f>
        <v>786</v>
      </c>
      <c r="C4872" s="611" t="s">
        <v>2227</v>
      </c>
      <c r="D4872" s="235">
        <f t="shared" ref="D4872:O4872" si="3668">D4895/$P4895</f>
        <v>7.3547768838396255E-2</v>
      </c>
      <c r="E4872" s="235">
        <f t="shared" si="3668"/>
        <v>8.9226740729518417E-2</v>
      </c>
      <c r="F4872" s="235">
        <f t="shared" si="3668"/>
        <v>9.2560724411129114E-2</v>
      </c>
      <c r="G4872" s="235">
        <f t="shared" si="3668"/>
        <v>5.5933397109724442E-3</v>
      </c>
      <c r="H4872" s="235">
        <f t="shared" si="3668"/>
        <v>7.3007132566999644E-2</v>
      </c>
      <c r="I4872" s="235">
        <f t="shared" si="3668"/>
        <v>0.16069346177209484</v>
      </c>
      <c r="J4872" s="235">
        <f t="shared" si="3668"/>
        <v>8.5922969194077006E-2</v>
      </c>
      <c r="K4872" s="235">
        <f t="shared" si="3668"/>
        <v>8.4754283770856781E-2</v>
      </c>
      <c r="L4872" s="235">
        <f t="shared" si="3668"/>
        <v>7.8679640760687453E-2</v>
      </c>
      <c r="M4872" s="235">
        <f t="shared" si="3668"/>
        <v>8.6323375867864829E-2</v>
      </c>
      <c r="N4872" s="235">
        <f t="shared" si="3668"/>
        <v>2.4776123652971521E-2</v>
      </c>
      <c r="O4872" s="235">
        <f t="shared" si="3668"/>
        <v>0.14491443872443166</v>
      </c>
      <c r="P4872" s="321">
        <f t="shared" si="3663"/>
        <v>1</v>
      </c>
      <c r="Q4872" s="520">
        <f t="shared" si="3665"/>
        <v>-6.2880141389716981E-2</v>
      </c>
      <c r="R4872" s="66"/>
      <c r="S4872" s="66"/>
      <c r="T4872" s="95"/>
      <c r="U4872" s="209">
        <v>1</v>
      </c>
    </row>
    <row r="4873" spans="1:21" s="61" customFormat="1" ht="15.75" customHeight="1">
      <c r="A4873" s="61" t="s">
        <v>2208</v>
      </c>
      <c r="B4873" s="513">
        <f>+B4872+1</f>
        <v>787</v>
      </c>
      <c r="C4873" s="611" t="s">
        <v>2228</v>
      </c>
      <c r="D4873" s="235">
        <f t="shared" ref="D4873:O4873" si="3669">D4896/$P4896</f>
        <v>8.2919666998063288E-2</v>
      </c>
      <c r="E4873" s="235">
        <f t="shared" si="3669"/>
        <v>8.6459888289007913E-2</v>
      </c>
      <c r="F4873" s="235">
        <f t="shared" si="3669"/>
        <v>8.8466072037379662E-2</v>
      </c>
      <c r="G4873" s="235">
        <f t="shared" si="3669"/>
        <v>8.0196496218740171E-2</v>
      </c>
      <c r="H4873" s="235">
        <f t="shared" si="3669"/>
        <v>9.7793156534500728E-2</v>
      </c>
      <c r="I4873" s="235">
        <f t="shared" si="3669"/>
        <v>7.0499173146624711E-2</v>
      </c>
      <c r="J4873" s="235">
        <f t="shared" si="3669"/>
        <v>9.0537711204525639E-2</v>
      </c>
      <c r="K4873" s="235">
        <f t="shared" si="3669"/>
        <v>6.2873771819671187E-2</v>
      </c>
      <c r="L4873" s="235">
        <f t="shared" si="3669"/>
        <v>7.9223214682359294E-2</v>
      </c>
      <c r="M4873" s="235">
        <f t="shared" si="3669"/>
        <v>9.6526318098507743E-2</v>
      </c>
      <c r="N4873" s="235">
        <f t="shared" si="3669"/>
        <v>8.0810263532176824E-2</v>
      </c>
      <c r="O4873" s="235">
        <f t="shared" si="3669"/>
        <v>8.3694267438442854E-2</v>
      </c>
      <c r="P4873" s="321">
        <f t="shared" si="3663"/>
        <v>1</v>
      </c>
      <c r="Q4873" s="520">
        <f t="shared" si="3665"/>
        <v>-6.6292296400493722E-2</v>
      </c>
      <c r="R4873" s="66"/>
      <c r="S4873" s="66"/>
      <c r="T4873" s="95"/>
      <c r="U4873" s="209">
        <v>1</v>
      </c>
    </row>
    <row r="4874" spans="1:21" s="61" customFormat="1" ht="15.75" customHeight="1">
      <c r="A4874" s="61" t="s">
        <v>2208</v>
      </c>
      <c r="B4874" s="513">
        <v>788</v>
      </c>
      <c r="C4874" s="611" t="s">
        <v>2229</v>
      </c>
      <c r="D4874" s="235">
        <f t="shared" ref="D4874:O4874" si="3670">D4897/$P4897</f>
        <v>8.013352810218978E-2</v>
      </c>
      <c r="E4874" s="235">
        <f t="shared" si="3670"/>
        <v>9.2419026763990247E-2</v>
      </c>
      <c r="F4874" s="235">
        <f t="shared" si="3670"/>
        <v>7.7357747688564474E-2</v>
      </c>
      <c r="G4874" s="235">
        <f t="shared" si="3670"/>
        <v>7.8752606447688597E-2</v>
      </c>
      <c r="H4874" s="235">
        <f t="shared" si="3670"/>
        <v>8.2206837956204329E-2</v>
      </c>
      <c r="I4874" s="235">
        <f t="shared" si="3670"/>
        <v>7.2131071532846744E-2</v>
      </c>
      <c r="J4874" s="235">
        <f t="shared" si="3670"/>
        <v>8.3941605839416053E-2</v>
      </c>
      <c r="K4874" s="235">
        <f t="shared" si="3670"/>
        <v>8.0291970802919707E-2</v>
      </c>
      <c r="L4874" s="235">
        <f t="shared" si="3670"/>
        <v>8.1508515815085156E-2</v>
      </c>
      <c r="M4874" s="235">
        <f t="shared" si="3670"/>
        <v>8.8807785888077848E-2</v>
      </c>
      <c r="N4874" s="235">
        <f t="shared" si="3670"/>
        <v>8.5158150851581502E-2</v>
      </c>
      <c r="O4874" s="235">
        <f t="shared" si="3670"/>
        <v>9.7291152311435508E-2</v>
      </c>
      <c r="P4874" s="321">
        <f t="shared" si="3663"/>
        <v>0.99999999999999989</v>
      </c>
      <c r="Q4874" s="520">
        <f t="shared" si="3665"/>
        <v>-3.5385675875970524E-2</v>
      </c>
      <c r="R4874" s="66"/>
      <c r="S4874" s="66"/>
      <c r="T4874" s="95"/>
      <c r="U4874" s="209">
        <v>1</v>
      </c>
    </row>
    <row r="4875" spans="1:21" s="61" customFormat="1" ht="15.75" customHeight="1">
      <c r="A4875" s="61" t="s">
        <v>2208</v>
      </c>
      <c r="B4875" s="513">
        <v>789</v>
      </c>
      <c r="C4875" s="611" t="s">
        <v>2230</v>
      </c>
      <c r="D4875" s="235">
        <f t="shared" ref="D4875:O4875" si="3671">D4898/$P4898</f>
        <v>9.0338770388958614E-2</v>
      </c>
      <c r="E4875" s="235">
        <f t="shared" si="3671"/>
        <v>7.2772898368883315E-2</v>
      </c>
      <c r="F4875" s="235">
        <f t="shared" si="3671"/>
        <v>8.7829360100376425E-2</v>
      </c>
      <c r="G4875" s="235">
        <f t="shared" si="3671"/>
        <v>7.1518193224592227E-2</v>
      </c>
      <c r="H4875" s="235">
        <f t="shared" si="3671"/>
        <v>8.6574654956085337E-2</v>
      </c>
      <c r="I4875" s="235">
        <f t="shared" si="3671"/>
        <v>8.5319949811794249E-2</v>
      </c>
      <c r="J4875" s="235">
        <f t="shared" si="3671"/>
        <v>8.4065244667503147E-2</v>
      </c>
      <c r="K4875" s="235">
        <f t="shared" si="3671"/>
        <v>8.0301129234629884E-2</v>
      </c>
      <c r="L4875" s="235">
        <f t="shared" si="3671"/>
        <v>8.1555834378920972E-2</v>
      </c>
      <c r="M4875" s="235">
        <f t="shared" si="3671"/>
        <v>8.7829360100376425E-2</v>
      </c>
      <c r="N4875" s="235">
        <f t="shared" si="3671"/>
        <v>8.5319949811794235E-2</v>
      </c>
      <c r="O4875" s="235">
        <f t="shared" si="3671"/>
        <v>8.6574654956085156E-2</v>
      </c>
      <c r="P4875" s="321">
        <f t="shared" si="3663"/>
        <v>1</v>
      </c>
      <c r="Q4875" s="520">
        <f t="shared" si="3665"/>
        <v>-3.0413625304136382E-2</v>
      </c>
      <c r="R4875" s="66"/>
      <c r="S4875" s="66"/>
      <c r="T4875" s="95"/>
      <c r="U4875" s="209">
        <v>1</v>
      </c>
    </row>
    <row r="4876" spans="1:21" s="61" customFormat="1" ht="15.75" hidden="1" customHeight="1" thickBot="1">
      <c r="A4876" s="61" t="s">
        <v>2208</v>
      </c>
      <c r="B4876" s="409"/>
      <c r="C4876" s="650" t="s">
        <v>2231</v>
      </c>
      <c r="D4876" s="235" t="e">
        <f t="shared" ref="D4876:O4876" si="3672">D4899/$P4899</f>
        <v>#DIV/0!</v>
      </c>
      <c r="E4876" s="235" t="e">
        <f t="shared" si="3672"/>
        <v>#DIV/0!</v>
      </c>
      <c r="F4876" s="235" t="e">
        <f t="shared" si="3672"/>
        <v>#DIV/0!</v>
      </c>
      <c r="G4876" s="235" t="e">
        <f t="shared" si="3672"/>
        <v>#DIV/0!</v>
      </c>
      <c r="H4876" s="235" t="e">
        <f t="shared" si="3672"/>
        <v>#DIV/0!</v>
      </c>
      <c r="I4876" s="235" t="e">
        <f t="shared" si="3672"/>
        <v>#DIV/0!</v>
      </c>
      <c r="J4876" s="235" t="e">
        <f t="shared" si="3672"/>
        <v>#DIV/0!</v>
      </c>
      <c r="K4876" s="235" t="e">
        <f t="shared" si="3672"/>
        <v>#DIV/0!</v>
      </c>
      <c r="L4876" s="235" t="e">
        <f t="shared" si="3672"/>
        <v>#DIV/0!</v>
      </c>
      <c r="M4876" s="235" t="e">
        <f t="shared" si="3672"/>
        <v>#DIV/0!</v>
      </c>
      <c r="N4876" s="235" t="e">
        <f t="shared" si="3672"/>
        <v>#DIV/0!</v>
      </c>
      <c r="O4876" s="235" t="e">
        <f t="shared" si="3672"/>
        <v>#DIV/0!</v>
      </c>
      <c r="P4876" s="69" t="e">
        <f t="shared" si="3663"/>
        <v>#DIV/0!</v>
      </c>
      <c r="Q4876" s="70">
        <f t="shared" si="3665"/>
        <v>-1</v>
      </c>
      <c r="R4876" s="66"/>
      <c r="S4876" s="66"/>
      <c r="T4876" s="95"/>
      <c r="U4876" s="209">
        <v>2</v>
      </c>
    </row>
    <row r="4877" spans="1:21" s="61" customFormat="1" ht="15.75" hidden="1" customHeight="1" thickBot="1">
      <c r="A4877" s="61" t="s">
        <v>2208</v>
      </c>
      <c r="B4877" s="213"/>
      <c r="C4877" s="651" t="s">
        <v>2232</v>
      </c>
      <c r="D4877" s="235" t="e">
        <f t="shared" ref="D4877:O4877" si="3673">D4900/$P4900</f>
        <v>#DIV/0!</v>
      </c>
      <c r="E4877" s="235" t="e">
        <f t="shared" si="3673"/>
        <v>#DIV/0!</v>
      </c>
      <c r="F4877" s="235" t="e">
        <f t="shared" si="3673"/>
        <v>#DIV/0!</v>
      </c>
      <c r="G4877" s="235" t="e">
        <f t="shared" si="3673"/>
        <v>#DIV/0!</v>
      </c>
      <c r="H4877" s="235" t="e">
        <f t="shared" si="3673"/>
        <v>#DIV/0!</v>
      </c>
      <c r="I4877" s="235" t="e">
        <f t="shared" si="3673"/>
        <v>#DIV/0!</v>
      </c>
      <c r="J4877" s="235" t="e">
        <f t="shared" si="3673"/>
        <v>#DIV/0!</v>
      </c>
      <c r="K4877" s="235" t="e">
        <f t="shared" si="3673"/>
        <v>#DIV/0!</v>
      </c>
      <c r="L4877" s="235" t="e">
        <f t="shared" si="3673"/>
        <v>#DIV/0!</v>
      </c>
      <c r="M4877" s="235" t="e">
        <f t="shared" si="3673"/>
        <v>#DIV/0!</v>
      </c>
      <c r="N4877" s="235" t="e">
        <f t="shared" si="3673"/>
        <v>#DIV/0!</v>
      </c>
      <c r="O4877" s="235" t="e">
        <f t="shared" si="3673"/>
        <v>#DIV/0!</v>
      </c>
      <c r="P4877" s="71" t="e">
        <f t="shared" si="3663"/>
        <v>#DIV/0!</v>
      </c>
      <c r="Q4877" s="72" t="e">
        <f t="shared" si="3665"/>
        <v>#DIV/0!</v>
      </c>
      <c r="R4877" s="66"/>
      <c r="S4877" s="66"/>
      <c r="T4877" s="95"/>
      <c r="U4877" s="209">
        <v>2</v>
      </c>
    </row>
    <row r="4878" spans="1:21" s="61" customFormat="1" ht="15.75" hidden="1" customHeight="1" thickBot="1">
      <c r="A4878" s="61" t="s">
        <v>2208</v>
      </c>
      <c r="B4878" s="213"/>
      <c r="C4878" s="651" t="s">
        <v>2602</v>
      </c>
      <c r="D4878" s="235" t="e">
        <f t="shared" ref="D4878:O4878" si="3674">D4901/$P4901</f>
        <v>#DIV/0!</v>
      </c>
      <c r="E4878" s="235" t="e">
        <f t="shared" si="3674"/>
        <v>#DIV/0!</v>
      </c>
      <c r="F4878" s="235" t="e">
        <f t="shared" si="3674"/>
        <v>#DIV/0!</v>
      </c>
      <c r="G4878" s="235" t="e">
        <f t="shared" si="3674"/>
        <v>#DIV/0!</v>
      </c>
      <c r="H4878" s="235" t="e">
        <f t="shared" si="3674"/>
        <v>#DIV/0!</v>
      </c>
      <c r="I4878" s="235" t="e">
        <f t="shared" si="3674"/>
        <v>#DIV/0!</v>
      </c>
      <c r="J4878" s="235" t="e">
        <f t="shared" si="3674"/>
        <v>#DIV/0!</v>
      </c>
      <c r="K4878" s="235" t="e">
        <f t="shared" si="3674"/>
        <v>#DIV/0!</v>
      </c>
      <c r="L4878" s="235" t="e">
        <f t="shared" si="3674"/>
        <v>#DIV/0!</v>
      </c>
      <c r="M4878" s="235" t="e">
        <f t="shared" si="3674"/>
        <v>#DIV/0!</v>
      </c>
      <c r="N4878" s="235" t="e">
        <f t="shared" si="3674"/>
        <v>#DIV/0!</v>
      </c>
      <c r="O4878" s="235" t="e">
        <f t="shared" si="3674"/>
        <v>#DIV/0!</v>
      </c>
      <c r="P4878" s="71" t="e">
        <f t="shared" ref="P4878:P4880" si="3675">SUM(D4878:O4878)</f>
        <v>#DIV/0!</v>
      </c>
      <c r="Q4878" s="72" t="e">
        <f t="shared" ref="Q4878:Q4880" si="3676">(P4901/P4900-1)</f>
        <v>#DIV/0!</v>
      </c>
      <c r="R4878" s="66"/>
      <c r="S4878" s="66"/>
      <c r="T4878" s="95"/>
      <c r="U4878" s="209">
        <v>2</v>
      </c>
    </row>
    <row r="4879" spans="1:21" s="61" customFormat="1" ht="15.75" hidden="1" customHeight="1" thickBot="1">
      <c r="A4879" s="61" t="s">
        <v>2208</v>
      </c>
      <c r="B4879" s="213"/>
      <c r="C4879" s="651" t="s">
        <v>2698</v>
      </c>
      <c r="D4879" s="235" t="e">
        <f t="shared" ref="D4879:O4879" si="3677">D4902/$P4902</f>
        <v>#DIV/0!</v>
      </c>
      <c r="E4879" s="235" t="e">
        <f t="shared" si="3677"/>
        <v>#DIV/0!</v>
      </c>
      <c r="F4879" s="235" t="e">
        <f t="shared" si="3677"/>
        <v>#DIV/0!</v>
      </c>
      <c r="G4879" s="235" t="e">
        <f t="shared" si="3677"/>
        <v>#DIV/0!</v>
      </c>
      <c r="H4879" s="235" t="e">
        <f t="shared" si="3677"/>
        <v>#DIV/0!</v>
      </c>
      <c r="I4879" s="235" t="e">
        <f t="shared" si="3677"/>
        <v>#DIV/0!</v>
      </c>
      <c r="J4879" s="235" t="e">
        <f t="shared" si="3677"/>
        <v>#DIV/0!</v>
      </c>
      <c r="K4879" s="235" t="e">
        <f t="shared" si="3677"/>
        <v>#DIV/0!</v>
      </c>
      <c r="L4879" s="235" t="e">
        <f t="shared" si="3677"/>
        <v>#DIV/0!</v>
      </c>
      <c r="M4879" s="235" t="e">
        <f t="shared" si="3677"/>
        <v>#DIV/0!</v>
      </c>
      <c r="N4879" s="235" t="e">
        <f t="shared" si="3677"/>
        <v>#DIV/0!</v>
      </c>
      <c r="O4879" s="235" t="e">
        <f t="shared" si="3677"/>
        <v>#DIV/0!</v>
      </c>
      <c r="P4879" s="71" t="e">
        <f t="shared" si="3675"/>
        <v>#DIV/0!</v>
      </c>
      <c r="Q4879" s="72" t="e">
        <f t="shared" si="3676"/>
        <v>#DIV/0!</v>
      </c>
      <c r="R4879" s="66"/>
      <c r="S4879" s="66"/>
      <c r="T4879" s="95"/>
      <c r="U4879" s="209">
        <v>2</v>
      </c>
    </row>
    <row r="4880" spans="1:21" s="61" customFormat="1" ht="15.75" hidden="1" customHeight="1" thickBot="1">
      <c r="A4880" s="61" t="s">
        <v>2208</v>
      </c>
      <c r="B4880" s="213"/>
      <c r="C4880" s="651" t="s">
        <v>2794</v>
      </c>
      <c r="D4880" s="235" t="e">
        <f t="shared" ref="D4880:O4880" si="3678">D4903/$P4903</f>
        <v>#DIV/0!</v>
      </c>
      <c r="E4880" s="235" t="e">
        <f t="shared" si="3678"/>
        <v>#DIV/0!</v>
      </c>
      <c r="F4880" s="235" t="e">
        <f t="shared" si="3678"/>
        <v>#DIV/0!</v>
      </c>
      <c r="G4880" s="235" t="e">
        <f t="shared" si="3678"/>
        <v>#DIV/0!</v>
      </c>
      <c r="H4880" s="235" t="e">
        <f t="shared" si="3678"/>
        <v>#DIV/0!</v>
      </c>
      <c r="I4880" s="235" t="e">
        <f t="shared" si="3678"/>
        <v>#DIV/0!</v>
      </c>
      <c r="J4880" s="235" t="e">
        <f t="shared" si="3678"/>
        <v>#DIV/0!</v>
      </c>
      <c r="K4880" s="235" t="e">
        <f t="shared" si="3678"/>
        <v>#DIV/0!</v>
      </c>
      <c r="L4880" s="235" t="e">
        <f t="shared" si="3678"/>
        <v>#DIV/0!</v>
      </c>
      <c r="M4880" s="235" t="e">
        <f t="shared" si="3678"/>
        <v>#DIV/0!</v>
      </c>
      <c r="N4880" s="235" t="e">
        <f t="shared" si="3678"/>
        <v>#DIV/0!</v>
      </c>
      <c r="O4880" s="235" t="e">
        <f t="shared" si="3678"/>
        <v>#DIV/0!</v>
      </c>
      <c r="P4880" s="71" t="e">
        <f t="shared" si="3675"/>
        <v>#DIV/0!</v>
      </c>
      <c r="Q4880" s="72" t="e">
        <f t="shared" si="3676"/>
        <v>#DIV/0!</v>
      </c>
      <c r="R4880" s="66"/>
      <c r="S4880" s="66"/>
      <c r="T4880" s="95"/>
      <c r="U4880" s="209">
        <v>2</v>
      </c>
    </row>
    <row r="4881" spans="1:21" s="60" customFormat="1" ht="15.75" hidden="1" customHeight="1" thickBot="1">
      <c r="A4881" s="60" t="s">
        <v>2208</v>
      </c>
      <c r="B4881" s="213"/>
      <c r="C4881" s="652" t="s">
        <v>2214</v>
      </c>
      <c r="D4881" s="188">
        <f t="shared" ref="D4881:O4881" si="3679">D4783-D4832</f>
        <v>5.4271944100000002</v>
      </c>
      <c r="E4881" s="189">
        <f t="shared" si="3679"/>
        <v>5.1572692599999996</v>
      </c>
      <c r="F4881" s="189">
        <f t="shared" si="3679"/>
        <v>5.3456848099999998</v>
      </c>
      <c r="G4881" s="189">
        <f t="shared" si="3679"/>
        <v>4.1578200599999988</v>
      </c>
      <c r="H4881" s="189">
        <f t="shared" si="3679"/>
        <v>4.8676410200000007</v>
      </c>
      <c r="I4881" s="189">
        <f t="shared" si="3679"/>
        <v>5.3868522499999996</v>
      </c>
      <c r="J4881" s="189">
        <f t="shared" si="3679"/>
        <v>4.8002711300000023</v>
      </c>
      <c r="K4881" s="189">
        <f t="shared" si="3679"/>
        <v>5.6944825899999998</v>
      </c>
      <c r="L4881" s="189">
        <f t="shared" si="3679"/>
        <v>5.4981081399999994</v>
      </c>
      <c r="M4881" s="189">
        <f t="shared" si="3679"/>
        <v>6.7181100800000024</v>
      </c>
      <c r="N4881" s="189">
        <f t="shared" si="3679"/>
        <v>4.9527640899999952</v>
      </c>
      <c r="O4881" s="189">
        <f t="shared" si="3679"/>
        <v>5.6894366200000022</v>
      </c>
      <c r="P4881" s="473">
        <f t="shared" si="3663"/>
        <v>63.695634460000001</v>
      </c>
      <c r="Q4881" s="84"/>
      <c r="R4881" s="189">
        <f t="shared" ref="R4881:S4900" si="3680">R4783-R4832</f>
        <v>0</v>
      </c>
      <c r="S4881" s="189">
        <f t="shared" si="3680"/>
        <v>0</v>
      </c>
      <c r="T4881" s="67"/>
      <c r="U4881" s="209">
        <v>2</v>
      </c>
    </row>
    <row r="4882" spans="1:21" s="60" customFormat="1" ht="15.75" hidden="1" customHeight="1" thickBot="1">
      <c r="A4882" s="60" t="s">
        <v>2208</v>
      </c>
      <c r="B4882" s="213"/>
      <c r="C4882" s="653" t="s">
        <v>2215</v>
      </c>
      <c r="D4882" s="188">
        <f t="shared" ref="D4882:O4882" si="3681">D4784-D4833</f>
        <v>5.4166762799999999</v>
      </c>
      <c r="E4882" s="189">
        <f t="shared" si="3681"/>
        <v>4.8818979300000001</v>
      </c>
      <c r="F4882" s="189">
        <f t="shared" si="3681"/>
        <v>5.3627166500000003</v>
      </c>
      <c r="G4882" s="189">
        <f t="shared" si="3681"/>
        <v>4.8923893300000003</v>
      </c>
      <c r="H4882" s="189">
        <f t="shared" si="3681"/>
        <v>5.5702971100000003</v>
      </c>
      <c r="I4882" s="189">
        <f t="shared" si="3681"/>
        <v>5.1301277499999998</v>
      </c>
      <c r="J4882" s="189">
        <f t="shared" si="3681"/>
        <v>5.3076765400000001</v>
      </c>
      <c r="K4882" s="189">
        <f t="shared" si="3681"/>
        <v>5.8684712799999996</v>
      </c>
      <c r="L4882" s="189">
        <f t="shared" si="3681"/>
        <v>5.5782686899999998</v>
      </c>
      <c r="M4882" s="189">
        <f t="shared" si="3681"/>
        <v>5.8021377699999999</v>
      </c>
      <c r="N4882" s="189">
        <f t="shared" si="3681"/>
        <v>6.9038354899999996</v>
      </c>
      <c r="O4882" s="189">
        <f t="shared" si="3681"/>
        <v>4.8771714599999996</v>
      </c>
      <c r="P4882" s="473">
        <f t="shared" si="3663"/>
        <v>65.591666279999998</v>
      </c>
      <c r="Q4882" s="240"/>
      <c r="R4882" s="189">
        <f t="shared" si="3680"/>
        <v>0</v>
      </c>
      <c r="S4882" s="189">
        <f t="shared" si="3680"/>
        <v>0</v>
      </c>
      <c r="T4882" s="242"/>
      <c r="U4882" s="209">
        <v>2</v>
      </c>
    </row>
    <row r="4883" spans="1:21" s="60" customFormat="1" ht="15.75" hidden="1" customHeight="1" thickBot="1">
      <c r="A4883" s="60" t="s">
        <v>2208</v>
      </c>
      <c r="B4883" s="213"/>
      <c r="C4883" s="653" t="s">
        <v>2216</v>
      </c>
      <c r="D4883" s="188">
        <f t="shared" ref="D4883:O4883" si="3682">D4785-D4834</f>
        <v>5.4695606899999998</v>
      </c>
      <c r="E4883" s="189">
        <f t="shared" si="3682"/>
        <v>5.3790975200000002</v>
      </c>
      <c r="F4883" s="189">
        <f t="shared" si="3682"/>
        <v>5.3369350500000001</v>
      </c>
      <c r="G4883" s="189">
        <f t="shared" si="3682"/>
        <v>5.2817405600000003</v>
      </c>
      <c r="H4883" s="189">
        <f t="shared" si="3682"/>
        <v>5.8301581000000002</v>
      </c>
      <c r="I4883" s="189">
        <f t="shared" si="3682"/>
        <v>6.6562592</v>
      </c>
      <c r="J4883" s="189">
        <f t="shared" si="3682"/>
        <v>8.0019290200000004</v>
      </c>
      <c r="K4883" s="189">
        <f t="shared" si="3682"/>
        <v>6.8552921700000002</v>
      </c>
      <c r="L4883" s="189">
        <f t="shared" si="3682"/>
        <v>6.6988133799999998</v>
      </c>
      <c r="M4883" s="189">
        <f t="shared" si="3682"/>
        <v>1.9175624899999999</v>
      </c>
      <c r="N4883" s="189">
        <f t="shared" si="3682"/>
        <v>6.3929591500000003</v>
      </c>
      <c r="O4883" s="189">
        <f t="shared" si="3682"/>
        <v>6.3286267299999999</v>
      </c>
      <c r="P4883" s="473">
        <f t="shared" si="3663"/>
        <v>70.148934060000002</v>
      </c>
      <c r="Q4883" s="80"/>
      <c r="R4883" s="189">
        <f t="shared" si="3680"/>
        <v>0</v>
      </c>
      <c r="S4883" s="189">
        <f t="shared" si="3680"/>
        <v>0</v>
      </c>
      <c r="T4883" s="115">
        <f>R4883-S4883</f>
        <v>0</v>
      </c>
      <c r="U4883" s="209">
        <v>2</v>
      </c>
    </row>
    <row r="4884" spans="1:21" s="60" customFormat="1" ht="15.75" hidden="1" customHeight="1" thickBot="1">
      <c r="A4884" s="60" t="s">
        <v>2208</v>
      </c>
      <c r="B4884" s="213"/>
      <c r="C4884" s="653" t="s">
        <v>2217</v>
      </c>
      <c r="D4884" s="188">
        <f t="shared" ref="D4884:O4884" si="3683">D4786-D4835</f>
        <v>8.4849276699999994</v>
      </c>
      <c r="E4884" s="189">
        <f t="shared" si="3683"/>
        <v>6.8903412099999999</v>
      </c>
      <c r="F4884" s="189">
        <f t="shared" si="3683"/>
        <v>5.4324380000000003</v>
      </c>
      <c r="G4884" s="189">
        <f t="shared" si="3683"/>
        <v>0.51592258000000002</v>
      </c>
      <c r="H4884" s="189">
        <f t="shared" si="3683"/>
        <v>5.0046639300000004</v>
      </c>
      <c r="I4884" s="189">
        <f t="shared" si="3683"/>
        <v>4.4919199900000004</v>
      </c>
      <c r="J4884" s="189">
        <f t="shared" si="3683"/>
        <v>7.1967589500000004</v>
      </c>
      <c r="K4884" s="189">
        <f t="shared" si="3683"/>
        <v>5.2106605799999999</v>
      </c>
      <c r="L4884" s="189">
        <f t="shared" si="3683"/>
        <v>3.32584371</v>
      </c>
      <c r="M4884" s="189">
        <f t="shared" si="3683"/>
        <v>6.3973481400000001</v>
      </c>
      <c r="N4884" s="189">
        <f t="shared" si="3683"/>
        <v>5.6953711299999998</v>
      </c>
      <c r="O4884" s="189">
        <f t="shared" si="3683"/>
        <v>5.3179515999999998</v>
      </c>
      <c r="P4884" s="473">
        <f t="shared" si="3663"/>
        <v>63.964147490000002</v>
      </c>
      <c r="Q4884" s="80"/>
      <c r="R4884" s="189">
        <f t="shared" si="3680"/>
        <v>0</v>
      </c>
      <c r="S4884" s="189">
        <f t="shared" si="3680"/>
        <v>0</v>
      </c>
      <c r="T4884" s="115">
        <f>R4884-S4884</f>
        <v>0</v>
      </c>
      <c r="U4884" s="209">
        <v>2</v>
      </c>
    </row>
    <row r="4885" spans="1:21" s="60" customFormat="1" ht="15.75" hidden="1" customHeight="1" thickBot="1">
      <c r="A4885" s="60" t="s">
        <v>2208</v>
      </c>
      <c r="B4885" s="213"/>
      <c r="C4885" s="653" t="s">
        <v>2218</v>
      </c>
      <c r="D4885" s="188">
        <f t="shared" ref="D4885:O4885" si="3684">D4787-D4836</f>
        <v>6.1466753599999997</v>
      </c>
      <c r="E4885" s="189">
        <f t="shared" si="3684"/>
        <v>5.76099067</v>
      </c>
      <c r="F4885" s="189">
        <f t="shared" si="3684"/>
        <v>5.6991059899999996</v>
      </c>
      <c r="G4885" s="189">
        <f t="shared" si="3684"/>
        <v>5.7048883100000003</v>
      </c>
      <c r="H4885" s="189">
        <f t="shared" si="3684"/>
        <v>6.22129025</v>
      </c>
      <c r="I4885" s="189">
        <f t="shared" si="3684"/>
        <v>6.05420376</v>
      </c>
      <c r="J4885" s="189">
        <f t="shared" si="3684"/>
        <v>5.9848220300000001</v>
      </c>
      <c r="K4885" s="189">
        <f t="shared" si="3684"/>
        <v>5.4245250699999996</v>
      </c>
      <c r="L4885" s="189">
        <f t="shared" si="3684"/>
        <v>6.5110053299999997</v>
      </c>
      <c r="M4885" s="189">
        <f t="shared" si="3684"/>
        <v>6.6526582599999999</v>
      </c>
      <c r="N4885" s="189">
        <f t="shared" si="3684"/>
        <v>6.5738207700000002</v>
      </c>
      <c r="O4885" s="189">
        <f t="shared" si="3684"/>
        <v>5.9640068800000003</v>
      </c>
      <c r="P4885" s="473">
        <f t="shared" si="3663"/>
        <v>72.697992680000013</v>
      </c>
      <c r="Q4885" s="80"/>
      <c r="R4885" s="189">
        <f t="shared" si="3680"/>
        <v>0</v>
      </c>
      <c r="S4885" s="189">
        <f t="shared" si="3680"/>
        <v>0</v>
      </c>
      <c r="T4885" s="115">
        <f>R4885-S4885</f>
        <v>0</v>
      </c>
      <c r="U4885" s="209">
        <v>2</v>
      </c>
    </row>
    <row r="4886" spans="1:21" s="60" customFormat="1" ht="15.75" hidden="1" customHeight="1" thickBot="1">
      <c r="A4886" s="60" t="s">
        <v>2208</v>
      </c>
      <c r="B4886" s="213"/>
      <c r="C4886" s="653" t="s">
        <v>2219</v>
      </c>
      <c r="D4886" s="188">
        <f t="shared" ref="D4886:O4886" si="3685">D4788-D4837</f>
        <v>6.9462115600000001</v>
      </c>
      <c r="E4886" s="189">
        <f t="shared" si="3685"/>
        <v>6.1497470500000002</v>
      </c>
      <c r="F4886" s="189">
        <f t="shared" si="3685"/>
        <v>7.009868860000001</v>
      </c>
      <c r="G4886" s="189">
        <f t="shared" si="3685"/>
        <v>5.3551581800000001</v>
      </c>
      <c r="H4886" s="189">
        <f t="shared" si="3685"/>
        <v>6.0692399199999976</v>
      </c>
      <c r="I4886" s="189">
        <f t="shared" si="3685"/>
        <v>6.8702095300000039</v>
      </c>
      <c r="J4886" s="189">
        <f t="shared" si="3685"/>
        <v>6.1884135699999945</v>
      </c>
      <c r="K4886" s="189">
        <f t="shared" si="3685"/>
        <v>6.2390701500000034</v>
      </c>
      <c r="L4886" s="189">
        <f t="shared" si="3685"/>
        <v>7.0495106199999995</v>
      </c>
      <c r="M4886" s="189">
        <f t="shared" si="3685"/>
        <v>6.8298085100000065</v>
      </c>
      <c r="N4886" s="189">
        <f t="shared" si="3685"/>
        <v>6.5097000999999892</v>
      </c>
      <c r="O4886" s="189">
        <f t="shared" si="3685"/>
        <v>6.6759330600000055</v>
      </c>
      <c r="P4886" s="473">
        <f t="shared" si="3663"/>
        <v>77.892871110000002</v>
      </c>
      <c r="Q4886" s="80"/>
      <c r="R4886" s="189">
        <f t="shared" si="3680"/>
        <v>0</v>
      </c>
      <c r="S4886" s="189">
        <f t="shared" si="3680"/>
        <v>0</v>
      </c>
      <c r="T4886" s="115">
        <f>R4886-S4886</f>
        <v>0</v>
      </c>
      <c r="U4886" s="209">
        <v>2</v>
      </c>
    </row>
    <row r="4887" spans="1:21" s="60" customFormat="1" ht="15.75" hidden="1" customHeight="1" thickBot="1">
      <c r="A4887" s="60" t="s">
        <v>2208</v>
      </c>
      <c r="B4887" s="213"/>
      <c r="C4887" s="653" t="s">
        <v>2220</v>
      </c>
      <c r="D4887" s="188">
        <f t="shared" ref="D4887:O4887" si="3686">D4789-D4838</f>
        <v>6.3699759900000004</v>
      </c>
      <c r="E4887" s="189">
        <f t="shared" si="3686"/>
        <v>6.4113103899999988</v>
      </c>
      <c r="F4887" s="189">
        <f t="shared" si="3686"/>
        <v>6.1977322099999999</v>
      </c>
      <c r="G4887" s="189">
        <f t="shared" si="3686"/>
        <v>5.7170459700000009</v>
      </c>
      <c r="H4887" s="189">
        <f t="shared" si="3686"/>
        <v>7.3846685900000004</v>
      </c>
      <c r="I4887" s="189">
        <f t="shared" si="3686"/>
        <v>7.3568758799999969</v>
      </c>
      <c r="J4887" s="189">
        <f t="shared" si="3686"/>
        <v>6.0912964700000032</v>
      </c>
      <c r="K4887" s="189">
        <f t="shared" si="3686"/>
        <v>5.9364577999999995</v>
      </c>
      <c r="L4887" s="189">
        <f t="shared" si="3686"/>
        <v>5.0188877699999992</v>
      </c>
      <c r="M4887" s="189">
        <f t="shared" si="3686"/>
        <v>6.6084626700000015</v>
      </c>
      <c r="N4887" s="189">
        <f t="shared" si="3686"/>
        <v>6.975193609999998</v>
      </c>
      <c r="O4887" s="189">
        <f t="shared" si="3686"/>
        <v>5.9868296100000009</v>
      </c>
      <c r="P4887" s="473">
        <f t="shared" si="3663"/>
        <v>76.05473696</v>
      </c>
      <c r="Q4887" s="80"/>
      <c r="R4887" s="189">
        <f t="shared" si="3680"/>
        <v>0</v>
      </c>
      <c r="S4887" s="189">
        <f t="shared" si="3680"/>
        <v>0</v>
      </c>
      <c r="T4887" s="52">
        <f>S4887-R4887</f>
        <v>0</v>
      </c>
      <c r="U4887" s="209">
        <v>2</v>
      </c>
    </row>
    <row r="4888" spans="1:21" s="60" customFormat="1" ht="15.75" hidden="1" customHeight="1">
      <c r="A4888" s="60" t="s">
        <v>2208</v>
      </c>
      <c r="B4888" s="512"/>
      <c r="C4888" s="652" t="s">
        <v>2221</v>
      </c>
      <c r="D4888" s="474">
        <f t="shared" ref="D4888:O4888" si="3687">D4790-D4839</f>
        <v>6.7697067200000003</v>
      </c>
      <c r="E4888" s="475">
        <f t="shared" si="3687"/>
        <v>7.1144690899999992</v>
      </c>
      <c r="F4888" s="475">
        <f t="shared" si="3687"/>
        <v>7.6308645000000004</v>
      </c>
      <c r="G4888" s="475">
        <f t="shared" si="3687"/>
        <v>6.232359950000002</v>
      </c>
      <c r="H4888" s="475">
        <f t="shared" si="3687"/>
        <v>6.6862596999999964</v>
      </c>
      <c r="I4888" s="475">
        <f t="shared" si="3687"/>
        <v>4.8937442700000027</v>
      </c>
      <c r="J4888" s="475">
        <f t="shared" si="3687"/>
        <v>6.8345580100000038</v>
      </c>
      <c r="K4888" s="475">
        <f t="shared" si="3687"/>
        <v>6.5282700599999934</v>
      </c>
      <c r="L4888" s="475">
        <f t="shared" si="3687"/>
        <v>6.5519144600000043</v>
      </c>
      <c r="M4888" s="475">
        <f t="shared" si="3687"/>
        <v>7.2557747800000021</v>
      </c>
      <c r="N4888" s="475">
        <f t="shared" si="3687"/>
        <v>7.7658963499999993</v>
      </c>
      <c r="O4888" s="475">
        <f t="shared" si="3687"/>
        <v>6.7660543899999928</v>
      </c>
      <c r="P4888" s="476">
        <f t="shared" si="3663"/>
        <v>81.029872279999992</v>
      </c>
      <c r="Q4888" s="80"/>
      <c r="R4888" s="475">
        <f t="shared" si="3680"/>
        <v>67.099999999999994</v>
      </c>
      <c r="S4888" s="475">
        <f t="shared" si="3680"/>
        <v>67.099999999999994</v>
      </c>
      <c r="T4888" s="355">
        <f>R4888-S4888</f>
        <v>0</v>
      </c>
      <c r="U4888" s="209">
        <v>2</v>
      </c>
    </row>
    <row r="4889" spans="1:21" s="61" customFormat="1" ht="15.6" customHeight="1">
      <c r="A4889" s="61" t="s">
        <v>2208</v>
      </c>
      <c r="B4889" s="513">
        <v>790</v>
      </c>
      <c r="C4889" s="611" t="s">
        <v>2827</v>
      </c>
      <c r="D4889" s="612">
        <f>D4791-D4840</f>
        <v>7.2</v>
      </c>
      <c r="E4889" s="612">
        <f t="shared" ref="E4889:O4889" si="3688">E4791-E4840</f>
        <v>5.8</v>
      </c>
      <c r="F4889" s="612">
        <f t="shared" si="3688"/>
        <v>7</v>
      </c>
      <c r="G4889" s="612">
        <f t="shared" si="3688"/>
        <v>5.7</v>
      </c>
      <c r="H4889" s="612">
        <f t="shared" si="3688"/>
        <v>6.9</v>
      </c>
      <c r="I4889" s="612">
        <f t="shared" si="3688"/>
        <v>6.8000000000000007</v>
      </c>
      <c r="J4889" s="612">
        <f t="shared" si="3688"/>
        <v>6.7</v>
      </c>
      <c r="K4889" s="612">
        <f t="shared" si="3688"/>
        <v>6.4</v>
      </c>
      <c r="L4889" s="612">
        <f t="shared" si="3688"/>
        <v>6.5</v>
      </c>
      <c r="M4889" s="612">
        <f t="shared" si="3688"/>
        <v>7</v>
      </c>
      <c r="N4889" s="612">
        <f t="shared" si="3688"/>
        <v>6.8</v>
      </c>
      <c r="O4889" s="612">
        <f t="shared" si="3688"/>
        <v>6.8999999999999861</v>
      </c>
      <c r="P4889" s="613">
        <f>SUM(D4889:O4889)</f>
        <v>79.699999999999989</v>
      </c>
      <c r="Q4889" s="81"/>
      <c r="R4889" s="612">
        <f t="shared" si="3680"/>
        <v>79.699999999999989</v>
      </c>
      <c r="S4889" s="279">
        <f t="shared" si="3680"/>
        <v>79.7</v>
      </c>
      <c r="T4889" s="527">
        <f>R4889-S4889</f>
        <v>0</v>
      </c>
      <c r="U4889" s="209">
        <v>1</v>
      </c>
    </row>
    <row r="4890" spans="1:21" s="61" customFormat="1" ht="15.75" hidden="1" customHeight="1" thickBot="1">
      <c r="A4890" s="61" t="s">
        <v>2208</v>
      </c>
      <c r="B4890" s="409"/>
      <c r="C4890" s="654" t="s">
        <v>2222</v>
      </c>
      <c r="D4890" s="477">
        <f t="shared" ref="D4890:O4890" si="3689">D4792-D4841</f>
        <v>6.8348176399999998</v>
      </c>
      <c r="E4890" s="478">
        <f t="shared" si="3689"/>
        <v>7.4243995299999996</v>
      </c>
      <c r="F4890" s="478">
        <f t="shared" si="3689"/>
        <v>7.4001737499999987</v>
      </c>
      <c r="G4890" s="478">
        <f t="shared" si="3689"/>
        <v>6.5236069500000022</v>
      </c>
      <c r="H4890" s="478">
        <f t="shared" si="3689"/>
        <v>8.3239778999999956</v>
      </c>
      <c r="I4890" s="478">
        <f t="shared" si="3689"/>
        <v>7.5004560000000069</v>
      </c>
      <c r="J4890" s="478">
        <f t="shared" si="3689"/>
        <v>7.0583302499999974</v>
      </c>
      <c r="K4890" s="478">
        <f t="shared" si="3689"/>
        <v>7.6759065199999972</v>
      </c>
      <c r="L4890" s="478">
        <f t="shared" si="3689"/>
        <v>7.2780314999999973</v>
      </c>
      <c r="M4890" s="478">
        <f t="shared" si="3689"/>
        <v>7.07553403</v>
      </c>
      <c r="N4890" s="478">
        <f t="shared" si="3689"/>
        <v>7.141785150000004</v>
      </c>
      <c r="O4890" s="478">
        <f t="shared" si="3689"/>
        <v>6.3083427600000013</v>
      </c>
      <c r="P4890" s="78">
        <f t="shared" ref="P4890:P4900" si="3690">SUM(D4890:O4890)</f>
        <v>86.54536198000001</v>
      </c>
      <c r="Q4890" s="81"/>
      <c r="R4890" s="478">
        <f t="shared" si="3680"/>
        <v>89</v>
      </c>
      <c r="S4890" s="478">
        <f t="shared" si="3680"/>
        <v>89</v>
      </c>
      <c r="T4890" s="539">
        <f>R4890-S4890</f>
        <v>0</v>
      </c>
      <c r="U4890" s="209">
        <v>2</v>
      </c>
    </row>
    <row r="4891" spans="1:21" s="61" customFormat="1" ht="15.75" hidden="1" customHeight="1" thickBot="1">
      <c r="A4891" s="61" t="s">
        <v>2208</v>
      </c>
      <c r="B4891" s="62"/>
      <c r="C4891" s="655" t="s">
        <v>2223</v>
      </c>
      <c r="D4891" s="186">
        <f t="shared" ref="D4891:O4891" si="3691">D4793-D4842</f>
        <v>10.03072927</v>
      </c>
      <c r="E4891" s="187">
        <f t="shared" si="3691"/>
        <v>6.284577839999999</v>
      </c>
      <c r="F4891" s="187">
        <f t="shared" si="3691"/>
        <v>7.5870943600000018</v>
      </c>
      <c r="G4891" s="187">
        <f t="shared" si="3691"/>
        <v>9.1754429799999997</v>
      </c>
      <c r="H4891" s="187">
        <f t="shared" si="3691"/>
        <v>9.2076020499999984</v>
      </c>
      <c r="I4891" s="187">
        <f t="shared" si="3691"/>
        <v>5.5442042700000043</v>
      </c>
      <c r="J4891" s="187">
        <f t="shared" si="3691"/>
        <v>10.168259889999993</v>
      </c>
      <c r="K4891" s="187">
        <f t="shared" si="3691"/>
        <v>5.975239500000006</v>
      </c>
      <c r="L4891" s="187">
        <f t="shared" si="3691"/>
        <v>7.1537726699999951</v>
      </c>
      <c r="M4891" s="187">
        <f t="shared" si="3691"/>
        <v>9.6465096499999987</v>
      </c>
      <c r="N4891" s="187">
        <f t="shared" si="3691"/>
        <v>7.0005675900000028</v>
      </c>
      <c r="O4891" s="187">
        <f t="shared" si="3691"/>
        <v>6.781090649999995</v>
      </c>
      <c r="P4891" s="74">
        <f t="shared" si="3690"/>
        <v>94.555090719999995</v>
      </c>
      <c r="Q4891" s="81"/>
      <c r="R4891" s="186">
        <f t="shared" si="3680"/>
        <v>61.7</v>
      </c>
      <c r="S4891" s="96">
        <f t="shared" si="3680"/>
        <v>61.7</v>
      </c>
      <c r="T4891" s="273">
        <f t="shared" ref="T4891:T4900" si="3692">R4891-S4891</f>
        <v>0</v>
      </c>
      <c r="U4891" s="209">
        <v>2</v>
      </c>
    </row>
    <row r="4892" spans="1:21" s="61" customFormat="1" ht="15.75" hidden="1" customHeight="1" thickBot="1">
      <c r="A4892" s="60" t="s">
        <v>2208</v>
      </c>
      <c r="B4892" s="62"/>
      <c r="C4892" s="651" t="s">
        <v>2224</v>
      </c>
      <c r="D4892" s="477">
        <f t="shared" ref="D4892:O4892" si="3693">D4794-D4843</f>
        <v>8.5375791099999994</v>
      </c>
      <c r="E4892" s="478">
        <f t="shared" si="3693"/>
        <v>6.6177735499999999</v>
      </c>
      <c r="F4892" s="478">
        <f t="shared" si="3693"/>
        <v>8.1944235499999998</v>
      </c>
      <c r="G4892" s="478">
        <f t="shared" si="3693"/>
        <v>6.3281177700000022</v>
      </c>
      <c r="H4892" s="478">
        <f t="shared" si="3693"/>
        <v>6.8863793699999984</v>
      </c>
      <c r="I4892" s="478">
        <f t="shared" si="3693"/>
        <v>7.1913694700000033</v>
      </c>
      <c r="J4892" s="478">
        <f t="shared" si="3693"/>
        <v>6.9486060399999943</v>
      </c>
      <c r="K4892" s="478">
        <f t="shared" si="3693"/>
        <v>6.8406707800000053</v>
      </c>
      <c r="L4892" s="478">
        <f t="shared" si="3693"/>
        <v>6.0178033999999982</v>
      </c>
      <c r="M4892" s="478">
        <f t="shared" si="3693"/>
        <v>9.1672833100000002</v>
      </c>
      <c r="N4892" s="478">
        <f t="shared" si="3693"/>
        <v>7.4888508199999961</v>
      </c>
      <c r="O4892" s="478">
        <f t="shared" si="3693"/>
        <v>7.5353696900000067</v>
      </c>
      <c r="P4892" s="78">
        <f t="shared" si="3690"/>
        <v>87.754226860000003</v>
      </c>
      <c r="Q4892" s="180"/>
      <c r="R4892" s="186">
        <f t="shared" si="3680"/>
        <v>86.5</v>
      </c>
      <c r="S4892" s="96">
        <f t="shared" si="3680"/>
        <v>86.5</v>
      </c>
      <c r="T4892" s="93">
        <f t="shared" si="3692"/>
        <v>0</v>
      </c>
      <c r="U4892" s="209">
        <v>2</v>
      </c>
    </row>
    <row r="4893" spans="1:21" s="61" customFormat="1" ht="15.6" hidden="1" customHeight="1" thickBot="1">
      <c r="A4893" s="61" t="s">
        <v>2208</v>
      </c>
      <c r="B4893" s="62"/>
      <c r="C4893" s="651" t="s">
        <v>2225</v>
      </c>
      <c r="D4893" s="186">
        <f t="shared" ref="D4893:O4893" si="3694">D4795-D4844</f>
        <v>9.31309027</v>
      </c>
      <c r="E4893" s="187">
        <f t="shared" si="3694"/>
        <v>6.0512998200000006</v>
      </c>
      <c r="F4893" s="187">
        <f t="shared" si="3694"/>
        <v>8.8954620999999978</v>
      </c>
      <c r="G4893" s="187">
        <f t="shared" si="3694"/>
        <v>7.1150385700000012</v>
      </c>
      <c r="H4893" s="187">
        <f t="shared" si="3694"/>
        <v>7.5907841800000035</v>
      </c>
      <c r="I4893" s="187">
        <f t="shared" si="3694"/>
        <v>8.9787213299999991</v>
      </c>
      <c r="J4893" s="187">
        <f t="shared" si="3694"/>
        <v>7.9405216299999992</v>
      </c>
      <c r="K4893" s="187">
        <f t="shared" si="3694"/>
        <v>8.2361379099999965</v>
      </c>
      <c r="L4893" s="187">
        <f t="shared" si="3694"/>
        <v>7.9498204000000072</v>
      </c>
      <c r="M4893" s="187">
        <f t="shared" si="3694"/>
        <v>8.846039839999996</v>
      </c>
      <c r="N4893" s="187">
        <f t="shared" si="3694"/>
        <v>7.5252157099999994</v>
      </c>
      <c r="O4893" s="187">
        <f t="shared" si="3694"/>
        <v>8.803367129999998</v>
      </c>
      <c r="P4893" s="74">
        <f t="shared" si="3690"/>
        <v>97.245498889999993</v>
      </c>
      <c r="Q4893" s="180"/>
      <c r="R4893" s="186">
        <f t="shared" si="3680"/>
        <v>99.8</v>
      </c>
      <c r="S4893" s="96">
        <f t="shared" si="3680"/>
        <v>99.8</v>
      </c>
      <c r="T4893" s="93">
        <f t="shared" si="3692"/>
        <v>0</v>
      </c>
      <c r="U4893" s="209">
        <v>2</v>
      </c>
    </row>
    <row r="4894" spans="1:21" s="61" customFormat="1" ht="15.6" hidden="1" customHeight="1" thickBot="1">
      <c r="A4894" s="61" t="s">
        <v>2208</v>
      </c>
      <c r="B4894" s="62"/>
      <c r="C4894" s="651" t="s">
        <v>2226</v>
      </c>
      <c r="D4894" s="186">
        <f t="shared" ref="D4894:O4894" si="3695">D4796-D4845</f>
        <v>9.2420595199999998</v>
      </c>
      <c r="E4894" s="187">
        <f t="shared" si="3695"/>
        <v>6.5036902300000001</v>
      </c>
      <c r="F4894" s="187">
        <f t="shared" si="3695"/>
        <v>8.7904148700000011</v>
      </c>
      <c r="G4894" s="187">
        <f t="shared" si="3695"/>
        <v>6.6974144799999999</v>
      </c>
      <c r="H4894" s="187">
        <f t="shared" si="3695"/>
        <v>8.7182042900000027</v>
      </c>
      <c r="I4894" s="187">
        <f t="shared" si="3695"/>
        <v>8.1119300899999942</v>
      </c>
      <c r="J4894" s="187">
        <f t="shared" si="3695"/>
        <v>8.7108728900000045</v>
      </c>
      <c r="K4894" s="187">
        <f t="shared" si="3695"/>
        <v>6.86466961</v>
      </c>
      <c r="L4894" s="187">
        <f t="shared" si="3695"/>
        <v>8.1936117500000023</v>
      </c>
      <c r="M4894" s="187">
        <f t="shared" si="3695"/>
        <v>8.4578001799999925</v>
      </c>
      <c r="N4894" s="187">
        <f t="shared" si="3695"/>
        <v>8.377953860000007</v>
      </c>
      <c r="O4894" s="187">
        <f t="shared" si="3695"/>
        <v>8.7208538999999945</v>
      </c>
      <c r="P4894" s="74">
        <f t="shared" si="3690"/>
        <v>97.389475669999996</v>
      </c>
      <c r="Q4894" s="79"/>
      <c r="R4894" s="186">
        <f t="shared" si="3680"/>
        <v>99.2</v>
      </c>
      <c r="S4894" s="96">
        <f t="shared" si="3680"/>
        <v>99.2</v>
      </c>
      <c r="T4894" s="93">
        <f t="shared" si="3692"/>
        <v>0</v>
      </c>
      <c r="U4894" s="209">
        <v>2</v>
      </c>
    </row>
    <row r="4895" spans="1:21" s="60" customFormat="1" ht="15.75" hidden="1" customHeight="1" thickBot="1">
      <c r="A4895" s="60" t="s">
        <v>2208</v>
      </c>
      <c r="B4895" s="62">
        <f>+B4889+1</f>
        <v>791</v>
      </c>
      <c r="C4895" s="651" t="s">
        <v>2227</v>
      </c>
      <c r="D4895" s="186">
        <f t="shared" ref="D4895:O4895" si="3696">D4797-D4846</f>
        <v>6.7123821100000001</v>
      </c>
      <c r="E4895" s="187">
        <f t="shared" si="3696"/>
        <v>8.1433330700000006</v>
      </c>
      <c r="F4895" s="187">
        <f t="shared" si="3696"/>
        <v>8.4476111299999985</v>
      </c>
      <c r="G4895" s="187">
        <f t="shared" si="3696"/>
        <v>0.5104795700000011</v>
      </c>
      <c r="H4895" s="187">
        <f t="shared" si="3696"/>
        <v>6.6630406099999995</v>
      </c>
      <c r="I4895" s="187">
        <f t="shared" si="3696"/>
        <v>14.665787079999998</v>
      </c>
      <c r="J4895" s="187">
        <f t="shared" si="3696"/>
        <v>7.8418123400000042</v>
      </c>
      <c r="K4895" s="187">
        <f t="shared" si="3696"/>
        <v>7.7351515499999977</v>
      </c>
      <c r="L4895" s="187">
        <f t="shared" si="3696"/>
        <v>7.1807455400000038</v>
      </c>
      <c r="M4895" s="187">
        <f t="shared" si="3696"/>
        <v>7.8783557000000002</v>
      </c>
      <c r="N4895" s="187">
        <f t="shared" si="3696"/>
        <v>2.2612080800000007</v>
      </c>
      <c r="O4895" s="187">
        <f t="shared" si="3696"/>
        <v>13.225704889999989</v>
      </c>
      <c r="P4895" s="74">
        <f t="shared" si="3690"/>
        <v>91.265611669999998</v>
      </c>
      <c r="Q4895" s="180"/>
      <c r="R4895" s="479">
        <f t="shared" si="3680"/>
        <v>92.8</v>
      </c>
      <c r="S4895" s="96">
        <f t="shared" si="3680"/>
        <v>92.8</v>
      </c>
      <c r="T4895" s="93">
        <f t="shared" si="3692"/>
        <v>0</v>
      </c>
      <c r="U4895" s="209">
        <v>2</v>
      </c>
    </row>
    <row r="4896" spans="1:21" s="60" customFormat="1" ht="15.75" hidden="1" customHeight="1">
      <c r="A4896" s="60" t="s">
        <v>2208</v>
      </c>
      <c r="B4896" s="408">
        <v>845</v>
      </c>
      <c r="C4896" s="656" t="s">
        <v>2228</v>
      </c>
      <c r="D4896" s="607">
        <f t="shared" ref="D4896:O4896" si="3697">D4798-D4847</f>
        <v>7.0660329800000001</v>
      </c>
      <c r="E4896" s="608">
        <f t="shared" si="3697"/>
        <v>7.3677143700000007</v>
      </c>
      <c r="F4896" s="608">
        <f t="shared" si="3697"/>
        <v>7.538672130000001</v>
      </c>
      <c r="G4896" s="608">
        <f t="shared" si="3697"/>
        <v>6.833976879999998</v>
      </c>
      <c r="H4896" s="608">
        <f t="shared" si="3697"/>
        <v>8.3334834099999977</v>
      </c>
      <c r="I4896" s="608">
        <f t="shared" si="3697"/>
        <v>6.0076155700000058</v>
      </c>
      <c r="J4896" s="608">
        <f t="shared" si="3697"/>
        <v>7.7152076999999997</v>
      </c>
      <c r="K4896" s="608">
        <f t="shared" si="3697"/>
        <v>5.3578139099999982</v>
      </c>
      <c r="L4896" s="608">
        <f t="shared" si="3697"/>
        <v>6.7510382999999976</v>
      </c>
      <c r="M4896" s="608">
        <f t="shared" si="3697"/>
        <v>8.2255292600000089</v>
      </c>
      <c r="N4896" s="608">
        <f t="shared" si="3697"/>
        <v>6.8862793099999973</v>
      </c>
      <c r="O4896" s="608">
        <f t="shared" si="3697"/>
        <v>7.1320408699999973</v>
      </c>
      <c r="P4896" s="244">
        <f t="shared" si="3690"/>
        <v>85.21540469</v>
      </c>
      <c r="Q4896" s="79"/>
      <c r="R4896" s="608">
        <f t="shared" si="3680"/>
        <v>89.3</v>
      </c>
      <c r="S4896" s="246">
        <f t="shared" si="3680"/>
        <v>89.3</v>
      </c>
      <c r="T4896" s="358">
        <f t="shared" si="3692"/>
        <v>0</v>
      </c>
      <c r="U4896" s="209">
        <v>2</v>
      </c>
    </row>
    <row r="4897" spans="1:21" s="60" customFormat="1" ht="15.75" customHeight="1">
      <c r="A4897" s="60" t="s">
        <v>2208</v>
      </c>
      <c r="B4897" s="513">
        <v>791</v>
      </c>
      <c r="C4897" s="611" t="s">
        <v>2229</v>
      </c>
      <c r="D4897" s="612">
        <f t="shared" ref="D4897:O4897" si="3698">D4799-D4848</f>
        <v>6.5869760099999999</v>
      </c>
      <c r="E4897" s="612">
        <f t="shared" si="3698"/>
        <v>7.596843999999999</v>
      </c>
      <c r="F4897" s="612">
        <f t="shared" si="3698"/>
        <v>6.3588068599999996</v>
      </c>
      <c r="G4897" s="612">
        <f t="shared" si="3698"/>
        <v>6.4734642500000028</v>
      </c>
      <c r="H4897" s="612">
        <f t="shared" si="3698"/>
        <v>6.7574020799999959</v>
      </c>
      <c r="I4897" s="612">
        <f t="shared" si="3698"/>
        <v>5.9291740800000028</v>
      </c>
      <c r="J4897" s="612">
        <f t="shared" si="3698"/>
        <v>6.9</v>
      </c>
      <c r="K4897" s="612">
        <f t="shared" si="3698"/>
        <v>6.6</v>
      </c>
      <c r="L4897" s="612">
        <f t="shared" si="3698"/>
        <v>6.7</v>
      </c>
      <c r="M4897" s="612">
        <f t="shared" si="3698"/>
        <v>7.3</v>
      </c>
      <c r="N4897" s="612">
        <f t="shared" si="3698"/>
        <v>7</v>
      </c>
      <c r="O4897" s="612">
        <f t="shared" si="3698"/>
        <v>7.9973327199999993</v>
      </c>
      <c r="P4897" s="511">
        <f t="shared" si="3690"/>
        <v>82.2</v>
      </c>
      <c r="Q4897" s="558"/>
      <c r="R4897" s="612">
        <f t="shared" si="3680"/>
        <v>82.199999999999989</v>
      </c>
      <c r="S4897" s="279">
        <f t="shared" si="3680"/>
        <v>82.2</v>
      </c>
      <c r="T4897" s="527">
        <f t="shared" si="3692"/>
        <v>0</v>
      </c>
      <c r="U4897" s="209">
        <v>1</v>
      </c>
    </row>
    <row r="4898" spans="1:21" s="60" customFormat="1" ht="15.75" customHeight="1">
      <c r="A4898" s="60" t="s">
        <v>2208</v>
      </c>
      <c r="B4898" s="513">
        <v>792</v>
      </c>
      <c r="C4898" s="611" t="s">
        <v>2230</v>
      </c>
      <c r="D4898" s="614">
        <f t="shared" ref="D4898:O4898" si="3699">D4800-D4849</f>
        <v>7.2</v>
      </c>
      <c r="E4898" s="612">
        <f t="shared" si="3699"/>
        <v>5.8</v>
      </c>
      <c r="F4898" s="612">
        <f t="shared" si="3699"/>
        <v>7</v>
      </c>
      <c r="G4898" s="612">
        <f t="shared" si="3699"/>
        <v>5.7</v>
      </c>
      <c r="H4898" s="612">
        <f t="shared" si="3699"/>
        <v>6.9</v>
      </c>
      <c r="I4898" s="612">
        <f t="shared" si="3699"/>
        <v>6.8000000000000007</v>
      </c>
      <c r="J4898" s="612">
        <f t="shared" si="3699"/>
        <v>6.7</v>
      </c>
      <c r="K4898" s="612">
        <f t="shared" si="3699"/>
        <v>6.4</v>
      </c>
      <c r="L4898" s="612">
        <f t="shared" si="3699"/>
        <v>6.5</v>
      </c>
      <c r="M4898" s="612">
        <f t="shared" si="3699"/>
        <v>7</v>
      </c>
      <c r="N4898" s="612">
        <f t="shared" si="3699"/>
        <v>6.8</v>
      </c>
      <c r="O4898" s="612">
        <f t="shared" si="3699"/>
        <v>6.8999999999999861</v>
      </c>
      <c r="P4898" s="511">
        <f t="shared" si="3690"/>
        <v>79.699999999999989</v>
      </c>
      <c r="Q4898" s="558"/>
      <c r="R4898" s="612">
        <f t="shared" si="3680"/>
        <v>79.699999999999989</v>
      </c>
      <c r="S4898" s="279">
        <f t="shared" si="3680"/>
        <v>79.7</v>
      </c>
      <c r="T4898" s="527">
        <f t="shared" si="3692"/>
        <v>0</v>
      </c>
      <c r="U4898" s="209">
        <v>1</v>
      </c>
    </row>
    <row r="4899" spans="1:21" s="60" customFormat="1" ht="15.75" hidden="1" customHeight="1" thickBot="1">
      <c r="A4899" s="60" t="s">
        <v>2208</v>
      </c>
      <c r="B4899" s="409"/>
      <c r="C4899" s="657" t="s">
        <v>2231</v>
      </c>
      <c r="D4899" s="609">
        <f t="shared" ref="D4899:O4899" si="3700">D4801-D4850</f>
        <v>0</v>
      </c>
      <c r="E4899" s="610">
        <f t="shared" si="3700"/>
        <v>0</v>
      </c>
      <c r="F4899" s="610">
        <f t="shared" si="3700"/>
        <v>0</v>
      </c>
      <c r="G4899" s="610">
        <f t="shared" si="3700"/>
        <v>0</v>
      </c>
      <c r="H4899" s="610">
        <f t="shared" si="3700"/>
        <v>0</v>
      </c>
      <c r="I4899" s="610">
        <f t="shared" si="3700"/>
        <v>0</v>
      </c>
      <c r="J4899" s="610">
        <f t="shared" si="3700"/>
        <v>0</v>
      </c>
      <c r="K4899" s="610">
        <f t="shared" si="3700"/>
        <v>0</v>
      </c>
      <c r="L4899" s="610">
        <f t="shared" si="3700"/>
        <v>0</v>
      </c>
      <c r="M4899" s="610">
        <f t="shared" si="3700"/>
        <v>0</v>
      </c>
      <c r="N4899" s="610">
        <f t="shared" si="3700"/>
        <v>0</v>
      </c>
      <c r="O4899" s="610">
        <f t="shared" si="3700"/>
        <v>0</v>
      </c>
      <c r="P4899" s="314">
        <f t="shared" si="3690"/>
        <v>0</v>
      </c>
      <c r="Q4899" s="80"/>
      <c r="R4899" s="610">
        <f t="shared" si="3680"/>
        <v>0</v>
      </c>
      <c r="S4899" s="610">
        <f t="shared" si="3680"/>
        <v>0</v>
      </c>
      <c r="T4899" s="403">
        <f t="shared" si="3692"/>
        <v>0</v>
      </c>
      <c r="U4899" s="209">
        <v>2</v>
      </c>
    </row>
    <row r="4900" spans="1:21" s="60" customFormat="1" ht="15.75" hidden="1" customHeight="1" thickBot="1">
      <c r="A4900" s="60" t="s">
        <v>2208</v>
      </c>
      <c r="B4900" s="213"/>
      <c r="C4900" s="653" t="s">
        <v>2232</v>
      </c>
      <c r="D4900" s="188">
        <f t="shared" ref="D4900:O4900" si="3701">D4802-D4851</f>
        <v>0</v>
      </c>
      <c r="E4900" s="189">
        <f t="shared" si="3701"/>
        <v>0</v>
      </c>
      <c r="F4900" s="189">
        <f t="shared" si="3701"/>
        <v>0</v>
      </c>
      <c r="G4900" s="189">
        <f t="shared" si="3701"/>
        <v>0</v>
      </c>
      <c r="H4900" s="189">
        <f t="shared" si="3701"/>
        <v>0</v>
      </c>
      <c r="I4900" s="189">
        <f t="shared" si="3701"/>
        <v>0</v>
      </c>
      <c r="J4900" s="189">
        <f t="shared" si="3701"/>
        <v>0</v>
      </c>
      <c r="K4900" s="189">
        <f t="shared" si="3701"/>
        <v>0</v>
      </c>
      <c r="L4900" s="189">
        <f t="shared" si="3701"/>
        <v>0</v>
      </c>
      <c r="M4900" s="189">
        <f t="shared" si="3701"/>
        <v>0</v>
      </c>
      <c r="N4900" s="189">
        <f t="shared" si="3701"/>
        <v>0</v>
      </c>
      <c r="O4900" s="189">
        <f t="shared" si="3701"/>
        <v>0</v>
      </c>
      <c r="P4900" s="112">
        <f t="shared" si="3690"/>
        <v>0</v>
      </c>
      <c r="Q4900" s="80"/>
      <c r="R4900" s="189">
        <f t="shared" si="3680"/>
        <v>0</v>
      </c>
      <c r="S4900" s="189">
        <f t="shared" si="3680"/>
        <v>0</v>
      </c>
      <c r="T4900" s="115">
        <f t="shared" si="3692"/>
        <v>0</v>
      </c>
      <c r="U4900" s="209">
        <v>2</v>
      </c>
    </row>
    <row r="4901" spans="1:21" s="60" customFormat="1" ht="15.75" hidden="1" customHeight="1" thickBot="1">
      <c r="A4901" s="60" t="s">
        <v>2208</v>
      </c>
      <c r="B4901" s="213"/>
      <c r="C4901" s="653" t="s">
        <v>2602</v>
      </c>
      <c r="D4901" s="188">
        <f t="shared" ref="D4901:O4901" si="3702">D4803-D4852</f>
        <v>0</v>
      </c>
      <c r="E4901" s="189">
        <f t="shared" si="3702"/>
        <v>0</v>
      </c>
      <c r="F4901" s="189">
        <f t="shared" si="3702"/>
        <v>0</v>
      </c>
      <c r="G4901" s="189">
        <f t="shared" si="3702"/>
        <v>0</v>
      </c>
      <c r="H4901" s="189">
        <f t="shared" si="3702"/>
        <v>0</v>
      </c>
      <c r="I4901" s="189">
        <f t="shared" si="3702"/>
        <v>0</v>
      </c>
      <c r="J4901" s="189">
        <f t="shared" si="3702"/>
        <v>0</v>
      </c>
      <c r="K4901" s="189">
        <f t="shared" si="3702"/>
        <v>0</v>
      </c>
      <c r="L4901" s="189">
        <f t="shared" si="3702"/>
        <v>0</v>
      </c>
      <c r="M4901" s="189">
        <f t="shared" si="3702"/>
        <v>0</v>
      </c>
      <c r="N4901" s="189">
        <f t="shared" si="3702"/>
        <v>0</v>
      </c>
      <c r="O4901" s="189">
        <f t="shared" si="3702"/>
        <v>0</v>
      </c>
      <c r="P4901" s="112">
        <f t="shared" ref="P4901:P4903" si="3703">SUM(D4901:O4901)</f>
        <v>0</v>
      </c>
      <c r="Q4901" s="80"/>
      <c r="R4901" s="189">
        <f t="shared" ref="R4901:S4901" si="3704">R4803-R4852</f>
        <v>0</v>
      </c>
      <c r="S4901" s="189">
        <f t="shared" si="3704"/>
        <v>0</v>
      </c>
      <c r="T4901" s="115">
        <f t="shared" ref="T4901:T4903" si="3705">R4901-S4901</f>
        <v>0</v>
      </c>
      <c r="U4901" s="209">
        <v>2</v>
      </c>
    </row>
    <row r="4902" spans="1:21" s="60" customFormat="1" ht="15.75" hidden="1" customHeight="1" thickBot="1">
      <c r="A4902" s="60" t="s">
        <v>2208</v>
      </c>
      <c r="B4902" s="213"/>
      <c r="C4902" s="653" t="s">
        <v>2698</v>
      </c>
      <c r="D4902" s="188">
        <f t="shared" ref="D4902:O4902" si="3706">D4804-D4853</f>
        <v>0</v>
      </c>
      <c r="E4902" s="189">
        <f t="shared" si="3706"/>
        <v>0</v>
      </c>
      <c r="F4902" s="189">
        <f t="shared" si="3706"/>
        <v>0</v>
      </c>
      <c r="G4902" s="189">
        <f t="shared" si="3706"/>
        <v>0</v>
      </c>
      <c r="H4902" s="189">
        <f t="shared" si="3706"/>
        <v>0</v>
      </c>
      <c r="I4902" s="189">
        <f t="shared" si="3706"/>
        <v>0</v>
      </c>
      <c r="J4902" s="189">
        <f t="shared" si="3706"/>
        <v>0</v>
      </c>
      <c r="K4902" s="189">
        <f t="shared" si="3706"/>
        <v>0</v>
      </c>
      <c r="L4902" s="189">
        <f t="shared" si="3706"/>
        <v>0</v>
      </c>
      <c r="M4902" s="189">
        <f t="shared" si="3706"/>
        <v>0</v>
      </c>
      <c r="N4902" s="189">
        <f t="shared" si="3706"/>
        <v>0</v>
      </c>
      <c r="O4902" s="189">
        <f t="shared" si="3706"/>
        <v>0</v>
      </c>
      <c r="P4902" s="112">
        <f t="shared" si="3703"/>
        <v>0</v>
      </c>
      <c r="Q4902" s="80"/>
      <c r="R4902" s="189">
        <f t="shared" ref="R4902:S4902" si="3707">R4804-R4853</f>
        <v>0</v>
      </c>
      <c r="S4902" s="189">
        <f t="shared" si="3707"/>
        <v>0</v>
      </c>
      <c r="T4902" s="115">
        <f t="shared" si="3705"/>
        <v>0</v>
      </c>
      <c r="U4902" s="209">
        <v>2</v>
      </c>
    </row>
    <row r="4903" spans="1:21" s="60" customFormat="1" ht="15.75" hidden="1" customHeight="1" thickBot="1">
      <c r="A4903" s="60" t="s">
        <v>2208</v>
      </c>
      <c r="B4903" s="213"/>
      <c r="C4903" s="653" t="s">
        <v>2794</v>
      </c>
      <c r="D4903" s="188">
        <f t="shared" ref="D4903:O4903" si="3708">D4805-D4854</f>
        <v>0</v>
      </c>
      <c r="E4903" s="189">
        <f t="shared" si="3708"/>
        <v>0</v>
      </c>
      <c r="F4903" s="189">
        <f t="shared" si="3708"/>
        <v>0</v>
      </c>
      <c r="G4903" s="189">
        <f t="shared" si="3708"/>
        <v>0</v>
      </c>
      <c r="H4903" s="189">
        <f t="shared" si="3708"/>
        <v>0</v>
      </c>
      <c r="I4903" s="189">
        <f t="shared" si="3708"/>
        <v>0</v>
      </c>
      <c r="J4903" s="189">
        <f t="shared" si="3708"/>
        <v>0</v>
      </c>
      <c r="K4903" s="189">
        <f t="shared" si="3708"/>
        <v>0</v>
      </c>
      <c r="L4903" s="189">
        <f t="shared" si="3708"/>
        <v>0</v>
      </c>
      <c r="M4903" s="189">
        <f t="shared" si="3708"/>
        <v>0</v>
      </c>
      <c r="N4903" s="189">
        <f t="shared" si="3708"/>
        <v>0</v>
      </c>
      <c r="O4903" s="189">
        <f t="shared" si="3708"/>
        <v>0</v>
      </c>
      <c r="P4903" s="112">
        <f t="shared" si="3703"/>
        <v>0</v>
      </c>
      <c r="Q4903" s="80"/>
      <c r="R4903" s="189">
        <f t="shared" ref="R4903:S4903" si="3709">R4805-R4854</f>
        <v>0</v>
      </c>
      <c r="S4903" s="189">
        <f t="shared" si="3709"/>
        <v>0</v>
      </c>
      <c r="T4903" s="115">
        <f t="shared" si="3705"/>
        <v>0</v>
      </c>
      <c r="U4903" s="209">
        <v>2</v>
      </c>
    </row>
    <row r="4904" spans="1:21" s="118" customFormat="1" ht="15.6" customHeight="1">
      <c r="B4904" s="82"/>
      <c r="D4904" s="83"/>
      <c r="E4904" s="83"/>
      <c r="F4904" s="83"/>
      <c r="G4904" s="83"/>
      <c r="H4904" s="83"/>
      <c r="I4904" s="83"/>
      <c r="J4904" s="83"/>
      <c r="K4904" s="83"/>
      <c r="L4904" s="83"/>
      <c r="M4904" s="83"/>
      <c r="N4904" s="83"/>
      <c r="O4904" s="83"/>
      <c r="P4904" s="84"/>
      <c r="Q4904" s="84"/>
      <c r="R4904" s="83"/>
      <c r="S4904" s="83"/>
      <c r="T4904" s="67"/>
      <c r="U4904" s="209">
        <v>1</v>
      </c>
    </row>
    <row r="4905" spans="1:21" s="61" customFormat="1" ht="15.75" hidden="1" customHeight="1" thickBot="1">
      <c r="A4905" s="61" t="s">
        <v>88</v>
      </c>
      <c r="B4905" s="213"/>
      <c r="C4905" s="54" t="s">
        <v>406</v>
      </c>
      <c r="D4905" s="233">
        <v>0</v>
      </c>
      <c r="E4905" s="233">
        <v>0</v>
      </c>
      <c r="F4905" s="233">
        <v>0</v>
      </c>
      <c r="G4905" s="233">
        <v>0</v>
      </c>
      <c r="H4905" s="233">
        <v>0</v>
      </c>
      <c r="I4905" s="233">
        <v>0</v>
      </c>
      <c r="J4905" s="233">
        <v>0</v>
      </c>
      <c r="K4905" s="233">
        <v>0</v>
      </c>
      <c r="L4905" s="233">
        <v>0</v>
      </c>
      <c r="M4905" s="233">
        <v>0</v>
      </c>
      <c r="N4905" s="233">
        <v>0</v>
      </c>
      <c r="O4905" s="233">
        <v>0</v>
      </c>
      <c r="P4905" s="226">
        <f t="shared" ref="P4905:P4910" si="3710">SUM(D4905:O4905)</f>
        <v>0</v>
      </c>
      <c r="Q4905" s="222"/>
      <c r="R4905" s="66"/>
      <c r="S4905" s="66"/>
      <c r="T4905" s="95"/>
      <c r="U4905" s="209">
        <v>2</v>
      </c>
    </row>
    <row r="4906" spans="1:21" s="61" customFormat="1" ht="15.75" hidden="1" customHeight="1" thickBot="1">
      <c r="A4906" s="61" t="s">
        <v>88</v>
      </c>
      <c r="B4906" s="213"/>
      <c r="C4906" s="54" t="s">
        <v>407</v>
      </c>
      <c r="D4906" s="236">
        <v>0</v>
      </c>
      <c r="E4906" s="236">
        <v>0</v>
      </c>
      <c r="F4906" s="236">
        <v>0</v>
      </c>
      <c r="G4906" s="236">
        <v>0</v>
      </c>
      <c r="H4906" s="236">
        <v>0</v>
      </c>
      <c r="I4906" s="236">
        <v>0</v>
      </c>
      <c r="J4906" s="236">
        <v>0</v>
      </c>
      <c r="K4906" s="236">
        <v>0</v>
      </c>
      <c r="L4906" s="236">
        <v>0</v>
      </c>
      <c r="M4906" s="236">
        <v>0</v>
      </c>
      <c r="N4906" s="236">
        <v>0</v>
      </c>
      <c r="O4906" s="236">
        <v>0</v>
      </c>
      <c r="P4906" s="71">
        <f t="shared" si="3710"/>
        <v>0</v>
      </c>
      <c r="Q4906" s="222"/>
      <c r="R4906" s="66"/>
      <c r="S4906" s="66"/>
      <c r="T4906" s="95"/>
      <c r="U4906" s="209">
        <v>2</v>
      </c>
    </row>
    <row r="4907" spans="1:21" s="61" customFormat="1" ht="15.75" hidden="1" customHeight="1" thickBot="1">
      <c r="A4907" s="61" t="s">
        <v>88</v>
      </c>
      <c r="B4907" s="213"/>
      <c r="C4907" s="54" t="s">
        <v>408</v>
      </c>
      <c r="D4907" s="281">
        <v>6.0577228199544746E-2</v>
      </c>
      <c r="E4907" s="281">
        <v>8.3376504360338874E-2</v>
      </c>
      <c r="F4907" s="281">
        <v>0.12313028812668292</v>
      </c>
      <c r="G4907" s="281">
        <v>7.4743617823219297E-2</v>
      </c>
      <c r="H4907" s="281">
        <v>8.9768036844262433E-2</v>
      </c>
      <c r="I4907" s="281">
        <v>8.3955097210606788E-2</v>
      </c>
      <c r="J4907" s="281">
        <v>7.9877405396722834E-2</v>
      </c>
      <c r="K4907" s="281">
        <v>7.746770598791998E-2</v>
      </c>
      <c r="L4907" s="281">
        <v>7.9241579174880838E-2</v>
      </c>
      <c r="M4907" s="281">
        <v>8.2572856412591308E-2</v>
      </c>
      <c r="N4907" s="281">
        <v>7.8845292896396663E-2</v>
      </c>
      <c r="O4907" s="281">
        <v>8.6444387566833314E-2</v>
      </c>
      <c r="P4907" s="221">
        <f t="shared" si="3710"/>
        <v>1</v>
      </c>
      <c r="Q4907" s="222"/>
      <c r="R4907" s="66"/>
      <c r="S4907" s="66"/>
      <c r="T4907" s="95"/>
      <c r="U4907" s="209">
        <v>2</v>
      </c>
    </row>
    <row r="4908" spans="1:21" s="61" customFormat="1" ht="15.75" hidden="1" customHeight="1" thickBot="1">
      <c r="A4908" s="61" t="s">
        <v>88</v>
      </c>
      <c r="B4908" s="213"/>
      <c r="C4908" s="54" t="s">
        <v>409</v>
      </c>
      <c r="D4908" s="196">
        <f t="shared" ref="D4908:D4915" si="3711">D4930/$P4930</f>
        <v>9.2749872773843098E-2</v>
      </c>
      <c r="E4908" s="197">
        <f t="shared" ref="E4908:O4908" si="3712">E4930/$P4930</f>
        <v>8.1746761948333996E-2</v>
      </c>
      <c r="F4908" s="197">
        <f t="shared" si="3712"/>
        <v>8.2038711360740965E-2</v>
      </c>
      <c r="G4908" s="197">
        <f t="shared" si="3712"/>
        <v>7.3446847550512076E-2</v>
      </c>
      <c r="H4908" s="197">
        <f t="shared" si="3712"/>
        <v>8.5806271495809786E-2</v>
      </c>
      <c r="I4908" s="197">
        <f t="shared" si="3712"/>
        <v>8.6736745523567221E-2</v>
      </c>
      <c r="J4908" s="197">
        <f t="shared" si="3712"/>
        <v>9.2925070146888084E-2</v>
      </c>
      <c r="K4908" s="197">
        <f t="shared" si="3712"/>
        <v>6.7815344306709366E-2</v>
      </c>
      <c r="L4908" s="197">
        <f t="shared" si="3712"/>
        <v>6.8831266955814513E-2</v>
      </c>
      <c r="M4908" s="197">
        <f t="shared" si="3712"/>
        <v>9.5878660433371066E-2</v>
      </c>
      <c r="N4908" s="197">
        <f t="shared" si="3712"/>
        <v>8.4576509071903436E-2</v>
      </c>
      <c r="O4908" s="197">
        <f t="shared" si="3712"/>
        <v>8.7447938432506478E-2</v>
      </c>
      <c r="P4908" s="229">
        <f t="shared" si="3710"/>
        <v>1</v>
      </c>
      <c r="Q4908" s="222"/>
      <c r="R4908" s="66"/>
      <c r="S4908" s="66"/>
      <c r="T4908" s="95"/>
      <c r="U4908" s="209">
        <v>2</v>
      </c>
    </row>
    <row r="4909" spans="1:21" s="61" customFormat="1" ht="15.75" hidden="1" customHeight="1" thickBot="1">
      <c r="A4909" s="61" t="s">
        <v>88</v>
      </c>
      <c r="B4909" s="213"/>
      <c r="C4909" s="211" t="s">
        <v>410</v>
      </c>
      <c r="D4909" s="196">
        <f t="shared" si="3711"/>
        <v>8.8601658461136726E-2</v>
      </c>
      <c r="E4909" s="197">
        <f t="shared" ref="E4909:O4910" si="3713">E4931/$P4931</f>
        <v>8.306447816717813E-2</v>
      </c>
      <c r="F4909" s="197">
        <f t="shared" si="3713"/>
        <v>8.0427826515128406E-2</v>
      </c>
      <c r="G4909" s="197">
        <f t="shared" si="3713"/>
        <v>8.5705602063410227E-2</v>
      </c>
      <c r="H4909" s="197">
        <f t="shared" si="3713"/>
        <v>8.5407650110445155E-2</v>
      </c>
      <c r="I4909" s="197">
        <f t="shared" si="3713"/>
        <v>7.4791532158841406E-2</v>
      </c>
      <c r="J4909" s="197">
        <f t="shared" si="3713"/>
        <v>0.10084585921072216</v>
      </c>
      <c r="K4909" s="197">
        <f t="shared" si="3713"/>
        <v>6.3933244393307428E-2</v>
      </c>
      <c r="L4909" s="197">
        <f t="shared" si="3713"/>
        <v>8.2195143525128633E-2</v>
      </c>
      <c r="M4909" s="197">
        <f t="shared" si="3713"/>
        <v>8.5868549065347147E-2</v>
      </c>
      <c r="N4909" s="197">
        <f t="shared" si="3713"/>
        <v>8.7613693353697827E-2</v>
      </c>
      <c r="O4909" s="197">
        <f t="shared" si="3713"/>
        <v>8.1544762975656646E-2</v>
      </c>
      <c r="P4909" s="229">
        <f t="shared" si="3710"/>
        <v>0.99999999999999989</v>
      </c>
      <c r="Q4909" s="227">
        <f>(P4931/P4930-1)</f>
        <v>-6.3622334422356097E-2</v>
      </c>
      <c r="R4909" s="66"/>
      <c r="S4909" s="66"/>
      <c r="T4909" s="95"/>
      <c r="U4909" s="209">
        <v>2</v>
      </c>
    </row>
    <row r="4910" spans="1:21" s="61" customFormat="1" ht="15.75" hidden="1" customHeight="1" thickBot="1">
      <c r="A4910" s="61" t="s">
        <v>88</v>
      </c>
      <c r="B4910" s="213"/>
      <c r="C4910" s="54" t="s">
        <v>441</v>
      </c>
      <c r="D4910" s="196">
        <f t="shared" si="3711"/>
        <v>9.2053531039804348E-2</v>
      </c>
      <c r="E4910" s="197">
        <f t="shared" si="3713"/>
        <v>7.9147110342455404E-2</v>
      </c>
      <c r="F4910" s="197">
        <f t="shared" si="3713"/>
        <v>8.3025319679409057E-2</v>
      </c>
      <c r="G4910" s="197">
        <f t="shared" si="3713"/>
        <v>7.6241394146379024E-2</v>
      </c>
      <c r="H4910" s="197">
        <f t="shared" si="3713"/>
        <v>8.8112964188781076E-2</v>
      </c>
      <c r="I4910" s="197">
        <f t="shared" si="3713"/>
        <v>8.0569323073516066E-2</v>
      </c>
      <c r="J4910" s="197">
        <f t="shared" si="3713"/>
        <v>0.11200487690732075</v>
      </c>
      <c r="K4910" s="197">
        <f t="shared" si="3713"/>
        <v>5.4862238631337365E-2</v>
      </c>
      <c r="L4910" s="197">
        <f t="shared" si="3713"/>
        <v>7.1840018212019519E-2</v>
      </c>
      <c r="M4910" s="197">
        <f t="shared" si="3713"/>
        <v>9.0791431940885667E-2</v>
      </c>
      <c r="N4910" s="197">
        <f t="shared" si="3713"/>
        <v>8.6044432423177539E-2</v>
      </c>
      <c r="O4910" s="197">
        <f t="shared" si="3713"/>
        <v>8.5307359414914227E-2</v>
      </c>
      <c r="P4910" s="229">
        <f t="shared" si="3710"/>
        <v>1</v>
      </c>
      <c r="Q4910" s="227">
        <f t="shared" ref="Q4910:Q4915" si="3714">(P4932/P4931-1)</f>
        <v>-1.2006179303144626E-2</v>
      </c>
      <c r="R4910" s="66"/>
      <c r="S4910" s="66"/>
      <c r="T4910" s="95"/>
      <c r="U4910" s="209">
        <v>2</v>
      </c>
    </row>
    <row r="4911" spans="1:21" s="61" customFormat="1" ht="15.75" hidden="1" customHeight="1" thickBot="1">
      <c r="A4911" s="61" t="s">
        <v>88</v>
      </c>
      <c r="B4911" s="213"/>
      <c r="C4911" s="54" t="s">
        <v>622</v>
      </c>
      <c r="D4911" s="196">
        <f t="shared" si="3711"/>
        <v>8.3519573094801111E-2</v>
      </c>
      <c r="E4911" s="197">
        <f t="shared" ref="E4911:O4911" si="3715">E4933/$P4933</f>
        <v>8.3981228982905026E-2</v>
      </c>
      <c r="F4911" s="197">
        <f t="shared" si="3715"/>
        <v>8.7885321660165786E-2</v>
      </c>
      <c r="G4911" s="197">
        <f t="shared" si="3715"/>
        <v>7.9193289128759281E-2</v>
      </c>
      <c r="H4911" s="197">
        <f t="shared" si="3715"/>
        <v>8.2022220073773813E-2</v>
      </c>
      <c r="I4911" s="197">
        <f t="shared" si="3715"/>
        <v>8.7025399997776254E-2</v>
      </c>
      <c r="J4911" s="197">
        <f t="shared" si="3715"/>
        <v>0.11176162039693451</v>
      </c>
      <c r="K4911" s="197">
        <f t="shared" si="3715"/>
        <v>6.0388539839184692E-2</v>
      </c>
      <c r="L4911" s="197">
        <f t="shared" si="3715"/>
        <v>7.1878336935048345E-2</v>
      </c>
      <c r="M4911" s="197">
        <f t="shared" si="3715"/>
        <v>8.561091880927052E-2</v>
      </c>
      <c r="N4911" s="197">
        <f t="shared" si="3715"/>
        <v>8.3988040644362313E-2</v>
      </c>
      <c r="O4911" s="197">
        <f t="shared" si="3715"/>
        <v>8.2745510437018374E-2</v>
      </c>
      <c r="P4911" s="229">
        <f t="shared" ref="P4911:P4916" si="3716">SUM(D4911:O4911)</f>
        <v>0.99999999999999989</v>
      </c>
      <c r="Q4911" s="230">
        <f t="shared" si="3714"/>
        <v>-4.3404323238283027E-2</v>
      </c>
      <c r="R4911" s="66"/>
      <c r="S4911" s="66"/>
      <c r="T4911" s="95"/>
      <c r="U4911" s="209">
        <v>2</v>
      </c>
    </row>
    <row r="4912" spans="1:21" s="61" customFormat="1" ht="15.75" hidden="1" customHeight="1" thickBot="1">
      <c r="A4912" s="61" t="s">
        <v>88</v>
      </c>
      <c r="B4912" s="213"/>
      <c r="C4912" s="53" t="s">
        <v>718</v>
      </c>
      <c r="D4912" s="196">
        <f t="shared" si="3711"/>
        <v>8.757782943595302E-2</v>
      </c>
      <c r="E4912" s="231">
        <f t="shared" ref="E4912:O4912" si="3717">E4934/$P4934</f>
        <v>8.1075628703099534E-2</v>
      </c>
      <c r="F4912" s="231">
        <f t="shared" si="3717"/>
        <v>8.4280837854371016E-2</v>
      </c>
      <c r="G4912" s="231">
        <f t="shared" si="3717"/>
        <v>8.1392540322687834E-2</v>
      </c>
      <c r="H4912" s="231">
        <f t="shared" si="3717"/>
        <v>7.7117590042608888E-2</v>
      </c>
      <c r="I4912" s="231">
        <f t="shared" si="3717"/>
        <v>0.10060253285714645</v>
      </c>
      <c r="J4912" s="231">
        <f t="shared" si="3717"/>
        <v>0.10065033259289084</v>
      </c>
      <c r="K4912" s="231">
        <f t="shared" si="3717"/>
        <v>3.8386033185962329E-2</v>
      </c>
      <c r="L4912" s="231">
        <f t="shared" si="3717"/>
        <v>8.8235374020910654E-2</v>
      </c>
      <c r="M4912" s="231">
        <f t="shared" si="3717"/>
        <v>8.5299677903586488E-2</v>
      </c>
      <c r="N4912" s="231">
        <f t="shared" si="3717"/>
        <v>8.9496315094080028E-2</v>
      </c>
      <c r="O4912" s="231">
        <f t="shared" si="3717"/>
        <v>8.5885307986703033E-2</v>
      </c>
      <c r="P4912" s="229">
        <f t="shared" si="3716"/>
        <v>1.0000000000000002</v>
      </c>
      <c r="Q4912" s="230">
        <f t="shared" si="3714"/>
        <v>1.6586682139485998E-2</v>
      </c>
      <c r="R4912" s="66"/>
      <c r="S4912" s="66"/>
      <c r="T4912" s="285"/>
      <c r="U4912" s="209">
        <v>2</v>
      </c>
    </row>
    <row r="4913" spans="1:21" s="61" customFormat="1" ht="15.75" hidden="1" customHeight="1" thickBot="1">
      <c r="A4913" s="61" t="s">
        <v>88</v>
      </c>
      <c r="B4913" s="62"/>
      <c r="C4913" s="53" t="s">
        <v>807</v>
      </c>
      <c r="D4913" s="223">
        <f t="shared" si="3711"/>
        <v>8.6534956296805174E-2</v>
      </c>
      <c r="E4913" s="233">
        <f t="shared" ref="E4913:O4913" si="3718">E4935/$P4935</f>
        <v>8.4177906983308293E-2</v>
      </c>
      <c r="F4913" s="233">
        <f t="shared" si="3718"/>
        <v>8.3954145312659434E-2</v>
      </c>
      <c r="G4913" s="233">
        <f t="shared" si="3718"/>
        <v>7.361854772064691E-2</v>
      </c>
      <c r="H4913" s="233">
        <f t="shared" si="3718"/>
        <v>8.3222219172524453E-2</v>
      </c>
      <c r="I4913" s="233">
        <f t="shared" si="3718"/>
        <v>8.9208529588901728E-2</v>
      </c>
      <c r="J4913" s="233">
        <f t="shared" si="3718"/>
        <v>9.5741275674123355E-2</v>
      </c>
      <c r="K4913" s="233">
        <f t="shared" si="3718"/>
        <v>6.8329537439924162E-2</v>
      </c>
      <c r="L4913" s="233">
        <f t="shared" si="3718"/>
        <v>8.1242407876362457E-2</v>
      </c>
      <c r="M4913" s="233">
        <f t="shared" si="3718"/>
        <v>8.54286175754113E-2</v>
      </c>
      <c r="N4913" s="233">
        <f t="shared" si="3718"/>
        <v>8.9808936228990791E-2</v>
      </c>
      <c r="O4913" s="233">
        <f t="shared" si="3718"/>
        <v>7.873292013034186E-2</v>
      </c>
      <c r="P4913" s="319">
        <f t="shared" si="3716"/>
        <v>1</v>
      </c>
      <c r="Q4913" s="320">
        <f t="shared" si="3714"/>
        <v>1.5267208863162018E-2</v>
      </c>
      <c r="R4913" s="66"/>
      <c r="S4913" s="66"/>
      <c r="T4913" s="95"/>
      <c r="U4913" s="209">
        <v>2</v>
      </c>
    </row>
    <row r="4914" spans="1:21" s="61" customFormat="1" ht="15.75" hidden="1" customHeight="1" thickBot="1">
      <c r="A4914" s="61" t="s">
        <v>88</v>
      </c>
      <c r="B4914" s="62"/>
      <c r="C4914" s="53" t="s">
        <v>886</v>
      </c>
      <c r="D4914" s="235">
        <f t="shared" si="3711"/>
        <v>8.8312507464819404E-2</v>
      </c>
      <c r="E4914" s="236">
        <f t="shared" ref="E4914:O4915" si="3719">E4936/$P4936</f>
        <v>7.8980953519026995E-2</v>
      </c>
      <c r="F4914" s="236">
        <f t="shared" si="3719"/>
        <v>9.4291128598610191E-2</v>
      </c>
      <c r="G4914" s="236">
        <f t="shared" si="3719"/>
        <v>6.9314876634604228E-2</v>
      </c>
      <c r="H4914" s="236">
        <f t="shared" si="3719"/>
        <v>8.9903415931880878E-2</v>
      </c>
      <c r="I4914" s="236">
        <f t="shared" si="3719"/>
        <v>8.9301637709888054E-2</v>
      </c>
      <c r="J4914" s="236">
        <f t="shared" si="3719"/>
        <v>9.2731216685271387E-2</v>
      </c>
      <c r="K4914" s="236">
        <f t="shared" si="3719"/>
        <v>5.8025478011407269E-2</v>
      </c>
      <c r="L4914" s="236">
        <f t="shared" si="3719"/>
        <v>7.9133356628348514E-2</v>
      </c>
      <c r="M4914" s="236">
        <f t="shared" si="3719"/>
        <v>8.9627063443519686E-2</v>
      </c>
      <c r="N4914" s="236">
        <f t="shared" si="3719"/>
        <v>8.2591501661034461E-2</v>
      </c>
      <c r="O4914" s="236">
        <f t="shared" si="3719"/>
        <v>8.778686371158903E-2</v>
      </c>
      <c r="P4914" s="321">
        <f t="shared" si="3716"/>
        <v>1</v>
      </c>
      <c r="Q4914" s="322">
        <f t="shared" si="3714"/>
        <v>-7.1727181727656575E-3</v>
      </c>
      <c r="R4914" s="66"/>
      <c r="S4914" s="66"/>
      <c r="T4914" s="95"/>
      <c r="U4914" s="209">
        <v>2</v>
      </c>
    </row>
    <row r="4915" spans="1:21" s="61" customFormat="1" ht="15.6" hidden="1" customHeight="1" thickBot="1">
      <c r="A4915" s="61" t="s">
        <v>88</v>
      </c>
      <c r="B4915" s="62"/>
      <c r="C4915" s="53" t="s">
        <v>970</v>
      </c>
      <c r="D4915" s="235">
        <f t="shared" si="3711"/>
        <v>8.5351140587133389E-2</v>
      </c>
      <c r="E4915" s="236">
        <f t="shared" si="3719"/>
        <v>8.0613928254621062E-2</v>
      </c>
      <c r="F4915" s="236">
        <f t="shared" si="3719"/>
        <v>9.1638356419342273E-2</v>
      </c>
      <c r="G4915" s="236">
        <f t="shared" si="3719"/>
        <v>7.8331477821741019E-2</v>
      </c>
      <c r="H4915" s="236">
        <f t="shared" si="3719"/>
        <v>8.3537871967674621E-2</v>
      </c>
      <c r="I4915" s="236">
        <f t="shared" si="3719"/>
        <v>8.4843892461152925E-2</v>
      </c>
      <c r="J4915" s="236">
        <f t="shared" si="3719"/>
        <v>8.8929556696193846E-2</v>
      </c>
      <c r="K4915" s="236">
        <f t="shared" si="3719"/>
        <v>7.6484768531985603E-2</v>
      </c>
      <c r="L4915" s="236">
        <f t="shared" si="3719"/>
        <v>8.1730387311157796E-2</v>
      </c>
      <c r="M4915" s="236">
        <f t="shared" si="3719"/>
        <v>8.9729924737386849E-2</v>
      </c>
      <c r="N4915" s="236">
        <f t="shared" si="3719"/>
        <v>7.9807677601413857E-2</v>
      </c>
      <c r="O4915" s="236">
        <f t="shared" si="3719"/>
        <v>7.900101761019665E-2</v>
      </c>
      <c r="P4915" s="321">
        <f t="shared" si="3716"/>
        <v>0.99999999999999978</v>
      </c>
      <c r="Q4915" s="322">
        <f t="shared" si="3714"/>
        <v>-2.700253011787368E-2</v>
      </c>
      <c r="R4915" s="66"/>
      <c r="S4915" s="66"/>
      <c r="T4915" s="95"/>
      <c r="U4915" s="209">
        <v>2</v>
      </c>
    </row>
    <row r="4916" spans="1:21" s="61" customFormat="1" ht="15.6" hidden="1" customHeight="1" thickBot="1">
      <c r="A4916" s="61" t="s">
        <v>88</v>
      </c>
      <c r="B4916" s="62"/>
      <c r="C4916" s="53" t="s">
        <v>1106</v>
      </c>
      <c r="D4916" s="235">
        <f t="shared" ref="D4916:O4916" si="3720">D4939/$P4939</f>
        <v>8.8605773567985185E-2</v>
      </c>
      <c r="E4916" s="236">
        <f t="shared" si="3720"/>
        <v>8.2123764779867867E-2</v>
      </c>
      <c r="F4916" s="236">
        <f t="shared" si="3720"/>
        <v>9.7885076720090489E-2</v>
      </c>
      <c r="G4916" s="236">
        <f t="shared" si="3720"/>
        <v>7.8267019418623837E-2</v>
      </c>
      <c r="H4916" s="236">
        <f t="shared" si="3720"/>
        <v>8.0880011925808445E-2</v>
      </c>
      <c r="I4916" s="236">
        <f t="shared" si="3720"/>
        <v>8.5887826426609193E-2</v>
      </c>
      <c r="J4916" s="236">
        <f t="shared" si="3720"/>
        <v>9.0995331461528023E-2</v>
      </c>
      <c r="K4916" s="236">
        <f t="shared" si="3720"/>
        <v>7.3902827617282674E-2</v>
      </c>
      <c r="L4916" s="236">
        <f t="shared" si="3720"/>
        <v>7.9177523129100952E-2</v>
      </c>
      <c r="M4916" s="236">
        <f t="shared" si="3720"/>
        <v>7.8434069333264106E-2</v>
      </c>
      <c r="N4916" s="236">
        <f t="shared" si="3720"/>
        <v>6.9843000897941571E-2</v>
      </c>
      <c r="O4916" s="236">
        <f t="shared" si="3720"/>
        <v>9.3997774721897728E-2</v>
      </c>
      <c r="P4916" s="321">
        <f t="shared" si="3716"/>
        <v>1.0000000000000002</v>
      </c>
      <c r="Q4916" s="322">
        <f>(P4939/P4937-1)</f>
        <v>-3.6684086500524238E-2</v>
      </c>
      <c r="R4916" s="66"/>
      <c r="S4916" s="66"/>
      <c r="T4916" s="95"/>
      <c r="U4916" s="209">
        <v>2</v>
      </c>
    </row>
    <row r="4917" spans="1:21" s="61" customFormat="1" ht="15.6" hidden="1" customHeight="1" thickBot="1">
      <c r="A4917" s="61" t="s">
        <v>88</v>
      </c>
      <c r="B4917" s="62">
        <f>+B4896+1</f>
        <v>846</v>
      </c>
      <c r="C4917" s="53" t="s">
        <v>2092</v>
      </c>
      <c r="D4917" s="235">
        <f t="shared" ref="D4917:D4923" si="3721">D4940/$P4940</f>
        <v>8.9252673229505808E-2</v>
      </c>
      <c r="E4917" s="236">
        <f t="shared" ref="E4917:O4917" si="3722">E4940/$P4940</f>
        <v>7.7777441123050559E-2</v>
      </c>
      <c r="F4917" s="236">
        <f t="shared" si="3722"/>
        <v>9.2052041904952864E-2</v>
      </c>
      <c r="G4917" s="236">
        <f t="shared" si="3722"/>
        <v>6.3474286574754124E-2</v>
      </c>
      <c r="H4917" s="236">
        <f t="shared" si="3722"/>
        <v>9.0588480875395783E-2</v>
      </c>
      <c r="I4917" s="236">
        <f t="shared" si="3722"/>
        <v>7.3800663709128772E-2</v>
      </c>
      <c r="J4917" s="236">
        <f t="shared" si="3722"/>
        <v>0.10008259106901794</v>
      </c>
      <c r="K4917" s="236">
        <f t="shared" si="3722"/>
        <v>7.0418563814022797E-2</v>
      </c>
      <c r="L4917" s="236">
        <f t="shared" si="3722"/>
        <v>8.9984314930094553E-2</v>
      </c>
      <c r="M4917" s="236">
        <f t="shared" si="3722"/>
        <v>0.1023331574813679</v>
      </c>
      <c r="N4917" s="236">
        <f t="shared" si="3722"/>
        <v>7.7119054488514416E-2</v>
      </c>
      <c r="O4917" s="236">
        <f t="shared" si="3722"/>
        <v>7.3116730800194388E-2</v>
      </c>
      <c r="P4917" s="321">
        <f t="shared" ref="P4917:P4926" si="3723">SUM(D4917:O4917)</f>
        <v>1</v>
      </c>
      <c r="Q4917" s="322">
        <f>(P4940/P4939-1)</f>
        <v>-2.6141829133922712E-2</v>
      </c>
      <c r="R4917" s="66"/>
      <c r="S4917" s="66"/>
      <c r="T4917" s="95"/>
      <c r="U4917" s="209">
        <v>2</v>
      </c>
    </row>
    <row r="4918" spans="1:21" s="61" customFormat="1" ht="15.6" hidden="1" customHeight="1">
      <c r="A4918" s="61" t="s">
        <v>88</v>
      </c>
      <c r="B4918" s="408">
        <f>+B4917+1</f>
        <v>847</v>
      </c>
      <c r="C4918" s="559" t="s">
        <v>2093</v>
      </c>
      <c r="D4918" s="455">
        <f t="shared" si="3721"/>
        <v>9.4152626211259235E-2</v>
      </c>
      <c r="E4918" s="281">
        <f t="shared" ref="E4918:O4918" si="3724">E4941/$P4941</f>
        <v>8.1030352562626209E-2</v>
      </c>
      <c r="F4918" s="281">
        <f t="shared" si="3724"/>
        <v>9.4854393307573948E-2</v>
      </c>
      <c r="G4918" s="281">
        <f t="shared" si="3724"/>
        <v>7.5120656589011445E-2</v>
      </c>
      <c r="H4918" s="281">
        <f t="shared" si="3724"/>
        <v>7.9015109968305436E-2</v>
      </c>
      <c r="I4918" s="281">
        <f t="shared" si="3724"/>
        <v>9.452054726168202E-2</v>
      </c>
      <c r="J4918" s="281">
        <f t="shared" si="3724"/>
        <v>8.9829076741864786E-2</v>
      </c>
      <c r="K4918" s="281">
        <f t="shared" si="3724"/>
        <v>6.3309574625802528E-2</v>
      </c>
      <c r="L4918" s="281">
        <f t="shared" si="3724"/>
        <v>7.5205065514416733E-2</v>
      </c>
      <c r="M4918" s="281">
        <f t="shared" si="3724"/>
        <v>8.6459394379627297E-2</v>
      </c>
      <c r="N4918" s="281">
        <f t="shared" si="3724"/>
        <v>9.2544253555400843E-2</v>
      </c>
      <c r="O4918" s="281">
        <f t="shared" si="3724"/>
        <v>7.3958949282429493E-2</v>
      </c>
      <c r="P4918" s="560">
        <f t="shared" si="3723"/>
        <v>1</v>
      </c>
      <c r="Q4918" s="401">
        <f t="shared" ref="Q4918:Q4926" si="3725">(P4941/P4940-1)</f>
        <v>-8.1938765591383911E-3</v>
      </c>
      <c r="R4918" s="66"/>
      <c r="S4918" s="66"/>
      <c r="T4918" s="95"/>
      <c r="U4918" s="209">
        <v>2</v>
      </c>
    </row>
    <row r="4919" spans="1:21" s="61" customFormat="1" ht="15.6" customHeight="1">
      <c r="A4919" s="61" t="s">
        <v>88</v>
      </c>
      <c r="B4919" s="513">
        <v>793</v>
      </c>
      <c r="C4919" s="561" t="s">
        <v>2094</v>
      </c>
      <c r="D4919" s="236">
        <f t="shared" si="3721"/>
        <v>0.1007364381270662</v>
      </c>
      <c r="E4919" s="236">
        <f t="shared" ref="E4919:O4919" si="3726">E4942/$P4942</f>
        <v>7.2226077901730856E-2</v>
      </c>
      <c r="F4919" s="236">
        <f t="shared" si="3726"/>
        <v>8.2949844362786365E-2</v>
      </c>
      <c r="G4919" s="236">
        <f t="shared" si="3726"/>
        <v>8.470687355027974E-2</v>
      </c>
      <c r="H4919" s="236">
        <f t="shared" si="3726"/>
        <v>7.9120078868624252E-2</v>
      </c>
      <c r="I4919" s="236">
        <f t="shared" si="3726"/>
        <v>8.6013113427970023E-2</v>
      </c>
      <c r="J4919" s="236">
        <f t="shared" si="3726"/>
        <v>9.3700024975618912E-2</v>
      </c>
      <c r="K4919" s="236">
        <f t="shared" si="3726"/>
        <v>6.6041876669996696E-2</v>
      </c>
      <c r="L4919" s="236">
        <f t="shared" si="3726"/>
        <v>7.6304815533130857E-2</v>
      </c>
      <c r="M4919" s="236">
        <f t="shared" si="3726"/>
        <v>9.2371730502432359E-2</v>
      </c>
      <c r="N4919" s="236">
        <f t="shared" si="3726"/>
        <v>7.958029217832599E-2</v>
      </c>
      <c r="O4919" s="236">
        <f t="shared" si="3726"/>
        <v>8.6248833902037719E-2</v>
      </c>
      <c r="P4919" s="321">
        <f t="shared" si="3723"/>
        <v>1</v>
      </c>
      <c r="Q4919" s="520">
        <f t="shared" si="3725"/>
        <v>-3.0622802134248617E-2</v>
      </c>
      <c r="R4919" s="66"/>
      <c r="S4919" s="66"/>
      <c r="T4919" s="95"/>
      <c r="U4919" s="209">
        <v>1</v>
      </c>
    </row>
    <row r="4920" spans="1:21" s="61" customFormat="1" ht="15.6" customHeight="1">
      <c r="A4920" s="61" t="s">
        <v>88</v>
      </c>
      <c r="B4920" s="513">
        <f>+B4919+1</f>
        <v>794</v>
      </c>
      <c r="C4920" s="561" t="s">
        <v>2095</v>
      </c>
      <c r="D4920" s="236">
        <f t="shared" si="3721"/>
        <v>9.3671267522960608E-2</v>
      </c>
      <c r="E4920" s="236">
        <f t="shared" ref="E4920:O4920" si="3727">E4943/$P4943</f>
        <v>7.5676816796670154E-2</v>
      </c>
      <c r="F4920" s="236">
        <f t="shared" si="3727"/>
        <v>8.5477835348849854E-2</v>
      </c>
      <c r="G4920" s="236">
        <f t="shared" si="3727"/>
        <v>8.4138627096779439E-2</v>
      </c>
      <c r="H4920" s="236">
        <f t="shared" si="3727"/>
        <v>6.836818205588005E-2</v>
      </c>
      <c r="I4920" s="236">
        <f t="shared" si="3727"/>
        <v>9.3503313397200361E-2</v>
      </c>
      <c r="J4920" s="236">
        <f t="shared" si="3727"/>
        <v>0.10561730490633928</v>
      </c>
      <c r="K4920" s="236">
        <f t="shared" si="3727"/>
        <v>5.3596417817185944E-2</v>
      </c>
      <c r="L4920" s="236">
        <f t="shared" si="3727"/>
        <v>7.3208770505540768E-2</v>
      </c>
      <c r="M4920" s="236">
        <f t="shared" si="3727"/>
        <v>9.7689818026576197E-2</v>
      </c>
      <c r="N4920" s="236">
        <f t="shared" si="3727"/>
        <v>8.457168431329308E-2</v>
      </c>
      <c r="O4920" s="236">
        <f t="shared" si="3727"/>
        <v>8.4479962212724219E-2</v>
      </c>
      <c r="P4920" s="321">
        <f t="shared" si="3723"/>
        <v>0.99999999999999989</v>
      </c>
      <c r="Q4920" s="520">
        <f t="shared" si="3725"/>
        <v>-5.0592073590670417E-2</v>
      </c>
      <c r="R4920" s="66"/>
      <c r="S4920" s="66"/>
      <c r="T4920" s="95"/>
      <c r="U4920" s="209">
        <v>1</v>
      </c>
    </row>
    <row r="4921" spans="1:21" s="61" customFormat="1" ht="15.75" customHeight="1">
      <c r="A4921" s="61" t="s">
        <v>88</v>
      </c>
      <c r="B4921" s="513">
        <f>+B4920+1</f>
        <v>795</v>
      </c>
      <c r="C4921" s="561" t="s">
        <v>2096</v>
      </c>
      <c r="D4921" s="236">
        <f t="shared" si="3721"/>
        <v>8.1837349211512034E-2</v>
      </c>
      <c r="E4921" s="236">
        <f t="shared" ref="E4921:O4921" si="3728">E4944/$P4944</f>
        <v>7.1950224427241416E-2</v>
      </c>
      <c r="F4921" s="236">
        <f t="shared" si="3728"/>
        <v>9.6060545694154814E-2</v>
      </c>
      <c r="G4921" s="236">
        <f t="shared" si="3728"/>
        <v>2.5233800484235704E-2</v>
      </c>
      <c r="H4921" s="236">
        <f t="shared" si="3728"/>
        <v>7.7928616645042026E-2</v>
      </c>
      <c r="I4921" s="236">
        <f t="shared" si="3728"/>
        <v>0.15367551702249113</v>
      </c>
      <c r="J4921" s="236">
        <f t="shared" si="3728"/>
        <v>0.10064471585098562</v>
      </c>
      <c r="K4921" s="236">
        <f t="shared" si="3728"/>
        <v>6.3283135183693009E-2</v>
      </c>
      <c r="L4921" s="236">
        <f t="shared" si="3728"/>
        <v>6.7553942427909616E-2</v>
      </c>
      <c r="M4921" s="236">
        <f t="shared" si="3728"/>
        <v>9.5716116710071006E-2</v>
      </c>
      <c r="N4921" s="236">
        <f t="shared" si="3728"/>
        <v>3.7916768752790521E-2</v>
      </c>
      <c r="O4921" s="236">
        <f t="shared" si="3728"/>
        <v>0.1281992675898731</v>
      </c>
      <c r="P4921" s="321">
        <f t="shared" si="3723"/>
        <v>0.99999999999999989</v>
      </c>
      <c r="Q4921" s="520">
        <f t="shared" si="3725"/>
        <v>-8.450824080102548E-2</v>
      </c>
      <c r="R4921" s="66"/>
      <c r="S4921" s="66"/>
      <c r="T4921" s="95"/>
      <c r="U4921" s="209">
        <v>1</v>
      </c>
    </row>
    <row r="4922" spans="1:21" s="61" customFormat="1" ht="15.75" customHeight="1">
      <c r="A4922" s="61" t="s">
        <v>88</v>
      </c>
      <c r="B4922" s="513">
        <f>+B4921+1</f>
        <v>796</v>
      </c>
      <c r="C4922" s="561" t="s">
        <v>2097</v>
      </c>
      <c r="D4922" s="236">
        <f t="shared" si="3721"/>
        <v>8.7035762224020194E-2</v>
      </c>
      <c r="E4922" s="236">
        <f t="shared" ref="E4922:O4922" si="3729">E4945/$P4945</f>
        <v>8.2634564331648092E-2</v>
      </c>
      <c r="F4922" s="236">
        <f t="shared" si="3729"/>
        <v>8.1751983530228486E-2</v>
      </c>
      <c r="G4922" s="236">
        <f t="shared" si="3729"/>
        <v>8.5929917084548849E-2</v>
      </c>
      <c r="H4922" s="236">
        <f t="shared" si="3729"/>
        <v>7.4226672241905503E-2</v>
      </c>
      <c r="I4922" s="236">
        <f t="shared" si="3729"/>
        <v>0.10021316379003482</v>
      </c>
      <c r="J4922" s="236">
        <f t="shared" si="3729"/>
        <v>9.0191710248377188E-2</v>
      </c>
      <c r="K4922" s="236">
        <f t="shared" si="3729"/>
        <v>7.0621951170987934E-2</v>
      </c>
      <c r="L4922" s="236">
        <f t="shared" si="3729"/>
        <v>8.3968108239841022E-2</v>
      </c>
      <c r="M4922" s="236">
        <f t="shared" si="3729"/>
        <v>8.2140087660294736E-2</v>
      </c>
      <c r="N4922" s="236">
        <f t="shared" si="3729"/>
        <v>8.2602402029872499E-2</v>
      </c>
      <c r="O4922" s="236">
        <f t="shared" si="3729"/>
        <v>7.8683677448240674E-2</v>
      </c>
      <c r="P4922" s="321">
        <f t="shared" si="3723"/>
        <v>0.99999999999999989</v>
      </c>
      <c r="Q4922" s="520">
        <f t="shared" si="3725"/>
        <v>-6.3135753464092614E-2</v>
      </c>
      <c r="R4922" s="66"/>
      <c r="S4922" s="66"/>
      <c r="T4922" s="95"/>
      <c r="U4922" s="209">
        <v>1</v>
      </c>
    </row>
    <row r="4923" spans="1:21" s="61" customFormat="1" ht="15.75" customHeight="1">
      <c r="A4923" s="61" t="s">
        <v>88</v>
      </c>
      <c r="B4923" s="513">
        <v>797</v>
      </c>
      <c r="C4923" s="561" t="s">
        <v>2098</v>
      </c>
      <c r="D4923" s="236">
        <f t="shared" si="3721"/>
        <v>8.7269370773306848E-2</v>
      </c>
      <c r="E4923" s="236">
        <f t="shared" ref="E4923:O4923" si="3730">E4946/$P4946</f>
        <v>8.2369425401556548E-2</v>
      </c>
      <c r="F4923" s="236">
        <f t="shared" si="3730"/>
        <v>8.439652071535024E-2</v>
      </c>
      <c r="G4923" s="236">
        <f t="shared" si="3730"/>
        <v>8.2199288375558885E-2</v>
      </c>
      <c r="H4923" s="236">
        <f t="shared" si="3730"/>
        <v>7.4383951117734701E-2</v>
      </c>
      <c r="I4923" s="236">
        <f t="shared" si="3730"/>
        <v>9.5457661997019411E-2</v>
      </c>
      <c r="J4923" s="236">
        <f t="shared" si="3730"/>
        <v>9.008113926146713E-2</v>
      </c>
      <c r="K4923" s="236">
        <f t="shared" si="3730"/>
        <v>7.1203841695644976E-2</v>
      </c>
      <c r="L4923" s="236">
        <f t="shared" si="3730"/>
        <v>7.9980129160457034E-2</v>
      </c>
      <c r="M4923" s="236">
        <f t="shared" si="3730"/>
        <v>8.2132803444278854E-2</v>
      </c>
      <c r="N4923" s="236">
        <f t="shared" si="3730"/>
        <v>7.9152177512833252E-2</v>
      </c>
      <c r="O4923" s="236">
        <f t="shared" si="3730"/>
        <v>9.1373690544792219E-2</v>
      </c>
      <c r="P4923" s="321">
        <f t="shared" si="3723"/>
        <v>1</v>
      </c>
      <c r="Q4923" s="520">
        <f t="shared" si="3725"/>
        <v>-5.6716808731590573E-2</v>
      </c>
      <c r="R4923" s="66"/>
      <c r="S4923" s="66"/>
      <c r="T4923" s="95"/>
      <c r="U4923" s="209">
        <v>1</v>
      </c>
    </row>
    <row r="4924" spans="1:21" s="61" customFormat="1" ht="15.75" customHeight="1" thickBot="1">
      <c r="A4924" s="61" t="s">
        <v>88</v>
      </c>
      <c r="B4924" s="513">
        <v>798</v>
      </c>
      <c r="C4924" s="561" t="s">
        <v>2099</v>
      </c>
      <c r="D4924" s="236">
        <f t="shared" ref="D4924:O4926" si="3731">D4947/$P4947</f>
        <v>9.3516426212410908E-2</v>
      </c>
      <c r="E4924" s="236">
        <f t="shared" si="3731"/>
        <v>7.6655657917608186E-2</v>
      </c>
      <c r="F4924" s="236">
        <f t="shared" si="3731"/>
        <v>8.7954110898661564E-2</v>
      </c>
      <c r="G4924" s="236">
        <f t="shared" si="3731"/>
        <v>8.1348861463584221E-2</v>
      </c>
      <c r="H4924" s="236">
        <f t="shared" si="3731"/>
        <v>7.8220059099600198E-2</v>
      </c>
      <c r="I4924" s="236">
        <f t="shared" si="3731"/>
        <v>8.9518512080653562E-2</v>
      </c>
      <c r="J4924" s="236">
        <f t="shared" si="3731"/>
        <v>9.2473492091082909E-2</v>
      </c>
      <c r="K4924" s="236">
        <f t="shared" si="3731"/>
        <v>6.6747783764992172E-2</v>
      </c>
      <c r="L4924" s="236">
        <f t="shared" si="3731"/>
        <v>7.5786546149834863E-2</v>
      </c>
      <c r="M4924" s="236">
        <f t="shared" si="3731"/>
        <v>9.0387623848426898E-2</v>
      </c>
      <c r="N4924" s="236">
        <f t="shared" si="3731"/>
        <v>7.8393881453154859E-2</v>
      </c>
      <c r="O4924" s="236">
        <f t="shared" si="3731"/>
        <v>8.8997045019989549E-2</v>
      </c>
      <c r="P4924" s="321">
        <f t="shared" si="3723"/>
        <v>0.99999999999999978</v>
      </c>
      <c r="Q4924" s="520">
        <f t="shared" si="3725"/>
        <v>-4.735883424408005E-2</v>
      </c>
      <c r="R4924" s="66"/>
      <c r="S4924" s="66"/>
      <c r="T4924" s="95"/>
      <c r="U4924" s="209">
        <v>1</v>
      </c>
    </row>
    <row r="4925" spans="1:21" s="61" customFormat="1" ht="15.75" hidden="1" customHeight="1" thickBot="1">
      <c r="A4925" s="61" t="s">
        <v>88</v>
      </c>
      <c r="B4925" s="409"/>
      <c r="C4925" s="597" t="s">
        <v>2100</v>
      </c>
      <c r="D4925" s="141" t="e">
        <f t="shared" si="3731"/>
        <v>#DIV/0!</v>
      </c>
      <c r="E4925" s="143" t="e">
        <f t="shared" si="3731"/>
        <v>#DIV/0!</v>
      </c>
      <c r="F4925" s="143" t="e">
        <f t="shared" si="3731"/>
        <v>#DIV/0!</v>
      </c>
      <c r="G4925" s="143" t="e">
        <f t="shared" si="3731"/>
        <v>#DIV/0!</v>
      </c>
      <c r="H4925" s="143" t="e">
        <f t="shared" si="3731"/>
        <v>#DIV/0!</v>
      </c>
      <c r="I4925" s="143" t="e">
        <f t="shared" si="3731"/>
        <v>#DIV/0!</v>
      </c>
      <c r="J4925" s="143" t="e">
        <f t="shared" si="3731"/>
        <v>#DIV/0!</v>
      </c>
      <c r="K4925" s="143" t="e">
        <f t="shared" si="3731"/>
        <v>#DIV/0!</v>
      </c>
      <c r="L4925" s="143" t="e">
        <f t="shared" si="3731"/>
        <v>#DIV/0!</v>
      </c>
      <c r="M4925" s="143" t="e">
        <f t="shared" si="3731"/>
        <v>#DIV/0!</v>
      </c>
      <c r="N4925" s="143" t="e">
        <f t="shared" si="3731"/>
        <v>#DIV/0!</v>
      </c>
      <c r="O4925" s="143" t="e">
        <f t="shared" si="3731"/>
        <v>#DIV/0!</v>
      </c>
      <c r="P4925" s="145" t="e">
        <f t="shared" si="3723"/>
        <v>#DIV/0!</v>
      </c>
      <c r="Q4925" s="70">
        <f t="shared" si="3725"/>
        <v>-1</v>
      </c>
      <c r="R4925" s="66"/>
      <c r="S4925" s="66"/>
      <c r="T4925" s="95"/>
      <c r="U4925" s="209">
        <v>2</v>
      </c>
    </row>
    <row r="4926" spans="1:21" s="61" customFormat="1" ht="15.75" hidden="1" customHeight="1" thickBot="1">
      <c r="A4926" s="61" t="s">
        <v>88</v>
      </c>
      <c r="B4926" s="213"/>
      <c r="C4926" s="54" t="s">
        <v>2101</v>
      </c>
      <c r="D4926" s="141" t="e">
        <f t="shared" si="3731"/>
        <v>#DIV/0!</v>
      </c>
      <c r="E4926" s="143" t="e">
        <f t="shared" si="3731"/>
        <v>#DIV/0!</v>
      </c>
      <c r="F4926" s="143" t="e">
        <f t="shared" si="3731"/>
        <v>#DIV/0!</v>
      </c>
      <c r="G4926" s="143" t="e">
        <f t="shared" si="3731"/>
        <v>#DIV/0!</v>
      </c>
      <c r="H4926" s="143" t="e">
        <f t="shared" si="3731"/>
        <v>#DIV/0!</v>
      </c>
      <c r="I4926" s="143" t="e">
        <f t="shared" si="3731"/>
        <v>#DIV/0!</v>
      </c>
      <c r="J4926" s="143" t="e">
        <f t="shared" si="3731"/>
        <v>#DIV/0!</v>
      </c>
      <c r="K4926" s="143" t="e">
        <f t="shared" si="3731"/>
        <v>#DIV/0!</v>
      </c>
      <c r="L4926" s="143" t="e">
        <f t="shared" si="3731"/>
        <v>#DIV/0!</v>
      </c>
      <c r="M4926" s="143" t="e">
        <f t="shared" si="3731"/>
        <v>#DIV/0!</v>
      </c>
      <c r="N4926" s="143" t="e">
        <f t="shared" si="3731"/>
        <v>#DIV/0!</v>
      </c>
      <c r="O4926" s="143" t="e">
        <f t="shared" si="3731"/>
        <v>#DIV/0!</v>
      </c>
      <c r="P4926" s="65" t="e">
        <f t="shared" si="3723"/>
        <v>#DIV/0!</v>
      </c>
      <c r="Q4926" s="72" t="e">
        <f t="shared" si="3725"/>
        <v>#DIV/0!</v>
      </c>
      <c r="R4926" s="66"/>
      <c r="S4926" s="66"/>
      <c r="T4926" s="95"/>
      <c r="U4926" s="209">
        <v>2</v>
      </c>
    </row>
    <row r="4927" spans="1:21" s="61" customFormat="1" ht="15.75" hidden="1" customHeight="1" thickBot="1">
      <c r="A4927" s="61" t="s">
        <v>88</v>
      </c>
      <c r="B4927" s="213"/>
      <c r="C4927" s="54" t="s">
        <v>2603</v>
      </c>
      <c r="D4927" s="141" t="e">
        <f t="shared" ref="D4927:O4927" si="3732">D4950/$P4950</f>
        <v>#DIV/0!</v>
      </c>
      <c r="E4927" s="143" t="e">
        <f t="shared" si="3732"/>
        <v>#DIV/0!</v>
      </c>
      <c r="F4927" s="143" t="e">
        <f t="shared" si="3732"/>
        <v>#DIV/0!</v>
      </c>
      <c r="G4927" s="143" t="e">
        <f t="shared" si="3732"/>
        <v>#DIV/0!</v>
      </c>
      <c r="H4927" s="143" t="e">
        <f>H4950/$P4950</f>
        <v>#DIV/0!</v>
      </c>
      <c r="I4927" s="143" t="e">
        <f t="shared" si="3732"/>
        <v>#DIV/0!</v>
      </c>
      <c r="J4927" s="143" t="e">
        <f t="shared" si="3732"/>
        <v>#DIV/0!</v>
      </c>
      <c r="K4927" s="143" t="e">
        <f t="shared" si="3732"/>
        <v>#DIV/0!</v>
      </c>
      <c r="L4927" s="143" t="e">
        <f t="shared" si="3732"/>
        <v>#DIV/0!</v>
      </c>
      <c r="M4927" s="143" t="e">
        <f t="shared" si="3732"/>
        <v>#DIV/0!</v>
      </c>
      <c r="N4927" s="143" t="e">
        <f t="shared" si="3732"/>
        <v>#DIV/0!</v>
      </c>
      <c r="O4927" s="143" t="e">
        <f t="shared" si="3732"/>
        <v>#DIV/0!</v>
      </c>
      <c r="P4927" s="65" t="e">
        <f t="shared" ref="P4927:P4929" si="3733">SUM(D4927:O4927)</f>
        <v>#DIV/0!</v>
      </c>
      <c r="Q4927" s="72" t="e">
        <f t="shared" ref="Q4927:Q4929" si="3734">(P4950/P4949-1)</f>
        <v>#DIV/0!</v>
      </c>
      <c r="R4927" s="66"/>
      <c r="S4927" s="66"/>
      <c r="T4927" s="95"/>
      <c r="U4927" s="209">
        <v>2</v>
      </c>
    </row>
    <row r="4928" spans="1:21" s="61" customFormat="1" ht="15.75" hidden="1" customHeight="1" thickBot="1">
      <c r="A4928" s="61" t="s">
        <v>88</v>
      </c>
      <c r="B4928" s="213"/>
      <c r="C4928" s="54" t="s">
        <v>2699</v>
      </c>
      <c r="D4928" s="141" t="e">
        <f t="shared" ref="D4928:O4928" si="3735">D4951/$P4951</f>
        <v>#DIV/0!</v>
      </c>
      <c r="E4928" s="143" t="e">
        <f t="shared" si="3735"/>
        <v>#DIV/0!</v>
      </c>
      <c r="F4928" s="143" t="e">
        <f t="shared" si="3735"/>
        <v>#DIV/0!</v>
      </c>
      <c r="G4928" s="143" t="e">
        <f t="shared" si="3735"/>
        <v>#DIV/0!</v>
      </c>
      <c r="H4928" s="143" t="e">
        <f t="shared" si="3735"/>
        <v>#DIV/0!</v>
      </c>
      <c r="I4928" s="143" t="e">
        <f t="shared" si="3735"/>
        <v>#DIV/0!</v>
      </c>
      <c r="J4928" s="143" t="e">
        <f t="shared" si="3735"/>
        <v>#DIV/0!</v>
      </c>
      <c r="K4928" s="143" t="e">
        <f t="shared" si="3735"/>
        <v>#DIV/0!</v>
      </c>
      <c r="L4928" s="143" t="e">
        <f t="shared" si="3735"/>
        <v>#DIV/0!</v>
      </c>
      <c r="M4928" s="143" t="e">
        <f t="shared" si="3735"/>
        <v>#DIV/0!</v>
      </c>
      <c r="N4928" s="143" t="e">
        <f t="shared" si="3735"/>
        <v>#DIV/0!</v>
      </c>
      <c r="O4928" s="143" t="e">
        <f t="shared" si="3735"/>
        <v>#DIV/0!</v>
      </c>
      <c r="P4928" s="65" t="e">
        <f t="shared" si="3733"/>
        <v>#DIV/0!</v>
      </c>
      <c r="Q4928" s="72" t="e">
        <f t="shared" si="3734"/>
        <v>#DIV/0!</v>
      </c>
      <c r="R4928" s="66"/>
      <c r="S4928" s="66"/>
      <c r="T4928" s="95"/>
      <c r="U4928" s="209">
        <v>2</v>
      </c>
    </row>
    <row r="4929" spans="1:21" s="61" customFormat="1" ht="15.75" hidden="1" customHeight="1" thickBot="1">
      <c r="A4929" s="61" t="s">
        <v>88</v>
      </c>
      <c r="B4929" s="213"/>
      <c r="C4929" s="54" t="s">
        <v>2795</v>
      </c>
      <c r="D4929" s="141" t="e">
        <f t="shared" ref="D4929:O4929" si="3736">D4952/$P4952</f>
        <v>#DIV/0!</v>
      </c>
      <c r="E4929" s="143" t="e">
        <f t="shared" si="3736"/>
        <v>#DIV/0!</v>
      </c>
      <c r="F4929" s="143" t="e">
        <f t="shared" si="3736"/>
        <v>#DIV/0!</v>
      </c>
      <c r="G4929" s="143" t="e">
        <f t="shared" si="3736"/>
        <v>#DIV/0!</v>
      </c>
      <c r="H4929" s="143" t="e">
        <f t="shared" si="3736"/>
        <v>#DIV/0!</v>
      </c>
      <c r="I4929" s="143" t="e">
        <f t="shared" si="3736"/>
        <v>#DIV/0!</v>
      </c>
      <c r="J4929" s="143" t="e">
        <f t="shared" si="3736"/>
        <v>#DIV/0!</v>
      </c>
      <c r="K4929" s="143" t="e">
        <f t="shared" si="3736"/>
        <v>#DIV/0!</v>
      </c>
      <c r="L4929" s="143" t="e">
        <f t="shared" si="3736"/>
        <v>#DIV/0!</v>
      </c>
      <c r="M4929" s="143" t="e">
        <f t="shared" si="3736"/>
        <v>#DIV/0!</v>
      </c>
      <c r="N4929" s="143" t="e">
        <f t="shared" si="3736"/>
        <v>#DIV/0!</v>
      </c>
      <c r="O4929" s="143" t="e">
        <f t="shared" si="3736"/>
        <v>#DIV/0!</v>
      </c>
      <c r="P4929" s="65" t="e">
        <f t="shared" si="3733"/>
        <v>#DIV/0!</v>
      </c>
      <c r="Q4929" s="72" t="e">
        <f t="shared" si="3734"/>
        <v>#DIV/0!</v>
      </c>
      <c r="R4929" s="66"/>
      <c r="S4929" s="66"/>
      <c r="T4929" s="95"/>
      <c r="U4929" s="209">
        <v>2</v>
      </c>
    </row>
    <row r="4930" spans="1:21" s="61" customFormat="1" ht="15.75" hidden="1" customHeight="1" thickBot="1">
      <c r="A4930" s="61" t="s">
        <v>88</v>
      </c>
      <c r="B4930" s="213"/>
      <c r="C4930" s="211" t="s">
        <v>409</v>
      </c>
      <c r="D4930" s="238">
        <f t="shared" ref="D4930:P4930" si="3737">D4734+D4783</f>
        <v>91.627194410000001</v>
      </c>
      <c r="E4930" s="200">
        <f t="shared" si="3737"/>
        <v>80.757269259999987</v>
      </c>
      <c r="F4930" s="200">
        <f t="shared" si="3737"/>
        <v>81.045684809999997</v>
      </c>
      <c r="G4930" s="200">
        <f t="shared" si="3737"/>
        <v>72.557820060000012</v>
      </c>
      <c r="H4930" s="200">
        <f t="shared" si="3737"/>
        <v>84.767641020000013</v>
      </c>
      <c r="I4930" s="200">
        <f t="shared" si="3737"/>
        <v>85.686852250000001</v>
      </c>
      <c r="J4930" s="200">
        <f t="shared" si="3737"/>
        <v>91.800271129999999</v>
      </c>
      <c r="K4930" s="200">
        <f t="shared" si="3737"/>
        <v>66.99448258999999</v>
      </c>
      <c r="L4930" s="200">
        <f t="shared" si="3737"/>
        <v>67.998108139999999</v>
      </c>
      <c r="M4930" s="200">
        <f t="shared" si="3737"/>
        <v>94.718110080000002</v>
      </c>
      <c r="N4930" s="200">
        <f t="shared" si="3737"/>
        <v>83.552764089999982</v>
      </c>
      <c r="O4930" s="200">
        <f t="shared" si="3737"/>
        <v>86.389436619999998</v>
      </c>
      <c r="P4930" s="201">
        <f t="shared" si="3737"/>
        <v>987.89563445999988</v>
      </c>
      <c r="Q4930" s="128"/>
      <c r="R4930" s="83"/>
      <c r="S4930" s="83"/>
      <c r="T4930" s="67"/>
      <c r="U4930" s="209">
        <v>2</v>
      </c>
    </row>
    <row r="4931" spans="1:21" s="61" customFormat="1" ht="15.75" hidden="1" customHeight="1" thickBot="1">
      <c r="A4931" s="53" t="s">
        <v>88</v>
      </c>
      <c r="B4931" s="213"/>
      <c r="C4931" s="54" t="s">
        <v>410</v>
      </c>
      <c r="D4931" s="73">
        <f t="shared" ref="D4931:O4931" si="3738">D4735+D4784</f>
        <v>81.960380100000009</v>
      </c>
      <c r="E4931" s="97">
        <f t="shared" si="3738"/>
        <v>76.838247969999998</v>
      </c>
      <c r="F4931" s="97">
        <f t="shared" si="3738"/>
        <v>74.399230739999993</v>
      </c>
      <c r="G4931" s="97">
        <f t="shared" si="3738"/>
        <v>79.281402220000004</v>
      </c>
      <c r="H4931" s="97">
        <f t="shared" si="3738"/>
        <v>79.005783730000005</v>
      </c>
      <c r="I4931" s="97">
        <f t="shared" si="3738"/>
        <v>69.185413800000006</v>
      </c>
      <c r="J4931" s="97">
        <f t="shared" si="3738"/>
        <v>93.28679729000001</v>
      </c>
      <c r="K4931" s="97">
        <f t="shared" si="3738"/>
        <v>59.141026279999998</v>
      </c>
      <c r="L4931" s="97">
        <f t="shared" si="3738"/>
        <v>76.034075689999995</v>
      </c>
      <c r="M4931" s="97">
        <f t="shared" si="3738"/>
        <v>79.432135270000003</v>
      </c>
      <c r="N4931" s="97">
        <f t="shared" si="3738"/>
        <v>81.046469490000007</v>
      </c>
      <c r="O4931" s="97">
        <f t="shared" si="3738"/>
        <v>75.432445450000003</v>
      </c>
      <c r="P4931" s="74">
        <f t="shared" ref="P4931:P4936" si="3739">SUM(D4931:O4931)</f>
        <v>925.04340803000014</v>
      </c>
      <c r="Q4931" s="325"/>
      <c r="R4931" s="357"/>
      <c r="S4931" s="357"/>
      <c r="T4931" s="287"/>
      <c r="U4931" s="209">
        <v>2</v>
      </c>
    </row>
    <row r="4932" spans="1:21" s="61" customFormat="1" ht="15.75" hidden="1" customHeight="1" thickBot="1">
      <c r="A4932" s="53" t="s">
        <v>88</v>
      </c>
      <c r="B4932" s="213"/>
      <c r="C4932" s="54" t="s">
        <v>441</v>
      </c>
      <c r="D4932" s="73">
        <f t="shared" ref="D4932:O4932" si="3740">D4736+D4785</f>
        <v>84.131143739999999</v>
      </c>
      <c r="E4932" s="97">
        <f t="shared" si="3740"/>
        <v>72.335486119999999</v>
      </c>
      <c r="F4932" s="97">
        <f t="shared" si="3740"/>
        <v>75.879925789999987</v>
      </c>
      <c r="G4932" s="97">
        <f t="shared" si="3740"/>
        <v>69.679844080000009</v>
      </c>
      <c r="H4932" s="97">
        <f t="shared" si="3740"/>
        <v>80.529713220000005</v>
      </c>
      <c r="I4932" s="97">
        <f t="shared" si="3740"/>
        <v>73.635299199999992</v>
      </c>
      <c r="J4932" s="97">
        <f t="shared" si="3740"/>
        <v>102.36542034</v>
      </c>
      <c r="K4932" s="97">
        <f t="shared" si="3740"/>
        <v>50.14063917</v>
      </c>
      <c r="L4932" s="97">
        <f t="shared" si="3740"/>
        <v>65.657263009999994</v>
      </c>
      <c r="M4932" s="97">
        <f t="shared" si="3740"/>
        <v>82.97766446</v>
      </c>
      <c r="N4932" s="97">
        <f t="shared" si="3740"/>
        <v>78.639205149999995</v>
      </c>
      <c r="O4932" s="97">
        <f t="shared" si="3740"/>
        <v>77.965566729999992</v>
      </c>
      <c r="P4932" s="74">
        <f t="shared" si="3739"/>
        <v>913.93717100999993</v>
      </c>
      <c r="Q4932" s="127"/>
      <c r="R4932" s="97">
        <f t="shared" ref="R4932:S4937" si="3741">R4736+R4785</f>
        <v>0</v>
      </c>
      <c r="S4932" s="97">
        <f t="shared" si="3741"/>
        <v>0</v>
      </c>
      <c r="T4932" s="93">
        <f t="shared" ref="T4932:T4937" si="3742">R4932-S4932</f>
        <v>0</v>
      </c>
      <c r="U4932" s="209">
        <v>2</v>
      </c>
    </row>
    <row r="4933" spans="1:21" s="61" customFormat="1" ht="15.75" hidden="1" customHeight="1" thickBot="1">
      <c r="A4933" s="53" t="s">
        <v>88</v>
      </c>
      <c r="B4933" s="213"/>
      <c r="C4933" s="54" t="s">
        <v>622</v>
      </c>
      <c r="D4933" s="73">
        <f t="shared" ref="D4933:O4933" si="3743">D4737+D4786</f>
        <v>73.018519080000004</v>
      </c>
      <c r="E4933" s="97">
        <f t="shared" si="3743"/>
        <v>73.422130210000006</v>
      </c>
      <c r="F4933" s="97">
        <f t="shared" si="3743"/>
        <v>76.83535486000001</v>
      </c>
      <c r="G4933" s="97">
        <f t="shared" si="3743"/>
        <v>69.236185949999992</v>
      </c>
      <c r="H4933" s="97">
        <f t="shared" si="3743"/>
        <v>71.709430730000008</v>
      </c>
      <c r="I4933" s="97">
        <f t="shared" si="3743"/>
        <v>76.083552569999995</v>
      </c>
      <c r="J4933" s="97">
        <f t="shared" si="3743"/>
        <v>97.709647079999996</v>
      </c>
      <c r="K4933" s="97">
        <f t="shared" si="3743"/>
        <v>52.795788880000003</v>
      </c>
      <c r="L4933" s="97">
        <f t="shared" si="3743"/>
        <v>62.840954789999998</v>
      </c>
      <c r="M4933" s="97">
        <f t="shared" si="3743"/>
        <v>74.846916440000001</v>
      </c>
      <c r="N4933" s="97">
        <f t="shared" si="3743"/>
        <v>73.428085429999996</v>
      </c>
      <c r="O4933" s="97">
        <f t="shared" si="3743"/>
        <v>72.341780600000007</v>
      </c>
      <c r="P4933" s="74">
        <f t="shared" si="3739"/>
        <v>874.26834661999999</v>
      </c>
      <c r="Q4933" s="127"/>
      <c r="R4933" s="97">
        <f t="shared" si="3741"/>
        <v>0</v>
      </c>
      <c r="S4933" s="97">
        <f t="shared" si="3741"/>
        <v>0</v>
      </c>
      <c r="T4933" s="93">
        <f t="shared" si="3742"/>
        <v>0</v>
      </c>
      <c r="U4933" s="209">
        <v>2</v>
      </c>
    </row>
    <row r="4934" spans="1:21" s="61" customFormat="1" ht="15.75" hidden="1" customHeight="1" thickBot="1">
      <c r="A4934" s="53" t="s">
        <v>88</v>
      </c>
      <c r="B4934" s="213"/>
      <c r="C4934" s="54" t="s">
        <v>718</v>
      </c>
      <c r="D4934" s="73">
        <f t="shared" ref="D4934:O4934" si="3744">D4738+D4787</f>
        <v>77.836508739999999</v>
      </c>
      <c r="E4934" s="97">
        <f t="shared" si="3744"/>
        <v>72.057550669999998</v>
      </c>
      <c r="F4934" s="97">
        <f t="shared" si="3744"/>
        <v>74.90624299000001</v>
      </c>
      <c r="G4934" s="97">
        <f t="shared" si="3744"/>
        <v>72.339212070000002</v>
      </c>
      <c r="H4934" s="97">
        <f t="shared" si="3744"/>
        <v>68.539766400000005</v>
      </c>
      <c r="I4934" s="97">
        <f t="shared" si="3744"/>
        <v>89.412468639999986</v>
      </c>
      <c r="J4934" s="97">
        <f t="shared" si="3744"/>
        <v>89.454951590000007</v>
      </c>
      <c r="K4934" s="97">
        <f t="shared" si="3744"/>
        <v>34.116337739999999</v>
      </c>
      <c r="L4934" s="97">
        <f t="shared" si="3744"/>
        <v>78.420914350000004</v>
      </c>
      <c r="M4934" s="97">
        <f t="shared" si="3744"/>
        <v>75.811757009999994</v>
      </c>
      <c r="N4934" s="97">
        <f t="shared" si="3744"/>
        <v>79.541600389999999</v>
      </c>
      <c r="O4934" s="97">
        <f t="shared" si="3744"/>
        <v>76.332247199999998</v>
      </c>
      <c r="P4934" s="74">
        <f t="shared" si="3739"/>
        <v>888.76955778999991</v>
      </c>
      <c r="Q4934" s="127"/>
      <c r="R4934" s="97">
        <f t="shared" si="3741"/>
        <v>0</v>
      </c>
      <c r="S4934" s="97">
        <f t="shared" si="3741"/>
        <v>0</v>
      </c>
      <c r="T4934" s="93">
        <f t="shared" si="3742"/>
        <v>0</v>
      </c>
      <c r="U4934" s="209">
        <v>2</v>
      </c>
    </row>
    <row r="4935" spans="1:21" s="61" customFormat="1" ht="15.75" hidden="1" customHeight="1" thickBot="1">
      <c r="A4935" s="53" t="s">
        <v>88</v>
      </c>
      <c r="B4935" s="213"/>
      <c r="C4935" s="54" t="s">
        <v>807</v>
      </c>
      <c r="D4935" s="73">
        <f t="shared" ref="D4935:O4935" si="3745">D4739+D4788</f>
        <v>78.083830299999988</v>
      </c>
      <c r="E4935" s="97">
        <f t="shared" si="3745"/>
        <v>75.956973750000003</v>
      </c>
      <c r="F4935" s="97">
        <f t="shared" si="3745"/>
        <v>75.755064960000013</v>
      </c>
      <c r="G4935" s="97">
        <f t="shared" si="3745"/>
        <v>66.428856419999974</v>
      </c>
      <c r="H4935" s="97">
        <f t="shared" si="3745"/>
        <v>75.094619760000029</v>
      </c>
      <c r="I4935" s="97">
        <f t="shared" si="3745"/>
        <v>80.496298650000028</v>
      </c>
      <c r="J4935" s="97">
        <f t="shared" si="3745"/>
        <v>86.391047529999952</v>
      </c>
      <c r="K4935" s="97">
        <f t="shared" si="3745"/>
        <v>61.656378349999983</v>
      </c>
      <c r="L4935" s="97">
        <f t="shared" si="3745"/>
        <v>73.308159630000006</v>
      </c>
      <c r="M4935" s="97">
        <f t="shared" si="3745"/>
        <v>77.085538180000057</v>
      </c>
      <c r="N4935" s="97">
        <f t="shared" si="3745"/>
        <v>81.038068729999921</v>
      </c>
      <c r="O4935" s="97">
        <f t="shared" si="3745"/>
        <v>71.043752000000012</v>
      </c>
      <c r="P4935" s="74">
        <f t="shared" si="3739"/>
        <v>902.33858826000005</v>
      </c>
      <c r="Q4935" s="127"/>
      <c r="R4935" s="97">
        <f t="shared" si="3741"/>
        <v>0</v>
      </c>
      <c r="S4935" s="97">
        <f t="shared" si="3741"/>
        <v>0</v>
      </c>
      <c r="T4935" s="93">
        <f t="shared" si="3742"/>
        <v>0</v>
      </c>
      <c r="U4935" s="209">
        <v>2</v>
      </c>
    </row>
    <row r="4936" spans="1:21" s="61" customFormat="1" ht="15.75" hidden="1" customHeight="1" thickBot="1">
      <c r="A4936" s="53" t="s">
        <v>88</v>
      </c>
      <c r="B4936" s="213"/>
      <c r="C4936" s="54" t="s">
        <v>886</v>
      </c>
      <c r="D4936" s="243">
        <f t="shared" ref="D4936:O4936" si="3746">D4740+D4789</f>
        <v>79.116205300000004</v>
      </c>
      <c r="E4936" s="284">
        <f t="shared" si="3746"/>
        <v>70.756379960000004</v>
      </c>
      <c r="F4936" s="284">
        <f t="shared" si="3746"/>
        <v>84.472250899999977</v>
      </c>
      <c r="G4936" s="284">
        <f t="shared" si="3746"/>
        <v>62.096866770000005</v>
      </c>
      <c r="H4936" s="284">
        <f t="shared" si="3746"/>
        <v>80.541446690000001</v>
      </c>
      <c r="I4936" s="284">
        <f t="shared" si="3746"/>
        <v>80.002333820000018</v>
      </c>
      <c r="J4936" s="284">
        <f t="shared" si="3746"/>
        <v>83.074778280000004</v>
      </c>
      <c r="K4936" s="284">
        <f t="shared" si="3746"/>
        <v>51.983074229999971</v>
      </c>
      <c r="L4936" s="284">
        <f t="shared" si="3746"/>
        <v>70.892912779999961</v>
      </c>
      <c r="M4936" s="284">
        <f t="shared" si="3746"/>
        <v>80.293871790000026</v>
      </c>
      <c r="N4936" s="284">
        <f t="shared" si="3746"/>
        <v>73.990948610000004</v>
      </c>
      <c r="O4936" s="284">
        <f t="shared" si="3746"/>
        <v>78.645298739999959</v>
      </c>
      <c r="P4936" s="244">
        <f t="shared" si="3739"/>
        <v>895.86636786999986</v>
      </c>
      <c r="Q4936" s="80"/>
      <c r="R4936" s="73">
        <f t="shared" si="3741"/>
        <v>0</v>
      </c>
      <c r="S4936" s="97">
        <f t="shared" si="3741"/>
        <v>0</v>
      </c>
      <c r="T4936" s="76">
        <f>S4936-R4936</f>
        <v>0</v>
      </c>
      <c r="U4936" s="209">
        <v>2</v>
      </c>
    </row>
    <row r="4937" spans="1:21" s="61" customFormat="1" ht="15.75" hidden="1" customHeight="1" thickBot="1">
      <c r="A4937" s="53" t="s">
        <v>88</v>
      </c>
      <c r="B4937" s="512"/>
      <c r="C4937" s="164" t="s">
        <v>970</v>
      </c>
      <c r="D4937" s="243">
        <f t="shared" ref="D4937:O4937" si="3747">D4741+D4790</f>
        <v>74.398516010000009</v>
      </c>
      <c r="E4937" s="284">
        <f t="shared" si="3747"/>
        <v>70.269203089999991</v>
      </c>
      <c r="F4937" s="284">
        <f t="shared" si="3747"/>
        <v>79.878929330000005</v>
      </c>
      <c r="G4937" s="284">
        <f t="shared" si="3747"/>
        <v>68.279646490000019</v>
      </c>
      <c r="H4937" s="284">
        <f t="shared" si="3747"/>
        <v>72.817933799999992</v>
      </c>
      <c r="I4937" s="284">
        <f t="shared" si="3747"/>
        <v>73.956360139999973</v>
      </c>
      <c r="J4937" s="284">
        <f t="shared" si="3747"/>
        <v>77.517734410000045</v>
      </c>
      <c r="K4937" s="284">
        <f t="shared" si="3747"/>
        <v>66.669914860000034</v>
      </c>
      <c r="L4937" s="284">
        <f t="shared" si="3747"/>
        <v>71.242393329999899</v>
      </c>
      <c r="M4937" s="284">
        <f t="shared" si="3747"/>
        <v>78.215395790000002</v>
      </c>
      <c r="N4937" s="284">
        <f t="shared" si="3747"/>
        <v>69.566413980000078</v>
      </c>
      <c r="O4937" s="284">
        <f t="shared" si="3747"/>
        <v>68.863268059999953</v>
      </c>
      <c r="P4937" s="244">
        <f>SUM(D4937:O4937)</f>
        <v>871.6757092900001</v>
      </c>
      <c r="Q4937" s="80"/>
      <c r="R4937" s="284">
        <f t="shared" si="3741"/>
        <v>870.1</v>
      </c>
      <c r="S4937" s="284">
        <f t="shared" si="3741"/>
        <v>870.1</v>
      </c>
      <c r="T4937" s="358">
        <f t="shared" si="3742"/>
        <v>0</v>
      </c>
      <c r="U4937" s="209">
        <v>2</v>
      </c>
    </row>
    <row r="4938" spans="1:21" s="61" customFormat="1" ht="15.6" customHeight="1" thickBot="1">
      <c r="A4938" s="53" t="s">
        <v>88</v>
      </c>
      <c r="B4938" s="513">
        <v>799</v>
      </c>
      <c r="C4938" s="561" t="s">
        <v>2827</v>
      </c>
      <c r="D4938" s="279">
        <f>D4742+D4889</f>
        <v>53.800000000000004</v>
      </c>
      <c r="E4938" s="279">
        <f t="shared" ref="E4938:O4938" si="3748">E4742+E4889</f>
        <v>44.099999999999994</v>
      </c>
      <c r="F4938" s="279">
        <f t="shared" si="3748"/>
        <v>50.6</v>
      </c>
      <c r="G4938" s="279">
        <f t="shared" si="3748"/>
        <v>46.800000000000004</v>
      </c>
      <c r="H4938" s="279">
        <f t="shared" si="3748"/>
        <v>45</v>
      </c>
      <c r="I4938" s="279">
        <f t="shared" si="3748"/>
        <v>51.5</v>
      </c>
      <c r="J4938" s="279">
        <f t="shared" si="3748"/>
        <v>53.2</v>
      </c>
      <c r="K4938" s="279">
        <f t="shared" si="3748"/>
        <v>38.4</v>
      </c>
      <c r="L4938" s="279">
        <f t="shared" si="3748"/>
        <v>43.6</v>
      </c>
      <c r="M4938" s="279">
        <f t="shared" si="3748"/>
        <v>52</v>
      </c>
      <c r="N4938" s="279">
        <f t="shared" si="3748"/>
        <v>45.099999999999994</v>
      </c>
      <c r="O4938" s="279">
        <f t="shared" si="3748"/>
        <v>51.199999999999996</v>
      </c>
      <c r="P4938" s="511">
        <f>SUM(D4938:O4938)</f>
        <v>575.30000000000007</v>
      </c>
      <c r="Q4938" s="81"/>
      <c r="R4938" s="279">
        <f t="shared" ref="R4938:S4949" si="3749">R4742+R4889</f>
        <v>575.29999999999995</v>
      </c>
      <c r="S4938" s="279">
        <f t="shared" si="3749"/>
        <v>575.30000000000007</v>
      </c>
      <c r="T4938" s="527">
        <f>R4938-S4938</f>
        <v>0</v>
      </c>
      <c r="U4938" s="209">
        <v>1</v>
      </c>
    </row>
    <row r="4939" spans="1:21" s="61" customFormat="1" ht="15.75" hidden="1" customHeight="1" thickBot="1">
      <c r="A4939" s="53" t="s">
        <v>88</v>
      </c>
      <c r="B4939" s="409"/>
      <c r="C4939" s="169" t="s">
        <v>1106</v>
      </c>
      <c r="D4939" s="77">
        <f>D4743+D4890</f>
        <v>74.402186739999991</v>
      </c>
      <c r="E4939" s="77">
        <f t="shared" ref="E4939:O4939" si="3750">E4743+E4890</f>
        <v>68.959249910000011</v>
      </c>
      <c r="F4939" s="77">
        <f t="shared" si="3750"/>
        <v>82.194009080000001</v>
      </c>
      <c r="G4939" s="77">
        <f t="shared" si="3750"/>
        <v>65.720744369999991</v>
      </c>
      <c r="H4939" s="77">
        <f t="shared" si="3750"/>
        <v>67.914871779999999</v>
      </c>
      <c r="I4939" s="77">
        <f t="shared" si="3750"/>
        <v>72.119929020000001</v>
      </c>
      <c r="J4939" s="77">
        <f t="shared" si="3750"/>
        <v>76.408696309999996</v>
      </c>
      <c r="K4939" s="77">
        <f t="shared" si="3750"/>
        <v>62.056136519999981</v>
      </c>
      <c r="L4939" s="77">
        <f t="shared" si="3750"/>
        <v>66.485293500000012</v>
      </c>
      <c r="M4939" s="77">
        <f t="shared" si="3750"/>
        <v>65.861016030000002</v>
      </c>
      <c r="N4939" s="77">
        <f t="shared" si="3750"/>
        <v>58.647103750000014</v>
      </c>
      <c r="O4939" s="77">
        <f t="shared" si="3750"/>
        <v>78.929845159999942</v>
      </c>
      <c r="P4939" s="78">
        <f>SUM(D4939:O4939)</f>
        <v>839.69908216999988</v>
      </c>
      <c r="Q4939" s="75"/>
      <c r="R4939" s="77">
        <f t="shared" si="3749"/>
        <v>851.2</v>
      </c>
      <c r="S4939" s="77">
        <f t="shared" si="3749"/>
        <v>851.2</v>
      </c>
      <c r="T4939" s="539">
        <f>R4939-S4939</f>
        <v>0</v>
      </c>
      <c r="U4939" s="209">
        <v>2</v>
      </c>
    </row>
    <row r="4940" spans="1:21" s="61" customFormat="1" ht="15.75" hidden="1" customHeight="1" thickBot="1">
      <c r="A4940" s="53" t="s">
        <v>88</v>
      </c>
      <c r="B4940" s="62"/>
      <c r="C4940" s="53" t="s">
        <v>2092</v>
      </c>
      <c r="D4940" s="73">
        <f t="shared" ref="D4940:O4940" si="3751">D4744+D4891</f>
        <v>72.986178269999996</v>
      </c>
      <c r="E4940" s="73">
        <f t="shared" si="3751"/>
        <v>63.602332320000002</v>
      </c>
      <c r="F4940" s="73">
        <f t="shared" si="3751"/>
        <v>75.275355880000006</v>
      </c>
      <c r="G4940" s="73">
        <f t="shared" si="3751"/>
        <v>51.905958979999994</v>
      </c>
      <c r="H4940" s="73">
        <f t="shared" si="3751"/>
        <v>74.078532049999978</v>
      </c>
      <c r="I4940" s="73">
        <f t="shared" si="3751"/>
        <v>60.350331290000021</v>
      </c>
      <c r="J4940" s="73">
        <f t="shared" si="3751"/>
        <v>81.842319889999985</v>
      </c>
      <c r="K4940" s="73">
        <f t="shared" si="3751"/>
        <v>57.584626499999978</v>
      </c>
      <c r="L4940" s="73">
        <f t="shared" si="3751"/>
        <v>73.584476669999987</v>
      </c>
      <c r="M4940" s="73">
        <f t="shared" si="3751"/>
        <v>83.682715649999992</v>
      </c>
      <c r="N4940" s="73">
        <f t="shared" si="3751"/>
        <v>63.063938090000022</v>
      </c>
      <c r="O4940" s="73">
        <f t="shared" si="3751"/>
        <v>59.791046649999984</v>
      </c>
      <c r="P4940" s="74">
        <f t="shared" ref="P4940:P4949" si="3752">SUM(D4940:O4940)</f>
        <v>817.74781224000003</v>
      </c>
      <c r="Q4940" s="75"/>
      <c r="R4940" s="73">
        <f t="shared" si="3749"/>
        <v>790.6</v>
      </c>
      <c r="S4940" s="73">
        <f t="shared" si="3749"/>
        <v>790.6</v>
      </c>
      <c r="T4940" s="273">
        <f t="shared" ref="T4940:T4949" si="3753">R4940-S4940</f>
        <v>0</v>
      </c>
      <c r="U4940" s="209">
        <v>2</v>
      </c>
    </row>
    <row r="4941" spans="1:21" s="61" customFormat="1" ht="15.75" hidden="1" customHeight="1" thickBot="1">
      <c r="A4941" s="53" t="s">
        <v>88</v>
      </c>
      <c r="B4941" s="62"/>
      <c r="C4941" s="54" t="s">
        <v>2093</v>
      </c>
      <c r="D4941" s="73">
        <f t="shared" ref="D4941:O4941" si="3754">D4745+D4892</f>
        <v>76.362232109999994</v>
      </c>
      <c r="E4941" s="73">
        <f t="shared" si="3754"/>
        <v>65.71944766</v>
      </c>
      <c r="F4941" s="73">
        <f t="shared" si="3754"/>
        <v>76.931398409999986</v>
      </c>
      <c r="G4941" s="73">
        <f t="shared" si="3754"/>
        <v>60.926404770000005</v>
      </c>
      <c r="H4941" s="73">
        <f t="shared" si="3754"/>
        <v>64.084990619999999</v>
      </c>
      <c r="I4941" s="73">
        <f t="shared" si="3754"/>
        <v>76.660633480000016</v>
      </c>
      <c r="J4941" s="73">
        <f t="shared" si="3754"/>
        <v>72.855629039999968</v>
      </c>
      <c r="K4941" s="73">
        <f t="shared" si="3754"/>
        <v>51.347058780000019</v>
      </c>
      <c r="L4941" s="73">
        <f t="shared" si="3754"/>
        <v>60.994864400000047</v>
      </c>
      <c r="M4941" s="73">
        <f t="shared" si="3754"/>
        <v>70.1226573</v>
      </c>
      <c r="N4941" s="73">
        <f t="shared" si="3754"/>
        <v>75.057765829999951</v>
      </c>
      <c r="O4941" s="73">
        <f t="shared" si="3754"/>
        <v>59.984205209999999</v>
      </c>
      <c r="P4941" s="74">
        <f t="shared" si="3752"/>
        <v>811.04728761000001</v>
      </c>
      <c r="Q4941" s="79"/>
      <c r="R4941" s="73">
        <f t="shared" si="3749"/>
        <v>821.6</v>
      </c>
      <c r="S4941" s="73">
        <f t="shared" si="3749"/>
        <v>821.6</v>
      </c>
      <c r="T4941" s="93">
        <f t="shared" si="3753"/>
        <v>0</v>
      </c>
      <c r="U4941" s="209">
        <v>2</v>
      </c>
    </row>
    <row r="4942" spans="1:21" s="61" customFormat="1" ht="15.6" hidden="1" customHeight="1" thickBot="1">
      <c r="A4942" s="53" t="s">
        <v>88</v>
      </c>
      <c r="B4942" s="62"/>
      <c r="C4942" s="54" t="s">
        <v>2094</v>
      </c>
      <c r="D4942" s="73">
        <f t="shared" ref="D4942:O4942" si="3755">D4746+D4893</f>
        <v>79.200070269999998</v>
      </c>
      <c r="E4942" s="73">
        <f t="shared" si="3755"/>
        <v>56.784918660000002</v>
      </c>
      <c r="F4942" s="73">
        <f t="shared" si="3755"/>
        <v>65.21605910000001</v>
      </c>
      <c r="G4942" s="73">
        <f t="shared" si="3755"/>
        <v>66.597454329999977</v>
      </c>
      <c r="H4942" s="73">
        <f t="shared" si="3755"/>
        <v>62.205056309999989</v>
      </c>
      <c r="I4942" s="73">
        <f t="shared" si="3755"/>
        <v>67.624434160000035</v>
      </c>
      <c r="J4942" s="73">
        <f t="shared" si="3755"/>
        <v>73.667966629999995</v>
      </c>
      <c r="K4942" s="73">
        <f t="shared" si="3755"/>
        <v>51.922833189999977</v>
      </c>
      <c r="L4942" s="73">
        <f t="shared" si="3755"/>
        <v>59.991666020000011</v>
      </c>
      <c r="M4942" s="73">
        <f t="shared" si="3755"/>
        <v>72.623647240000025</v>
      </c>
      <c r="N4942" s="73">
        <f t="shared" si="3755"/>
        <v>62.566880959999935</v>
      </c>
      <c r="O4942" s="73">
        <f t="shared" si="3755"/>
        <v>67.809760130000001</v>
      </c>
      <c r="P4942" s="74">
        <f t="shared" si="3752"/>
        <v>786.21074699999997</v>
      </c>
      <c r="Q4942" s="79"/>
      <c r="R4942" s="73">
        <f t="shared" si="3749"/>
        <v>798</v>
      </c>
      <c r="S4942" s="73">
        <f t="shared" si="3749"/>
        <v>798</v>
      </c>
      <c r="T4942" s="93">
        <f t="shared" si="3753"/>
        <v>0</v>
      </c>
      <c r="U4942" s="209">
        <v>2</v>
      </c>
    </row>
    <row r="4943" spans="1:21" s="61" customFormat="1" ht="15.6" hidden="1" customHeight="1" thickBot="1">
      <c r="A4943" s="53" t="s">
        <v>88</v>
      </c>
      <c r="B4943" s="62"/>
      <c r="C4943" s="54" t="s">
        <v>2095</v>
      </c>
      <c r="D4943" s="73">
        <f t="shared" ref="D4943:O4943" si="3756">D4747+D4894</f>
        <v>69.919485879999996</v>
      </c>
      <c r="E4943" s="73">
        <f t="shared" si="3756"/>
        <v>56.48780318</v>
      </c>
      <c r="F4943" s="73">
        <f t="shared" si="3756"/>
        <v>63.80362367</v>
      </c>
      <c r="G4943" s="73">
        <f t="shared" si="3756"/>
        <v>62.803992139999998</v>
      </c>
      <c r="H4943" s="73">
        <f t="shared" si="3756"/>
        <v>51.032384489999984</v>
      </c>
      <c r="I4943" s="73">
        <f t="shared" si="3756"/>
        <v>69.794119090000038</v>
      </c>
      <c r="J4943" s="73">
        <f t="shared" si="3756"/>
        <v>78.83642288999998</v>
      </c>
      <c r="K4943" s="73">
        <f t="shared" si="3756"/>
        <v>40.006226860000005</v>
      </c>
      <c r="L4943" s="73">
        <f t="shared" si="3756"/>
        <v>54.645567749999998</v>
      </c>
      <c r="M4943" s="73">
        <f t="shared" si="3756"/>
        <v>72.919071479999957</v>
      </c>
      <c r="N4943" s="73">
        <f t="shared" si="3756"/>
        <v>63.127241080000047</v>
      </c>
      <c r="O4943" s="73">
        <f t="shared" si="3756"/>
        <v>63.058776519999967</v>
      </c>
      <c r="P4943" s="74">
        <f t="shared" si="3752"/>
        <v>746.43471503000001</v>
      </c>
      <c r="Q4943" s="79"/>
      <c r="R4943" s="73">
        <f t="shared" si="3749"/>
        <v>752.7</v>
      </c>
      <c r="S4943" s="73">
        <f t="shared" si="3749"/>
        <v>752.7</v>
      </c>
      <c r="T4943" s="93">
        <f t="shared" si="3753"/>
        <v>0</v>
      </c>
      <c r="U4943" s="209">
        <v>2</v>
      </c>
    </row>
    <row r="4944" spans="1:21" s="61" customFormat="1" ht="15.75" hidden="1" customHeight="1" thickBot="1">
      <c r="A4944" s="53" t="s">
        <v>88</v>
      </c>
      <c r="B4944" s="62">
        <f>+B4938+1</f>
        <v>800</v>
      </c>
      <c r="C4944" s="54" t="s">
        <v>2096</v>
      </c>
      <c r="D4944" s="73">
        <f t="shared" ref="D4944:O4944" si="3757">D4748+D4895</f>
        <v>55.923947890000001</v>
      </c>
      <c r="E4944" s="73">
        <f t="shared" si="3757"/>
        <v>49.16753340999999</v>
      </c>
      <c r="F4944" s="73">
        <f t="shared" si="3757"/>
        <v>65.643437910000003</v>
      </c>
      <c r="G4944" s="73">
        <f t="shared" si="3757"/>
        <v>17.243639449999989</v>
      </c>
      <c r="H4944" s="73">
        <f t="shared" si="3757"/>
        <v>53.252896610000022</v>
      </c>
      <c r="I4944" s="73">
        <f t="shared" si="3757"/>
        <v>105.01490686999998</v>
      </c>
      <c r="J4944" s="73">
        <f t="shared" si="3757"/>
        <v>68.776052730000018</v>
      </c>
      <c r="K4944" s="73">
        <f t="shared" si="3757"/>
        <v>43.24483610999998</v>
      </c>
      <c r="L4944" s="73">
        <f t="shared" si="3757"/>
        <v>46.163312869999999</v>
      </c>
      <c r="M4944" s="73">
        <f t="shared" si="3757"/>
        <v>65.40807070000001</v>
      </c>
      <c r="N4944" s="73">
        <f t="shared" si="3757"/>
        <v>25.910607080000016</v>
      </c>
      <c r="O4944" s="73">
        <f t="shared" si="3757"/>
        <v>87.605588759999947</v>
      </c>
      <c r="P4944" s="74">
        <f t="shared" si="3752"/>
        <v>683.35483038999996</v>
      </c>
      <c r="Q4944" s="79"/>
      <c r="R4944" s="97">
        <f t="shared" si="3749"/>
        <v>705.9</v>
      </c>
      <c r="S4944" s="73">
        <f t="shared" si="3749"/>
        <v>705.9</v>
      </c>
      <c r="T4944" s="93">
        <f t="shared" si="3753"/>
        <v>0</v>
      </c>
      <c r="U4944" s="209">
        <v>2</v>
      </c>
    </row>
    <row r="4945" spans="1:21" s="61" customFormat="1" ht="15.75" hidden="1" customHeight="1" thickBot="1">
      <c r="A4945" s="53" t="s">
        <v>88</v>
      </c>
      <c r="B4945" s="408">
        <v>854</v>
      </c>
      <c r="C4945" s="596" t="s">
        <v>2097</v>
      </c>
      <c r="D4945" s="243">
        <f t="shared" ref="D4945:O4945" si="3758">D4749+D4896</f>
        <v>55.721226980000004</v>
      </c>
      <c r="E4945" s="243">
        <f t="shared" si="3758"/>
        <v>52.90353296</v>
      </c>
      <c r="F4945" s="243">
        <f t="shared" si="3758"/>
        <v>52.338495279999997</v>
      </c>
      <c r="G4945" s="243">
        <f t="shared" si="3758"/>
        <v>55.013253079999998</v>
      </c>
      <c r="H4945" s="243">
        <f t="shared" si="3758"/>
        <v>47.520710410000007</v>
      </c>
      <c r="I4945" s="243">
        <f t="shared" si="3758"/>
        <v>64.157540569999981</v>
      </c>
      <c r="J4945" s="243">
        <f t="shared" si="3758"/>
        <v>57.741698700000022</v>
      </c>
      <c r="K4945" s="243">
        <f t="shared" si="3758"/>
        <v>45.212929379999984</v>
      </c>
      <c r="L4945" s="243">
        <f t="shared" si="3758"/>
        <v>53.757282050000008</v>
      </c>
      <c r="M4945" s="243">
        <f t="shared" si="3758"/>
        <v>52.586963699999991</v>
      </c>
      <c r="N4945" s="243">
        <f t="shared" si="3758"/>
        <v>52.882942310000011</v>
      </c>
      <c r="O4945" s="243">
        <f t="shared" si="3758"/>
        <v>50.374132870000068</v>
      </c>
      <c r="P4945" s="244">
        <f t="shared" si="3752"/>
        <v>640.21070829000007</v>
      </c>
      <c r="Q4945" s="79"/>
      <c r="R4945" s="243">
        <f t="shared" si="3749"/>
        <v>645.09999999999991</v>
      </c>
      <c r="S4945" s="243">
        <f t="shared" si="3749"/>
        <v>645.09999999999991</v>
      </c>
      <c r="T4945" s="358">
        <f t="shared" si="3753"/>
        <v>0</v>
      </c>
      <c r="U4945" s="209">
        <v>2</v>
      </c>
    </row>
    <row r="4946" spans="1:21" s="61" customFormat="1" ht="15.75" customHeight="1" thickBot="1">
      <c r="A4946" s="53" t="s">
        <v>88</v>
      </c>
      <c r="B4946" s="513">
        <v>800</v>
      </c>
      <c r="C4946" s="561" t="s">
        <v>2098</v>
      </c>
      <c r="D4946" s="279">
        <f t="shared" ref="D4946:O4946" si="3759">D4750+D4897</f>
        <v>52.701973010000003</v>
      </c>
      <c r="E4946" s="279">
        <f t="shared" si="3759"/>
        <v>49.742895999999995</v>
      </c>
      <c r="F4946" s="279">
        <f t="shared" si="3759"/>
        <v>50.967058860000009</v>
      </c>
      <c r="G4946" s="279">
        <f t="shared" si="3759"/>
        <v>49.640150250000005</v>
      </c>
      <c r="H4946" s="279">
        <f t="shared" si="3759"/>
        <v>44.920468079999985</v>
      </c>
      <c r="I4946" s="279">
        <f t="shared" si="3759"/>
        <v>57.646882080000019</v>
      </c>
      <c r="J4946" s="279">
        <f t="shared" si="3759"/>
        <v>54.4</v>
      </c>
      <c r="K4946" s="279">
        <f t="shared" si="3759"/>
        <v>43</v>
      </c>
      <c r="L4946" s="279">
        <f t="shared" si="3759"/>
        <v>48.300000000000004</v>
      </c>
      <c r="M4946" s="279">
        <f t="shared" si="3759"/>
        <v>49.599999999999994</v>
      </c>
      <c r="N4946" s="279">
        <f t="shared" si="3759"/>
        <v>47.8</v>
      </c>
      <c r="O4946" s="279">
        <f t="shared" si="3759"/>
        <v>55.180571720000017</v>
      </c>
      <c r="P4946" s="511">
        <f t="shared" si="3752"/>
        <v>603.9</v>
      </c>
      <c r="Q4946" s="523"/>
      <c r="R4946" s="279">
        <f t="shared" si="3749"/>
        <v>603.90000000000009</v>
      </c>
      <c r="S4946" s="279">
        <f t="shared" si="3749"/>
        <v>603.90000000000009</v>
      </c>
      <c r="T4946" s="527">
        <f t="shared" si="3753"/>
        <v>0</v>
      </c>
      <c r="U4946" s="209">
        <v>1</v>
      </c>
    </row>
    <row r="4947" spans="1:21" s="61" customFormat="1" ht="15.75" customHeight="1" thickBot="1">
      <c r="A4947" s="53" t="s">
        <v>88</v>
      </c>
      <c r="B4947" s="513">
        <v>801</v>
      </c>
      <c r="C4947" s="561" t="s">
        <v>2099</v>
      </c>
      <c r="D4947" s="279">
        <f t="shared" ref="D4947:O4947" si="3760">D4751+D4898</f>
        <v>53.800000000000004</v>
      </c>
      <c r="E4947" s="279">
        <f t="shared" si="3760"/>
        <v>44.099999999999994</v>
      </c>
      <c r="F4947" s="279">
        <f t="shared" si="3760"/>
        <v>50.6</v>
      </c>
      <c r="G4947" s="279">
        <f t="shared" si="3760"/>
        <v>46.800000000000004</v>
      </c>
      <c r="H4947" s="279">
        <f t="shared" si="3760"/>
        <v>45</v>
      </c>
      <c r="I4947" s="279">
        <f t="shared" si="3760"/>
        <v>51.5</v>
      </c>
      <c r="J4947" s="279">
        <f t="shared" si="3760"/>
        <v>53.2</v>
      </c>
      <c r="K4947" s="279">
        <f t="shared" si="3760"/>
        <v>38.4</v>
      </c>
      <c r="L4947" s="279">
        <f t="shared" si="3760"/>
        <v>43.6</v>
      </c>
      <c r="M4947" s="279">
        <f t="shared" si="3760"/>
        <v>52</v>
      </c>
      <c r="N4947" s="279">
        <f t="shared" si="3760"/>
        <v>45.099999999999994</v>
      </c>
      <c r="O4947" s="279">
        <f t="shared" si="3760"/>
        <v>51.199999999999996</v>
      </c>
      <c r="P4947" s="511">
        <f t="shared" si="3752"/>
        <v>575.30000000000007</v>
      </c>
      <c r="Q4947" s="523"/>
      <c r="R4947" s="279">
        <f t="shared" si="3749"/>
        <v>575.29999999999995</v>
      </c>
      <c r="S4947" s="279">
        <f t="shared" si="3749"/>
        <v>575.30000000000007</v>
      </c>
      <c r="T4947" s="527">
        <f t="shared" si="3753"/>
        <v>0</v>
      </c>
      <c r="U4947" s="209">
        <v>1</v>
      </c>
    </row>
    <row r="4948" spans="1:21" s="61" customFormat="1" ht="15.75" hidden="1" customHeight="1" thickBot="1">
      <c r="A4948" s="53" t="s">
        <v>88</v>
      </c>
      <c r="B4948" s="409"/>
      <c r="C4948" s="597" t="s">
        <v>2100</v>
      </c>
      <c r="D4948" s="77">
        <f t="shared" ref="D4948:O4948" si="3761">D4752+D4899</f>
        <v>0</v>
      </c>
      <c r="E4948" s="77">
        <f t="shared" si="3761"/>
        <v>0</v>
      </c>
      <c r="F4948" s="77">
        <f t="shared" si="3761"/>
        <v>0</v>
      </c>
      <c r="G4948" s="77">
        <f t="shared" si="3761"/>
        <v>0</v>
      </c>
      <c r="H4948" s="77">
        <f t="shared" si="3761"/>
        <v>0</v>
      </c>
      <c r="I4948" s="77">
        <f t="shared" si="3761"/>
        <v>0</v>
      </c>
      <c r="J4948" s="77">
        <f t="shared" si="3761"/>
        <v>0</v>
      </c>
      <c r="K4948" s="77">
        <f t="shared" si="3761"/>
        <v>0</v>
      </c>
      <c r="L4948" s="77">
        <f t="shared" si="3761"/>
        <v>0</v>
      </c>
      <c r="M4948" s="77">
        <f t="shared" si="3761"/>
        <v>0</v>
      </c>
      <c r="N4948" s="77">
        <f t="shared" si="3761"/>
        <v>0</v>
      </c>
      <c r="O4948" s="77">
        <f t="shared" si="3761"/>
        <v>0</v>
      </c>
      <c r="P4948" s="78">
        <f t="shared" si="3752"/>
        <v>0</v>
      </c>
      <c r="Q4948" s="80"/>
      <c r="R4948" s="77">
        <f t="shared" si="3749"/>
        <v>0</v>
      </c>
      <c r="S4948" s="77">
        <f t="shared" si="3749"/>
        <v>0</v>
      </c>
      <c r="T4948" s="393">
        <f t="shared" si="3753"/>
        <v>0</v>
      </c>
      <c r="U4948" s="209">
        <v>2</v>
      </c>
    </row>
    <row r="4949" spans="1:21" s="61" customFormat="1" ht="15.75" hidden="1" customHeight="1" thickBot="1">
      <c r="A4949" s="53" t="s">
        <v>88</v>
      </c>
      <c r="B4949" s="213"/>
      <c r="C4949" s="54" t="s">
        <v>2101</v>
      </c>
      <c r="D4949" s="73">
        <f t="shared" ref="D4949:O4949" si="3762">D4753+D4900</f>
        <v>0</v>
      </c>
      <c r="E4949" s="73">
        <f t="shared" si="3762"/>
        <v>0</v>
      </c>
      <c r="F4949" s="73">
        <f t="shared" si="3762"/>
        <v>0</v>
      </c>
      <c r="G4949" s="73">
        <f t="shared" si="3762"/>
        <v>0</v>
      </c>
      <c r="H4949" s="73">
        <f t="shared" si="3762"/>
        <v>0</v>
      </c>
      <c r="I4949" s="73">
        <f t="shared" si="3762"/>
        <v>0</v>
      </c>
      <c r="J4949" s="73">
        <f t="shared" si="3762"/>
        <v>0</v>
      </c>
      <c r="K4949" s="73">
        <f t="shared" si="3762"/>
        <v>0</v>
      </c>
      <c r="L4949" s="73">
        <f t="shared" si="3762"/>
        <v>0</v>
      </c>
      <c r="M4949" s="73">
        <f t="shared" si="3762"/>
        <v>0</v>
      </c>
      <c r="N4949" s="73">
        <f t="shared" si="3762"/>
        <v>0</v>
      </c>
      <c r="O4949" s="73">
        <f t="shared" si="3762"/>
        <v>0</v>
      </c>
      <c r="P4949" s="74">
        <f t="shared" si="3752"/>
        <v>0</v>
      </c>
      <c r="Q4949" s="80"/>
      <c r="R4949" s="73">
        <f t="shared" si="3749"/>
        <v>0</v>
      </c>
      <c r="S4949" s="73">
        <f t="shared" si="3749"/>
        <v>0</v>
      </c>
      <c r="T4949" s="93">
        <f t="shared" si="3753"/>
        <v>0</v>
      </c>
      <c r="U4949" s="209">
        <v>2</v>
      </c>
    </row>
    <row r="4950" spans="1:21" s="61" customFormat="1" ht="15.75" hidden="1" customHeight="1" thickBot="1">
      <c r="A4950" s="53" t="s">
        <v>88</v>
      </c>
      <c r="B4950" s="213"/>
      <c r="C4950" s="54" t="s">
        <v>2603</v>
      </c>
      <c r="D4950" s="73">
        <f t="shared" ref="D4950:O4950" si="3763">D4754+D4901</f>
        <v>0</v>
      </c>
      <c r="E4950" s="73">
        <f t="shared" si="3763"/>
        <v>0</v>
      </c>
      <c r="F4950" s="73">
        <f t="shared" si="3763"/>
        <v>0</v>
      </c>
      <c r="G4950" s="73">
        <f t="shared" si="3763"/>
        <v>0</v>
      </c>
      <c r="H4950" s="73">
        <f t="shared" si="3763"/>
        <v>0</v>
      </c>
      <c r="I4950" s="73">
        <f t="shared" si="3763"/>
        <v>0</v>
      </c>
      <c r="J4950" s="73">
        <f t="shared" si="3763"/>
        <v>0</v>
      </c>
      <c r="K4950" s="73">
        <f t="shared" si="3763"/>
        <v>0</v>
      </c>
      <c r="L4950" s="73">
        <f t="shared" si="3763"/>
        <v>0</v>
      </c>
      <c r="M4950" s="73">
        <f t="shared" si="3763"/>
        <v>0</v>
      </c>
      <c r="N4950" s="73">
        <f t="shared" si="3763"/>
        <v>0</v>
      </c>
      <c r="O4950" s="73">
        <f t="shared" si="3763"/>
        <v>0</v>
      </c>
      <c r="P4950" s="74">
        <f t="shared" ref="P4950:P4952" si="3764">SUM(D4950:O4950)</f>
        <v>0</v>
      </c>
      <c r="Q4950" s="80"/>
      <c r="R4950" s="73">
        <f t="shared" ref="R4950:S4950" si="3765">R4754+R4901</f>
        <v>0</v>
      </c>
      <c r="S4950" s="73">
        <f t="shared" si="3765"/>
        <v>0</v>
      </c>
      <c r="T4950" s="93">
        <f t="shared" ref="T4950:T4952" si="3766">R4950-S4950</f>
        <v>0</v>
      </c>
      <c r="U4950" s="209">
        <v>2</v>
      </c>
    </row>
    <row r="4951" spans="1:21" s="61" customFormat="1" ht="15.75" hidden="1" customHeight="1" thickBot="1">
      <c r="A4951" s="53" t="s">
        <v>88</v>
      </c>
      <c r="B4951" s="213"/>
      <c r="C4951" s="54" t="s">
        <v>2699</v>
      </c>
      <c r="D4951" s="73">
        <f t="shared" ref="D4951:O4951" si="3767">D4755+D4902</f>
        <v>0</v>
      </c>
      <c r="E4951" s="73">
        <f t="shared" si="3767"/>
        <v>0</v>
      </c>
      <c r="F4951" s="73">
        <f t="shared" si="3767"/>
        <v>0</v>
      </c>
      <c r="G4951" s="73">
        <f t="shared" si="3767"/>
        <v>0</v>
      </c>
      <c r="H4951" s="73">
        <f t="shared" si="3767"/>
        <v>0</v>
      </c>
      <c r="I4951" s="73">
        <f>I4755+I4902</f>
        <v>0</v>
      </c>
      <c r="J4951" s="73">
        <f t="shared" si="3767"/>
        <v>0</v>
      </c>
      <c r="K4951" s="73">
        <f t="shared" si="3767"/>
        <v>0</v>
      </c>
      <c r="L4951" s="73">
        <f t="shared" si="3767"/>
        <v>0</v>
      </c>
      <c r="M4951" s="73">
        <f t="shared" si="3767"/>
        <v>0</v>
      </c>
      <c r="N4951" s="73">
        <f t="shared" si="3767"/>
        <v>0</v>
      </c>
      <c r="O4951" s="73">
        <f t="shared" si="3767"/>
        <v>0</v>
      </c>
      <c r="P4951" s="74">
        <f t="shared" si="3764"/>
        <v>0</v>
      </c>
      <c r="Q4951" s="80"/>
      <c r="R4951" s="73">
        <f t="shared" ref="R4951:S4951" si="3768">R4755+R4902</f>
        <v>0</v>
      </c>
      <c r="S4951" s="73">
        <f t="shared" si="3768"/>
        <v>0</v>
      </c>
      <c r="T4951" s="93">
        <f t="shared" si="3766"/>
        <v>0</v>
      </c>
      <c r="U4951" s="209">
        <v>2</v>
      </c>
    </row>
    <row r="4952" spans="1:21" s="61" customFormat="1" ht="15.75" hidden="1" customHeight="1" thickBot="1">
      <c r="A4952" s="53" t="s">
        <v>88</v>
      </c>
      <c r="B4952" s="213"/>
      <c r="C4952" s="54" t="s">
        <v>2795</v>
      </c>
      <c r="D4952" s="73">
        <f t="shared" ref="D4952:O4952" si="3769">D4756+D4903</f>
        <v>0</v>
      </c>
      <c r="E4952" s="73">
        <f t="shared" si="3769"/>
        <v>0</v>
      </c>
      <c r="F4952" s="73">
        <f t="shared" si="3769"/>
        <v>0</v>
      </c>
      <c r="G4952" s="73">
        <f t="shared" si="3769"/>
        <v>0</v>
      </c>
      <c r="H4952" s="73">
        <f t="shared" si="3769"/>
        <v>0</v>
      </c>
      <c r="I4952" s="73">
        <f t="shared" si="3769"/>
        <v>0</v>
      </c>
      <c r="J4952" s="73">
        <f t="shared" si="3769"/>
        <v>0</v>
      </c>
      <c r="K4952" s="73">
        <f t="shared" si="3769"/>
        <v>0</v>
      </c>
      <c r="L4952" s="73">
        <f t="shared" si="3769"/>
        <v>0</v>
      </c>
      <c r="M4952" s="73">
        <f t="shared" si="3769"/>
        <v>0</v>
      </c>
      <c r="N4952" s="73">
        <f t="shared" si="3769"/>
        <v>0</v>
      </c>
      <c r="O4952" s="73">
        <f t="shared" si="3769"/>
        <v>0</v>
      </c>
      <c r="P4952" s="74">
        <f t="shared" si="3764"/>
        <v>0</v>
      </c>
      <c r="Q4952" s="80"/>
      <c r="R4952" s="73">
        <f t="shared" ref="R4952:S4952" si="3770">R4756+R4903</f>
        <v>0</v>
      </c>
      <c r="S4952" s="73">
        <f t="shared" si="3770"/>
        <v>0</v>
      </c>
      <c r="T4952" s="93">
        <f t="shared" si="3766"/>
        <v>0</v>
      </c>
      <c r="U4952" s="209">
        <v>2</v>
      </c>
    </row>
    <row r="4953" spans="1:21" s="81" customFormat="1" ht="15.6" customHeight="1">
      <c r="B4953" s="82"/>
      <c r="D4953" s="66"/>
      <c r="E4953" s="66"/>
      <c r="F4953" s="66"/>
      <c r="G4953" s="66"/>
      <c r="H4953" s="66"/>
      <c r="I4953" s="66"/>
      <c r="J4953" s="66"/>
      <c r="K4953" s="66"/>
      <c r="L4953" s="66"/>
      <c r="M4953" s="66"/>
      <c r="N4953" s="66"/>
      <c r="O4953" s="66"/>
      <c r="P4953" s="66"/>
      <c r="Q4953" s="66"/>
      <c r="R4953" s="66"/>
      <c r="S4953" s="66"/>
      <c r="T4953" s="95"/>
      <c r="U4953" s="209">
        <v>1</v>
      </c>
    </row>
    <row r="4954" spans="1:21" s="60" customFormat="1" ht="15.75" hidden="1" customHeight="1" thickBot="1">
      <c r="A4954" s="480" t="s">
        <v>89</v>
      </c>
      <c r="B4954" s="213"/>
      <c r="C4954" s="43" t="s">
        <v>411</v>
      </c>
      <c r="D4954" s="299">
        <v>0</v>
      </c>
      <c r="E4954" s="299">
        <v>0</v>
      </c>
      <c r="F4954" s="299">
        <v>0</v>
      </c>
      <c r="G4954" s="299">
        <v>0</v>
      </c>
      <c r="H4954" s="299">
        <v>0</v>
      </c>
      <c r="I4954" s="299">
        <v>0</v>
      </c>
      <c r="J4954" s="299">
        <v>0</v>
      </c>
      <c r="K4954" s="299">
        <v>0</v>
      </c>
      <c r="L4954" s="299">
        <v>0</v>
      </c>
      <c r="M4954" s="299">
        <v>0</v>
      </c>
      <c r="N4954" s="299">
        <v>0</v>
      </c>
      <c r="O4954" s="299">
        <v>0</v>
      </c>
      <c r="P4954" s="290">
        <f>SUM(D4954:O4954)</f>
        <v>0</v>
      </c>
      <c r="Q4954" s="291"/>
      <c r="R4954" s="83"/>
      <c r="S4954" s="83"/>
      <c r="T4954" s="67"/>
      <c r="U4954" s="209">
        <v>2</v>
      </c>
    </row>
    <row r="4955" spans="1:21" s="60" customFormat="1" ht="15.75" hidden="1" customHeight="1" thickBot="1">
      <c r="A4955" s="190" t="s">
        <v>89</v>
      </c>
      <c r="B4955" s="213"/>
      <c r="C4955" s="43" t="s">
        <v>412</v>
      </c>
      <c r="D4955" s="119">
        <v>0</v>
      </c>
      <c r="E4955" s="119">
        <v>0</v>
      </c>
      <c r="F4955" s="119">
        <v>0</v>
      </c>
      <c r="G4955" s="119">
        <v>0</v>
      </c>
      <c r="H4955" s="119">
        <v>0</v>
      </c>
      <c r="I4955" s="119">
        <v>0</v>
      </c>
      <c r="J4955" s="119">
        <v>0</v>
      </c>
      <c r="K4955" s="119">
        <v>0</v>
      </c>
      <c r="L4955" s="119">
        <v>0</v>
      </c>
      <c r="M4955" s="119">
        <v>0</v>
      </c>
      <c r="N4955" s="119">
        <v>0</v>
      </c>
      <c r="O4955" s="119">
        <v>0</v>
      </c>
      <c r="P4955" s="107">
        <f>SUM(D4955:O4955)</f>
        <v>0</v>
      </c>
      <c r="Q4955" s="291"/>
      <c r="R4955" s="83"/>
      <c r="S4955" s="83"/>
      <c r="T4955" s="67"/>
      <c r="U4955" s="209">
        <v>2</v>
      </c>
    </row>
    <row r="4956" spans="1:21" s="60" customFormat="1" ht="15.75" hidden="1" customHeight="1" thickBot="1">
      <c r="A4956" s="190" t="s">
        <v>89</v>
      </c>
      <c r="B4956" s="213"/>
      <c r="C4956" s="43" t="s">
        <v>413</v>
      </c>
      <c r="D4956" s="346">
        <v>0</v>
      </c>
      <c r="E4956" s="346">
        <v>6.6276630545016604E-2</v>
      </c>
      <c r="F4956" s="346">
        <v>9.9725336834954326E-2</v>
      </c>
      <c r="G4956" s="346">
        <v>0.10270273376691857</v>
      </c>
      <c r="H4956" s="346">
        <v>7.5315910046028126E-2</v>
      </c>
      <c r="I4956" s="346">
        <v>9.0253382280725214E-2</v>
      </c>
      <c r="J4956" s="346">
        <v>8.443500379958789E-2</v>
      </c>
      <c r="K4956" s="346">
        <v>8.0750846149991423E-2</v>
      </c>
      <c r="L4956" s="346">
        <v>7.7507005570422394E-2</v>
      </c>
      <c r="M4956" s="346">
        <v>8.016257037465209E-2</v>
      </c>
      <c r="N4956" s="346">
        <v>8.2384020668333613E-2</v>
      </c>
      <c r="O4956" s="346">
        <v>0.16048655996336975</v>
      </c>
      <c r="P4956" s="295">
        <f>SUM(D4956:O4956)</f>
        <v>1</v>
      </c>
      <c r="Q4956" s="291"/>
      <c r="R4956" s="83"/>
      <c r="S4956" s="83"/>
      <c r="T4956" s="67"/>
      <c r="U4956" s="209">
        <v>2</v>
      </c>
    </row>
    <row r="4957" spans="1:21" s="60" customFormat="1" ht="15.75" hidden="1" customHeight="1" thickBot="1">
      <c r="A4957" s="190" t="s">
        <v>89</v>
      </c>
      <c r="B4957" s="213"/>
      <c r="C4957" s="43" t="s">
        <v>414</v>
      </c>
      <c r="D4957" s="153">
        <f t="shared" ref="D4957:D4964" si="3771">D4979/$P4979</f>
        <v>5.3692020469918158E-3</v>
      </c>
      <c r="E4957" s="296">
        <f t="shared" ref="E4957:O4957" si="3772">E4979/$P4979</f>
        <v>9.2833221456068774E-2</v>
      </c>
      <c r="F4957" s="296">
        <f t="shared" si="3772"/>
        <v>8.1467591069371598E-2</v>
      </c>
      <c r="G4957" s="296">
        <f t="shared" si="3772"/>
        <v>8.134102955527725E-2</v>
      </c>
      <c r="H4957" s="296">
        <f t="shared" si="3772"/>
        <v>7.3632612761440647E-2</v>
      </c>
      <c r="I4957" s="296">
        <f t="shared" si="3772"/>
        <v>8.7068339975719194E-2</v>
      </c>
      <c r="J4957" s="296">
        <f t="shared" si="3772"/>
        <v>8.4614894619689601E-2</v>
      </c>
      <c r="K4957" s="296">
        <f t="shared" si="3772"/>
        <v>9.3274443340273336E-2</v>
      </c>
      <c r="L4957" s="296">
        <f t="shared" si="3772"/>
        <v>6.6944008495704088E-2</v>
      </c>
      <c r="M4957" s="296">
        <f t="shared" si="3772"/>
        <v>6.9985337887347773E-2</v>
      </c>
      <c r="N4957" s="296">
        <f t="shared" si="3772"/>
        <v>9.5434590914224016E-2</v>
      </c>
      <c r="O4957" s="296">
        <f t="shared" si="3772"/>
        <v>0.16803472787789195</v>
      </c>
      <c r="P4957" s="155">
        <f>SUM(D4957:O4957)</f>
        <v>1</v>
      </c>
      <c r="Q4957" s="291"/>
      <c r="R4957" s="83"/>
      <c r="S4957" s="83"/>
      <c r="T4957" s="67"/>
      <c r="U4957" s="209">
        <v>2</v>
      </c>
    </row>
    <row r="4958" spans="1:21" s="60" customFormat="1" ht="15.75" hidden="1" customHeight="1" thickBot="1">
      <c r="A4958" s="190" t="s">
        <v>89</v>
      </c>
      <c r="B4958" s="213"/>
      <c r="C4958" s="44" t="s">
        <v>415</v>
      </c>
      <c r="D4958" s="153">
        <f t="shared" si="3771"/>
        <v>3.4214142797514232E-3</v>
      </c>
      <c r="E4958" s="296">
        <f t="shared" ref="E4958:O4958" si="3773">E4980/$P4980</f>
        <v>8.8406789422160986E-2</v>
      </c>
      <c r="F4958" s="296">
        <f t="shared" si="3773"/>
        <v>6.1366150941224933E-2</v>
      </c>
      <c r="G4958" s="296">
        <f t="shared" si="3773"/>
        <v>0.10263093631451727</v>
      </c>
      <c r="H4958" s="296">
        <f t="shared" si="3773"/>
        <v>8.5803454583090785E-2</v>
      </c>
      <c r="I4958" s="296">
        <f t="shared" si="3773"/>
        <v>8.5231996210618069E-2</v>
      </c>
      <c r="J4958" s="296">
        <f t="shared" si="3773"/>
        <v>7.4513578570108666E-2</v>
      </c>
      <c r="K4958" s="296">
        <f t="shared" si="3773"/>
        <v>0.10082138473042063</v>
      </c>
      <c r="L4958" s="296">
        <f t="shared" si="3773"/>
        <v>6.3455256786908887E-2</v>
      </c>
      <c r="M4958" s="296">
        <f t="shared" si="3773"/>
        <v>8.2523891285380777E-2</v>
      </c>
      <c r="N4958" s="296">
        <f t="shared" si="3773"/>
        <v>8.6220059657006534E-2</v>
      </c>
      <c r="O4958" s="296">
        <f t="shared" si="3773"/>
        <v>0.16560508721881101</v>
      </c>
      <c r="P4958" s="155">
        <f>SUM(D4958:O4958)</f>
        <v>0.99999999999999978</v>
      </c>
      <c r="Q4958" s="157">
        <f>(P4980/P4979-1)</f>
        <v>-6.4769320953233844E-2</v>
      </c>
      <c r="R4958" s="83"/>
      <c r="S4958" s="83"/>
      <c r="T4958" s="67"/>
      <c r="U4958" s="209">
        <v>2</v>
      </c>
    </row>
    <row r="4959" spans="1:21" s="60" customFormat="1" ht="15.75" hidden="1" customHeight="1" thickBot="1">
      <c r="A4959" s="190" t="s">
        <v>89</v>
      </c>
      <c r="B4959" s="213"/>
      <c r="C4959" s="43" t="s">
        <v>442</v>
      </c>
      <c r="D4959" s="153">
        <f t="shared" si="3771"/>
        <v>0</v>
      </c>
      <c r="E4959" s="296">
        <f t="shared" ref="E4959:O4959" si="3774">E4981/$P4981</f>
        <v>9.5380057815253744E-2</v>
      </c>
      <c r="F4959" s="296">
        <f t="shared" si="3774"/>
        <v>8.0304808586961623E-2</v>
      </c>
      <c r="G4959" s="296">
        <f t="shared" si="3774"/>
        <v>8.4036847555240199E-2</v>
      </c>
      <c r="H4959" s="296">
        <f t="shared" si="3774"/>
        <v>7.6005894594972742E-2</v>
      </c>
      <c r="I4959" s="296">
        <f t="shared" si="3774"/>
        <v>8.8820815135827055E-2</v>
      </c>
      <c r="J4959" s="296">
        <f t="shared" si="3774"/>
        <v>8.1449862745461912E-2</v>
      </c>
      <c r="K4959" s="296">
        <f t="shared" si="3774"/>
        <v>0.11275963488008199</v>
      </c>
      <c r="L4959" s="296">
        <f t="shared" si="3774"/>
        <v>5.5301053262114402E-2</v>
      </c>
      <c r="M4959" s="296">
        <f t="shared" si="3774"/>
        <v>7.278447634426824E-2</v>
      </c>
      <c r="N4959" s="296">
        <f t="shared" si="3774"/>
        <v>9.0786350316165609E-2</v>
      </c>
      <c r="O4959" s="296">
        <f t="shared" si="3774"/>
        <v>0.16237019876365252</v>
      </c>
      <c r="P4959" s="155">
        <f t="shared" ref="P4959:P4964" si="3775">SUM(D4959:O4959)</f>
        <v>1.0000000000000002</v>
      </c>
      <c r="Q4959" s="157">
        <f t="shared" ref="Q4959:Q4964" si="3776">(P4981/P4980-1)</f>
        <v>-2.1042224268926102E-2</v>
      </c>
      <c r="R4959" s="83"/>
      <c r="S4959" s="83"/>
      <c r="T4959" s="67"/>
      <c r="U4959" s="209">
        <v>2</v>
      </c>
    </row>
    <row r="4960" spans="1:21" s="60" customFormat="1" ht="15.75" hidden="1" customHeight="1" thickBot="1">
      <c r="A4960" s="190" t="s">
        <v>89</v>
      </c>
      <c r="B4960" s="213"/>
      <c r="C4960" s="43" t="s">
        <v>623</v>
      </c>
      <c r="D4960" s="153">
        <f t="shared" si="3771"/>
        <v>5.9521412088136286E-2</v>
      </c>
      <c r="E4960" s="296">
        <f t="shared" ref="E4960:O4960" si="3777">E4982/$P4982</f>
        <v>2.3580110285208289E-2</v>
      </c>
      <c r="F4960" s="296">
        <f t="shared" si="3777"/>
        <v>9.37712864597951E-2</v>
      </c>
      <c r="G4960" s="296">
        <f t="shared" si="3777"/>
        <v>8.9000893425969119E-2</v>
      </c>
      <c r="H4960" s="296">
        <f t="shared" si="3777"/>
        <v>7.6611561367509504E-2</v>
      </c>
      <c r="I4960" s="296">
        <f t="shared" si="3777"/>
        <v>8.3334993427220588E-2</v>
      </c>
      <c r="J4960" s="296">
        <f t="shared" si="3777"/>
        <v>8.4463371162322054E-2</v>
      </c>
      <c r="K4960" s="296">
        <f t="shared" si="3777"/>
        <v>0.11144552496000162</v>
      </c>
      <c r="L4960" s="296">
        <f t="shared" si="3777"/>
        <v>5.9730196573538466E-2</v>
      </c>
      <c r="M4960" s="296">
        <f t="shared" si="3777"/>
        <v>7.076567249970056E-2</v>
      </c>
      <c r="N4960" s="296">
        <f t="shared" si="3777"/>
        <v>8.4675371366996668E-2</v>
      </c>
      <c r="O4960" s="296">
        <f t="shared" si="3777"/>
        <v>0.1630996063836018</v>
      </c>
      <c r="P4960" s="155">
        <f t="shared" si="3775"/>
        <v>1</v>
      </c>
      <c r="Q4960" s="156">
        <f t="shared" si="3776"/>
        <v>-2.7706518359715271E-2</v>
      </c>
      <c r="R4960" s="83"/>
      <c r="S4960" s="83"/>
      <c r="T4960" s="67"/>
      <c r="U4960" s="209">
        <v>2</v>
      </c>
    </row>
    <row r="4961" spans="1:21" s="60" customFormat="1" ht="15.75" hidden="1" customHeight="1" thickBot="1">
      <c r="A4961" s="190" t="s">
        <v>89</v>
      </c>
      <c r="B4961" s="213"/>
      <c r="C4961" s="43" t="s">
        <v>719</v>
      </c>
      <c r="D4961" s="153">
        <f t="shared" si="3771"/>
        <v>0</v>
      </c>
      <c r="E4961" s="296">
        <f t="shared" ref="E4961:O4961" si="3778">E4983/$P4983</f>
        <v>8.9493593689686693E-2</v>
      </c>
      <c r="F4961" s="296">
        <f t="shared" si="3778"/>
        <v>8.153613101376464E-2</v>
      </c>
      <c r="G4961" s="296">
        <f t="shared" si="3778"/>
        <v>8.5102719367309787E-2</v>
      </c>
      <c r="H4961" s="296">
        <f t="shared" si="3778"/>
        <v>8.0280484218834491E-2</v>
      </c>
      <c r="I4961" s="296">
        <f t="shared" si="3778"/>
        <v>8.0076338930406207E-2</v>
      </c>
      <c r="J4961" s="296">
        <f t="shared" si="3778"/>
        <v>9.7923162180139023E-2</v>
      </c>
      <c r="K4961" s="296">
        <f t="shared" si="3778"/>
        <v>0.10033345490295935</v>
      </c>
      <c r="L4961" s="296">
        <f t="shared" si="3778"/>
        <v>3.8802801891483045E-2</v>
      </c>
      <c r="M4961" s="296">
        <f t="shared" si="3778"/>
        <v>8.8673398999053132E-2</v>
      </c>
      <c r="N4961" s="296">
        <f t="shared" si="3778"/>
        <v>8.5326366236962464E-2</v>
      </c>
      <c r="O4961" s="296">
        <f t="shared" si="3778"/>
        <v>0.17245154856940129</v>
      </c>
      <c r="P4961" s="155">
        <f t="shared" si="3775"/>
        <v>1</v>
      </c>
      <c r="Q4961" s="156">
        <f t="shared" si="3776"/>
        <v>7.2404174610316563E-3</v>
      </c>
      <c r="R4961" s="83"/>
      <c r="S4961" s="83"/>
      <c r="T4961" s="232"/>
      <c r="U4961" s="209">
        <v>2</v>
      </c>
    </row>
    <row r="4962" spans="1:21" s="60" customFormat="1" ht="15.75" hidden="1" customHeight="1" thickBot="1">
      <c r="A4962" s="190" t="s">
        <v>89</v>
      </c>
      <c r="B4962" s="62"/>
      <c r="C4962" s="45" t="s">
        <v>808</v>
      </c>
      <c r="D4962" s="298">
        <f t="shared" si="3771"/>
        <v>5.895066548101182E-2</v>
      </c>
      <c r="E4962" s="299">
        <f t="shared" ref="E4962:O4962" si="3779">E4984/$P4984</f>
        <v>2.7640453691839043E-2</v>
      </c>
      <c r="F4962" s="299">
        <f t="shared" si="3779"/>
        <v>8.7053736669285342E-2</v>
      </c>
      <c r="G4962" s="299">
        <f t="shared" si="3779"/>
        <v>8.4133573558561436E-2</v>
      </c>
      <c r="H4962" s="299">
        <f t="shared" si="3779"/>
        <v>7.2769298712994909E-2</v>
      </c>
      <c r="I4962" s="299">
        <f t="shared" si="3779"/>
        <v>8.324115858589691E-2</v>
      </c>
      <c r="J4962" s="299">
        <f t="shared" si="3779"/>
        <v>8.99615688270997E-2</v>
      </c>
      <c r="K4962" s="299">
        <f t="shared" si="3779"/>
        <v>9.5861689391962934E-2</v>
      </c>
      <c r="L4962" s="299">
        <f t="shared" si="3779"/>
        <v>6.7419243064651524E-2</v>
      </c>
      <c r="M4962" s="299">
        <f t="shared" si="3779"/>
        <v>8.2524679162921735E-2</v>
      </c>
      <c r="N4962" s="299">
        <f t="shared" si="3779"/>
        <v>8.4616696376034736E-2</v>
      </c>
      <c r="O4962" s="299">
        <f t="shared" si="3779"/>
        <v>0.16582723647773992</v>
      </c>
      <c r="P4962" s="300">
        <f t="shared" si="3775"/>
        <v>1</v>
      </c>
      <c r="Q4962" s="301">
        <f t="shared" si="3776"/>
        <v>1.5253881002689873E-2</v>
      </c>
      <c r="R4962" s="83"/>
      <c r="S4962" s="83"/>
      <c r="T4962" s="67"/>
      <c r="U4962" s="209">
        <v>2</v>
      </c>
    </row>
    <row r="4963" spans="1:21" s="60" customFormat="1" ht="15.75" hidden="1" customHeight="1" thickBot="1">
      <c r="A4963" s="190" t="s">
        <v>89</v>
      </c>
      <c r="B4963" s="62"/>
      <c r="C4963" s="45" t="s">
        <v>887</v>
      </c>
      <c r="D4963" s="130">
        <f t="shared" si="3771"/>
        <v>2.4580552414694159E-3</v>
      </c>
      <c r="E4963" s="119">
        <f t="shared" ref="E4963:O4964" si="3780">E4985/$P4985</f>
        <v>8.9959865744149076E-2</v>
      </c>
      <c r="F4963" s="119">
        <f t="shared" si="3780"/>
        <v>7.7550647322652988E-2</v>
      </c>
      <c r="G4963" s="119">
        <f t="shared" si="3780"/>
        <v>0</v>
      </c>
      <c r="H4963" s="119">
        <f t="shared" si="3780"/>
        <v>0.16502693219812511</v>
      </c>
      <c r="I4963" s="119">
        <f t="shared" si="3780"/>
        <v>8.9883309379849549E-2</v>
      </c>
      <c r="J4963" s="119">
        <f t="shared" si="3780"/>
        <v>8.8772486734459588E-2</v>
      </c>
      <c r="K4963" s="119">
        <f t="shared" si="3780"/>
        <v>9.2379067783926211E-2</v>
      </c>
      <c r="L4963" s="119">
        <f t="shared" si="3780"/>
        <v>5.8597649145949747E-2</v>
      </c>
      <c r="M4963" s="119">
        <f t="shared" si="3780"/>
        <v>7.8635300760149102E-2</v>
      </c>
      <c r="N4963" s="119">
        <f t="shared" si="3780"/>
        <v>8.9898190257821808E-2</v>
      </c>
      <c r="O4963" s="119">
        <f t="shared" si="3780"/>
        <v>0.16683849543144741</v>
      </c>
      <c r="P4963" s="175">
        <f t="shared" si="3775"/>
        <v>1.0000000000000002</v>
      </c>
      <c r="Q4963" s="176">
        <f t="shared" si="3776"/>
        <v>-8.1399051916556386E-3</v>
      </c>
      <c r="R4963" s="83"/>
      <c r="S4963" s="83"/>
      <c r="T4963" s="67"/>
      <c r="U4963" s="209">
        <v>2</v>
      </c>
    </row>
    <row r="4964" spans="1:21" s="60" customFormat="1" ht="15.6" hidden="1" customHeight="1" thickBot="1">
      <c r="A4964" s="190" t="s">
        <v>89</v>
      </c>
      <c r="B4964" s="62"/>
      <c r="C4964" s="45" t="s">
        <v>971</v>
      </c>
      <c r="D4964" s="130">
        <f t="shared" si="3771"/>
        <v>3.6168070848646341E-3</v>
      </c>
      <c r="E4964" s="119">
        <f t="shared" si="3780"/>
        <v>8.5237630193934294E-2</v>
      </c>
      <c r="F4964" s="119">
        <f t="shared" si="3780"/>
        <v>8.0396552048329545E-2</v>
      </c>
      <c r="G4964" s="119">
        <f t="shared" si="3780"/>
        <v>9.218839414447963E-2</v>
      </c>
      <c r="H4964" s="119">
        <f t="shared" si="3780"/>
        <v>7.7326097728759827E-2</v>
      </c>
      <c r="I4964" s="119">
        <f t="shared" si="3780"/>
        <v>8.4414709308523878E-2</v>
      </c>
      <c r="J4964" s="119">
        <f t="shared" si="3780"/>
        <v>8.4385867459636887E-2</v>
      </c>
      <c r="K4964" s="119">
        <f t="shared" si="3780"/>
        <v>8.7792846853438064E-2</v>
      </c>
      <c r="L4964" s="119">
        <f t="shared" si="3780"/>
        <v>7.7155896256362308E-2</v>
      </c>
      <c r="M4964" s="119">
        <f t="shared" si="3780"/>
        <v>8.1203115381264027E-2</v>
      </c>
      <c r="N4964" s="119">
        <f t="shared" si="3780"/>
        <v>8.9084037898229315E-2</v>
      </c>
      <c r="O4964" s="119">
        <f t="shared" si="3780"/>
        <v>0.1571980456421776</v>
      </c>
      <c r="P4964" s="175">
        <f t="shared" si="3775"/>
        <v>0.99999999999999978</v>
      </c>
      <c r="Q4964" s="176">
        <f t="shared" si="3776"/>
        <v>-2.334670321087795E-2</v>
      </c>
      <c r="R4964" s="83"/>
      <c r="S4964" s="83"/>
      <c r="T4964" s="67"/>
      <c r="U4964" s="209">
        <v>2</v>
      </c>
    </row>
    <row r="4965" spans="1:21" s="60" customFormat="1" ht="15.6" hidden="1" customHeight="1" thickBot="1">
      <c r="A4965" s="190" t="s">
        <v>89</v>
      </c>
      <c r="B4965" s="62"/>
      <c r="C4965" s="45" t="s">
        <v>1107</v>
      </c>
      <c r="D4965" s="130">
        <f t="shared" ref="D4965:O4965" si="3781">D4988/$P4988</f>
        <v>1.11927720404182E-3</v>
      </c>
      <c r="E4965" s="119">
        <f t="shared" si="3781"/>
        <v>8.9450219686839444E-2</v>
      </c>
      <c r="F4965" s="119">
        <f t="shared" si="3781"/>
        <v>8.2881919310792224E-2</v>
      </c>
      <c r="G4965" s="119">
        <f t="shared" si="3781"/>
        <v>9.9286804938882936E-2</v>
      </c>
      <c r="H4965" s="119">
        <f t="shared" si="3781"/>
        <v>7.7954610248052988E-2</v>
      </c>
      <c r="I4965" s="119">
        <f t="shared" si="3781"/>
        <v>8.2127325563736614E-2</v>
      </c>
      <c r="J4965" s="119">
        <f t="shared" si="3781"/>
        <v>8.6386642894993607E-2</v>
      </c>
      <c r="K4965" s="119">
        <f t="shared" si="3781"/>
        <v>9.0998089660054737E-2</v>
      </c>
      <c r="L4965" s="119">
        <f t="shared" si="3781"/>
        <v>7.4351476027058411E-2</v>
      </c>
      <c r="M4965" s="119">
        <f t="shared" si="3781"/>
        <v>7.9354775752199569E-2</v>
      </c>
      <c r="N4965" s="119">
        <f t="shared" si="3781"/>
        <v>7.9038199614436824E-2</v>
      </c>
      <c r="O4965" s="119">
        <f t="shared" si="3781"/>
        <v>0.15705065909891083</v>
      </c>
      <c r="P4965" s="175">
        <f>SUM(D4965:O4965)</f>
        <v>1</v>
      </c>
      <c r="Q4965" s="176">
        <f>(P4988/P4986-1)</f>
        <v>-4.4742589725474291E-2</v>
      </c>
      <c r="R4965" s="83"/>
      <c r="S4965" s="83"/>
      <c r="T4965" s="67"/>
      <c r="U4965" s="209">
        <v>2</v>
      </c>
    </row>
    <row r="4966" spans="1:21" s="60" customFormat="1" ht="15.6" hidden="1" customHeight="1" thickBot="1">
      <c r="A4966" s="190" t="s">
        <v>89</v>
      </c>
      <c r="B4966" s="62">
        <f>+B4945+1</f>
        <v>855</v>
      </c>
      <c r="C4966" s="45" t="s">
        <v>2102</v>
      </c>
      <c r="D4966" s="130">
        <f t="shared" ref="D4966:D4972" si="3782">D4989/$P4989</f>
        <v>8.24649055361917E-3</v>
      </c>
      <c r="E4966" s="119">
        <f t="shared" ref="E4966:O4966" si="3783">E4989/$P4989</f>
        <v>9.1265199979481071E-2</v>
      </c>
      <c r="F4966" s="119">
        <f t="shared" si="3783"/>
        <v>7.631971438119943E-2</v>
      </c>
      <c r="G4966" s="119">
        <f t="shared" si="3783"/>
        <v>9.1540399307756523E-2</v>
      </c>
      <c r="H4966" s="119">
        <f t="shared" si="3783"/>
        <v>6.3473918927783771E-2</v>
      </c>
      <c r="I4966" s="119">
        <f t="shared" si="3783"/>
        <v>8.7358363336283662E-2</v>
      </c>
      <c r="J4966" s="119">
        <f t="shared" si="3783"/>
        <v>7.7064518724243553E-2</v>
      </c>
      <c r="K4966" s="119">
        <f t="shared" si="3783"/>
        <v>0.10030892215199633</v>
      </c>
      <c r="L4966" s="119">
        <f t="shared" si="3783"/>
        <v>7.2222904773899602E-2</v>
      </c>
      <c r="M4966" s="119">
        <f t="shared" si="3783"/>
        <v>8.9499443821264346E-2</v>
      </c>
      <c r="N4966" s="119">
        <f t="shared" si="3783"/>
        <v>0.10193694111091509</v>
      </c>
      <c r="O4966" s="119">
        <f t="shared" si="3783"/>
        <v>0.14076318293155746</v>
      </c>
      <c r="P4966" s="175">
        <f t="shared" ref="P4966:P4975" si="3784">SUM(D4966:O4966)</f>
        <v>1.0000000000000002</v>
      </c>
      <c r="Q4966" s="176">
        <f>(P4989/P4988-1)</f>
        <v>-2.0487602745196787E-2</v>
      </c>
      <c r="R4966" s="83"/>
      <c r="S4966" s="83"/>
      <c r="T4966" s="67"/>
      <c r="U4966" s="209">
        <v>2</v>
      </c>
    </row>
    <row r="4967" spans="1:21" s="60" customFormat="1" ht="15.6" hidden="1" customHeight="1">
      <c r="A4967" s="190" t="s">
        <v>89</v>
      </c>
      <c r="B4967" s="408">
        <f>+B4966+1</f>
        <v>856</v>
      </c>
      <c r="C4967" s="544" t="s">
        <v>2103</v>
      </c>
      <c r="D4967" s="460">
        <f t="shared" si="3782"/>
        <v>9.1123989115646266E-3</v>
      </c>
      <c r="E4967" s="346">
        <f t="shared" ref="E4967:O4967" si="3785">E4990/$P4990</f>
        <v>9.5893798122448984E-2</v>
      </c>
      <c r="F4967" s="346">
        <f t="shared" si="3785"/>
        <v>8.2035521782312923E-2</v>
      </c>
      <c r="G4967" s="346">
        <f t="shared" si="3785"/>
        <v>9.6229255428571442E-2</v>
      </c>
      <c r="H4967" s="346">
        <f t="shared" si="3785"/>
        <v>7.6626594530612227E-2</v>
      </c>
      <c r="I4967" s="346">
        <f t="shared" si="3785"/>
        <v>8.0173971401360511E-2</v>
      </c>
      <c r="J4967" s="346">
        <f t="shared" si="3785"/>
        <v>9.7510490829932017E-2</v>
      </c>
      <c r="K4967" s="346">
        <f t="shared" si="3785"/>
        <v>8.9414232312925168E-2</v>
      </c>
      <c r="L4967" s="346">
        <f t="shared" si="3785"/>
        <v>6.4308648761904771E-2</v>
      </c>
      <c r="M4967" s="346">
        <f t="shared" si="3785"/>
        <v>7.6605839523809519E-2</v>
      </c>
      <c r="N4967" s="346">
        <f t="shared" si="3785"/>
        <v>8.7497408149659894E-2</v>
      </c>
      <c r="O4967" s="346">
        <f t="shared" si="3785"/>
        <v>0.14459184024489793</v>
      </c>
      <c r="P4967" s="545">
        <f t="shared" si="3784"/>
        <v>1</v>
      </c>
      <c r="Q4967" s="548">
        <f t="shared" ref="Q4967:Q4975" si="3786">(P4990/P4989-1)</f>
        <v>-2.2970639428719131E-2</v>
      </c>
      <c r="R4967" s="83"/>
      <c r="S4967" s="83"/>
      <c r="T4967" s="67"/>
      <c r="U4967" s="209">
        <v>2</v>
      </c>
    </row>
    <row r="4968" spans="1:21" s="60" customFormat="1" ht="15.6" customHeight="1">
      <c r="A4968" s="190" t="s">
        <v>89</v>
      </c>
      <c r="B4968" s="513">
        <v>802</v>
      </c>
      <c r="C4968" s="550" t="s">
        <v>2104</v>
      </c>
      <c r="D4968" s="119">
        <f t="shared" si="3782"/>
        <v>2.4523225720604398E-2</v>
      </c>
      <c r="E4968" s="119">
        <f t="shared" ref="E4968:O4968" si="3787">E4991/$P4991</f>
        <v>9.957628662031677E-2</v>
      </c>
      <c r="F4968" s="119">
        <f t="shared" si="3787"/>
        <v>7.1366941984069537E-2</v>
      </c>
      <c r="G4968" s="119">
        <f t="shared" si="3787"/>
        <v>8.2256068598338075E-2</v>
      </c>
      <c r="H4968" s="119">
        <f t="shared" si="3787"/>
        <v>8.4852923096481181E-2</v>
      </c>
      <c r="I4968" s="119">
        <f t="shared" si="3787"/>
        <v>7.8164151892956085E-2</v>
      </c>
      <c r="J4968" s="119">
        <f t="shared" si="3787"/>
        <v>8.5862880755270016E-2</v>
      </c>
      <c r="K4968" s="119">
        <f t="shared" si="3787"/>
        <v>9.1108069229466779E-2</v>
      </c>
      <c r="L4968" s="119">
        <f t="shared" si="3787"/>
        <v>6.3134652264196747E-2</v>
      </c>
      <c r="M4968" s="119">
        <f t="shared" si="3787"/>
        <v>7.5721463556511215E-2</v>
      </c>
      <c r="N4968" s="119">
        <f t="shared" si="3787"/>
        <v>8.9494210588831377E-2</v>
      </c>
      <c r="O4968" s="119">
        <f t="shared" si="3787"/>
        <v>0.15393912569295781</v>
      </c>
      <c r="P4968" s="175">
        <f t="shared" si="3784"/>
        <v>1</v>
      </c>
      <c r="Q4968" s="556">
        <f t="shared" si="3786"/>
        <v>-3.8474155646258668E-3</v>
      </c>
      <c r="R4968" s="83"/>
      <c r="S4968" s="83"/>
      <c r="T4968" s="67"/>
      <c r="U4968" s="209">
        <v>1</v>
      </c>
    </row>
    <row r="4969" spans="1:21" s="60" customFormat="1" ht="15.6" customHeight="1">
      <c r="A4969" s="190" t="s">
        <v>89</v>
      </c>
      <c r="B4969" s="513">
        <f>+B4968+1</f>
        <v>803</v>
      </c>
      <c r="C4969" s="550" t="s">
        <v>2105</v>
      </c>
      <c r="D4969" s="119">
        <f t="shared" si="3782"/>
        <v>1.0497104315350635E-2</v>
      </c>
      <c r="E4969" s="119">
        <f t="shared" ref="E4969:O4969" si="3788">E4992/$P4992</f>
        <v>9.4428285745927862E-2</v>
      </c>
      <c r="F4969" s="119">
        <f t="shared" si="3788"/>
        <v>7.587238259142047E-2</v>
      </c>
      <c r="G4969" s="119">
        <f t="shared" si="3788"/>
        <v>8.4498829390698804E-2</v>
      </c>
      <c r="H4969" s="119">
        <f t="shared" si="3788"/>
        <v>8.3487096901968164E-2</v>
      </c>
      <c r="I4969" s="119">
        <f t="shared" si="3788"/>
        <v>7.232449868657459E-2</v>
      </c>
      <c r="J4969" s="119">
        <f t="shared" si="3788"/>
        <v>9.6147459580721614E-2</v>
      </c>
      <c r="K4969" s="119">
        <f t="shared" si="3788"/>
        <v>9.6510971356549305E-2</v>
      </c>
      <c r="L4969" s="119">
        <f t="shared" si="3788"/>
        <v>5.9901072973519126E-2</v>
      </c>
      <c r="M4969" s="119">
        <f t="shared" si="3788"/>
        <v>7.4815194706694371E-2</v>
      </c>
      <c r="N4969" s="119">
        <f t="shared" si="3788"/>
        <v>9.6204750026347249E-2</v>
      </c>
      <c r="O4969" s="119">
        <f t="shared" si="3788"/>
        <v>0.1553123537242278</v>
      </c>
      <c r="P4969" s="175">
        <f t="shared" si="3784"/>
        <v>0.99999999999999989</v>
      </c>
      <c r="Q4969" s="556">
        <f t="shared" si="3786"/>
        <v>-5.6565160194755548E-2</v>
      </c>
      <c r="R4969" s="83"/>
      <c r="S4969" s="83"/>
      <c r="T4969" s="67"/>
      <c r="U4969" s="209">
        <v>1</v>
      </c>
    </row>
    <row r="4970" spans="1:21" s="60" customFormat="1" ht="15.75" customHeight="1">
      <c r="A4970" s="190" t="s">
        <v>89</v>
      </c>
      <c r="B4970" s="513">
        <f>+B4969+1</f>
        <v>804</v>
      </c>
      <c r="C4970" s="550" t="s">
        <v>2106</v>
      </c>
      <c r="D4970" s="119">
        <f t="shared" si="3782"/>
        <v>9.683289933599331E-3</v>
      </c>
      <c r="E4970" s="119">
        <f t="shared" ref="E4970:O4970" si="3789">E4993/$P4993</f>
        <v>9.8709416316458631E-2</v>
      </c>
      <c r="F4970" s="119">
        <f t="shared" si="3789"/>
        <v>1.2762026349131842E-2</v>
      </c>
      <c r="G4970" s="119">
        <f t="shared" si="3789"/>
        <v>0.10518982515395114</v>
      </c>
      <c r="H4970" s="119">
        <f t="shared" si="3789"/>
        <v>7.8990506374823757E-2</v>
      </c>
      <c r="I4970" s="119">
        <f t="shared" si="3789"/>
        <v>8.707359234952633E-2</v>
      </c>
      <c r="J4970" s="119">
        <f t="shared" si="3789"/>
        <v>0.14603634749549418</v>
      </c>
      <c r="K4970" s="119">
        <f t="shared" si="3789"/>
        <v>0.1063821785526833</v>
      </c>
      <c r="L4970" s="119">
        <f t="shared" si="3789"/>
        <v>6.9757984378539681E-2</v>
      </c>
      <c r="M4970" s="119">
        <f t="shared" si="3789"/>
        <v>7.7633248124914359E-2</v>
      </c>
      <c r="N4970" s="119">
        <f t="shared" si="3789"/>
        <v>9.475197495990062E-2</v>
      </c>
      <c r="O4970" s="119">
        <f t="shared" si="3789"/>
        <v>0.11302961001097683</v>
      </c>
      <c r="P4970" s="175">
        <f t="shared" si="3784"/>
        <v>1</v>
      </c>
      <c r="Q4970" s="556">
        <f t="shared" si="3786"/>
        <v>-0.14908675665232163</v>
      </c>
      <c r="R4970" s="83"/>
      <c r="S4970" s="83"/>
      <c r="T4970" s="67"/>
      <c r="U4970" s="209">
        <v>1</v>
      </c>
    </row>
    <row r="4971" spans="1:21" s="60" customFormat="1" ht="15.75" customHeight="1">
      <c r="A4971" s="190" t="s">
        <v>89</v>
      </c>
      <c r="B4971" s="513">
        <f>+B4970+1</f>
        <v>805</v>
      </c>
      <c r="C4971" s="550" t="s">
        <v>2107</v>
      </c>
      <c r="D4971" s="119">
        <f t="shared" si="3782"/>
        <v>7.3871060015873027E-2</v>
      </c>
      <c r="E4971" s="119">
        <f t="shared" ref="E4971:O4971" si="3790">E4994/$P4994</f>
        <v>8.4044151015873009E-2</v>
      </c>
      <c r="F4971" s="119">
        <f t="shared" si="3790"/>
        <v>7.5586337111111124E-2</v>
      </c>
      <c r="G4971" s="119">
        <f t="shared" si="3790"/>
        <v>7.7763673571428577E-2</v>
      </c>
      <c r="H4971" s="119">
        <f t="shared" si="3790"/>
        <v>7.9478290460317458E-2</v>
      </c>
      <c r="I4971" s="119">
        <f t="shared" si="3790"/>
        <v>7.3802418126984098E-2</v>
      </c>
      <c r="J4971" s="119">
        <f t="shared" si="3790"/>
        <v>9.0704597015873051E-2</v>
      </c>
      <c r="K4971" s="119">
        <f t="shared" si="3790"/>
        <v>8.4187558793650752E-2</v>
      </c>
      <c r="L4971" s="119">
        <f t="shared" si="3790"/>
        <v>6.39500417777778E-2</v>
      </c>
      <c r="M4971" s="119">
        <f t="shared" si="3790"/>
        <v>8.2101985095238111E-2</v>
      </c>
      <c r="N4971" s="119">
        <f t="shared" si="3790"/>
        <v>7.6985082031746019E-2</v>
      </c>
      <c r="O4971" s="119">
        <f t="shared" si="3790"/>
        <v>0.13752480498412697</v>
      </c>
      <c r="P4971" s="175">
        <f t="shared" si="3784"/>
        <v>1</v>
      </c>
      <c r="Q4971" s="556">
        <f t="shared" si="3786"/>
        <v>7.1840470953612234E-2</v>
      </c>
      <c r="R4971" s="83"/>
      <c r="S4971" s="83"/>
      <c r="T4971" s="67"/>
      <c r="U4971" s="209">
        <v>1</v>
      </c>
    </row>
    <row r="4972" spans="1:21" s="60" customFormat="1" ht="15.75" customHeight="1">
      <c r="A4972" s="190" t="s">
        <v>89</v>
      </c>
      <c r="B4972" s="513">
        <v>806</v>
      </c>
      <c r="C4972" s="550" t="s">
        <v>2108</v>
      </c>
      <c r="D4972" s="119">
        <f t="shared" si="3782"/>
        <v>1.0474074208063355E-2</v>
      </c>
      <c r="E4972" s="119">
        <f t="shared" ref="E4972:O4972" si="3791">E4995/$P4995</f>
        <v>8.7435902753779687E-2</v>
      </c>
      <c r="F4972" s="119">
        <f t="shared" si="3791"/>
        <v>8.2241087113030964E-2</v>
      </c>
      <c r="G4972" s="119">
        <f t="shared" si="3791"/>
        <v>8.5636598542116624E-2</v>
      </c>
      <c r="H4972" s="119">
        <f t="shared" si="3791"/>
        <v>8.2226008837293002E-2</v>
      </c>
      <c r="I4972" s="119">
        <f t="shared" si="3791"/>
        <v>7.4631949586033114E-2</v>
      </c>
      <c r="J4972" s="119">
        <f t="shared" si="3791"/>
        <v>8.9452843772498208E-2</v>
      </c>
      <c r="K4972" s="119">
        <f t="shared" si="3791"/>
        <v>9.2332613390928714E-2</v>
      </c>
      <c r="L4972" s="119">
        <f t="shared" si="3791"/>
        <v>7.0914326853851684E-2</v>
      </c>
      <c r="M4972" s="119">
        <f t="shared" si="3791"/>
        <v>7.8833693304535629E-2</v>
      </c>
      <c r="N4972" s="119">
        <f t="shared" si="3791"/>
        <v>8.8552915766738668E-2</v>
      </c>
      <c r="O4972" s="119">
        <f t="shared" si="3791"/>
        <v>0.15726798587113039</v>
      </c>
      <c r="P4972" s="175">
        <f t="shared" si="3784"/>
        <v>1</v>
      </c>
      <c r="Q4972" s="556">
        <f t="shared" si="3786"/>
        <v>-0.11809523809523803</v>
      </c>
      <c r="R4972" s="83"/>
      <c r="S4972" s="83"/>
      <c r="T4972" s="67"/>
      <c r="U4972" s="209">
        <v>1</v>
      </c>
    </row>
    <row r="4973" spans="1:21" s="60" customFormat="1" ht="15.75" customHeight="1">
      <c r="A4973" s="190" t="s">
        <v>89</v>
      </c>
      <c r="B4973" s="513">
        <v>807</v>
      </c>
      <c r="C4973" s="550" t="s">
        <v>2109</v>
      </c>
      <c r="D4973" s="119">
        <f t="shared" ref="D4973:O4975" si="3792">D4996/$P4996</f>
        <v>1.2091441526544495E-2</v>
      </c>
      <c r="E4973" s="119">
        <f t="shared" si="3792"/>
        <v>9.4464386926128852E-2</v>
      </c>
      <c r="F4973" s="119">
        <f t="shared" si="3792"/>
        <v>7.6705082184016629E-2</v>
      </c>
      <c r="G4973" s="119">
        <f t="shared" si="3792"/>
        <v>8.8607594936708861E-2</v>
      </c>
      <c r="H4973" s="119">
        <f t="shared" si="3792"/>
        <v>8.2184016625732104E-2</v>
      </c>
      <c r="I4973" s="119">
        <f t="shared" si="3792"/>
        <v>7.7460797279425661E-2</v>
      </c>
      <c r="J4973" s="119">
        <f t="shared" si="3792"/>
        <v>8.9552238805970158E-2</v>
      </c>
      <c r="K4973" s="119">
        <f t="shared" si="3792"/>
        <v>9.2952956735310802E-2</v>
      </c>
      <c r="L4973" s="119">
        <f t="shared" si="3792"/>
        <v>6.574721330058568E-2</v>
      </c>
      <c r="M4973" s="119">
        <f t="shared" si="3792"/>
        <v>7.6705082184016629E-2</v>
      </c>
      <c r="N4973" s="119">
        <f t="shared" si="3792"/>
        <v>8.8229737389004359E-2</v>
      </c>
      <c r="O4973" s="119">
        <f t="shared" si="3792"/>
        <v>0.15529945210655571</v>
      </c>
      <c r="P4973" s="175">
        <f t="shared" si="3784"/>
        <v>0.99999999999999989</v>
      </c>
      <c r="Q4973" s="556">
        <f t="shared" si="3786"/>
        <v>-4.7336213102951885E-2</v>
      </c>
      <c r="R4973" s="83"/>
      <c r="S4973" s="83"/>
      <c r="T4973" s="67"/>
      <c r="U4973" s="209">
        <v>1</v>
      </c>
    </row>
    <row r="4974" spans="1:21" s="60" customFormat="1" ht="15.75" hidden="1" customHeight="1" thickBot="1">
      <c r="A4974" s="190" t="s">
        <v>89</v>
      </c>
      <c r="B4974" s="409"/>
      <c r="C4974" s="457" t="s">
        <v>2110</v>
      </c>
      <c r="D4974" s="102" t="e">
        <f t="shared" si="3792"/>
        <v>#DIV/0!</v>
      </c>
      <c r="E4974" s="103" t="e">
        <f t="shared" si="3792"/>
        <v>#DIV/0!</v>
      </c>
      <c r="F4974" s="103" t="e">
        <f t="shared" si="3792"/>
        <v>#DIV/0!</v>
      </c>
      <c r="G4974" s="103" t="e">
        <f t="shared" si="3792"/>
        <v>#DIV/0!</v>
      </c>
      <c r="H4974" s="103" t="e">
        <f t="shared" si="3792"/>
        <v>#DIV/0!</v>
      </c>
      <c r="I4974" s="103" t="e">
        <f t="shared" si="3792"/>
        <v>#DIV/0!</v>
      </c>
      <c r="J4974" s="103" t="e">
        <f t="shared" si="3792"/>
        <v>#DIV/0!</v>
      </c>
      <c r="K4974" s="103" t="e">
        <f t="shared" si="3792"/>
        <v>#DIV/0!</v>
      </c>
      <c r="L4974" s="103" t="e">
        <f t="shared" si="3792"/>
        <v>#DIV/0!</v>
      </c>
      <c r="M4974" s="103" t="e">
        <f t="shared" si="3792"/>
        <v>#DIV/0!</v>
      </c>
      <c r="N4974" s="103" t="e">
        <f t="shared" si="3792"/>
        <v>#DIV/0!</v>
      </c>
      <c r="O4974" s="103" t="e">
        <f t="shared" si="3792"/>
        <v>#DIV/0!</v>
      </c>
      <c r="P4974" s="105" t="e">
        <f t="shared" si="3784"/>
        <v>#DIV/0!</v>
      </c>
      <c r="Q4974" s="106">
        <f t="shared" si="3786"/>
        <v>-1</v>
      </c>
      <c r="R4974" s="83"/>
      <c r="S4974" s="83"/>
      <c r="T4974" s="67"/>
      <c r="U4974" s="209">
        <v>2</v>
      </c>
    </row>
    <row r="4975" spans="1:21" s="60" customFormat="1" ht="15.75" hidden="1" customHeight="1" thickBot="1">
      <c r="A4975" s="190" t="s">
        <v>89</v>
      </c>
      <c r="B4975" s="213"/>
      <c r="C4975" s="43" t="s">
        <v>2111</v>
      </c>
      <c r="D4975" s="102" t="e">
        <f t="shared" si="3792"/>
        <v>#DIV/0!</v>
      </c>
      <c r="E4975" s="103" t="e">
        <f t="shared" si="3792"/>
        <v>#DIV/0!</v>
      </c>
      <c r="F4975" s="103" t="e">
        <f t="shared" si="3792"/>
        <v>#DIV/0!</v>
      </c>
      <c r="G4975" s="103" t="e">
        <f t="shared" si="3792"/>
        <v>#DIV/0!</v>
      </c>
      <c r="H4975" s="103" t="e">
        <f t="shared" si="3792"/>
        <v>#DIV/0!</v>
      </c>
      <c r="I4975" s="103" t="e">
        <f t="shared" si="3792"/>
        <v>#DIV/0!</v>
      </c>
      <c r="J4975" s="103" t="e">
        <f t="shared" si="3792"/>
        <v>#DIV/0!</v>
      </c>
      <c r="K4975" s="103" t="e">
        <f t="shared" si="3792"/>
        <v>#DIV/0!</v>
      </c>
      <c r="L4975" s="103" t="e">
        <f t="shared" si="3792"/>
        <v>#DIV/0!</v>
      </c>
      <c r="M4975" s="103" t="e">
        <f t="shared" si="3792"/>
        <v>#DIV/0!</v>
      </c>
      <c r="N4975" s="103" t="e">
        <f t="shared" si="3792"/>
        <v>#DIV/0!</v>
      </c>
      <c r="O4975" s="103" t="e">
        <f t="shared" si="3792"/>
        <v>#DIV/0!</v>
      </c>
      <c r="P4975" s="107" t="e">
        <f t="shared" si="3784"/>
        <v>#DIV/0!</v>
      </c>
      <c r="Q4975" s="108" t="e">
        <f t="shared" si="3786"/>
        <v>#DIV/0!</v>
      </c>
      <c r="R4975" s="83"/>
      <c r="S4975" s="83"/>
      <c r="T4975" s="67"/>
      <c r="U4975" s="209">
        <v>2</v>
      </c>
    </row>
    <row r="4976" spans="1:21" s="60" customFormat="1" ht="15.75" hidden="1" customHeight="1" thickBot="1">
      <c r="A4976" s="190" t="s">
        <v>89</v>
      </c>
      <c r="B4976" s="213"/>
      <c r="C4976" s="43" t="s">
        <v>2604</v>
      </c>
      <c r="D4976" s="102" t="e">
        <f t="shared" ref="D4976:O4976" si="3793">D4999/$P4999</f>
        <v>#DIV/0!</v>
      </c>
      <c r="E4976" s="103" t="e">
        <f t="shared" si="3793"/>
        <v>#DIV/0!</v>
      </c>
      <c r="F4976" s="103" t="e">
        <f t="shared" si="3793"/>
        <v>#DIV/0!</v>
      </c>
      <c r="G4976" s="103" t="e">
        <f t="shared" si="3793"/>
        <v>#DIV/0!</v>
      </c>
      <c r="H4976" s="103" t="e">
        <f t="shared" si="3793"/>
        <v>#DIV/0!</v>
      </c>
      <c r="I4976" s="103" t="e">
        <f t="shared" si="3793"/>
        <v>#DIV/0!</v>
      </c>
      <c r="J4976" s="103" t="e">
        <f t="shared" si="3793"/>
        <v>#DIV/0!</v>
      </c>
      <c r="K4976" s="103" t="e">
        <f t="shared" si="3793"/>
        <v>#DIV/0!</v>
      </c>
      <c r="L4976" s="103" t="e">
        <f t="shared" si="3793"/>
        <v>#DIV/0!</v>
      </c>
      <c r="M4976" s="103" t="e">
        <f t="shared" si="3793"/>
        <v>#DIV/0!</v>
      </c>
      <c r="N4976" s="103" t="e">
        <f t="shared" si="3793"/>
        <v>#DIV/0!</v>
      </c>
      <c r="O4976" s="103" t="e">
        <f t="shared" si="3793"/>
        <v>#DIV/0!</v>
      </c>
      <c r="P4976" s="107" t="e">
        <f t="shared" ref="P4976:P4978" si="3794">SUM(D4976:O4976)</f>
        <v>#DIV/0!</v>
      </c>
      <c r="Q4976" s="108" t="e">
        <f t="shared" ref="Q4976:Q4978" si="3795">(P4999/P4998-1)</f>
        <v>#DIV/0!</v>
      </c>
      <c r="R4976" s="83"/>
      <c r="S4976" s="83"/>
      <c r="T4976" s="67"/>
      <c r="U4976" s="209">
        <v>2</v>
      </c>
    </row>
    <row r="4977" spans="1:21" s="60" customFormat="1" ht="15.75" hidden="1" customHeight="1" thickBot="1">
      <c r="A4977" s="190" t="s">
        <v>89</v>
      </c>
      <c r="B4977" s="213"/>
      <c r="C4977" s="43" t="s">
        <v>2700</v>
      </c>
      <c r="D4977" s="102" t="e">
        <f t="shared" ref="D4977:O4977" si="3796">D5000/$P5000</f>
        <v>#DIV/0!</v>
      </c>
      <c r="E4977" s="103" t="e">
        <f t="shared" si="3796"/>
        <v>#DIV/0!</v>
      </c>
      <c r="F4977" s="103" t="e">
        <f t="shared" si="3796"/>
        <v>#DIV/0!</v>
      </c>
      <c r="G4977" s="103" t="e">
        <f t="shared" si="3796"/>
        <v>#DIV/0!</v>
      </c>
      <c r="H4977" s="103" t="e">
        <f t="shared" si="3796"/>
        <v>#DIV/0!</v>
      </c>
      <c r="I4977" s="103" t="e">
        <f t="shared" si="3796"/>
        <v>#DIV/0!</v>
      </c>
      <c r="J4977" s="103" t="e">
        <f t="shared" si="3796"/>
        <v>#DIV/0!</v>
      </c>
      <c r="K4977" s="103" t="e">
        <f t="shared" si="3796"/>
        <v>#DIV/0!</v>
      </c>
      <c r="L4977" s="103" t="e">
        <f t="shared" si="3796"/>
        <v>#DIV/0!</v>
      </c>
      <c r="M4977" s="103" t="e">
        <f t="shared" si="3796"/>
        <v>#DIV/0!</v>
      </c>
      <c r="N4977" s="103" t="e">
        <f t="shared" si="3796"/>
        <v>#DIV/0!</v>
      </c>
      <c r="O4977" s="103" t="e">
        <f t="shared" si="3796"/>
        <v>#DIV/0!</v>
      </c>
      <c r="P4977" s="107" t="e">
        <f t="shared" si="3794"/>
        <v>#DIV/0!</v>
      </c>
      <c r="Q4977" s="108" t="e">
        <f t="shared" si="3795"/>
        <v>#DIV/0!</v>
      </c>
      <c r="R4977" s="83"/>
      <c r="S4977" s="83"/>
      <c r="T4977" s="67"/>
      <c r="U4977" s="209">
        <v>2</v>
      </c>
    </row>
    <row r="4978" spans="1:21" s="60" customFormat="1" ht="15.75" hidden="1" customHeight="1" thickBot="1">
      <c r="A4978" s="190" t="s">
        <v>89</v>
      </c>
      <c r="B4978" s="213"/>
      <c r="C4978" s="43" t="s">
        <v>2796</v>
      </c>
      <c r="D4978" s="102" t="e">
        <f t="shared" ref="D4978:O4978" si="3797">D5001/$P5001</f>
        <v>#DIV/0!</v>
      </c>
      <c r="E4978" s="103" t="e">
        <f t="shared" si="3797"/>
        <v>#DIV/0!</v>
      </c>
      <c r="F4978" s="103" t="e">
        <f t="shared" si="3797"/>
        <v>#DIV/0!</v>
      </c>
      <c r="G4978" s="103" t="e">
        <f t="shared" si="3797"/>
        <v>#DIV/0!</v>
      </c>
      <c r="H4978" s="103" t="e">
        <f t="shared" si="3797"/>
        <v>#DIV/0!</v>
      </c>
      <c r="I4978" s="103" t="e">
        <f t="shared" si="3797"/>
        <v>#DIV/0!</v>
      </c>
      <c r="J4978" s="103" t="e">
        <f t="shared" si="3797"/>
        <v>#DIV/0!</v>
      </c>
      <c r="K4978" s="103" t="e">
        <f t="shared" si="3797"/>
        <v>#DIV/0!</v>
      </c>
      <c r="L4978" s="103" t="e">
        <f t="shared" si="3797"/>
        <v>#DIV/0!</v>
      </c>
      <c r="M4978" s="103" t="e">
        <f t="shared" si="3797"/>
        <v>#DIV/0!</v>
      </c>
      <c r="N4978" s="103" t="e">
        <f t="shared" si="3797"/>
        <v>#DIV/0!</v>
      </c>
      <c r="O4978" s="103" t="e">
        <f t="shared" si="3797"/>
        <v>#DIV/0!</v>
      </c>
      <c r="P4978" s="107" t="e">
        <f t="shared" si="3794"/>
        <v>#DIV/0!</v>
      </c>
      <c r="Q4978" s="108" t="e">
        <f t="shared" si="3795"/>
        <v>#DIV/0!</v>
      </c>
      <c r="R4978" s="83"/>
      <c r="S4978" s="83"/>
      <c r="T4978" s="67"/>
      <c r="U4978" s="209">
        <v>2</v>
      </c>
    </row>
    <row r="4979" spans="1:21" s="60" customFormat="1" ht="15.75" hidden="1" customHeight="1" thickBot="1">
      <c r="A4979" s="190" t="s">
        <v>89</v>
      </c>
      <c r="B4979" s="213"/>
      <c r="C4979" s="44" t="s">
        <v>414</v>
      </c>
      <c r="D4979" s="351">
        <v>4.8953122499999999</v>
      </c>
      <c r="E4979" s="352">
        <v>84.639691749999997</v>
      </c>
      <c r="F4979" s="352">
        <v>74.27720042</v>
      </c>
      <c r="G4979" s="352">
        <v>74.161809320000003</v>
      </c>
      <c r="H4979" s="352">
        <v>67.133743169999974</v>
      </c>
      <c r="I4979" s="352">
        <v>79.383623030000038</v>
      </c>
      <c r="J4979" s="352">
        <v>77.146720599999981</v>
      </c>
      <c r="K4979" s="352">
        <v>85.041971060000037</v>
      </c>
      <c r="L4979" s="352">
        <v>61.035480129999996</v>
      </c>
      <c r="M4979" s="352">
        <v>63.808379510000009</v>
      </c>
      <c r="N4979" s="352">
        <v>87.01146239000002</v>
      </c>
      <c r="O4979" s="83">
        <v>153.20385684999997</v>
      </c>
      <c r="P4979" s="304">
        <f>SUM(D4979:O4979)</f>
        <v>911.73925048000001</v>
      </c>
      <c r="Q4979" s="84"/>
      <c r="R4979" s="83"/>
      <c r="S4979" s="83"/>
      <c r="T4979" s="67"/>
      <c r="U4979" s="209">
        <v>2</v>
      </c>
    </row>
    <row r="4980" spans="1:21" s="60" customFormat="1" ht="15.75" hidden="1" customHeight="1" thickBot="1">
      <c r="A4980" s="190" t="s">
        <v>89</v>
      </c>
      <c r="B4980" s="213"/>
      <c r="C4980" s="43" t="s">
        <v>415</v>
      </c>
      <c r="D4980" s="109">
        <v>2.91739383</v>
      </c>
      <c r="E4980" s="110">
        <v>75.383277469999996</v>
      </c>
      <c r="F4980" s="110">
        <v>52.326089590000002</v>
      </c>
      <c r="G4980" s="110">
        <v>87.512015759999997</v>
      </c>
      <c r="H4980" s="110">
        <v>73.163448950000003</v>
      </c>
      <c r="I4980" s="110">
        <v>72.676174099999997</v>
      </c>
      <c r="J4980" s="110">
        <v>63.536723879999997</v>
      </c>
      <c r="K4980" s="110">
        <v>85.969035520000006</v>
      </c>
      <c r="L4980" s="110">
        <v>54.107441979999997</v>
      </c>
      <c r="M4980" s="110">
        <v>70.367009539999998</v>
      </c>
      <c r="N4980" s="110">
        <v>73.518682479999995</v>
      </c>
      <c r="O4980" s="111">
        <v>141.20922523999999</v>
      </c>
      <c r="P4980" s="112">
        <f>SUM(D4980:O4980)</f>
        <v>852.68651834000002</v>
      </c>
      <c r="Q4980" s="240"/>
      <c r="R4980" s="315"/>
      <c r="S4980" s="315"/>
      <c r="T4980" s="242"/>
      <c r="U4980" s="209">
        <v>2</v>
      </c>
    </row>
    <row r="4981" spans="1:21" s="60" customFormat="1" ht="15.75" hidden="1" customHeight="1" thickBot="1">
      <c r="A4981" s="190" t="s">
        <v>89</v>
      </c>
      <c r="B4981" s="213"/>
      <c r="C4981" s="43" t="s">
        <v>442</v>
      </c>
      <c r="D4981" s="109">
        <v>0</v>
      </c>
      <c r="E4981" s="110">
        <v>79.617940270000005</v>
      </c>
      <c r="F4981" s="110">
        <v>67.033964960000006</v>
      </c>
      <c r="G4981" s="110">
        <v>70.149262460000003</v>
      </c>
      <c r="H4981" s="110">
        <v>63.445471879999999</v>
      </c>
      <c r="I4981" s="110">
        <v>74.14265116</v>
      </c>
      <c r="J4981" s="110">
        <v>67.989792159999993</v>
      </c>
      <c r="K4981" s="110">
        <v>94.125439639999996</v>
      </c>
      <c r="L4981" s="110">
        <v>46.162227790000003</v>
      </c>
      <c r="M4981" s="110">
        <v>60.756412009999998</v>
      </c>
      <c r="N4981" s="110">
        <v>75.783370050000002</v>
      </c>
      <c r="O4981" s="111">
        <v>135.53756501000001</v>
      </c>
      <c r="P4981" s="112">
        <f t="shared" ref="P4981:P4986" si="3798">SUM(D4981:O4981)</f>
        <v>834.74409738999998</v>
      </c>
      <c r="Q4981" s="80"/>
      <c r="R4981" s="114"/>
      <c r="S4981" s="114"/>
      <c r="T4981" s="115">
        <f t="shared" ref="T4981:T4986" si="3799">R4981-S4981</f>
        <v>0</v>
      </c>
      <c r="U4981" s="209">
        <v>2</v>
      </c>
    </row>
    <row r="4982" spans="1:21" s="60" customFormat="1" ht="15.75" hidden="1" customHeight="1" thickBot="1">
      <c r="A4982" s="190" t="s">
        <v>89</v>
      </c>
      <c r="B4982" s="213"/>
      <c r="C4982" s="43" t="s">
        <v>623</v>
      </c>
      <c r="D4982" s="109">
        <v>48.308544959999999</v>
      </c>
      <c r="E4982" s="110">
        <v>19.138000559999998</v>
      </c>
      <c r="F4982" s="110">
        <v>76.106299379999996</v>
      </c>
      <c r="G4982" s="110">
        <v>72.234570899999994</v>
      </c>
      <c r="H4982" s="110">
        <v>62.179187740000003</v>
      </c>
      <c r="I4982" s="110">
        <v>67.636034420000001</v>
      </c>
      <c r="J4982" s="110">
        <v>68.551844119999998</v>
      </c>
      <c r="K4982" s="110">
        <v>90.450998459999994</v>
      </c>
      <c r="L4982" s="110">
        <v>48.47799784</v>
      </c>
      <c r="M4982" s="110">
        <v>57.434569369999998</v>
      </c>
      <c r="N4982" s="110">
        <v>68.723906929999998</v>
      </c>
      <c r="O4982" s="111">
        <v>132.37429005000001</v>
      </c>
      <c r="P4982" s="112">
        <f t="shared" si="3798"/>
        <v>811.61624472999995</v>
      </c>
      <c r="Q4982" s="80"/>
      <c r="R4982" s="114"/>
      <c r="S4982" s="114"/>
      <c r="T4982" s="115">
        <f t="shared" si="3799"/>
        <v>0</v>
      </c>
      <c r="U4982" s="209">
        <v>2</v>
      </c>
    </row>
    <row r="4983" spans="1:21" s="60" customFormat="1" ht="15.75" hidden="1" customHeight="1" thickBot="1">
      <c r="A4983" s="190" t="s">
        <v>89</v>
      </c>
      <c r="B4983" s="213"/>
      <c r="C4983" s="43" t="s">
        <v>719</v>
      </c>
      <c r="D4983" s="109">
        <v>0</v>
      </c>
      <c r="E4983" s="110">
        <v>73.160358209999998</v>
      </c>
      <c r="F4983" s="110">
        <v>66.655190680000004</v>
      </c>
      <c r="G4983" s="110">
        <v>69.570850570000005</v>
      </c>
      <c r="H4983" s="110">
        <v>65.628708610000004</v>
      </c>
      <c r="I4983" s="110">
        <v>65.461821330000006</v>
      </c>
      <c r="J4983" s="110">
        <v>80.051468790000001</v>
      </c>
      <c r="K4983" s="110">
        <v>82.021865460000001</v>
      </c>
      <c r="L4983" s="110">
        <v>31.721006710000001</v>
      </c>
      <c r="M4983" s="110">
        <v>72.489855050000003</v>
      </c>
      <c r="N4983" s="110">
        <v>69.753680250000002</v>
      </c>
      <c r="O4983" s="111">
        <v>140.9778795</v>
      </c>
      <c r="P4983" s="112">
        <f t="shared" si="3798"/>
        <v>817.49268515999995</v>
      </c>
      <c r="Q4983" s="80"/>
      <c r="R4983" s="114"/>
      <c r="S4983" s="114"/>
      <c r="T4983" s="115">
        <f t="shared" si="3799"/>
        <v>0</v>
      </c>
      <c r="U4983" s="209">
        <v>2</v>
      </c>
    </row>
    <row r="4984" spans="1:21" s="60" customFormat="1" ht="15.75" hidden="1" customHeight="1" thickBot="1">
      <c r="A4984" s="190" t="s">
        <v>89</v>
      </c>
      <c r="B4984" s="213"/>
      <c r="C4984" s="43" t="s">
        <v>808</v>
      </c>
      <c r="D4984" s="151">
        <v>48.926848849999999</v>
      </c>
      <c r="E4984" s="152">
        <v>22.940543399999996</v>
      </c>
      <c r="F4984" s="152">
        <v>72.251347479999993</v>
      </c>
      <c r="G4984" s="152">
        <v>69.827721250000025</v>
      </c>
      <c r="H4984" s="152">
        <v>60.39579790999997</v>
      </c>
      <c r="I4984" s="152">
        <v>69.087050180000006</v>
      </c>
      <c r="J4984" s="152">
        <v>74.664739480000037</v>
      </c>
      <c r="K4984" s="152">
        <v>79.561619009999959</v>
      </c>
      <c r="L4984" s="152">
        <v>55.955451700000026</v>
      </c>
      <c r="M4984" s="152">
        <v>68.492399040000009</v>
      </c>
      <c r="N4984" s="152">
        <v>70.228695130000006</v>
      </c>
      <c r="O4984" s="111">
        <v>137.63040787</v>
      </c>
      <c r="P4984" s="112">
        <f t="shared" si="3798"/>
        <v>829.96262130000002</v>
      </c>
      <c r="Q4984" s="80"/>
      <c r="R4984" s="114"/>
      <c r="S4984" s="114"/>
      <c r="T4984" s="115">
        <f t="shared" si="3799"/>
        <v>0</v>
      </c>
      <c r="U4984" s="209">
        <v>2</v>
      </c>
    </row>
    <row r="4985" spans="1:21" s="60" customFormat="1" ht="15.75" hidden="1" customHeight="1" thickBot="1">
      <c r="A4985" s="190" t="s">
        <v>89</v>
      </c>
      <c r="B4985" s="213"/>
      <c r="C4985" s="43" t="s">
        <v>887</v>
      </c>
      <c r="D4985" s="306">
        <v>2.0234877999999998</v>
      </c>
      <c r="E4985" s="307">
        <v>74.055573590000009</v>
      </c>
      <c r="F4985" s="307">
        <v>63.840220549999984</v>
      </c>
      <c r="G4985" s="307">
        <v>0</v>
      </c>
      <c r="H4985" s="307">
        <v>135.85129347</v>
      </c>
      <c r="I4985" s="307">
        <v>73.99255187</v>
      </c>
      <c r="J4985" s="307">
        <v>73.078115109999999</v>
      </c>
      <c r="K4985" s="307">
        <v>76.047077170000023</v>
      </c>
      <c r="L4985" s="307">
        <v>48.237983490000033</v>
      </c>
      <c r="M4985" s="307">
        <v>64.73311463999994</v>
      </c>
      <c r="N4985" s="307">
        <v>74.004801909999969</v>
      </c>
      <c r="O4985" s="308">
        <v>137.34258465000005</v>
      </c>
      <c r="P4985" s="309">
        <f t="shared" si="3798"/>
        <v>823.20680425</v>
      </c>
      <c r="Q4985" s="80"/>
      <c r="R4985" s="109"/>
      <c r="S4985" s="109"/>
      <c r="T4985" s="52">
        <f>S4985-R4985</f>
        <v>0</v>
      </c>
      <c r="U4985" s="209">
        <v>2</v>
      </c>
    </row>
    <row r="4986" spans="1:21" s="60" customFormat="1" ht="15.75" hidden="1" customHeight="1">
      <c r="A4986" s="190" t="s">
        <v>89</v>
      </c>
      <c r="B4986" s="512"/>
      <c r="C4986" s="44" t="s">
        <v>971</v>
      </c>
      <c r="D4986" s="306">
        <v>2.9078681899999999</v>
      </c>
      <c r="E4986" s="307">
        <v>68.530001080000005</v>
      </c>
      <c r="F4986" s="307">
        <v>64.637834090000013</v>
      </c>
      <c r="G4986" s="307">
        <v>74.118329380000006</v>
      </c>
      <c r="H4986" s="307">
        <v>62.169226769999966</v>
      </c>
      <c r="I4986" s="307">
        <v>67.868382859999997</v>
      </c>
      <c r="J4986" s="307">
        <v>67.845194370000002</v>
      </c>
      <c r="K4986" s="307">
        <v>70.584363690000032</v>
      </c>
      <c r="L4986" s="307">
        <v>62.032386889999998</v>
      </c>
      <c r="M4986" s="307">
        <v>65.286301040000012</v>
      </c>
      <c r="N4986" s="307">
        <v>71.622465329999955</v>
      </c>
      <c r="O4986" s="308">
        <v>126.38528561999999</v>
      </c>
      <c r="P4986" s="309">
        <f t="shared" si="3798"/>
        <v>803.98763930999996</v>
      </c>
      <c r="Q4986" s="80"/>
      <c r="R4986" s="342">
        <v>799.2</v>
      </c>
      <c r="S4986" s="342">
        <v>799.2</v>
      </c>
      <c r="T4986" s="355">
        <f t="shared" si="3799"/>
        <v>0</v>
      </c>
      <c r="U4986" s="209">
        <v>2</v>
      </c>
    </row>
    <row r="4987" spans="1:21" s="60" customFormat="1" ht="15.6" customHeight="1">
      <c r="A4987" s="190" t="s">
        <v>89</v>
      </c>
      <c r="B4987" s="513">
        <v>808</v>
      </c>
      <c r="C4987" s="550" t="s">
        <v>2827</v>
      </c>
      <c r="D4987" s="551">
        <v>6.4</v>
      </c>
      <c r="E4987" s="551">
        <v>50</v>
      </c>
      <c r="F4987" s="551">
        <v>40.6</v>
      </c>
      <c r="G4987" s="551">
        <v>46.9</v>
      </c>
      <c r="H4987" s="551">
        <v>43.5</v>
      </c>
      <c r="I4987" s="551">
        <v>41</v>
      </c>
      <c r="J4987" s="551">
        <v>47.4</v>
      </c>
      <c r="K4987" s="551">
        <v>49.2</v>
      </c>
      <c r="L4987" s="551">
        <v>34.799999999999997</v>
      </c>
      <c r="M4987" s="551">
        <v>40.6</v>
      </c>
      <c r="N4987" s="551">
        <v>46.7</v>
      </c>
      <c r="O4987" s="551">
        <f>(R4987)-SUM(D4987:N4987)</f>
        <v>82.199999999999932</v>
      </c>
      <c r="P4987" s="552">
        <f t="shared" ref="P4987" si="3800">SUM(D4987:O4987)</f>
        <v>529.29999999999995</v>
      </c>
      <c r="Q4987" s="173"/>
      <c r="R4987" s="551">
        <v>529.29999999999995</v>
      </c>
      <c r="S4987" s="551">
        <v>529.29999999999995</v>
      </c>
      <c r="T4987" s="521">
        <f>R4987-S4987</f>
        <v>0</v>
      </c>
      <c r="U4987" s="209">
        <v>1</v>
      </c>
    </row>
    <row r="4988" spans="1:21" s="60" customFormat="1" ht="15.75" hidden="1" customHeight="1" thickBot="1">
      <c r="A4988" s="190" t="s">
        <v>89</v>
      </c>
      <c r="B4988" s="409"/>
      <c r="C4988" s="457" t="s">
        <v>1107</v>
      </c>
      <c r="D4988" s="312">
        <v>0.85962185000000002</v>
      </c>
      <c r="E4988" s="313">
        <v>68.699123909999997</v>
      </c>
      <c r="F4988" s="313">
        <v>63.654569710000004</v>
      </c>
      <c r="G4988" s="313">
        <v>76.253770410000016</v>
      </c>
      <c r="H4988" s="313">
        <v>59.87032169999997</v>
      </c>
      <c r="I4988" s="313">
        <v>63.075030280000021</v>
      </c>
      <c r="J4988" s="313">
        <v>66.346250520000012</v>
      </c>
      <c r="K4988" s="313">
        <v>69.887911499999973</v>
      </c>
      <c r="L4988" s="313">
        <v>57.103060029999995</v>
      </c>
      <c r="M4988" s="313">
        <v>60.945670019999966</v>
      </c>
      <c r="N4988" s="313">
        <v>60.702534750000041</v>
      </c>
      <c r="O4988" s="305">
        <v>120.61728554000001</v>
      </c>
      <c r="P4988" s="314">
        <f>SUM(D4988:O4988)</f>
        <v>768.01515022000001</v>
      </c>
      <c r="Q4988" s="75"/>
      <c r="R4988" s="420">
        <v>783</v>
      </c>
      <c r="S4988" s="343">
        <v>783</v>
      </c>
      <c r="T4988" s="549">
        <f>R4988-S4988</f>
        <v>0</v>
      </c>
      <c r="U4988" s="209">
        <v>2</v>
      </c>
    </row>
    <row r="4989" spans="1:21" s="60" customFormat="1" ht="15.75" hidden="1" customHeight="1" thickBot="1">
      <c r="A4989" s="190" t="s">
        <v>89</v>
      </c>
      <c r="B4989" s="62"/>
      <c r="C4989" s="43" t="s">
        <v>2102</v>
      </c>
      <c r="D4989" s="109">
        <v>6.20367289</v>
      </c>
      <c r="E4989" s="110">
        <v>68.657017580000002</v>
      </c>
      <c r="F4989" s="110">
        <v>57.413822280000019</v>
      </c>
      <c r="G4989" s="110">
        <v>68.864044629999995</v>
      </c>
      <c r="H4989" s="110">
        <v>47.750182639999991</v>
      </c>
      <c r="I4989" s="110">
        <v>65.717981099999975</v>
      </c>
      <c r="J4989" s="110">
        <v>57.974123960000043</v>
      </c>
      <c r="K4989" s="110">
        <v>75.460432159999982</v>
      </c>
      <c r="L4989" s="110">
        <v>54.331872869999984</v>
      </c>
      <c r="M4989" s="110">
        <v>67.328673900000013</v>
      </c>
      <c r="N4989" s="110">
        <v>76.685158849999993</v>
      </c>
      <c r="O4989" s="111">
        <v>105.89337806000003</v>
      </c>
      <c r="P4989" s="112">
        <f t="shared" ref="P4989:P4998" si="3801">SUM(D4989:O4989)</f>
        <v>752.28036092000002</v>
      </c>
      <c r="Q4989" s="75"/>
      <c r="R4989" s="109">
        <v>724.9</v>
      </c>
      <c r="S4989" s="114">
        <f>670.6+54.3</f>
        <v>724.9</v>
      </c>
      <c r="T4989" s="310">
        <f t="shared" ref="T4989:T4998" si="3802">R4989-S4989</f>
        <v>0</v>
      </c>
      <c r="U4989" s="209">
        <v>2</v>
      </c>
    </row>
    <row r="4990" spans="1:21" s="60" customFormat="1" ht="15.75" hidden="1" customHeight="1" thickBot="1">
      <c r="A4990" s="190" t="s">
        <v>89</v>
      </c>
      <c r="B4990" s="62"/>
      <c r="C4990" s="43" t="s">
        <v>2103</v>
      </c>
      <c r="D4990" s="312">
        <v>6.6976132000000002</v>
      </c>
      <c r="E4990" s="313">
        <v>70.481941620000001</v>
      </c>
      <c r="F4990" s="313">
        <v>60.296108509999996</v>
      </c>
      <c r="G4990" s="313">
        <v>70.72850274000001</v>
      </c>
      <c r="H4990" s="313">
        <v>56.320546979999989</v>
      </c>
      <c r="I4990" s="313">
        <v>58.927868979999971</v>
      </c>
      <c r="J4990" s="313">
        <v>71.670210760000032</v>
      </c>
      <c r="K4990" s="313">
        <v>65.719460749999996</v>
      </c>
      <c r="L4990" s="313">
        <v>47.266856840000003</v>
      </c>
      <c r="M4990" s="313">
        <v>56.305292049999991</v>
      </c>
      <c r="N4990" s="313">
        <v>64.310594990000027</v>
      </c>
      <c r="O4990" s="305">
        <v>106.27500257999998</v>
      </c>
      <c r="P4990" s="314">
        <f t="shared" si="3801"/>
        <v>735</v>
      </c>
      <c r="Q4990" s="79"/>
      <c r="R4990" s="117">
        <v>755.8</v>
      </c>
      <c r="S4990" s="114">
        <v>755.8</v>
      </c>
      <c r="T4990" s="115">
        <f t="shared" si="3802"/>
        <v>0</v>
      </c>
      <c r="U4990" s="209">
        <v>2</v>
      </c>
    </row>
    <row r="4991" spans="1:21" s="60" customFormat="1" ht="15.6" hidden="1" customHeight="1" thickBot="1">
      <c r="A4991" s="190" t="s">
        <v>89</v>
      </c>
      <c r="B4991" s="62"/>
      <c r="C4991" s="43" t="s">
        <v>2104</v>
      </c>
      <c r="D4991" s="151">
        <v>17.955222890000002</v>
      </c>
      <c r="E4991" s="152">
        <v>72.906983819999994</v>
      </c>
      <c r="F4991" s="152">
        <v>52.252887319999999</v>
      </c>
      <c r="G4991" s="152">
        <v>60.225602559999999</v>
      </c>
      <c r="H4991" s="152">
        <v>62.126947099999995</v>
      </c>
      <c r="I4991" s="152">
        <v>57.229615109999997</v>
      </c>
      <c r="J4991" s="152">
        <v>62.866409970000007</v>
      </c>
      <c r="K4991" s="152">
        <v>66.706790889999979</v>
      </c>
      <c r="L4991" s="152">
        <v>46.225434060000055</v>
      </c>
      <c r="M4991" s="152">
        <v>55.441146740000022</v>
      </c>
      <c r="N4991" s="152">
        <v>65.525168539999981</v>
      </c>
      <c r="O4991" s="111">
        <v>112.70994055999995</v>
      </c>
      <c r="P4991" s="112">
        <f t="shared" si="3801"/>
        <v>732.17214955999998</v>
      </c>
      <c r="Q4991" s="113"/>
      <c r="R4991" s="109">
        <v>745.3</v>
      </c>
      <c r="S4991" s="114">
        <v>745.3</v>
      </c>
      <c r="T4991" s="115">
        <f t="shared" si="3802"/>
        <v>0</v>
      </c>
      <c r="U4991" s="209">
        <v>2</v>
      </c>
    </row>
    <row r="4992" spans="1:21" s="60" customFormat="1" ht="15.6" hidden="1" customHeight="1" thickBot="1">
      <c r="A4992" s="190" t="s">
        <v>89</v>
      </c>
      <c r="B4992" s="62"/>
      <c r="C4992" s="43" t="s">
        <v>2105</v>
      </c>
      <c r="D4992" s="151">
        <v>7.2509452899999998</v>
      </c>
      <c r="E4992" s="152">
        <v>65.226972429999989</v>
      </c>
      <c r="F4992" s="152">
        <v>52.409357730000011</v>
      </c>
      <c r="G4992" s="152">
        <v>58.368133779999994</v>
      </c>
      <c r="H4992" s="152">
        <v>57.669272769999985</v>
      </c>
      <c r="I4992" s="152">
        <v>49.958633100000014</v>
      </c>
      <c r="J4992" s="152">
        <v>66.414503299999978</v>
      </c>
      <c r="K4992" s="152">
        <v>66.665601500000037</v>
      </c>
      <c r="L4992" s="152">
        <v>41.377068369999961</v>
      </c>
      <c r="M4992" s="152">
        <v>51.679098099999976</v>
      </c>
      <c r="N4992" s="152">
        <v>66.454077060000031</v>
      </c>
      <c r="O4992" s="111">
        <v>107.28305120000005</v>
      </c>
      <c r="P4992" s="112">
        <f t="shared" si="3801"/>
        <v>690.75671463000003</v>
      </c>
      <c r="Q4992" s="113"/>
      <c r="R4992" s="109">
        <v>692.4</v>
      </c>
      <c r="S4992" s="114">
        <v>692.4</v>
      </c>
      <c r="T4992" s="115">
        <f t="shared" si="3802"/>
        <v>0</v>
      </c>
      <c r="U4992" s="209">
        <v>2</v>
      </c>
    </row>
    <row r="4993" spans="1:21" s="60" customFormat="1" ht="15.75" hidden="1" customHeight="1" thickBot="1">
      <c r="A4993" s="190" t="s">
        <v>89</v>
      </c>
      <c r="B4993" s="62">
        <f>+B4987+1</f>
        <v>809</v>
      </c>
      <c r="C4993" s="43" t="s">
        <v>2106</v>
      </c>
      <c r="D4993" s="110">
        <v>5.6915864100000002</v>
      </c>
      <c r="E4993" s="110">
        <v>58.018832060000001</v>
      </c>
      <c r="F4993" s="110">
        <v>7.5011877399999989</v>
      </c>
      <c r="G4993" s="110">
        <v>61.827848120000013</v>
      </c>
      <c r="H4993" s="110">
        <v>46.428568769999998</v>
      </c>
      <c r="I4993" s="110">
        <v>51.179596839999988</v>
      </c>
      <c r="J4993" s="110">
        <v>85.836373430000009</v>
      </c>
      <c r="K4993" s="110">
        <v>62.528682489999994</v>
      </c>
      <c r="L4993" s="110">
        <v>41.001932049999994</v>
      </c>
      <c r="M4993" s="110">
        <v>45.630807609999977</v>
      </c>
      <c r="N4993" s="110">
        <v>55.69275078000004</v>
      </c>
      <c r="O4993" s="111">
        <v>66.435870109999996</v>
      </c>
      <c r="P4993" s="112">
        <f t="shared" si="3801"/>
        <v>587.77403641000001</v>
      </c>
      <c r="Q4993" s="79"/>
      <c r="R4993" s="116">
        <v>649.4</v>
      </c>
      <c r="S4993" s="114">
        <v>649.4</v>
      </c>
      <c r="T4993" s="115">
        <f t="shared" si="3802"/>
        <v>0</v>
      </c>
      <c r="U4993" s="209">
        <v>2</v>
      </c>
    </row>
    <row r="4994" spans="1:21" s="60" customFormat="1" ht="15.75" hidden="1" customHeight="1">
      <c r="A4994" s="190" t="s">
        <v>89</v>
      </c>
      <c r="B4994" s="408">
        <v>863</v>
      </c>
      <c r="C4994" s="546" t="s">
        <v>2107</v>
      </c>
      <c r="D4994" s="306">
        <v>46.538767810000003</v>
      </c>
      <c r="E4994" s="307">
        <v>52.947815139999996</v>
      </c>
      <c r="F4994" s="307">
        <v>47.619392380000008</v>
      </c>
      <c r="G4994" s="307">
        <v>48.991114350000004</v>
      </c>
      <c r="H4994" s="307">
        <v>50.071322989999999</v>
      </c>
      <c r="I4994" s="307">
        <v>46.495523419999984</v>
      </c>
      <c r="J4994" s="307">
        <v>57.143896120000022</v>
      </c>
      <c r="K4994" s="307">
        <v>53.038162039999975</v>
      </c>
      <c r="L4994" s="307">
        <v>40.288526320000017</v>
      </c>
      <c r="M4994" s="307">
        <v>51.724250610000013</v>
      </c>
      <c r="N4994" s="307">
        <v>48.500601679999988</v>
      </c>
      <c r="O4994" s="308">
        <v>86.640627139999992</v>
      </c>
      <c r="P4994" s="309">
        <f t="shared" si="3801"/>
        <v>630</v>
      </c>
      <c r="Q4994" s="79"/>
      <c r="R4994" s="342">
        <v>634.9</v>
      </c>
      <c r="S4994" s="342">
        <v>634.9</v>
      </c>
      <c r="T4994" s="355">
        <f t="shared" si="3802"/>
        <v>0</v>
      </c>
      <c r="U4994" s="209">
        <v>2</v>
      </c>
    </row>
    <row r="4995" spans="1:21" s="60" customFormat="1" ht="15.75" customHeight="1">
      <c r="A4995" s="190" t="s">
        <v>89</v>
      </c>
      <c r="B4995" s="513">
        <v>809</v>
      </c>
      <c r="C4995" s="550" t="s">
        <v>2108</v>
      </c>
      <c r="D4995" s="551">
        <v>5.8193956299999998</v>
      </c>
      <c r="E4995" s="551">
        <v>48.579387569999994</v>
      </c>
      <c r="F4995" s="551">
        <v>45.693148000000008</v>
      </c>
      <c r="G4995" s="551">
        <v>47.579694149999995</v>
      </c>
      <c r="H4995" s="551">
        <v>45.684770509999993</v>
      </c>
      <c r="I4995" s="551">
        <v>41.465511190000001</v>
      </c>
      <c r="J4995" s="565">
        <v>49.7</v>
      </c>
      <c r="K4995" s="565">
        <v>51.3</v>
      </c>
      <c r="L4995" s="565">
        <v>39.4</v>
      </c>
      <c r="M4995" s="565">
        <v>43.8</v>
      </c>
      <c r="N4995" s="565">
        <v>49.2</v>
      </c>
      <c r="O4995" s="551">
        <f>(R4995)-SUM(D4995:N4995)</f>
        <v>87.378092950000052</v>
      </c>
      <c r="P4995" s="552">
        <f t="shared" si="3801"/>
        <v>555.6</v>
      </c>
      <c r="Q4995" s="523"/>
      <c r="R4995" s="553">
        <v>555.6</v>
      </c>
      <c r="S4995" s="551">
        <v>555.6</v>
      </c>
      <c r="T4995" s="521">
        <f t="shared" si="3802"/>
        <v>0</v>
      </c>
      <c r="U4995" s="209">
        <v>1</v>
      </c>
    </row>
    <row r="4996" spans="1:21" s="60" customFormat="1" ht="15.75" customHeight="1">
      <c r="A4996" s="190" t="s">
        <v>89</v>
      </c>
      <c r="B4996" s="513">
        <v>810</v>
      </c>
      <c r="C4996" s="550" t="s">
        <v>2109</v>
      </c>
      <c r="D4996" s="565">
        <v>6.4</v>
      </c>
      <c r="E4996" s="565">
        <v>50</v>
      </c>
      <c r="F4996" s="565">
        <v>40.6</v>
      </c>
      <c r="G4996" s="565">
        <v>46.9</v>
      </c>
      <c r="H4996" s="565">
        <v>43.5</v>
      </c>
      <c r="I4996" s="565">
        <v>41</v>
      </c>
      <c r="J4996" s="565">
        <v>47.4</v>
      </c>
      <c r="K4996" s="565">
        <v>49.2</v>
      </c>
      <c r="L4996" s="565">
        <v>34.799999999999997</v>
      </c>
      <c r="M4996" s="565">
        <v>40.6</v>
      </c>
      <c r="N4996" s="565">
        <v>46.7</v>
      </c>
      <c r="O4996" s="551">
        <f>(R4996)-SUM(D4996:N4996)</f>
        <v>82.199999999999932</v>
      </c>
      <c r="P4996" s="552">
        <f t="shared" si="3801"/>
        <v>529.29999999999995</v>
      </c>
      <c r="Q4996" s="523"/>
      <c r="R4996" s="553">
        <v>529.29999999999995</v>
      </c>
      <c r="S4996" s="551">
        <v>529.29999999999995</v>
      </c>
      <c r="T4996" s="521">
        <f t="shared" si="3802"/>
        <v>0</v>
      </c>
      <c r="U4996" s="209">
        <v>1</v>
      </c>
    </row>
    <row r="4997" spans="1:21" s="60" customFormat="1" ht="15.75" hidden="1" customHeight="1" thickBot="1">
      <c r="A4997" s="190" t="s">
        <v>89</v>
      </c>
      <c r="B4997" s="409"/>
      <c r="C4997" s="457" t="s">
        <v>2110</v>
      </c>
      <c r="D4997" s="415"/>
      <c r="E4997" s="416"/>
      <c r="F4997" s="416"/>
      <c r="G4997" s="416"/>
      <c r="H4997" s="416"/>
      <c r="I4997" s="416"/>
      <c r="J4997" s="416"/>
      <c r="K4997" s="416"/>
      <c r="L4997" s="416"/>
      <c r="M4997" s="416"/>
      <c r="N4997" s="416"/>
      <c r="O4997" s="305">
        <f>(R4997)-SUM(D4997:N4997)</f>
        <v>0</v>
      </c>
      <c r="P4997" s="314">
        <f t="shared" si="3801"/>
        <v>0</v>
      </c>
      <c r="Q4997" s="80"/>
      <c r="R4997" s="420"/>
      <c r="S4997" s="343"/>
      <c r="T4997" s="403">
        <f t="shared" si="3802"/>
        <v>0</v>
      </c>
      <c r="U4997" s="209">
        <v>2</v>
      </c>
    </row>
    <row r="4998" spans="1:21" s="60" customFormat="1" ht="15.75" hidden="1" customHeight="1" thickBot="1">
      <c r="A4998" s="190" t="s">
        <v>89</v>
      </c>
      <c r="B4998" s="213"/>
      <c r="C4998" s="43" t="s">
        <v>2111</v>
      </c>
      <c r="D4998" s="134"/>
      <c r="E4998" s="133"/>
      <c r="F4998" s="133"/>
      <c r="G4998" s="133"/>
      <c r="H4998" s="133"/>
      <c r="I4998" s="133"/>
      <c r="J4998" s="133"/>
      <c r="K4998" s="133"/>
      <c r="L4998" s="133"/>
      <c r="M4998" s="133"/>
      <c r="N4998" s="133"/>
      <c r="O4998" s="111">
        <f>(R4998)-SUM(D4998:N4998)</f>
        <v>0</v>
      </c>
      <c r="P4998" s="112">
        <f t="shared" si="3801"/>
        <v>0</v>
      </c>
      <c r="Q4998" s="80"/>
      <c r="R4998" s="120"/>
      <c r="S4998" s="114"/>
      <c r="T4998" s="115">
        <f t="shared" si="3802"/>
        <v>0</v>
      </c>
      <c r="U4998" s="209">
        <v>2</v>
      </c>
    </row>
    <row r="4999" spans="1:21" s="60" customFormat="1" ht="15.75" hidden="1" customHeight="1" thickBot="1">
      <c r="A4999" s="190" t="s">
        <v>89</v>
      </c>
      <c r="B4999" s="213"/>
      <c r="C4999" s="43" t="s">
        <v>2604</v>
      </c>
      <c r="D4999" s="492"/>
      <c r="E4999" s="491"/>
      <c r="F4999" s="491"/>
      <c r="G4999" s="491"/>
      <c r="H4999" s="491"/>
      <c r="I4999" s="491"/>
      <c r="J4999" s="491"/>
      <c r="K4999" s="491"/>
      <c r="L4999" s="491"/>
      <c r="M4999" s="491"/>
      <c r="N4999" s="491"/>
      <c r="O4999" s="111">
        <f t="shared" ref="O4999:O5001" si="3803">(R4999)-SUM(D4999:N4999)</f>
        <v>0</v>
      </c>
      <c r="P4999" s="112">
        <f t="shared" ref="P4999:P5001" si="3804">SUM(D4999:O4999)</f>
        <v>0</v>
      </c>
      <c r="Q4999" s="80"/>
      <c r="R4999" s="487"/>
      <c r="S4999" s="488"/>
      <c r="T4999" s="115">
        <f t="shared" ref="T4999:T5001" si="3805">R4999-S4999</f>
        <v>0</v>
      </c>
      <c r="U4999" s="209">
        <v>2</v>
      </c>
    </row>
    <row r="5000" spans="1:21" s="60" customFormat="1" ht="15.75" hidden="1" customHeight="1" thickBot="1">
      <c r="A5000" s="190" t="s">
        <v>89</v>
      </c>
      <c r="B5000" s="213"/>
      <c r="C5000" s="43" t="s">
        <v>2700</v>
      </c>
      <c r="D5000" s="492"/>
      <c r="E5000" s="491"/>
      <c r="F5000" s="491"/>
      <c r="G5000" s="491"/>
      <c r="H5000" s="491"/>
      <c r="I5000" s="491"/>
      <c r="J5000" s="491"/>
      <c r="K5000" s="491"/>
      <c r="L5000" s="491"/>
      <c r="M5000" s="491"/>
      <c r="N5000" s="491"/>
      <c r="O5000" s="111">
        <f t="shared" si="3803"/>
        <v>0</v>
      </c>
      <c r="P5000" s="112">
        <f t="shared" si="3804"/>
        <v>0</v>
      </c>
      <c r="Q5000" s="80"/>
      <c r="R5000" s="487"/>
      <c r="S5000" s="488"/>
      <c r="T5000" s="115">
        <f t="shared" si="3805"/>
        <v>0</v>
      </c>
      <c r="U5000" s="209">
        <v>2</v>
      </c>
    </row>
    <row r="5001" spans="1:21" s="60" customFormat="1" ht="15.75" hidden="1" customHeight="1" thickBot="1">
      <c r="A5001" s="190" t="s">
        <v>89</v>
      </c>
      <c r="B5001" s="213"/>
      <c r="C5001" s="43" t="s">
        <v>2796</v>
      </c>
      <c r="D5001" s="492"/>
      <c r="E5001" s="491"/>
      <c r="F5001" s="491"/>
      <c r="G5001" s="491"/>
      <c r="H5001" s="491"/>
      <c r="I5001" s="491"/>
      <c r="J5001" s="491"/>
      <c r="K5001" s="491"/>
      <c r="L5001" s="491"/>
      <c r="M5001" s="491"/>
      <c r="N5001" s="491"/>
      <c r="O5001" s="111">
        <f t="shared" si="3803"/>
        <v>0</v>
      </c>
      <c r="P5001" s="112">
        <f t="shared" si="3804"/>
        <v>0</v>
      </c>
      <c r="Q5001" s="80"/>
      <c r="R5001" s="487"/>
      <c r="S5001" s="488"/>
      <c r="T5001" s="115">
        <f t="shared" si="3805"/>
        <v>0</v>
      </c>
      <c r="U5001" s="209">
        <v>2</v>
      </c>
    </row>
    <row r="5002" spans="1:21" s="118" customFormat="1" ht="15.6" customHeight="1">
      <c r="B5002" s="82"/>
      <c r="C5002" s="191"/>
      <c r="D5002" s="83"/>
      <c r="E5002" s="83"/>
      <c r="F5002" s="83"/>
      <c r="G5002" s="83"/>
      <c r="H5002" s="83"/>
      <c r="I5002" s="83"/>
      <c r="J5002" s="83"/>
      <c r="K5002" s="83"/>
      <c r="L5002" s="83"/>
      <c r="M5002" s="83"/>
      <c r="N5002" s="83"/>
      <c r="O5002" s="83"/>
      <c r="P5002" s="84"/>
      <c r="Q5002" s="84"/>
      <c r="R5002" s="83"/>
      <c r="S5002" s="83"/>
      <c r="T5002" s="67"/>
      <c r="U5002" s="209">
        <v>1</v>
      </c>
    </row>
    <row r="5003" spans="1:21" s="60" customFormat="1" ht="15.75" hidden="1" customHeight="1" thickBot="1">
      <c r="A5003" s="174" t="s">
        <v>550</v>
      </c>
      <c r="B5003" s="213"/>
      <c r="C5003" s="43" t="s">
        <v>530</v>
      </c>
      <c r="D5003" s="299">
        <v>8.6299224332268373E-2</v>
      </c>
      <c r="E5003" s="299">
        <v>8.2713027530239111E-2</v>
      </c>
      <c r="F5003" s="299">
        <v>8.1881260185450652E-2</v>
      </c>
      <c r="G5003" s="299">
        <v>8.2918001925158719E-2</v>
      </c>
      <c r="H5003" s="299">
        <v>8.165994675920589E-2</v>
      </c>
      <c r="I5003" s="299">
        <v>8.1979190939912905E-2</v>
      </c>
      <c r="J5003" s="299">
        <v>8.2002938532358169E-2</v>
      </c>
      <c r="K5003" s="299">
        <v>8.2578978512777582E-2</v>
      </c>
      <c r="L5003" s="299">
        <v>8.3455532039419203E-2</v>
      </c>
      <c r="M5003" s="299">
        <v>8.4123276609458619E-2</v>
      </c>
      <c r="N5003" s="299">
        <v>8.4194266939676909E-2</v>
      </c>
      <c r="O5003" s="289">
        <v>8.6194355694073882E-2</v>
      </c>
      <c r="P5003" s="290">
        <v>1</v>
      </c>
      <c r="Q5003" s="291"/>
      <c r="R5003" s="83"/>
      <c r="S5003" s="83"/>
      <c r="T5003" s="67"/>
      <c r="U5003" s="209">
        <v>2</v>
      </c>
    </row>
    <row r="5004" spans="1:21" s="60" customFormat="1" ht="15.75" hidden="1" customHeight="1" thickBot="1">
      <c r="A5004" s="150" t="s">
        <v>550</v>
      </c>
      <c r="B5004" s="213"/>
      <c r="C5004" s="43" t="s">
        <v>531</v>
      </c>
      <c r="D5004" s="119">
        <v>8.0775769179190021E-2</v>
      </c>
      <c r="E5004" s="119">
        <v>8.7142662178323907E-2</v>
      </c>
      <c r="F5004" s="119">
        <v>7.9865142357565033E-2</v>
      </c>
      <c r="G5004" s="119">
        <v>7.7177278058086426E-2</v>
      </c>
      <c r="H5004" s="119">
        <v>7.9192861782387824E-2</v>
      </c>
      <c r="I5004" s="119">
        <v>0.13610377737211082</v>
      </c>
      <c r="J5004" s="119">
        <v>7.5929840403930582E-2</v>
      </c>
      <c r="K5004" s="119">
        <v>7.7930022105718019E-2</v>
      </c>
      <c r="L5004" s="119">
        <v>7.4340276085183621E-2</v>
      </c>
      <c r="M5004" s="119">
        <v>7.7146683507567648E-2</v>
      </c>
      <c r="N5004" s="119">
        <v>7.4826953931448573E-2</v>
      </c>
      <c r="O5004" s="119">
        <v>7.9568733038487605E-2</v>
      </c>
      <c r="P5004" s="107">
        <v>1</v>
      </c>
      <c r="Q5004" s="291"/>
      <c r="R5004" s="83"/>
      <c r="S5004" s="83"/>
      <c r="T5004" s="67"/>
      <c r="U5004" s="209">
        <v>2</v>
      </c>
    </row>
    <row r="5005" spans="1:21" s="60" customFormat="1" ht="15.75" hidden="1" customHeight="1" thickBot="1">
      <c r="A5005" s="150" t="s">
        <v>550</v>
      </c>
      <c r="B5005" s="213"/>
      <c r="C5005" s="43" t="s">
        <v>532</v>
      </c>
      <c r="D5005" s="346">
        <v>8.2370236751530213E-2</v>
      </c>
      <c r="E5005" s="346">
        <v>8.1959330346392564E-2</v>
      </c>
      <c r="F5005" s="346">
        <v>8.5544287640463609E-2</v>
      </c>
      <c r="G5005" s="346">
        <v>8.2638170363185423E-2</v>
      </c>
      <c r="H5005" s="346">
        <v>8.2410195442535569E-2</v>
      </c>
      <c r="I5005" s="346">
        <v>8.4371980112722525E-2</v>
      </c>
      <c r="J5005" s="346">
        <v>7.9028824090626518E-2</v>
      </c>
      <c r="K5005" s="346">
        <v>9.1500201483943167E-2</v>
      </c>
      <c r="L5005" s="346">
        <v>8.2019972461898058E-2</v>
      </c>
      <c r="M5005" s="346">
        <v>7.8778960017680394E-2</v>
      </c>
      <c r="N5005" s="346">
        <v>8.6514607399882024E-2</v>
      </c>
      <c r="O5005" s="346">
        <v>8.2863233889139812E-2</v>
      </c>
      <c r="P5005" s="295">
        <v>1</v>
      </c>
      <c r="Q5005" s="291"/>
      <c r="R5005" s="83"/>
      <c r="S5005" s="83"/>
      <c r="T5005" s="67"/>
      <c r="U5005" s="209">
        <v>2</v>
      </c>
    </row>
    <row r="5006" spans="1:21" s="60" customFormat="1" ht="15.75" hidden="1" customHeight="1" thickBot="1">
      <c r="A5006" s="150" t="s">
        <v>550</v>
      </c>
      <c r="B5006" s="213"/>
      <c r="C5006" s="43" t="s">
        <v>533</v>
      </c>
      <c r="D5006" s="153">
        <v>8.7589167098607104E-2</v>
      </c>
      <c r="E5006" s="296">
        <v>8.4472197632737653E-2</v>
      </c>
      <c r="F5006" s="296">
        <v>8.2612943280985368E-2</v>
      </c>
      <c r="G5006" s="296">
        <v>8.3840073655606154E-2</v>
      </c>
      <c r="H5006" s="296">
        <v>8.4277510787525017E-2</v>
      </c>
      <c r="I5006" s="296">
        <v>8.7995860444157525E-2</v>
      </c>
      <c r="J5006" s="296">
        <v>8.0645117516516193E-2</v>
      </c>
      <c r="K5006" s="296">
        <v>8.2275674089485121E-2</v>
      </c>
      <c r="L5006" s="296">
        <v>8.0797674368813549E-2</v>
      </c>
      <c r="M5006" s="296">
        <v>8.0512074942993714E-2</v>
      </c>
      <c r="N5006" s="154">
        <v>8.3680603581594293E-2</v>
      </c>
      <c r="O5006" s="154">
        <v>8.1301102600978351E-2</v>
      </c>
      <c r="P5006" s="359">
        <v>1</v>
      </c>
      <c r="Q5006" s="390"/>
      <c r="R5006" s="83"/>
      <c r="S5006" s="83"/>
      <c r="T5006" s="67"/>
      <c r="U5006" s="209">
        <v>2</v>
      </c>
    </row>
    <row r="5007" spans="1:21" s="60" customFormat="1" ht="15.75" hidden="1" customHeight="1" thickBot="1">
      <c r="A5007" s="150" t="s">
        <v>550</v>
      </c>
      <c r="B5007" s="213"/>
      <c r="C5007" s="44" t="s">
        <v>534</v>
      </c>
      <c r="D5007" s="153">
        <f t="shared" ref="D5007:D5013" si="3806">D5029/$P5029</f>
        <v>8.3800083292201386E-2</v>
      </c>
      <c r="E5007" s="296">
        <f t="shared" ref="E5007:O5007" si="3807">E5029/$P5029</f>
        <v>8.1363840792128314E-2</v>
      </c>
      <c r="F5007" s="296">
        <f t="shared" si="3807"/>
        <v>8.2019763078370944E-2</v>
      </c>
      <c r="G5007" s="296">
        <f t="shared" si="3807"/>
        <v>8.1692508310842599E-2</v>
      </c>
      <c r="H5007" s="296">
        <f t="shared" si="3807"/>
        <v>8.0471214419936696E-2</v>
      </c>
      <c r="I5007" s="296">
        <f t="shared" si="3807"/>
        <v>9.4577399961323153E-2</v>
      </c>
      <c r="J5007" s="296">
        <f t="shared" si="3807"/>
        <v>7.8690315193414212E-2</v>
      </c>
      <c r="K5007" s="296">
        <f t="shared" si="3807"/>
        <v>8.4768822529645016E-2</v>
      </c>
      <c r="L5007" s="296">
        <f t="shared" si="3807"/>
        <v>8.2276024208714757E-2</v>
      </c>
      <c r="M5007" s="296">
        <f t="shared" si="3807"/>
        <v>8.2041452518219912E-2</v>
      </c>
      <c r="N5007" s="296">
        <f t="shared" si="3807"/>
        <v>8.5600189171806687E-2</v>
      </c>
      <c r="O5007" s="296">
        <f t="shared" si="3807"/>
        <v>8.2698386523396158E-2</v>
      </c>
      <c r="P5007" s="155">
        <f>SUM(D5007:O5007)</f>
        <v>0.99999999999999978</v>
      </c>
      <c r="Q5007" s="157">
        <f>(P5029/P5028-1)</f>
        <v>-2.124985004387181E-2</v>
      </c>
      <c r="R5007" s="83"/>
      <c r="S5007" s="83"/>
      <c r="T5007" s="67"/>
      <c r="U5007" s="209">
        <v>2</v>
      </c>
    </row>
    <row r="5008" spans="1:21" s="60" customFormat="1" ht="15.75" hidden="1" customHeight="1" thickBot="1">
      <c r="A5008" s="150" t="s">
        <v>550</v>
      </c>
      <c r="B5008" s="213"/>
      <c r="C5008" s="43" t="s">
        <v>529</v>
      </c>
      <c r="D5008" s="153">
        <f t="shared" si="3806"/>
        <v>8.4139565275989578E-2</v>
      </c>
      <c r="E5008" s="296">
        <f t="shared" ref="E5008:O5008" si="3808">E5030/$P5030</f>
        <v>8.3218663822876918E-2</v>
      </c>
      <c r="F5008" s="296">
        <f t="shared" si="3808"/>
        <v>7.9749928247620436E-2</v>
      </c>
      <c r="G5008" s="296">
        <f t="shared" si="3808"/>
        <v>8.0834243766357394E-2</v>
      </c>
      <c r="H5008" s="296">
        <f t="shared" si="3808"/>
        <v>7.8738386458775567E-2</v>
      </c>
      <c r="I5008" s="296">
        <f t="shared" si="3808"/>
        <v>0.11045413268691652</v>
      </c>
      <c r="J5008" s="296">
        <f t="shared" si="3808"/>
        <v>7.9312511851190384E-2</v>
      </c>
      <c r="K5008" s="296">
        <f t="shared" si="3808"/>
        <v>8.3115981207900952E-2</v>
      </c>
      <c r="L5008" s="296">
        <f t="shared" si="3808"/>
        <v>7.9362836315162111E-2</v>
      </c>
      <c r="M5008" s="296">
        <f t="shared" si="3808"/>
        <v>7.950116559688436E-2</v>
      </c>
      <c r="N5008" s="296">
        <f t="shared" si="3808"/>
        <v>8.2594062934997534E-2</v>
      </c>
      <c r="O5008" s="296">
        <f t="shared" si="3808"/>
        <v>7.8978521835328233E-2</v>
      </c>
      <c r="P5008" s="155">
        <f>SUM(D5008:O5008)</f>
        <v>1</v>
      </c>
      <c r="Q5008" s="157">
        <f t="shared" ref="Q5008:Q5013" si="3809">(P5030/P5029-1)</f>
        <v>-1.6023084254219944E-2</v>
      </c>
      <c r="R5008" s="83"/>
      <c r="S5008" s="83"/>
      <c r="T5008" s="67"/>
      <c r="U5008" s="209">
        <v>2</v>
      </c>
    </row>
    <row r="5009" spans="1:21" s="60" customFormat="1" ht="15.75" hidden="1" customHeight="1" thickBot="1">
      <c r="A5009" s="150" t="s">
        <v>550</v>
      </c>
      <c r="B5009" s="213"/>
      <c r="C5009" s="43" t="s">
        <v>624</v>
      </c>
      <c r="D5009" s="153">
        <f t="shared" si="3806"/>
        <v>8.5466190051757401E-2</v>
      </c>
      <c r="E5009" s="296">
        <f t="shared" ref="E5009:O5009" si="3810">E5031/$P5031</f>
        <v>8.1120275723430266E-2</v>
      </c>
      <c r="F5009" s="296">
        <f t="shared" si="3810"/>
        <v>8.5206876643009188E-2</v>
      </c>
      <c r="G5009" s="296">
        <f t="shared" si="3810"/>
        <v>8.3317787275114755E-2</v>
      </c>
      <c r="H5009" s="296">
        <f t="shared" si="3810"/>
        <v>8.0655154787766678E-2</v>
      </c>
      <c r="I5009" s="296">
        <f t="shared" si="3810"/>
        <v>8.8237072338164468E-2</v>
      </c>
      <c r="J5009" s="296">
        <f t="shared" si="3810"/>
        <v>8.1260138092887083E-2</v>
      </c>
      <c r="K5009" s="296">
        <f t="shared" si="3810"/>
        <v>8.3503357127184152E-2</v>
      </c>
      <c r="L5009" s="296">
        <f t="shared" si="3810"/>
        <v>8.4713777132289309E-2</v>
      </c>
      <c r="M5009" s="296">
        <f t="shared" si="3810"/>
        <v>8.0075839080963718E-2</v>
      </c>
      <c r="N5009" s="296">
        <f t="shared" si="3810"/>
        <v>8.4630505724015231E-2</v>
      </c>
      <c r="O5009" s="296">
        <f t="shared" si="3810"/>
        <v>8.1813026023417668E-2</v>
      </c>
      <c r="P5009" s="155">
        <f t="shared" ref="P5009:P5014" si="3811">SUM(D5009:O5009)</f>
        <v>1</v>
      </c>
      <c r="Q5009" s="156">
        <f t="shared" si="3809"/>
        <v>-5.550373666740549E-2</v>
      </c>
      <c r="R5009" s="83"/>
      <c r="S5009" s="83"/>
      <c r="T5009" s="67"/>
      <c r="U5009" s="209">
        <v>2</v>
      </c>
    </row>
    <row r="5010" spans="1:21" s="60" customFormat="1" ht="15.75" hidden="1" customHeight="1" thickBot="1">
      <c r="A5010" s="150" t="s">
        <v>550</v>
      </c>
      <c r="B5010" s="213"/>
      <c r="C5010" s="43" t="s">
        <v>720</v>
      </c>
      <c r="D5010" s="153">
        <f t="shared" si="3806"/>
        <v>8.3303225110055751E-2</v>
      </c>
      <c r="E5010" s="296">
        <f t="shared" ref="E5010:O5010" si="3812">E5032/$P5032</f>
        <v>8.2808480991602942E-2</v>
      </c>
      <c r="F5010" s="296">
        <f t="shared" si="3812"/>
        <v>8.3841545785532143E-2</v>
      </c>
      <c r="G5010" s="296">
        <f t="shared" si="3812"/>
        <v>8.1898320237135488E-2</v>
      </c>
      <c r="H5010" s="296">
        <f t="shared" si="3812"/>
        <v>8.1869893818157263E-2</v>
      </c>
      <c r="I5010" s="296">
        <f t="shared" si="3812"/>
        <v>9.0146445523296426E-2</v>
      </c>
      <c r="J5010" s="296">
        <f t="shared" si="3812"/>
        <v>8.0203206678705452E-2</v>
      </c>
      <c r="K5010" s="296">
        <f t="shared" si="3812"/>
        <v>8.3238660416424456E-2</v>
      </c>
      <c r="L5010" s="296">
        <f t="shared" si="3812"/>
        <v>8.2816985187735379E-2</v>
      </c>
      <c r="M5010" s="296">
        <f t="shared" si="3812"/>
        <v>8.1838988204023355E-2</v>
      </c>
      <c r="N5010" s="296">
        <f t="shared" si="3812"/>
        <v>8.7694759455200916E-2</v>
      </c>
      <c r="O5010" s="296">
        <f t="shared" si="3812"/>
        <v>8.0339488592130193E-2</v>
      </c>
      <c r="P5010" s="155">
        <f t="shared" si="3811"/>
        <v>0.99999999999999978</v>
      </c>
      <c r="Q5010" s="156">
        <f t="shared" si="3809"/>
        <v>-2.4447768291556038E-2</v>
      </c>
      <c r="R5010" s="83"/>
      <c r="S5010" s="83"/>
      <c r="T5010" s="232"/>
      <c r="U5010" s="209">
        <v>2</v>
      </c>
    </row>
    <row r="5011" spans="1:21" s="60" customFormat="1" ht="15.75" hidden="1" customHeight="1" thickBot="1">
      <c r="A5011" s="150" t="s">
        <v>550</v>
      </c>
      <c r="B5011" s="62"/>
      <c r="C5011" s="45" t="s">
        <v>809</v>
      </c>
      <c r="D5011" s="298">
        <f t="shared" si="3806"/>
        <v>8.5133829134918973E-2</v>
      </c>
      <c r="E5011" s="299">
        <f t="shared" ref="E5011:O5011" si="3813">E5033/$P5033</f>
        <v>8.1153335312627542E-2</v>
      </c>
      <c r="F5011" s="299">
        <f t="shared" si="3813"/>
        <v>8.5925233723746511E-2</v>
      </c>
      <c r="G5011" s="299">
        <f t="shared" si="3813"/>
        <v>8.1808796886280719E-2</v>
      </c>
      <c r="H5011" s="299">
        <f t="shared" si="3813"/>
        <v>8.1153408499171631E-2</v>
      </c>
      <c r="I5011" s="299">
        <f t="shared" si="3813"/>
        <v>8.5351883583828725E-2</v>
      </c>
      <c r="J5011" s="299">
        <f t="shared" si="3813"/>
        <v>8.0122045745826473E-2</v>
      </c>
      <c r="K5011" s="299">
        <f t="shared" si="3813"/>
        <v>8.4254265151841895E-2</v>
      </c>
      <c r="L5011" s="299">
        <f t="shared" si="3813"/>
        <v>8.2908211865124454E-2</v>
      </c>
      <c r="M5011" s="299">
        <f t="shared" si="3813"/>
        <v>8.2225132361943662E-2</v>
      </c>
      <c r="N5011" s="299">
        <f t="shared" si="3813"/>
        <v>8.4614056397777887E-2</v>
      </c>
      <c r="O5011" s="299">
        <f t="shared" si="3813"/>
        <v>8.5349801336911543E-2</v>
      </c>
      <c r="P5011" s="300">
        <f t="shared" si="3811"/>
        <v>0.99999999999999989</v>
      </c>
      <c r="Q5011" s="301">
        <f t="shared" si="3809"/>
        <v>-2.9255560323646179E-2</v>
      </c>
      <c r="R5011" s="83"/>
      <c r="S5011" s="83"/>
      <c r="T5011" s="67"/>
      <c r="U5011" s="209">
        <v>2</v>
      </c>
    </row>
    <row r="5012" spans="1:21" s="60" customFormat="1" ht="15.75" hidden="1" customHeight="1" thickBot="1">
      <c r="A5012" s="150" t="s">
        <v>550</v>
      </c>
      <c r="B5012" s="62"/>
      <c r="C5012" s="45" t="s">
        <v>888</v>
      </c>
      <c r="D5012" s="130">
        <f t="shared" si="3806"/>
        <v>7.8164820167325649E-2</v>
      </c>
      <c r="E5012" s="119">
        <f t="shared" ref="E5012:O5013" si="3814">E5034/$P5034</f>
        <v>8.0703764590505878E-2</v>
      </c>
      <c r="F5012" s="119">
        <f t="shared" si="3814"/>
        <v>8.0760487937434774E-2</v>
      </c>
      <c r="G5012" s="119">
        <f t="shared" si="3814"/>
        <v>8.0983375420710574E-2</v>
      </c>
      <c r="H5012" s="119">
        <f t="shared" si="3814"/>
        <v>8.0739843258247304E-2</v>
      </c>
      <c r="I5012" s="119">
        <f t="shared" si="3814"/>
        <v>0.10090376204508623</v>
      </c>
      <c r="J5012" s="119">
        <f t="shared" si="3814"/>
        <v>8.2307642093535693E-2</v>
      </c>
      <c r="K5012" s="119">
        <f t="shared" si="3814"/>
        <v>8.2433957213756626E-2</v>
      </c>
      <c r="L5012" s="119">
        <f t="shared" si="3814"/>
        <v>8.1127672487226896E-2</v>
      </c>
      <c r="M5012" s="119">
        <f t="shared" si="3814"/>
        <v>8.1512101114524796E-2</v>
      </c>
      <c r="N5012" s="119">
        <f t="shared" si="3814"/>
        <v>8.5960986966414674E-2</v>
      </c>
      <c r="O5012" s="119">
        <f t="shared" si="3814"/>
        <v>8.4401586705230902E-2</v>
      </c>
      <c r="P5012" s="175">
        <f t="shared" si="3811"/>
        <v>1</v>
      </c>
      <c r="Q5012" s="176">
        <f t="shared" si="3809"/>
        <v>-1.6497618368161993E-3</v>
      </c>
      <c r="R5012" s="83"/>
      <c r="S5012" s="83"/>
      <c r="T5012" s="67"/>
      <c r="U5012" s="209">
        <v>2</v>
      </c>
    </row>
    <row r="5013" spans="1:21" s="60" customFormat="1" ht="15.6" hidden="1" customHeight="1" thickBot="1">
      <c r="A5013" s="150" t="s">
        <v>550</v>
      </c>
      <c r="B5013" s="62"/>
      <c r="C5013" s="45" t="s">
        <v>972</v>
      </c>
      <c r="D5013" s="130">
        <f t="shared" si="3806"/>
        <v>8.5973957310311225E-2</v>
      </c>
      <c r="E5013" s="119">
        <f t="shared" si="3814"/>
        <v>8.3138103065178728E-2</v>
      </c>
      <c r="F5013" s="119">
        <f t="shared" si="3814"/>
        <v>8.2507868745237467E-2</v>
      </c>
      <c r="G5013" s="119">
        <f t="shared" si="3814"/>
        <v>8.6073788802577669E-2</v>
      </c>
      <c r="H5013" s="119">
        <f t="shared" si="3814"/>
        <v>8.1850515008003444E-2</v>
      </c>
      <c r="I5013" s="119">
        <f t="shared" si="3814"/>
        <v>8.6777840397480363E-2</v>
      </c>
      <c r="J5013" s="119">
        <f t="shared" si="3814"/>
        <v>8.2777383161931978E-2</v>
      </c>
      <c r="K5013" s="119">
        <f t="shared" si="3814"/>
        <v>8.3428532534812624E-2</v>
      </c>
      <c r="L5013" s="119">
        <f t="shared" si="3814"/>
        <v>8.338144201862524E-2</v>
      </c>
      <c r="M5013" s="119">
        <f t="shared" si="3814"/>
        <v>7.8951390837281046E-2</v>
      </c>
      <c r="N5013" s="119">
        <f t="shared" si="3814"/>
        <v>8.4055336969685993E-2</v>
      </c>
      <c r="O5013" s="119">
        <f t="shared" si="3814"/>
        <v>8.1083841148874222E-2</v>
      </c>
      <c r="P5013" s="175">
        <f t="shared" si="3811"/>
        <v>1</v>
      </c>
      <c r="Q5013" s="176">
        <f t="shared" si="3809"/>
        <v>-3.0202064427737429E-2</v>
      </c>
      <c r="R5013" s="83"/>
      <c r="S5013" s="83"/>
      <c r="T5013" s="67"/>
      <c r="U5013" s="209">
        <v>2</v>
      </c>
    </row>
    <row r="5014" spans="1:21" s="60" customFormat="1" ht="15.6" hidden="1" customHeight="1" thickBot="1">
      <c r="A5014" s="150" t="s">
        <v>550</v>
      </c>
      <c r="B5014" s="62"/>
      <c r="C5014" s="45" t="s">
        <v>1108</v>
      </c>
      <c r="D5014" s="130">
        <f t="shared" ref="D5014:O5014" si="3815">D5037/$P5037</f>
        <v>8.5165908171220342E-2</v>
      </c>
      <c r="E5014" s="119">
        <f t="shared" si="3815"/>
        <v>8.3965339688294019E-2</v>
      </c>
      <c r="F5014" s="119">
        <f t="shared" si="3815"/>
        <v>8.6481508561666059E-2</v>
      </c>
      <c r="G5014" s="119">
        <f t="shared" si="3815"/>
        <v>8.4493715245617107E-2</v>
      </c>
      <c r="H5014" s="119">
        <f t="shared" si="3815"/>
        <v>8.0816802573930036E-2</v>
      </c>
      <c r="I5014" s="119">
        <f t="shared" si="3815"/>
        <v>8.9216173492811413E-2</v>
      </c>
      <c r="J5014" s="119">
        <f t="shared" si="3815"/>
        <v>8.2440064386794368E-2</v>
      </c>
      <c r="K5014" s="119">
        <f t="shared" si="3815"/>
        <v>8.3502382318696333E-2</v>
      </c>
      <c r="L5014" s="119">
        <f t="shared" si="3815"/>
        <v>8.26283774021212E-2</v>
      </c>
      <c r="M5014" s="119">
        <f t="shared" si="3815"/>
        <v>8.3083358188999354E-2</v>
      </c>
      <c r="N5014" s="119">
        <f t="shared" si="3815"/>
        <v>8.3718753821226219E-2</v>
      </c>
      <c r="O5014" s="119">
        <f t="shared" si="3815"/>
        <v>7.4487616148623537E-2</v>
      </c>
      <c r="P5014" s="175">
        <f t="shared" si="3811"/>
        <v>1</v>
      </c>
      <c r="Q5014" s="176">
        <f>(P5037/P5035-1)</f>
        <v>-4.2121504087296313E-2</v>
      </c>
      <c r="R5014" s="83"/>
      <c r="S5014" s="83"/>
      <c r="T5014" s="67"/>
      <c r="U5014" s="209">
        <v>2</v>
      </c>
    </row>
    <row r="5015" spans="1:21" s="60" customFormat="1" ht="15.6" hidden="1" customHeight="1" thickBot="1">
      <c r="A5015" s="150" t="s">
        <v>550</v>
      </c>
      <c r="B5015" s="62">
        <f>+B4994+1</f>
        <v>864</v>
      </c>
      <c r="C5015" s="45" t="s">
        <v>2112</v>
      </c>
      <c r="D5015" s="130">
        <f t="shared" ref="D5015:O5015" si="3816">D5038/$P5038</f>
        <v>8.5623209673227535E-2</v>
      </c>
      <c r="E5015" s="119">
        <f t="shared" si="3816"/>
        <v>8.1826312327554149E-2</v>
      </c>
      <c r="F5015" s="119">
        <f t="shared" si="3816"/>
        <v>8.0698989015876341E-2</v>
      </c>
      <c r="G5015" s="119">
        <f t="shared" si="3816"/>
        <v>8.2443080756597384E-2</v>
      </c>
      <c r="H5015" s="119">
        <f t="shared" si="3816"/>
        <v>8.1406584701548573E-2</v>
      </c>
      <c r="I5015" s="119">
        <f t="shared" si="3816"/>
        <v>9.0530089858035637E-2</v>
      </c>
      <c r="J5015" s="119">
        <f t="shared" si="3816"/>
        <v>7.9475137866149806E-2</v>
      </c>
      <c r="K5015" s="119">
        <f t="shared" si="3816"/>
        <v>8.1315192588886143E-2</v>
      </c>
      <c r="L5015" s="119">
        <f t="shared" si="3816"/>
        <v>8.5717728665957005E-2</v>
      </c>
      <c r="M5015" s="119">
        <f t="shared" si="3816"/>
        <v>8.3454149773927427E-2</v>
      </c>
      <c r="N5015" s="119">
        <f t="shared" si="3816"/>
        <v>8.4702730685405958E-2</v>
      </c>
      <c r="O5015" s="119">
        <f t="shared" si="3816"/>
        <v>8.2806794086834015E-2</v>
      </c>
      <c r="P5015" s="175">
        <f t="shared" ref="P5015:P5024" si="3817">SUM(D5015:O5015)</f>
        <v>1</v>
      </c>
      <c r="Q5015" s="176">
        <f>(P5038/P5037-1)</f>
        <v>-6.8732431691025386E-3</v>
      </c>
      <c r="R5015" s="83"/>
      <c r="S5015" s="83"/>
      <c r="T5015" s="67"/>
      <c r="U5015" s="209">
        <v>2</v>
      </c>
    </row>
    <row r="5016" spans="1:21" s="60" customFormat="1" ht="15.6" hidden="1" customHeight="1">
      <c r="A5016" s="150" t="s">
        <v>550</v>
      </c>
      <c r="B5016" s="408">
        <f>+B5015+1</f>
        <v>865</v>
      </c>
      <c r="C5016" s="544" t="s">
        <v>2113</v>
      </c>
      <c r="D5016" s="460">
        <f t="shared" ref="D5016:O5016" si="3818">D5039/$P5039</f>
        <v>8.2926082694058337E-2</v>
      </c>
      <c r="E5016" s="346">
        <f t="shared" si="3818"/>
        <v>8.1977261355548739E-2</v>
      </c>
      <c r="F5016" s="346">
        <f t="shared" si="3818"/>
        <v>8.679504464425622E-2</v>
      </c>
      <c r="G5016" s="346">
        <f t="shared" si="3818"/>
        <v>8.0598778704194338E-2</v>
      </c>
      <c r="H5016" s="346">
        <f t="shared" si="3818"/>
        <v>8.1716383355761743E-2</v>
      </c>
      <c r="I5016" s="346">
        <f t="shared" si="3818"/>
        <v>9.1745825878747647E-2</v>
      </c>
      <c r="J5016" s="346">
        <f t="shared" si="3818"/>
        <v>8.0616971808981613E-2</v>
      </c>
      <c r="K5016" s="346">
        <f t="shared" si="3818"/>
        <v>8.2564088211915423E-2</v>
      </c>
      <c r="L5016" s="346">
        <f t="shared" si="3818"/>
        <v>8.20528654739901E-2</v>
      </c>
      <c r="M5016" s="346">
        <f t="shared" si="3818"/>
        <v>8.025044953775784E-2</v>
      </c>
      <c r="N5016" s="346">
        <f t="shared" si="3818"/>
        <v>8.733724398999812E-2</v>
      </c>
      <c r="O5016" s="346">
        <f t="shared" si="3818"/>
        <v>8.141900434478988E-2</v>
      </c>
      <c r="P5016" s="545">
        <f t="shared" si="3817"/>
        <v>1</v>
      </c>
      <c r="Q5016" s="548">
        <f t="shared" ref="Q5016:Q5024" si="3819">(P5039/P5038-1)</f>
        <v>-2.1551716305850066E-2</v>
      </c>
      <c r="R5016" s="83"/>
      <c r="S5016" s="83"/>
      <c r="T5016" s="67"/>
      <c r="U5016" s="209">
        <v>2</v>
      </c>
    </row>
    <row r="5017" spans="1:21" s="60" customFormat="1" ht="15.6" customHeight="1">
      <c r="A5017" s="150" t="s">
        <v>550</v>
      </c>
      <c r="B5017" s="513">
        <v>811</v>
      </c>
      <c r="C5017" s="550" t="s">
        <v>2114</v>
      </c>
      <c r="D5017" s="119">
        <f t="shared" ref="D5017:O5017" si="3820">D5040/$P5040</f>
        <v>8.2615784088215405E-2</v>
      </c>
      <c r="E5017" s="119">
        <f t="shared" si="3820"/>
        <v>8.3180794489822088E-2</v>
      </c>
      <c r="F5017" s="119">
        <f t="shared" si="3820"/>
        <v>8.2105280486629656E-2</v>
      </c>
      <c r="G5017" s="119">
        <f t="shared" si="3820"/>
        <v>8.1813715275096288E-2</v>
      </c>
      <c r="H5017" s="119">
        <f t="shared" si="3820"/>
        <v>8.1354855605836662E-2</v>
      </c>
      <c r="I5017" s="119">
        <f t="shared" si="3820"/>
        <v>9.1346651768726805E-2</v>
      </c>
      <c r="J5017" s="119">
        <f t="shared" si="3820"/>
        <v>8.2329438519060535E-2</v>
      </c>
      <c r="K5017" s="119">
        <f t="shared" si="3820"/>
        <v>8.2865595132915318E-2</v>
      </c>
      <c r="L5017" s="119">
        <f t="shared" si="3820"/>
        <v>7.7974292169333687E-2</v>
      </c>
      <c r="M5017" s="119">
        <f t="shared" si="3820"/>
        <v>8.5341350107830768E-2</v>
      </c>
      <c r="N5017" s="119">
        <f t="shared" si="3820"/>
        <v>8.6707211366958081E-2</v>
      </c>
      <c r="O5017" s="119">
        <f t="shared" si="3820"/>
        <v>8.236503098957472E-2</v>
      </c>
      <c r="P5017" s="175">
        <f t="shared" si="3817"/>
        <v>1</v>
      </c>
      <c r="Q5017" s="556">
        <f t="shared" si="3819"/>
        <v>7.5707211969153754E-3</v>
      </c>
      <c r="R5017" s="83"/>
      <c r="S5017" s="83"/>
      <c r="T5017" s="67"/>
      <c r="U5017" s="209">
        <v>1</v>
      </c>
    </row>
    <row r="5018" spans="1:21" s="60" customFormat="1" ht="15.6" customHeight="1">
      <c r="A5018" s="150" t="s">
        <v>550</v>
      </c>
      <c r="B5018" s="513">
        <f>+B5017+1</f>
        <v>812</v>
      </c>
      <c r="C5018" s="550" t="s">
        <v>2115</v>
      </c>
      <c r="D5018" s="119">
        <f t="shared" ref="D5018:O5018" si="3821">D5041/$P5041</f>
        <v>8.1070951018956908E-2</v>
      </c>
      <c r="E5018" s="119">
        <f t="shared" si="3821"/>
        <v>7.690323902709803E-2</v>
      </c>
      <c r="F5018" s="119">
        <f t="shared" si="3821"/>
        <v>7.9429110481339174E-2</v>
      </c>
      <c r="G5018" s="119">
        <f t="shared" si="3821"/>
        <v>8.4727151600184236E-2</v>
      </c>
      <c r="H5018" s="119">
        <f t="shared" si="3821"/>
        <v>8.4347460159587134E-2</v>
      </c>
      <c r="I5018" s="119">
        <f t="shared" si="3821"/>
        <v>9.2177358493576611E-2</v>
      </c>
      <c r="J5018" s="119">
        <f t="shared" si="3821"/>
        <v>7.5874940199101876E-2</v>
      </c>
      <c r="K5018" s="119">
        <f t="shared" si="3821"/>
        <v>8.2977391316161581E-2</v>
      </c>
      <c r="L5018" s="119">
        <f t="shared" si="3821"/>
        <v>8.3353798277953153E-2</v>
      </c>
      <c r="M5018" s="119">
        <f t="shared" si="3821"/>
        <v>8.58744792115511E-2</v>
      </c>
      <c r="N5018" s="119">
        <f t="shared" si="3821"/>
        <v>8.533712544412328E-2</v>
      </c>
      <c r="O5018" s="119">
        <f t="shared" si="3821"/>
        <v>8.792699477036689E-2</v>
      </c>
      <c r="P5018" s="175">
        <f t="shared" si="3817"/>
        <v>1</v>
      </c>
      <c r="Q5018" s="556">
        <f t="shared" si="3819"/>
        <v>4.664172903383812E-2</v>
      </c>
      <c r="R5018" s="83"/>
      <c r="S5018" s="83"/>
      <c r="T5018" s="67"/>
      <c r="U5018" s="209">
        <v>1</v>
      </c>
    </row>
    <row r="5019" spans="1:21" s="60" customFormat="1" ht="15.75" customHeight="1">
      <c r="A5019" s="150" t="s">
        <v>550</v>
      </c>
      <c r="B5019" s="513">
        <f>+B5018+1</f>
        <v>813</v>
      </c>
      <c r="C5019" s="550" t="s">
        <v>2116</v>
      </c>
      <c r="D5019" s="119">
        <f t="shared" ref="D5019:O5019" si="3822">D5042/$P5042</f>
        <v>8.3505791099744986E-2</v>
      </c>
      <c r="E5019" s="119">
        <f t="shared" si="3822"/>
        <v>8.1807119102886974E-2</v>
      </c>
      <c r="F5019" s="119">
        <f t="shared" si="3822"/>
        <v>8.2782961329884719E-2</v>
      </c>
      <c r="G5019" s="119">
        <f t="shared" si="3822"/>
        <v>8.0815875975589577E-2</v>
      </c>
      <c r="H5019" s="119">
        <f t="shared" si="3822"/>
        <v>8.5093332912704892E-2</v>
      </c>
      <c r="I5019" s="119">
        <f t="shared" si="3822"/>
        <v>8.4322687643302474E-2</v>
      </c>
      <c r="J5019" s="119">
        <f t="shared" si="3822"/>
        <v>8.325012719508755E-2</v>
      </c>
      <c r="K5019" s="119">
        <f t="shared" si="3822"/>
        <v>8.6482173108793331E-2</v>
      </c>
      <c r="L5019" s="119">
        <f t="shared" si="3822"/>
        <v>8.3438670478715116E-2</v>
      </c>
      <c r="M5019" s="119">
        <f t="shared" si="3822"/>
        <v>7.8931863698887342E-2</v>
      </c>
      <c r="N5019" s="119">
        <f t="shared" si="3822"/>
        <v>8.6314855810765909E-2</v>
      </c>
      <c r="O5019" s="119">
        <f t="shared" si="3822"/>
        <v>8.3254541643637145E-2</v>
      </c>
      <c r="P5019" s="175">
        <f t="shared" si="3817"/>
        <v>1</v>
      </c>
      <c r="Q5019" s="556">
        <f t="shared" si="3819"/>
        <v>7.9848262950039661E-3</v>
      </c>
      <c r="R5019" s="83"/>
      <c r="S5019" s="83"/>
      <c r="T5019" s="67"/>
      <c r="U5019" s="209">
        <v>1</v>
      </c>
    </row>
    <row r="5020" spans="1:21" s="60" customFormat="1" ht="15.75" customHeight="1">
      <c r="A5020" s="150" t="s">
        <v>550</v>
      </c>
      <c r="B5020" s="513">
        <f>+B5019+1</f>
        <v>814</v>
      </c>
      <c r="C5020" s="550" t="s">
        <v>2117</v>
      </c>
      <c r="D5020" s="119">
        <f t="shared" ref="D5020:O5020" si="3823">D5043/$P5043</f>
        <v>7.8391341393256125E-2</v>
      </c>
      <c r="E5020" s="119">
        <f t="shared" si="3823"/>
        <v>8.4476175853197222E-2</v>
      </c>
      <c r="F5020" s="119">
        <f t="shared" si="3823"/>
        <v>8.0339943833136404E-2</v>
      </c>
      <c r="G5020" s="119">
        <f t="shared" si="3823"/>
        <v>8.202685286054219E-2</v>
      </c>
      <c r="H5020" s="119">
        <f t="shared" si="3823"/>
        <v>8.0926617707748782E-2</v>
      </c>
      <c r="I5020" s="119">
        <f t="shared" si="3823"/>
        <v>9.0557842737308464E-2</v>
      </c>
      <c r="J5020" s="119">
        <f t="shared" si="3823"/>
        <v>8.4249954303891914E-2</v>
      </c>
      <c r="K5020" s="119">
        <f t="shared" si="3823"/>
        <v>7.7131734181664469E-2</v>
      </c>
      <c r="L5020" s="119">
        <f t="shared" si="3823"/>
        <v>8.2812374714631001E-2</v>
      </c>
      <c r="M5020" s="119">
        <f t="shared" si="3823"/>
        <v>8.6550142409048569E-2</v>
      </c>
      <c r="N5020" s="119">
        <f t="shared" si="3823"/>
        <v>8.567530528726755E-2</v>
      </c>
      <c r="O5020" s="119">
        <f t="shared" si="3823"/>
        <v>8.6861714718307309E-2</v>
      </c>
      <c r="P5020" s="175">
        <f t="shared" si="3817"/>
        <v>1</v>
      </c>
      <c r="Q5020" s="556">
        <f t="shared" si="3819"/>
        <v>3.0948569841630968E-2</v>
      </c>
      <c r="R5020" s="83"/>
      <c r="S5020" s="83"/>
      <c r="T5020" s="67"/>
      <c r="U5020" s="209">
        <v>1</v>
      </c>
    </row>
    <row r="5021" spans="1:21" s="60" customFormat="1" ht="15.75" customHeight="1">
      <c r="A5021" s="150" t="s">
        <v>550</v>
      </c>
      <c r="B5021" s="513">
        <v>815</v>
      </c>
      <c r="C5021" s="550" t="s">
        <v>2118</v>
      </c>
      <c r="D5021" s="119">
        <f t="shared" ref="D5021:O5021" si="3824">D5044/$P5044</f>
        <v>7.5569013704440025E-2</v>
      </c>
      <c r="E5021" s="119">
        <f t="shared" si="3824"/>
        <v>8.3844883803843598E-2</v>
      </c>
      <c r="F5021" s="119">
        <f t="shared" si="3824"/>
        <v>7.7593715374420155E-2</v>
      </c>
      <c r="G5021" s="119">
        <f t="shared" si="3824"/>
        <v>8.3137165619615636E-2</v>
      </c>
      <c r="H5021" s="119">
        <f t="shared" si="3824"/>
        <v>8.3109121047051024E-2</v>
      </c>
      <c r="I5021" s="119">
        <f t="shared" si="3824"/>
        <v>8.0180343525513606E-2</v>
      </c>
      <c r="J5021" s="119">
        <f t="shared" si="3824"/>
        <v>8.4266076090125916E-2</v>
      </c>
      <c r="K5021" s="119">
        <f t="shared" si="3824"/>
        <v>8.4294234592445325E-2</v>
      </c>
      <c r="L5021" s="119">
        <f t="shared" si="3824"/>
        <v>8.5487077534791248E-2</v>
      </c>
      <c r="M5021" s="119">
        <f t="shared" si="3824"/>
        <v>8.6017229953611676E-2</v>
      </c>
      <c r="N5021" s="119">
        <f t="shared" si="3824"/>
        <v>8.8137839628893308E-2</v>
      </c>
      <c r="O5021" s="119">
        <f t="shared" si="3824"/>
        <v>8.8363299125248596E-2</v>
      </c>
      <c r="P5021" s="175">
        <f t="shared" si="3817"/>
        <v>1.0000000000000002</v>
      </c>
      <c r="Q5021" s="556">
        <f t="shared" si="3819"/>
        <v>1.5667176754237566E-2</v>
      </c>
      <c r="R5021" s="83"/>
      <c r="S5021" s="83"/>
      <c r="T5021" s="67"/>
      <c r="U5021" s="209">
        <v>1</v>
      </c>
    </row>
    <row r="5022" spans="1:21" s="60" customFormat="1" ht="15.75" customHeight="1">
      <c r="A5022" s="150" t="s">
        <v>550</v>
      </c>
      <c r="B5022" s="513">
        <v>816</v>
      </c>
      <c r="C5022" s="550" t="s">
        <v>2119</v>
      </c>
      <c r="D5022" s="119">
        <f t="shared" ref="D5022:O5022" si="3825">D5045/$P5045</f>
        <v>8.0907421977445576E-2</v>
      </c>
      <c r="E5022" s="119">
        <f t="shared" si="3825"/>
        <v>8.1169682664568574E-2</v>
      </c>
      <c r="F5022" s="119">
        <f t="shared" si="3825"/>
        <v>8.0907421977445576E-2</v>
      </c>
      <c r="G5022" s="119">
        <f t="shared" si="3825"/>
        <v>8.2480986100183576E-2</v>
      </c>
      <c r="H5022" s="119">
        <f t="shared" si="3825"/>
        <v>8.3398898505114089E-2</v>
      </c>
      <c r="I5022" s="119">
        <f t="shared" si="3825"/>
        <v>8.9037503278258601E-2</v>
      </c>
      <c r="J5022" s="119">
        <f t="shared" si="3825"/>
        <v>8.1169682664568574E-2</v>
      </c>
      <c r="K5022" s="119">
        <f t="shared" si="3825"/>
        <v>8.2087595069499086E-2</v>
      </c>
      <c r="L5022" s="119">
        <f t="shared" si="3825"/>
        <v>8.3136637817991077E-2</v>
      </c>
      <c r="M5022" s="119">
        <f t="shared" si="3825"/>
        <v>8.3792289535798578E-2</v>
      </c>
      <c r="N5022" s="119">
        <f t="shared" si="3825"/>
        <v>8.5759244689221095E-2</v>
      </c>
      <c r="O5022" s="119">
        <f t="shared" si="3825"/>
        <v>8.615263571990564E-2</v>
      </c>
      <c r="P5022" s="175">
        <f t="shared" si="3817"/>
        <v>1</v>
      </c>
      <c r="Q5022" s="556">
        <f t="shared" si="3819"/>
        <v>1.0735586481113391E-2</v>
      </c>
      <c r="R5022" s="83"/>
      <c r="S5022" s="83"/>
      <c r="T5022" s="67"/>
      <c r="U5022" s="209">
        <v>1</v>
      </c>
    </row>
    <row r="5023" spans="1:21" s="60" customFormat="1" ht="15.75" hidden="1" customHeight="1" thickBot="1">
      <c r="A5023" s="150" t="s">
        <v>550</v>
      </c>
      <c r="B5023" s="409"/>
      <c r="C5023" s="457" t="s">
        <v>2120</v>
      </c>
      <c r="D5023" s="102" t="e">
        <f t="shared" ref="D5023:O5024" si="3826">D5046/$P5046</f>
        <v>#DIV/0!</v>
      </c>
      <c r="E5023" s="103" t="e">
        <f t="shared" si="3826"/>
        <v>#DIV/0!</v>
      </c>
      <c r="F5023" s="103" t="e">
        <f t="shared" si="3826"/>
        <v>#DIV/0!</v>
      </c>
      <c r="G5023" s="103" t="e">
        <f t="shared" si="3826"/>
        <v>#DIV/0!</v>
      </c>
      <c r="H5023" s="103" t="e">
        <f t="shared" si="3826"/>
        <v>#DIV/0!</v>
      </c>
      <c r="I5023" s="103" t="e">
        <f t="shared" si="3826"/>
        <v>#DIV/0!</v>
      </c>
      <c r="J5023" s="103" t="e">
        <f t="shared" si="3826"/>
        <v>#DIV/0!</v>
      </c>
      <c r="K5023" s="103" t="e">
        <f t="shared" si="3826"/>
        <v>#DIV/0!</v>
      </c>
      <c r="L5023" s="103" t="e">
        <f t="shared" si="3826"/>
        <v>#DIV/0!</v>
      </c>
      <c r="M5023" s="103" t="e">
        <f t="shared" si="3826"/>
        <v>#DIV/0!</v>
      </c>
      <c r="N5023" s="103" t="e">
        <f t="shared" si="3826"/>
        <v>#DIV/0!</v>
      </c>
      <c r="O5023" s="103" t="e">
        <f t="shared" si="3826"/>
        <v>#DIV/0!</v>
      </c>
      <c r="P5023" s="105" t="e">
        <f t="shared" si="3817"/>
        <v>#DIV/0!</v>
      </c>
      <c r="Q5023" s="106">
        <f t="shared" si="3819"/>
        <v>-1</v>
      </c>
      <c r="R5023" s="83"/>
      <c r="S5023" s="83"/>
      <c r="T5023" s="67"/>
      <c r="U5023" s="209">
        <v>2</v>
      </c>
    </row>
    <row r="5024" spans="1:21" s="60" customFormat="1" ht="15.75" hidden="1" customHeight="1" thickBot="1">
      <c r="A5024" s="150" t="s">
        <v>550</v>
      </c>
      <c r="B5024" s="213"/>
      <c r="C5024" s="43" t="s">
        <v>2121</v>
      </c>
      <c r="D5024" s="102" t="e">
        <f t="shared" si="3826"/>
        <v>#DIV/0!</v>
      </c>
      <c r="E5024" s="103" t="e">
        <f t="shared" si="3826"/>
        <v>#DIV/0!</v>
      </c>
      <c r="F5024" s="103" t="e">
        <f t="shared" si="3826"/>
        <v>#DIV/0!</v>
      </c>
      <c r="G5024" s="103" t="e">
        <f t="shared" si="3826"/>
        <v>#DIV/0!</v>
      </c>
      <c r="H5024" s="103" t="e">
        <f t="shared" si="3826"/>
        <v>#DIV/0!</v>
      </c>
      <c r="I5024" s="103" t="e">
        <f t="shared" si="3826"/>
        <v>#DIV/0!</v>
      </c>
      <c r="J5024" s="103" t="e">
        <f t="shared" si="3826"/>
        <v>#DIV/0!</v>
      </c>
      <c r="K5024" s="103" t="e">
        <f t="shared" si="3826"/>
        <v>#DIV/0!</v>
      </c>
      <c r="L5024" s="103" t="e">
        <f t="shared" si="3826"/>
        <v>#DIV/0!</v>
      </c>
      <c r="M5024" s="103" t="e">
        <f t="shared" si="3826"/>
        <v>#DIV/0!</v>
      </c>
      <c r="N5024" s="103" t="e">
        <f t="shared" si="3826"/>
        <v>#DIV/0!</v>
      </c>
      <c r="O5024" s="103" t="e">
        <f t="shared" si="3826"/>
        <v>#DIV/0!</v>
      </c>
      <c r="P5024" s="107" t="e">
        <f t="shared" si="3817"/>
        <v>#DIV/0!</v>
      </c>
      <c r="Q5024" s="108" t="e">
        <f t="shared" si="3819"/>
        <v>#DIV/0!</v>
      </c>
      <c r="R5024" s="83"/>
      <c r="S5024" s="83"/>
      <c r="T5024" s="67"/>
      <c r="U5024" s="209">
        <v>2</v>
      </c>
    </row>
    <row r="5025" spans="1:21" s="60" customFormat="1" ht="15.75" hidden="1" customHeight="1" thickBot="1">
      <c r="A5025" s="150" t="s">
        <v>550</v>
      </c>
      <c r="B5025" s="213"/>
      <c r="C5025" s="43" t="s">
        <v>2605</v>
      </c>
      <c r="D5025" s="102" t="e">
        <f t="shared" ref="D5025:O5025" si="3827">D5048/$P5048</f>
        <v>#DIV/0!</v>
      </c>
      <c r="E5025" s="103" t="e">
        <f t="shared" si="3827"/>
        <v>#DIV/0!</v>
      </c>
      <c r="F5025" s="103" t="e">
        <f t="shared" si="3827"/>
        <v>#DIV/0!</v>
      </c>
      <c r="G5025" s="103" t="e">
        <f t="shared" si="3827"/>
        <v>#DIV/0!</v>
      </c>
      <c r="H5025" s="103" t="e">
        <f t="shared" si="3827"/>
        <v>#DIV/0!</v>
      </c>
      <c r="I5025" s="103" t="e">
        <f t="shared" si="3827"/>
        <v>#DIV/0!</v>
      </c>
      <c r="J5025" s="103" t="e">
        <f t="shared" si="3827"/>
        <v>#DIV/0!</v>
      </c>
      <c r="K5025" s="103" t="e">
        <f t="shared" si="3827"/>
        <v>#DIV/0!</v>
      </c>
      <c r="L5025" s="103" t="e">
        <f t="shared" si="3827"/>
        <v>#DIV/0!</v>
      </c>
      <c r="M5025" s="103" t="e">
        <f t="shared" si="3827"/>
        <v>#DIV/0!</v>
      </c>
      <c r="N5025" s="103" t="e">
        <f t="shared" si="3827"/>
        <v>#DIV/0!</v>
      </c>
      <c r="O5025" s="103" t="e">
        <f t="shared" si="3827"/>
        <v>#DIV/0!</v>
      </c>
      <c r="P5025" s="107" t="e">
        <f t="shared" ref="P5025:P5027" si="3828">SUM(D5025:O5025)</f>
        <v>#DIV/0!</v>
      </c>
      <c r="Q5025" s="108" t="e">
        <f t="shared" ref="Q5025:Q5027" si="3829">(P5048/P5047-1)</f>
        <v>#DIV/0!</v>
      </c>
      <c r="R5025" s="83"/>
      <c r="S5025" s="83"/>
      <c r="T5025" s="67"/>
      <c r="U5025" s="209">
        <v>2</v>
      </c>
    </row>
    <row r="5026" spans="1:21" s="60" customFormat="1" ht="15.75" hidden="1" customHeight="1" thickBot="1">
      <c r="A5026" s="150" t="s">
        <v>550</v>
      </c>
      <c r="B5026" s="213"/>
      <c r="C5026" s="43" t="s">
        <v>2701</v>
      </c>
      <c r="D5026" s="102" t="e">
        <f t="shared" ref="D5026:N5026" si="3830">D5049/$P5049</f>
        <v>#DIV/0!</v>
      </c>
      <c r="E5026" s="103" t="e">
        <f t="shared" si="3830"/>
        <v>#DIV/0!</v>
      </c>
      <c r="F5026" s="103" t="e">
        <f t="shared" si="3830"/>
        <v>#DIV/0!</v>
      </c>
      <c r="G5026" s="103" t="e">
        <f t="shared" si="3830"/>
        <v>#DIV/0!</v>
      </c>
      <c r="H5026" s="103" t="e">
        <f t="shared" si="3830"/>
        <v>#DIV/0!</v>
      </c>
      <c r="I5026" s="103" t="e">
        <f t="shared" si="3830"/>
        <v>#DIV/0!</v>
      </c>
      <c r="J5026" s="103" t="e">
        <f t="shared" si="3830"/>
        <v>#DIV/0!</v>
      </c>
      <c r="K5026" s="103" t="e">
        <f t="shared" si="3830"/>
        <v>#DIV/0!</v>
      </c>
      <c r="L5026" s="103" t="e">
        <f t="shared" si="3830"/>
        <v>#DIV/0!</v>
      </c>
      <c r="M5026" s="103" t="e">
        <f t="shared" si="3830"/>
        <v>#DIV/0!</v>
      </c>
      <c r="N5026" s="103" t="e">
        <f t="shared" si="3830"/>
        <v>#DIV/0!</v>
      </c>
      <c r="O5026" s="103" t="e">
        <f>O5049/$P5049</f>
        <v>#DIV/0!</v>
      </c>
      <c r="P5026" s="107" t="e">
        <f t="shared" si="3828"/>
        <v>#DIV/0!</v>
      </c>
      <c r="Q5026" s="108" t="e">
        <f t="shared" si="3829"/>
        <v>#DIV/0!</v>
      </c>
      <c r="R5026" s="83"/>
      <c r="S5026" s="83"/>
      <c r="T5026" s="67"/>
      <c r="U5026" s="209">
        <v>2</v>
      </c>
    </row>
    <row r="5027" spans="1:21" s="60" customFormat="1" ht="15.75" hidden="1" customHeight="1" thickBot="1">
      <c r="A5027" s="150" t="s">
        <v>550</v>
      </c>
      <c r="B5027" s="213"/>
      <c r="C5027" s="43" t="s">
        <v>2797</v>
      </c>
      <c r="D5027" s="102" t="e">
        <f t="shared" ref="D5027:O5027" si="3831">D5050/$P5050</f>
        <v>#DIV/0!</v>
      </c>
      <c r="E5027" s="103" t="e">
        <f t="shared" si="3831"/>
        <v>#DIV/0!</v>
      </c>
      <c r="F5027" s="103" t="e">
        <f t="shared" si="3831"/>
        <v>#DIV/0!</v>
      </c>
      <c r="G5027" s="103" t="e">
        <f t="shared" si="3831"/>
        <v>#DIV/0!</v>
      </c>
      <c r="H5027" s="103" t="e">
        <f t="shared" si="3831"/>
        <v>#DIV/0!</v>
      </c>
      <c r="I5027" s="103" t="e">
        <f t="shared" si="3831"/>
        <v>#DIV/0!</v>
      </c>
      <c r="J5027" s="103" t="e">
        <f t="shared" si="3831"/>
        <v>#DIV/0!</v>
      </c>
      <c r="K5027" s="103" t="e">
        <f t="shared" si="3831"/>
        <v>#DIV/0!</v>
      </c>
      <c r="L5027" s="103" t="e">
        <f t="shared" si="3831"/>
        <v>#DIV/0!</v>
      </c>
      <c r="M5027" s="103" t="e">
        <f t="shared" si="3831"/>
        <v>#DIV/0!</v>
      </c>
      <c r="N5027" s="103" t="e">
        <f t="shared" si="3831"/>
        <v>#DIV/0!</v>
      </c>
      <c r="O5027" s="103" t="e">
        <f t="shared" si="3831"/>
        <v>#DIV/0!</v>
      </c>
      <c r="P5027" s="107" t="e">
        <f t="shared" si="3828"/>
        <v>#DIV/0!</v>
      </c>
      <c r="Q5027" s="108" t="e">
        <f t="shared" si="3829"/>
        <v>#DIV/0!</v>
      </c>
      <c r="R5027" s="83"/>
      <c r="S5027" s="83"/>
      <c r="T5027" s="67"/>
      <c r="U5027" s="209">
        <v>2</v>
      </c>
    </row>
    <row r="5028" spans="1:21" s="60" customFormat="1" ht="15.75" hidden="1" customHeight="1" thickBot="1">
      <c r="A5028" s="150" t="s">
        <v>550</v>
      </c>
      <c r="B5028" s="213"/>
      <c r="C5028" s="44" t="s">
        <v>533</v>
      </c>
      <c r="D5028" s="436">
        <v>76.483048210000007</v>
      </c>
      <c r="E5028" s="437">
        <v>73.761303799999993</v>
      </c>
      <c r="F5028" s="437">
        <v>72.137798920000009</v>
      </c>
      <c r="G5028" s="437">
        <v>73.209331789999979</v>
      </c>
      <c r="H5028" s="437">
        <v>73.591302830000046</v>
      </c>
      <c r="I5028" s="437">
        <v>76.838173709930857</v>
      </c>
      <c r="J5028" s="437">
        <v>70.419489250000083</v>
      </c>
      <c r="K5028" s="481">
        <v>71.843294739999976</v>
      </c>
      <c r="L5028" s="481">
        <v>70.55270222</v>
      </c>
      <c r="M5028" s="481">
        <v>70.303316190000018</v>
      </c>
      <c r="N5028" s="481">
        <v>73.070082180000028</v>
      </c>
      <c r="O5028" s="67">
        <v>70.989999999999995</v>
      </c>
      <c r="P5028" s="482">
        <f>SUM(D5028:O5028)</f>
        <v>873.19984383993096</v>
      </c>
      <c r="Q5028" s="84"/>
      <c r="R5028" s="83"/>
      <c r="S5028" s="83"/>
      <c r="T5028" s="67"/>
      <c r="U5028" s="209">
        <v>2</v>
      </c>
    </row>
    <row r="5029" spans="1:21" s="60" customFormat="1" ht="15.75" hidden="1" customHeight="1" thickBot="1">
      <c r="A5029" s="150" t="s">
        <v>550</v>
      </c>
      <c r="B5029" s="213"/>
      <c r="C5029" s="43" t="s">
        <v>534</v>
      </c>
      <c r="D5029" s="109">
        <v>71.619278449999996</v>
      </c>
      <c r="E5029" s="110">
        <v>69.537157250000007</v>
      </c>
      <c r="F5029" s="110">
        <v>70.097737609999996</v>
      </c>
      <c r="G5029" s="110">
        <v>69.818051130000001</v>
      </c>
      <c r="H5029" s="110">
        <v>68.774279050000004</v>
      </c>
      <c r="I5029" s="110">
        <v>80.830052629999997</v>
      </c>
      <c r="J5029" s="110">
        <v>67.252243359999994</v>
      </c>
      <c r="K5029" s="110">
        <v>72.447206089999995</v>
      </c>
      <c r="L5029" s="110">
        <v>70.316749770000001</v>
      </c>
      <c r="M5029" s="110">
        <v>70.116274369999999</v>
      </c>
      <c r="N5029" s="110">
        <v>73.157729000000003</v>
      </c>
      <c r="O5029" s="111">
        <v>70.677719389999993</v>
      </c>
      <c r="P5029" s="112">
        <f>SUM(D5029:O5029)</f>
        <v>854.64447810000013</v>
      </c>
      <c r="Q5029" s="240"/>
      <c r="R5029" s="315"/>
      <c r="S5029" s="315"/>
      <c r="T5029" s="242"/>
      <c r="U5029" s="209">
        <v>2</v>
      </c>
    </row>
    <row r="5030" spans="1:21" s="60" customFormat="1" ht="15.75" hidden="1" customHeight="1" thickBot="1">
      <c r="A5030" s="163" t="s">
        <v>550</v>
      </c>
      <c r="B5030" s="213"/>
      <c r="C5030" s="43" t="s">
        <v>529</v>
      </c>
      <c r="D5030" s="109">
        <v>70.757204239999993</v>
      </c>
      <c r="E5030" s="110">
        <v>69.982771760000006</v>
      </c>
      <c r="F5030" s="110">
        <v>67.065737060000004</v>
      </c>
      <c r="G5030" s="110">
        <v>67.977592670000007</v>
      </c>
      <c r="H5030" s="110">
        <v>66.215080549999996</v>
      </c>
      <c r="I5030" s="110">
        <v>92.886451219999998</v>
      </c>
      <c r="J5030" s="110">
        <v>66.697891549999994</v>
      </c>
      <c r="K5030" s="110">
        <v>69.896420770000006</v>
      </c>
      <c r="L5030" s="110">
        <v>66.740211930000001</v>
      </c>
      <c r="M5030" s="110">
        <v>66.856539999999995</v>
      </c>
      <c r="N5030" s="110">
        <v>69.457513370000001</v>
      </c>
      <c r="O5030" s="111">
        <v>66.417022500000002</v>
      </c>
      <c r="P5030" s="112">
        <f>SUM(D5030:O5030)</f>
        <v>840.95043762</v>
      </c>
      <c r="Q5030" s="80"/>
      <c r="R5030" s="114"/>
      <c r="S5030" s="114"/>
      <c r="T5030" s="115">
        <f t="shared" ref="T5030:T5035" si="3832">R5030-S5030</f>
        <v>0</v>
      </c>
      <c r="U5030" s="209">
        <v>2</v>
      </c>
    </row>
    <row r="5031" spans="1:21" s="60" customFormat="1" ht="15.75" hidden="1" customHeight="1" thickBot="1">
      <c r="A5031" s="163" t="s">
        <v>550</v>
      </c>
      <c r="B5031" s="213"/>
      <c r="C5031" s="43" t="s">
        <v>624</v>
      </c>
      <c r="D5031" s="109">
        <v>67.883619300000007</v>
      </c>
      <c r="E5031" s="110">
        <v>64.431770169999993</v>
      </c>
      <c r="F5031" s="110">
        <v>67.67765326</v>
      </c>
      <c r="G5031" s="110">
        <v>66.177197660000004</v>
      </c>
      <c r="H5031" s="110">
        <v>64.062336450000004</v>
      </c>
      <c r="I5031" s="110">
        <v>70.084460570000005</v>
      </c>
      <c r="J5031" s="110">
        <v>64.542859289999996</v>
      </c>
      <c r="K5031" s="110">
        <v>66.324591069999997</v>
      </c>
      <c r="L5031" s="110">
        <v>67.285996870000005</v>
      </c>
      <c r="M5031" s="110">
        <v>63.60220073</v>
      </c>
      <c r="N5031" s="110">
        <v>67.21985651</v>
      </c>
      <c r="O5031" s="111">
        <v>64.982004099999997</v>
      </c>
      <c r="P5031" s="112">
        <f t="shared" ref="P5031:P5037" si="3833">SUM(D5031:O5031)</f>
        <v>794.27454598000008</v>
      </c>
      <c r="Q5031" s="80"/>
      <c r="R5031" s="114"/>
      <c r="S5031" s="114"/>
      <c r="T5031" s="115">
        <f t="shared" si="3832"/>
        <v>0</v>
      </c>
      <c r="U5031" s="209">
        <v>2</v>
      </c>
    </row>
    <row r="5032" spans="1:21" s="60" customFormat="1" ht="15.75" hidden="1" customHeight="1" thickBot="1">
      <c r="A5032" s="163" t="s">
        <v>550</v>
      </c>
      <c r="B5032" s="213"/>
      <c r="C5032" s="43" t="s">
        <v>720</v>
      </c>
      <c r="D5032" s="109">
        <v>64.548029279999994</v>
      </c>
      <c r="E5032" s="110">
        <v>64.164673680000007</v>
      </c>
      <c r="F5032" s="110">
        <v>64.965150449999996</v>
      </c>
      <c r="G5032" s="110">
        <v>63.459429880000002</v>
      </c>
      <c r="H5032" s="110">
        <v>63.437403490000001</v>
      </c>
      <c r="I5032" s="110">
        <v>69.850541770000007</v>
      </c>
      <c r="J5032" s="110">
        <v>62.145960449999997</v>
      </c>
      <c r="K5032" s="110">
        <v>64.498000919999996</v>
      </c>
      <c r="L5032" s="110">
        <v>64.171263210000006</v>
      </c>
      <c r="M5032" s="110">
        <v>63.413456080000003</v>
      </c>
      <c r="N5032" s="110">
        <v>67.950837359999994</v>
      </c>
      <c r="O5032" s="111">
        <v>62.251559350000001</v>
      </c>
      <c r="P5032" s="112">
        <f t="shared" si="3833"/>
        <v>774.85630592000018</v>
      </c>
      <c r="Q5032" s="80"/>
      <c r="R5032" s="114"/>
      <c r="S5032" s="114"/>
      <c r="T5032" s="115">
        <f t="shared" si="3832"/>
        <v>0</v>
      </c>
      <c r="U5032" s="209">
        <v>2</v>
      </c>
    </row>
    <row r="5033" spans="1:21" s="60" customFormat="1" ht="15.75" hidden="1" customHeight="1" thickBot="1">
      <c r="A5033" s="163" t="s">
        <v>550</v>
      </c>
      <c r="B5033" s="213"/>
      <c r="C5033" s="43" t="s">
        <v>809</v>
      </c>
      <c r="D5033" s="151">
        <v>64.036597889999996</v>
      </c>
      <c r="E5033" s="152">
        <v>61.042520389999993</v>
      </c>
      <c r="F5033" s="152">
        <v>64.63188249000001</v>
      </c>
      <c r="G5033" s="152">
        <v>61.535550360000002</v>
      </c>
      <c r="H5033" s="152">
        <v>61.042575440000007</v>
      </c>
      <c r="I5033" s="152">
        <v>64.200615709999965</v>
      </c>
      <c r="J5033" s="152">
        <v>60.266797320000023</v>
      </c>
      <c r="K5033" s="152">
        <v>63.375000900000032</v>
      </c>
      <c r="L5033" s="152">
        <v>62.362516509999978</v>
      </c>
      <c r="M5033" s="152">
        <v>61.848712679999949</v>
      </c>
      <c r="N5033" s="152">
        <v>63.645631360000039</v>
      </c>
      <c r="O5033" s="111">
        <v>64.199049469999977</v>
      </c>
      <c r="P5033" s="112">
        <f t="shared" si="3833"/>
        <v>752.18745051999997</v>
      </c>
      <c r="Q5033" s="80"/>
      <c r="R5033" s="114"/>
      <c r="S5033" s="114"/>
      <c r="T5033" s="115">
        <f t="shared" si="3832"/>
        <v>0</v>
      </c>
      <c r="U5033" s="209">
        <v>2</v>
      </c>
    </row>
    <row r="5034" spans="1:21" s="60" customFormat="1" ht="15.75" hidden="1" customHeight="1" thickBot="1">
      <c r="A5034" s="163" t="s">
        <v>550</v>
      </c>
      <c r="B5034" s="213"/>
      <c r="C5034" s="43" t="s">
        <v>888</v>
      </c>
      <c r="D5034" s="306">
        <v>58.697599719999999</v>
      </c>
      <c r="E5034" s="307">
        <v>60.604211200000009</v>
      </c>
      <c r="F5034" s="307">
        <v>60.6468074</v>
      </c>
      <c r="G5034" s="307">
        <v>60.814183979999996</v>
      </c>
      <c r="H5034" s="307">
        <v>60.631304350000022</v>
      </c>
      <c r="I5034" s="307">
        <v>75.77332899999999</v>
      </c>
      <c r="J5034" s="307">
        <v>61.808637429999976</v>
      </c>
      <c r="K5034" s="307">
        <v>61.903493330000003</v>
      </c>
      <c r="L5034" s="307">
        <v>60.92254336000002</v>
      </c>
      <c r="M5034" s="307">
        <v>61.211228699999992</v>
      </c>
      <c r="N5034" s="307">
        <v>64.552104050000025</v>
      </c>
      <c r="O5034" s="308">
        <v>63.381077849999997</v>
      </c>
      <c r="P5034" s="309">
        <f t="shared" si="3833"/>
        <v>750.94652037000003</v>
      </c>
      <c r="Q5034" s="80"/>
      <c r="R5034" s="109"/>
      <c r="S5034" s="109"/>
      <c r="T5034" s="52">
        <f>S5034-R5034</f>
        <v>0</v>
      </c>
      <c r="U5034" s="209">
        <v>2</v>
      </c>
    </row>
    <row r="5035" spans="1:21" s="60" customFormat="1" ht="15.75" hidden="1" customHeight="1" thickBot="1">
      <c r="A5035" s="163" t="s">
        <v>550</v>
      </c>
      <c r="B5035" s="512"/>
      <c r="C5035" s="44" t="s">
        <v>972</v>
      </c>
      <c r="D5035" s="306">
        <v>62.611943109999999</v>
      </c>
      <c r="E5035" s="307">
        <v>60.546685789999998</v>
      </c>
      <c r="F5035" s="307">
        <v>60.087707319999993</v>
      </c>
      <c r="G5035" s="307">
        <v>62.684647030000008</v>
      </c>
      <c r="H5035" s="307">
        <v>59.608978690000015</v>
      </c>
      <c r="I5035" s="307">
        <v>63.197384140000004</v>
      </c>
      <c r="J5035" s="307">
        <v>60.283985610000002</v>
      </c>
      <c r="K5035" s="307">
        <v>60.758195810000018</v>
      </c>
      <c r="L5035" s="307">
        <v>60.723901369999965</v>
      </c>
      <c r="M5035" s="307">
        <v>57.497644010000045</v>
      </c>
      <c r="N5035" s="307">
        <v>61.214676410000038</v>
      </c>
      <c r="O5035" s="308">
        <v>59.050635889999967</v>
      </c>
      <c r="P5035" s="309">
        <f t="shared" si="3833"/>
        <v>728.26638518000004</v>
      </c>
      <c r="Q5035" s="80"/>
      <c r="R5035" s="342">
        <v>737.4226470000001</v>
      </c>
      <c r="S5035" s="342">
        <f>730.2+7.222647</f>
        <v>737.4226470000001</v>
      </c>
      <c r="T5035" s="355">
        <f t="shared" si="3832"/>
        <v>0</v>
      </c>
      <c r="U5035" s="209">
        <v>2</v>
      </c>
    </row>
    <row r="5036" spans="1:21" s="60" customFormat="1" ht="15.6" customHeight="1" thickBot="1">
      <c r="A5036" s="163" t="s">
        <v>550</v>
      </c>
      <c r="B5036" s="513">
        <v>817</v>
      </c>
      <c r="C5036" s="550" t="s">
        <v>2827</v>
      </c>
      <c r="D5036" s="551">
        <v>61.7</v>
      </c>
      <c r="E5036" s="551">
        <v>61.9</v>
      </c>
      <c r="F5036" s="551">
        <v>61.7</v>
      </c>
      <c r="G5036" s="551">
        <v>62.9</v>
      </c>
      <c r="H5036" s="551">
        <v>63.6</v>
      </c>
      <c r="I5036" s="551">
        <v>67.900000000000006</v>
      </c>
      <c r="J5036" s="551">
        <v>61.9</v>
      </c>
      <c r="K5036" s="551">
        <v>62.6</v>
      </c>
      <c r="L5036" s="551">
        <v>63.4</v>
      </c>
      <c r="M5036" s="551">
        <v>63.9</v>
      </c>
      <c r="N5036" s="551">
        <v>65.400000000000006</v>
      </c>
      <c r="O5036" s="551">
        <f>(R5036)-SUM(D5036:N5036)</f>
        <v>65.700000000000045</v>
      </c>
      <c r="P5036" s="552">
        <f t="shared" ref="P5036" si="3834">SUM(D5036:O5036)</f>
        <v>762.6</v>
      </c>
      <c r="Q5036" s="173"/>
      <c r="R5036" s="551">
        <v>762.6</v>
      </c>
      <c r="S5036" s="551">
        <v>762.6</v>
      </c>
      <c r="T5036" s="521">
        <f>R5036-S5036</f>
        <v>0</v>
      </c>
      <c r="U5036" s="209">
        <v>1</v>
      </c>
    </row>
    <row r="5037" spans="1:21" s="60" customFormat="1" ht="15.75" hidden="1" customHeight="1" thickBot="1">
      <c r="A5037" s="163" t="s">
        <v>550</v>
      </c>
      <c r="B5037" s="409"/>
      <c r="C5037" s="457" t="s">
        <v>1108</v>
      </c>
      <c r="D5037" s="313">
        <v>59.410946320000001</v>
      </c>
      <c r="E5037" s="313">
        <v>58.573440900000001</v>
      </c>
      <c r="F5037" s="313">
        <v>60.328696930000007</v>
      </c>
      <c r="G5037" s="313">
        <v>58.94203078000001</v>
      </c>
      <c r="H5037" s="313">
        <v>56.377050659999981</v>
      </c>
      <c r="I5037" s="313">
        <v>62.236373780000008</v>
      </c>
      <c r="J5037" s="313">
        <v>57.509423019999986</v>
      </c>
      <c r="K5037" s="313">
        <v>58.250486140000021</v>
      </c>
      <c r="L5037" s="313">
        <v>57.640788430000043</v>
      </c>
      <c r="M5037" s="313">
        <v>57.958178800000042</v>
      </c>
      <c r="N5037" s="313">
        <v>58.401424890000044</v>
      </c>
      <c r="O5037" s="305">
        <v>51.96186900999998</v>
      </c>
      <c r="P5037" s="314">
        <f t="shared" si="3833"/>
        <v>697.59070966000013</v>
      </c>
      <c r="Q5037" s="75"/>
      <c r="R5037" s="420">
        <v>706.2</v>
      </c>
      <c r="S5037" s="343">
        <v>706.2</v>
      </c>
      <c r="T5037" s="549">
        <f>R5037-S5037</f>
        <v>0</v>
      </c>
      <c r="U5037" s="209">
        <v>2</v>
      </c>
    </row>
    <row r="5038" spans="1:21" s="60" customFormat="1" ht="15.75" hidden="1" customHeight="1" thickBot="1">
      <c r="A5038" s="163" t="s">
        <v>550</v>
      </c>
      <c r="B5038" s="62"/>
      <c r="C5038" s="43" t="s">
        <v>2112</v>
      </c>
      <c r="D5038" s="109">
        <v>59.319417090000002</v>
      </c>
      <c r="E5038" s="110">
        <v>56.688941800000009</v>
      </c>
      <c r="F5038" s="110">
        <v>55.907936720000009</v>
      </c>
      <c r="G5038" s="110">
        <v>57.116236500000014</v>
      </c>
      <c r="H5038" s="110">
        <v>56.398156180000001</v>
      </c>
      <c r="I5038" s="110">
        <v>62.718884049999986</v>
      </c>
      <c r="J5038" s="110">
        <v>55.060057540000003</v>
      </c>
      <c r="K5038" s="110">
        <v>56.33484009</v>
      </c>
      <c r="L5038" s="110">
        <v>59.38489947000005</v>
      </c>
      <c r="M5038" s="110">
        <v>57.816701070000022</v>
      </c>
      <c r="N5038" s="110">
        <v>58.681712930000003</v>
      </c>
      <c r="O5038" s="111">
        <v>57.368215640000017</v>
      </c>
      <c r="P5038" s="112">
        <f t="shared" ref="P5038:P5047" si="3835">SUM(D5038:O5038)</f>
        <v>692.79599908000012</v>
      </c>
      <c r="Q5038" s="75"/>
      <c r="R5038" s="109">
        <v>682.2</v>
      </c>
      <c r="S5038" s="114">
        <v>682.2</v>
      </c>
      <c r="T5038" s="310">
        <f t="shared" ref="T5038:T5047" si="3836">R5038-S5038</f>
        <v>0</v>
      </c>
      <c r="U5038" s="209">
        <v>2</v>
      </c>
    </row>
    <row r="5039" spans="1:21" s="60" customFormat="1" ht="15.75" hidden="1" customHeight="1" thickBot="1">
      <c r="A5039" s="163" t="s">
        <v>550</v>
      </c>
      <c r="B5039" s="62"/>
      <c r="C5039" s="43" t="s">
        <v>2113</v>
      </c>
      <c r="D5039" s="312">
        <v>56.212693710000003</v>
      </c>
      <c r="E5039" s="313">
        <v>55.569520879999992</v>
      </c>
      <c r="F5039" s="313">
        <v>58.835327820000003</v>
      </c>
      <c r="G5039" s="313">
        <v>54.63509565999999</v>
      </c>
      <c r="H5039" s="313">
        <v>55.392680799999994</v>
      </c>
      <c r="I5039" s="313">
        <v>62.191289419999976</v>
      </c>
      <c r="J5039" s="313">
        <v>54.64742812999998</v>
      </c>
      <c r="K5039" s="313">
        <v>55.967310300000008</v>
      </c>
      <c r="L5039" s="313">
        <v>55.62077026999998</v>
      </c>
      <c r="M5039" s="313">
        <v>54.398975489999998</v>
      </c>
      <c r="N5039" s="313">
        <v>59.202865810000048</v>
      </c>
      <c r="O5039" s="305">
        <v>55.191097959999979</v>
      </c>
      <c r="P5039" s="314">
        <f t="shared" si="3835"/>
        <v>677.86505624999995</v>
      </c>
      <c r="Q5039" s="79"/>
      <c r="R5039" s="117">
        <v>672.2</v>
      </c>
      <c r="S5039" s="114">
        <v>672.2</v>
      </c>
      <c r="T5039" s="115">
        <f t="shared" si="3836"/>
        <v>0</v>
      </c>
      <c r="U5039" s="209">
        <v>2</v>
      </c>
    </row>
    <row r="5040" spans="1:21" s="60" customFormat="1" ht="15.6" hidden="1" customHeight="1" thickBot="1">
      <c r="A5040" s="163" t="s">
        <v>550</v>
      </c>
      <c r="B5040" s="62"/>
      <c r="C5040" s="43" t="s">
        <v>2114</v>
      </c>
      <c r="D5040" s="109">
        <v>56.426331329999996</v>
      </c>
      <c r="E5040" s="110">
        <v>56.812231729999993</v>
      </c>
      <c r="F5040" s="110">
        <v>56.077658909999997</v>
      </c>
      <c r="G5040" s="110">
        <v>55.878520750000007</v>
      </c>
      <c r="H5040" s="110">
        <v>55.565120979999989</v>
      </c>
      <c r="I5040" s="110">
        <v>62.389487620000011</v>
      </c>
      <c r="J5040" s="110">
        <v>56.230758170000001</v>
      </c>
      <c r="K5040" s="110">
        <v>56.596951520000005</v>
      </c>
      <c r="L5040" s="110">
        <v>53.256206350000014</v>
      </c>
      <c r="M5040" s="110">
        <v>58.28788469999995</v>
      </c>
      <c r="N5040" s="110">
        <v>59.220763820000002</v>
      </c>
      <c r="O5040" s="111">
        <v>56.255067720000056</v>
      </c>
      <c r="P5040" s="112">
        <f t="shared" si="3835"/>
        <v>682.99698360000002</v>
      </c>
      <c r="Q5040" s="113"/>
      <c r="R5040" s="109">
        <v>674.3</v>
      </c>
      <c r="S5040" s="114">
        <v>674.3</v>
      </c>
      <c r="T5040" s="115">
        <f t="shared" si="3836"/>
        <v>0</v>
      </c>
      <c r="U5040" s="209">
        <v>2</v>
      </c>
    </row>
    <row r="5041" spans="1:21" s="60" customFormat="1" ht="15.6" hidden="1" customHeight="1" thickBot="1">
      <c r="A5041" s="163" t="s">
        <v>550</v>
      </c>
      <c r="B5041" s="62"/>
      <c r="C5041" s="43" t="s">
        <v>2115</v>
      </c>
      <c r="D5041" s="109">
        <v>57.953824210000001</v>
      </c>
      <c r="E5041" s="110">
        <v>54.974522190000016</v>
      </c>
      <c r="F5041" s="110">
        <v>56.780149340000008</v>
      </c>
      <c r="G5041" s="110">
        <v>60.567470689999993</v>
      </c>
      <c r="H5041" s="110">
        <v>60.296047070000014</v>
      </c>
      <c r="I5041" s="110">
        <v>65.893274509999969</v>
      </c>
      <c r="J5041" s="110">
        <v>54.239439539999978</v>
      </c>
      <c r="K5041" s="110">
        <v>59.316649050000024</v>
      </c>
      <c r="L5041" s="110">
        <v>59.585724749999997</v>
      </c>
      <c r="M5041" s="110">
        <v>61.387641440000031</v>
      </c>
      <c r="N5041" s="110">
        <v>61.003512409999985</v>
      </c>
      <c r="O5041" s="111">
        <v>62.854888640000013</v>
      </c>
      <c r="P5041" s="112">
        <f t="shared" si="3835"/>
        <v>714.85314384000003</v>
      </c>
      <c r="Q5041" s="113"/>
      <c r="R5041" s="109">
        <v>710.7</v>
      </c>
      <c r="S5041" s="114">
        <v>710.7</v>
      </c>
      <c r="T5041" s="115">
        <f t="shared" si="3836"/>
        <v>0</v>
      </c>
      <c r="U5041" s="209">
        <v>2</v>
      </c>
    </row>
    <row r="5042" spans="1:21" s="60" customFormat="1" ht="15.75" hidden="1" customHeight="1" thickBot="1">
      <c r="A5042" s="163" t="s">
        <v>550</v>
      </c>
      <c r="B5042" s="62">
        <f>+B5036+1</f>
        <v>818</v>
      </c>
      <c r="C5042" s="43" t="s">
        <v>2116</v>
      </c>
      <c r="D5042" s="109">
        <v>60.171026529999978</v>
      </c>
      <c r="E5042" s="110">
        <v>58.947029530000009</v>
      </c>
      <c r="F5042" s="110">
        <v>59.650183499999997</v>
      </c>
      <c r="G5042" s="110">
        <v>58.232778269999983</v>
      </c>
      <c r="H5042" s="110">
        <v>61.314947440000026</v>
      </c>
      <c r="I5042" s="110">
        <v>60.759650420000014</v>
      </c>
      <c r="J5042" s="110">
        <v>59.986805059999995</v>
      </c>
      <c r="K5042" s="110">
        <v>62.315691689999994</v>
      </c>
      <c r="L5042" s="110">
        <v>60.122662020000014</v>
      </c>
      <c r="M5042" s="110">
        <v>56.87523226999997</v>
      </c>
      <c r="N5042" s="110">
        <v>62.195129350000002</v>
      </c>
      <c r="O5042" s="111">
        <v>59.989985939999997</v>
      </c>
      <c r="P5042" s="112">
        <f t="shared" si="3835"/>
        <v>720.56112201999997</v>
      </c>
      <c r="Q5042" s="79"/>
      <c r="R5042" s="116">
        <v>732.2</v>
      </c>
      <c r="S5042" s="114">
        <v>732.2</v>
      </c>
      <c r="T5042" s="115">
        <f t="shared" si="3836"/>
        <v>0</v>
      </c>
      <c r="U5042" s="209">
        <v>2</v>
      </c>
    </row>
    <row r="5043" spans="1:21" s="60" customFormat="1" ht="15.75" hidden="1" customHeight="1" thickBot="1">
      <c r="A5043" s="163" t="s">
        <v>550</v>
      </c>
      <c r="B5043" s="408">
        <v>872</v>
      </c>
      <c r="C5043" s="546" t="s">
        <v>2117</v>
      </c>
      <c r="D5043" s="306">
        <v>58.233906179999998</v>
      </c>
      <c r="E5043" s="307">
        <v>62.75409518</v>
      </c>
      <c r="F5043" s="307">
        <v>59.681447829999996</v>
      </c>
      <c r="G5043" s="307">
        <v>60.934587530000016</v>
      </c>
      <c r="H5043" s="307">
        <v>60.117265239999995</v>
      </c>
      <c r="I5043" s="307">
        <v>67.271931109999969</v>
      </c>
      <c r="J5043" s="307">
        <v>62.586043910000001</v>
      </c>
      <c r="K5043" s="307">
        <v>57.298192529999994</v>
      </c>
      <c r="L5043" s="307">
        <v>61.518121439999959</v>
      </c>
      <c r="M5043" s="307">
        <v>64.294764999999984</v>
      </c>
      <c r="N5043" s="307">
        <v>63.64488222</v>
      </c>
      <c r="O5043" s="308">
        <v>64.526220060000014</v>
      </c>
      <c r="P5043" s="309">
        <f t="shared" si="3835"/>
        <v>742.86145822999993</v>
      </c>
      <c r="Q5043" s="79"/>
      <c r="R5043" s="342">
        <v>747.5</v>
      </c>
      <c r="S5043" s="342">
        <v>747.5</v>
      </c>
      <c r="T5043" s="355">
        <f t="shared" si="3836"/>
        <v>0</v>
      </c>
      <c r="U5043" s="209">
        <v>2</v>
      </c>
    </row>
    <row r="5044" spans="1:21" s="60" customFormat="1" ht="15.75" customHeight="1" thickBot="1">
      <c r="A5044" s="163" t="s">
        <v>550</v>
      </c>
      <c r="B5044" s="513">
        <v>818</v>
      </c>
      <c r="C5044" s="550" t="s">
        <v>2118</v>
      </c>
      <c r="D5044" s="551">
        <v>57.016820840000001</v>
      </c>
      <c r="E5044" s="551">
        <v>63.260964829999999</v>
      </c>
      <c r="F5044" s="551">
        <v>58.544458250000005</v>
      </c>
      <c r="G5044" s="551">
        <v>62.726991459999994</v>
      </c>
      <c r="H5044" s="551">
        <v>62.705831829999994</v>
      </c>
      <c r="I5044" s="551">
        <v>60.496069190000014</v>
      </c>
      <c r="J5044" s="551">
        <v>63.578754410000002</v>
      </c>
      <c r="K5044" s="565">
        <v>63.6</v>
      </c>
      <c r="L5044" s="565">
        <v>64.5</v>
      </c>
      <c r="M5044" s="565">
        <v>64.900000000000006</v>
      </c>
      <c r="N5044" s="565">
        <v>66.5</v>
      </c>
      <c r="O5044" s="551">
        <f>(R5044)-SUM(D5044:N5044)</f>
        <v>66.670109190000062</v>
      </c>
      <c r="P5044" s="552">
        <f t="shared" si="3835"/>
        <v>754.5</v>
      </c>
      <c r="Q5044" s="523"/>
      <c r="R5044" s="553">
        <v>754.5</v>
      </c>
      <c r="S5044" s="551">
        <v>754.5</v>
      </c>
      <c r="T5044" s="521">
        <f t="shared" si="3836"/>
        <v>0</v>
      </c>
      <c r="U5044" s="209">
        <v>1</v>
      </c>
    </row>
    <row r="5045" spans="1:21" s="60" customFormat="1" ht="15.75" customHeight="1" thickBot="1">
      <c r="A5045" s="163" t="s">
        <v>550</v>
      </c>
      <c r="B5045" s="513">
        <v>819</v>
      </c>
      <c r="C5045" s="550" t="s">
        <v>2119</v>
      </c>
      <c r="D5045" s="565">
        <v>61.7</v>
      </c>
      <c r="E5045" s="565">
        <v>61.9</v>
      </c>
      <c r="F5045" s="565">
        <v>61.7</v>
      </c>
      <c r="G5045" s="565">
        <v>62.9</v>
      </c>
      <c r="H5045" s="565">
        <v>63.6</v>
      </c>
      <c r="I5045" s="565">
        <v>67.900000000000006</v>
      </c>
      <c r="J5045" s="565">
        <v>61.9</v>
      </c>
      <c r="K5045" s="565">
        <v>62.6</v>
      </c>
      <c r="L5045" s="565">
        <v>63.4</v>
      </c>
      <c r="M5045" s="565">
        <v>63.9</v>
      </c>
      <c r="N5045" s="565">
        <v>65.400000000000006</v>
      </c>
      <c r="O5045" s="551">
        <f>(R5045)-SUM(D5045:N5045)</f>
        <v>65.700000000000045</v>
      </c>
      <c r="P5045" s="552">
        <f t="shared" si="3835"/>
        <v>762.6</v>
      </c>
      <c r="Q5045" s="523"/>
      <c r="R5045" s="553">
        <v>762.6</v>
      </c>
      <c r="S5045" s="551">
        <v>762.6</v>
      </c>
      <c r="T5045" s="521">
        <f t="shared" si="3836"/>
        <v>0</v>
      </c>
      <c r="U5045" s="209">
        <v>1</v>
      </c>
    </row>
    <row r="5046" spans="1:21" s="60" customFormat="1" ht="15.75" hidden="1" customHeight="1" thickBot="1">
      <c r="A5046" s="163" t="s">
        <v>550</v>
      </c>
      <c r="B5046" s="409"/>
      <c r="C5046" s="457" t="s">
        <v>2120</v>
      </c>
      <c r="D5046" s="415"/>
      <c r="E5046" s="416"/>
      <c r="F5046" s="416"/>
      <c r="G5046" s="416"/>
      <c r="H5046" s="416"/>
      <c r="I5046" s="416"/>
      <c r="J5046" s="416"/>
      <c r="K5046" s="416"/>
      <c r="L5046" s="416"/>
      <c r="M5046" s="416"/>
      <c r="N5046" s="416"/>
      <c r="O5046" s="305">
        <f>(R5046)-SUM(D5046:N5046)</f>
        <v>0</v>
      </c>
      <c r="P5046" s="314">
        <f t="shared" si="3835"/>
        <v>0</v>
      </c>
      <c r="Q5046" s="80"/>
      <c r="R5046" s="420"/>
      <c r="S5046" s="343"/>
      <c r="T5046" s="403">
        <f t="shared" si="3836"/>
        <v>0</v>
      </c>
      <c r="U5046" s="209">
        <v>2</v>
      </c>
    </row>
    <row r="5047" spans="1:21" s="60" customFormat="1" ht="15.75" hidden="1" customHeight="1" thickBot="1">
      <c r="A5047" s="163" t="s">
        <v>550</v>
      </c>
      <c r="B5047" s="213"/>
      <c r="C5047" s="43" t="s">
        <v>2121</v>
      </c>
      <c r="D5047" s="134"/>
      <c r="E5047" s="133"/>
      <c r="F5047" s="133"/>
      <c r="G5047" s="133"/>
      <c r="H5047" s="133"/>
      <c r="I5047" s="133"/>
      <c r="J5047" s="133"/>
      <c r="K5047" s="133"/>
      <c r="L5047" s="133"/>
      <c r="M5047" s="133"/>
      <c r="N5047" s="133"/>
      <c r="O5047" s="111">
        <f>(R5047)-SUM(D5047:N5047)</f>
        <v>0</v>
      </c>
      <c r="P5047" s="112">
        <f t="shared" si="3835"/>
        <v>0</v>
      </c>
      <c r="Q5047" s="80"/>
      <c r="R5047" s="120"/>
      <c r="S5047" s="114"/>
      <c r="T5047" s="115">
        <f t="shared" si="3836"/>
        <v>0</v>
      </c>
      <c r="U5047" s="209">
        <v>2</v>
      </c>
    </row>
    <row r="5048" spans="1:21" s="60" customFormat="1" ht="15.75" hidden="1" customHeight="1" thickBot="1">
      <c r="A5048" s="163" t="s">
        <v>550</v>
      </c>
      <c r="B5048" s="213"/>
      <c r="C5048" s="43" t="s">
        <v>2605</v>
      </c>
      <c r="D5048" s="492"/>
      <c r="E5048" s="491"/>
      <c r="F5048" s="491"/>
      <c r="G5048" s="491"/>
      <c r="H5048" s="491"/>
      <c r="I5048" s="491"/>
      <c r="J5048" s="491"/>
      <c r="K5048" s="491"/>
      <c r="L5048" s="491"/>
      <c r="M5048" s="491"/>
      <c r="N5048" s="491"/>
      <c r="O5048" s="111">
        <f t="shared" ref="O5048:O5050" si="3837">(R5048)-SUM(D5048:N5048)</f>
        <v>0</v>
      </c>
      <c r="P5048" s="112">
        <f t="shared" ref="P5048:P5050" si="3838">SUM(D5048:O5048)</f>
        <v>0</v>
      </c>
      <c r="Q5048" s="80"/>
      <c r="R5048" s="487"/>
      <c r="S5048" s="488"/>
      <c r="T5048" s="115">
        <f t="shared" ref="T5048:T5050" si="3839">R5048-S5048</f>
        <v>0</v>
      </c>
      <c r="U5048" s="209">
        <v>2</v>
      </c>
    </row>
    <row r="5049" spans="1:21" s="60" customFormat="1" ht="15.75" hidden="1" customHeight="1" thickBot="1">
      <c r="A5049" s="163" t="s">
        <v>550</v>
      </c>
      <c r="B5049" s="213"/>
      <c r="C5049" s="43" t="s">
        <v>2701</v>
      </c>
      <c r="D5049" s="492"/>
      <c r="E5049" s="491"/>
      <c r="F5049" s="491"/>
      <c r="G5049" s="491"/>
      <c r="H5049" s="491"/>
      <c r="I5049" s="491"/>
      <c r="J5049" s="491"/>
      <c r="K5049" s="491"/>
      <c r="L5049" s="491"/>
      <c r="M5049" s="491"/>
      <c r="N5049" s="491"/>
      <c r="O5049" s="111">
        <f t="shared" si="3837"/>
        <v>0</v>
      </c>
      <c r="P5049" s="112">
        <f t="shared" si="3838"/>
        <v>0</v>
      </c>
      <c r="Q5049" s="80"/>
      <c r="R5049" s="487"/>
      <c r="S5049" s="488"/>
      <c r="T5049" s="115">
        <f t="shared" si="3839"/>
        <v>0</v>
      </c>
      <c r="U5049" s="209">
        <v>2</v>
      </c>
    </row>
    <row r="5050" spans="1:21" s="60" customFormat="1" ht="15.75" hidden="1" customHeight="1" thickBot="1">
      <c r="A5050" s="163" t="s">
        <v>550</v>
      </c>
      <c r="B5050" s="213"/>
      <c r="C5050" s="43" t="s">
        <v>2797</v>
      </c>
      <c r="D5050" s="492"/>
      <c r="E5050" s="491"/>
      <c r="F5050" s="491"/>
      <c r="G5050" s="491"/>
      <c r="H5050" s="491"/>
      <c r="I5050" s="491"/>
      <c r="J5050" s="491"/>
      <c r="K5050" s="491"/>
      <c r="L5050" s="491"/>
      <c r="M5050" s="491"/>
      <c r="N5050" s="491"/>
      <c r="O5050" s="111">
        <f t="shared" si="3837"/>
        <v>0</v>
      </c>
      <c r="P5050" s="112">
        <f t="shared" si="3838"/>
        <v>0</v>
      </c>
      <c r="Q5050" s="80"/>
      <c r="R5050" s="487"/>
      <c r="S5050" s="488"/>
      <c r="T5050" s="115">
        <f t="shared" si="3839"/>
        <v>0</v>
      </c>
      <c r="U5050" s="209">
        <v>2</v>
      </c>
    </row>
    <row r="5051" spans="1:21" s="118" customFormat="1" ht="15.75" customHeight="1">
      <c r="B5051" s="82"/>
      <c r="C5051" s="191"/>
      <c r="D5051" s="83"/>
      <c r="E5051" s="83"/>
      <c r="F5051" s="83"/>
      <c r="G5051" s="83"/>
      <c r="H5051" s="83"/>
      <c r="I5051" s="83"/>
      <c r="J5051" s="83"/>
      <c r="K5051" s="83"/>
      <c r="L5051" s="83"/>
      <c r="M5051" s="83"/>
      <c r="N5051" s="83"/>
      <c r="O5051" s="83"/>
      <c r="P5051" s="84"/>
      <c r="Q5051" s="84"/>
      <c r="R5051" s="83"/>
      <c r="S5051" s="83"/>
      <c r="T5051" s="67"/>
      <c r="U5051" s="209">
        <v>1</v>
      </c>
    </row>
    <row r="5052" spans="1:21" s="60" customFormat="1" ht="15.75" hidden="1" customHeight="1" thickBot="1">
      <c r="A5052" s="174" t="s">
        <v>551</v>
      </c>
      <c r="B5052" s="213"/>
      <c r="C5052" s="43" t="s">
        <v>528</v>
      </c>
      <c r="D5052" s="299">
        <v>0</v>
      </c>
      <c r="E5052" s="299">
        <v>0</v>
      </c>
      <c r="F5052" s="299">
        <v>0</v>
      </c>
      <c r="G5052" s="299">
        <v>0</v>
      </c>
      <c r="H5052" s="299">
        <v>0</v>
      </c>
      <c r="I5052" s="299">
        <v>0</v>
      </c>
      <c r="J5052" s="299">
        <v>0</v>
      </c>
      <c r="K5052" s="299">
        <v>0</v>
      </c>
      <c r="L5052" s="299">
        <v>0</v>
      </c>
      <c r="M5052" s="299">
        <v>0</v>
      </c>
      <c r="N5052" s="299">
        <v>0</v>
      </c>
      <c r="O5052" s="299">
        <v>0</v>
      </c>
      <c r="P5052" s="290">
        <f t="shared" ref="P5052:P5084" si="3840">SUM(D5052:O5052)</f>
        <v>0</v>
      </c>
      <c r="Q5052" s="291"/>
      <c r="R5052" s="83"/>
      <c r="S5052" s="83"/>
      <c r="T5052" s="67"/>
      <c r="U5052" s="209">
        <v>2</v>
      </c>
    </row>
    <row r="5053" spans="1:21" s="60" customFormat="1" ht="15.75" hidden="1" customHeight="1" thickBot="1">
      <c r="A5053" s="150" t="s">
        <v>551</v>
      </c>
      <c r="B5053" s="213"/>
      <c r="C5053" s="43" t="s">
        <v>535</v>
      </c>
      <c r="D5053" s="119">
        <v>0</v>
      </c>
      <c r="E5053" s="119">
        <v>0</v>
      </c>
      <c r="F5053" s="119">
        <v>0</v>
      </c>
      <c r="G5053" s="119">
        <v>0</v>
      </c>
      <c r="H5053" s="119">
        <v>0</v>
      </c>
      <c r="I5053" s="119">
        <v>0</v>
      </c>
      <c r="J5053" s="119">
        <v>0</v>
      </c>
      <c r="K5053" s="119">
        <v>0</v>
      </c>
      <c r="L5053" s="119">
        <v>0</v>
      </c>
      <c r="M5053" s="119">
        <v>0</v>
      </c>
      <c r="N5053" s="119">
        <v>0</v>
      </c>
      <c r="O5053" s="119">
        <v>0</v>
      </c>
      <c r="P5053" s="107">
        <f t="shared" si="3840"/>
        <v>0</v>
      </c>
      <c r="Q5053" s="291"/>
      <c r="R5053" s="83"/>
      <c r="S5053" s="83"/>
      <c r="T5053" s="67"/>
      <c r="U5053" s="209">
        <v>2</v>
      </c>
    </row>
    <row r="5054" spans="1:21" s="60" customFormat="1" ht="15.75" hidden="1" customHeight="1" thickBot="1">
      <c r="A5054" s="150" t="s">
        <v>551</v>
      </c>
      <c r="B5054" s="213"/>
      <c r="C5054" s="43" t="s">
        <v>536</v>
      </c>
      <c r="D5054" s="346">
        <v>0</v>
      </c>
      <c r="E5054" s="346">
        <v>0</v>
      </c>
      <c r="F5054" s="346">
        <v>0</v>
      </c>
      <c r="G5054" s="346">
        <v>0</v>
      </c>
      <c r="H5054" s="346">
        <v>0</v>
      </c>
      <c r="I5054" s="346">
        <v>0</v>
      </c>
      <c r="J5054" s="346">
        <v>0</v>
      </c>
      <c r="K5054" s="346">
        <v>0</v>
      </c>
      <c r="L5054" s="346">
        <v>0</v>
      </c>
      <c r="M5054" s="346">
        <v>0</v>
      </c>
      <c r="N5054" s="346">
        <v>0</v>
      </c>
      <c r="O5054" s="346">
        <v>0</v>
      </c>
      <c r="P5054" s="295">
        <f t="shared" si="3840"/>
        <v>0</v>
      </c>
      <c r="Q5054" s="291"/>
      <c r="R5054" s="83"/>
      <c r="S5054" s="83"/>
      <c r="T5054" s="67"/>
      <c r="U5054" s="209">
        <v>2</v>
      </c>
    </row>
    <row r="5055" spans="1:21" s="60" customFormat="1" ht="15.75" hidden="1" customHeight="1" thickBot="1">
      <c r="A5055" s="150" t="s">
        <v>551</v>
      </c>
      <c r="B5055" s="213"/>
      <c r="C5055" s="43" t="s">
        <v>537</v>
      </c>
      <c r="D5055" s="153">
        <v>0</v>
      </c>
      <c r="E5055" s="296">
        <v>0</v>
      </c>
      <c r="F5055" s="296">
        <v>0</v>
      </c>
      <c r="G5055" s="296">
        <v>0</v>
      </c>
      <c r="H5055" s="296">
        <v>0</v>
      </c>
      <c r="I5055" s="296">
        <v>0</v>
      </c>
      <c r="J5055" s="296">
        <v>0</v>
      </c>
      <c r="K5055" s="296">
        <v>0</v>
      </c>
      <c r="L5055" s="296">
        <v>0</v>
      </c>
      <c r="M5055" s="296">
        <v>0</v>
      </c>
      <c r="N5055" s="296">
        <v>0</v>
      </c>
      <c r="O5055" s="296">
        <v>0</v>
      </c>
      <c r="P5055" s="155">
        <f t="shared" si="3840"/>
        <v>0</v>
      </c>
      <c r="Q5055" s="291"/>
      <c r="R5055" s="83"/>
      <c r="S5055" s="83"/>
      <c r="T5055" s="67"/>
      <c r="U5055" s="209">
        <v>2</v>
      </c>
    </row>
    <row r="5056" spans="1:21" s="60" customFormat="1" ht="15.75" hidden="1" customHeight="1" thickBot="1">
      <c r="A5056" s="150" t="s">
        <v>551</v>
      </c>
      <c r="B5056" s="213"/>
      <c r="C5056" s="44" t="s">
        <v>538</v>
      </c>
      <c r="D5056" s="153">
        <f t="shared" ref="D5056:O5056" si="3841">D5078/$P5078</f>
        <v>1.0068489027823366E-3</v>
      </c>
      <c r="E5056" s="296">
        <f t="shared" si="3841"/>
        <v>8.0887008576406604E-4</v>
      </c>
      <c r="F5056" s="296">
        <f t="shared" si="3841"/>
        <v>1.8063395499912423E-3</v>
      </c>
      <c r="G5056" s="296">
        <f t="shared" si="3841"/>
        <v>3.5151986424074243E-3</v>
      </c>
      <c r="H5056" s="296">
        <f t="shared" si="3841"/>
        <v>5.8063151283720669E-4</v>
      </c>
      <c r="I5056" s="296">
        <f t="shared" si="3841"/>
        <v>0</v>
      </c>
      <c r="J5056" s="296">
        <f t="shared" si="3841"/>
        <v>3.0365549516513051E-5</v>
      </c>
      <c r="K5056" s="296">
        <f t="shared" si="3841"/>
        <v>1.2634126006139321E-2</v>
      </c>
      <c r="L5056" s="296">
        <f t="shared" si="3841"/>
        <v>1.0018905234214757E-3</v>
      </c>
      <c r="M5056" s="296">
        <f t="shared" si="3841"/>
        <v>0.61328741322804803</v>
      </c>
      <c r="N5056" s="296">
        <f t="shared" si="3841"/>
        <v>0.18362094564546314</v>
      </c>
      <c r="O5056" s="296">
        <f t="shared" si="3841"/>
        <v>0.18170737035362933</v>
      </c>
      <c r="P5056" s="155">
        <f t="shared" si="3840"/>
        <v>1</v>
      </c>
      <c r="Q5056" s="157" t="e">
        <f>(P5078/P5077-1)</f>
        <v>#DIV/0!</v>
      </c>
      <c r="R5056" s="83"/>
      <c r="S5056" s="83"/>
      <c r="T5056" s="67"/>
      <c r="U5056" s="209">
        <v>2</v>
      </c>
    </row>
    <row r="5057" spans="1:21" s="60" customFormat="1" ht="15.75" hidden="1" customHeight="1" thickBot="1">
      <c r="A5057" s="150" t="s">
        <v>551</v>
      </c>
      <c r="B5057" s="213"/>
      <c r="C5057" s="43" t="s">
        <v>539</v>
      </c>
      <c r="D5057" s="153">
        <f t="shared" ref="D5057:O5057" si="3842">D5079/$P5079</f>
        <v>0.11892102644088171</v>
      </c>
      <c r="E5057" s="296">
        <f t="shared" si="3842"/>
        <v>0.11892102644088171</v>
      </c>
      <c r="F5057" s="296">
        <f t="shared" si="3842"/>
        <v>0.66080372565065637</v>
      </c>
      <c r="G5057" s="296">
        <f t="shared" si="3842"/>
        <v>0</v>
      </c>
      <c r="H5057" s="296">
        <f t="shared" si="3842"/>
        <v>0</v>
      </c>
      <c r="I5057" s="296">
        <f t="shared" si="3842"/>
        <v>0</v>
      </c>
      <c r="J5057" s="296">
        <f t="shared" si="3842"/>
        <v>0</v>
      </c>
      <c r="K5057" s="296">
        <f t="shared" si="3842"/>
        <v>0</v>
      </c>
      <c r="L5057" s="296">
        <f t="shared" si="3842"/>
        <v>0</v>
      </c>
      <c r="M5057" s="296">
        <f t="shared" si="3842"/>
        <v>0</v>
      </c>
      <c r="N5057" s="296">
        <f t="shared" si="3842"/>
        <v>0.10135422146758023</v>
      </c>
      <c r="O5057" s="296">
        <f t="shared" si="3842"/>
        <v>0</v>
      </c>
      <c r="P5057" s="155">
        <f t="shared" si="3840"/>
        <v>1</v>
      </c>
      <c r="Q5057" s="157">
        <f t="shared" ref="Q5057:Q5062" si="3843">(P5079/P5078-1)</f>
        <v>0.52794318909981297</v>
      </c>
      <c r="R5057" s="83"/>
      <c r="S5057" s="83"/>
      <c r="T5057" s="67"/>
      <c r="U5057" s="209">
        <v>2</v>
      </c>
    </row>
    <row r="5058" spans="1:21" s="60" customFormat="1" ht="15.75" hidden="1" customHeight="1" thickBot="1">
      <c r="A5058" s="150" t="s">
        <v>551</v>
      </c>
      <c r="B5058" s="213"/>
      <c r="C5058" s="43" t="s">
        <v>625</v>
      </c>
      <c r="D5058" s="153">
        <v>0</v>
      </c>
      <c r="E5058" s="296">
        <v>0</v>
      </c>
      <c r="F5058" s="296">
        <v>0</v>
      </c>
      <c r="G5058" s="296">
        <v>0</v>
      </c>
      <c r="H5058" s="296">
        <v>0</v>
      </c>
      <c r="I5058" s="296">
        <v>0</v>
      </c>
      <c r="J5058" s="296">
        <v>0</v>
      </c>
      <c r="K5058" s="296">
        <v>0</v>
      </c>
      <c r="L5058" s="296">
        <v>0</v>
      </c>
      <c r="M5058" s="296">
        <v>0</v>
      </c>
      <c r="N5058" s="296">
        <v>0</v>
      </c>
      <c r="O5058" s="296">
        <v>0</v>
      </c>
      <c r="P5058" s="155">
        <f t="shared" si="3840"/>
        <v>0</v>
      </c>
      <c r="Q5058" s="156">
        <f t="shared" si="3843"/>
        <v>-1</v>
      </c>
      <c r="R5058" s="83"/>
      <c r="S5058" s="83"/>
      <c r="T5058" s="67"/>
      <c r="U5058" s="209">
        <v>2</v>
      </c>
    </row>
    <row r="5059" spans="1:21" s="60" customFormat="1" ht="15.75" hidden="1" customHeight="1" thickBot="1">
      <c r="A5059" s="150" t="s">
        <v>551</v>
      </c>
      <c r="B5059" s="213"/>
      <c r="C5059" s="43" t="s">
        <v>721</v>
      </c>
      <c r="D5059" s="153">
        <f t="shared" ref="D5059:O5059" si="3844">D5081/$P5081</f>
        <v>5.4486323242241242E-3</v>
      </c>
      <c r="E5059" s="296">
        <f t="shared" si="3844"/>
        <v>5.4486323242241242E-3</v>
      </c>
      <c r="F5059" s="296">
        <f t="shared" si="3844"/>
        <v>0.12680945839450011</v>
      </c>
      <c r="G5059" s="296">
        <f t="shared" si="3844"/>
        <v>5.4486323242241242E-3</v>
      </c>
      <c r="H5059" s="296">
        <f t="shared" si="3844"/>
        <v>2.0171736466313385E-3</v>
      </c>
      <c r="I5059" s="296">
        <f t="shared" si="3844"/>
        <v>0</v>
      </c>
      <c r="J5059" s="296">
        <f t="shared" si="3844"/>
        <v>2.0171736466313385E-3</v>
      </c>
      <c r="K5059" s="296">
        <f t="shared" si="3844"/>
        <v>2.0171736466313385E-3</v>
      </c>
      <c r="L5059" s="296">
        <f t="shared" si="3844"/>
        <v>0</v>
      </c>
      <c r="M5059" s="296">
        <f t="shared" si="3844"/>
        <v>0.60590179296845548</v>
      </c>
      <c r="N5059" s="296">
        <f t="shared" si="3844"/>
        <v>0.12244566536223897</v>
      </c>
      <c r="O5059" s="296">
        <f t="shared" si="3844"/>
        <v>0.12244566536223897</v>
      </c>
      <c r="P5059" s="155">
        <f t="shared" si="3840"/>
        <v>1</v>
      </c>
      <c r="Q5059" s="156">
        <v>1</v>
      </c>
      <c r="R5059" s="83"/>
      <c r="S5059" s="83"/>
      <c r="T5059" s="232"/>
      <c r="U5059" s="209">
        <v>2</v>
      </c>
    </row>
    <row r="5060" spans="1:21" s="60" customFormat="1" ht="15.75" hidden="1" customHeight="1" thickBot="1">
      <c r="A5060" s="150" t="s">
        <v>551</v>
      </c>
      <c r="B5060" s="62"/>
      <c r="C5060" s="45" t="s">
        <v>810</v>
      </c>
      <c r="D5060" s="298">
        <f t="shared" ref="D5060:O5060" si="3845">D5082/$P5082</f>
        <v>9.2148012202429033E-2</v>
      </c>
      <c r="E5060" s="299">
        <f t="shared" si="3845"/>
        <v>7.9888402799570588E-2</v>
      </c>
      <c r="F5060" s="299">
        <f t="shared" si="3845"/>
        <v>6.7478249759429275E-3</v>
      </c>
      <c r="G5060" s="299">
        <f t="shared" si="3845"/>
        <v>7.988840279957056E-2</v>
      </c>
      <c r="H5060" s="299">
        <f t="shared" si="3845"/>
        <v>7.9888402799570588E-2</v>
      </c>
      <c r="I5060" s="299">
        <f t="shared" si="3845"/>
        <v>0</v>
      </c>
      <c r="J5060" s="299">
        <f t="shared" si="3845"/>
        <v>7.9888402799570588E-2</v>
      </c>
      <c r="K5060" s="299">
        <f t="shared" si="3845"/>
        <v>7.9888402799570588E-2</v>
      </c>
      <c r="L5060" s="299">
        <f t="shared" si="3845"/>
        <v>7.9888402799570588E-2</v>
      </c>
      <c r="M5060" s="299">
        <f t="shared" si="3845"/>
        <v>1.4229712671127052E-2</v>
      </c>
      <c r="N5060" s="299">
        <f t="shared" si="3845"/>
        <v>1.4229821449361312E-2</v>
      </c>
      <c r="O5060" s="299">
        <f t="shared" si="3845"/>
        <v>0.39331421190371618</v>
      </c>
      <c r="P5060" s="300">
        <f t="shared" si="3840"/>
        <v>1</v>
      </c>
      <c r="Q5060" s="301">
        <f t="shared" si="3843"/>
        <v>0.319312161487324</v>
      </c>
      <c r="R5060" s="83"/>
      <c r="S5060" s="83"/>
      <c r="T5060" s="67"/>
      <c r="U5060" s="209">
        <v>2</v>
      </c>
    </row>
    <row r="5061" spans="1:21" s="60" customFormat="1" ht="15.75" hidden="1" customHeight="1" thickBot="1">
      <c r="A5061" s="150" t="s">
        <v>551</v>
      </c>
      <c r="B5061" s="62"/>
      <c r="C5061" s="45" t="s">
        <v>889</v>
      </c>
      <c r="D5061" s="130">
        <f>D5083/$P5083</f>
        <v>9.1352967897963655E-2</v>
      </c>
      <c r="E5061" s="119">
        <f t="shared" ref="E5061:N5062" si="3846">E5083/$P5083</f>
        <v>9.1352967897963655E-2</v>
      </c>
      <c r="F5061" s="119">
        <f t="shared" si="3846"/>
        <v>9.1352967897963641E-2</v>
      </c>
      <c r="G5061" s="119">
        <f t="shared" si="3846"/>
        <v>9.0742567558597872E-2</v>
      </c>
      <c r="H5061" s="119">
        <f t="shared" si="3846"/>
        <v>9.0742592823930865E-2</v>
      </c>
      <c r="I5061" s="119">
        <f t="shared" si="3846"/>
        <v>0</v>
      </c>
      <c r="J5061" s="119">
        <f t="shared" si="3846"/>
        <v>9.0742592823930907E-2</v>
      </c>
      <c r="K5061" s="119">
        <f t="shared" si="3846"/>
        <v>9.0742618089263843E-2</v>
      </c>
      <c r="L5061" s="119">
        <f t="shared" si="3846"/>
        <v>9.0742643354596891E-2</v>
      </c>
      <c r="M5061" s="119">
        <f t="shared" si="3846"/>
        <v>9.0742668619929828E-2</v>
      </c>
      <c r="N5061" s="119">
        <f t="shared" si="3846"/>
        <v>9.0742693885262862E-2</v>
      </c>
      <c r="O5061" s="119">
        <f>O5083/$P5083</f>
        <v>9.0742719150595993E-2</v>
      </c>
      <c r="P5061" s="175">
        <f t="shared" si="3840"/>
        <v>1.0000000000000002</v>
      </c>
      <c r="Q5061" s="176">
        <f t="shared" si="3843"/>
        <v>3.3054344150375821</v>
      </c>
      <c r="R5061" s="83"/>
      <c r="S5061" s="83"/>
      <c r="T5061" s="67"/>
      <c r="U5061" s="209">
        <v>2</v>
      </c>
    </row>
    <row r="5062" spans="1:21" s="60" customFormat="1" ht="15.75" hidden="1" customHeight="1" thickBot="1">
      <c r="A5062" s="150" t="s">
        <v>551</v>
      </c>
      <c r="B5062" s="62"/>
      <c r="C5062" s="45" t="s">
        <v>973</v>
      </c>
      <c r="D5062" s="130">
        <f>D5084/$P5084</f>
        <v>0.49546292737368564</v>
      </c>
      <c r="E5062" s="119">
        <f t="shared" si="3846"/>
        <v>0.49546292737368564</v>
      </c>
      <c r="F5062" s="119">
        <f t="shared" si="3846"/>
        <v>1.8148290505257531E-3</v>
      </c>
      <c r="G5062" s="119">
        <f t="shared" si="3846"/>
        <v>1.8148290505257531E-3</v>
      </c>
      <c r="H5062" s="119">
        <f t="shared" si="3846"/>
        <v>1.8148290505257531E-3</v>
      </c>
      <c r="I5062" s="119">
        <f t="shared" si="3846"/>
        <v>0</v>
      </c>
      <c r="J5062" s="119">
        <f t="shared" si="3846"/>
        <v>1.8148290505257531E-3</v>
      </c>
      <c r="K5062" s="119">
        <f t="shared" si="3846"/>
        <v>1.8148290505257531E-3</v>
      </c>
      <c r="L5062" s="119">
        <f t="shared" si="3846"/>
        <v>0</v>
      </c>
      <c r="M5062" s="119">
        <f t="shared" si="3846"/>
        <v>0</v>
      </c>
      <c r="N5062" s="119">
        <f t="shared" si="3846"/>
        <v>0</v>
      </c>
      <c r="O5062" s="119">
        <f>O5084/$P5084</f>
        <v>0</v>
      </c>
      <c r="P5062" s="175">
        <f t="shared" si="3840"/>
        <v>1</v>
      </c>
      <c r="Q5062" s="176">
        <f t="shared" si="3843"/>
        <v>-0.8168526560976046</v>
      </c>
      <c r="R5062" s="83"/>
      <c r="S5062" s="83"/>
      <c r="T5062" s="67"/>
      <c r="U5062" s="209">
        <v>2</v>
      </c>
    </row>
    <row r="5063" spans="1:21" s="60" customFormat="1" ht="15.75" hidden="1" customHeight="1" thickBot="1">
      <c r="A5063" s="150" t="s">
        <v>551</v>
      </c>
      <c r="B5063" s="62"/>
      <c r="C5063" s="45" t="s">
        <v>1109</v>
      </c>
      <c r="D5063" s="130">
        <v>0</v>
      </c>
      <c r="E5063" s="119">
        <v>0</v>
      </c>
      <c r="F5063" s="119">
        <v>0</v>
      </c>
      <c r="G5063" s="119">
        <v>0</v>
      </c>
      <c r="H5063" s="119">
        <v>0</v>
      </c>
      <c r="I5063" s="119">
        <v>0</v>
      </c>
      <c r="J5063" s="119">
        <v>0</v>
      </c>
      <c r="K5063" s="119">
        <v>0</v>
      </c>
      <c r="L5063" s="119">
        <v>0</v>
      </c>
      <c r="M5063" s="119">
        <v>0</v>
      </c>
      <c r="N5063" s="119">
        <v>0</v>
      </c>
      <c r="O5063" s="119">
        <v>0</v>
      </c>
      <c r="P5063" s="175">
        <f>SUM(D5063:O5063)</f>
        <v>0</v>
      </c>
      <c r="Q5063" s="176">
        <f>(P5086/P5084-1)</f>
        <v>-1</v>
      </c>
      <c r="R5063" s="83"/>
      <c r="S5063" s="83"/>
      <c r="T5063" s="67"/>
      <c r="U5063" s="209">
        <v>2</v>
      </c>
    </row>
    <row r="5064" spans="1:21" s="60" customFormat="1" ht="15.75" hidden="1" customHeight="1" thickBot="1">
      <c r="A5064" s="150" t="s">
        <v>551</v>
      </c>
      <c r="B5064" s="62">
        <f>+B5043+1</f>
        <v>873</v>
      </c>
      <c r="C5064" s="45" t="s">
        <v>2122</v>
      </c>
      <c r="D5064" s="130">
        <v>0</v>
      </c>
      <c r="E5064" s="119">
        <v>0</v>
      </c>
      <c r="F5064" s="119">
        <v>0</v>
      </c>
      <c r="G5064" s="119">
        <v>0</v>
      </c>
      <c r="H5064" s="119">
        <v>0</v>
      </c>
      <c r="I5064" s="119">
        <v>0</v>
      </c>
      <c r="J5064" s="119">
        <v>0</v>
      </c>
      <c r="K5064" s="119">
        <v>0</v>
      </c>
      <c r="L5064" s="119">
        <v>0</v>
      </c>
      <c r="M5064" s="119">
        <v>0</v>
      </c>
      <c r="N5064" s="119">
        <v>0</v>
      </c>
      <c r="O5064" s="119">
        <v>0</v>
      </c>
      <c r="P5064" s="175">
        <f t="shared" ref="P5064:P5073" si="3847">SUM(D5064:O5064)</f>
        <v>0</v>
      </c>
      <c r="Q5064" s="176">
        <v>0</v>
      </c>
      <c r="R5064" s="83"/>
      <c r="S5064" s="83"/>
      <c r="T5064" s="67"/>
      <c r="U5064" s="209">
        <v>2</v>
      </c>
    </row>
    <row r="5065" spans="1:21" s="60" customFormat="1" ht="15.75" hidden="1" customHeight="1" thickBot="1">
      <c r="A5065" s="150" t="s">
        <v>551</v>
      </c>
      <c r="B5065" s="62">
        <f>+B5064+1</f>
        <v>874</v>
      </c>
      <c r="C5065" s="45" t="s">
        <v>2123</v>
      </c>
      <c r="D5065" s="130">
        <v>0</v>
      </c>
      <c r="E5065" s="119">
        <v>0</v>
      </c>
      <c r="F5065" s="119">
        <v>0</v>
      </c>
      <c r="G5065" s="119">
        <v>0</v>
      </c>
      <c r="H5065" s="119">
        <v>0</v>
      </c>
      <c r="I5065" s="119">
        <v>0</v>
      </c>
      <c r="J5065" s="119">
        <v>0</v>
      </c>
      <c r="K5065" s="119">
        <v>0</v>
      </c>
      <c r="L5065" s="119">
        <v>0</v>
      </c>
      <c r="M5065" s="119">
        <v>0</v>
      </c>
      <c r="N5065" s="119">
        <v>0</v>
      </c>
      <c r="O5065" s="119">
        <v>0</v>
      </c>
      <c r="P5065" s="100">
        <f t="shared" si="3847"/>
        <v>0</v>
      </c>
      <c r="Q5065" s="101">
        <v>0</v>
      </c>
      <c r="R5065" s="83"/>
      <c r="S5065" s="83"/>
      <c r="T5065" s="67"/>
      <c r="U5065" s="209">
        <v>2</v>
      </c>
    </row>
    <row r="5066" spans="1:21" s="60" customFormat="1" ht="15.75" hidden="1" customHeight="1" thickBot="1">
      <c r="A5066" s="150" t="s">
        <v>551</v>
      </c>
      <c r="B5066" s="62">
        <f>+B5065+1</f>
        <v>875</v>
      </c>
      <c r="C5066" s="43" t="s">
        <v>2124</v>
      </c>
      <c r="D5066" s="102">
        <v>0</v>
      </c>
      <c r="E5066" s="103">
        <v>0</v>
      </c>
      <c r="F5066" s="103">
        <v>0</v>
      </c>
      <c r="G5066" s="103">
        <v>0</v>
      </c>
      <c r="H5066" s="103">
        <v>0</v>
      </c>
      <c r="I5066" s="103">
        <v>0</v>
      </c>
      <c r="J5066" s="103">
        <v>0</v>
      </c>
      <c r="K5066" s="103">
        <v>0</v>
      </c>
      <c r="L5066" s="103">
        <v>0</v>
      </c>
      <c r="M5066" s="103">
        <v>0</v>
      </c>
      <c r="N5066" s="103">
        <v>0</v>
      </c>
      <c r="O5066" s="103">
        <v>0</v>
      </c>
      <c r="P5066" s="105">
        <f t="shared" si="3847"/>
        <v>0</v>
      </c>
      <c r="Q5066" s="106">
        <v>0</v>
      </c>
      <c r="R5066" s="83"/>
      <c r="S5066" s="83"/>
      <c r="T5066" s="67"/>
      <c r="U5066" s="209">
        <v>2</v>
      </c>
    </row>
    <row r="5067" spans="1:21" s="60" customFormat="1" ht="15.75" hidden="1" customHeight="1" thickBot="1">
      <c r="A5067" s="150" t="s">
        <v>551</v>
      </c>
      <c r="B5067" s="62">
        <f>+B5066+1</f>
        <v>876</v>
      </c>
      <c r="C5067" s="43" t="s">
        <v>2125</v>
      </c>
      <c r="D5067" s="102" t="e">
        <f t="shared" ref="D5067:O5067" si="3848">D5090/$P5090</f>
        <v>#DIV/0!</v>
      </c>
      <c r="E5067" s="103" t="e">
        <f t="shared" si="3848"/>
        <v>#DIV/0!</v>
      </c>
      <c r="F5067" s="103" t="e">
        <f t="shared" si="3848"/>
        <v>#DIV/0!</v>
      </c>
      <c r="G5067" s="103" t="e">
        <f t="shared" si="3848"/>
        <v>#DIV/0!</v>
      </c>
      <c r="H5067" s="103" t="e">
        <f t="shared" si="3848"/>
        <v>#DIV/0!</v>
      </c>
      <c r="I5067" s="103" t="e">
        <f t="shared" si="3848"/>
        <v>#DIV/0!</v>
      </c>
      <c r="J5067" s="103" t="e">
        <f t="shared" si="3848"/>
        <v>#DIV/0!</v>
      </c>
      <c r="K5067" s="103" t="e">
        <f t="shared" si="3848"/>
        <v>#DIV/0!</v>
      </c>
      <c r="L5067" s="103" t="e">
        <f t="shared" si="3848"/>
        <v>#DIV/0!</v>
      </c>
      <c r="M5067" s="103" t="e">
        <f t="shared" si="3848"/>
        <v>#DIV/0!</v>
      </c>
      <c r="N5067" s="103" t="e">
        <f t="shared" si="3848"/>
        <v>#DIV/0!</v>
      </c>
      <c r="O5067" s="103" t="e">
        <f t="shared" si="3848"/>
        <v>#DIV/0!</v>
      </c>
      <c r="P5067" s="107" t="e">
        <f t="shared" si="3847"/>
        <v>#DIV/0!</v>
      </c>
      <c r="Q5067" s="108" t="e">
        <f t="shared" ref="Q5067:Q5073" si="3849">(P5090/P5089-1)</f>
        <v>#DIV/0!</v>
      </c>
      <c r="R5067" s="83"/>
      <c r="S5067" s="83"/>
      <c r="T5067" s="67"/>
      <c r="U5067" s="209">
        <v>2</v>
      </c>
    </row>
    <row r="5068" spans="1:21" s="60" customFormat="1" ht="15.75" hidden="1" customHeight="1" thickBot="1">
      <c r="A5068" s="150" t="s">
        <v>551</v>
      </c>
      <c r="B5068" s="62">
        <f>+B5067+1</f>
        <v>877</v>
      </c>
      <c r="C5068" s="43" t="s">
        <v>2126</v>
      </c>
      <c r="D5068" s="102" t="e">
        <f t="shared" ref="D5068:O5068" si="3850">D5091/$P5091</f>
        <v>#DIV/0!</v>
      </c>
      <c r="E5068" s="103" t="e">
        <f t="shared" si="3850"/>
        <v>#DIV/0!</v>
      </c>
      <c r="F5068" s="103" t="e">
        <f t="shared" si="3850"/>
        <v>#DIV/0!</v>
      </c>
      <c r="G5068" s="103" t="e">
        <f t="shared" si="3850"/>
        <v>#DIV/0!</v>
      </c>
      <c r="H5068" s="103" t="e">
        <f t="shared" si="3850"/>
        <v>#DIV/0!</v>
      </c>
      <c r="I5068" s="103" t="e">
        <f t="shared" si="3850"/>
        <v>#DIV/0!</v>
      </c>
      <c r="J5068" s="103" t="e">
        <f t="shared" si="3850"/>
        <v>#DIV/0!</v>
      </c>
      <c r="K5068" s="103" t="e">
        <f t="shared" si="3850"/>
        <v>#DIV/0!</v>
      </c>
      <c r="L5068" s="103" t="e">
        <f t="shared" si="3850"/>
        <v>#DIV/0!</v>
      </c>
      <c r="M5068" s="103" t="e">
        <f t="shared" si="3850"/>
        <v>#DIV/0!</v>
      </c>
      <c r="N5068" s="103" t="e">
        <f t="shared" si="3850"/>
        <v>#DIV/0!</v>
      </c>
      <c r="O5068" s="103" t="e">
        <f t="shared" si="3850"/>
        <v>#DIV/0!</v>
      </c>
      <c r="P5068" s="107" t="e">
        <f t="shared" si="3847"/>
        <v>#DIV/0!</v>
      </c>
      <c r="Q5068" s="108" t="e">
        <f t="shared" si="3849"/>
        <v>#DIV/0!</v>
      </c>
      <c r="R5068" s="83"/>
      <c r="S5068" s="83"/>
      <c r="T5068" s="67"/>
      <c r="U5068" s="209">
        <v>2</v>
      </c>
    </row>
    <row r="5069" spans="1:21" s="60" customFormat="1" ht="15.75" hidden="1" customHeight="1" thickBot="1">
      <c r="A5069" s="150" t="s">
        <v>551</v>
      </c>
      <c r="B5069" s="62">
        <f>+B5068+1</f>
        <v>878</v>
      </c>
      <c r="C5069" s="43" t="s">
        <v>2127</v>
      </c>
      <c r="D5069" s="102" t="e">
        <f t="shared" ref="D5069:O5069" si="3851">D5092/$P5092</f>
        <v>#DIV/0!</v>
      </c>
      <c r="E5069" s="103" t="e">
        <f t="shared" si="3851"/>
        <v>#DIV/0!</v>
      </c>
      <c r="F5069" s="103" t="e">
        <f t="shared" si="3851"/>
        <v>#DIV/0!</v>
      </c>
      <c r="G5069" s="103" t="e">
        <f t="shared" si="3851"/>
        <v>#DIV/0!</v>
      </c>
      <c r="H5069" s="103" t="e">
        <f t="shared" si="3851"/>
        <v>#DIV/0!</v>
      </c>
      <c r="I5069" s="103" t="e">
        <f t="shared" si="3851"/>
        <v>#DIV/0!</v>
      </c>
      <c r="J5069" s="103" t="e">
        <f t="shared" si="3851"/>
        <v>#DIV/0!</v>
      </c>
      <c r="K5069" s="103" t="e">
        <f t="shared" si="3851"/>
        <v>#DIV/0!</v>
      </c>
      <c r="L5069" s="103" t="e">
        <f t="shared" si="3851"/>
        <v>#DIV/0!</v>
      </c>
      <c r="M5069" s="103" t="e">
        <f t="shared" si="3851"/>
        <v>#DIV/0!</v>
      </c>
      <c r="N5069" s="103" t="e">
        <f t="shared" si="3851"/>
        <v>#DIV/0!</v>
      </c>
      <c r="O5069" s="103" t="e">
        <f t="shared" si="3851"/>
        <v>#DIV/0!</v>
      </c>
      <c r="P5069" s="107" t="e">
        <f t="shared" si="3847"/>
        <v>#DIV/0!</v>
      </c>
      <c r="Q5069" s="108" t="e">
        <f t="shared" si="3849"/>
        <v>#DIV/0!</v>
      </c>
      <c r="R5069" s="83"/>
      <c r="S5069" s="83"/>
      <c r="T5069" s="67"/>
      <c r="U5069" s="209">
        <v>2</v>
      </c>
    </row>
    <row r="5070" spans="1:21" s="60" customFormat="1" ht="15.75" hidden="1" customHeight="1" thickBot="1">
      <c r="A5070" s="150" t="s">
        <v>551</v>
      </c>
      <c r="B5070" s="213"/>
      <c r="C5070" s="43" t="s">
        <v>2128</v>
      </c>
      <c r="D5070" s="102" t="e">
        <f t="shared" ref="D5070:O5070" si="3852">D5093/$P5093</f>
        <v>#DIV/0!</v>
      </c>
      <c r="E5070" s="103" t="e">
        <f t="shared" si="3852"/>
        <v>#DIV/0!</v>
      </c>
      <c r="F5070" s="103" t="e">
        <f t="shared" si="3852"/>
        <v>#DIV/0!</v>
      </c>
      <c r="G5070" s="103" t="e">
        <f t="shared" si="3852"/>
        <v>#DIV/0!</v>
      </c>
      <c r="H5070" s="103" t="e">
        <f t="shared" si="3852"/>
        <v>#DIV/0!</v>
      </c>
      <c r="I5070" s="103" t="e">
        <f t="shared" si="3852"/>
        <v>#DIV/0!</v>
      </c>
      <c r="J5070" s="103" t="e">
        <f t="shared" si="3852"/>
        <v>#DIV/0!</v>
      </c>
      <c r="K5070" s="103" t="e">
        <f t="shared" si="3852"/>
        <v>#DIV/0!</v>
      </c>
      <c r="L5070" s="103" t="e">
        <f t="shared" si="3852"/>
        <v>#DIV/0!</v>
      </c>
      <c r="M5070" s="103" t="e">
        <f t="shared" si="3852"/>
        <v>#DIV/0!</v>
      </c>
      <c r="N5070" s="103" t="e">
        <f t="shared" si="3852"/>
        <v>#DIV/0!</v>
      </c>
      <c r="O5070" s="103" t="e">
        <f t="shared" si="3852"/>
        <v>#DIV/0!</v>
      </c>
      <c r="P5070" s="107" t="e">
        <f t="shared" si="3847"/>
        <v>#DIV/0!</v>
      </c>
      <c r="Q5070" s="108" t="e">
        <f t="shared" si="3849"/>
        <v>#DIV/0!</v>
      </c>
      <c r="R5070" s="83"/>
      <c r="S5070" s="83"/>
      <c r="T5070" s="67"/>
      <c r="U5070" s="209">
        <v>2</v>
      </c>
    </row>
    <row r="5071" spans="1:21" s="60" customFormat="1" ht="15.75" hidden="1" customHeight="1" thickBot="1">
      <c r="A5071" s="150" t="s">
        <v>551</v>
      </c>
      <c r="B5071" s="213"/>
      <c r="C5071" s="43" t="s">
        <v>2129</v>
      </c>
      <c r="D5071" s="102" t="e">
        <f t="shared" ref="D5071:O5071" si="3853">D5094/$P5094</f>
        <v>#DIV/0!</v>
      </c>
      <c r="E5071" s="103" t="e">
        <f t="shared" si="3853"/>
        <v>#DIV/0!</v>
      </c>
      <c r="F5071" s="103" t="e">
        <f t="shared" si="3853"/>
        <v>#DIV/0!</v>
      </c>
      <c r="G5071" s="103" t="e">
        <f t="shared" si="3853"/>
        <v>#DIV/0!</v>
      </c>
      <c r="H5071" s="103" t="e">
        <f t="shared" si="3853"/>
        <v>#DIV/0!</v>
      </c>
      <c r="I5071" s="103" t="e">
        <f t="shared" si="3853"/>
        <v>#DIV/0!</v>
      </c>
      <c r="J5071" s="103" t="e">
        <f t="shared" si="3853"/>
        <v>#DIV/0!</v>
      </c>
      <c r="K5071" s="103" t="e">
        <f t="shared" si="3853"/>
        <v>#DIV/0!</v>
      </c>
      <c r="L5071" s="103" t="e">
        <f t="shared" si="3853"/>
        <v>#DIV/0!</v>
      </c>
      <c r="M5071" s="103" t="e">
        <f t="shared" si="3853"/>
        <v>#DIV/0!</v>
      </c>
      <c r="N5071" s="103" t="e">
        <f t="shared" si="3853"/>
        <v>#DIV/0!</v>
      </c>
      <c r="O5071" s="103" t="e">
        <f t="shared" si="3853"/>
        <v>#DIV/0!</v>
      </c>
      <c r="P5071" s="107" t="e">
        <f t="shared" si="3847"/>
        <v>#DIV/0!</v>
      </c>
      <c r="Q5071" s="108" t="e">
        <f t="shared" si="3849"/>
        <v>#DIV/0!</v>
      </c>
      <c r="R5071" s="83"/>
      <c r="S5071" s="83"/>
      <c r="T5071" s="67"/>
      <c r="U5071" s="209">
        <v>2</v>
      </c>
    </row>
    <row r="5072" spans="1:21" s="60" customFormat="1" ht="15.75" hidden="1" customHeight="1" thickBot="1">
      <c r="A5072" s="150" t="s">
        <v>551</v>
      </c>
      <c r="B5072" s="213"/>
      <c r="C5072" s="43" t="s">
        <v>2130</v>
      </c>
      <c r="D5072" s="102" t="e">
        <f t="shared" ref="D5072:O5072" si="3854">D5095/$P5095</f>
        <v>#DIV/0!</v>
      </c>
      <c r="E5072" s="103" t="e">
        <f t="shared" si="3854"/>
        <v>#DIV/0!</v>
      </c>
      <c r="F5072" s="103" t="e">
        <f t="shared" si="3854"/>
        <v>#DIV/0!</v>
      </c>
      <c r="G5072" s="103" t="e">
        <f t="shared" si="3854"/>
        <v>#DIV/0!</v>
      </c>
      <c r="H5072" s="103" t="e">
        <f t="shared" si="3854"/>
        <v>#DIV/0!</v>
      </c>
      <c r="I5072" s="103" t="e">
        <f t="shared" si="3854"/>
        <v>#DIV/0!</v>
      </c>
      <c r="J5072" s="103" t="e">
        <f t="shared" si="3854"/>
        <v>#DIV/0!</v>
      </c>
      <c r="K5072" s="103" t="e">
        <f t="shared" si="3854"/>
        <v>#DIV/0!</v>
      </c>
      <c r="L5072" s="103" t="e">
        <f t="shared" si="3854"/>
        <v>#DIV/0!</v>
      </c>
      <c r="M5072" s="103" t="e">
        <f t="shared" si="3854"/>
        <v>#DIV/0!</v>
      </c>
      <c r="N5072" s="103" t="e">
        <f t="shared" si="3854"/>
        <v>#DIV/0!</v>
      </c>
      <c r="O5072" s="103" t="e">
        <f t="shared" si="3854"/>
        <v>#DIV/0!</v>
      </c>
      <c r="P5072" s="107" t="e">
        <f t="shared" si="3847"/>
        <v>#DIV/0!</v>
      </c>
      <c r="Q5072" s="108" t="e">
        <f t="shared" si="3849"/>
        <v>#DIV/0!</v>
      </c>
      <c r="R5072" s="83"/>
      <c r="S5072" s="83"/>
      <c r="T5072" s="67"/>
      <c r="U5072" s="209">
        <v>2</v>
      </c>
    </row>
    <row r="5073" spans="1:21" s="60" customFormat="1" ht="15.75" hidden="1" customHeight="1" thickBot="1">
      <c r="A5073" s="150" t="s">
        <v>551</v>
      </c>
      <c r="B5073" s="213"/>
      <c r="C5073" s="43" t="s">
        <v>2131</v>
      </c>
      <c r="D5073" s="102" t="e">
        <f t="shared" ref="D5073:O5073" si="3855">D5096/$P5096</f>
        <v>#DIV/0!</v>
      </c>
      <c r="E5073" s="103" t="e">
        <f t="shared" si="3855"/>
        <v>#DIV/0!</v>
      </c>
      <c r="F5073" s="103" t="e">
        <f t="shared" si="3855"/>
        <v>#DIV/0!</v>
      </c>
      <c r="G5073" s="103" t="e">
        <f t="shared" si="3855"/>
        <v>#DIV/0!</v>
      </c>
      <c r="H5073" s="103" t="e">
        <f t="shared" si="3855"/>
        <v>#DIV/0!</v>
      </c>
      <c r="I5073" s="103" t="e">
        <f t="shared" si="3855"/>
        <v>#DIV/0!</v>
      </c>
      <c r="J5073" s="103" t="e">
        <f t="shared" si="3855"/>
        <v>#DIV/0!</v>
      </c>
      <c r="K5073" s="103" t="e">
        <f t="shared" si="3855"/>
        <v>#DIV/0!</v>
      </c>
      <c r="L5073" s="103" t="e">
        <f t="shared" si="3855"/>
        <v>#DIV/0!</v>
      </c>
      <c r="M5073" s="103" t="e">
        <f t="shared" si="3855"/>
        <v>#DIV/0!</v>
      </c>
      <c r="N5073" s="103" t="e">
        <f t="shared" si="3855"/>
        <v>#DIV/0!</v>
      </c>
      <c r="O5073" s="103" t="e">
        <f t="shared" si="3855"/>
        <v>#DIV/0!</v>
      </c>
      <c r="P5073" s="107" t="e">
        <f t="shared" si="3847"/>
        <v>#DIV/0!</v>
      </c>
      <c r="Q5073" s="108" t="e">
        <f t="shared" si="3849"/>
        <v>#DIV/0!</v>
      </c>
      <c r="R5073" s="83"/>
      <c r="S5073" s="83"/>
      <c r="T5073" s="67"/>
      <c r="U5073" s="209">
        <v>2</v>
      </c>
    </row>
    <row r="5074" spans="1:21" s="60" customFormat="1" ht="15.75" hidden="1" customHeight="1" thickBot="1">
      <c r="A5074" s="150" t="s">
        <v>551</v>
      </c>
      <c r="B5074" s="213"/>
      <c r="C5074" s="43" t="s">
        <v>2606</v>
      </c>
      <c r="D5074" s="102" t="e">
        <f t="shared" ref="D5074:O5074" si="3856">D5097/$P5097</f>
        <v>#DIV/0!</v>
      </c>
      <c r="E5074" s="103" t="e">
        <f t="shared" si="3856"/>
        <v>#DIV/0!</v>
      </c>
      <c r="F5074" s="103" t="e">
        <f t="shared" si="3856"/>
        <v>#DIV/0!</v>
      </c>
      <c r="G5074" s="103" t="e">
        <f t="shared" si="3856"/>
        <v>#DIV/0!</v>
      </c>
      <c r="H5074" s="103" t="e">
        <f t="shared" si="3856"/>
        <v>#DIV/0!</v>
      </c>
      <c r="I5074" s="103" t="e">
        <f t="shared" si="3856"/>
        <v>#DIV/0!</v>
      </c>
      <c r="J5074" s="103" t="e">
        <f t="shared" si="3856"/>
        <v>#DIV/0!</v>
      </c>
      <c r="K5074" s="103" t="e">
        <f t="shared" si="3856"/>
        <v>#DIV/0!</v>
      </c>
      <c r="L5074" s="103" t="e">
        <f t="shared" si="3856"/>
        <v>#DIV/0!</v>
      </c>
      <c r="M5074" s="103" t="e">
        <f t="shared" si="3856"/>
        <v>#DIV/0!</v>
      </c>
      <c r="N5074" s="103" t="e">
        <f t="shared" si="3856"/>
        <v>#DIV/0!</v>
      </c>
      <c r="O5074" s="103" t="e">
        <f t="shared" si="3856"/>
        <v>#DIV/0!</v>
      </c>
      <c r="P5074" s="107" t="e">
        <f t="shared" ref="P5074:P5076" si="3857">SUM(D5074:O5074)</f>
        <v>#DIV/0!</v>
      </c>
      <c r="Q5074" s="108" t="e">
        <f t="shared" ref="Q5074:Q5076" si="3858">(P5097/P5096-1)</f>
        <v>#DIV/0!</v>
      </c>
      <c r="R5074" s="83"/>
      <c r="S5074" s="83"/>
      <c r="T5074" s="67"/>
      <c r="U5074" s="209">
        <v>2</v>
      </c>
    </row>
    <row r="5075" spans="1:21" s="60" customFormat="1" ht="15.75" hidden="1" customHeight="1" thickBot="1">
      <c r="A5075" s="150" t="s">
        <v>551</v>
      </c>
      <c r="B5075" s="213"/>
      <c r="C5075" s="43" t="s">
        <v>2702</v>
      </c>
      <c r="D5075" s="102" t="e">
        <f t="shared" ref="D5075:O5075" si="3859">D5098/$P5098</f>
        <v>#DIV/0!</v>
      </c>
      <c r="E5075" s="103" t="e">
        <f t="shared" si="3859"/>
        <v>#DIV/0!</v>
      </c>
      <c r="F5075" s="103" t="e">
        <f t="shared" si="3859"/>
        <v>#DIV/0!</v>
      </c>
      <c r="G5075" s="103" t="e">
        <f t="shared" si="3859"/>
        <v>#DIV/0!</v>
      </c>
      <c r="H5075" s="103" t="e">
        <f t="shared" si="3859"/>
        <v>#DIV/0!</v>
      </c>
      <c r="I5075" s="103" t="e">
        <f t="shared" si="3859"/>
        <v>#DIV/0!</v>
      </c>
      <c r="J5075" s="103" t="e">
        <f t="shared" si="3859"/>
        <v>#DIV/0!</v>
      </c>
      <c r="K5075" s="103" t="e">
        <f t="shared" si="3859"/>
        <v>#DIV/0!</v>
      </c>
      <c r="L5075" s="103" t="e">
        <f t="shared" si="3859"/>
        <v>#DIV/0!</v>
      </c>
      <c r="M5075" s="103" t="e">
        <f t="shared" si="3859"/>
        <v>#DIV/0!</v>
      </c>
      <c r="N5075" s="103" t="e">
        <f t="shared" si="3859"/>
        <v>#DIV/0!</v>
      </c>
      <c r="O5075" s="103" t="e">
        <f t="shared" si="3859"/>
        <v>#DIV/0!</v>
      </c>
      <c r="P5075" s="107" t="e">
        <f t="shared" si="3857"/>
        <v>#DIV/0!</v>
      </c>
      <c r="Q5075" s="108" t="e">
        <f t="shared" si="3858"/>
        <v>#DIV/0!</v>
      </c>
      <c r="R5075" s="83"/>
      <c r="S5075" s="83"/>
      <c r="T5075" s="67"/>
      <c r="U5075" s="209">
        <v>2</v>
      </c>
    </row>
    <row r="5076" spans="1:21" s="60" customFormat="1" ht="15.75" hidden="1" customHeight="1" thickBot="1">
      <c r="A5076" s="150" t="s">
        <v>551</v>
      </c>
      <c r="B5076" s="213"/>
      <c r="C5076" s="43" t="s">
        <v>2798</v>
      </c>
      <c r="D5076" s="102" t="e">
        <f t="shared" ref="D5076:O5076" si="3860">D5099/$P5099</f>
        <v>#DIV/0!</v>
      </c>
      <c r="E5076" s="103" t="e">
        <f t="shared" si="3860"/>
        <v>#DIV/0!</v>
      </c>
      <c r="F5076" s="103" t="e">
        <f t="shared" si="3860"/>
        <v>#DIV/0!</v>
      </c>
      <c r="G5076" s="103" t="e">
        <f t="shared" si="3860"/>
        <v>#DIV/0!</v>
      </c>
      <c r="H5076" s="103" t="e">
        <f t="shared" si="3860"/>
        <v>#DIV/0!</v>
      </c>
      <c r="I5076" s="103" t="e">
        <f t="shared" si="3860"/>
        <v>#DIV/0!</v>
      </c>
      <c r="J5076" s="103" t="e">
        <f t="shared" si="3860"/>
        <v>#DIV/0!</v>
      </c>
      <c r="K5076" s="103" t="e">
        <f t="shared" si="3860"/>
        <v>#DIV/0!</v>
      </c>
      <c r="L5076" s="103" t="e">
        <f t="shared" si="3860"/>
        <v>#DIV/0!</v>
      </c>
      <c r="M5076" s="103" t="e">
        <f t="shared" si="3860"/>
        <v>#DIV/0!</v>
      </c>
      <c r="N5076" s="103" t="e">
        <f t="shared" si="3860"/>
        <v>#DIV/0!</v>
      </c>
      <c r="O5076" s="103" t="e">
        <f t="shared" si="3860"/>
        <v>#DIV/0!</v>
      </c>
      <c r="P5076" s="107" t="e">
        <f t="shared" si="3857"/>
        <v>#DIV/0!</v>
      </c>
      <c r="Q5076" s="108" t="e">
        <f t="shared" si="3858"/>
        <v>#DIV/0!</v>
      </c>
      <c r="R5076" s="83"/>
      <c r="S5076" s="83"/>
      <c r="T5076" s="67"/>
      <c r="U5076" s="209">
        <v>2</v>
      </c>
    </row>
    <row r="5077" spans="1:21" s="60" customFormat="1" ht="15.75" hidden="1" customHeight="1" thickBot="1">
      <c r="A5077" s="150" t="s">
        <v>551</v>
      </c>
      <c r="B5077" s="213"/>
      <c r="C5077" s="44" t="s">
        <v>537</v>
      </c>
      <c r="D5077" s="351">
        <v>0</v>
      </c>
      <c r="E5077" s="352">
        <v>0</v>
      </c>
      <c r="F5077" s="352">
        <v>0</v>
      </c>
      <c r="G5077" s="352">
        <v>0</v>
      </c>
      <c r="H5077" s="352">
        <v>0</v>
      </c>
      <c r="I5077" s="352">
        <v>0</v>
      </c>
      <c r="J5077" s="352">
        <v>0</v>
      </c>
      <c r="K5077" s="459">
        <v>0</v>
      </c>
      <c r="L5077" s="459">
        <v>0</v>
      </c>
      <c r="M5077" s="459">
        <v>0</v>
      </c>
      <c r="N5077" s="459">
        <v>0</v>
      </c>
      <c r="O5077" s="83">
        <f>(R5077)-SUM(D5077:N5077)</f>
        <v>0</v>
      </c>
      <c r="P5077" s="304">
        <f t="shared" si="3840"/>
        <v>0</v>
      </c>
      <c r="Q5077" s="84"/>
      <c r="R5077" s="83"/>
      <c r="S5077" s="83"/>
      <c r="T5077" s="67"/>
      <c r="U5077" s="209">
        <v>2</v>
      </c>
    </row>
    <row r="5078" spans="1:21" s="60" customFormat="1" ht="15.75" hidden="1" customHeight="1" thickBot="1">
      <c r="A5078" s="150" t="s">
        <v>551</v>
      </c>
      <c r="B5078" s="213"/>
      <c r="C5078" s="43" t="s">
        <v>538</v>
      </c>
      <c r="D5078" s="109">
        <v>3.6164999999999999E-3</v>
      </c>
      <c r="E5078" s="110">
        <v>2.9053799999999999E-3</v>
      </c>
      <c r="F5078" s="110">
        <v>6.4881899999999996E-3</v>
      </c>
      <c r="G5078" s="110">
        <v>1.262624E-2</v>
      </c>
      <c r="H5078" s="110">
        <v>2.0855700000000001E-3</v>
      </c>
      <c r="I5078" s="110">
        <v>0</v>
      </c>
      <c r="J5078" s="110">
        <v>1.0907E-4</v>
      </c>
      <c r="K5078" s="110">
        <v>4.5380509999999999E-2</v>
      </c>
      <c r="L5078" s="110">
        <v>3.5986899999999999E-3</v>
      </c>
      <c r="M5078" s="110">
        <v>2.2028667099999999</v>
      </c>
      <c r="N5078" s="110">
        <v>0.65954796999999998</v>
      </c>
      <c r="O5078" s="111">
        <v>0.65267459999999999</v>
      </c>
      <c r="P5078" s="112">
        <f t="shared" si="3840"/>
        <v>3.5918994299999998</v>
      </c>
      <c r="Q5078" s="240"/>
      <c r="R5078" s="315"/>
      <c r="S5078" s="315"/>
      <c r="T5078" s="242"/>
      <c r="U5078" s="209">
        <v>2</v>
      </c>
    </row>
    <row r="5079" spans="1:21" s="60" customFormat="1" ht="15.75" hidden="1" customHeight="1" thickBot="1">
      <c r="A5079" s="163" t="s">
        <v>551</v>
      </c>
      <c r="B5079" s="213"/>
      <c r="C5079" s="43" t="s">
        <v>539</v>
      </c>
      <c r="D5079" s="109">
        <v>0.65266455000000001</v>
      </c>
      <c r="E5079" s="110">
        <v>0.65266455000000001</v>
      </c>
      <c r="F5079" s="110">
        <v>3.6266350799999998</v>
      </c>
      <c r="G5079" s="110">
        <v>0</v>
      </c>
      <c r="H5079" s="110">
        <v>0</v>
      </c>
      <c r="I5079" s="110">
        <v>0</v>
      </c>
      <c r="J5079" s="110">
        <v>0</v>
      </c>
      <c r="K5079" s="110">
        <v>0</v>
      </c>
      <c r="L5079" s="110">
        <v>0</v>
      </c>
      <c r="M5079" s="110">
        <v>0</v>
      </c>
      <c r="N5079" s="110">
        <v>0.55625409000000003</v>
      </c>
      <c r="O5079" s="111">
        <v>0</v>
      </c>
      <c r="P5079" s="112">
        <f t="shared" si="3840"/>
        <v>5.48821827</v>
      </c>
      <c r="Q5079" s="80"/>
      <c r="R5079" s="114"/>
      <c r="S5079" s="114"/>
      <c r="T5079" s="115">
        <f t="shared" ref="T5079:T5084" si="3861">R5079-S5079</f>
        <v>0</v>
      </c>
      <c r="U5079" s="209">
        <v>2</v>
      </c>
    </row>
    <row r="5080" spans="1:21" s="60" customFormat="1" ht="15.75" hidden="1" customHeight="1" thickBot="1">
      <c r="A5080" s="163" t="s">
        <v>551</v>
      </c>
      <c r="B5080" s="213"/>
      <c r="C5080" s="43" t="s">
        <v>625</v>
      </c>
      <c r="D5080" s="109">
        <v>0</v>
      </c>
      <c r="E5080" s="110">
        <v>0</v>
      </c>
      <c r="F5080" s="110">
        <v>0</v>
      </c>
      <c r="G5080" s="110">
        <v>0</v>
      </c>
      <c r="H5080" s="110">
        <v>0</v>
      </c>
      <c r="I5080" s="110">
        <v>0</v>
      </c>
      <c r="J5080" s="110">
        <v>0</v>
      </c>
      <c r="K5080" s="110">
        <v>0</v>
      </c>
      <c r="L5080" s="110">
        <v>0</v>
      </c>
      <c r="M5080" s="110">
        <v>0</v>
      </c>
      <c r="N5080" s="110">
        <v>0</v>
      </c>
      <c r="O5080" s="111">
        <f>(R5080)-SUM(D5080:N5080)</f>
        <v>0</v>
      </c>
      <c r="P5080" s="112">
        <f t="shared" si="3840"/>
        <v>0</v>
      </c>
      <c r="Q5080" s="80"/>
      <c r="R5080" s="114"/>
      <c r="S5080" s="114"/>
      <c r="T5080" s="115">
        <f t="shared" si="3861"/>
        <v>0</v>
      </c>
      <c r="U5080" s="209">
        <v>2</v>
      </c>
    </row>
    <row r="5081" spans="1:21" s="60" customFormat="1" ht="15.75" hidden="1" customHeight="1" thickBot="1">
      <c r="A5081" s="163" t="s">
        <v>551</v>
      </c>
      <c r="B5081" s="213"/>
      <c r="C5081" s="43" t="s">
        <v>721</v>
      </c>
      <c r="D5081" s="109">
        <v>3.7966270000000003E-2</v>
      </c>
      <c r="E5081" s="110">
        <v>3.7966270000000003E-2</v>
      </c>
      <c r="F5081" s="110">
        <v>0.88361296</v>
      </c>
      <c r="G5081" s="110">
        <v>3.7966270000000003E-2</v>
      </c>
      <c r="H5081" s="110">
        <v>1.4055740000000001E-2</v>
      </c>
      <c r="I5081" s="110">
        <v>0</v>
      </c>
      <c r="J5081" s="110">
        <v>1.4055740000000001E-2</v>
      </c>
      <c r="K5081" s="110">
        <v>1.4055740000000001E-2</v>
      </c>
      <c r="L5081" s="110">
        <v>0</v>
      </c>
      <c r="M5081" s="110">
        <v>4.2219459300000004</v>
      </c>
      <c r="N5081" s="110">
        <v>0.85320589000000002</v>
      </c>
      <c r="O5081" s="111">
        <v>0.85320589000000002</v>
      </c>
      <c r="P5081" s="112">
        <f t="shared" si="3840"/>
        <v>6.9680367000000007</v>
      </c>
      <c r="Q5081" s="80"/>
      <c r="R5081" s="114"/>
      <c r="S5081" s="114"/>
      <c r="T5081" s="115">
        <f t="shared" si="3861"/>
        <v>0</v>
      </c>
      <c r="U5081" s="209">
        <v>2</v>
      </c>
    </row>
    <row r="5082" spans="1:21" s="60" customFormat="1" ht="15.75" hidden="1" customHeight="1" thickBot="1">
      <c r="A5082" s="163" t="s">
        <v>551</v>
      </c>
      <c r="B5082" s="213"/>
      <c r="C5082" s="43" t="s">
        <v>810</v>
      </c>
      <c r="D5082" s="151">
        <v>0.84711811000000004</v>
      </c>
      <c r="E5082" s="152">
        <v>0.73441533000000003</v>
      </c>
      <c r="F5082" s="152">
        <v>6.2032859999999967E-2</v>
      </c>
      <c r="G5082" s="152">
        <v>0.73441532999999981</v>
      </c>
      <c r="H5082" s="152">
        <v>0.73441533000000003</v>
      </c>
      <c r="I5082" s="152">
        <v>0</v>
      </c>
      <c r="J5082" s="152">
        <v>0.73441533000000003</v>
      </c>
      <c r="K5082" s="152">
        <v>0.73441533000000003</v>
      </c>
      <c r="L5082" s="152">
        <v>0.73441533000000003</v>
      </c>
      <c r="M5082" s="152">
        <v>0.13081397000000017</v>
      </c>
      <c r="N5082" s="152">
        <v>0.13081497000000031</v>
      </c>
      <c r="O5082" s="111">
        <v>3.6157436700000005</v>
      </c>
      <c r="P5082" s="112">
        <f t="shared" si="3840"/>
        <v>9.193015560000001</v>
      </c>
      <c r="Q5082" s="80"/>
      <c r="R5082" s="114"/>
      <c r="S5082" s="114"/>
      <c r="T5082" s="115">
        <f t="shared" si="3861"/>
        <v>0</v>
      </c>
      <c r="U5082" s="209">
        <v>2</v>
      </c>
    </row>
    <row r="5083" spans="1:21" s="60" customFormat="1" ht="15.75" hidden="1" customHeight="1" thickBot="1">
      <c r="A5083" s="163" t="s">
        <v>551</v>
      </c>
      <c r="B5083" s="213"/>
      <c r="C5083" s="43" t="s">
        <v>889</v>
      </c>
      <c r="D5083" s="306">
        <v>3.6157436700000001</v>
      </c>
      <c r="E5083" s="307">
        <v>3.6157436700000001</v>
      </c>
      <c r="F5083" s="307">
        <v>3.6157436699999996</v>
      </c>
      <c r="G5083" s="307">
        <v>3.5915840699999997</v>
      </c>
      <c r="H5083" s="307">
        <v>3.5915850699999989</v>
      </c>
      <c r="I5083" s="307">
        <v>0</v>
      </c>
      <c r="J5083" s="307">
        <v>3.5915850700000007</v>
      </c>
      <c r="K5083" s="307">
        <v>3.5915860699999982</v>
      </c>
      <c r="L5083" s="307">
        <v>3.5915870699999992</v>
      </c>
      <c r="M5083" s="307">
        <v>3.5915880699999967</v>
      </c>
      <c r="N5083" s="307">
        <v>3.5915890699999977</v>
      </c>
      <c r="O5083" s="308">
        <v>3.5915900700000023</v>
      </c>
      <c r="P5083" s="309">
        <f t="shared" si="3840"/>
        <v>39.579925569999993</v>
      </c>
      <c r="Q5083" s="80"/>
      <c r="R5083" s="109"/>
      <c r="S5083" s="109"/>
      <c r="T5083" s="52">
        <f>S5083-R5083</f>
        <v>0</v>
      </c>
      <c r="U5083" s="209">
        <v>2</v>
      </c>
    </row>
    <row r="5084" spans="1:21" s="60" customFormat="1" ht="15.75" hidden="1" customHeight="1" thickBot="1">
      <c r="A5084" s="163" t="s">
        <v>551</v>
      </c>
      <c r="B5084" s="213"/>
      <c r="C5084" s="43" t="s">
        <v>973</v>
      </c>
      <c r="D5084" s="109">
        <v>3.5915900700000001</v>
      </c>
      <c r="E5084" s="110">
        <v>3.5915900700000001</v>
      </c>
      <c r="F5084" s="110">
        <v>1.3155620000000035E-2</v>
      </c>
      <c r="G5084" s="110">
        <v>1.3155620000000035E-2</v>
      </c>
      <c r="H5084" s="110">
        <v>1.3155620000000035E-2</v>
      </c>
      <c r="I5084" s="110">
        <v>0</v>
      </c>
      <c r="J5084" s="110">
        <v>1.3155620000000035E-2</v>
      </c>
      <c r="K5084" s="110">
        <v>1.3155620000000035E-2</v>
      </c>
      <c r="L5084" s="110">
        <v>0</v>
      </c>
      <c r="M5084" s="110">
        <v>0</v>
      </c>
      <c r="N5084" s="110">
        <v>0</v>
      </c>
      <c r="O5084" s="111">
        <v>0</v>
      </c>
      <c r="P5084" s="112">
        <f t="shared" si="3840"/>
        <v>7.2489582400000003</v>
      </c>
      <c r="Q5084" s="159"/>
      <c r="R5084" s="114">
        <v>7.2226470000000003</v>
      </c>
      <c r="S5084" s="114">
        <v>7.2226470000000003</v>
      </c>
      <c r="T5084" s="115">
        <f t="shared" si="3861"/>
        <v>0</v>
      </c>
      <c r="U5084" s="209">
        <v>2</v>
      </c>
    </row>
    <row r="5085" spans="1:21" s="60" customFormat="1" ht="15.75" hidden="1" customHeight="1" thickBot="1">
      <c r="A5085" s="163" t="s">
        <v>551</v>
      </c>
      <c r="B5085" s="62">
        <f>+B5069+1</f>
        <v>879</v>
      </c>
      <c r="C5085" s="43" t="s">
        <v>2235</v>
      </c>
      <c r="D5085" s="110">
        <v>0</v>
      </c>
      <c r="E5085" s="110">
        <v>0</v>
      </c>
      <c r="F5085" s="110">
        <v>0</v>
      </c>
      <c r="G5085" s="110">
        <v>0</v>
      </c>
      <c r="H5085" s="110">
        <v>0</v>
      </c>
      <c r="I5085" s="110">
        <v>0</v>
      </c>
      <c r="J5085" s="110">
        <v>0</v>
      </c>
      <c r="K5085" s="110">
        <v>0</v>
      </c>
      <c r="L5085" s="110">
        <v>0</v>
      </c>
      <c r="M5085" s="110">
        <v>0</v>
      </c>
      <c r="N5085" s="110">
        <v>0</v>
      </c>
      <c r="O5085" s="111">
        <f>(R5085)-SUM(D5085:N5085)</f>
        <v>0</v>
      </c>
      <c r="P5085" s="112">
        <f>SUM(D5085:O5085)</f>
        <v>0</v>
      </c>
      <c r="Q5085" s="75"/>
      <c r="R5085" s="109">
        <v>0</v>
      </c>
      <c r="S5085" s="114">
        <v>0</v>
      </c>
      <c r="T5085" s="115">
        <f>R5085-S5085</f>
        <v>0</v>
      </c>
      <c r="U5085" s="209">
        <v>2</v>
      </c>
    </row>
    <row r="5086" spans="1:21" s="60" customFormat="1" ht="15.75" hidden="1" customHeight="1" thickBot="1">
      <c r="A5086" s="163" t="s">
        <v>551</v>
      </c>
      <c r="B5086" s="213"/>
      <c r="C5086" s="43" t="s">
        <v>1109</v>
      </c>
      <c r="D5086" s="110">
        <v>0</v>
      </c>
      <c r="E5086" s="110">
        <v>0</v>
      </c>
      <c r="F5086" s="110">
        <v>0</v>
      </c>
      <c r="G5086" s="110">
        <v>0</v>
      </c>
      <c r="H5086" s="110">
        <v>0</v>
      </c>
      <c r="I5086" s="110">
        <v>0</v>
      </c>
      <c r="J5086" s="110">
        <v>0</v>
      </c>
      <c r="K5086" s="110">
        <v>0</v>
      </c>
      <c r="L5086" s="110">
        <v>0</v>
      </c>
      <c r="M5086" s="110">
        <v>0</v>
      </c>
      <c r="N5086" s="110">
        <v>0</v>
      </c>
      <c r="O5086" s="111">
        <f>(R5086)-SUM(D5086:N5086)</f>
        <v>0</v>
      </c>
      <c r="P5086" s="112">
        <f>SUM(D5086:O5086)</f>
        <v>0</v>
      </c>
      <c r="Q5086" s="75"/>
      <c r="R5086" s="114">
        <v>0</v>
      </c>
      <c r="S5086" s="114">
        <v>0</v>
      </c>
      <c r="T5086" s="310">
        <f>R5086-S5086</f>
        <v>0</v>
      </c>
      <c r="U5086" s="209">
        <v>2</v>
      </c>
    </row>
    <row r="5087" spans="1:21" s="60" customFormat="1" ht="15.75" hidden="1" customHeight="1" thickBot="1">
      <c r="A5087" s="163" t="s">
        <v>551</v>
      </c>
      <c r="B5087" s="62"/>
      <c r="C5087" s="43" t="s">
        <v>2122</v>
      </c>
      <c r="D5087" s="109">
        <v>0</v>
      </c>
      <c r="E5087" s="109">
        <v>0</v>
      </c>
      <c r="F5087" s="109">
        <v>0</v>
      </c>
      <c r="G5087" s="109">
        <v>0</v>
      </c>
      <c r="H5087" s="109">
        <v>0</v>
      </c>
      <c r="I5087" s="109">
        <v>0</v>
      </c>
      <c r="J5087" s="109">
        <v>0</v>
      </c>
      <c r="K5087" s="109">
        <v>0</v>
      </c>
      <c r="L5087" s="109">
        <v>0</v>
      </c>
      <c r="M5087" s="109">
        <v>0</v>
      </c>
      <c r="N5087" s="109">
        <v>0</v>
      </c>
      <c r="O5087" s="111">
        <f t="shared" ref="O5087:O5096" si="3862">(R5087)-SUM(D5087:N5087)</f>
        <v>0</v>
      </c>
      <c r="P5087" s="112">
        <f t="shared" ref="P5087:P5096" si="3863">SUM(D5087:O5087)</f>
        <v>0</v>
      </c>
      <c r="Q5087" s="75"/>
      <c r="R5087" s="109">
        <v>0</v>
      </c>
      <c r="S5087" s="114">
        <v>0</v>
      </c>
      <c r="T5087" s="310">
        <f t="shared" ref="T5087:T5096" si="3864">R5087-S5087</f>
        <v>0</v>
      </c>
      <c r="U5087" s="209">
        <v>2</v>
      </c>
    </row>
    <row r="5088" spans="1:21" s="60" customFormat="1" ht="15.75" hidden="1" customHeight="1" thickBot="1">
      <c r="A5088" s="163" t="s">
        <v>551</v>
      </c>
      <c r="B5088" s="62"/>
      <c r="C5088" s="43" t="s">
        <v>2123</v>
      </c>
      <c r="D5088" s="134">
        <v>0</v>
      </c>
      <c r="E5088" s="134">
        <v>0</v>
      </c>
      <c r="F5088" s="134">
        <v>0</v>
      </c>
      <c r="G5088" s="134">
        <v>0</v>
      </c>
      <c r="H5088" s="134">
        <v>0</v>
      </c>
      <c r="I5088" s="134">
        <v>0</v>
      </c>
      <c r="J5088" s="134">
        <v>0</v>
      </c>
      <c r="K5088" s="134">
        <v>0</v>
      </c>
      <c r="L5088" s="134">
        <v>0</v>
      </c>
      <c r="M5088" s="134">
        <v>0</v>
      </c>
      <c r="N5088" s="134">
        <v>0</v>
      </c>
      <c r="O5088" s="305">
        <f t="shared" si="3862"/>
        <v>0</v>
      </c>
      <c r="P5088" s="314">
        <f t="shared" si="3863"/>
        <v>0</v>
      </c>
      <c r="Q5088" s="79"/>
      <c r="R5088" s="117">
        <v>0</v>
      </c>
      <c r="S5088" s="114">
        <v>0</v>
      </c>
      <c r="T5088" s="115">
        <f t="shared" si="3864"/>
        <v>0</v>
      </c>
      <c r="U5088" s="209">
        <v>2</v>
      </c>
    </row>
    <row r="5089" spans="1:21" s="60" customFormat="1" ht="15.75" hidden="1" customHeight="1" thickBot="1">
      <c r="A5089" s="163" t="s">
        <v>551</v>
      </c>
      <c r="B5089" s="62"/>
      <c r="C5089" s="43" t="s">
        <v>2124</v>
      </c>
      <c r="D5089" s="134">
        <v>0</v>
      </c>
      <c r="E5089" s="133">
        <v>0</v>
      </c>
      <c r="F5089" s="133">
        <v>0</v>
      </c>
      <c r="G5089" s="133">
        <v>0</v>
      </c>
      <c r="H5089" s="133">
        <v>0</v>
      </c>
      <c r="I5089" s="133">
        <v>0</v>
      </c>
      <c r="J5089" s="133">
        <v>0</v>
      </c>
      <c r="K5089" s="133">
        <v>0</v>
      </c>
      <c r="L5089" s="133">
        <v>0</v>
      </c>
      <c r="M5089" s="133">
        <v>0</v>
      </c>
      <c r="N5089" s="133">
        <v>0</v>
      </c>
      <c r="O5089" s="111">
        <f t="shared" si="3862"/>
        <v>0</v>
      </c>
      <c r="P5089" s="112">
        <f t="shared" si="3863"/>
        <v>0</v>
      </c>
      <c r="Q5089" s="79"/>
      <c r="R5089" s="117">
        <v>0</v>
      </c>
      <c r="S5089" s="114">
        <v>0</v>
      </c>
      <c r="T5089" s="115">
        <f t="shared" si="3864"/>
        <v>0</v>
      </c>
      <c r="U5089" s="209">
        <v>2</v>
      </c>
    </row>
    <row r="5090" spans="1:21" s="60" customFormat="1" ht="15.75" hidden="1" customHeight="1" thickBot="1">
      <c r="A5090" s="163" t="s">
        <v>551</v>
      </c>
      <c r="B5090" s="62"/>
      <c r="C5090" s="43" t="s">
        <v>2125</v>
      </c>
      <c r="D5090" s="134"/>
      <c r="E5090" s="133"/>
      <c r="F5090" s="133"/>
      <c r="G5090" s="133"/>
      <c r="H5090" s="133"/>
      <c r="I5090" s="133"/>
      <c r="J5090" s="133"/>
      <c r="K5090" s="133"/>
      <c r="L5090" s="133"/>
      <c r="M5090" s="133"/>
      <c r="N5090" s="133"/>
      <c r="O5090" s="111">
        <f t="shared" si="3862"/>
        <v>0</v>
      </c>
      <c r="P5090" s="112">
        <f t="shared" si="3863"/>
        <v>0</v>
      </c>
      <c r="Q5090" s="80"/>
      <c r="R5090" s="120"/>
      <c r="S5090" s="114"/>
      <c r="T5090" s="115">
        <f t="shared" si="3864"/>
        <v>0</v>
      </c>
      <c r="U5090" s="209">
        <v>2</v>
      </c>
    </row>
    <row r="5091" spans="1:21" s="60" customFormat="1" ht="15.75" hidden="1" customHeight="1" thickBot="1">
      <c r="A5091" s="163" t="s">
        <v>551</v>
      </c>
      <c r="B5091" s="62">
        <f>+B5085+1</f>
        <v>880</v>
      </c>
      <c r="C5091" s="43" t="s">
        <v>2126</v>
      </c>
      <c r="D5091" s="134"/>
      <c r="E5091" s="133"/>
      <c r="F5091" s="133"/>
      <c r="G5091" s="133"/>
      <c r="H5091" s="133"/>
      <c r="I5091" s="133"/>
      <c r="J5091" s="133"/>
      <c r="K5091" s="133"/>
      <c r="L5091" s="133"/>
      <c r="M5091" s="133"/>
      <c r="N5091" s="133"/>
      <c r="O5091" s="111">
        <f t="shared" si="3862"/>
        <v>0</v>
      </c>
      <c r="P5091" s="112">
        <f t="shared" si="3863"/>
        <v>0</v>
      </c>
      <c r="Q5091" s="80"/>
      <c r="R5091" s="120"/>
      <c r="S5091" s="114"/>
      <c r="T5091" s="115">
        <f t="shared" si="3864"/>
        <v>0</v>
      </c>
      <c r="U5091" s="209">
        <v>2</v>
      </c>
    </row>
    <row r="5092" spans="1:21" s="60" customFormat="1" ht="15.75" hidden="1" customHeight="1" thickBot="1">
      <c r="A5092" s="163" t="s">
        <v>551</v>
      </c>
      <c r="B5092" s="213">
        <f>+B5091+1</f>
        <v>881</v>
      </c>
      <c r="C5092" s="43" t="s">
        <v>2127</v>
      </c>
      <c r="D5092" s="134"/>
      <c r="E5092" s="133"/>
      <c r="F5092" s="133"/>
      <c r="G5092" s="133"/>
      <c r="H5092" s="133"/>
      <c r="I5092" s="133"/>
      <c r="J5092" s="133"/>
      <c r="K5092" s="133"/>
      <c r="L5092" s="133"/>
      <c r="M5092" s="133"/>
      <c r="N5092" s="133"/>
      <c r="O5092" s="111">
        <f t="shared" si="3862"/>
        <v>0</v>
      </c>
      <c r="P5092" s="112">
        <f t="shared" si="3863"/>
        <v>0</v>
      </c>
      <c r="Q5092" s="80"/>
      <c r="R5092" s="120"/>
      <c r="S5092" s="114"/>
      <c r="T5092" s="115">
        <f t="shared" si="3864"/>
        <v>0</v>
      </c>
      <c r="U5092" s="209">
        <v>2</v>
      </c>
    </row>
    <row r="5093" spans="1:21" s="60" customFormat="1" ht="15.75" hidden="1" customHeight="1" thickBot="1">
      <c r="A5093" s="163" t="s">
        <v>551</v>
      </c>
      <c r="B5093" s="213"/>
      <c r="C5093" s="43" t="s">
        <v>2128</v>
      </c>
      <c r="D5093" s="134"/>
      <c r="E5093" s="133"/>
      <c r="F5093" s="133"/>
      <c r="G5093" s="133"/>
      <c r="H5093" s="133"/>
      <c r="I5093" s="133"/>
      <c r="J5093" s="133"/>
      <c r="K5093" s="133"/>
      <c r="L5093" s="133"/>
      <c r="M5093" s="133"/>
      <c r="N5093" s="133"/>
      <c r="O5093" s="111">
        <f t="shared" si="3862"/>
        <v>0</v>
      </c>
      <c r="P5093" s="112">
        <f t="shared" si="3863"/>
        <v>0</v>
      </c>
      <c r="Q5093" s="80"/>
      <c r="R5093" s="120"/>
      <c r="S5093" s="114"/>
      <c r="T5093" s="115">
        <f t="shared" si="3864"/>
        <v>0</v>
      </c>
      <c r="U5093" s="209">
        <v>2</v>
      </c>
    </row>
    <row r="5094" spans="1:21" s="60" customFormat="1" ht="15.75" hidden="1" customHeight="1" thickBot="1">
      <c r="A5094" s="163" t="s">
        <v>551</v>
      </c>
      <c r="B5094" s="213"/>
      <c r="C5094" s="43" t="s">
        <v>2129</v>
      </c>
      <c r="D5094" s="134"/>
      <c r="E5094" s="133"/>
      <c r="F5094" s="133"/>
      <c r="G5094" s="133"/>
      <c r="H5094" s="133"/>
      <c r="I5094" s="133"/>
      <c r="J5094" s="133"/>
      <c r="K5094" s="133"/>
      <c r="L5094" s="133"/>
      <c r="M5094" s="133"/>
      <c r="N5094" s="133"/>
      <c r="O5094" s="111">
        <f t="shared" si="3862"/>
        <v>0</v>
      </c>
      <c r="P5094" s="112">
        <f t="shared" si="3863"/>
        <v>0</v>
      </c>
      <c r="Q5094" s="80"/>
      <c r="R5094" s="120"/>
      <c r="S5094" s="114"/>
      <c r="T5094" s="115">
        <f t="shared" si="3864"/>
        <v>0</v>
      </c>
      <c r="U5094" s="209">
        <v>2</v>
      </c>
    </row>
    <row r="5095" spans="1:21" s="60" customFormat="1" ht="15.75" hidden="1" customHeight="1" thickBot="1">
      <c r="A5095" s="163" t="s">
        <v>551</v>
      </c>
      <c r="B5095" s="213"/>
      <c r="C5095" s="43" t="s">
        <v>2130</v>
      </c>
      <c r="D5095" s="134"/>
      <c r="E5095" s="133"/>
      <c r="F5095" s="133"/>
      <c r="G5095" s="133"/>
      <c r="H5095" s="133"/>
      <c r="I5095" s="133"/>
      <c r="J5095" s="133"/>
      <c r="K5095" s="133"/>
      <c r="L5095" s="133"/>
      <c r="M5095" s="133"/>
      <c r="N5095" s="133"/>
      <c r="O5095" s="111">
        <f t="shared" si="3862"/>
        <v>0</v>
      </c>
      <c r="P5095" s="112">
        <f t="shared" si="3863"/>
        <v>0</v>
      </c>
      <c r="Q5095" s="80"/>
      <c r="R5095" s="120"/>
      <c r="S5095" s="114"/>
      <c r="T5095" s="115">
        <f t="shared" si="3864"/>
        <v>0</v>
      </c>
      <c r="U5095" s="209">
        <v>2</v>
      </c>
    </row>
    <row r="5096" spans="1:21" s="60" customFormat="1" ht="15.75" hidden="1" customHeight="1" thickBot="1">
      <c r="A5096" s="163" t="s">
        <v>551</v>
      </c>
      <c r="B5096" s="213"/>
      <c r="C5096" s="43" t="s">
        <v>2131</v>
      </c>
      <c r="D5096" s="134"/>
      <c r="E5096" s="133"/>
      <c r="F5096" s="133"/>
      <c r="G5096" s="133"/>
      <c r="H5096" s="133"/>
      <c r="I5096" s="133"/>
      <c r="J5096" s="133"/>
      <c r="K5096" s="133"/>
      <c r="L5096" s="133"/>
      <c r="M5096" s="133"/>
      <c r="N5096" s="133"/>
      <c r="O5096" s="111">
        <f t="shared" si="3862"/>
        <v>0</v>
      </c>
      <c r="P5096" s="112">
        <f t="shared" si="3863"/>
        <v>0</v>
      </c>
      <c r="Q5096" s="80"/>
      <c r="R5096" s="120"/>
      <c r="S5096" s="114"/>
      <c r="T5096" s="115">
        <f t="shared" si="3864"/>
        <v>0</v>
      </c>
      <c r="U5096" s="209">
        <v>2</v>
      </c>
    </row>
    <row r="5097" spans="1:21" s="60" customFormat="1" ht="15.75" hidden="1" customHeight="1" thickBot="1">
      <c r="A5097" s="163" t="s">
        <v>551</v>
      </c>
      <c r="B5097" s="213"/>
      <c r="C5097" s="43" t="s">
        <v>2606</v>
      </c>
      <c r="D5097" s="492"/>
      <c r="E5097" s="491"/>
      <c r="F5097" s="491"/>
      <c r="G5097" s="491"/>
      <c r="H5097" s="491"/>
      <c r="I5097" s="491"/>
      <c r="J5097" s="491"/>
      <c r="K5097" s="491"/>
      <c r="L5097" s="491"/>
      <c r="M5097" s="491"/>
      <c r="N5097" s="491"/>
      <c r="O5097" s="111">
        <f t="shared" ref="O5097:O5099" si="3865">(R5097)-SUM(D5097:N5097)</f>
        <v>0</v>
      </c>
      <c r="P5097" s="112">
        <f t="shared" ref="P5097:P5099" si="3866">SUM(D5097:O5097)</f>
        <v>0</v>
      </c>
      <c r="Q5097" s="80"/>
      <c r="R5097" s="487"/>
      <c r="S5097" s="488"/>
      <c r="T5097" s="115">
        <f t="shared" ref="T5097:T5099" si="3867">R5097-S5097</f>
        <v>0</v>
      </c>
      <c r="U5097" s="209">
        <v>2</v>
      </c>
    </row>
    <row r="5098" spans="1:21" s="60" customFormat="1" ht="15.75" hidden="1" customHeight="1" thickBot="1">
      <c r="A5098" s="163" t="s">
        <v>551</v>
      </c>
      <c r="B5098" s="213"/>
      <c r="C5098" s="43" t="s">
        <v>2702</v>
      </c>
      <c r="D5098" s="492"/>
      <c r="E5098" s="491"/>
      <c r="F5098" s="491"/>
      <c r="G5098" s="491"/>
      <c r="H5098" s="491"/>
      <c r="I5098" s="491"/>
      <c r="J5098" s="491"/>
      <c r="K5098" s="491"/>
      <c r="L5098" s="491"/>
      <c r="M5098" s="491"/>
      <c r="N5098" s="491"/>
      <c r="O5098" s="111">
        <f t="shared" si="3865"/>
        <v>0</v>
      </c>
      <c r="P5098" s="112">
        <f t="shared" si="3866"/>
        <v>0</v>
      </c>
      <c r="Q5098" s="80"/>
      <c r="R5098" s="487"/>
      <c r="S5098" s="488"/>
      <c r="T5098" s="115">
        <f t="shared" si="3867"/>
        <v>0</v>
      </c>
      <c r="U5098" s="209">
        <v>2</v>
      </c>
    </row>
    <row r="5099" spans="1:21" s="60" customFormat="1" ht="15.75" hidden="1" customHeight="1" thickBot="1">
      <c r="A5099" s="163" t="s">
        <v>551</v>
      </c>
      <c r="B5099" s="213"/>
      <c r="C5099" s="43" t="s">
        <v>2798</v>
      </c>
      <c r="D5099" s="492"/>
      <c r="E5099" s="491"/>
      <c r="F5099" s="491"/>
      <c r="G5099" s="491"/>
      <c r="H5099" s="491"/>
      <c r="I5099" s="491"/>
      <c r="J5099" s="491"/>
      <c r="K5099" s="491"/>
      <c r="L5099" s="491"/>
      <c r="M5099" s="491"/>
      <c r="N5099" s="491"/>
      <c r="O5099" s="111">
        <f t="shared" si="3865"/>
        <v>0</v>
      </c>
      <c r="P5099" s="112">
        <f t="shared" si="3866"/>
        <v>0</v>
      </c>
      <c r="Q5099" s="80"/>
      <c r="R5099" s="487"/>
      <c r="S5099" s="488"/>
      <c r="T5099" s="115">
        <f t="shared" si="3867"/>
        <v>0</v>
      </c>
      <c r="U5099" s="209">
        <v>2</v>
      </c>
    </row>
    <row r="5100" spans="1:21" s="118" customFormat="1" ht="15.75" hidden="1" customHeight="1" thickBot="1">
      <c r="B5100" s="82"/>
      <c r="C5100" s="191"/>
      <c r="D5100" s="83"/>
      <c r="E5100" s="83"/>
      <c r="F5100" s="83"/>
      <c r="G5100" s="83"/>
      <c r="H5100" s="83"/>
      <c r="I5100" s="83"/>
      <c r="J5100" s="83"/>
      <c r="K5100" s="83"/>
      <c r="L5100" s="83"/>
      <c r="M5100" s="83"/>
      <c r="N5100" s="83"/>
      <c r="O5100" s="83"/>
      <c r="P5100" s="84"/>
      <c r="Q5100" s="84"/>
      <c r="R5100" s="83"/>
      <c r="S5100" s="83"/>
      <c r="T5100" s="67"/>
      <c r="U5100" s="209">
        <v>2</v>
      </c>
    </row>
    <row r="5101" spans="1:21" s="60" customFormat="1" ht="15.75" hidden="1" customHeight="1" thickBot="1">
      <c r="A5101" s="174" t="s">
        <v>552</v>
      </c>
      <c r="B5101" s="213"/>
      <c r="C5101" s="54" t="s">
        <v>540</v>
      </c>
      <c r="D5101" s="233">
        <v>8.6299224332268373E-2</v>
      </c>
      <c r="E5101" s="233">
        <v>8.2713027530239111E-2</v>
      </c>
      <c r="F5101" s="233">
        <v>8.1881260185450652E-2</v>
      </c>
      <c r="G5101" s="233">
        <v>8.2918001925158719E-2</v>
      </c>
      <c r="H5101" s="233">
        <v>8.165994675920589E-2</v>
      </c>
      <c r="I5101" s="233">
        <v>8.1979190939912905E-2</v>
      </c>
      <c r="J5101" s="233">
        <v>8.2002938532358169E-2</v>
      </c>
      <c r="K5101" s="233">
        <v>8.2578978512777582E-2</v>
      </c>
      <c r="L5101" s="233">
        <v>8.3455532039419203E-2</v>
      </c>
      <c r="M5101" s="233">
        <v>8.4123276609458619E-2</v>
      </c>
      <c r="N5101" s="233">
        <v>8.4194266939676909E-2</v>
      </c>
      <c r="O5101" s="225">
        <v>8.6194355694073882E-2</v>
      </c>
      <c r="P5101" s="226">
        <v>1</v>
      </c>
      <c r="Q5101" s="222"/>
      <c r="R5101" s="66"/>
      <c r="S5101" s="66"/>
      <c r="T5101" s="95"/>
      <c r="U5101" s="209">
        <v>2</v>
      </c>
    </row>
    <row r="5102" spans="1:21" s="60" customFormat="1" ht="15.75" hidden="1" customHeight="1" thickBot="1">
      <c r="A5102" s="150" t="s">
        <v>552</v>
      </c>
      <c r="B5102" s="213"/>
      <c r="C5102" s="54" t="s">
        <v>541</v>
      </c>
      <c r="D5102" s="236">
        <v>8.0775769179190021E-2</v>
      </c>
      <c r="E5102" s="236">
        <v>8.7142662178323907E-2</v>
      </c>
      <c r="F5102" s="236">
        <v>7.9865142357565033E-2</v>
      </c>
      <c r="G5102" s="236">
        <v>7.7177278058086426E-2</v>
      </c>
      <c r="H5102" s="236">
        <v>7.9192861782387824E-2</v>
      </c>
      <c r="I5102" s="236">
        <v>0.13610377737211082</v>
      </c>
      <c r="J5102" s="236">
        <v>7.5929840403930582E-2</v>
      </c>
      <c r="K5102" s="236">
        <v>7.7930022105718019E-2</v>
      </c>
      <c r="L5102" s="236">
        <v>7.4340276085183621E-2</v>
      </c>
      <c r="M5102" s="236">
        <v>7.7146683507567648E-2</v>
      </c>
      <c r="N5102" s="236">
        <v>7.4826953931448573E-2</v>
      </c>
      <c r="O5102" s="236">
        <v>7.9568733038487605E-2</v>
      </c>
      <c r="P5102" s="71">
        <v>1</v>
      </c>
      <c r="Q5102" s="222"/>
      <c r="R5102" s="66"/>
      <c r="S5102" s="66"/>
      <c r="T5102" s="95"/>
      <c r="U5102" s="209">
        <v>2</v>
      </c>
    </row>
    <row r="5103" spans="1:21" s="60" customFormat="1" ht="15.75" hidden="1" customHeight="1" thickBot="1">
      <c r="A5103" s="150" t="s">
        <v>552</v>
      </c>
      <c r="B5103" s="213"/>
      <c r="C5103" s="54" t="s">
        <v>542</v>
      </c>
      <c r="D5103" s="281">
        <v>8.2370236751530213E-2</v>
      </c>
      <c r="E5103" s="281">
        <v>8.1959330346392564E-2</v>
      </c>
      <c r="F5103" s="281">
        <v>8.5544287640463609E-2</v>
      </c>
      <c r="G5103" s="281">
        <v>8.2638170363185423E-2</v>
      </c>
      <c r="H5103" s="281">
        <v>8.2410195442535569E-2</v>
      </c>
      <c r="I5103" s="281">
        <v>8.4371980112722525E-2</v>
      </c>
      <c r="J5103" s="281">
        <v>7.9028824090626518E-2</v>
      </c>
      <c r="K5103" s="281">
        <v>9.1500201483943167E-2</v>
      </c>
      <c r="L5103" s="281">
        <v>8.2019972461898058E-2</v>
      </c>
      <c r="M5103" s="281">
        <v>7.8778960017680394E-2</v>
      </c>
      <c r="N5103" s="281">
        <v>8.6514607399882024E-2</v>
      </c>
      <c r="O5103" s="281">
        <v>8.2863233889139812E-2</v>
      </c>
      <c r="P5103" s="221">
        <v>1</v>
      </c>
      <c r="Q5103" s="222"/>
      <c r="R5103" s="66"/>
      <c r="S5103" s="66"/>
      <c r="T5103" s="95"/>
      <c r="U5103" s="209">
        <v>2</v>
      </c>
    </row>
    <row r="5104" spans="1:21" s="60" customFormat="1" ht="15.75" hidden="1" customHeight="1" thickBot="1">
      <c r="A5104" s="150" t="s">
        <v>552</v>
      </c>
      <c r="B5104" s="213"/>
      <c r="C5104" s="54" t="s">
        <v>543</v>
      </c>
      <c r="D5104" s="196">
        <v>8.7589167098607104E-2</v>
      </c>
      <c r="E5104" s="197">
        <v>8.4472197632737653E-2</v>
      </c>
      <c r="F5104" s="197">
        <v>8.2612943280985368E-2</v>
      </c>
      <c r="G5104" s="197">
        <v>8.3840073655606154E-2</v>
      </c>
      <c r="H5104" s="197">
        <v>8.4277510787525017E-2</v>
      </c>
      <c r="I5104" s="197">
        <v>8.7995860444157525E-2</v>
      </c>
      <c r="J5104" s="197">
        <v>8.0645117516516193E-2</v>
      </c>
      <c r="K5104" s="197">
        <v>8.2275674089485121E-2</v>
      </c>
      <c r="L5104" s="197">
        <v>8.0797674368813549E-2</v>
      </c>
      <c r="M5104" s="197">
        <v>8.0512074942993714E-2</v>
      </c>
      <c r="N5104" s="197">
        <v>8.3680603581594293E-2</v>
      </c>
      <c r="O5104" s="197">
        <v>8.1301102600978351E-2</v>
      </c>
      <c r="P5104" s="356">
        <v>1</v>
      </c>
      <c r="Q5104" s="220"/>
      <c r="R5104" s="66"/>
      <c r="S5104" s="66"/>
      <c r="T5104" s="95"/>
      <c r="U5104" s="209">
        <v>2</v>
      </c>
    </row>
    <row r="5105" spans="1:21" s="60" customFormat="1" ht="15.75" hidden="1" customHeight="1" thickBot="1">
      <c r="A5105" s="150" t="s">
        <v>552</v>
      </c>
      <c r="B5105" s="213"/>
      <c r="C5105" s="211" t="s">
        <v>544</v>
      </c>
      <c r="D5105" s="196">
        <f t="shared" ref="D5105:D5111" si="3868">D5127/$P5127</f>
        <v>8.4149515253122018E-2</v>
      </c>
      <c r="E5105" s="197">
        <f t="shared" ref="E5105:O5105" si="3869">E5127/$P5127</f>
        <v>8.1703826076957656E-2</v>
      </c>
      <c r="F5105" s="197">
        <f t="shared" si="3869"/>
        <v>8.235830685048455E-2</v>
      </c>
      <c r="G5105" s="197">
        <f t="shared" si="3869"/>
        <v>8.2022458587799441E-2</v>
      </c>
      <c r="H5105" s="197">
        <f t="shared" si="3869"/>
        <v>8.0808395631060972E-2</v>
      </c>
      <c r="I5105" s="197">
        <f t="shared" si="3869"/>
        <v>9.4976567436431292E-2</v>
      </c>
      <c r="J5105" s="197">
        <f t="shared" si="3869"/>
        <v>7.9022302470547312E-2</v>
      </c>
      <c r="K5105" s="197">
        <f t="shared" si="3869"/>
        <v>8.5073269730464182E-2</v>
      </c>
      <c r="L5105" s="197">
        <f t="shared" si="3869"/>
        <v>8.2619044747955908E-2</v>
      </c>
      <c r="M5105" s="197">
        <f t="shared" si="3869"/>
        <v>7.9799308952371764E-2</v>
      </c>
      <c r="N5105" s="197">
        <f t="shared" si="3869"/>
        <v>8.5186488880978462E-2</v>
      </c>
      <c r="O5105" s="197">
        <f t="shared" si="3869"/>
        <v>8.2280515381826444E-2</v>
      </c>
      <c r="P5105" s="229">
        <f>SUM(D5105:O5105)</f>
        <v>1</v>
      </c>
      <c r="Q5105" s="227">
        <f>(P5127/P5126-1)</f>
        <v>-2.5363340735996331E-2</v>
      </c>
      <c r="R5105" s="66"/>
      <c r="S5105" s="66"/>
      <c r="T5105" s="95"/>
      <c r="U5105" s="209">
        <v>2</v>
      </c>
    </row>
    <row r="5106" spans="1:21" s="60" customFormat="1" ht="15.75" hidden="1" customHeight="1" thickBot="1">
      <c r="A5106" s="150" t="s">
        <v>552</v>
      </c>
      <c r="B5106" s="213"/>
      <c r="C5106" s="54" t="s">
        <v>545</v>
      </c>
      <c r="D5106" s="196">
        <f t="shared" si="3868"/>
        <v>8.3911083070329864E-2</v>
      </c>
      <c r="E5106" s="197">
        <f t="shared" ref="E5106:O5106" si="3870">E5128/$P5128</f>
        <v>8.2984132141773803E-2</v>
      </c>
      <c r="F5106" s="197">
        <f t="shared" si="3870"/>
        <v>7.5932939288812382E-2</v>
      </c>
      <c r="G5106" s="197">
        <f t="shared" si="3870"/>
        <v>8.1365250391438909E-2</v>
      </c>
      <c r="H5106" s="197">
        <f t="shared" si="3870"/>
        <v>7.9255625229248741E-2</v>
      </c>
      <c r="I5106" s="197">
        <f t="shared" si="3870"/>
        <v>0.11117971473595398</v>
      </c>
      <c r="J5106" s="197">
        <f t="shared" si="3870"/>
        <v>7.9833522097374779E-2</v>
      </c>
      <c r="K5106" s="197">
        <f t="shared" si="3870"/>
        <v>8.3661976749086625E-2</v>
      </c>
      <c r="L5106" s="197">
        <f t="shared" si="3870"/>
        <v>7.9884177146783156E-2</v>
      </c>
      <c r="M5106" s="197">
        <f t="shared" si="3870"/>
        <v>8.0023415124642283E-2</v>
      </c>
      <c r="N5106" s="197">
        <f t="shared" si="3870"/>
        <v>8.2470825950221954E-2</v>
      </c>
      <c r="O5106" s="197">
        <f t="shared" si="3870"/>
        <v>7.9497338074333596E-2</v>
      </c>
      <c r="P5106" s="229">
        <f>SUM(D5106:O5106)</f>
        <v>1</v>
      </c>
      <c r="Q5106" s="227">
        <f t="shared" ref="Q5106:Q5111" si="3871">(P5128/P5127-1)</f>
        <v>-1.8318914378197659E-2</v>
      </c>
      <c r="R5106" s="66"/>
      <c r="S5106" s="66"/>
      <c r="T5106" s="95"/>
      <c r="U5106" s="209">
        <v>2</v>
      </c>
    </row>
    <row r="5107" spans="1:21" s="60" customFormat="1" ht="15.75" hidden="1" customHeight="1" thickBot="1">
      <c r="A5107" s="150" t="s">
        <v>552</v>
      </c>
      <c r="B5107" s="213"/>
      <c r="C5107" s="54" t="s">
        <v>626</v>
      </c>
      <c r="D5107" s="196">
        <f t="shared" si="3868"/>
        <v>8.5466190051757401E-2</v>
      </c>
      <c r="E5107" s="197">
        <f t="shared" ref="E5107:O5107" si="3872">E5129/$P5129</f>
        <v>8.1120275723430266E-2</v>
      </c>
      <c r="F5107" s="197">
        <f t="shared" si="3872"/>
        <v>8.5206876643009188E-2</v>
      </c>
      <c r="G5107" s="197">
        <f t="shared" si="3872"/>
        <v>8.3317787275114755E-2</v>
      </c>
      <c r="H5107" s="197">
        <f t="shared" si="3872"/>
        <v>8.0655154787766678E-2</v>
      </c>
      <c r="I5107" s="197">
        <f t="shared" si="3872"/>
        <v>8.8237072338164468E-2</v>
      </c>
      <c r="J5107" s="197">
        <f t="shared" si="3872"/>
        <v>8.1260138092887083E-2</v>
      </c>
      <c r="K5107" s="197">
        <f t="shared" si="3872"/>
        <v>8.3503357127184152E-2</v>
      </c>
      <c r="L5107" s="197">
        <f t="shared" si="3872"/>
        <v>8.4713777132289309E-2</v>
      </c>
      <c r="M5107" s="197">
        <f t="shared" si="3872"/>
        <v>8.0075839080963718E-2</v>
      </c>
      <c r="N5107" s="197">
        <f t="shared" si="3872"/>
        <v>8.4630505724015231E-2</v>
      </c>
      <c r="O5107" s="197">
        <f t="shared" si="3872"/>
        <v>8.1813026023417668E-2</v>
      </c>
      <c r="P5107" s="229">
        <f t="shared" ref="P5107:P5112" si="3873">SUM(D5107:O5107)</f>
        <v>1</v>
      </c>
      <c r="Q5107" s="230">
        <f t="shared" si="3871"/>
        <v>-4.9299265024867811E-2</v>
      </c>
      <c r="R5107" s="66"/>
      <c r="S5107" s="66"/>
      <c r="T5107" s="95"/>
      <c r="U5107" s="209">
        <v>2</v>
      </c>
    </row>
    <row r="5108" spans="1:21" s="60" customFormat="1" ht="15.75" hidden="1" customHeight="1" thickBot="1">
      <c r="A5108" s="150" t="s">
        <v>552</v>
      </c>
      <c r="B5108" s="213"/>
      <c r="C5108" s="54" t="s">
        <v>722</v>
      </c>
      <c r="D5108" s="196">
        <f t="shared" si="3868"/>
        <v>8.4009699842826829E-2</v>
      </c>
      <c r="E5108" s="197">
        <f t="shared" ref="E5108:O5108" si="3874">E5130/$P5130</f>
        <v>8.351046627543636E-2</v>
      </c>
      <c r="F5108" s="197">
        <f t="shared" si="3874"/>
        <v>8.3451642717621261E-2</v>
      </c>
      <c r="G5108" s="197">
        <f t="shared" si="3874"/>
        <v>8.2592046463246277E-2</v>
      </c>
      <c r="H5108" s="197">
        <f t="shared" si="3874"/>
        <v>8.2594500127503842E-2</v>
      </c>
      <c r="I5108" s="197">
        <f t="shared" si="3874"/>
        <v>9.096446002613412E-2</v>
      </c>
      <c r="J5108" s="197">
        <f t="shared" si="3874"/>
        <v>8.0912688994600593E-2</v>
      </c>
      <c r="K5108" s="197">
        <f t="shared" si="3874"/>
        <v>8.3975687303441987E-2</v>
      </c>
      <c r="L5108" s="197">
        <f t="shared" si="3874"/>
        <v>8.3568490081484675E-2</v>
      </c>
      <c r="M5108" s="197">
        <f t="shared" si="3874"/>
        <v>7.7083493162521055E-2</v>
      </c>
      <c r="N5108" s="197">
        <f t="shared" si="3874"/>
        <v>8.737941984470729E-2</v>
      </c>
      <c r="O5108" s="197">
        <f t="shared" si="3874"/>
        <v>7.9957405160475725E-2</v>
      </c>
      <c r="P5108" s="229">
        <f t="shared" si="3873"/>
        <v>1</v>
      </c>
      <c r="Q5108" s="230">
        <f t="shared" si="3871"/>
        <v>-3.3220599720269139E-2</v>
      </c>
      <c r="R5108" s="66"/>
      <c r="S5108" s="66"/>
      <c r="T5108" s="285"/>
      <c r="U5108" s="209">
        <v>2</v>
      </c>
    </row>
    <row r="5109" spans="1:21" s="60" customFormat="1" ht="15.75" hidden="1" customHeight="1" thickBot="1">
      <c r="A5109" s="150" t="s">
        <v>552</v>
      </c>
      <c r="B5109" s="62"/>
      <c r="C5109" s="53" t="s">
        <v>811</v>
      </c>
      <c r="D5109" s="223">
        <f t="shared" si="3868"/>
        <v>8.5047043163118549E-2</v>
      </c>
      <c r="E5109" s="233">
        <f t="shared" ref="E5109:O5109" si="3875">E5131/$P5131</f>
        <v>8.1168986229683882E-2</v>
      </c>
      <c r="F5109" s="233">
        <f t="shared" si="3875"/>
        <v>8.6904889985449485E-2</v>
      </c>
      <c r="G5109" s="233">
        <f t="shared" si="3875"/>
        <v>8.1832557781234661E-2</v>
      </c>
      <c r="H5109" s="233">
        <f t="shared" si="3875"/>
        <v>8.1169060321759703E-2</v>
      </c>
      <c r="I5109" s="233">
        <f t="shared" si="3875"/>
        <v>8.640793616907276E-2</v>
      </c>
      <c r="J5109" s="233">
        <f t="shared" si="3875"/>
        <v>8.012493659283601E-2</v>
      </c>
      <c r="K5109" s="233">
        <f t="shared" si="3875"/>
        <v>8.4308283645990384E-2</v>
      </c>
      <c r="L5109" s="233">
        <f t="shared" si="3875"/>
        <v>8.2945575740843602E-2</v>
      </c>
      <c r="M5109" s="233">
        <f t="shared" si="3875"/>
        <v>8.3066434694524474E-2</v>
      </c>
      <c r="N5109" s="233">
        <f t="shared" si="3875"/>
        <v>8.5484915366047701E-2</v>
      </c>
      <c r="O5109" s="233">
        <f t="shared" si="3875"/>
        <v>8.1539380309438719E-2</v>
      </c>
      <c r="P5109" s="319">
        <f t="shared" si="3873"/>
        <v>1</v>
      </c>
      <c r="Q5109" s="320">
        <f t="shared" si="3871"/>
        <v>-3.2418563035591652E-2</v>
      </c>
      <c r="R5109" s="66"/>
      <c r="S5109" s="66"/>
      <c r="T5109" s="95"/>
      <c r="U5109" s="209">
        <v>2</v>
      </c>
    </row>
    <row r="5110" spans="1:21" s="60" customFormat="1" ht="15.75" hidden="1" customHeight="1" thickBot="1">
      <c r="A5110" s="150" t="s">
        <v>552</v>
      </c>
      <c r="B5110" s="62"/>
      <c r="C5110" s="53" t="s">
        <v>890</v>
      </c>
      <c r="D5110" s="235">
        <f t="shared" si="3868"/>
        <v>7.7431041115286287E-2</v>
      </c>
      <c r="E5110" s="236">
        <f t="shared" ref="E5110:O5111" si="3876">E5132/$P5132</f>
        <v>8.0111250579628715E-2</v>
      </c>
      <c r="F5110" s="236">
        <f t="shared" si="3876"/>
        <v>8.0171129972773356E-2</v>
      </c>
      <c r="G5110" s="236">
        <f t="shared" si="3876"/>
        <v>8.0440380991024851E-2</v>
      </c>
      <c r="H5110" s="236">
        <f t="shared" si="3876"/>
        <v>8.0183297468496784E-2</v>
      </c>
      <c r="I5110" s="236">
        <f t="shared" si="3876"/>
        <v>0.10651797477403839</v>
      </c>
      <c r="J5110" s="236">
        <f t="shared" si="3876"/>
        <v>8.1838327503089517E-2</v>
      </c>
      <c r="K5110" s="236">
        <f t="shared" si="3876"/>
        <v>8.1971669299982147E-2</v>
      </c>
      <c r="L5110" s="236">
        <f t="shared" si="3876"/>
        <v>8.0592702425278426E-2</v>
      </c>
      <c r="M5110" s="236">
        <f t="shared" si="3876"/>
        <v>8.0998518979092202E-2</v>
      </c>
      <c r="N5110" s="236">
        <f t="shared" si="3876"/>
        <v>8.5694936233460625E-2</v>
      </c>
      <c r="O5110" s="236">
        <f t="shared" si="3876"/>
        <v>8.4048770657848715E-2</v>
      </c>
      <c r="P5110" s="321">
        <f t="shared" si="3873"/>
        <v>0.99999999999999978</v>
      </c>
      <c r="Q5110" s="322">
        <f t="shared" si="3871"/>
        <v>-4.2568071403795593E-2</v>
      </c>
      <c r="R5110" s="66"/>
      <c r="S5110" s="66"/>
      <c r="T5110" s="95"/>
      <c r="U5110" s="209">
        <v>2</v>
      </c>
    </row>
    <row r="5111" spans="1:21" s="60" customFormat="1" ht="15.75" hidden="1" customHeight="1" thickBot="1">
      <c r="A5111" s="150" t="s">
        <v>552</v>
      </c>
      <c r="B5111" s="62"/>
      <c r="C5111" s="53" t="s">
        <v>974</v>
      </c>
      <c r="D5111" s="235">
        <f t="shared" si="3868"/>
        <v>8.1857040946267459E-2</v>
      </c>
      <c r="E5111" s="236">
        <f t="shared" si="3876"/>
        <v>7.8992675616340616E-2</v>
      </c>
      <c r="F5111" s="236">
        <f t="shared" si="3876"/>
        <v>8.3319139670391257E-2</v>
      </c>
      <c r="G5111" s="236">
        <f t="shared" si="3876"/>
        <v>8.6920910741336704E-2</v>
      </c>
      <c r="H5111" s="236">
        <f t="shared" si="3876"/>
        <v>8.2655177036323316E-2</v>
      </c>
      <c r="I5111" s="236">
        <f t="shared" si="3876"/>
        <v>8.7650286634831945E-2</v>
      </c>
      <c r="J5111" s="236">
        <f t="shared" si="3876"/>
        <v>8.3591363728598864E-2</v>
      </c>
      <c r="K5111" s="236">
        <f t="shared" si="3876"/>
        <v>8.4249059620933348E-2</v>
      </c>
      <c r="L5111" s="236">
        <f t="shared" si="3876"/>
        <v>8.4219741577831714E-2</v>
      </c>
      <c r="M5111" s="236">
        <f t="shared" si="3876"/>
        <v>7.9745151589497923E-2</v>
      </c>
      <c r="N5111" s="236">
        <f t="shared" si="3876"/>
        <v>8.4900411727626746E-2</v>
      </c>
      <c r="O5111" s="236">
        <f t="shared" si="3876"/>
        <v>8.1899041110020082E-2</v>
      </c>
      <c r="P5111" s="321">
        <f t="shared" si="3873"/>
        <v>1</v>
      </c>
      <c r="Q5111" s="322">
        <f t="shared" si="3871"/>
        <v>1.3566608567996408E-2</v>
      </c>
      <c r="R5111" s="66"/>
      <c r="S5111" s="66"/>
      <c r="T5111" s="95"/>
      <c r="U5111" s="209">
        <v>2</v>
      </c>
    </row>
    <row r="5112" spans="1:21" s="60" customFormat="1" ht="15.75" hidden="1" customHeight="1" thickBot="1">
      <c r="A5112" s="150" t="s">
        <v>552</v>
      </c>
      <c r="B5112" s="62"/>
      <c r="C5112" s="53" t="s">
        <v>1110</v>
      </c>
      <c r="D5112" s="235">
        <f t="shared" ref="D5112:O5112" si="3877">D5135/$P5135</f>
        <v>8.5165908171220342E-2</v>
      </c>
      <c r="E5112" s="236">
        <f t="shared" si="3877"/>
        <v>8.3965339688294019E-2</v>
      </c>
      <c r="F5112" s="236">
        <f t="shared" si="3877"/>
        <v>8.6481508561666059E-2</v>
      </c>
      <c r="G5112" s="236">
        <f t="shared" si="3877"/>
        <v>8.4493715245617107E-2</v>
      </c>
      <c r="H5112" s="236">
        <f t="shared" si="3877"/>
        <v>8.0816802573930036E-2</v>
      </c>
      <c r="I5112" s="236">
        <f t="shared" si="3877"/>
        <v>8.9216173492811413E-2</v>
      </c>
      <c r="J5112" s="236">
        <f t="shared" si="3877"/>
        <v>8.2440064386794368E-2</v>
      </c>
      <c r="K5112" s="236">
        <f t="shared" si="3877"/>
        <v>8.3502382318696333E-2</v>
      </c>
      <c r="L5112" s="236">
        <f t="shared" si="3877"/>
        <v>8.26283774021212E-2</v>
      </c>
      <c r="M5112" s="236">
        <f t="shared" si="3877"/>
        <v>8.3083358188999354E-2</v>
      </c>
      <c r="N5112" s="236">
        <f t="shared" si="3877"/>
        <v>8.3718753821226219E-2</v>
      </c>
      <c r="O5112" s="236">
        <f t="shared" si="3877"/>
        <v>7.4487616148623537E-2</v>
      </c>
      <c r="P5112" s="321">
        <f t="shared" si="3873"/>
        <v>1</v>
      </c>
      <c r="Q5112" s="322">
        <f>(P5135/P5133-1)</f>
        <v>-3.2491194255072298E-2</v>
      </c>
      <c r="R5112" s="66"/>
      <c r="S5112" s="66"/>
      <c r="T5112" s="95"/>
      <c r="U5112" s="209">
        <v>2</v>
      </c>
    </row>
    <row r="5113" spans="1:21" s="60" customFormat="1" ht="15.75" hidden="1" customHeight="1" thickBot="1">
      <c r="A5113" s="150" t="s">
        <v>552</v>
      </c>
      <c r="B5113" s="62">
        <f>+B5092+1</f>
        <v>882</v>
      </c>
      <c r="C5113" s="53" t="s">
        <v>2132</v>
      </c>
      <c r="D5113" s="235">
        <f t="shared" ref="D5113:O5113" si="3878">D5136/$P5136</f>
        <v>8.5623209673227535E-2</v>
      </c>
      <c r="E5113" s="236">
        <f t="shared" si="3878"/>
        <v>8.1826312327554149E-2</v>
      </c>
      <c r="F5113" s="236">
        <f t="shared" si="3878"/>
        <v>8.0698989015876341E-2</v>
      </c>
      <c r="G5113" s="236">
        <f t="shared" si="3878"/>
        <v>8.2443080756597384E-2</v>
      </c>
      <c r="H5113" s="236">
        <f t="shared" si="3878"/>
        <v>8.1406584701548573E-2</v>
      </c>
      <c r="I5113" s="236">
        <f t="shared" si="3878"/>
        <v>9.0530089858035637E-2</v>
      </c>
      <c r="J5113" s="236">
        <f t="shared" si="3878"/>
        <v>7.9475137866149806E-2</v>
      </c>
      <c r="K5113" s="236">
        <f t="shared" si="3878"/>
        <v>8.1315192588886143E-2</v>
      </c>
      <c r="L5113" s="236">
        <f t="shared" si="3878"/>
        <v>8.5717728665957005E-2</v>
      </c>
      <c r="M5113" s="236">
        <f t="shared" si="3878"/>
        <v>8.3454149773927427E-2</v>
      </c>
      <c r="N5113" s="236">
        <f t="shared" si="3878"/>
        <v>8.4702730685405958E-2</v>
      </c>
      <c r="O5113" s="236">
        <f t="shared" si="3878"/>
        <v>8.2806794086834015E-2</v>
      </c>
      <c r="P5113" s="321">
        <f t="shared" ref="P5113:P5122" si="3879">SUM(D5113:O5113)</f>
        <v>1</v>
      </c>
      <c r="Q5113" s="322">
        <f>(P5136/P5135-1)</f>
        <v>-6.8732431691025386E-3</v>
      </c>
      <c r="R5113" s="66"/>
      <c r="S5113" s="66"/>
      <c r="T5113" s="95"/>
      <c r="U5113" s="209">
        <v>2</v>
      </c>
    </row>
    <row r="5114" spans="1:21" s="60" customFormat="1" ht="15.75" hidden="1" customHeight="1" thickBot="1">
      <c r="A5114" s="150" t="s">
        <v>552</v>
      </c>
      <c r="B5114" s="62">
        <f>+B5113+1</f>
        <v>883</v>
      </c>
      <c r="C5114" s="53" t="s">
        <v>2133</v>
      </c>
      <c r="D5114" s="63">
        <f t="shared" ref="D5114:O5114" si="3880">D5137/$P5137</f>
        <v>8.3624953451353762E-2</v>
      </c>
      <c r="E5114" s="64">
        <f t="shared" si="3880"/>
        <v>8.2668135792918762E-2</v>
      </c>
      <c r="F5114" s="64">
        <f t="shared" si="3880"/>
        <v>8.7526521600714072E-2</v>
      </c>
      <c r="G5114" s="64">
        <f t="shared" si="3880"/>
        <v>8.1278035792918757E-2</v>
      </c>
      <c r="H5114" s="64">
        <f t="shared" si="3880"/>
        <v>8.2405059208568859E-2</v>
      </c>
      <c r="I5114" s="64">
        <f t="shared" si="3880"/>
        <v>9.2519026212436725E-2</v>
      </c>
      <c r="J5114" s="64">
        <f t="shared" si="3880"/>
        <v>8.1296382222552782E-2</v>
      </c>
      <c r="K5114" s="64">
        <f t="shared" si="3880"/>
        <v>8.3259908211841718E-2</v>
      </c>
      <c r="L5114" s="64">
        <f t="shared" si="3880"/>
        <v>8.2744377075275183E-2</v>
      </c>
      <c r="M5114" s="64">
        <f t="shared" si="3880"/>
        <v>8.0926771035406117E-2</v>
      </c>
      <c r="N5114" s="64">
        <f t="shared" si="3880"/>
        <v>8.8073290404641541E-2</v>
      </c>
      <c r="O5114" s="64">
        <f t="shared" si="3880"/>
        <v>7.3677538991371722E-2</v>
      </c>
      <c r="P5114" s="121">
        <f t="shared" si="3879"/>
        <v>0.99999999999999989</v>
      </c>
      <c r="Q5114" s="122">
        <f t="shared" ref="Q5114:Q5122" si="3881">(P5137/P5136-1)</f>
        <v>-2.9728807769315302E-2</v>
      </c>
      <c r="R5114" s="66"/>
      <c r="S5114" s="66"/>
      <c r="T5114" s="95"/>
      <c r="U5114" s="209">
        <v>2</v>
      </c>
    </row>
    <row r="5115" spans="1:21" s="60" customFormat="1" ht="15.75" hidden="1" customHeight="1" thickBot="1">
      <c r="A5115" s="150" t="s">
        <v>552</v>
      </c>
      <c r="B5115" s="62">
        <f>+B5114+1</f>
        <v>884</v>
      </c>
      <c r="C5115" s="54" t="s">
        <v>2134</v>
      </c>
      <c r="D5115" s="68">
        <f t="shared" ref="D5115:O5115" si="3882">D5138/$P5138</f>
        <v>8.3681345588017209E-2</v>
      </c>
      <c r="E5115" s="87">
        <f t="shared" si="3882"/>
        <v>8.4253643378318255E-2</v>
      </c>
      <c r="F5115" s="87">
        <f t="shared" si="3882"/>
        <v>8.3164257615304757E-2</v>
      </c>
      <c r="G5115" s="87">
        <f t="shared" si="3882"/>
        <v>8.2868931855257316E-2</v>
      </c>
      <c r="H5115" s="87">
        <f t="shared" si="3882"/>
        <v>8.2404153907756184E-2</v>
      </c>
      <c r="I5115" s="87">
        <f t="shared" si="3882"/>
        <v>9.2524822215631047E-2</v>
      </c>
      <c r="J5115" s="87">
        <f t="shared" si="3882"/>
        <v>8.3391306792228989E-2</v>
      </c>
      <c r="K5115" s="87">
        <f t="shared" si="3882"/>
        <v>8.3934378644520261E-2</v>
      </c>
      <c r="L5115" s="87">
        <f t="shared" si="3882"/>
        <v>7.8979988654901398E-2</v>
      </c>
      <c r="M5115" s="87">
        <f t="shared" si="3882"/>
        <v>8.644206540115669E-2</v>
      </c>
      <c r="N5115" s="87">
        <f t="shared" si="3882"/>
        <v>8.7825543259676717E-2</v>
      </c>
      <c r="O5115" s="87">
        <f t="shared" si="3882"/>
        <v>7.0529562687231193E-2</v>
      </c>
      <c r="P5115" s="69">
        <f t="shared" si="3879"/>
        <v>1</v>
      </c>
      <c r="Q5115" s="70">
        <f t="shared" si="3881"/>
        <v>3.1240702171970725E-3</v>
      </c>
      <c r="R5115" s="66"/>
      <c r="S5115" s="66"/>
      <c r="T5115" s="95"/>
      <c r="U5115" s="209">
        <v>2</v>
      </c>
    </row>
    <row r="5116" spans="1:21" s="60" customFormat="1" ht="15.75" hidden="1" customHeight="1" thickBot="1">
      <c r="A5116" s="150" t="s">
        <v>552</v>
      </c>
      <c r="B5116" s="62">
        <f>+B5115+1</f>
        <v>885</v>
      </c>
      <c r="C5116" s="54" t="s">
        <v>2135</v>
      </c>
      <c r="D5116" s="68">
        <f t="shared" ref="D5116:O5116" si="3883">D5139/$P5139</f>
        <v>8.1544708329815668E-2</v>
      </c>
      <c r="E5116" s="87">
        <f t="shared" si="3883"/>
        <v>7.7352641325453789E-2</v>
      </c>
      <c r="F5116" s="87">
        <f t="shared" si="3883"/>
        <v>7.9893273308006205E-2</v>
      </c>
      <c r="G5116" s="87">
        <f t="shared" si="3883"/>
        <v>8.5222274785422811E-2</v>
      </c>
      <c r="H5116" s="87">
        <f t="shared" si="3883"/>
        <v>8.4840364527930229E-2</v>
      </c>
      <c r="I5116" s="87">
        <f t="shared" si="3883"/>
        <v>9.271601872801459E-2</v>
      </c>
      <c r="J5116" s="87">
        <f t="shared" si="3883"/>
        <v>7.6318333389615842E-2</v>
      </c>
      <c r="K5116" s="87">
        <f t="shared" si="3883"/>
        <v>8.3462289362600278E-2</v>
      </c>
      <c r="L5116" s="87">
        <f t="shared" si="3883"/>
        <v>8.3840895947657229E-2</v>
      </c>
      <c r="M5116" s="87">
        <f t="shared" si="3883"/>
        <v>8.6376307077529232E-2</v>
      </c>
      <c r="N5116" s="87">
        <f t="shared" si="3883"/>
        <v>8.5835813156043314E-2</v>
      </c>
      <c r="O5116" s="87">
        <f t="shared" si="3883"/>
        <v>8.2597080061910827E-2</v>
      </c>
      <c r="P5116" s="71">
        <f t="shared" si="3879"/>
        <v>0.99999999999999989</v>
      </c>
      <c r="Q5116" s="72">
        <f t="shared" si="3881"/>
        <v>5.39819071629839E-2</v>
      </c>
      <c r="R5116" s="66"/>
      <c r="S5116" s="66"/>
      <c r="T5116" s="95"/>
      <c r="U5116" s="209">
        <v>2</v>
      </c>
    </row>
    <row r="5117" spans="1:21" s="60" customFormat="1" ht="15.75" hidden="1" customHeight="1" thickBot="1">
      <c r="A5117" s="150" t="s">
        <v>552</v>
      </c>
      <c r="B5117" s="62">
        <f>+B5116+1</f>
        <v>886</v>
      </c>
      <c r="C5117" s="54" t="s">
        <v>2136</v>
      </c>
      <c r="D5117" s="68">
        <f t="shared" ref="D5117:O5117" si="3884">D5140/$P5140</f>
        <v>8.2178402799781447E-2</v>
      </c>
      <c r="E5117" s="87">
        <f t="shared" si="3884"/>
        <v>8.0506732491122654E-2</v>
      </c>
      <c r="F5117" s="87">
        <f t="shared" si="3884"/>
        <v>8.1467062960939626E-2</v>
      </c>
      <c r="G5117" s="87">
        <f t="shared" si="3884"/>
        <v>7.9531245930073727E-2</v>
      </c>
      <c r="H5117" s="87">
        <f t="shared" si="3884"/>
        <v>8.3740709423654774E-2</v>
      </c>
      <c r="I5117" s="87">
        <f t="shared" si="3884"/>
        <v>8.2982314149139591E-2</v>
      </c>
      <c r="J5117" s="87">
        <f t="shared" si="3884"/>
        <v>8.1926802868068818E-2</v>
      </c>
      <c r="K5117" s="87">
        <f t="shared" si="3884"/>
        <v>8.5107472944550649E-2</v>
      </c>
      <c r="L5117" s="87">
        <f t="shared" si="3884"/>
        <v>8.2112349112264421E-2</v>
      </c>
      <c r="M5117" s="87">
        <f t="shared" si="3884"/>
        <v>7.7677181466812295E-2</v>
      </c>
      <c r="N5117" s="87">
        <f t="shared" si="3884"/>
        <v>8.4942815282709638E-2</v>
      </c>
      <c r="O5117" s="87">
        <f t="shared" si="3884"/>
        <v>9.7826910570882358E-2</v>
      </c>
      <c r="P5117" s="71">
        <f t="shared" si="3879"/>
        <v>1.0000000000000002</v>
      </c>
      <c r="Q5117" s="72">
        <f t="shared" si="3881"/>
        <v>3.0251864359082559E-2</v>
      </c>
      <c r="R5117" s="66"/>
      <c r="S5117" s="66"/>
      <c r="T5117" s="95"/>
      <c r="U5117" s="209">
        <v>2</v>
      </c>
    </row>
    <row r="5118" spans="1:21" s="60" customFormat="1" ht="15.75" hidden="1" customHeight="1" thickBot="1">
      <c r="A5118" s="150" t="s">
        <v>552</v>
      </c>
      <c r="B5118" s="62">
        <f>+B5117+1</f>
        <v>887</v>
      </c>
      <c r="C5118" s="54" t="s">
        <v>2137</v>
      </c>
      <c r="D5118" s="68">
        <f t="shared" ref="D5118:O5118" si="3885">D5141/$P5141</f>
        <v>7.7904891210702334E-2</v>
      </c>
      <c r="E5118" s="87">
        <f t="shared" si="3885"/>
        <v>8.3951966795986627E-2</v>
      </c>
      <c r="F5118" s="87">
        <f t="shared" si="3885"/>
        <v>7.9841401779264215E-2</v>
      </c>
      <c r="G5118" s="87">
        <f t="shared" si="3885"/>
        <v>8.1517842849498354E-2</v>
      </c>
      <c r="H5118" s="87">
        <f t="shared" si="3885"/>
        <v>8.0424435103678929E-2</v>
      </c>
      <c r="I5118" s="87">
        <f t="shared" si="3885"/>
        <v>8.9995894461538425E-2</v>
      </c>
      <c r="J5118" s="87">
        <f t="shared" si="3885"/>
        <v>8.3727149043478263E-2</v>
      </c>
      <c r="K5118" s="87">
        <f t="shared" si="3885"/>
        <v>7.6653100374581937E-2</v>
      </c>
      <c r="L5118" s="87">
        <f t="shared" si="3885"/>
        <v>8.2298490220735737E-2</v>
      </c>
      <c r="M5118" s="87">
        <f t="shared" si="3885"/>
        <v>8.6013063545150481E-2</v>
      </c>
      <c r="N5118" s="87">
        <f t="shared" si="3885"/>
        <v>8.514365514381271E-2</v>
      </c>
      <c r="O5118" s="87">
        <f t="shared" si="3885"/>
        <v>9.2528109471572029E-2</v>
      </c>
      <c r="P5118" s="71">
        <f t="shared" si="3879"/>
        <v>1</v>
      </c>
      <c r="Q5118" s="72">
        <f t="shared" si="3881"/>
        <v>2.0895930073750346E-2</v>
      </c>
      <c r="R5118" s="66"/>
      <c r="S5118" s="66"/>
      <c r="T5118" s="95"/>
      <c r="U5118" s="209">
        <v>2</v>
      </c>
    </row>
    <row r="5119" spans="1:21" s="60" customFormat="1" ht="15.75" hidden="1" customHeight="1" thickBot="1">
      <c r="A5119" s="150" t="s">
        <v>552</v>
      </c>
      <c r="B5119" s="213"/>
      <c r="C5119" s="54" t="s">
        <v>2138</v>
      </c>
      <c r="D5119" s="68">
        <f t="shared" ref="D5119:O5119" si="3886">D5142/$P5142</f>
        <v>7.5569013704440025E-2</v>
      </c>
      <c r="E5119" s="87">
        <f t="shared" si="3886"/>
        <v>8.3844883803843598E-2</v>
      </c>
      <c r="F5119" s="87">
        <f t="shared" si="3886"/>
        <v>7.7593715374420155E-2</v>
      </c>
      <c r="G5119" s="87">
        <f t="shared" si="3886"/>
        <v>8.3137165619615636E-2</v>
      </c>
      <c r="H5119" s="87">
        <f t="shared" si="3886"/>
        <v>8.3109121047051024E-2</v>
      </c>
      <c r="I5119" s="87">
        <f t="shared" si="3886"/>
        <v>8.0180343525513606E-2</v>
      </c>
      <c r="J5119" s="87">
        <f t="shared" si="3886"/>
        <v>8.4266076090125916E-2</v>
      </c>
      <c r="K5119" s="87">
        <f t="shared" si="3886"/>
        <v>8.4294234592445325E-2</v>
      </c>
      <c r="L5119" s="87">
        <f t="shared" si="3886"/>
        <v>8.5487077534791248E-2</v>
      </c>
      <c r="M5119" s="87">
        <f t="shared" si="3886"/>
        <v>8.6017229953611676E-2</v>
      </c>
      <c r="N5119" s="87">
        <f t="shared" si="3886"/>
        <v>8.8137839628893308E-2</v>
      </c>
      <c r="O5119" s="87">
        <f t="shared" si="3886"/>
        <v>8.8363299125248596E-2</v>
      </c>
      <c r="P5119" s="71">
        <f t="shared" si="3879"/>
        <v>1.0000000000000002</v>
      </c>
      <c r="Q5119" s="72">
        <f t="shared" si="3881"/>
        <v>9.3645484949833602E-3</v>
      </c>
      <c r="R5119" s="66"/>
      <c r="S5119" s="66"/>
      <c r="T5119" s="95"/>
      <c r="U5119" s="209">
        <v>2</v>
      </c>
    </row>
    <row r="5120" spans="1:21" s="60" customFormat="1" ht="15.75" hidden="1" customHeight="1" thickBot="1">
      <c r="A5120" s="150" t="s">
        <v>552</v>
      </c>
      <c r="B5120" s="213"/>
      <c r="C5120" s="54" t="s">
        <v>2139</v>
      </c>
      <c r="D5120" s="68">
        <f t="shared" ref="D5120:O5120" si="3887">D5143/$P5143</f>
        <v>8.0907421977445576E-2</v>
      </c>
      <c r="E5120" s="87">
        <f t="shared" si="3887"/>
        <v>8.1169682664568574E-2</v>
      </c>
      <c r="F5120" s="87">
        <f t="shared" si="3887"/>
        <v>8.0907421977445576E-2</v>
      </c>
      <c r="G5120" s="87">
        <f t="shared" si="3887"/>
        <v>8.2480986100183576E-2</v>
      </c>
      <c r="H5120" s="87">
        <f t="shared" si="3887"/>
        <v>8.3398898505114089E-2</v>
      </c>
      <c r="I5120" s="87">
        <f t="shared" si="3887"/>
        <v>8.9037503278258601E-2</v>
      </c>
      <c r="J5120" s="87">
        <f t="shared" si="3887"/>
        <v>8.1169682664568574E-2</v>
      </c>
      <c r="K5120" s="87">
        <f t="shared" si="3887"/>
        <v>8.2087595069499086E-2</v>
      </c>
      <c r="L5120" s="87">
        <f t="shared" si="3887"/>
        <v>8.3136637817991077E-2</v>
      </c>
      <c r="M5120" s="87">
        <f t="shared" si="3887"/>
        <v>8.3792289535798578E-2</v>
      </c>
      <c r="N5120" s="87">
        <f t="shared" si="3887"/>
        <v>8.5759244689221095E-2</v>
      </c>
      <c r="O5120" s="87">
        <f t="shared" si="3887"/>
        <v>8.615263571990564E-2</v>
      </c>
      <c r="P5120" s="71">
        <f t="shared" si="3879"/>
        <v>1</v>
      </c>
      <c r="Q5120" s="72">
        <f t="shared" si="3881"/>
        <v>1.0735586481113391E-2</v>
      </c>
      <c r="R5120" s="66"/>
      <c r="S5120" s="66"/>
      <c r="T5120" s="95"/>
      <c r="U5120" s="209">
        <v>2</v>
      </c>
    </row>
    <row r="5121" spans="1:21" s="60" customFormat="1" ht="15.75" hidden="1" customHeight="1" thickBot="1">
      <c r="A5121" s="150" t="s">
        <v>552</v>
      </c>
      <c r="B5121" s="213"/>
      <c r="C5121" s="54" t="s">
        <v>2140</v>
      </c>
      <c r="D5121" s="68" t="e">
        <f t="shared" ref="D5121:O5122" si="3888">D5144/$P5144</f>
        <v>#DIV/0!</v>
      </c>
      <c r="E5121" s="87" t="e">
        <f t="shared" si="3888"/>
        <v>#DIV/0!</v>
      </c>
      <c r="F5121" s="87" t="e">
        <f t="shared" si="3888"/>
        <v>#DIV/0!</v>
      </c>
      <c r="G5121" s="87" t="e">
        <f t="shared" si="3888"/>
        <v>#DIV/0!</v>
      </c>
      <c r="H5121" s="87" t="e">
        <f t="shared" si="3888"/>
        <v>#DIV/0!</v>
      </c>
      <c r="I5121" s="87" t="e">
        <f t="shared" si="3888"/>
        <v>#DIV/0!</v>
      </c>
      <c r="J5121" s="87" t="e">
        <f t="shared" si="3888"/>
        <v>#DIV/0!</v>
      </c>
      <c r="K5121" s="87" t="e">
        <f t="shared" si="3888"/>
        <v>#DIV/0!</v>
      </c>
      <c r="L5121" s="87" t="e">
        <f t="shared" si="3888"/>
        <v>#DIV/0!</v>
      </c>
      <c r="M5121" s="87" t="e">
        <f t="shared" si="3888"/>
        <v>#DIV/0!</v>
      </c>
      <c r="N5121" s="87" t="e">
        <f t="shared" si="3888"/>
        <v>#DIV/0!</v>
      </c>
      <c r="O5121" s="87" t="e">
        <f t="shared" si="3888"/>
        <v>#DIV/0!</v>
      </c>
      <c r="P5121" s="71" t="e">
        <f t="shared" si="3879"/>
        <v>#DIV/0!</v>
      </c>
      <c r="Q5121" s="72">
        <f t="shared" si="3881"/>
        <v>-1</v>
      </c>
      <c r="R5121" s="66"/>
      <c r="S5121" s="66"/>
      <c r="T5121" s="95"/>
      <c r="U5121" s="209">
        <v>2</v>
      </c>
    </row>
    <row r="5122" spans="1:21" s="60" customFormat="1" ht="15.75" hidden="1" customHeight="1" thickBot="1">
      <c r="A5122" s="150" t="s">
        <v>552</v>
      </c>
      <c r="B5122" s="213"/>
      <c r="C5122" s="54" t="s">
        <v>2141</v>
      </c>
      <c r="D5122" s="68" t="e">
        <f t="shared" si="3888"/>
        <v>#DIV/0!</v>
      </c>
      <c r="E5122" s="87" t="e">
        <f t="shared" si="3888"/>
        <v>#DIV/0!</v>
      </c>
      <c r="F5122" s="87" t="e">
        <f t="shared" si="3888"/>
        <v>#DIV/0!</v>
      </c>
      <c r="G5122" s="87" t="e">
        <f t="shared" si="3888"/>
        <v>#DIV/0!</v>
      </c>
      <c r="H5122" s="87" t="e">
        <f t="shared" si="3888"/>
        <v>#DIV/0!</v>
      </c>
      <c r="I5122" s="87" t="e">
        <f t="shared" si="3888"/>
        <v>#DIV/0!</v>
      </c>
      <c r="J5122" s="87" t="e">
        <f t="shared" si="3888"/>
        <v>#DIV/0!</v>
      </c>
      <c r="K5122" s="87" t="e">
        <f t="shared" si="3888"/>
        <v>#DIV/0!</v>
      </c>
      <c r="L5122" s="87" t="e">
        <f t="shared" si="3888"/>
        <v>#DIV/0!</v>
      </c>
      <c r="M5122" s="87" t="e">
        <f t="shared" si="3888"/>
        <v>#DIV/0!</v>
      </c>
      <c r="N5122" s="87" t="e">
        <f t="shared" si="3888"/>
        <v>#DIV/0!</v>
      </c>
      <c r="O5122" s="87" t="e">
        <f t="shared" si="3888"/>
        <v>#DIV/0!</v>
      </c>
      <c r="P5122" s="71" t="e">
        <f t="shared" si="3879"/>
        <v>#DIV/0!</v>
      </c>
      <c r="Q5122" s="72" t="e">
        <f t="shared" si="3881"/>
        <v>#DIV/0!</v>
      </c>
      <c r="R5122" s="66"/>
      <c r="S5122" s="66"/>
      <c r="T5122" s="95"/>
      <c r="U5122" s="209">
        <v>2</v>
      </c>
    </row>
    <row r="5123" spans="1:21" s="60" customFormat="1" ht="15.75" hidden="1" customHeight="1" thickBot="1">
      <c r="A5123" s="150" t="s">
        <v>552</v>
      </c>
      <c r="B5123" s="213"/>
      <c r="C5123" s="54" t="s">
        <v>2607</v>
      </c>
      <c r="D5123" s="68" t="e">
        <f t="shared" ref="D5123:O5123" si="3889">D5146/$P5146</f>
        <v>#DIV/0!</v>
      </c>
      <c r="E5123" s="87" t="e">
        <f t="shared" si="3889"/>
        <v>#DIV/0!</v>
      </c>
      <c r="F5123" s="87" t="e">
        <f t="shared" si="3889"/>
        <v>#DIV/0!</v>
      </c>
      <c r="G5123" s="87" t="e">
        <f t="shared" si="3889"/>
        <v>#DIV/0!</v>
      </c>
      <c r="H5123" s="87" t="e">
        <f t="shared" si="3889"/>
        <v>#DIV/0!</v>
      </c>
      <c r="I5123" s="87" t="e">
        <f t="shared" si="3889"/>
        <v>#DIV/0!</v>
      </c>
      <c r="J5123" s="87" t="e">
        <f t="shared" si="3889"/>
        <v>#DIV/0!</v>
      </c>
      <c r="K5123" s="87" t="e">
        <f t="shared" si="3889"/>
        <v>#DIV/0!</v>
      </c>
      <c r="L5123" s="87" t="e">
        <f t="shared" si="3889"/>
        <v>#DIV/0!</v>
      </c>
      <c r="M5123" s="87" t="e">
        <f t="shared" si="3889"/>
        <v>#DIV/0!</v>
      </c>
      <c r="N5123" s="87" t="e">
        <f t="shared" si="3889"/>
        <v>#DIV/0!</v>
      </c>
      <c r="O5123" s="87" t="e">
        <f t="shared" si="3889"/>
        <v>#DIV/0!</v>
      </c>
      <c r="P5123" s="71" t="e">
        <f t="shared" ref="P5123:P5125" si="3890">SUM(D5123:O5123)</f>
        <v>#DIV/0!</v>
      </c>
      <c r="Q5123" s="72" t="e">
        <f t="shared" ref="Q5123:Q5125" si="3891">(P5146/P5145-1)</f>
        <v>#DIV/0!</v>
      </c>
      <c r="R5123" s="66"/>
      <c r="S5123" s="66"/>
      <c r="T5123" s="95"/>
      <c r="U5123" s="209">
        <v>2</v>
      </c>
    </row>
    <row r="5124" spans="1:21" s="60" customFormat="1" ht="15.75" hidden="1" customHeight="1" thickBot="1">
      <c r="A5124" s="150" t="s">
        <v>552</v>
      </c>
      <c r="B5124" s="213"/>
      <c r="C5124" s="54" t="s">
        <v>2703</v>
      </c>
      <c r="D5124" s="68" t="e">
        <f>D5147/$P5147</f>
        <v>#DIV/0!</v>
      </c>
      <c r="E5124" s="87" t="e">
        <f t="shared" ref="E5124:O5124" si="3892">E5147/$P5147</f>
        <v>#DIV/0!</v>
      </c>
      <c r="F5124" s="87" t="e">
        <f t="shared" si="3892"/>
        <v>#DIV/0!</v>
      </c>
      <c r="G5124" s="87" t="e">
        <f t="shared" si="3892"/>
        <v>#DIV/0!</v>
      </c>
      <c r="H5124" s="87" t="e">
        <f t="shared" si="3892"/>
        <v>#DIV/0!</v>
      </c>
      <c r="I5124" s="87" t="e">
        <f t="shared" si="3892"/>
        <v>#DIV/0!</v>
      </c>
      <c r="J5124" s="87" t="e">
        <f t="shared" si="3892"/>
        <v>#DIV/0!</v>
      </c>
      <c r="K5124" s="87" t="e">
        <f t="shared" si="3892"/>
        <v>#DIV/0!</v>
      </c>
      <c r="L5124" s="87" t="e">
        <f t="shared" si="3892"/>
        <v>#DIV/0!</v>
      </c>
      <c r="M5124" s="87" t="e">
        <f t="shared" si="3892"/>
        <v>#DIV/0!</v>
      </c>
      <c r="N5124" s="87" t="e">
        <f t="shared" si="3892"/>
        <v>#DIV/0!</v>
      </c>
      <c r="O5124" s="87" t="e">
        <f t="shared" si="3892"/>
        <v>#DIV/0!</v>
      </c>
      <c r="P5124" s="71" t="e">
        <f t="shared" si="3890"/>
        <v>#DIV/0!</v>
      </c>
      <c r="Q5124" s="72" t="e">
        <f t="shared" si="3891"/>
        <v>#DIV/0!</v>
      </c>
      <c r="R5124" s="66"/>
      <c r="S5124" s="66"/>
      <c r="T5124" s="95"/>
      <c r="U5124" s="209">
        <v>2</v>
      </c>
    </row>
    <row r="5125" spans="1:21" s="60" customFormat="1" ht="15.75" hidden="1" customHeight="1" thickBot="1">
      <c r="A5125" s="150" t="s">
        <v>552</v>
      </c>
      <c r="B5125" s="213"/>
      <c r="C5125" s="54" t="s">
        <v>2799</v>
      </c>
      <c r="D5125" s="68" t="e">
        <f t="shared" ref="D5125:O5125" si="3893">D5148/$P5148</f>
        <v>#DIV/0!</v>
      </c>
      <c r="E5125" s="87" t="e">
        <f t="shared" si="3893"/>
        <v>#DIV/0!</v>
      </c>
      <c r="F5125" s="87" t="e">
        <f t="shared" si="3893"/>
        <v>#DIV/0!</v>
      </c>
      <c r="G5125" s="87" t="e">
        <f t="shared" si="3893"/>
        <v>#DIV/0!</v>
      </c>
      <c r="H5125" s="87" t="e">
        <f t="shared" si="3893"/>
        <v>#DIV/0!</v>
      </c>
      <c r="I5125" s="87" t="e">
        <f t="shared" si="3893"/>
        <v>#DIV/0!</v>
      </c>
      <c r="J5125" s="87" t="e">
        <f t="shared" si="3893"/>
        <v>#DIV/0!</v>
      </c>
      <c r="K5125" s="87" t="e">
        <f t="shared" si="3893"/>
        <v>#DIV/0!</v>
      </c>
      <c r="L5125" s="87" t="e">
        <f t="shared" si="3893"/>
        <v>#DIV/0!</v>
      </c>
      <c r="M5125" s="87" t="e">
        <f t="shared" si="3893"/>
        <v>#DIV/0!</v>
      </c>
      <c r="N5125" s="87" t="e">
        <f t="shared" si="3893"/>
        <v>#DIV/0!</v>
      </c>
      <c r="O5125" s="87" t="e">
        <f t="shared" si="3893"/>
        <v>#DIV/0!</v>
      </c>
      <c r="P5125" s="71" t="e">
        <f t="shared" si="3890"/>
        <v>#DIV/0!</v>
      </c>
      <c r="Q5125" s="72" t="e">
        <f t="shared" si="3891"/>
        <v>#DIV/0!</v>
      </c>
      <c r="R5125" s="66"/>
      <c r="S5125" s="66"/>
      <c r="T5125" s="95"/>
      <c r="U5125" s="209">
        <v>2</v>
      </c>
    </row>
    <row r="5126" spans="1:21" s="60" customFormat="1" ht="15.75" hidden="1" customHeight="1" thickBot="1">
      <c r="A5126" s="150" t="s">
        <v>552</v>
      </c>
      <c r="B5126" s="213"/>
      <c r="C5126" s="211" t="s">
        <v>543</v>
      </c>
      <c r="D5126" s="286">
        <f t="shared" ref="D5126:O5126" si="3894">D5028-D5077</f>
        <v>76.483048210000007</v>
      </c>
      <c r="E5126" s="430">
        <f t="shared" si="3894"/>
        <v>73.761303799999993</v>
      </c>
      <c r="F5126" s="430">
        <f t="shared" si="3894"/>
        <v>72.137798920000009</v>
      </c>
      <c r="G5126" s="430">
        <f t="shared" si="3894"/>
        <v>73.209331789999979</v>
      </c>
      <c r="H5126" s="430">
        <f t="shared" si="3894"/>
        <v>73.591302830000046</v>
      </c>
      <c r="I5126" s="430">
        <f t="shared" si="3894"/>
        <v>76.838173709930857</v>
      </c>
      <c r="J5126" s="430">
        <f t="shared" si="3894"/>
        <v>70.419489250000083</v>
      </c>
      <c r="K5126" s="430">
        <f t="shared" si="3894"/>
        <v>71.843294739999976</v>
      </c>
      <c r="L5126" s="430">
        <f t="shared" si="3894"/>
        <v>70.55270222</v>
      </c>
      <c r="M5126" s="430">
        <f t="shared" si="3894"/>
        <v>70.303316190000018</v>
      </c>
      <c r="N5126" s="430">
        <f t="shared" si="3894"/>
        <v>73.070082180000028</v>
      </c>
      <c r="O5126" s="430">
        <f t="shared" si="3894"/>
        <v>70.989999999999995</v>
      </c>
      <c r="P5126" s="239">
        <f t="shared" ref="P5126:P5135" si="3895">SUM(D5126:O5126)</f>
        <v>873.19984383993096</v>
      </c>
      <c r="Q5126" s="128"/>
      <c r="R5126" s="66"/>
      <c r="S5126" s="66"/>
      <c r="T5126" s="95"/>
      <c r="U5126" s="209">
        <v>2</v>
      </c>
    </row>
    <row r="5127" spans="1:21" s="60" customFormat="1" ht="15.75" hidden="1" customHeight="1" thickBot="1">
      <c r="A5127" s="150" t="s">
        <v>552</v>
      </c>
      <c r="B5127" s="213"/>
      <c r="C5127" s="54" t="s">
        <v>544</v>
      </c>
      <c r="D5127" s="73">
        <f t="shared" ref="D5127:O5127" si="3896">D5029-D5078</f>
        <v>71.615661949999989</v>
      </c>
      <c r="E5127" s="97">
        <f t="shared" si="3896"/>
        <v>69.534251870000006</v>
      </c>
      <c r="F5127" s="97">
        <f t="shared" si="3896"/>
        <v>70.091249419999997</v>
      </c>
      <c r="G5127" s="97">
        <f t="shared" si="3896"/>
        <v>69.805424889999998</v>
      </c>
      <c r="H5127" s="97">
        <f t="shared" si="3896"/>
        <v>68.772193479999999</v>
      </c>
      <c r="I5127" s="97">
        <f t="shared" si="3896"/>
        <v>80.830052629999997</v>
      </c>
      <c r="J5127" s="97">
        <f t="shared" si="3896"/>
        <v>67.252134290000001</v>
      </c>
      <c r="K5127" s="97">
        <f t="shared" si="3896"/>
        <v>72.401825579999993</v>
      </c>
      <c r="L5127" s="97">
        <f t="shared" si="3896"/>
        <v>70.313151079999997</v>
      </c>
      <c r="M5127" s="97">
        <f t="shared" si="3896"/>
        <v>67.913407660000004</v>
      </c>
      <c r="N5127" s="97">
        <f t="shared" si="3896"/>
        <v>72.498181029999998</v>
      </c>
      <c r="O5127" s="430">
        <f t="shared" si="3896"/>
        <v>70.025044789999995</v>
      </c>
      <c r="P5127" s="74">
        <f t="shared" si="3895"/>
        <v>851.05257867</v>
      </c>
      <c r="Q5127" s="325"/>
      <c r="R5127" s="357"/>
      <c r="S5127" s="357"/>
      <c r="T5127" s="287"/>
      <c r="U5127" s="209">
        <v>2</v>
      </c>
    </row>
    <row r="5128" spans="1:21" s="60" customFormat="1" ht="15.75" hidden="1" customHeight="1" thickBot="1">
      <c r="A5128" s="163" t="s">
        <v>552</v>
      </c>
      <c r="B5128" s="213"/>
      <c r="C5128" s="54" t="s">
        <v>545</v>
      </c>
      <c r="D5128" s="73">
        <f t="shared" ref="D5128:O5128" si="3897">D5030-D5079</f>
        <v>70.104539689999996</v>
      </c>
      <c r="E5128" s="97">
        <f t="shared" si="3897"/>
        <v>69.330107210000008</v>
      </c>
      <c r="F5128" s="97">
        <f t="shared" si="3897"/>
        <v>63.439101980000004</v>
      </c>
      <c r="G5128" s="97">
        <f t="shared" si="3897"/>
        <v>67.977592670000007</v>
      </c>
      <c r="H5128" s="97">
        <f t="shared" si="3897"/>
        <v>66.215080549999996</v>
      </c>
      <c r="I5128" s="97">
        <f t="shared" si="3897"/>
        <v>92.886451219999998</v>
      </c>
      <c r="J5128" s="97">
        <f t="shared" si="3897"/>
        <v>66.697891549999994</v>
      </c>
      <c r="K5128" s="97">
        <f t="shared" si="3897"/>
        <v>69.896420770000006</v>
      </c>
      <c r="L5128" s="97">
        <f t="shared" si="3897"/>
        <v>66.740211930000001</v>
      </c>
      <c r="M5128" s="97">
        <f t="shared" si="3897"/>
        <v>66.856539999999995</v>
      </c>
      <c r="N5128" s="97">
        <f t="shared" si="3897"/>
        <v>68.901259280000005</v>
      </c>
      <c r="O5128" s="97">
        <f t="shared" si="3897"/>
        <v>66.417022500000002</v>
      </c>
      <c r="P5128" s="74">
        <f t="shared" si="3895"/>
        <v>835.46221934999994</v>
      </c>
      <c r="Q5128" s="127"/>
      <c r="R5128" s="96">
        <f t="shared" ref="R5128:S5145" si="3898">R5030-R5079</f>
        <v>0</v>
      </c>
      <c r="S5128" s="96">
        <f t="shared" si="3898"/>
        <v>0</v>
      </c>
      <c r="T5128" s="93">
        <f t="shared" ref="T5128:T5133" si="3899">R5128-S5128</f>
        <v>0</v>
      </c>
      <c r="U5128" s="209">
        <v>2</v>
      </c>
    </row>
    <row r="5129" spans="1:21" s="60" customFormat="1" ht="15.75" hidden="1" customHeight="1" thickBot="1">
      <c r="A5129" s="163" t="s">
        <v>552</v>
      </c>
      <c r="B5129" s="213"/>
      <c r="C5129" s="54" t="s">
        <v>626</v>
      </c>
      <c r="D5129" s="73">
        <f t="shared" ref="D5129:O5129" si="3900">D5031-D5080</f>
        <v>67.883619300000007</v>
      </c>
      <c r="E5129" s="97">
        <f t="shared" si="3900"/>
        <v>64.431770169999993</v>
      </c>
      <c r="F5129" s="97">
        <f t="shared" si="3900"/>
        <v>67.67765326</v>
      </c>
      <c r="G5129" s="97">
        <f t="shared" si="3900"/>
        <v>66.177197660000004</v>
      </c>
      <c r="H5129" s="97">
        <f t="shared" si="3900"/>
        <v>64.062336450000004</v>
      </c>
      <c r="I5129" s="97">
        <f t="shared" si="3900"/>
        <v>70.084460570000005</v>
      </c>
      <c r="J5129" s="97">
        <f t="shared" si="3900"/>
        <v>64.542859289999996</v>
      </c>
      <c r="K5129" s="97">
        <f t="shared" si="3900"/>
        <v>66.324591069999997</v>
      </c>
      <c r="L5129" s="97">
        <f t="shared" si="3900"/>
        <v>67.285996870000005</v>
      </c>
      <c r="M5129" s="97">
        <f t="shared" si="3900"/>
        <v>63.60220073</v>
      </c>
      <c r="N5129" s="97">
        <f t="shared" si="3900"/>
        <v>67.21985651</v>
      </c>
      <c r="O5129" s="97">
        <f t="shared" si="3900"/>
        <v>64.982004099999997</v>
      </c>
      <c r="P5129" s="74">
        <f t="shared" si="3895"/>
        <v>794.27454598000008</v>
      </c>
      <c r="Q5129" s="127"/>
      <c r="R5129" s="96">
        <f t="shared" si="3898"/>
        <v>0</v>
      </c>
      <c r="S5129" s="96">
        <f t="shared" si="3898"/>
        <v>0</v>
      </c>
      <c r="T5129" s="93">
        <f t="shared" si="3899"/>
        <v>0</v>
      </c>
      <c r="U5129" s="209">
        <v>2</v>
      </c>
    </row>
    <row r="5130" spans="1:21" s="60" customFormat="1" ht="15.75" hidden="1" customHeight="1" thickBot="1">
      <c r="A5130" s="163" t="s">
        <v>552</v>
      </c>
      <c r="B5130" s="213"/>
      <c r="C5130" s="54" t="s">
        <v>722</v>
      </c>
      <c r="D5130" s="73">
        <f t="shared" ref="D5130:O5130" si="3901">D5032-D5081</f>
        <v>64.510063009999996</v>
      </c>
      <c r="E5130" s="97">
        <f t="shared" si="3901"/>
        <v>64.126707410000009</v>
      </c>
      <c r="F5130" s="97">
        <f t="shared" si="3901"/>
        <v>64.081537490000002</v>
      </c>
      <c r="G5130" s="97">
        <f t="shared" si="3901"/>
        <v>63.421463610000004</v>
      </c>
      <c r="H5130" s="97">
        <f t="shared" si="3901"/>
        <v>63.423347749999998</v>
      </c>
      <c r="I5130" s="97">
        <f t="shared" si="3901"/>
        <v>69.850541770000007</v>
      </c>
      <c r="J5130" s="97">
        <f t="shared" si="3901"/>
        <v>62.131904709999993</v>
      </c>
      <c r="K5130" s="97">
        <f t="shared" si="3901"/>
        <v>64.483945179999992</v>
      </c>
      <c r="L5130" s="97">
        <f t="shared" si="3901"/>
        <v>64.171263210000006</v>
      </c>
      <c r="M5130" s="97">
        <f t="shared" si="3901"/>
        <v>59.191510149999999</v>
      </c>
      <c r="N5130" s="97">
        <f t="shared" si="3901"/>
        <v>67.097631469999996</v>
      </c>
      <c r="O5130" s="97">
        <f t="shared" si="3901"/>
        <v>61.398353460000003</v>
      </c>
      <c r="P5130" s="74">
        <f t="shared" si="3895"/>
        <v>767.88826921999998</v>
      </c>
      <c r="Q5130" s="127"/>
      <c r="R5130" s="96">
        <f t="shared" si="3898"/>
        <v>0</v>
      </c>
      <c r="S5130" s="96">
        <f t="shared" si="3898"/>
        <v>0</v>
      </c>
      <c r="T5130" s="93">
        <f t="shared" si="3899"/>
        <v>0</v>
      </c>
      <c r="U5130" s="209">
        <v>2</v>
      </c>
    </row>
    <row r="5131" spans="1:21" s="60" customFormat="1" ht="15.75" hidden="1" customHeight="1" thickBot="1">
      <c r="A5131" s="163" t="s">
        <v>552</v>
      </c>
      <c r="B5131" s="213"/>
      <c r="C5131" s="54" t="s">
        <v>811</v>
      </c>
      <c r="D5131" s="73">
        <f t="shared" ref="D5131:O5131" si="3902">D5033-D5082</f>
        <v>63.189479779999999</v>
      </c>
      <c r="E5131" s="97">
        <f t="shared" si="3902"/>
        <v>60.308105059999995</v>
      </c>
      <c r="F5131" s="97">
        <f t="shared" si="3902"/>
        <v>64.569849630000007</v>
      </c>
      <c r="G5131" s="97">
        <f t="shared" si="3902"/>
        <v>60.801135030000005</v>
      </c>
      <c r="H5131" s="97">
        <f t="shared" si="3902"/>
        <v>60.30816011000001</v>
      </c>
      <c r="I5131" s="97">
        <f t="shared" si="3902"/>
        <v>64.200615709999965</v>
      </c>
      <c r="J5131" s="97">
        <f t="shared" si="3902"/>
        <v>59.532381990000026</v>
      </c>
      <c r="K5131" s="97">
        <f t="shared" si="3902"/>
        <v>62.640585570000034</v>
      </c>
      <c r="L5131" s="97">
        <f t="shared" si="3902"/>
        <v>61.62810117999998</v>
      </c>
      <c r="M5131" s="97">
        <f t="shared" si="3902"/>
        <v>61.71789870999995</v>
      </c>
      <c r="N5131" s="97">
        <f t="shared" si="3902"/>
        <v>63.514816390000036</v>
      </c>
      <c r="O5131" s="97">
        <f t="shared" si="3902"/>
        <v>60.583305799999977</v>
      </c>
      <c r="P5131" s="74">
        <f t="shared" si="3895"/>
        <v>742.99443496000004</v>
      </c>
      <c r="Q5131" s="127"/>
      <c r="R5131" s="96">
        <f t="shared" si="3898"/>
        <v>0</v>
      </c>
      <c r="S5131" s="96">
        <f t="shared" si="3898"/>
        <v>0</v>
      </c>
      <c r="T5131" s="93">
        <f t="shared" si="3899"/>
        <v>0</v>
      </c>
      <c r="U5131" s="209">
        <v>2</v>
      </c>
    </row>
    <row r="5132" spans="1:21" s="60" customFormat="1" ht="15.75" hidden="1" customHeight="1" thickBot="1">
      <c r="A5132" s="163" t="s">
        <v>552</v>
      </c>
      <c r="B5132" s="213"/>
      <c r="C5132" s="54" t="s">
        <v>890</v>
      </c>
      <c r="D5132" s="243">
        <f t="shared" ref="D5132:O5132" si="3903">D5034-D5083</f>
        <v>55.081856049999999</v>
      </c>
      <c r="E5132" s="284">
        <f t="shared" si="3903"/>
        <v>56.988467530000008</v>
      </c>
      <c r="F5132" s="284">
        <f t="shared" si="3903"/>
        <v>57.03106373</v>
      </c>
      <c r="G5132" s="284">
        <f t="shared" si="3903"/>
        <v>57.22259991</v>
      </c>
      <c r="H5132" s="284">
        <f t="shared" si="3903"/>
        <v>57.039719280000021</v>
      </c>
      <c r="I5132" s="284">
        <f t="shared" si="3903"/>
        <v>75.77332899999999</v>
      </c>
      <c r="J5132" s="284">
        <f t="shared" si="3903"/>
        <v>58.217052359999975</v>
      </c>
      <c r="K5132" s="284">
        <f t="shared" si="3903"/>
        <v>58.311907260000005</v>
      </c>
      <c r="L5132" s="284">
        <f t="shared" si="3903"/>
        <v>57.330956290000017</v>
      </c>
      <c r="M5132" s="284">
        <f t="shared" si="3903"/>
        <v>57.619640629999992</v>
      </c>
      <c r="N5132" s="284">
        <f t="shared" si="3903"/>
        <v>60.960514980000028</v>
      </c>
      <c r="O5132" s="284">
        <f t="shared" si="3903"/>
        <v>59.789487779999995</v>
      </c>
      <c r="P5132" s="244">
        <f t="shared" si="3895"/>
        <v>711.36659480000003</v>
      </c>
      <c r="Q5132" s="127"/>
      <c r="R5132" s="73">
        <f t="shared" si="3898"/>
        <v>0</v>
      </c>
      <c r="S5132" s="96">
        <f t="shared" si="3898"/>
        <v>0</v>
      </c>
      <c r="T5132" s="76">
        <f>S5132-R5132</f>
        <v>0</v>
      </c>
      <c r="U5132" s="209">
        <v>2</v>
      </c>
    </row>
    <row r="5133" spans="1:21" s="60" customFormat="1" ht="15.75" hidden="1" customHeight="1" thickBot="1">
      <c r="A5133" s="163" t="s">
        <v>552</v>
      </c>
      <c r="B5133" s="213"/>
      <c r="C5133" s="54" t="s">
        <v>974</v>
      </c>
      <c r="D5133" s="73">
        <f t="shared" ref="D5133:O5133" si="3904">D5035-D5084</f>
        <v>59.020353039999996</v>
      </c>
      <c r="E5133" s="97">
        <f t="shared" si="3904"/>
        <v>56.955095719999996</v>
      </c>
      <c r="F5133" s="97">
        <f t="shared" si="3904"/>
        <v>60.074551699999994</v>
      </c>
      <c r="G5133" s="97">
        <f t="shared" si="3904"/>
        <v>62.671491410000009</v>
      </c>
      <c r="H5133" s="97">
        <f t="shared" si="3904"/>
        <v>59.595823070000016</v>
      </c>
      <c r="I5133" s="97">
        <f t="shared" si="3904"/>
        <v>63.197384140000004</v>
      </c>
      <c r="J5133" s="97">
        <f t="shared" si="3904"/>
        <v>60.270829990000003</v>
      </c>
      <c r="K5133" s="97">
        <f t="shared" si="3904"/>
        <v>60.745040190000019</v>
      </c>
      <c r="L5133" s="97">
        <f t="shared" si="3904"/>
        <v>60.723901369999965</v>
      </c>
      <c r="M5133" s="97">
        <f t="shared" si="3904"/>
        <v>57.497644010000045</v>
      </c>
      <c r="N5133" s="97">
        <f t="shared" si="3904"/>
        <v>61.214676410000038</v>
      </c>
      <c r="O5133" s="97">
        <f t="shared" si="3904"/>
        <v>59.050635889999967</v>
      </c>
      <c r="P5133" s="74">
        <f t="shared" si="3895"/>
        <v>721.01742694000006</v>
      </c>
      <c r="Q5133" s="127"/>
      <c r="R5133" s="96">
        <f t="shared" si="3898"/>
        <v>730.2</v>
      </c>
      <c r="S5133" s="96">
        <f t="shared" si="3898"/>
        <v>730.2</v>
      </c>
      <c r="T5133" s="93">
        <f t="shared" si="3899"/>
        <v>0</v>
      </c>
      <c r="U5133" s="209">
        <v>2</v>
      </c>
    </row>
    <row r="5134" spans="1:21" s="60" customFormat="1" ht="15.75" hidden="1" customHeight="1" thickBot="1">
      <c r="A5134" s="163" t="s">
        <v>552</v>
      </c>
      <c r="B5134" s="62">
        <f>+B5118+1</f>
        <v>888</v>
      </c>
      <c r="C5134" s="54" t="s">
        <v>2235</v>
      </c>
      <c r="D5134" s="73">
        <f t="shared" ref="D5134:O5134" si="3905">D5036-D5085</f>
        <v>61.7</v>
      </c>
      <c r="E5134" s="97">
        <f t="shared" si="3905"/>
        <v>61.9</v>
      </c>
      <c r="F5134" s="97">
        <f t="shared" si="3905"/>
        <v>61.7</v>
      </c>
      <c r="G5134" s="97">
        <f t="shared" si="3905"/>
        <v>62.9</v>
      </c>
      <c r="H5134" s="97">
        <f t="shared" si="3905"/>
        <v>63.6</v>
      </c>
      <c r="I5134" s="97">
        <f t="shared" si="3905"/>
        <v>67.900000000000006</v>
      </c>
      <c r="J5134" s="97">
        <f t="shared" si="3905"/>
        <v>61.9</v>
      </c>
      <c r="K5134" s="97">
        <f t="shared" si="3905"/>
        <v>62.6</v>
      </c>
      <c r="L5134" s="97">
        <f t="shared" si="3905"/>
        <v>63.4</v>
      </c>
      <c r="M5134" s="97">
        <f t="shared" si="3905"/>
        <v>63.9</v>
      </c>
      <c r="N5134" s="97">
        <f t="shared" si="3905"/>
        <v>65.400000000000006</v>
      </c>
      <c r="O5134" s="97">
        <f t="shared" si="3905"/>
        <v>65.700000000000045</v>
      </c>
      <c r="P5134" s="74">
        <f>SUM(D5134:O5134)</f>
        <v>762.6</v>
      </c>
      <c r="Q5134" s="75"/>
      <c r="R5134" s="73">
        <f t="shared" si="3898"/>
        <v>762.6</v>
      </c>
      <c r="S5134" s="96">
        <f t="shared" si="3898"/>
        <v>762.6</v>
      </c>
      <c r="T5134" s="93">
        <f>R5134-S5134</f>
        <v>0</v>
      </c>
      <c r="U5134" s="209">
        <v>2</v>
      </c>
    </row>
    <row r="5135" spans="1:21" s="60" customFormat="1" ht="15.75" hidden="1" customHeight="1" thickBot="1">
      <c r="A5135" s="163" t="s">
        <v>552</v>
      </c>
      <c r="B5135" s="213"/>
      <c r="C5135" s="54" t="s">
        <v>1110</v>
      </c>
      <c r="D5135" s="73">
        <f t="shared" ref="D5135:O5135" si="3906">D5037-D5086</f>
        <v>59.410946320000001</v>
      </c>
      <c r="E5135" s="97">
        <f t="shared" si="3906"/>
        <v>58.573440900000001</v>
      </c>
      <c r="F5135" s="97">
        <f t="shared" si="3906"/>
        <v>60.328696930000007</v>
      </c>
      <c r="G5135" s="97">
        <f t="shared" si="3906"/>
        <v>58.94203078000001</v>
      </c>
      <c r="H5135" s="97">
        <f t="shared" si="3906"/>
        <v>56.377050659999981</v>
      </c>
      <c r="I5135" s="97">
        <f t="shared" si="3906"/>
        <v>62.236373780000008</v>
      </c>
      <c r="J5135" s="97">
        <f t="shared" si="3906"/>
        <v>57.509423019999986</v>
      </c>
      <c r="K5135" s="97">
        <f t="shared" si="3906"/>
        <v>58.250486140000021</v>
      </c>
      <c r="L5135" s="97">
        <f t="shared" si="3906"/>
        <v>57.640788430000043</v>
      </c>
      <c r="M5135" s="97">
        <f t="shared" si="3906"/>
        <v>57.958178800000042</v>
      </c>
      <c r="N5135" s="97">
        <f t="shared" si="3906"/>
        <v>58.401424890000044</v>
      </c>
      <c r="O5135" s="97">
        <f t="shared" si="3906"/>
        <v>51.96186900999998</v>
      </c>
      <c r="P5135" s="74">
        <f t="shared" si="3895"/>
        <v>697.59070966000013</v>
      </c>
      <c r="Q5135" s="75"/>
      <c r="R5135" s="96">
        <f t="shared" si="3898"/>
        <v>706.2</v>
      </c>
      <c r="S5135" s="96">
        <f t="shared" si="3898"/>
        <v>706.2</v>
      </c>
      <c r="T5135" s="273">
        <f>R5135-S5135</f>
        <v>0</v>
      </c>
      <c r="U5135" s="209">
        <v>2</v>
      </c>
    </row>
    <row r="5136" spans="1:21" s="60" customFormat="1" ht="15.75" hidden="1" customHeight="1" thickBot="1">
      <c r="A5136" s="163" t="s">
        <v>552</v>
      </c>
      <c r="B5136" s="62"/>
      <c r="C5136" s="54" t="s">
        <v>2132</v>
      </c>
      <c r="D5136" s="73">
        <f t="shared" ref="D5136:O5136" si="3907">D5038-D5087</f>
        <v>59.319417090000002</v>
      </c>
      <c r="E5136" s="97">
        <f t="shared" si="3907"/>
        <v>56.688941800000009</v>
      </c>
      <c r="F5136" s="97">
        <f t="shared" si="3907"/>
        <v>55.907936720000009</v>
      </c>
      <c r="G5136" s="97">
        <f t="shared" si="3907"/>
        <v>57.116236500000014</v>
      </c>
      <c r="H5136" s="97">
        <f t="shared" si="3907"/>
        <v>56.398156180000001</v>
      </c>
      <c r="I5136" s="97">
        <f t="shared" si="3907"/>
        <v>62.718884049999986</v>
      </c>
      <c r="J5136" s="97">
        <f t="shared" si="3907"/>
        <v>55.060057540000003</v>
      </c>
      <c r="K5136" s="97">
        <f t="shared" si="3907"/>
        <v>56.33484009</v>
      </c>
      <c r="L5136" s="97">
        <f t="shared" si="3907"/>
        <v>59.38489947000005</v>
      </c>
      <c r="M5136" s="97">
        <f t="shared" si="3907"/>
        <v>57.816701070000022</v>
      </c>
      <c r="N5136" s="97">
        <f t="shared" si="3907"/>
        <v>58.681712930000003</v>
      </c>
      <c r="O5136" s="97">
        <f t="shared" si="3907"/>
        <v>57.368215640000017</v>
      </c>
      <c r="P5136" s="74">
        <f t="shared" ref="P5136:P5145" si="3908">SUM(D5136:O5136)</f>
        <v>692.79599908000012</v>
      </c>
      <c r="Q5136" s="75"/>
      <c r="R5136" s="73">
        <f t="shared" si="3898"/>
        <v>682.2</v>
      </c>
      <c r="S5136" s="96">
        <f t="shared" si="3898"/>
        <v>682.2</v>
      </c>
      <c r="T5136" s="273">
        <f t="shared" ref="T5136:T5145" si="3909">R5136-S5136</f>
        <v>0</v>
      </c>
      <c r="U5136" s="209">
        <v>2</v>
      </c>
    </row>
    <row r="5137" spans="1:21" s="60" customFormat="1" ht="15.75" hidden="1" customHeight="1" thickBot="1">
      <c r="A5137" s="163" t="s">
        <v>552</v>
      </c>
      <c r="B5137" s="62"/>
      <c r="C5137" s="54" t="s">
        <v>2133</v>
      </c>
      <c r="D5137" s="77">
        <f t="shared" ref="D5137:N5137" si="3910">D5039-D5088</f>
        <v>56.212693710000003</v>
      </c>
      <c r="E5137" s="171">
        <f t="shared" si="3910"/>
        <v>55.569520879999992</v>
      </c>
      <c r="F5137" s="171">
        <f t="shared" si="3910"/>
        <v>58.835327820000003</v>
      </c>
      <c r="G5137" s="171">
        <f t="shared" si="3910"/>
        <v>54.63509565999999</v>
      </c>
      <c r="H5137" s="171">
        <f t="shared" si="3910"/>
        <v>55.392680799999994</v>
      </c>
      <c r="I5137" s="171">
        <f t="shared" si="3910"/>
        <v>62.191289419999976</v>
      </c>
      <c r="J5137" s="171">
        <f t="shared" si="3910"/>
        <v>54.64742812999998</v>
      </c>
      <c r="K5137" s="171">
        <f t="shared" si="3910"/>
        <v>55.967310300000008</v>
      </c>
      <c r="L5137" s="171">
        <f t="shared" si="3910"/>
        <v>55.62077026999998</v>
      </c>
      <c r="M5137" s="171">
        <f t="shared" si="3910"/>
        <v>54.398975489999998</v>
      </c>
      <c r="N5137" s="171">
        <f t="shared" si="3910"/>
        <v>59.202865810000048</v>
      </c>
      <c r="O5137" s="241">
        <f t="shared" ref="O5137:O5145" si="3911">(R5137)-SUM(D5137:N5137)</f>
        <v>49.526041710000072</v>
      </c>
      <c r="P5137" s="78">
        <f t="shared" si="3908"/>
        <v>672.2</v>
      </c>
      <c r="Q5137" s="180"/>
      <c r="R5137" s="73">
        <f t="shared" si="3898"/>
        <v>672.2</v>
      </c>
      <c r="S5137" s="96">
        <f t="shared" si="3898"/>
        <v>672.2</v>
      </c>
      <c r="T5137" s="93">
        <f t="shared" si="3909"/>
        <v>0</v>
      </c>
      <c r="U5137" s="209">
        <v>2</v>
      </c>
    </row>
    <row r="5138" spans="1:21" s="60" customFormat="1" ht="15.75" hidden="1" customHeight="1" thickBot="1">
      <c r="A5138" s="163" t="s">
        <v>552</v>
      </c>
      <c r="B5138" s="62"/>
      <c r="C5138" s="54" t="s">
        <v>2134</v>
      </c>
      <c r="D5138" s="73">
        <f t="shared" ref="D5138:N5138" si="3912">D5040-D5089</f>
        <v>56.426331329999996</v>
      </c>
      <c r="E5138" s="97">
        <f t="shared" si="3912"/>
        <v>56.812231729999993</v>
      </c>
      <c r="F5138" s="97">
        <f t="shared" si="3912"/>
        <v>56.077658909999997</v>
      </c>
      <c r="G5138" s="97">
        <f t="shared" si="3912"/>
        <v>55.878520750000007</v>
      </c>
      <c r="H5138" s="97">
        <f t="shared" si="3912"/>
        <v>55.565120979999989</v>
      </c>
      <c r="I5138" s="97">
        <f t="shared" si="3912"/>
        <v>62.389487620000011</v>
      </c>
      <c r="J5138" s="97">
        <f t="shared" si="3912"/>
        <v>56.230758170000001</v>
      </c>
      <c r="K5138" s="97">
        <f t="shared" si="3912"/>
        <v>56.596951520000005</v>
      </c>
      <c r="L5138" s="97">
        <f t="shared" si="3912"/>
        <v>53.256206350000014</v>
      </c>
      <c r="M5138" s="97">
        <f t="shared" si="3912"/>
        <v>58.28788469999995</v>
      </c>
      <c r="N5138" s="97">
        <f t="shared" si="3912"/>
        <v>59.220763820000002</v>
      </c>
      <c r="O5138" s="160">
        <f t="shared" si="3911"/>
        <v>47.55808411999999</v>
      </c>
      <c r="P5138" s="74">
        <f t="shared" si="3908"/>
        <v>674.3</v>
      </c>
      <c r="Q5138" s="180"/>
      <c r="R5138" s="73">
        <f t="shared" si="3898"/>
        <v>674.3</v>
      </c>
      <c r="S5138" s="96">
        <f t="shared" si="3898"/>
        <v>674.3</v>
      </c>
      <c r="T5138" s="93">
        <f t="shared" si="3909"/>
        <v>0</v>
      </c>
      <c r="U5138" s="209">
        <v>2</v>
      </c>
    </row>
    <row r="5139" spans="1:21" s="60" customFormat="1" ht="15.75" hidden="1" customHeight="1" thickBot="1">
      <c r="A5139" s="163" t="s">
        <v>552</v>
      </c>
      <c r="B5139" s="62"/>
      <c r="C5139" s="54" t="s">
        <v>2135</v>
      </c>
      <c r="D5139" s="73">
        <f t="shared" ref="D5139:N5139" si="3913">D5041-D5090</f>
        <v>57.953824210000001</v>
      </c>
      <c r="E5139" s="97">
        <f t="shared" si="3913"/>
        <v>54.974522190000016</v>
      </c>
      <c r="F5139" s="97">
        <f t="shared" si="3913"/>
        <v>56.780149340000008</v>
      </c>
      <c r="G5139" s="97">
        <f t="shared" si="3913"/>
        <v>60.567470689999993</v>
      </c>
      <c r="H5139" s="97">
        <f t="shared" si="3913"/>
        <v>60.296047070000014</v>
      </c>
      <c r="I5139" s="97">
        <f t="shared" si="3913"/>
        <v>65.893274509999969</v>
      </c>
      <c r="J5139" s="97">
        <f t="shared" si="3913"/>
        <v>54.239439539999978</v>
      </c>
      <c r="K5139" s="97">
        <f t="shared" si="3913"/>
        <v>59.316649050000024</v>
      </c>
      <c r="L5139" s="97">
        <f t="shared" si="3913"/>
        <v>59.585724749999997</v>
      </c>
      <c r="M5139" s="97">
        <f t="shared" si="3913"/>
        <v>61.387641440000031</v>
      </c>
      <c r="N5139" s="97">
        <f t="shared" si="3913"/>
        <v>61.003512409999985</v>
      </c>
      <c r="O5139" s="160">
        <f t="shared" si="3911"/>
        <v>58.701744800000029</v>
      </c>
      <c r="P5139" s="74">
        <f t="shared" si="3908"/>
        <v>710.7</v>
      </c>
      <c r="Q5139" s="127"/>
      <c r="R5139" s="96">
        <f t="shared" si="3898"/>
        <v>710.7</v>
      </c>
      <c r="S5139" s="96">
        <f t="shared" si="3898"/>
        <v>710.7</v>
      </c>
      <c r="T5139" s="93">
        <f t="shared" si="3909"/>
        <v>0</v>
      </c>
      <c r="U5139" s="209">
        <v>2</v>
      </c>
    </row>
    <row r="5140" spans="1:21" s="60" customFormat="1" ht="15.75" hidden="1" customHeight="1" thickBot="1">
      <c r="A5140" s="163" t="s">
        <v>552</v>
      </c>
      <c r="B5140" s="62">
        <f>+B5134+1</f>
        <v>889</v>
      </c>
      <c r="C5140" s="54" t="s">
        <v>2136</v>
      </c>
      <c r="D5140" s="73">
        <f t="shared" ref="D5140:N5140" si="3914">D5042-D5091</f>
        <v>60.171026529999978</v>
      </c>
      <c r="E5140" s="97">
        <f t="shared" si="3914"/>
        <v>58.947029530000009</v>
      </c>
      <c r="F5140" s="97">
        <f t="shared" si="3914"/>
        <v>59.650183499999997</v>
      </c>
      <c r="G5140" s="97">
        <f t="shared" si="3914"/>
        <v>58.232778269999983</v>
      </c>
      <c r="H5140" s="97">
        <f t="shared" si="3914"/>
        <v>61.314947440000026</v>
      </c>
      <c r="I5140" s="97">
        <f t="shared" si="3914"/>
        <v>60.759650420000014</v>
      </c>
      <c r="J5140" s="97">
        <f t="shared" si="3914"/>
        <v>59.986805059999995</v>
      </c>
      <c r="K5140" s="97">
        <f t="shared" si="3914"/>
        <v>62.315691689999994</v>
      </c>
      <c r="L5140" s="97">
        <f t="shared" si="3914"/>
        <v>60.122662020000014</v>
      </c>
      <c r="M5140" s="97">
        <f t="shared" si="3914"/>
        <v>56.87523226999997</v>
      </c>
      <c r="N5140" s="97">
        <f t="shared" si="3914"/>
        <v>62.195129350000002</v>
      </c>
      <c r="O5140" s="160">
        <f t="shared" si="3911"/>
        <v>71.628863920000072</v>
      </c>
      <c r="P5140" s="74">
        <f t="shared" si="3908"/>
        <v>732.2</v>
      </c>
      <c r="Q5140" s="127"/>
      <c r="R5140" s="96">
        <f t="shared" si="3898"/>
        <v>732.2</v>
      </c>
      <c r="S5140" s="96">
        <f t="shared" si="3898"/>
        <v>732.2</v>
      </c>
      <c r="T5140" s="93">
        <f t="shared" si="3909"/>
        <v>0</v>
      </c>
      <c r="U5140" s="209">
        <v>2</v>
      </c>
    </row>
    <row r="5141" spans="1:21" s="60" customFormat="1" ht="15.75" hidden="1" customHeight="1" thickBot="1">
      <c r="A5141" s="163" t="s">
        <v>552</v>
      </c>
      <c r="B5141" s="213">
        <f>+B5140+1</f>
        <v>890</v>
      </c>
      <c r="C5141" s="54" t="s">
        <v>2137</v>
      </c>
      <c r="D5141" s="73">
        <f t="shared" ref="D5141:N5141" si="3915">D5043-D5092</f>
        <v>58.233906179999998</v>
      </c>
      <c r="E5141" s="97">
        <f t="shared" si="3915"/>
        <v>62.75409518</v>
      </c>
      <c r="F5141" s="97">
        <f t="shared" si="3915"/>
        <v>59.681447829999996</v>
      </c>
      <c r="G5141" s="97">
        <f t="shared" si="3915"/>
        <v>60.934587530000016</v>
      </c>
      <c r="H5141" s="97">
        <f t="shared" si="3915"/>
        <v>60.117265239999995</v>
      </c>
      <c r="I5141" s="97">
        <f t="shared" si="3915"/>
        <v>67.271931109999969</v>
      </c>
      <c r="J5141" s="97">
        <f t="shared" si="3915"/>
        <v>62.586043910000001</v>
      </c>
      <c r="K5141" s="97">
        <f t="shared" si="3915"/>
        <v>57.298192529999994</v>
      </c>
      <c r="L5141" s="97">
        <f t="shared" si="3915"/>
        <v>61.518121439999959</v>
      </c>
      <c r="M5141" s="97">
        <f t="shared" si="3915"/>
        <v>64.294764999999984</v>
      </c>
      <c r="N5141" s="97">
        <f t="shared" si="3915"/>
        <v>63.64488222</v>
      </c>
      <c r="O5141" s="160">
        <f t="shared" si="3911"/>
        <v>69.164761830000089</v>
      </c>
      <c r="P5141" s="74">
        <f t="shared" si="3908"/>
        <v>747.5</v>
      </c>
      <c r="Q5141" s="127"/>
      <c r="R5141" s="96">
        <f t="shared" si="3898"/>
        <v>747.5</v>
      </c>
      <c r="S5141" s="96">
        <f t="shared" si="3898"/>
        <v>747.5</v>
      </c>
      <c r="T5141" s="93">
        <f t="shared" si="3909"/>
        <v>0</v>
      </c>
      <c r="U5141" s="209">
        <v>2</v>
      </c>
    </row>
    <row r="5142" spans="1:21" s="60" customFormat="1" ht="15.75" hidden="1" customHeight="1" thickBot="1">
      <c r="A5142" s="163" t="s">
        <v>552</v>
      </c>
      <c r="B5142" s="213"/>
      <c r="C5142" s="54" t="s">
        <v>2138</v>
      </c>
      <c r="D5142" s="73">
        <f t="shared" ref="D5142:N5142" si="3916">D5044-D5093</f>
        <v>57.016820840000001</v>
      </c>
      <c r="E5142" s="97">
        <f t="shared" si="3916"/>
        <v>63.260964829999999</v>
      </c>
      <c r="F5142" s="97">
        <f t="shared" si="3916"/>
        <v>58.544458250000005</v>
      </c>
      <c r="G5142" s="97">
        <f t="shared" si="3916"/>
        <v>62.726991459999994</v>
      </c>
      <c r="H5142" s="97">
        <f t="shared" si="3916"/>
        <v>62.705831829999994</v>
      </c>
      <c r="I5142" s="97">
        <f t="shared" si="3916"/>
        <v>60.496069190000014</v>
      </c>
      <c r="J5142" s="97">
        <f t="shared" si="3916"/>
        <v>63.578754410000002</v>
      </c>
      <c r="K5142" s="97">
        <f t="shared" si="3916"/>
        <v>63.6</v>
      </c>
      <c r="L5142" s="97">
        <f t="shared" si="3916"/>
        <v>64.5</v>
      </c>
      <c r="M5142" s="97">
        <f t="shared" si="3916"/>
        <v>64.900000000000006</v>
      </c>
      <c r="N5142" s="97">
        <f t="shared" si="3916"/>
        <v>66.5</v>
      </c>
      <c r="O5142" s="160">
        <f t="shared" si="3911"/>
        <v>66.670109190000062</v>
      </c>
      <c r="P5142" s="74">
        <f t="shared" si="3908"/>
        <v>754.5</v>
      </c>
      <c r="Q5142" s="127"/>
      <c r="R5142" s="96">
        <f t="shared" si="3898"/>
        <v>754.5</v>
      </c>
      <c r="S5142" s="96">
        <f t="shared" si="3898"/>
        <v>754.5</v>
      </c>
      <c r="T5142" s="93">
        <f t="shared" si="3909"/>
        <v>0</v>
      </c>
      <c r="U5142" s="209">
        <v>2</v>
      </c>
    </row>
    <row r="5143" spans="1:21" s="60" customFormat="1" ht="15.75" hidden="1" customHeight="1" thickBot="1">
      <c r="A5143" s="163" t="s">
        <v>552</v>
      </c>
      <c r="B5143" s="213"/>
      <c r="C5143" s="54" t="s">
        <v>2139</v>
      </c>
      <c r="D5143" s="73">
        <f t="shared" ref="D5143:N5143" si="3917">D5045-D5094</f>
        <v>61.7</v>
      </c>
      <c r="E5143" s="97">
        <f t="shared" si="3917"/>
        <v>61.9</v>
      </c>
      <c r="F5143" s="97">
        <f t="shared" si="3917"/>
        <v>61.7</v>
      </c>
      <c r="G5143" s="97">
        <f t="shared" si="3917"/>
        <v>62.9</v>
      </c>
      <c r="H5143" s="97">
        <f t="shared" si="3917"/>
        <v>63.6</v>
      </c>
      <c r="I5143" s="97">
        <f t="shared" si="3917"/>
        <v>67.900000000000006</v>
      </c>
      <c r="J5143" s="97">
        <f t="shared" si="3917"/>
        <v>61.9</v>
      </c>
      <c r="K5143" s="97">
        <f t="shared" si="3917"/>
        <v>62.6</v>
      </c>
      <c r="L5143" s="97">
        <f t="shared" si="3917"/>
        <v>63.4</v>
      </c>
      <c r="M5143" s="97">
        <f t="shared" si="3917"/>
        <v>63.9</v>
      </c>
      <c r="N5143" s="97">
        <f t="shared" si="3917"/>
        <v>65.400000000000006</v>
      </c>
      <c r="O5143" s="160">
        <f t="shared" si="3911"/>
        <v>65.700000000000045</v>
      </c>
      <c r="P5143" s="74">
        <f t="shared" si="3908"/>
        <v>762.6</v>
      </c>
      <c r="Q5143" s="127"/>
      <c r="R5143" s="96">
        <f t="shared" si="3898"/>
        <v>762.6</v>
      </c>
      <c r="S5143" s="96">
        <f t="shared" si="3898"/>
        <v>762.6</v>
      </c>
      <c r="T5143" s="93">
        <f t="shared" si="3909"/>
        <v>0</v>
      </c>
      <c r="U5143" s="209">
        <v>2</v>
      </c>
    </row>
    <row r="5144" spans="1:21" s="60" customFormat="1" ht="15.75" hidden="1" customHeight="1" thickBot="1">
      <c r="A5144" s="163" t="s">
        <v>552</v>
      </c>
      <c r="B5144" s="213"/>
      <c r="C5144" s="54" t="s">
        <v>2140</v>
      </c>
      <c r="D5144" s="73">
        <f t="shared" ref="D5144:N5144" si="3918">D5046-D5095</f>
        <v>0</v>
      </c>
      <c r="E5144" s="97">
        <f t="shared" si="3918"/>
        <v>0</v>
      </c>
      <c r="F5144" s="97">
        <f t="shared" si="3918"/>
        <v>0</v>
      </c>
      <c r="G5144" s="97">
        <f t="shared" si="3918"/>
        <v>0</v>
      </c>
      <c r="H5144" s="97">
        <f t="shared" si="3918"/>
        <v>0</v>
      </c>
      <c r="I5144" s="97">
        <f t="shared" si="3918"/>
        <v>0</v>
      </c>
      <c r="J5144" s="97">
        <f t="shared" si="3918"/>
        <v>0</v>
      </c>
      <c r="K5144" s="97">
        <f t="shared" si="3918"/>
        <v>0</v>
      </c>
      <c r="L5144" s="97">
        <f t="shared" si="3918"/>
        <v>0</v>
      </c>
      <c r="M5144" s="97">
        <f t="shared" si="3918"/>
        <v>0</v>
      </c>
      <c r="N5144" s="97">
        <f t="shared" si="3918"/>
        <v>0</v>
      </c>
      <c r="O5144" s="160">
        <f t="shared" si="3911"/>
        <v>0</v>
      </c>
      <c r="P5144" s="74">
        <f t="shared" si="3908"/>
        <v>0</v>
      </c>
      <c r="Q5144" s="127"/>
      <c r="R5144" s="96">
        <f t="shared" si="3898"/>
        <v>0</v>
      </c>
      <c r="S5144" s="96">
        <f t="shared" si="3898"/>
        <v>0</v>
      </c>
      <c r="T5144" s="93">
        <f t="shared" si="3909"/>
        <v>0</v>
      </c>
      <c r="U5144" s="209">
        <v>2</v>
      </c>
    </row>
    <row r="5145" spans="1:21" s="60" customFormat="1" ht="15.75" hidden="1" customHeight="1" thickBot="1">
      <c r="A5145" s="163" t="s">
        <v>552</v>
      </c>
      <c r="B5145" s="213"/>
      <c r="C5145" s="54" t="s">
        <v>2141</v>
      </c>
      <c r="D5145" s="73">
        <f t="shared" ref="D5145:N5145" si="3919">D5047-D5096</f>
        <v>0</v>
      </c>
      <c r="E5145" s="97">
        <f t="shared" si="3919"/>
        <v>0</v>
      </c>
      <c r="F5145" s="97">
        <f t="shared" si="3919"/>
        <v>0</v>
      </c>
      <c r="G5145" s="97">
        <f t="shared" si="3919"/>
        <v>0</v>
      </c>
      <c r="H5145" s="97">
        <f t="shared" si="3919"/>
        <v>0</v>
      </c>
      <c r="I5145" s="97">
        <f t="shared" si="3919"/>
        <v>0</v>
      </c>
      <c r="J5145" s="97">
        <f t="shared" si="3919"/>
        <v>0</v>
      </c>
      <c r="K5145" s="97">
        <f t="shared" si="3919"/>
        <v>0</v>
      </c>
      <c r="L5145" s="97">
        <f t="shared" si="3919"/>
        <v>0</v>
      </c>
      <c r="M5145" s="97">
        <f t="shared" si="3919"/>
        <v>0</v>
      </c>
      <c r="N5145" s="97">
        <f t="shared" si="3919"/>
        <v>0</v>
      </c>
      <c r="O5145" s="160">
        <f t="shared" si="3911"/>
        <v>0</v>
      </c>
      <c r="P5145" s="74">
        <f t="shared" si="3908"/>
        <v>0</v>
      </c>
      <c r="Q5145" s="127"/>
      <c r="R5145" s="96">
        <f t="shared" si="3898"/>
        <v>0</v>
      </c>
      <c r="S5145" s="96">
        <f t="shared" si="3898"/>
        <v>0</v>
      </c>
      <c r="T5145" s="93">
        <f t="shared" si="3909"/>
        <v>0</v>
      </c>
      <c r="U5145" s="209">
        <v>2</v>
      </c>
    </row>
    <row r="5146" spans="1:21" s="60" customFormat="1" ht="15.75" hidden="1" customHeight="1" thickBot="1">
      <c r="A5146" s="163" t="s">
        <v>552</v>
      </c>
      <c r="B5146" s="213"/>
      <c r="C5146" s="54" t="s">
        <v>2607</v>
      </c>
      <c r="D5146" s="73">
        <f t="shared" ref="D5146:N5146" si="3920">D5048-D5097</f>
        <v>0</v>
      </c>
      <c r="E5146" s="97">
        <f t="shared" si="3920"/>
        <v>0</v>
      </c>
      <c r="F5146" s="97">
        <f t="shared" si="3920"/>
        <v>0</v>
      </c>
      <c r="G5146" s="97">
        <f t="shared" si="3920"/>
        <v>0</v>
      </c>
      <c r="H5146" s="97">
        <f t="shared" si="3920"/>
        <v>0</v>
      </c>
      <c r="I5146" s="97">
        <f t="shared" si="3920"/>
        <v>0</v>
      </c>
      <c r="J5146" s="97">
        <f t="shared" si="3920"/>
        <v>0</v>
      </c>
      <c r="K5146" s="97">
        <f t="shared" si="3920"/>
        <v>0</v>
      </c>
      <c r="L5146" s="97">
        <f t="shared" si="3920"/>
        <v>0</v>
      </c>
      <c r="M5146" s="97">
        <f t="shared" si="3920"/>
        <v>0</v>
      </c>
      <c r="N5146" s="97">
        <f t="shared" si="3920"/>
        <v>0</v>
      </c>
      <c r="O5146" s="160">
        <f t="shared" ref="O5146:O5148" si="3921">(R5146)-SUM(D5146:N5146)</f>
        <v>0</v>
      </c>
      <c r="P5146" s="74">
        <f t="shared" ref="P5146:P5148" si="3922">SUM(D5146:O5146)</f>
        <v>0</v>
      </c>
      <c r="Q5146" s="127"/>
      <c r="R5146" s="96">
        <f t="shared" ref="R5146:S5146" si="3923">R5048-R5097</f>
        <v>0</v>
      </c>
      <c r="S5146" s="96">
        <f t="shared" si="3923"/>
        <v>0</v>
      </c>
      <c r="T5146" s="93">
        <f t="shared" ref="T5146:T5148" si="3924">R5146-S5146</f>
        <v>0</v>
      </c>
      <c r="U5146" s="209">
        <v>2</v>
      </c>
    </row>
    <row r="5147" spans="1:21" s="60" customFormat="1" ht="15.75" hidden="1" customHeight="1" thickBot="1">
      <c r="A5147" s="163" t="s">
        <v>552</v>
      </c>
      <c r="B5147" s="213"/>
      <c r="C5147" s="54" t="s">
        <v>2703</v>
      </c>
      <c r="D5147" s="73">
        <f t="shared" ref="D5147:N5147" si="3925">D5049-D5098</f>
        <v>0</v>
      </c>
      <c r="E5147" s="97">
        <f t="shared" si="3925"/>
        <v>0</v>
      </c>
      <c r="F5147" s="97">
        <f t="shared" si="3925"/>
        <v>0</v>
      </c>
      <c r="G5147" s="97">
        <f t="shared" si="3925"/>
        <v>0</v>
      </c>
      <c r="H5147" s="97">
        <f t="shared" si="3925"/>
        <v>0</v>
      </c>
      <c r="I5147" s="97">
        <f t="shared" si="3925"/>
        <v>0</v>
      </c>
      <c r="J5147" s="97">
        <f t="shared" si="3925"/>
        <v>0</v>
      </c>
      <c r="K5147" s="97">
        <f t="shared" si="3925"/>
        <v>0</v>
      </c>
      <c r="L5147" s="97">
        <f t="shared" si="3925"/>
        <v>0</v>
      </c>
      <c r="M5147" s="97">
        <f t="shared" si="3925"/>
        <v>0</v>
      </c>
      <c r="N5147" s="97">
        <f t="shared" si="3925"/>
        <v>0</v>
      </c>
      <c r="O5147" s="160">
        <f t="shared" si="3921"/>
        <v>0</v>
      </c>
      <c r="P5147" s="74">
        <f t="shared" si="3922"/>
        <v>0</v>
      </c>
      <c r="Q5147" s="127"/>
      <c r="R5147" s="96">
        <f t="shared" ref="R5147:S5147" si="3926">R5049-R5098</f>
        <v>0</v>
      </c>
      <c r="S5147" s="96">
        <f t="shared" si="3926"/>
        <v>0</v>
      </c>
      <c r="T5147" s="93">
        <f t="shared" si="3924"/>
        <v>0</v>
      </c>
      <c r="U5147" s="209">
        <v>2</v>
      </c>
    </row>
    <row r="5148" spans="1:21" s="60" customFormat="1" ht="15.75" hidden="1" customHeight="1" thickBot="1">
      <c r="A5148" s="163" t="s">
        <v>552</v>
      </c>
      <c r="B5148" s="213"/>
      <c r="C5148" s="54" t="s">
        <v>2799</v>
      </c>
      <c r="D5148" s="73">
        <f t="shared" ref="D5148:N5148" si="3927">D5050-D5099</f>
        <v>0</v>
      </c>
      <c r="E5148" s="97">
        <f t="shared" si="3927"/>
        <v>0</v>
      </c>
      <c r="F5148" s="97">
        <f t="shared" si="3927"/>
        <v>0</v>
      </c>
      <c r="G5148" s="97">
        <f t="shared" si="3927"/>
        <v>0</v>
      </c>
      <c r="H5148" s="97">
        <f t="shared" si="3927"/>
        <v>0</v>
      </c>
      <c r="I5148" s="97">
        <f t="shared" si="3927"/>
        <v>0</v>
      </c>
      <c r="J5148" s="97">
        <f t="shared" si="3927"/>
        <v>0</v>
      </c>
      <c r="K5148" s="97">
        <f t="shared" si="3927"/>
        <v>0</v>
      </c>
      <c r="L5148" s="97">
        <f t="shared" si="3927"/>
        <v>0</v>
      </c>
      <c r="M5148" s="97">
        <f t="shared" si="3927"/>
        <v>0</v>
      </c>
      <c r="N5148" s="97">
        <f t="shared" si="3927"/>
        <v>0</v>
      </c>
      <c r="O5148" s="160">
        <f t="shared" si="3921"/>
        <v>0</v>
      </c>
      <c r="P5148" s="74">
        <f t="shared" si="3922"/>
        <v>0</v>
      </c>
      <c r="Q5148" s="127"/>
      <c r="R5148" s="96">
        <f t="shared" ref="R5148:S5148" si="3928">R5050-R5099</f>
        <v>0</v>
      </c>
      <c r="S5148" s="96">
        <f t="shared" si="3928"/>
        <v>0</v>
      </c>
      <c r="T5148" s="93">
        <f t="shared" si="3924"/>
        <v>0</v>
      </c>
      <c r="U5148" s="209">
        <v>2</v>
      </c>
    </row>
    <row r="5149" spans="1:21" s="118" customFormat="1" ht="15.6" hidden="1" customHeight="1" thickBot="1">
      <c r="A5149" s="192"/>
      <c r="B5149" s="82"/>
      <c r="D5149" s="84"/>
      <c r="E5149" s="84"/>
      <c r="F5149" s="84"/>
      <c r="G5149" s="84"/>
      <c r="H5149" s="84"/>
      <c r="I5149" s="84"/>
      <c r="J5149" s="84"/>
      <c r="K5149" s="84"/>
      <c r="L5149" s="84"/>
      <c r="M5149" s="84"/>
      <c r="N5149" s="84"/>
      <c r="O5149" s="84"/>
      <c r="P5149" s="84"/>
      <c r="Q5149" s="84"/>
      <c r="R5149" s="84"/>
      <c r="S5149" s="84"/>
      <c r="T5149" s="67"/>
      <c r="U5149" s="209">
        <v>2</v>
      </c>
    </row>
    <row r="5150" spans="1:21" s="60" customFormat="1" ht="15.75" hidden="1" customHeight="1" thickBot="1">
      <c r="A5150" s="193"/>
      <c r="B5150" s="213"/>
      <c r="C5150" s="40" t="s">
        <v>416</v>
      </c>
      <c r="D5150" s="299">
        <v>8.2071975296249128E-2</v>
      </c>
      <c r="E5150" s="299">
        <v>8.183691278960889E-2</v>
      </c>
      <c r="F5150" s="299">
        <v>8.2604007582934624E-2</v>
      </c>
      <c r="G5150" s="299">
        <v>8.3386032142385408E-2</v>
      </c>
      <c r="H5150" s="299">
        <v>8.2332500416120682E-2</v>
      </c>
      <c r="I5150" s="299">
        <v>8.1840514197902267E-2</v>
      </c>
      <c r="J5150" s="299">
        <v>8.3122153726711875E-2</v>
      </c>
      <c r="K5150" s="299">
        <v>8.4301807769827736E-2</v>
      </c>
      <c r="L5150" s="299">
        <v>8.4198023107606601E-2</v>
      </c>
      <c r="M5150" s="299">
        <v>8.4135669625787043E-2</v>
      </c>
      <c r="N5150" s="299">
        <v>8.575174110491654E-2</v>
      </c>
      <c r="O5150" s="299">
        <v>8.4418662239949288E-2</v>
      </c>
      <c r="P5150" s="290">
        <f t="shared" ref="P5150:P5153" si="3929">SUM(D5150:O5150)</f>
        <v>1</v>
      </c>
      <c r="Q5150" s="291"/>
      <c r="R5150" s="83"/>
      <c r="S5150" s="83"/>
      <c r="T5150" s="67"/>
      <c r="U5150" s="209">
        <v>2</v>
      </c>
    </row>
    <row r="5151" spans="1:21" s="60" customFormat="1" ht="15.75" hidden="1" customHeight="1" thickBot="1">
      <c r="A5151" s="193"/>
      <c r="B5151" s="213"/>
      <c r="C5151" s="38" t="s">
        <v>642</v>
      </c>
      <c r="D5151" s="236">
        <v>8.9388066869203156E-2</v>
      </c>
      <c r="E5151" s="236">
        <v>8.4327258803144123E-2</v>
      </c>
      <c r="F5151" s="236">
        <v>8.2333953517945146E-2</v>
      </c>
      <c r="G5151" s="236">
        <v>8.5892726605797928E-2</v>
      </c>
      <c r="H5151" s="236">
        <v>8.4972925100272476E-2</v>
      </c>
      <c r="I5151" s="236">
        <v>8.1343394455713369E-2</v>
      </c>
      <c r="J5151" s="236">
        <v>8.3371702248378185E-2</v>
      </c>
      <c r="K5151" s="236">
        <v>8.2228012995360755E-2</v>
      </c>
      <c r="L5151" s="236">
        <v>7.9856809689477767E-2</v>
      </c>
      <c r="M5151" s="236">
        <v>8.0702465553459043E-2</v>
      </c>
      <c r="N5151" s="236">
        <v>8.5434254980756782E-2</v>
      </c>
      <c r="O5151" s="236">
        <v>8.0148429180491365E-2</v>
      </c>
      <c r="P5151" s="71">
        <f t="shared" si="3929"/>
        <v>1</v>
      </c>
      <c r="Q5151" s="222"/>
      <c r="R5151" s="83"/>
      <c r="S5151" s="83"/>
      <c r="T5151" s="67"/>
      <c r="U5151" s="209">
        <v>2</v>
      </c>
    </row>
    <row r="5152" spans="1:21" s="60" customFormat="1" ht="15.75" hidden="1" customHeight="1" thickBot="1">
      <c r="A5152" s="193"/>
      <c r="B5152" s="213"/>
      <c r="C5152" s="38" t="s">
        <v>643</v>
      </c>
      <c r="D5152" s="281">
        <v>8.213607072725515E-2</v>
      </c>
      <c r="E5152" s="281">
        <v>8.6076380712690304E-2</v>
      </c>
      <c r="F5152" s="281">
        <v>8.1601585722739248E-2</v>
      </c>
      <c r="G5152" s="281">
        <v>8.2329538732110921E-2</v>
      </c>
      <c r="H5152" s="281">
        <v>8.264077199241586E-2</v>
      </c>
      <c r="I5152" s="281">
        <v>8.3125246375054265E-2</v>
      </c>
      <c r="J5152" s="281">
        <v>8.5203374993406022E-2</v>
      </c>
      <c r="K5152" s="281">
        <v>8.2269484225749145E-2</v>
      </c>
      <c r="L5152" s="281">
        <v>8.1190134244833567E-2</v>
      </c>
      <c r="M5152" s="281">
        <v>8.6258521762378568E-2</v>
      </c>
      <c r="N5152" s="281">
        <v>8.3165681715913556E-2</v>
      </c>
      <c r="O5152" s="281">
        <v>8.4003208795453296E-2</v>
      </c>
      <c r="P5152" s="221">
        <f t="shared" si="3929"/>
        <v>1</v>
      </c>
      <c r="Q5152" s="222"/>
      <c r="R5152" s="83"/>
      <c r="S5152" s="83"/>
      <c r="T5152" s="67"/>
      <c r="U5152" s="209">
        <v>2</v>
      </c>
    </row>
    <row r="5153" spans="1:21" s="60" customFormat="1" ht="15.75" hidden="1" customHeight="1" thickBot="1">
      <c r="A5153" s="193"/>
      <c r="B5153" s="213"/>
      <c r="C5153" s="38" t="s">
        <v>644</v>
      </c>
      <c r="D5153" s="196">
        <f>D5175/$P5175</f>
        <v>8.6715874927802444E-2</v>
      </c>
      <c r="E5153" s="197">
        <f t="shared" ref="E5153:O5153" si="3930">E5175/$P5175</f>
        <v>8.4056269842483655E-2</v>
      </c>
      <c r="F5153" s="197">
        <f t="shared" si="3930"/>
        <v>8.3295927438460579E-2</v>
      </c>
      <c r="G5153" s="197">
        <f t="shared" si="3930"/>
        <v>8.2710361089325335E-2</v>
      </c>
      <c r="H5153" s="197">
        <f t="shared" si="3930"/>
        <v>8.5248479045702014E-2</v>
      </c>
      <c r="I5153" s="197">
        <f t="shared" si="3930"/>
        <v>8.4643590696240625E-2</v>
      </c>
      <c r="J5153" s="197">
        <f t="shared" si="3930"/>
        <v>8.175311293276602E-2</v>
      </c>
      <c r="K5153" s="197">
        <f t="shared" si="3930"/>
        <v>8.208040553621794E-2</v>
      </c>
      <c r="L5153" s="197">
        <f t="shared" si="3930"/>
        <v>8.0926049892795782E-2</v>
      </c>
      <c r="M5153" s="197">
        <f t="shared" si="3930"/>
        <v>8.2418999185569441E-2</v>
      </c>
      <c r="N5153" s="197">
        <f t="shared" si="3930"/>
        <v>8.3762772579298539E-2</v>
      </c>
      <c r="O5153" s="197">
        <f t="shared" si="3930"/>
        <v>8.2388156833337459E-2</v>
      </c>
      <c r="P5153" s="229">
        <f t="shared" si="3929"/>
        <v>0.99999999999999978</v>
      </c>
      <c r="Q5153" s="222"/>
      <c r="R5153" s="83"/>
      <c r="S5153" s="83"/>
      <c r="T5153" s="67"/>
      <c r="U5153" s="209">
        <v>2</v>
      </c>
    </row>
    <row r="5154" spans="1:21" s="60" customFormat="1" ht="15.75" hidden="1" customHeight="1" thickBot="1">
      <c r="A5154" s="193"/>
      <c r="B5154" s="213"/>
      <c r="C5154" s="39" t="s">
        <v>645</v>
      </c>
      <c r="D5154" s="196">
        <f t="shared" ref="D5154:O5154" si="3931">D5176/$P5176</f>
        <v>8.3853237736821046E-2</v>
      </c>
      <c r="E5154" s="197">
        <f t="shared" si="3931"/>
        <v>8.2533344038710627E-2</v>
      </c>
      <c r="F5154" s="197">
        <f t="shared" si="3931"/>
        <v>8.2892396633937243E-2</v>
      </c>
      <c r="G5154" s="197">
        <f t="shared" si="3931"/>
        <v>8.2265481009297023E-2</v>
      </c>
      <c r="H5154" s="197">
        <f t="shared" si="3931"/>
        <v>8.1188618376463073E-2</v>
      </c>
      <c r="I5154" s="197">
        <f t="shared" si="3931"/>
        <v>8.8199502041595129E-2</v>
      </c>
      <c r="J5154" s="197">
        <f t="shared" si="3931"/>
        <v>8.291864435870358E-2</v>
      </c>
      <c r="K5154" s="197">
        <f t="shared" si="3931"/>
        <v>8.2989808371963361E-2</v>
      </c>
      <c r="L5154" s="197">
        <f t="shared" si="3931"/>
        <v>8.1351359905266055E-2</v>
      </c>
      <c r="M5154" s="197">
        <f t="shared" si="3931"/>
        <v>8.2640812884428469E-2</v>
      </c>
      <c r="N5154" s="197">
        <f t="shared" si="3931"/>
        <v>8.5635478066214785E-2</v>
      </c>
      <c r="O5154" s="197">
        <f t="shared" si="3931"/>
        <v>8.3531316576599651E-2</v>
      </c>
      <c r="P5154" s="229">
        <f t="shared" ref="P5154:P5160" si="3932">SUM(D5154:O5154)</f>
        <v>1</v>
      </c>
      <c r="Q5154" s="227">
        <f>(P5176/P5175-1)</f>
        <v>-2.1540363049777245E-2</v>
      </c>
      <c r="R5154" s="83"/>
      <c r="S5154" s="83"/>
      <c r="T5154" s="67"/>
      <c r="U5154" s="209">
        <v>2</v>
      </c>
    </row>
    <row r="5155" spans="1:21" s="60" customFormat="1" ht="15.75" hidden="1" customHeight="1" thickBot="1">
      <c r="A5155" s="193"/>
      <c r="B5155" s="213"/>
      <c r="C5155" s="38" t="s">
        <v>646</v>
      </c>
      <c r="D5155" s="196">
        <f t="shared" ref="D5155:O5155" si="3933">D5177/$P5177</f>
        <v>8.4921072353536353E-2</v>
      </c>
      <c r="E5155" s="197">
        <f t="shared" si="3933"/>
        <v>8.3234646486248898E-2</v>
      </c>
      <c r="F5155" s="197">
        <f t="shared" si="3933"/>
        <v>8.0546369691529784E-2</v>
      </c>
      <c r="G5155" s="197">
        <f t="shared" si="3933"/>
        <v>8.0875092795077305E-2</v>
      </c>
      <c r="H5155" s="197">
        <f t="shared" si="3933"/>
        <v>8.1568072406219258E-2</v>
      </c>
      <c r="I5155" s="197">
        <f t="shared" si="3933"/>
        <v>9.5380976145603966E-2</v>
      </c>
      <c r="J5155" s="197">
        <f t="shared" si="3933"/>
        <v>8.0813559567575799E-2</v>
      </c>
      <c r="K5155" s="197">
        <f t="shared" si="3933"/>
        <v>8.276317451975046E-2</v>
      </c>
      <c r="L5155" s="197">
        <f t="shared" si="3933"/>
        <v>7.9828924694530207E-2</v>
      </c>
      <c r="M5155" s="197">
        <f t="shared" si="3933"/>
        <v>8.5411780973460999E-2</v>
      </c>
      <c r="N5155" s="197">
        <f t="shared" si="3933"/>
        <v>8.3738050265240144E-2</v>
      </c>
      <c r="O5155" s="197">
        <f t="shared" si="3933"/>
        <v>8.0918280101226689E-2</v>
      </c>
      <c r="P5155" s="229">
        <f t="shared" si="3932"/>
        <v>1</v>
      </c>
      <c r="Q5155" s="227">
        <f t="shared" ref="Q5155:Q5160" si="3934">(P5177/P5176-1)</f>
        <v>-1.9112764209725186E-2</v>
      </c>
      <c r="R5155" s="83"/>
      <c r="S5155" s="83"/>
      <c r="T5155" s="67"/>
      <c r="U5155" s="209">
        <v>2</v>
      </c>
    </row>
    <row r="5156" spans="1:21" s="60" customFormat="1" ht="15.75" hidden="1" customHeight="1" thickBot="1">
      <c r="A5156" s="193"/>
      <c r="B5156" s="213"/>
      <c r="C5156" s="38" t="s">
        <v>647</v>
      </c>
      <c r="D5156" s="196">
        <f t="shared" ref="D5156:O5156" si="3935">D5178/$P5178</f>
        <v>8.3820748341788459E-2</v>
      </c>
      <c r="E5156" s="197">
        <f t="shared" si="3935"/>
        <v>8.317323143000388E-2</v>
      </c>
      <c r="F5156" s="197">
        <f t="shared" si="3935"/>
        <v>8.4267718590212912E-2</v>
      </c>
      <c r="G5156" s="197">
        <f t="shared" si="3935"/>
        <v>8.2029360434017817E-2</v>
      </c>
      <c r="H5156" s="197">
        <f t="shared" si="3935"/>
        <v>8.4881602876727497E-2</v>
      </c>
      <c r="I5156" s="197">
        <f t="shared" si="3935"/>
        <v>8.4930091775599445E-2</v>
      </c>
      <c r="J5156" s="197">
        <f t="shared" si="3935"/>
        <v>8.2300242109657348E-2</v>
      </c>
      <c r="K5156" s="197">
        <f t="shared" si="3935"/>
        <v>8.4596518970854781E-2</v>
      </c>
      <c r="L5156" s="197">
        <f t="shared" si="3935"/>
        <v>8.2690471814775207E-2</v>
      </c>
      <c r="M5156" s="197">
        <f t="shared" si="3935"/>
        <v>8.2272743688137848E-2</v>
      </c>
      <c r="N5156" s="197">
        <f t="shared" si="3935"/>
        <v>8.337435010340663E-2</v>
      </c>
      <c r="O5156" s="197">
        <f t="shared" si="3935"/>
        <v>8.1662919864818176E-2</v>
      </c>
      <c r="P5156" s="229">
        <f t="shared" si="3932"/>
        <v>1</v>
      </c>
      <c r="Q5156" s="230">
        <f t="shared" si="3934"/>
        <v>-4.3004532534496098E-2</v>
      </c>
      <c r="R5156" s="83"/>
      <c r="S5156" s="83"/>
      <c r="T5156" s="67"/>
      <c r="U5156" s="209">
        <v>2</v>
      </c>
    </row>
    <row r="5157" spans="1:21" s="60" customFormat="1" ht="15.75" hidden="1" customHeight="1" thickBot="1">
      <c r="A5157" s="193"/>
      <c r="B5157" s="213"/>
      <c r="C5157" s="42" t="s">
        <v>723</v>
      </c>
      <c r="D5157" s="196">
        <f t="shared" ref="D5157:O5157" si="3936">D5179/$P5179</f>
        <v>8.2868061767278053E-2</v>
      </c>
      <c r="E5157" s="197">
        <f t="shared" si="3936"/>
        <v>8.256096921638735E-2</v>
      </c>
      <c r="F5157" s="197">
        <f t="shared" si="3936"/>
        <v>8.2608593647013492E-2</v>
      </c>
      <c r="G5157" s="197">
        <f t="shared" si="3936"/>
        <v>8.1843656397226655E-2</v>
      </c>
      <c r="H5157" s="197">
        <f t="shared" si="3936"/>
        <v>8.5766319715371256E-2</v>
      </c>
      <c r="I5157" s="197">
        <f t="shared" si="3936"/>
        <v>8.5227294043988766E-2</v>
      </c>
      <c r="J5157" s="197">
        <f t="shared" si="3936"/>
        <v>8.2584862358439981E-2</v>
      </c>
      <c r="K5157" s="197">
        <f t="shared" si="3936"/>
        <v>8.3449404198725624E-2</v>
      </c>
      <c r="L5157" s="197">
        <f t="shared" si="3936"/>
        <v>8.2434487262052353E-2</v>
      </c>
      <c r="M5157" s="197">
        <f t="shared" si="3936"/>
        <v>8.4393209528465851E-2</v>
      </c>
      <c r="N5157" s="197">
        <f t="shared" si="3936"/>
        <v>8.4324293681930715E-2</v>
      </c>
      <c r="O5157" s="197">
        <f t="shared" si="3936"/>
        <v>8.1938848183119847E-2</v>
      </c>
      <c r="P5157" s="229">
        <f t="shared" si="3932"/>
        <v>1</v>
      </c>
      <c r="Q5157" s="230">
        <f t="shared" si="3934"/>
        <v>-2.1964182847088787E-2</v>
      </c>
      <c r="R5157" s="83"/>
      <c r="S5157" s="83"/>
      <c r="T5157" s="232"/>
      <c r="U5157" s="209">
        <v>2</v>
      </c>
    </row>
    <row r="5158" spans="1:21" s="60" customFormat="1" ht="15.75" hidden="1" customHeight="1" thickBot="1">
      <c r="A5158" s="193"/>
      <c r="B5158" s="62"/>
      <c r="C5158" s="42" t="s">
        <v>812</v>
      </c>
      <c r="D5158" s="196">
        <f t="shared" ref="D5158:O5158" si="3937">D5180/$P5180</f>
        <v>9.2817429756429412E-2</v>
      </c>
      <c r="E5158" s="197">
        <f t="shared" si="3937"/>
        <v>9.0281530178533895E-2</v>
      </c>
      <c r="F5158" s="197">
        <f t="shared" si="3937"/>
        <v>8.5537577249513774E-2</v>
      </c>
      <c r="G5158" s="197">
        <f t="shared" si="3937"/>
        <v>8.0855478529284736E-2</v>
      </c>
      <c r="H5158" s="197">
        <f t="shared" si="3937"/>
        <v>8.2937371978770186E-2</v>
      </c>
      <c r="I5158" s="197">
        <f t="shared" si="3937"/>
        <v>8.0964133628336446E-2</v>
      </c>
      <c r="J5158" s="197">
        <f t="shared" si="3937"/>
        <v>8.0563837290010723E-2</v>
      </c>
      <c r="K5158" s="197">
        <f t="shared" si="3937"/>
        <v>8.2360724897101736E-2</v>
      </c>
      <c r="L5158" s="197">
        <f t="shared" si="3937"/>
        <v>8.1828874135108254E-2</v>
      </c>
      <c r="M5158" s="197">
        <f t="shared" si="3937"/>
        <v>8.2813170568686895E-2</v>
      </c>
      <c r="N5158" s="197">
        <f t="shared" si="3937"/>
        <v>8.0174037304268309E-2</v>
      </c>
      <c r="O5158" s="197">
        <f t="shared" si="3937"/>
        <v>7.8865834483955649E-2</v>
      </c>
      <c r="P5158" s="229">
        <f t="shared" si="3932"/>
        <v>1</v>
      </c>
      <c r="Q5158" s="320">
        <f t="shared" si="3934"/>
        <v>-0.12773555747471566</v>
      </c>
      <c r="R5158" s="83"/>
      <c r="S5158" s="83"/>
      <c r="T5158" s="67"/>
      <c r="U5158" s="209">
        <v>2</v>
      </c>
    </row>
    <row r="5159" spans="1:21" s="60" customFormat="1" ht="15.75" hidden="1" customHeight="1" thickBot="1">
      <c r="A5159" s="193"/>
      <c r="B5159" s="62"/>
      <c r="C5159" s="42" t="s">
        <v>891</v>
      </c>
      <c r="D5159" s="196">
        <f t="shared" ref="D5159:O5159" si="3938">D5181/$P5181</f>
        <v>8.0415528568425321E-2</v>
      </c>
      <c r="E5159" s="197">
        <f t="shared" si="3938"/>
        <v>8.1984780059370266E-2</v>
      </c>
      <c r="F5159" s="197">
        <f t="shared" si="3938"/>
        <v>8.2135733033908379E-2</v>
      </c>
      <c r="G5159" s="197">
        <f t="shared" si="3938"/>
        <v>8.222985905862594E-2</v>
      </c>
      <c r="H5159" s="197">
        <f t="shared" si="3938"/>
        <v>8.4085229079276236E-2</v>
      </c>
      <c r="I5159" s="197">
        <f t="shared" si="3938"/>
        <v>9.1952249360723909E-2</v>
      </c>
      <c r="J5159" s="197">
        <f t="shared" si="3938"/>
        <v>8.3330355520645813E-2</v>
      </c>
      <c r="K5159" s="197">
        <f t="shared" si="3938"/>
        <v>8.2556181375400051E-2</v>
      </c>
      <c r="L5159" s="197">
        <f t="shared" si="3938"/>
        <v>7.9019463385485308E-2</v>
      </c>
      <c r="M5159" s="197">
        <f t="shared" si="3938"/>
        <v>8.1243716962576387E-2</v>
      </c>
      <c r="N5159" s="197">
        <f t="shared" si="3938"/>
        <v>8.6846669772850049E-2</v>
      </c>
      <c r="O5159" s="197">
        <f t="shared" si="3938"/>
        <v>8.420023382271237E-2</v>
      </c>
      <c r="P5159" s="229">
        <f t="shared" si="3932"/>
        <v>1</v>
      </c>
      <c r="Q5159" s="322">
        <f t="shared" si="3934"/>
        <v>-6.0944095036179036E-2</v>
      </c>
      <c r="R5159" s="83"/>
      <c r="S5159" s="83"/>
      <c r="T5159" s="67"/>
      <c r="U5159" s="209">
        <v>2</v>
      </c>
    </row>
    <row r="5160" spans="1:21" s="60" customFormat="1" ht="15.6" hidden="1" customHeight="1" thickBot="1">
      <c r="A5160" s="193"/>
      <c r="B5160" s="62"/>
      <c r="C5160" s="42" t="s">
        <v>975</v>
      </c>
      <c r="D5160" s="196">
        <f t="shared" ref="D5160:O5160" si="3939">D5182/$P5182</f>
        <v>8.0600797600379401E-2</v>
      </c>
      <c r="E5160" s="197">
        <f t="shared" si="3939"/>
        <v>8.2966822663735521E-2</v>
      </c>
      <c r="F5160" s="197">
        <f t="shared" si="3939"/>
        <v>8.32619525240261E-2</v>
      </c>
      <c r="G5160" s="197">
        <f t="shared" si="3939"/>
        <v>8.3794444928607686E-2</v>
      </c>
      <c r="H5160" s="197">
        <f t="shared" si="3939"/>
        <v>9.7191181948648772E-2</v>
      </c>
      <c r="I5160" s="197">
        <f t="shared" si="3939"/>
        <v>8.3895418940948527E-2</v>
      </c>
      <c r="J5160" s="197">
        <f t="shared" si="3939"/>
        <v>8.2271415826009067E-2</v>
      </c>
      <c r="K5160" s="197">
        <f t="shared" si="3939"/>
        <v>8.297491355727836E-2</v>
      </c>
      <c r="L5160" s="197">
        <f t="shared" si="3939"/>
        <v>8.0959720864127477E-2</v>
      </c>
      <c r="M5160" s="197">
        <f t="shared" si="3939"/>
        <v>8.0219419485029322E-2</v>
      </c>
      <c r="N5160" s="197">
        <f t="shared" si="3939"/>
        <v>8.144469883164164E-2</v>
      </c>
      <c r="O5160" s="197">
        <f t="shared" si="3939"/>
        <v>8.0419212829568085E-2</v>
      </c>
      <c r="P5160" s="229">
        <f t="shared" si="3932"/>
        <v>1</v>
      </c>
      <c r="Q5160" s="322">
        <f t="shared" si="3934"/>
        <v>2.5943397081633401E-2</v>
      </c>
      <c r="R5160" s="83"/>
      <c r="S5160" s="83"/>
      <c r="T5160" s="67"/>
      <c r="U5160" s="209">
        <v>2</v>
      </c>
    </row>
    <row r="5161" spans="1:21" s="60" customFormat="1" ht="15.6" hidden="1" customHeight="1" thickBot="1">
      <c r="A5161" s="193"/>
      <c r="B5161" s="62"/>
      <c r="C5161" s="42" t="s">
        <v>1111</v>
      </c>
      <c r="D5161" s="235">
        <f>D5184/$P5184</f>
        <v>8.6854290481050894E-2</v>
      </c>
      <c r="E5161" s="235">
        <f t="shared" ref="E5161:O5161" si="3940">E5184/$P5184</f>
        <v>8.4123153369922293E-2</v>
      </c>
      <c r="F5161" s="235">
        <f t="shared" si="3940"/>
        <v>8.562136721415381E-2</v>
      </c>
      <c r="G5161" s="235">
        <f t="shared" si="3940"/>
        <v>8.3046872272362696E-2</v>
      </c>
      <c r="H5161" s="235">
        <f t="shared" si="3940"/>
        <v>8.6648638279552742E-2</v>
      </c>
      <c r="I5161" s="235">
        <f t="shared" si="3940"/>
        <v>8.6950984228894329E-2</v>
      </c>
      <c r="J5161" s="235">
        <f t="shared" si="3940"/>
        <v>8.2957512266650157E-2</v>
      </c>
      <c r="K5161" s="235">
        <f t="shared" si="3940"/>
        <v>8.3596796519483235E-2</v>
      </c>
      <c r="L5161" s="235">
        <f t="shared" si="3940"/>
        <v>8.1483455335312774E-2</v>
      </c>
      <c r="M5161" s="235">
        <f t="shared" si="3940"/>
        <v>8.244644577243998E-2</v>
      </c>
      <c r="N5161" s="235">
        <f t="shared" si="3940"/>
        <v>7.9361320796183341E-2</v>
      </c>
      <c r="O5161" s="235">
        <f t="shared" si="3940"/>
        <v>7.6909163463993777E-2</v>
      </c>
      <c r="P5161" s="321">
        <f>SUM(D5161:O5161)</f>
        <v>1</v>
      </c>
      <c r="Q5161" s="322">
        <f>(P5184/P5182-1)</f>
        <v>-4.7857119487672573E-2</v>
      </c>
      <c r="R5161" s="83"/>
      <c r="S5161" s="83"/>
      <c r="T5161" s="67"/>
      <c r="U5161" s="209">
        <v>2</v>
      </c>
    </row>
    <row r="5162" spans="1:21" s="60" customFormat="1" ht="15.6" hidden="1" customHeight="1" thickBot="1">
      <c r="A5162" s="193"/>
      <c r="B5162" s="62">
        <f>+B5043+1</f>
        <v>873</v>
      </c>
      <c r="C5162" s="42" t="s">
        <v>2142</v>
      </c>
      <c r="D5162" s="235">
        <f t="shared" ref="D5162:O5162" si="3941">D5185/$P5185</f>
        <v>8.3337691577862277E-2</v>
      </c>
      <c r="E5162" s="235">
        <f t="shared" si="3941"/>
        <v>8.1846010223013133E-2</v>
      </c>
      <c r="F5162" s="235">
        <f t="shared" si="3941"/>
        <v>8.1941928571356681E-2</v>
      </c>
      <c r="G5162" s="235">
        <f t="shared" si="3941"/>
        <v>8.2707817157257918E-2</v>
      </c>
      <c r="H5162" s="235">
        <f t="shared" si="3941"/>
        <v>8.7438743050718748E-2</v>
      </c>
      <c r="I5162" s="235">
        <f t="shared" si="3941"/>
        <v>8.6708235458494334E-2</v>
      </c>
      <c r="J5162" s="235">
        <f t="shared" si="3941"/>
        <v>7.9595894894397848E-2</v>
      </c>
      <c r="K5162" s="235">
        <f t="shared" si="3941"/>
        <v>8.3434329610858046E-2</v>
      </c>
      <c r="L5162" s="235">
        <f t="shared" si="3941"/>
        <v>8.3651455575650208E-2</v>
      </c>
      <c r="M5162" s="235">
        <f t="shared" si="3941"/>
        <v>8.3339312936034429E-2</v>
      </c>
      <c r="N5162" s="235">
        <f t="shared" si="3941"/>
        <v>8.4016128022721348E-2</v>
      </c>
      <c r="O5162" s="235">
        <f t="shared" si="3941"/>
        <v>8.1982452921635182E-2</v>
      </c>
      <c r="P5162" s="321">
        <f t="shared" ref="P5162:P5171" si="3942">SUM(D5162:O5162)</f>
        <v>1.0000000000000002</v>
      </c>
      <c r="Q5162" s="322">
        <f>(P5185/P5184-1)</f>
        <v>-2.2758401619455859E-2</v>
      </c>
      <c r="R5162" s="83"/>
      <c r="S5162" s="83"/>
      <c r="T5162" s="67"/>
      <c r="U5162" s="209">
        <v>2</v>
      </c>
    </row>
    <row r="5163" spans="1:21" s="60" customFormat="1" ht="15.6" hidden="1" customHeight="1">
      <c r="A5163" s="193"/>
      <c r="B5163" s="408">
        <f>+B5162+1</f>
        <v>874</v>
      </c>
      <c r="C5163" s="508" t="s">
        <v>2143</v>
      </c>
      <c r="D5163" s="235">
        <f t="shared" ref="D5163:O5163" si="3943">D5186/$P5186</f>
        <v>8.2759897518487932E-2</v>
      </c>
      <c r="E5163" s="235">
        <f t="shared" si="3943"/>
        <v>8.4008172165776857E-2</v>
      </c>
      <c r="F5163" s="235">
        <f t="shared" si="3943"/>
        <v>8.5220404163437902E-2</v>
      </c>
      <c r="G5163" s="235">
        <f t="shared" si="3943"/>
        <v>8.0478681228536797E-2</v>
      </c>
      <c r="H5163" s="235">
        <f t="shared" si="3943"/>
        <v>8.4009083761881209E-2</v>
      </c>
      <c r="I5163" s="235">
        <f t="shared" si="3943"/>
        <v>8.763011263995546E-2</v>
      </c>
      <c r="J5163" s="235">
        <f t="shared" si="3943"/>
        <v>8.1367032635916367E-2</v>
      </c>
      <c r="K5163" s="235">
        <f t="shared" si="3943"/>
        <v>8.2312502143630464E-2</v>
      </c>
      <c r="L5163" s="235">
        <f t="shared" si="3943"/>
        <v>8.1425473439357257E-2</v>
      </c>
      <c r="M5163" s="235">
        <f t="shared" si="3943"/>
        <v>8.3140362804085349E-2</v>
      </c>
      <c r="N5163" s="235">
        <f t="shared" si="3943"/>
        <v>8.5394063705747106E-2</v>
      </c>
      <c r="O5163" s="235">
        <f t="shared" si="3943"/>
        <v>8.2254213793187383E-2</v>
      </c>
      <c r="P5163" s="560">
        <f t="shared" si="3942"/>
        <v>1</v>
      </c>
      <c r="Q5163" s="401">
        <f t="shared" ref="Q5163:Q5171" si="3944">(P5186/P5185-1)</f>
        <v>-2.5293151044429751E-2</v>
      </c>
      <c r="R5163" s="83"/>
      <c r="S5163" s="83"/>
      <c r="T5163" s="67"/>
      <c r="U5163" s="209">
        <v>2</v>
      </c>
    </row>
    <row r="5164" spans="1:21" s="60" customFormat="1" ht="15.6" customHeight="1">
      <c r="A5164" s="193"/>
      <c r="B5164" s="513">
        <v>820</v>
      </c>
      <c r="C5164" s="510" t="s">
        <v>2144</v>
      </c>
      <c r="D5164" s="235">
        <f t="shared" ref="D5164:O5164" si="3945">D5187/$P5187</f>
        <v>8.2414751278209547E-2</v>
      </c>
      <c r="E5164" s="235">
        <f t="shared" si="3945"/>
        <v>8.2439075597009429E-2</v>
      </c>
      <c r="F5164" s="235">
        <f t="shared" si="3945"/>
        <v>8.1756366060600452E-2</v>
      </c>
      <c r="G5164" s="235">
        <f t="shared" si="3945"/>
        <v>8.1510307531258736E-2</v>
      </c>
      <c r="H5164" s="235">
        <f t="shared" si="3945"/>
        <v>8.5689945907642937E-2</v>
      </c>
      <c r="I5164" s="235">
        <f t="shared" si="3945"/>
        <v>8.8131844499561587E-2</v>
      </c>
      <c r="J5164" s="235">
        <f t="shared" si="3945"/>
        <v>8.2439127000625972E-2</v>
      </c>
      <c r="K5164" s="235">
        <f t="shared" si="3945"/>
        <v>8.2737809663796374E-2</v>
      </c>
      <c r="L5164" s="235">
        <f t="shared" si="3945"/>
        <v>7.8927260143482947E-2</v>
      </c>
      <c r="M5164" s="235">
        <f t="shared" si="3945"/>
        <v>8.5779843660977628E-2</v>
      </c>
      <c r="N5164" s="235">
        <f t="shared" si="3945"/>
        <v>8.4973690563491425E-2</v>
      </c>
      <c r="O5164" s="235">
        <f t="shared" si="3945"/>
        <v>8.3199978093343008E-2</v>
      </c>
      <c r="P5164" s="321">
        <f t="shared" si="3942"/>
        <v>1.0000000000000002</v>
      </c>
      <c r="Q5164" s="520">
        <f t="shared" si="3944"/>
        <v>1.3608586139764123E-2</v>
      </c>
      <c r="R5164" s="83"/>
      <c r="S5164" s="83"/>
      <c r="T5164" s="67"/>
      <c r="U5164" s="209">
        <v>1</v>
      </c>
    </row>
    <row r="5165" spans="1:21" s="60" customFormat="1" ht="15.6" customHeight="1">
      <c r="A5165" s="193"/>
      <c r="B5165" s="513">
        <f>+B5164+1</f>
        <v>821</v>
      </c>
      <c r="C5165" s="510" t="s">
        <v>2145</v>
      </c>
      <c r="D5165" s="235">
        <f t="shared" ref="D5165:O5165" si="3946">D5188/$P5188</f>
        <v>7.9125293804205424E-2</v>
      </c>
      <c r="E5165" s="235">
        <f t="shared" si="3946"/>
        <v>7.9331904991978314E-2</v>
      </c>
      <c r="F5165" s="235">
        <f t="shared" si="3946"/>
        <v>7.9867422256287721E-2</v>
      </c>
      <c r="G5165" s="235">
        <f t="shared" si="3946"/>
        <v>8.4518294545345513E-2</v>
      </c>
      <c r="H5165" s="235">
        <f t="shared" si="3946"/>
        <v>8.6484351125007103E-2</v>
      </c>
      <c r="I5165" s="235">
        <f t="shared" si="3946"/>
        <v>8.7819981875210354E-2</v>
      </c>
      <c r="J5165" s="235">
        <f t="shared" si="3946"/>
        <v>7.9993563964830969E-2</v>
      </c>
      <c r="K5165" s="235">
        <f t="shared" si="3946"/>
        <v>8.2507559870399483E-2</v>
      </c>
      <c r="L5165" s="235">
        <f t="shared" si="3946"/>
        <v>8.3578666304588795E-2</v>
      </c>
      <c r="M5165" s="235">
        <f t="shared" si="3946"/>
        <v>8.4887186483522836E-2</v>
      </c>
      <c r="N5165" s="235">
        <f t="shared" si="3946"/>
        <v>8.5658371359295021E-2</v>
      </c>
      <c r="O5165" s="235">
        <f t="shared" si="3946"/>
        <v>8.622740341932851E-2</v>
      </c>
      <c r="P5165" s="321">
        <f t="shared" si="3942"/>
        <v>1</v>
      </c>
      <c r="Q5165" s="520">
        <f t="shared" si="3944"/>
        <v>4.7379502892224368E-2</v>
      </c>
      <c r="R5165" s="83"/>
      <c r="S5165" s="83"/>
      <c r="T5165" s="67"/>
      <c r="U5165" s="209">
        <v>1</v>
      </c>
    </row>
    <row r="5166" spans="1:21" s="60" customFormat="1" ht="15.75" customHeight="1">
      <c r="A5166" s="193"/>
      <c r="B5166" s="513">
        <f>+B5165+1</f>
        <v>822</v>
      </c>
      <c r="C5166" s="510" t="s">
        <v>2146</v>
      </c>
      <c r="D5166" s="235">
        <f t="shared" ref="D5166:O5166" si="3947">D5189/$P5189</f>
        <v>8.2287584236990632E-2</v>
      </c>
      <c r="E5166" s="235">
        <f t="shared" si="3947"/>
        <v>8.1673497165259845E-2</v>
      </c>
      <c r="F5166" s="235">
        <f t="shared" si="3947"/>
        <v>8.1476015005434679E-2</v>
      </c>
      <c r="G5166" s="235">
        <f t="shared" si="3947"/>
        <v>8.2118367187155927E-2</v>
      </c>
      <c r="H5166" s="235">
        <f t="shared" si="3947"/>
        <v>8.4078733973451461E-2</v>
      </c>
      <c r="I5166" s="235">
        <f t="shared" si="3947"/>
        <v>8.24682836010215E-2</v>
      </c>
      <c r="J5166" s="235">
        <f t="shared" si="3947"/>
        <v>8.3542704662296949E-2</v>
      </c>
      <c r="K5166" s="235">
        <f t="shared" si="3947"/>
        <v>8.4554472365348632E-2</v>
      </c>
      <c r="L5166" s="235">
        <f t="shared" si="3947"/>
        <v>8.3236253101431901E-2</v>
      </c>
      <c r="M5166" s="235">
        <f t="shared" si="3947"/>
        <v>8.3435938276845242E-2</v>
      </c>
      <c r="N5166" s="235">
        <f t="shared" si="3947"/>
        <v>8.7298453716563376E-2</v>
      </c>
      <c r="O5166" s="235">
        <f t="shared" si="3947"/>
        <v>8.3829696708199772E-2</v>
      </c>
      <c r="P5166" s="321">
        <f t="shared" si="3942"/>
        <v>0.99999999999999989</v>
      </c>
      <c r="Q5166" s="520">
        <f t="shared" si="3944"/>
        <v>1.3604080551991471E-2</v>
      </c>
      <c r="R5166" s="83"/>
      <c r="S5166" s="83"/>
      <c r="T5166" s="67"/>
      <c r="U5166" s="209">
        <v>1</v>
      </c>
    </row>
    <row r="5167" spans="1:21" s="60" customFormat="1" ht="15.75" customHeight="1">
      <c r="A5167" s="193"/>
      <c r="B5167" s="513">
        <f>+B5166+1</f>
        <v>823</v>
      </c>
      <c r="C5167" s="510" t="s">
        <v>2147</v>
      </c>
      <c r="D5167" s="235">
        <f t="shared" ref="D5167:O5167" si="3948">D5190/$P5190</f>
        <v>8.0789726232167652E-2</v>
      </c>
      <c r="E5167" s="235">
        <f t="shared" si="3948"/>
        <v>8.3048037987556333E-2</v>
      </c>
      <c r="F5167" s="235">
        <f t="shared" si="3948"/>
        <v>8.1126062303595911E-2</v>
      </c>
      <c r="G5167" s="235">
        <f t="shared" si="3948"/>
        <v>8.1491288955327076E-2</v>
      </c>
      <c r="H5167" s="235">
        <f t="shared" si="3948"/>
        <v>8.3981066832054516E-2</v>
      </c>
      <c r="I5167" s="235">
        <f t="shared" si="3948"/>
        <v>8.8966271042379405E-2</v>
      </c>
      <c r="J5167" s="235">
        <f t="shared" si="3948"/>
        <v>8.067605713669701E-2</v>
      </c>
      <c r="K5167" s="235">
        <f t="shared" si="3948"/>
        <v>7.9406085150256905E-2</v>
      </c>
      <c r="L5167" s="235">
        <f t="shared" si="3948"/>
        <v>8.4266210167782907E-2</v>
      </c>
      <c r="M5167" s="235">
        <f t="shared" si="3948"/>
        <v>8.630153910598147E-2</v>
      </c>
      <c r="N5167" s="235">
        <f t="shared" si="3948"/>
        <v>8.6473203633449375E-2</v>
      </c>
      <c r="O5167" s="235">
        <f t="shared" si="3948"/>
        <v>8.3474451452751383E-2</v>
      </c>
      <c r="P5167" s="321">
        <f t="shared" si="3942"/>
        <v>0.99999999999999989</v>
      </c>
      <c r="Q5167" s="520">
        <f t="shared" si="3944"/>
        <v>4.9891353094252633E-2</v>
      </c>
      <c r="R5167" s="83"/>
      <c r="S5167" s="83"/>
      <c r="T5167" s="67"/>
      <c r="U5167" s="209">
        <v>1</v>
      </c>
    </row>
    <row r="5168" spans="1:21" s="60" customFormat="1" ht="15.75" customHeight="1">
      <c r="A5168" s="193"/>
      <c r="B5168" s="513">
        <v>824</v>
      </c>
      <c r="C5168" s="510" t="s">
        <v>2148</v>
      </c>
      <c r="D5168" s="235">
        <f t="shared" ref="D5168:O5168" si="3949">D5191/$P5191</f>
        <v>7.9210496266269581E-2</v>
      </c>
      <c r="E5168" s="235">
        <f t="shared" si="3949"/>
        <v>8.1732807572247962E-2</v>
      </c>
      <c r="F5168" s="235">
        <f t="shared" si="3949"/>
        <v>7.9972031347893241E-2</v>
      </c>
      <c r="G5168" s="235">
        <f t="shared" si="3949"/>
        <v>8.3389891280608849E-2</v>
      </c>
      <c r="H5168" s="235">
        <f t="shared" si="3949"/>
        <v>8.2109584127509364E-2</v>
      </c>
      <c r="I5168" s="235">
        <f t="shared" si="3949"/>
        <v>8.11412121332451E-2</v>
      </c>
      <c r="J5168" s="235">
        <f t="shared" si="3949"/>
        <v>8.3266465039708817E-2</v>
      </c>
      <c r="K5168" s="235">
        <f t="shared" si="3949"/>
        <v>8.3553937789543342E-2</v>
      </c>
      <c r="L5168" s="235">
        <f t="shared" si="3949"/>
        <v>8.5263622325170957E-2</v>
      </c>
      <c r="M5168" s="235">
        <f t="shared" si="3949"/>
        <v>8.6421795720273545E-2</v>
      </c>
      <c r="N5168" s="235">
        <f t="shared" si="3949"/>
        <v>8.802117802779616E-2</v>
      </c>
      <c r="O5168" s="235">
        <f t="shared" si="3949"/>
        <v>8.5916978369733055E-2</v>
      </c>
      <c r="P5168" s="321">
        <f t="shared" si="3942"/>
        <v>1</v>
      </c>
      <c r="Q5168" s="520">
        <f t="shared" si="3944"/>
        <v>1.6314970746606816E-2</v>
      </c>
      <c r="R5168" s="83"/>
      <c r="S5168" s="83"/>
      <c r="T5168" s="67"/>
      <c r="U5168" s="209">
        <v>1</v>
      </c>
    </row>
    <row r="5169" spans="1:21" s="60" customFormat="1" ht="15.75" customHeight="1">
      <c r="A5169" s="193"/>
      <c r="B5169" s="513">
        <v>825</v>
      </c>
      <c r="C5169" s="510" t="s">
        <v>2149</v>
      </c>
      <c r="D5169" s="235">
        <f t="shared" ref="D5169:O5169" si="3950">D5192/$P5192</f>
        <v>8.0721643865482112E-2</v>
      </c>
      <c r="E5169" s="235">
        <f t="shared" si="3950"/>
        <v>8.1375701749604859E-2</v>
      </c>
      <c r="F5169" s="235">
        <f t="shared" si="3950"/>
        <v>8.0830653512835901E-2</v>
      </c>
      <c r="G5169" s="235">
        <f t="shared" si="3950"/>
        <v>8.2683817517850325E-2</v>
      </c>
      <c r="H5169" s="235">
        <f t="shared" si="3950"/>
        <v>8.4864010464926143E-2</v>
      </c>
      <c r="I5169" s="235">
        <f t="shared" si="3950"/>
        <v>8.6390145527879228E-2</v>
      </c>
      <c r="J5169" s="235">
        <f t="shared" si="3950"/>
        <v>8.1430206573281746E-2</v>
      </c>
      <c r="K5169" s="235">
        <f t="shared" si="3950"/>
        <v>8.2084264457404479E-2</v>
      </c>
      <c r="L5169" s="235">
        <f t="shared" si="3950"/>
        <v>8.3664904344034452E-2</v>
      </c>
      <c r="M5169" s="235">
        <f t="shared" si="3950"/>
        <v>8.4918515288603058E-2</v>
      </c>
      <c r="N5169" s="235">
        <f t="shared" si="3950"/>
        <v>8.6499155175233017E-2</v>
      </c>
      <c r="O5169" s="235">
        <f t="shared" si="3950"/>
        <v>8.4536981522864832E-2</v>
      </c>
      <c r="P5169" s="321">
        <f t="shared" si="3942"/>
        <v>1</v>
      </c>
      <c r="Q5169" s="520">
        <f t="shared" si="3944"/>
        <v>1.1857489521288178E-2</v>
      </c>
      <c r="R5169" s="83"/>
      <c r="S5169" s="83"/>
      <c r="T5169" s="67"/>
      <c r="U5169" s="209">
        <v>1</v>
      </c>
    </row>
    <row r="5170" spans="1:21" s="60" customFormat="1" ht="15.75" hidden="1" customHeight="1" thickBot="1">
      <c r="A5170" s="193"/>
      <c r="B5170" s="409"/>
      <c r="C5170" s="410" t="s">
        <v>2150</v>
      </c>
      <c r="D5170" s="235" t="e">
        <f t="shared" ref="D5170:O5170" si="3951">D5193/$P5193</f>
        <v>#DIV/0!</v>
      </c>
      <c r="E5170" s="235" t="e">
        <f t="shared" si="3951"/>
        <v>#DIV/0!</v>
      </c>
      <c r="F5170" s="235" t="e">
        <f t="shared" si="3951"/>
        <v>#DIV/0!</v>
      </c>
      <c r="G5170" s="235" t="e">
        <f t="shared" si="3951"/>
        <v>#DIV/0!</v>
      </c>
      <c r="H5170" s="235" t="e">
        <f t="shared" si="3951"/>
        <v>#DIV/0!</v>
      </c>
      <c r="I5170" s="235" t="e">
        <f t="shared" si="3951"/>
        <v>#DIV/0!</v>
      </c>
      <c r="J5170" s="235" t="e">
        <f t="shared" si="3951"/>
        <v>#DIV/0!</v>
      </c>
      <c r="K5170" s="235" t="e">
        <f t="shared" si="3951"/>
        <v>#DIV/0!</v>
      </c>
      <c r="L5170" s="235" t="e">
        <f t="shared" si="3951"/>
        <v>#DIV/0!</v>
      </c>
      <c r="M5170" s="235" t="e">
        <f t="shared" si="3951"/>
        <v>#DIV/0!</v>
      </c>
      <c r="N5170" s="235" t="e">
        <f t="shared" si="3951"/>
        <v>#DIV/0!</v>
      </c>
      <c r="O5170" s="235" t="e">
        <f t="shared" si="3951"/>
        <v>#DIV/0!</v>
      </c>
      <c r="P5170" s="69" t="e">
        <f t="shared" si="3942"/>
        <v>#DIV/0!</v>
      </c>
      <c r="Q5170" s="70">
        <f t="shared" si="3944"/>
        <v>-1</v>
      </c>
      <c r="R5170" s="83"/>
      <c r="S5170" s="83"/>
      <c r="T5170" s="67"/>
      <c r="U5170" s="209">
        <v>2</v>
      </c>
    </row>
    <row r="5171" spans="1:21" s="60" customFormat="1" ht="15.75" hidden="1" customHeight="1" thickBot="1">
      <c r="A5171" s="193"/>
      <c r="B5171" s="213"/>
      <c r="C5171" s="38" t="s">
        <v>2151</v>
      </c>
      <c r="D5171" s="235" t="e">
        <f t="shared" ref="D5171:O5171" si="3952">D5194/$P5194</f>
        <v>#DIV/0!</v>
      </c>
      <c r="E5171" s="235" t="e">
        <f t="shared" si="3952"/>
        <v>#DIV/0!</v>
      </c>
      <c r="F5171" s="235" t="e">
        <f t="shared" si="3952"/>
        <v>#DIV/0!</v>
      </c>
      <c r="G5171" s="235" t="e">
        <f t="shared" si="3952"/>
        <v>#DIV/0!</v>
      </c>
      <c r="H5171" s="235" t="e">
        <f t="shared" si="3952"/>
        <v>#DIV/0!</v>
      </c>
      <c r="I5171" s="235" t="e">
        <f t="shared" si="3952"/>
        <v>#DIV/0!</v>
      </c>
      <c r="J5171" s="235" t="e">
        <f t="shared" si="3952"/>
        <v>#DIV/0!</v>
      </c>
      <c r="K5171" s="235" t="e">
        <f t="shared" si="3952"/>
        <v>#DIV/0!</v>
      </c>
      <c r="L5171" s="235" t="e">
        <f t="shared" si="3952"/>
        <v>#DIV/0!</v>
      </c>
      <c r="M5171" s="235" t="e">
        <f t="shared" si="3952"/>
        <v>#DIV/0!</v>
      </c>
      <c r="N5171" s="235" t="e">
        <f t="shared" si="3952"/>
        <v>#DIV/0!</v>
      </c>
      <c r="O5171" s="235" t="e">
        <f t="shared" si="3952"/>
        <v>#DIV/0!</v>
      </c>
      <c r="P5171" s="71" t="e">
        <f t="shared" si="3942"/>
        <v>#DIV/0!</v>
      </c>
      <c r="Q5171" s="72" t="e">
        <f t="shared" si="3944"/>
        <v>#DIV/0!</v>
      </c>
      <c r="R5171" s="83"/>
      <c r="S5171" s="83"/>
      <c r="T5171" s="67"/>
      <c r="U5171" s="209">
        <v>2</v>
      </c>
    </row>
    <row r="5172" spans="1:21" s="60" customFormat="1" ht="15.75" hidden="1" customHeight="1" thickBot="1">
      <c r="A5172" s="193"/>
      <c r="B5172" s="213"/>
      <c r="C5172" s="38" t="s">
        <v>2608</v>
      </c>
      <c r="D5172" s="235" t="e">
        <f t="shared" ref="D5172:O5172" si="3953">D5195/$P5195</f>
        <v>#DIV/0!</v>
      </c>
      <c r="E5172" s="235" t="e">
        <f t="shared" si="3953"/>
        <v>#DIV/0!</v>
      </c>
      <c r="F5172" s="235" t="e">
        <f t="shared" si="3953"/>
        <v>#DIV/0!</v>
      </c>
      <c r="G5172" s="235" t="e">
        <f t="shared" si="3953"/>
        <v>#DIV/0!</v>
      </c>
      <c r="H5172" s="235" t="e">
        <f t="shared" si="3953"/>
        <v>#DIV/0!</v>
      </c>
      <c r="I5172" s="235" t="e">
        <f t="shared" si="3953"/>
        <v>#DIV/0!</v>
      </c>
      <c r="J5172" s="235" t="e">
        <f t="shared" si="3953"/>
        <v>#DIV/0!</v>
      </c>
      <c r="K5172" s="235" t="e">
        <f t="shared" si="3953"/>
        <v>#DIV/0!</v>
      </c>
      <c r="L5172" s="235" t="e">
        <f t="shared" si="3953"/>
        <v>#DIV/0!</v>
      </c>
      <c r="M5172" s="235" t="e">
        <f t="shared" si="3953"/>
        <v>#DIV/0!</v>
      </c>
      <c r="N5172" s="235" t="e">
        <f t="shared" si="3953"/>
        <v>#DIV/0!</v>
      </c>
      <c r="O5172" s="235" t="e">
        <f t="shared" si="3953"/>
        <v>#DIV/0!</v>
      </c>
      <c r="P5172" s="71" t="e">
        <f t="shared" ref="P5172:P5174" si="3954">SUM(D5172:O5172)</f>
        <v>#DIV/0!</v>
      </c>
      <c r="Q5172" s="72" t="e">
        <f t="shared" ref="Q5172:Q5174" si="3955">(P5195/P5194-1)</f>
        <v>#DIV/0!</v>
      </c>
      <c r="R5172" s="83"/>
      <c r="S5172" s="83"/>
      <c r="T5172" s="67"/>
      <c r="U5172" s="209">
        <v>2</v>
      </c>
    </row>
    <row r="5173" spans="1:21" s="60" customFormat="1" ht="15.75" hidden="1" customHeight="1" thickBot="1">
      <c r="A5173" s="193"/>
      <c r="B5173" s="213"/>
      <c r="C5173" s="38" t="s">
        <v>2704</v>
      </c>
      <c r="D5173" s="235" t="e">
        <f t="shared" ref="D5173:O5173" si="3956">D5196/$P5196</f>
        <v>#DIV/0!</v>
      </c>
      <c r="E5173" s="235" t="e">
        <f t="shared" si="3956"/>
        <v>#DIV/0!</v>
      </c>
      <c r="F5173" s="235" t="e">
        <f t="shared" si="3956"/>
        <v>#DIV/0!</v>
      </c>
      <c r="G5173" s="235" t="e">
        <f t="shared" si="3956"/>
        <v>#DIV/0!</v>
      </c>
      <c r="H5173" s="235" t="e">
        <f t="shared" si="3956"/>
        <v>#DIV/0!</v>
      </c>
      <c r="I5173" s="235" t="e">
        <f t="shared" si="3956"/>
        <v>#DIV/0!</v>
      </c>
      <c r="J5173" s="235" t="e">
        <f t="shared" si="3956"/>
        <v>#DIV/0!</v>
      </c>
      <c r="K5173" s="235" t="e">
        <f t="shared" si="3956"/>
        <v>#DIV/0!</v>
      </c>
      <c r="L5173" s="235" t="e">
        <f t="shared" si="3956"/>
        <v>#DIV/0!</v>
      </c>
      <c r="M5173" s="235" t="e">
        <f t="shared" si="3956"/>
        <v>#DIV/0!</v>
      </c>
      <c r="N5173" s="235" t="e">
        <f t="shared" si="3956"/>
        <v>#DIV/0!</v>
      </c>
      <c r="O5173" s="235" t="e">
        <f t="shared" si="3956"/>
        <v>#DIV/0!</v>
      </c>
      <c r="P5173" s="71" t="e">
        <f t="shared" si="3954"/>
        <v>#DIV/0!</v>
      </c>
      <c r="Q5173" s="72" t="e">
        <f t="shared" si="3955"/>
        <v>#DIV/0!</v>
      </c>
      <c r="R5173" s="83"/>
      <c r="S5173" s="83"/>
      <c r="T5173" s="67"/>
      <c r="U5173" s="209">
        <v>2</v>
      </c>
    </row>
    <row r="5174" spans="1:21" s="60" customFormat="1" ht="15.75" hidden="1" customHeight="1" thickBot="1">
      <c r="A5174" s="193"/>
      <c r="B5174" s="213"/>
      <c r="C5174" s="38" t="s">
        <v>2800</v>
      </c>
      <c r="D5174" s="235" t="e">
        <f t="shared" ref="D5174:O5174" si="3957">D5197/$P5197</f>
        <v>#DIV/0!</v>
      </c>
      <c r="E5174" s="235" t="e">
        <f t="shared" si="3957"/>
        <v>#DIV/0!</v>
      </c>
      <c r="F5174" s="235" t="e">
        <f t="shared" si="3957"/>
        <v>#DIV/0!</v>
      </c>
      <c r="G5174" s="235" t="e">
        <f t="shared" si="3957"/>
        <v>#DIV/0!</v>
      </c>
      <c r="H5174" s="235" t="e">
        <f t="shared" si="3957"/>
        <v>#DIV/0!</v>
      </c>
      <c r="I5174" s="235" t="e">
        <f t="shared" si="3957"/>
        <v>#DIV/0!</v>
      </c>
      <c r="J5174" s="235" t="e">
        <f t="shared" si="3957"/>
        <v>#DIV/0!</v>
      </c>
      <c r="K5174" s="235" t="e">
        <f t="shared" si="3957"/>
        <v>#DIV/0!</v>
      </c>
      <c r="L5174" s="235" t="e">
        <f t="shared" si="3957"/>
        <v>#DIV/0!</v>
      </c>
      <c r="M5174" s="235" t="e">
        <f t="shared" si="3957"/>
        <v>#DIV/0!</v>
      </c>
      <c r="N5174" s="235" t="e">
        <f t="shared" si="3957"/>
        <v>#DIV/0!</v>
      </c>
      <c r="O5174" s="235" t="e">
        <f t="shared" si="3957"/>
        <v>#DIV/0!</v>
      </c>
      <c r="P5174" s="71" t="e">
        <f t="shared" si="3954"/>
        <v>#DIV/0!</v>
      </c>
      <c r="Q5174" s="72" t="e">
        <f t="shared" si="3955"/>
        <v>#DIV/0!</v>
      </c>
      <c r="R5174" s="83"/>
      <c r="S5174" s="83"/>
      <c r="T5174" s="67"/>
      <c r="U5174" s="209">
        <v>2</v>
      </c>
    </row>
    <row r="5175" spans="1:21" s="60" customFormat="1" ht="15.75" hidden="1" customHeight="1" thickBot="1">
      <c r="A5175" s="193"/>
      <c r="B5175" s="213"/>
      <c r="C5175" s="39" t="s">
        <v>644</v>
      </c>
      <c r="D5175" s="286">
        <f t="shared" ref="D5175:P5175" si="3958">D3264+D4391+D5028</f>
        <v>200.01436765</v>
      </c>
      <c r="E5175" s="430">
        <f t="shared" si="3958"/>
        <v>193.87985964000001</v>
      </c>
      <c r="F5175" s="430">
        <f t="shared" si="3958"/>
        <v>192.12609304</v>
      </c>
      <c r="G5175" s="430">
        <f t="shared" si="3958"/>
        <v>190.77545587999998</v>
      </c>
      <c r="H5175" s="430">
        <f t="shared" si="3958"/>
        <v>196.62974794000004</v>
      </c>
      <c r="I5175" s="430">
        <f t="shared" si="3958"/>
        <v>195.23454364993086</v>
      </c>
      <c r="J5175" s="430">
        <f t="shared" si="3958"/>
        <v>188.56751662000005</v>
      </c>
      <c r="K5175" s="430">
        <f t="shared" si="3958"/>
        <v>189.32243286999994</v>
      </c>
      <c r="L5175" s="430">
        <f t="shared" si="3958"/>
        <v>186.65985563999999</v>
      </c>
      <c r="M5175" s="430">
        <f t="shared" si="3958"/>
        <v>190.10341553000001</v>
      </c>
      <c r="N5175" s="430">
        <f t="shared" si="3958"/>
        <v>193.20289398</v>
      </c>
      <c r="O5175" s="430">
        <f t="shared" si="3958"/>
        <v>190.03227615000003</v>
      </c>
      <c r="P5175" s="441">
        <f t="shared" si="3958"/>
        <v>2306.5484585899312</v>
      </c>
      <c r="Q5175" s="128"/>
      <c r="R5175" s="83"/>
      <c r="S5175" s="83"/>
      <c r="T5175" s="67"/>
      <c r="U5175" s="209">
        <v>2</v>
      </c>
    </row>
    <row r="5176" spans="1:21" s="60" customFormat="1" ht="15.75" hidden="1" customHeight="1" thickBot="1">
      <c r="A5176" s="193"/>
      <c r="B5176" s="213"/>
      <c r="C5176" s="38" t="s">
        <v>645</v>
      </c>
      <c r="D5176" s="286">
        <f t="shared" ref="D5176:P5176" si="3959">D3265+D4392+D5029</f>
        <v>189.24540110999999</v>
      </c>
      <c r="E5176" s="430">
        <f t="shared" si="3959"/>
        <v>186.26657979000001</v>
      </c>
      <c r="F5176" s="430">
        <f t="shared" si="3959"/>
        <v>187.07691287</v>
      </c>
      <c r="G5176" s="430">
        <f t="shared" si="3959"/>
        <v>185.66204921000002</v>
      </c>
      <c r="H5176" s="430">
        <f t="shared" si="3959"/>
        <v>183.23171609000002</v>
      </c>
      <c r="I5176" s="430">
        <f t="shared" si="3959"/>
        <v>199.05433102000001</v>
      </c>
      <c r="J5176" s="430">
        <f t="shared" si="3959"/>
        <v>187.13615042999999</v>
      </c>
      <c r="K5176" s="430">
        <f t="shared" si="3959"/>
        <v>187.29675796999999</v>
      </c>
      <c r="L5176" s="430">
        <f t="shared" si="3959"/>
        <v>183.59900167999999</v>
      </c>
      <c r="M5176" s="430">
        <f t="shared" si="3959"/>
        <v>186.50912241999998</v>
      </c>
      <c r="N5176" s="430">
        <f t="shared" si="3959"/>
        <v>193.26767616000001</v>
      </c>
      <c r="O5176" s="430">
        <f t="shared" si="3959"/>
        <v>188.51886865</v>
      </c>
      <c r="P5176" s="441">
        <f t="shared" si="3959"/>
        <v>2256.8645673999999</v>
      </c>
      <c r="Q5176" s="325"/>
      <c r="R5176" s="83"/>
      <c r="S5176" s="443"/>
      <c r="T5176" s="67"/>
      <c r="U5176" s="209">
        <v>2</v>
      </c>
    </row>
    <row r="5177" spans="1:21" s="60" customFormat="1" ht="15.75" hidden="1" customHeight="1" thickBot="1">
      <c r="A5177" s="193"/>
      <c r="B5177" s="213"/>
      <c r="C5177" s="38" t="s">
        <v>646</v>
      </c>
      <c r="D5177" s="286">
        <f t="shared" ref="D5177:P5177" si="3960">D3266+D4393+D5030</f>
        <v>187.99229552999998</v>
      </c>
      <c r="E5177" s="430">
        <f t="shared" si="3960"/>
        <v>184.25900459000002</v>
      </c>
      <c r="F5177" s="430">
        <f t="shared" si="3960"/>
        <v>178.30788655000001</v>
      </c>
      <c r="G5177" s="430">
        <f t="shared" si="3960"/>
        <v>179.03559063</v>
      </c>
      <c r="H5177" s="430">
        <f t="shared" si="3960"/>
        <v>180.56966014</v>
      </c>
      <c r="I5177" s="430">
        <f t="shared" si="3960"/>
        <v>211.14769465999998</v>
      </c>
      <c r="J5177" s="430">
        <f t="shared" si="3960"/>
        <v>178.89937270000001</v>
      </c>
      <c r="K5177" s="430">
        <f t="shared" si="3960"/>
        <v>183.21529312000001</v>
      </c>
      <c r="L5177" s="430">
        <f t="shared" si="3960"/>
        <v>176.71965728999999</v>
      </c>
      <c r="M5177" s="430">
        <f t="shared" si="3960"/>
        <v>189.07859174999999</v>
      </c>
      <c r="N5177" s="430">
        <f t="shared" si="3960"/>
        <v>185.37340446000002</v>
      </c>
      <c r="O5177" s="430">
        <f t="shared" si="3960"/>
        <v>179.13119565</v>
      </c>
      <c r="P5177" s="441">
        <f t="shared" si="3960"/>
        <v>2213.7296470700003</v>
      </c>
      <c r="Q5177" s="127"/>
      <c r="R5177" s="97">
        <f t="shared" ref="R5177:S5179" si="3961">R3266+R4393+R5030</f>
        <v>0</v>
      </c>
      <c r="S5177" s="97">
        <f t="shared" si="3961"/>
        <v>0</v>
      </c>
      <c r="T5177" s="93">
        <f t="shared" ref="T5177:T5182" si="3962">R5177-S5177</f>
        <v>0</v>
      </c>
      <c r="U5177" s="209">
        <v>2</v>
      </c>
    </row>
    <row r="5178" spans="1:21" s="60" customFormat="1" ht="15.75" hidden="1" customHeight="1" thickBot="1">
      <c r="A5178" s="193"/>
      <c r="B5178" s="213"/>
      <c r="C5178" s="38" t="s">
        <v>647</v>
      </c>
      <c r="D5178" s="286">
        <f t="shared" ref="D5178:P5178" si="3963">D3267+D4394+D5031</f>
        <v>177.57670615000001</v>
      </c>
      <c r="E5178" s="430">
        <f t="shared" si="3963"/>
        <v>176.20492263999998</v>
      </c>
      <c r="F5178" s="430">
        <f t="shared" si="3963"/>
        <v>178.52362568999999</v>
      </c>
      <c r="G5178" s="430">
        <f t="shared" si="3963"/>
        <v>173.78159849000002</v>
      </c>
      <c r="H5178" s="430">
        <f t="shared" si="3963"/>
        <v>179.82415750000001</v>
      </c>
      <c r="I5178" s="430">
        <f t="shared" si="3963"/>
        <v>179.92688265000001</v>
      </c>
      <c r="J5178" s="430">
        <f t="shared" si="3963"/>
        <v>174.35546923999999</v>
      </c>
      <c r="K5178" s="430">
        <f t="shared" si="3963"/>
        <v>179.22019890999999</v>
      </c>
      <c r="L5178" s="430">
        <f t="shared" si="3963"/>
        <v>175.18218228000001</v>
      </c>
      <c r="M5178" s="430">
        <f t="shared" si="3963"/>
        <v>174.29721302999999</v>
      </c>
      <c r="N5178" s="430">
        <f t="shared" si="3963"/>
        <v>176.63099842999998</v>
      </c>
      <c r="O5178" s="430">
        <f t="shared" si="3963"/>
        <v>173.00528342999999</v>
      </c>
      <c r="P5178" s="441">
        <f t="shared" si="3963"/>
        <v>2118.52923844</v>
      </c>
      <c r="Q5178" s="127"/>
      <c r="R5178" s="97">
        <f t="shared" si="3961"/>
        <v>0</v>
      </c>
      <c r="S5178" s="97">
        <f t="shared" si="3961"/>
        <v>0</v>
      </c>
      <c r="T5178" s="93">
        <f t="shared" si="3962"/>
        <v>0</v>
      </c>
      <c r="U5178" s="209">
        <v>2</v>
      </c>
    </row>
    <row r="5179" spans="1:21" s="60" customFormat="1" ht="15.75" hidden="1" customHeight="1" thickBot="1">
      <c r="A5179" s="193"/>
      <c r="B5179" s="213"/>
      <c r="C5179" s="38" t="s">
        <v>723</v>
      </c>
      <c r="D5179" s="286">
        <f t="shared" ref="D5179:P5179" si="3964">D3268+D4395+D5032</f>
        <v>171.70241472999999</v>
      </c>
      <c r="E5179" s="430">
        <f t="shared" si="3964"/>
        <v>171.06611974</v>
      </c>
      <c r="F5179" s="430">
        <f t="shared" si="3964"/>
        <v>171.16479743999997</v>
      </c>
      <c r="G5179" s="430">
        <f t="shared" si="3964"/>
        <v>169.57984938999999</v>
      </c>
      <c r="H5179" s="430">
        <f t="shared" si="3964"/>
        <v>177.70759788000001</v>
      </c>
      <c r="I5179" s="430">
        <f t="shared" si="3964"/>
        <v>176.59073805</v>
      </c>
      <c r="J5179" s="430">
        <f t="shared" si="3964"/>
        <v>171.11562627000001</v>
      </c>
      <c r="K5179" s="430">
        <f t="shared" si="3964"/>
        <v>172.90695477999998</v>
      </c>
      <c r="L5179" s="430">
        <f t="shared" si="3964"/>
        <v>170.80404945000001</v>
      </c>
      <c r="M5179" s="430">
        <f t="shared" si="3964"/>
        <v>174.86251704</v>
      </c>
      <c r="N5179" s="430">
        <f t="shared" si="3964"/>
        <v>174.71972357999999</v>
      </c>
      <c r="O5179" s="430">
        <f t="shared" si="3964"/>
        <v>169.77708652999999</v>
      </c>
      <c r="P5179" s="441">
        <f t="shared" si="3964"/>
        <v>2071.99747488</v>
      </c>
      <c r="Q5179" s="127"/>
      <c r="R5179" s="97">
        <f t="shared" si="3961"/>
        <v>0</v>
      </c>
      <c r="S5179" s="97">
        <f t="shared" si="3961"/>
        <v>0</v>
      </c>
      <c r="T5179" s="93">
        <f t="shared" si="3962"/>
        <v>0</v>
      </c>
      <c r="U5179" s="209">
        <v>2</v>
      </c>
    </row>
    <row r="5180" spans="1:21" s="60" customFormat="1" ht="15.75" hidden="1" customHeight="1" thickBot="1">
      <c r="A5180" s="193"/>
      <c r="B5180" s="213"/>
      <c r="C5180" s="38" t="s">
        <v>812</v>
      </c>
      <c r="D5180" s="286">
        <f t="shared" ref="D5180:P5180" si="3965">D3269+D4396+D5033</f>
        <v>167.75169955000001</v>
      </c>
      <c r="E5180" s="430">
        <f t="shared" si="3965"/>
        <v>163.16849286999999</v>
      </c>
      <c r="F5180" s="430">
        <f t="shared" si="3965"/>
        <v>154.59460574000002</v>
      </c>
      <c r="G5180" s="430">
        <f t="shared" si="3965"/>
        <v>146.13250956000002</v>
      </c>
      <c r="H5180" s="430">
        <f t="shared" si="3965"/>
        <v>149.89517747000002</v>
      </c>
      <c r="I5180" s="430">
        <f t="shared" si="3965"/>
        <v>146.32888514999996</v>
      </c>
      <c r="J5180" s="430">
        <f t="shared" si="3965"/>
        <v>145.60541768000002</v>
      </c>
      <c r="K5180" s="430">
        <f t="shared" si="3965"/>
        <v>148.85298606000001</v>
      </c>
      <c r="L5180" s="430">
        <f t="shared" si="3965"/>
        <v>147.89175637</v>
      </c>
      <c r="M5180" s="430">
        <f t="shared" si="3965"/>
        <v>149.67070456999994</v>
      </c>
      <c r="N5180" s="430">
        <f t="shared" si="3965"/>
        <v>144.90092058000005</v>
      </c>
      <c r="O5180" s="430">
        <f t="shared" si="3965"/>
        <v>142.53656673999996</v>
      </c>
      <c r="P5180" s="441">
        <f t="shared" si="3965"/>
        <v>1807.32972234</v>
      </c>
      <c r="Q5180" s="127"/>
      <c r="R5180" s="73">
        <f t="shared" ref="R5180:S5182" si="3966">R3367+R4494+R5131</f>
        <v>0</v>
      </c>
      <c r="S5180" s="73">
        <f t="shared" si="3966"/>
        <v>0</v>
      </c>
      <c r="T5180" s="93">
        <f t="shared" si="3962"/>
        <v>0</v>
      </c>
      <c r="U5180" s="209">
        <v>2</v>
      </c>
    </row>
    <row r="5181" spans="1:21" s="60" customFormat="1" ht="15.75" hidden="1" customHeight="1" thickBot="1">
      <c r="A5181" s="193"/>
      <c r="B5181" s="213"/>
      <c r="C5181" s="42" t="s">
        <v>891</v>
      </c>
      <c r="D5181" s="286">
        <f t="shared" ref="D5181:P5181" si="3967">D3270+D4397+D5034</f>
        <v>136.47992012999998</v>
      </c>
      <c r="E5181" s="430">
        <f t="shared" si="3967"/>
        <v>139.14322809999999</v>
      </c>
      <c r="F5181" s="430">
        <f t="shared" si="3967"/>
        <v>139.39942302</v>
      </c>
      <c r="G5181" s="430">
        <f t="shared" si="3967"/>
        <v>139.55917217000001</v>
      </c>
      <c r="H5181" s="430">
        <f t="shared" si="3967"/>
        <v>142.70807583000001</v>
      </c>
      <c r="I5181" s="430">
        <f t="shared" si="3967"/>
        <v>156.05985401000001</v>
      </c>
      <c r="J5181" s="430">
        <f t="shared" si="3967"/>
        <v>141.42691676999999</v>
      </c>
      <c r="K5181" s="430">
        <f t="shared" si="3967"/>
        <v>140.11300107</v>
      </c>
      <c r="L5181" s="430">
        <f t="shared" si="3967"/>
        <v>134.11054113</v>
      </c>
      <c r="M5181" s="430">
        <f t="shared" si="3967"/>
        <v>137.88550792999999</v>
      </c>
      <c r="N5181" s="430">
        <f t="shared" si="3967"/>
        <v>147.39474782000005</v>
      </c>
      <c r="O5181" s="430">
        <f t="shared" si="3967"/>
        <v>142.90325999999996</v>
      </c>
      <c r="P5181" s="441">
        <f t="shared" si="3967"/>
        <v>1697.1836479799999</v>
      </c>
      <c r="Q5181" s="127"/>
      <c r="R5181" s="73">
        <f t="shared" si="3966"/>
        <v>0</v>
      </c>
      <c r="S5181" s="73">
        <f t="shared" si="3966"/>
        <v>0</v>
      </c>
      <c r="T5181" s="76">
        <f>S5181-R5181</f>
        <v>0</v>
      </c>
      <c r="U5181" s="209">
        <v>2</v>
      </c>
    </row>
    <row r="5182" spans="1:21" s="60" customFormat="1" ht="15.75" hidden="1" customHeight="1">
      <c r="A5182" s="193"/>
      <c r="B5182" s="512"/>
      <c r="C5182" s="509" t="s">
        <v>975</v>
      </c>
      <c r="D5182" s="286">
        <f t="shared" ref="D5182:P5182" si="3968">D3271+D4398+D5035</f>
        <v>140.34326598999999</v>
      </c>
      <c r="E5182" s="430">
        <f t="shared" si="3968"/>
        <v>144.46302279999998</v>
      </c>
      <c r="F5182" s="430">
        <f t="shared" si="3968"/>
        <v>144.97690714999999</v>
      </c>
      <c r="G5182" s="430">
        <f t="shared" si="3968"/>
        <v>145.90409056999999</v>
      </c>
      <c r="H5182" s="430">
        <f t="shared" si="3968"/>
        <v>169.23068141000002</v>
      </c>
      <c r="I5182" s="430">
        <f t="shared" si="3968"/>
        <v>146.07990797000002</v>
      </c>
      <c r="J5182" s="430">
        <f t="shared" si="3968"/>
        <v>143.25217043000001</v>
      </c>
      <c r="K5182" s="430">
        <f t="shared" si="3968"/>
        <v>144.47711078</v>
      </c>
      <c r="L5182" s="430">
        <f t="shared" si="3968"/>
        <v>140.96822832999993</v>
      </c>
      <c r="M5182" s="430">
        <f t="shared" si="3968"/>
        <v>139.67920494000003</v>
      </c>
      <c r="N5182" s="430">
        <f t="shared" si="3968"/>
        <v>141.81267893000006</v>
      </c>
      <c r="O5182" s="430">
        <f t="shared" si="3968"/>
        <v>140.02708797999992</v>
      </c>
      <c r="P5182" s="441">
        <f t="shared" si="3968"/>
        <v>1741.2143572800001</v>
      </c>
      <c r="Q5182" s="127"/>
      <c r="R5182" s="284">
        <f t="shared" si="3966"/>
        <v>1765.9</v>
      </c>
      <c r="S5182" s="243">
        <f t="shared" si="3966"/>
        <v>1765.9</v>
      </c>
      <c r="T5182" s="358">
        <f t="shared" si="3962"/>
        <v>0</v>
      </c>
      <c r="U5182" s="209">
        <v>2</v>
      </c>
    </row>
    <row r="5183" spans="1:21" s="60" customFormat="1" ht="15.6" customHeight="1">
      <c r="A5183" s="193"/>
      <c r="B5183" s="513">
        <v>826</v>
      </c>
      <c r="C5183" s="510" t="s">
        <v>2827</v>
      </c>
      <c r="D5183" s="279">
        <f t="shared" ref="D5183:P5183" si="3969">D3272+D4399+D5036</f>
        <v>148.10000000000002</v>
      </c>
      <c r="E5183" s="279">
        <f t="shared" si="3969"/>
        <v>149.30000000000001</v>
      </c>
      <c r="F5183" s="279">
        <f t="shared" si="3969"/>
        <v>148.30000000000001</v>
      </c>
      <c r="G5183" s="279">
        <f t="shared" si="3969"/>
        <v>151.69999999999999</v>
      </c>
      <c r="H5183" s="279">
        <f t="shared" si="3969"/>
        <v>155.69999999999999</v>
      </c>
      <c r="I5183" s="279">
        <f t="shared" si="3969"/>
        <v>158.5</v>
      </c>
      <c r="J5183" s="279">
        <f t="shared" si="3969"/>
        <v>149.4</v>
      </c>
      <c r="K5183" s="279">
        <f t="shared" si="3969"/>
        <v>150.6</v>
      </c>
      <c r="L5183" s="279">
        <f t="shared" si="3969"/>
        <v>153.5</v>
      </c>
      <c r="M5183" s="279">
        <f t="shared" si="3969"/>
        <v>155.80000000000001</v>
      </c>
      <c r="N5183" s="279">
        <f t="shared" si="3969"/>
        <v>158.69999999999999</v>
      </c>
      <c r="O5183" s="279">
        <f t="shared" si="3969"/>
        <v>155.10000000000008</v>
      </c>
      <c r="P5183" s="279">
        <f t="shared" si="3969"/>
        <v>1834.6999999999998</v>
      </c>
      <c r="Q5183" s="81"/>
      <c r="R5183" s="279">
        <f>R3272+R4399+R5036</f>
        <v>1834.6999999999998</v>
      </c>
      <c r="S5183" s="279">
        <f>S3272+S4399+S5036</f>
        <v>1834.6999999999998</v>
      </c>
      <c r="T5183" s="527">
        <f>R5183-S5183</f>
        <v>0</v>
      </c>
      <c r="U5183" s="209">
        <v>1</v>
      </c>
    </row>
    <row r="5184" spans="1:21" s="60" customFormat="1" ht="15.75" hidden="1" customHeight="1" thickBot="1">
      <c r="A5184" s="193"/>
      <c r="B5184" s="409"/>
      <c r="C5184" s="503" t="s">
        <v>1111</v>
      </c>
      <c r="D5184" s="77">
        <f t="shared" ref="D5184:E5194" si="3970">D3371+D4498+D5135</f>
        <v>143.99441267</v>
      </c>
      <c r="E5184" s="199">
        <f t="shared" si="3970"/>
        <v>139.46650181999999</v>
      </c>
      <c r="F5184" s="171">
        <f t="shared" ref="F5184:P5184" si="3971">F3273+F4400+F5037</f>
        <v>141.95036786</v>
      </c>
      <c r="G5184" s="171">
        <f t="shared" si="3971"/>
        <v>137.68215169000001</v>
      </c>
      <c r="H5184" s="171">
        <f t="shared" si="3971"/>
        <v>143.65346499999998</v>
      </c>
      <c r="I5184" s="171">
        <f t="shared" si="3971"/>
        <v>144.15471977000001</v>
      </c>
      <c r="J5184" s="171">
        <f t="shared" si="3971"/>
        <v>137.53400308999997</v>
      </c>
      <c r="K5184" s="171">
        <f t="shared" si="3971"/>
        <v>138.59386277000004</v>
      </c>
      <c r="L5184" s="171">
        <f t="shared" si="3971"/>
        <v>135.09018643000002</v>
      </c>
      <c r="M5184" s="171">
        <f t="shared" si="3971"/>
        <v>136.68671369000003</v>
      </c>
      <c r="N5184" s="171">
        <f t="shared" si="3971"/>
        <v>131.57193172000004</v>
      </c>
      <c r="O5184" s="171">
        <f t="shared" si="3971"/>
        <v>127.50653721999998</v>
      </c>
      <c r="P5184" s="450">
        <f t="shared" si="3971"/>
        <v>1657.88485373</v>
      </c>
      <c r="Q5184" s="75"/>
      <c r="R5184" s="171">
        <v>1604.9</v>
      </c>
      <c r="S5184" s="171">
        <v>1604.9</v>
      </c>
      <c r="T5184" s="539">
        <f>R5184-S5184</f>
        <v>0</v>
      </c>
      <c r="U5184" s="209">
        <v>2</v>
      </c>
    </row>
    <row r="5185" spans="1:21" s="60" customFormat="1" ht="15.75" hidden="1" customHeight="1" thickBot="1">
      <c r="A5185" s="193"/>
      <c r="B5185" s="62"/>
      <c r="C5185" s="42" t="s">
        <v>2142</v>
      </c>
      <c r="D5185" s="77">
        <f t="shared" si="3970"/>
        <v>135.01989806</v>
      </c>
      <c r="E5185" s="199">
        <f t="shared" si="3970"/>
        <v>132.60314448</v>
      </c>
      <c r="F5185" s="171">
        <f t="shared" ref="F5185:P5185" si="3972">F3274+F4401+F5038</f>
        <v>132.75854698000001</v>
      </c>
      <c r="G5185" s="171">
        <f t="shared" si="3972"/>
        <v>133.99940447000003</v>
      </c>
      <c r="H5185" s="171">
        <f t="shared" si="3972"/>
        <v>141.66423318999998</v>
      </c>
      <c r="I5185" s="171">
        <f t="shared" si="3972"/>
        <v>140.48069835999999</v>
      </c>
      <c r="J5185" s="171">
        <f t="shared" si="3972"/>
        <v>128.95761103000001</v>
      </c>
      <c r="K5185" s="171">
        <f t="shared" si="3972"/>
        <v>135.17646655999999</v>
      </c>
      <c r="L5185" s="171">
        <f t="shared" si="3972"/>
        <v>135.52824407000008</v>
      </c>
      <c r="M5185" s="171">
        <f t="shared" si="3972"/>
        <v>135.02252491000002</v>
      </c>
      <c r="N5185" s="171">
        <f t="shared" si="3972"/>
        <v>136.11906961</v>
      </c>
      <c r="O5185" s="171">
        <f t="shared" si="3972"/>
        <v>132.82420267000001</v>
      </c>
      <c r="P5185" s="450">
        <f t="shared" si="3972"/>
        <v>1620.1540443899999</v>
      </c>
      <c r="Q5185" s="75"/>
      <c r="R5185" s="97">
        <v>1594.3</v>
      </c>
      <c r="S5185" s="97">
        <v>1594.3</v>
      </c>
      <c r="T5185" s="273">
        <f t="shared" ref="T5185:T5194" si="3973">R5185-S5185</f>
        <v>0</v>
      </c>
      <c r="U5185" s="209">
        <v>2</v>
      </c>
    </row>
    <row r="5186" spans="1:21" s="60" customFormat="1" ht="15.75" hidden="1" customHeight="1" thickBot="1">
      <c r="A5186" s="193"/>
      <c r="B5186" s="62"/>
      <c r="C5186" s="42" t="s">
        <v>2143</v>
      </c>
      <c r="D5186" s="77">
        <f t="shared" si="3970"/>
        <v>130.69238131000003</v>
      </c>
      <c r="E5186" s="199">
        <f t="shared" si="3970"/>
        <v>132.66362573000001</v>
      </c>
      <c r="F5186" s="171">
        <f t="shared" ref="F5186:P5186" si="3974">F3275+F4402+F5039</f>
        <v>134.57795249000003</v>
      </c>
      <c r="G5186" s="171">
        <f t="shared" si="3974"/>
        <v>127.08994101999996</v>
      </c>
      <c r="H5186" s="171">
        <f t="shared" si="3974"/>
        <v>132.66506530000001</v>
      </c>
      <c r="I5186" s="171">
        <f t="shared" si="3974"/>
        <v>138.38330445999998</v>
      </c>
      <c r="J5186" s="171">
        <f t="shared" si="3974"/>
        <v>128.49280356999998</v>
      </c>
      <c r="K5186" s="171">
        <f t="shared" si="3974"/>
        <v>129.98586561000002</v>
      </c>
      <c r="L5186" s="171">
        <f t="shared" si="3974"/>
        <v>128.58509183999999</v>
      </c>
      <c r="M5186" s="171">
        <f t="shared" si="3974"/>
        <v>131.29320267</v>
      </c>
      <c r="N5186" s="171">
        <f t="shared" si="3974"/>
        <v>134.8521913400001</v>
      </c>
      <c r="O5186" s="171">
        <f t="shared" si="3974"/>
        <v>129.89381808999994</v>
      </c>
      <c r="P5186" s="450">
        <f t="shared" si="3974"/>
        <v>1579.1752434299999</v>
      </c>
      <c r="Q5186" s="180"/>
      <c r="R5186" s="73">
        <f t="shared" ref="R5186:S5189" si="3975">R3275+R4402+R5039</f>
        <v>1563.9</v>
      </c>
      <c r="S5186" s="97">
        <f t="shared" si="3975"/>
        <v>1563.9</v>
      </c>
      <c r="T5186" s="93">
        <f t="shared" si="3973"/>
        <v>0</v>
      </c>
      <c r="U5186" s="209">
        <v>2</v>
      </c>
    </row>
    <row r="5187" spans="1:21" s="60" customFormat="1" ht="15.6" hidden="1" customHeight="1" thickBot="1">
      <c r="A5187" s="193"/>
      <c r="B5187" s="62"/>
      <c r="C5187" s="42" t="s">
        <v>2144</v>
      </c>
      <c r="D5187" s="77">
        <f t="shared" si="3970"/>
        <v>131.91845612999998</v>
      </c>
      <c r="E5187" s="199">
        <f t="shared" si="3970"/>
        <v>131.95739123000001</v>
      </c>
      <c r="F5187" s="171">
        <f t="shared" ref="F5187:P5187" si="3976">F3276+F4403+F5040</f>
        <v>130.86460156999999</v>
      </c>
      <c r="G5187" s="171">
        <f t="shared" si="3976"/>
        <v>130.47074415</v>
      </c>
      <c r="H5187" s="171">
        <f t="shared" si="3976"/>
        <v>137.16094745999999</v>
      </c>
      <c r="I5187" s="171">
        <f t="shared" si="3976"/>
        <v>141.06961049999998</v>
      </c>
      <c r="J5187" s="171">
        <f t="shared" si="3976"/>
        <v>131.95747351</v>
      </c>
      <c r="K5187" s="171">
        <f t="shared" si="3976"/>
        <v>132.43556457</v>
      </c>
      <c r="L5187" s="171">
        <f t="shared" si="3976"/>
        <v>126.33614909000002</v>
      </c>
      <c r="M5187" s="171">
        <f t="shared" si="3976"/>
        <v>137.30484369999996</v>
      </c>
      <c r="N5187" s="171">
        <f t="shared" si="3976"/>
        <v>136.01446217999998</v>
      </c>
      <c r="O5187" s="171">
        <f t="shared" si="3976"/>
        <v>133.17534167000005</v>
      </c>
      <c r="P5187" s="450">
        <f t="shared" si="3976"/>
        <v>1600.6655857599999</v>
      </c>
      <c r="Q5187" s="180"/>
      <c r="R5187" s="73">
        <f t="shared" si="3975"/>
        <v>1570.3</v>
      </c>
      <c r="S5187" s="97">
        <f t="shared" si="3975"/>
        <v>1570.3</v>
      </c>
      <c r="T5187" s="93">
        <f t="shared" si="3973"/>
        <v>0</v>
      </c>
      <c r="U5187" s="209">
        <v>2</v>
      </c>
    </row>
    <row r="5188" spans="1:21" s="60" customFormat="1" ht="15.6" hidden="1" customHeight="1" thickBot="1">
      <c r="A5188" s="193"/>
      <c r="B5188" s="62"/>
      <c r="C5188" s="42" t="s">
        <v>2145</v>
      </c>
      <c r="D5188" s="77">
        <f t="shared" si="3970"/>
        <v>132.65389732</v>
      </c>
      <c r="E5188" s="199">
        <f t="shared" si="3970"/>
        <v>133.00028187000001</v>
      </c>
      <c r="F5188" s="171">
        <f t="shared" ref="F5188:P5188" si="3977">F3277+F4404+F5041</f>
        <v>133.89807888000001</v>
      </c>
      <c r="G5188" s="171">
        <f t="shared" si="3977"/>
        <v>141.69528638999998</v>
      </c>
      <c r="H5188" s="171">
        <f t="shared" si="3977"/>
        <v>144.99138875000003</v>
      </c>
      <c r="I5188" s="171">
        <f t="shared" si="3977"/>
        <v>147.23057947999996</v>
      </c>
      <c r="J5188" s="171">
        <f t="shared" si="3977"/>
        <v>134.10955599999997</v>
      </c>
      <c r="K5188" s="171">
        <f t="shared" si="3977"/>
        <v>138.32428101000002</v>
      </c>
      <c r="L5188" s="171">
        <f t="shared" si="3977"/>
        <v>140.11999557999999</v>
      </c>
      <c r="M5188" s="171">
        <f t="shared" si="3977"/>
        <v>142.31373532000003</v>
      </c>
      <c r="N5188" s="171">
        <f t="shared" si="3977"/>
        <v>143.60663009999999</v>
      </c>
      <c r="O5188" s="171">
        <f t="shared" si="3977"/>
        <v>144.56061481</v>
      </c>
      <c r="P5188" s="450">
        <f t="shared" si="3977"/>
        <v>1676.5043255099999</v>
      </c>
      <c r="Q5188" s="79"/>
      <c r="R5188" s="73">
        <f t="shared" si="3975"/>
        <v>1665.5</v>
      </c>
      <c r="S5188" s="97">
        <f t="shared" si="3975"/>
        <v>1665.5</v>
      </c>
      <c r="T5188" s="93">
        <f t="shared" si="3973"/>
        <v>0</v>
      </c>
      <c r="U5188" s="209">
        <v>2</v>
      </c>
    </row>
    <row r="5189" spans="1:21" s="60" customFormat="1" ht="15.75" hidden="1" customHeight="1" thickBot="1">
      <c r="A5189" s="193"/>
      <c r="B5189" s="62">
        <f>+B5183+1</f>
        <v>827</v>
      </c>
      <c r="C5189" s="42" t="s">
        <v>2146</v>
      </c>
      <c r="D5189" s="77">
        <f t="shared" si="3970"/>
        <v>139.83224851999998</v>
      </c>
      <c r="E5189" s="199">
        <f t="shared" si="3970"/>
        <v>138.78872322000001</v>
      </c>
      <c r="F5189" s="171">
        <f t="shared" ref="F5189:P5189" si="3978">F3278+F4405+F5042</f>
        <v>138.45313949000001</v>
      </c>
      <c r="G5189" s="171">
        <f t="shared" si="3978"/>
        <v>139.54469601999998</v>
      </c>
      <c r="H5189" s="171">
        <f t="shared" si="3978"/>
        <v>142.87597009000001</v>
      </c>
      <c r="I5189" s="171">
        <f t="shared" si="3978"/>
        <v>140.13931305000003</v>
      </c>
      <c r="J5189" s="171">
        <f t="shared" si="3978"/>
        <v>141.96508925000001</v>
      </c>
      <c r="K5189" s="171">
        <f t="shared" si="3978"/>
        <v>143.68439786999997</v>
      </c>
      <c r="L5189" s="171">
        <f t="shared" si="3978"/>
        <v>141.44433255000004</v>
      </c>
      <c r="M5189" s="171">
        <f t="shared" si="3978"/>
        <v>141.78365988999997</v>
      </c>
      <c r="N5189" s="171">
        <f t="shared" si="3978"/>
        <v>148.34727727999999</v>
      </c>
      <c r="O5189" s="171">
        <f t="shared" si="3978"/>
        <v>142.45277816999999</v>
      </c>
      <c r="P5189" s="450">
        <f t="shared" si="3978"/>
        <v>1699.3116254000001</v>
      </c>
      <c r="Q5189" s="180"/>
      <c r="R5189" s="73">
        <f t="shared" si="3975"/>
        <v>1717</v>
      </c>
      <c r="S5189" s="97">
        <f t="shared" si="3975"/>
        <v>1717</v>
      </c>
      <c r="T5189" s="93">
        <f t="shared" si="3973"/>
        <v>0</v>
      </c>
      <c r="U5189" s="209">
        <v>2</v>
      </c>
    </row>
    <row r="5190" spans="1:21" s="60" customFormat="1" ht="15.75" hidden="1" customHeight="1" thickBot="1">
      <c r="A5190" s="193"/>
      <c r="B5190" s="408">
        <v>881</v>
      </c>
      <c r="C5190" s="615" t="s">
        <v>2147</v>
      </c>
      <c r="D5190" s="77">
        <f t="shared" si="3970"/>
        <v>144.13635124999999</v>
      </c>
      <c r="E5190" s="199">
        <f t="shared" si="3970"/>
        <v>148.16538850000001</v>
      </c>
      <c r="F5190" s="171">
        <f t="shared" ref="F5190:P5190" si="3979">F3279+F4406+F5043</f>
        <v>144.73640594</v>
      </c>
      <c r="G5190" s="171">
        <f t="shared" si="3979"/>
        <v>145.38800410000002</v>
      </c>
      <c r="H5190" s="171">
        <f t="shared" si="3979"/>
        <v>149.82999834</v>
      </c>
      <c r="I5190" s="171">
        <f t="shared" si="3979"/>
        <v>158.72406418999995</v>
      </c>
      <c r="J5190" s="171">
        <f t="shared" si="3979"/>
        <v>143.93355506</v>
      </c>
      <c r="K5190" s="171">
        <f t="shared" si="3979"/>
        <v>141.66780746000001</v>
      </c>
      <c r="L5190" s="171">
        <f t="shared" si="3979"/>
        <v>150.33872044999993</v>
      </c>
      <c r="M5190" s="171">
        <f t="shared" si="3979"/>
        <v>153.96993571000002</v>
      </c>
      <c r="N5190" s="171">
        <f t="shared" si="3979"/>
        <v>154.27620111999997</v>
      </c>
      <c r="O5190" s="171">
        <f t="shared" si="3979"/>
        <v>148.92614960000003</v>
      </c>
      <c r="P5190" s="450">
        <f t="shared" si="3979"/>
        <v>1784.09258172</v>
      </c>
      <c r="Q5190" s="79"/>
      <c r="R5190" s="284">
        <f t="shared" ref="R5190:S5194" si="3980">R3377+R4504+R5141</f>
        <v>1800.8000000000002</v>
      </c>
      <c r="S5190" s="243">
        <f t="shared" si="3980"/>
        <v>1800.8000000000002</v>
      </c>
      <c r="T5190" s="358">
        <f t="shared" si="3973"/>
        <v>0</v>
      </c>
      <c r="U5190" s="209">
        <v>2</v>
      </c>
    </row>
    <row r="5191" spans="1:21" s="60" customFormat="1" ht="15.75" customHeight="1" thickBot="1">
      <c r="A5191" s="193"/>
      <c r="B5191" s="513">
        <v>827</v>
      </c>
      <c r="C5191" s="510" t="s">
        <v>2148</v>
      </c>
      <c r="D5191" s="77">
        <f t="shared" si="3970"/>
        <v>143.62447183</v>
      </c>
      <c r="E5191" s="199">
        <f t="shared" si="3970"/>
        <v>148.19792669</v>
      </c>
      <c r="F5191" s="171">
        <f t="shared" ref="F5191:P5191" si="3981">F3280+F4407+F5044</f>
        <v>145.00528724000003</v>
      </c>
      <c r="G5191" s="171">
        <f t="shared" si="3981"/>
        <v>151.20255086999998</v>
      </c>
      <c r="H5191" s="171">
        <f t="shared" si="3981"/>
        <v>148.88109793999999</v>
      </c>
      <c r="I5191" s="171">
        <f t="shared" si="3981"/>
        <v>147.12524584000002</v>
      </c>
      <c r="J5191" s="171">
        <f t="shared" si="3981"/>
        <v>150.97875441000002</v>
      </c>
      <c r="K5191" s="171">
        <f t="shared" si="3981"/>
        <v>151.5</v>
      </c>
      <c r="L5191" s="171">
        <f t="shared" si="3981"/>
        <v>154.6</v>
      </c>
      <c r="M5191" s="171">
        <f t="shared" si="3981"/>
        <v>156.69999999999999</v>
      </c>
      <c r="N5191" s="171">
        <f t="shared" si="3981"/>
        <v>159.6</v>
      </c>
      <c r="O5191" s="171">
        <f t="shared" si="3981"/>
        <v>155.78466517999999</v>
      </c>
      <c r="P5191" s="450">
        <f t="shared" si="3981"/>
        <v>1813.2</v>
      </c>
      <c r="Q5191" s="558"/>
      <c r="R5191" s="279">
        <f t="shared" si="3980"/>
        <v>1813.2</v>
      </c>
      <c r="S5191" s="279">
        <f t="shared" si="3980"/>
        <v>1813.2</v>
      </c>
      <c r="T5191" s="527">
        <f t="shared" si="3973"/>
        <v>0</v>
      </c>
      <c r="U5191" s="209">
        <v>1</v>
      </c>
    </row>
    <row r="5192" spans="1:21" s="60" customFormat="1" ht="15.75" customHeight="1" thickBot="1">
      <c r="A5192" s="193"/>
      <c r="B5192" s="513">
        <v>828</v>
      </c>
      <c r="C5192" s="510" t="s">
        <v>2149</v>
      </c>
      <c r="D5192" s="77">
        <f t="shared" si="3970"/>
        <v>148.10000000000002</v>
      </c>
      <c r="E5192" s="199">
        <f t="shared" si="3970"/>
        <v>149.30000000000001</v>
      </c>
      <c r="F5192" s="171">
        <f t="shared" ref="F5192:P5192" si="3982">F3281+F4408+F5045</f>
        <v>148.30000000000001</v>
      </c>
      <c r="G5192" s="171">
        <f t="shared" si="3982"/>
        <v>151.69999999999999</v>
      </c>
      <c r="H5192" s="171">
        <f t="shared" si="3982"/>
        <v>155.69999999999999</v>
      </c>
      <c r="I5192" s="171">
        <f t="shared" si="3982"/>
        <v>158.5</v>
      </c>
      <c r="J5192" s="171">
        <f t="shared" si="3982"/>
        <v>149.4</v>
      </c>
      <c r="K5192" s="171">
        <f t="shared" si="3982"/>
        <v>150.6</v>
      </c>
      <c r="L5192" s="171">
        <f t="shared" si="3982"/>
        <v>153.5</v>
      </c>
      <c r="M5192" s="171">
        <f t="shared" si="3982"/>
        <v>155.80000000000001</v>
      </c>
      <c r="N5192" s="171">
        <f t="shared" si="3982"/>
        <v>158.69999999999999</v>
      </c>
      <c r="O5192" s="171">
        <f t="shared" si="3982"/>
        <v>155.10000000000008</v>
      </c>
      <c r="P5192" s="450">
        <f t="shared" si="3982"/>
        <v>1834.6999999999998</v>
      </c>
      <c r="Q5192" s="558"/>
      <c r="R5192" s="279">
        <f t="shared" si="3980"/>
        <v>1834.6999999999998</v>
      </c>
      <c r="S5192" s="279">
        <f t="shared" si="3980"/>
        <v>1834.6999999999998</v>
      </c>
      <c r="T5192" s="527">
        <f t="shared" si="3973"/>
        <v>0</v>
      </c>
      <c r="U5192" s="209">
        <v>1</v>
      </c>
    </row>
    <row r="5193" spans="1:21" s="60" customFormat="1" ht="15.75" hidden="1" customHeight="1" thickBot="1">
      <c r="A5193" s="193"/>
      <c r="B5193" s="409"/>
      <c r="C5193" s="503" t="s">
        <v>2150</v>
      </c>
      <c r="D5193" s="77">
        <f t="shared" si="3970"/>
        <v>0</v>
      </c>
      <c r="E5193" s="199">
        <f t="shared" si="3970"/>
        <v>0</v>
      </c>
      <c r="F5193" s="171">
        <f t="shared" ref="F5193:P5193" si="3983">F3282+F4409+F5046</f>
        <v>0</v>
      </c>
      <c r="G5193" s="171">
        <f t="shared" si="3983"/>
        <v>0</v>
      </c>
      <c r="H5193" s="171">
        <f t="shared" si="3983"/>
        <v>0</v>
      </c>
      <c r="I5193" s="171">
        <f t="shared" si="3983"/>
        <v>0</v>
      </c>
      <c r="J5193" s="171">
        <f t="shared" si="3983"/>
        <v>0</v>
      </c>
      <c r="K5193" s="171">
        <f t="shared" si="3983"/>
        <v>0</v>
      </c>
      <c r="L5193" s="171">
        <f t="shared" si="3983"/>
        <v>0</v>
      </c>
      <c r="M5193" s="171">
        <f t="shared" si="3983"/>
        <v>0</v>
      </c>
      <c r="N5193" s="171">
        <f t="shared" si="3983"/>
        <v>0</v>
      </c>
      <c r="O5193" s="171">
        <f t="shared" si="3983"/>
        <v>0</v>
      </c>
      <c r="P5193" s="450">
        <f t="shared" si="3983"/>
        <v>0</v>
      </c>
      <c r="Q5193" s="127"/>
      <c r="R5193" s="171">
        <f t="shared" si="3980"/>
        <v>0</v>
      </c>
      <c r="S5193" s="77">
        <f t="shared" si="3980"/>
        <v>0</v>
      </c>
      <c r="T5193" s="393">
        <f t="shared" si="3973"/>
        <v>0</v>
      </c>
      <c r="U5193" s="209">
        <v>2</v>
      </c>
    </row>
    <row r="5194" spans="1:21" s="60" customFormat="1" ht="15.75" hidden="1" customHeight="1" thickBot="1">
      <c r="A5194" s="193"/>
      <c r="B5194" s="213"/>
      <c r="C5194" s="42" t="s">
        <v>2151</v>
      </c>
      <c r="D5194" s="77">
        <f t="shared" si="3970"/>
        <v>0</v>
      </c>
      <c r="E5194" s="199">
        <f t="shared" si="3970"/>
        <v>0</v>
      </c>
      <c r="F5194" s="171">
        <f t="shared" ref="F5194:P5194" si="3984">F3283+F4410+F5047</f>
        <v>0</v>
      </c>
      <c r="G5194" s="171">
        <f t="shared" si="3984"/>
        <v>0</v>
      </c>
      <c r="H5194" s="171">
        <f t="shared" si="3984"/>
        <v>0</v>
      </c>
      <c r="I5194" s="171">
        <f t="shared" si="3984"/>
        <v>0</v>
      </c>
      <c r="J5194" s="171">
        <f t="shared" si="3984"/>
        <v>0</v>
      </c>
      <c r="K5194" s="171">
        <f t="shared" si="3984"/>
        <v>0</v>
      </c>
      <c r="L5194" s="171">
        <f t="shared" si="3984"/>
        <v>0</v>
      </c>
      <c r="M5194" s="171">
        <f t="shared" si="3984"/>
        <v>0</v>
      </c>
      <c r="N5194" s="171">
        <f t="shared" si="3984"/>
        <v>0</v>
      </c>
      <c r="O5194" s="171">
        <f t="shared" si="3984"/>
        <v>0</v>
      </c>
      <c r="P5194" s="450">
        <f t="shared" si="3984"/>
        <v>0</v>
      </c>
      <c r="Q5194" s="127"/>
      <c r="R5194" s="97">
        <f t="shared" si="3980"/>
        <v>0</v>
      </c>
      <c r="S5194" s="73">
        <f t="shared" si="3980"/>
        <v>0</v>
      </c>
      <c r="T5194" s="93">
        <f t="shared" si="3973"/>
        <v>0</v>
      </c>
      <c r="U5194" s="209">
        <v>2</v>
      </c>
    </row>
    <row r="5195" spans="1:21" s="60" customFormat="1" ht="15.75" hidden="1" customHeight="1" thickBot="1">
      <c r="A5195" s="193"/>
      <c r="B5195" s="213"/>
      <c r="C5195" s="42" t="s">
        <v>2608</v>
      </c>
      <c r="D5195" s="77">
        <f t="shared" ref="D5195:E5195" si="3985">D3382+D4509+D5146</f>
        <v>0</v>
      </c>
      <c r="E5195" s="199">
        <f t="shared" si="3985"/>
        <v>0</v>
      </c>
      <c r="F5195" s="171">
        <f t="shared" ref="F5195:P5195" si="3986">F3284+F4411+F5048</f>
        <v>0</v>
      </c>
      <c r="G5195" s="171">
        <f t="shared" si="3986"/>
        <v>0</v>
      </c>
      <c r="H5195" s="171">
        <f t="shared" si="3986"/>
        <v>0</v>
      </c>
      <c r="I5195" s="171">
        <f t="shared" si="3986"/>
        <v>0</v>
      </c>
      <c r="J5195" s="171">
        <f t="shared" si="3986"/>
        <v>0</v>
      </c>
      <c r="K5195" s="171">
        <f t="shared" si="3986"/>
        <v>0</v>
      </c>
      <c r="L5195" s="171">
        <f t="shared" si="3986"/>
        <v>0</v>
      </c>
      <c r="M5195" s="171">
        <f t="shared" si="3986"/>
        <v>0</v>
      </c>
      <c r="N5195" s="171">
        <f t="shared" si="3986"/>
        <v>0</v>
      </c>
      <c r="O5195" s="171">
        <f t="shared" si="3986"/>
        <v>0</v>
      </c>
      <c r="P5195" s="450">
        <f t="shared" si="3986"/>
        <v>0</v>
      </c>
      <c r="Q5195" s="127"/>
      <c r="R5195" s="97">
        <f t="shared" ref="R5195:S5195" si="3987">R3382+R4509+R5146</f>
        <v>0</v>
      </c>
      <c r="S5195" s="73">
        <f t="shared" si="3987"/>
        <v>0</v>
      </c>
      <c r="T5195" s="93">
        <f t="shared" ref="T5195:T5197" si="3988">R5195-S5195</f>
        <v>0</v>
      </c>
      <c r="U5195" s="209">
        <v>2</v>
      </c>
    </row>
    <row r="5196" spans="1:21" s="60" customFormat="1" ht="15.75" hidden="1" customHeight="1" thickBot="1">
      <c r="A5196" s="193"/>
      <c r="B5196" s="213"/>
      <c r="C5196" s="42" t="s">
        <v>2704</v>
      </c>
      <c r="D5196" s="77">
        <f t="shared" ref="D5196:E5196" si="3989">D3383+D4510+D5147</f>
        <v>0</v>
      </c>
      <c r="E5196" s="199">
        <f t="shared" si="3989"/>
        <v>0</v>
      </c>
      <c r="F5196" s="171">
        <f t="shared" ref="F5196:P5196" si="3990">F3285+F4412+F5049</f>
        <v>0</v>
      </c>
      <c r="G5196" s="171">
        <f t="shared" si="3990"/>
        <v>0</v>
      </c>
      <c r="H5196" s="171">
        <f t="shared" si="3990"/>
        <v>0</v>
      </c>
      <c r="I5196" s="171">
        <f t="shared" si="3990"/>
        <v>0</v>
      </c>
      <c r="J5196" s="171">
        <f t="shared" si="3990"/>
        <v>0</v>
      </c>
      <c r="K5196" s="171">
        <f t="shared" si="3990"/>
        <v>0</v>
      </c>
      <c r="L5196" s="171">
        <f t="shared" si="3990"/>
        <v>0</v>
      </c>
      <c r="M5196" s="171">
        <f t="shared" si="3990"/>
        <v>0</v>
      </c>
      <c r="N5196" s="171">
        <f t="shared" si="3990"/>
        <v>0</v>
      </c>
      <c r="O5196" s="171">
        <f t="shared" si="3990"/>
        <v>0</v>
      </c>
      <c r="P5196" s="450">
        <f t="shared" si="3990"/>
        <v>0</v>
      </c>
      <c r="Q5196" s="127"/>
      <c r="R5196" s="97">
        <f t="shared" ref="R5196:S5196" si="3991">R3383+R4510+R5147</f>
        <v>0</v>
      </c>
      <c r="S5196" s="73">
        <f t="shared" si="3991"/>
        <v>0</v>
      </c>
      <c r="T5196" s="93">
        <f t="shared" si="3988"/>
        <v>0</v>
      </c>
      <c r="U5196" s="209">
        <v>2</v>
      </c>
    </row>
    <row r="5197" spans="1:21" s="60" customFormat="1" ht="15.75" hidden="1" customHeight="1" thickBot="1">
      <c r="A5197" s="193"/>
      <c r="B5197" s="213"/>
      <c r="C5197" s="42" t="s">
        <v>2800</v>
      </c>
      <c r="D5197" s="77">
        <f t="shared" ref="D5197:E5197" si="3992">D3384+D4511+D5148</f>
        <v>0</v>
      </c>
      <c r="E5197" s="199">
        <f t="shared" si="3992"/>
        <v>0</v>
      </c>
      <c r="F5197" s="171">
        <f t="shared" ref="F5197:P5197" si="3993">F3286+F4413+F5050</f>
        <v>0</v>
      </c>
      <c r="G5197" s="171">
        <f t="shared" si="3993"/>
        <v>0</v>
      </c>
      <c r="H5197" s="171">
        <f t="shared" si="3993"/>
        <v>0</v>
      </c>
      <c r="I5197" s="171">
        <f t="shared" si="3993"/>
        <v>0</v>
      </c>
      <c r="J5197" s="171">
        <f t="shared" si="3993"/>
        <v>0</v>
      </c>
      <c r="K5197" s="171">
        <f t="shared" si="3993"/>
        <v>0</v>
      </c>
      <c r="L5197" s="171">
        <f t="shared" si="3993"/>
        <v>0</v>
      </c>
      <c r="M5197" s="171">
        <f t="shared" si="3993"/>
        <v>0</v>
      </c>
      <c r="N5197" s="171">
        <f t="shared" si="3993"/>
        <v>0</v>
      </c>
      <c r="O5197" s="171">
        <f t="shared" si="3993"/>
        <v>0</v>
      </c>
      <c r="P5197" s="450">
        <f t="shared" si="3993"/>
        <v>0</v>
      </c>
      <c r="Q5197" s="127"/>
      <c r="R5197" s="97">
        <f t="shared" ref="R5197:S5197" si="3994">R3384+R4511+R5148</f>
        <v>0</v>
      </c>
      <c r="S5197" s="73">
        <f t="shared" si="3994"/>
        <v>0</v>
      </c>
      <c r="T5197" s="93">
        <f t="shared" si="3988"/>
        <v>0</v>
      </c>
      <c r="U5197" s="209">
        <v>2</v>
      </c>
    </row>
    <row r="5198" spans="1:21" s="118" customFormat="1" ht="15.6" customHeight="1">
      <c r="A5198" s="192"/>
      <c r="B5198" s="82"/>
      <c r="C5198" s="50"/>
      <c r="D5198" s="83"/>
      <c r="E5198" s="83"/>
      <c r="F5198" s="83"/>
      <c r="G5198" s="83"/>
      <c r="H5198" s="83"/>
      <c r="I5198" s="83"/>
      <c r="J5198" s="83"/>
      <c r="K5198" s="83"/>
      <c r="L5198" s="83"/>
      <c r="M5198" s="83"/>
      <c r="N5198" s="83"/>
      <c r="O5198" s="83"/>
      <c r="P5198" s="128"/>
      <c r="Q5198" s="84"/>
      <c r="R5198" s="83"/>
      <c r="S5198" s="83"/>
      <c r="T5198" s="67"/>
      <c r="U5198" s="209">
        <v>1</v>
      </c>
    </row>
    <row r="5199" spans="1:21" s="60" customFormat="1" ht="15.75" hidden="1" customHeight="1" thickBot="1">
      <c r="A5199" s="193"/>
      <c r="B5199" s="213"/>
      <c r="C5199" s="43" t="s">
        <v>417</v>
      </c>
      <c r="D5199" s="299">
        <v>8.4918052426814439E-2</v>
      </c>
      <c r="E5199" s="299">
        <v>8.2729343856773607E-2</v>
      </c>
      <c r="F5199" s="299">
        <v>7.8671373587897941E-2</v>
      </c>
      <c r="G5199" s="299">
        <v>7.8126697830636749E-2</v>
      </c>
      <c r="H5199" s="299">
        <v>8.0485778992929274E-2</v>
      </c>
      <c r="I5199" s="299">
        <v>8.5957121276487441E-2</v>
      </c>
      <c r="J5199" s="299">
        <v>9.2218089295823452E-2</v>
      </c>
      <c r="K5199" s="299">
        <v>8.0140226249213589E-2</v>
      </c>
      <c r="L5199" s="299">
        <v>8.377199741202937E-2</v>
      </c>
      <c r="M5199" s="299">
        <v>9.0166793381863161E-2</v>
      </c>
      <c r="N5199" s="299">
        <v>8.255631127648036E-2</v>
      </c>
      <c r="O5199" s="299">
        <v>8.0258214413050602E-2</v>
      </c>
      <c r="P5199" s="290">
        <f>SUM(D5199:O5199)</f>
        <v>0.99999999999999989</v>
      </c>
      <c r="Q5199" s="291"/>
      <c r="R5199" s="83"/>
      <c r="S5199" s="83"/>
      <c r="T5199" s="67"/>
      <c r="U5199" s="209">
        <v>2</v>
      </c>
    </row>
    <row r="5200" spans="1:21" s="60" customFormat="1" ht="15.75" hidden="1" customHeight="1" thickBot="1">
      <c r="B5200" s="213"/>
      <c r="C5200" s="43" t="s">
        <v>418</v>
      </c>
      <c r="D5200" s="119">
        <v>8.8801727883873749E-2</v>
      </c>
      <c r="E5200" s="119">
        <v>8.5148680938439164E-2</v>
      </c>
      <c r="F5200" s="119">
        <v>8.1882846434633894E-2</v>
      </c>
      <c r="G5200" s="119">
        <v>7.9882321704758438E-2</v>
      </c>
      <c r="H5200" s="119">
        <v>8.0660507805021486E-2</v>
      </c>
      <c r="I5200" s="119">
        <v>8.3395581086948709E-2</v>
      </c>
      <c r="J5200" s="119">
        <v>9.1504272731709566E-2</v>
      </c>
      <c r="K5200" s="119">
        <v>8.0671053326598824E-2</v>
      </c>
      <c r="L5200" s="119">
        <v>8.171859776494983E-2</v>
      </c>
      <c r="M5200" s="119">
        <v>8.5918661285851863E-2</v>
      </c>
      <c r="N5200" s="119">
        <v>8.231885540645896E-2</v>
      </c>
      <c r="O5200" s="119">
        <v>7.8096893630755615E-2</v>
      </c>
      <c r="P5200" s="107">
        <f>SUM(D5200:O5200)</f>
        <v>1.0000000000000002</v>
      </c>
      <c r="Q5200" s="291"/>
      <c r="R5200" s="83"/>
      <c r="S5200" s="83"/>
      <c r="T5200" s="67"/>
      <c r="U5200" s="209">
        <v>2</v>
      </c>
    </row>
    <row r="5201" spans="1:21" s="60" customFormat="1" ht="15.75" hidden="1" customHeight="1" thickBot="1">
      <c r="B5201" s="213"/>
      <c r="C5201" s="43" t="s">
        <v>419</v>
      </c>
      <c r="D5201" s="346">
        <v>8.3002599497868437E-2</v>
      </c>
      <c r="E5201" s="346">
        <v>8.1510136803992814E-2</v>
      </c>
      <c r="F5201" s="346">
        <v>7.827470130154672E-2</v>
      </c>
      <c r="G5201" s="346">
        <v>7.8036567184507133E-2</v>
      </c>
      <c r="H5201" s="346">
        <v>7.9025403902132474E-2</v>
      </c>
      <c r="I5201" s="346">
        <v>8.365003702974301E-2</v>
      </c>
      <c r="J5201" s="346">
        <v>9.3884250190222659E-2</v>
      </c>
      <c r="K5201" s="346">
        <v>7.902146503329284E-2</v>
      </c>
      <c r="L5201" s="346">
        <v>8.3411451845224541E-2</v>
      </c>
      <c r="M5201" s="346">
        <v>9.3998962380160686E-2</v>
      </c>
      <c r="N5201" s="346">
        <v>8.5423769939437122E-2</v>
      </c>
      <c r="O5201" s="346">
        <v>8.0760654891871467E-2</v>
      </c>
      <c r="P5201" s="295">
        <f>SUM(D5201:O5201)</f>
        <v>1</v>
      </c>
      <c r="Q5201" s="291"/>
      <c r="R5201" s="83"/>
      <c r="S5201" s="83"/>
      <c r="T5201" s="67"/>
      <c r="U5201" s="209">
        <v>2</v>
      </c>
    </row>
    <row r="5202" spans="1:21" s="60" customFormat="1" ht="15.75" hidden="1" customHeight="1" thickBot="1">
      <c r="B5202" s="213"/>
      <c r="C5202" s="43" t="s">
        <v>420</v>
      </c>
      <c r="D5202" s="153">
        <f>D5224/$P5224</f>
        <v>8.3512802105766934E-2</v>
      </c>
      <c r="E5202" s="296">
        <f t="shared" ref="E5202:M5202" si="3995">E5224/$P5224</f>
        <v>8.1072026800670022E-2</v>
      </c>
      <c r="F5202" s="296">
        <f t="shared" si="3995"/>
        <v>7.7051926298157464E-2</v>
      </c>
      <c r="G5202" s="296">
        <f t="shared" si="3995"/>
        <v>8.0210576692988769E-2</v>
      </c>
      <c r="H5202" s="296">
        <f t="shared" si="3995"/>
        <v>7.9863603732950469E-2</v>
      </c>
      <c r="I5202" s="296">
        <f t="shared" si="3995"/>
        <v>8.4350323043790379E-2</v>
      </c>
      <c r="J5202" s="296">
        <f t="shared" si="3995"/>
        <v>0.10169897104570472</v>
      </c>
      <c r="K5202" s="296">
        <f t="shared" si="3995"/>
        <v>7.6633165829145727E-2</v>
      </c>
      <c r="L5202" s="296">
        <f t="shared" si="3995"/>
        <v>8.1658291457286439E-2</v>
      </c>
      <c r="M5202" s="296">
        <f t="shared" si="3995"/>
        <v>9.1409428092845191E-2</v>
      </c>
      <c r="N5202" s="296">
        <f t="shared" ref="N5202:O5204" si="3996">N5224/$P5224</f>
        <v>8.357262502991146E-2</v>
      </c>
      <c r="O5202" s="296">
        <f t="shared" si="3996"/>
        <v>7.8966259870782485E-2</v>
      </c>
      <c r="P5202" s="155">
        <f>SUM(D5202:O5202)</f>
        <v>1</v>
      </c>
      <c r="Q5202" s="291"/>
      <c r="R5202" s="83"/>
      <c r="S5202" s="83"/>
      <c r="T5202" s="67"/>
      <c r="U5202" s="209">
        <v>2</v>
      </c>
    </row>
    <row r="5203" spans="1:21" s="60" customFormat="1" ht="15.75" hidden="1" customHeight="1" thickBot="1">
      <c r="B5203" s="213"/>
      <c r="C5203" s="44" t="s">
        <v>421</v>
      </c>
      <c r="D5203" s="153">
        <f t="shared" ref="D5203:M5204" si="3997">D5225/$P5225</f>
        <v>8.3796587494074204E-2</v>
      </c>
      <c r="E5203" s="296">
        <f t="shared" si="3997"/>
        <v>8.0900809092551124E-2</v>
      </c>
      <c r="F5203" s="296">
        <f t="shared" si="3997"/>
        <v>7.7522400957440854E-2</v>
      </c>
      <c r="G5203" s="296">
        <f t="shared" si="3997"/>
        <v>7.8427331707916825E-2</v>
      </c>
      <c r="H5203" s="296">
        <f t="shared" si="3997"/>
        <v>7.9926741632738788E-2</v>
      </c>
      <c r="I5203" s="296">
        <f t="shared" si="3997"/>
        <v>8.4942833111343763E-2</v>
      </c>
      <c r="J5203" s="296">
        <f t="shared" si="3997"/>
        <v>9.7008576451023273E-2</v>
      </c>
      <c r="K5203" s="296">
        <f t="shared" si="3997"/>
        <v>7.8547989141313612E-2</v>
      </c>
      <c r="L5203" s="296">
        <f t="shared" si="3997"/>
        <v>8.1866068559725474E-2</v>
      </c>
      <c r="M5203" s="296">
        <f t="shared" si="3997"/>
        <v>9.3207867299024222E-2</v>
      </c>
      <c r="N5203" s="296">
        <f t="shared" si="3996"/>
        <v>8.3494943910582223E-2</v>
      </c>
      <c r="O5203" s="296">
        <f t="shared" si="3996"/>
        <v>8.0357850642265541E-2</v>
      </c>
      <c r="P5203" s="155">
        <f>SUM(D5203:O5203)</f>
        <v>0.99999999999999989</v>
      </c>
      <c r="Q5203" s="157">
        <f>(P5225/P5224-1)</f>
        <v>-8.383943527159432E-3</v>
      </c>
      <c r="R5203" s="83"/>
      <c r="S5203" s="83"/>
      <c r="T5203" s="67"/>
      <c r="U5203" s="209">
        <v>2</v>
      </c>
    </row>
    <row r="5204" spans="1:21" s="60" customFormat="1" ht="15.75" hidden="1" customHeight="1" thickBot="1">
      <c r="B5204" s="213"/>
      <c r="C5204" s="43" t="s">
        <v>435</v>
      </c>
      <c r="D5204" s="153">
        <f t="shared" si="3997"/>
        <v>8.14802806907092E-2</v>
      </c>
      <c r="E5204" s="296">
        <f t="shared" si="3997"/>
        <v>7.9076582120120434E-2</v>
      </c>
      <c r="F5204" s="296">
        <f t="shared" si="3997"/>
        <v>7.5958558779650395E-2</v>
      </c>
      <c r="G5204" s="296">
        <f t="shared" si="3997"/>
        <v>7.593009828229498E-2</v>
      </c>
      <c r="H5204" s="296">
        <f t="shared" si="3997"/>
        <v>7.7669150608416254E-2</v>
      </c>
      <c r="I5204" s="296">
        <f t="shared" si="3997"/>
        <v>8.3046991225420794E-2</v>
      </c>
      <c r="J5204" s="296">
        <f t="shared" si="3997"/>
        <v>9.3366665750057448E-2</v>
      </c>
      <c r="K5204" s="296">
        <f t="shared" si="3997"/>
        <v>8.4201266060804317E-2</v>
      </c>
      <c r="L5204" s="296">
        <f t="shared" si="3997"/>
        <v>8.357516484734985E-2</v>
      </c>
      <c r="M5204" s="296">
        <f t="shared" si="3997"/>
        <v>9.5583936530825406E-2</v>
      </c>
      <c r="N5204" s="296">
        <f t="shared" si="3996"/>
        <v>8.6225373213551559E-2</v>
      </c>
      <c r="O5204" s="296">
        <f t="shared" si="3996"/>
        <v>8.3885931890799348E-2</v>
      </c>
      <c r="P5204" s="155">
        <f t="shared" ref="P5204:P5209" si="3998">SUM(D5204:O5204)</f>
        <v>1.0000000000000002</v>
      </c>
      <c r="Q5204" s="157">
        <f t="shared" ref="Q5204:Q5209" si="3999">(P5226/P5225-1)</f>
        <v>3.3741628461495754E-2</v>
      </c>
      <c r="R5204" s="83"/>
      <c r="S5204" s="83"/>
      <c r="T5204" s="67"/>
      <c r="U5204" s="209">
        <v>2</v>
      </c>
    </row>
    <row r="5205" spans="1:21" s="60" customFormat="1" ht="15.75" hidden="1" customHeight="1" thickBot="1">
      <c r="A5205" s="60" t="s">
        <v>2307</v>
      </c>
      <c r="B5205" s="213"/>
      <c r="C5205" s="43" t="s">
        <v>627</v>
      </c>
      <c r="D5205" s="153">
        <f t="shared" ref="D5205:O5205" si="4000">D5227/$P5227</f>
        <v>8.1869791626256835E-2</v>
      </c>
      <c r="E5205" s="296">
        <f t="shared" si="4000"/>
        <v>7.9220509665128877E-2</v>
      </c>
      <c r="F5205" s="296">
        <f t="shared" si="4000"/>
        <v>7.7154497986332032E-2</v>
      </c>
      <c r="G5205" s="296">
        <f t="shared" si="4000"/>
        <v>7.5696400184249626E-2</v>
      </c>
      <c r="H5205" s="296">
        <f t="shared" si="4000"/>
        <v>7.9174068630742014E-2</v>
      </c>
      <c r="I5205" s="296">
        <f t="shared" si="4000"/>
        <v>8.1830361731652285E-2</v>
      </c>
      <c r="J5205" s="296">
        <f t="shared" si="4000"/>
        <v>9.4642171733371694E-2</v>
      </c>
      <c r="K5205" s="296">
        <f t="shared" si="4000"/>
        <v>8.0712606142544288E-2</v>
      </c>
      <c r="L5205" s="296">
        <f t="shared" si="4000"/>
        <v>8.428205144346651E-2</v>
      </c>
      <c r="M5205" s="296">
        <f t="shared" si="4000"/>
        <v>9.4020164998146291E-2</v>
      </c>
      <c r="N5205" s="296">
        <f t="shared" si="4000"/>
        <v>8.6976067495001128E-2</v>
      </c>
      <c r="O5205" s="296">
        <f t="shared" si="4000"/>
        <v>8.4421308363108238E-2</v>
      </c>
      <c r="P5205" s="155">
        <f t="shared" si="3998"/>
        <v>0.99999999999999978</v>
      </c>
      <c r="Q5205" s="156">
        <f t="shared" si="3999"/>
        <v>6.4842390652366966E-2</v>
      </c>
      <c r="R5205" s="83"/>
      <c r="S5205" s="83"/>
      <c r="T5205" s="67"/>
      <c r="U5205" s="209">
        <v>2</v>
      </c>
    </row>
    <row r="5206" spans="1:21" s="60" customFormat="1" ht="15.75" hidden="1" customHeight="1" thickBot="1">
      <c r="A5206" s="60" t="s">
        <v>2307</v>
      </c>
      <c r="B5206" s="213"/>
      <c r="C5206" s="43" t="s">
        <v>724</v>
      </c>
      <c r="D5206" s="153">
        <f t="shared" ref="D5206:O5206" si="4001">D5228/$P5228</f>
        <v>8.0702161658485691E-2</v>
      </c>
      <c r="E5206" s="296">
        <f t="shared" si="4001"/>
        <v>7.7523328757949969E-2</v>
      </c>
      <c r="F5206" s="296">
        <f t="shared" si="4001"/>
        <v>7.5860174520841414E-2</v>
      </c>
      <c r="G5206" s="296">
        <f t="shared" si="4001"/>
        <v>7.5752175718019024E-2</v>
      </c>
      <c r="H5206" s="296">
        <f t="shared" si="4001"/>
        <v>7.8894024697234361E-2</v>
      </c>
      <c r="I5206" s="296">
        <f t="shared" si="4001"/>
        <v>7.6878824002968707E-2</v>
      </c>
      <c r="J5206" s="296">
        <f t="shared" si="4001"/>
        <v>9.5213292963919532E-2</v>
      </c>
      <c r="K5206" s="296">
        <f t="shared" si="4001"/>
        <v>8.2441636200989196E-2</v>
      </c>
      <c r="L5206" s="296">
        <f t="shared" si="4001"/>
        <v>8.6585769977531604E-2</v>
      </c>
      <c r="M5206" s="296">
        <f t="shared" si="4001"/>
        <v>9.8489227788915709E-2</v>
      </c>
      <c r="N5206" s="296">
        <f t="shared" si="4001"/>
        <v>8.9200481817684238E-2</v>
      </c>
      <c r="O5206" s="296">
        <f t="shared" si="4001"/>
        <v>8.245890189546061E-2</v>
      </c>
      <c r="P5206" s="155">
        <f t="shared" si="3998"/>
        <v>1</v>
      </c>
      <c r="Q5206" s="156">
        <f t="shared" si="3999"/>
        <v>8.7357870180459818E-2</v>
      </c>
      <c r="R5206" s="83"/>
      <c r="S5206" s="83"/>
      <c r="T5206" s="232"/>
      <c r="U5206" s="209">
        <v>2</v>
      </c>
    </row>
    <row r="5207" spans="1:21" s="60" customFormat="1" ht="15.75" hidden="1" customHeight="1" thickBot="1">
      <c r="A5207" s="60" t="s">
        <v>2307</v>
      </c>
      <c r="B5207" s="62"/>
      <c r="C5207" s="45" t="s">
        <v>813</v>
      </c>
      <c r="D5207" s="298">
        <f t="shared" ref="D5207:O5207" si="4002">D5229/$P5229</f>
        <v>7.4981967004716057E-2</v>
      </c>
      <c r="E5207" s="299">
        <f t="shared" si="4002"/>
        <v>8.1095408401174615E-2</v>
      </c>
      <c r="F5207" s="299">
        <f t="shared" si="4002"/>
        <v>7.4935472645827492E-2</v>
      </c>
      <c r="G5207" s="299">
        <f t="shared" si="4002"/>
        <v>7.8189651759796752E-2</v>
      </c>
      <c r="H5207" s="299">
        <f t="shared" si="4002"/>
        <v>7.9760438516087731E-2</v>
      </c>
      <c r="I5207" s="299">
        <f t="shared" si="4002"/>
        <v>8.2918201843117337E-2</v>
      </c>
      <c r="J5207" s="299">
        <f t="shared" si="4002"/>
        <v>9.7365404112528683E-2</v>
      </c>
      <c r="K5207" s="299">
        <f t="shared" si="4002"/>
        <v>8.0480631967841929E-2</v>
      </c>
      <c r="L5207" s="299">
        <f t="shared" si="4002"/>
        <v>8.4771920848939517E-2</v>
      </c>
      <c r="M5207" s="299">
        <f t="shared" si="4002"/>
        <v>9.6210286978944293E-2</v>
      </c>
      <c r="N5207" s="299">
        <f t="shared" si="4002"/>
        <v>8.4985645421514988E-2</v>
      </c>
      <c r="O5207" s="299">
        <f t="shared" si="4002"/>
        <v>8.4304970499510593E-2</v>
      </c>
      <c r="P5207" s="300">
        <f t="shared" si="3998"/>
        <v>0.99999999999999989</v>
      </c>
      <c r="Q5207" s="301">
        <f t="shared" si="3999"/>
        <v>8.7447941087583914E-2</v>
      </c>
      <c r="R5207" s="83"/>
      <c r="S5207" s="83"/>
      <c r="T5207" s="67"/>
      <c r="U5207" s="209">
        <v>2</v>
      </c>
    </row>
    <row r="5208" spans="1:21" s="60" customFormat="1" ht="15.75" hidden="1" customHeight="1" thickBot="1">
      <c r="A5208" s="60" t="s">
        <v>2307</v>
      </c>
      <c r="B5208" s="62"/>
      <c r="C5208" s="45" t="s">
        <v>892</v>
      </c>
      <c r="D5208" s="130">
        <f t="shared" ref="D5208:O5209" si="4003">D5230/$P5230</f>
        <v>7.5816996704356862E-2</v>
      </c>
      <c r="E5208" s="119">
        <f t="shared" si="4003"/>
        <v>7.3717955138735275E-2</v>
      </c>
      <c r="F5208" s="119">
        <f t="shared" si="4003"/>
        <v>7.0616348402995133E-2</v>
      </c>
      <c r="G5208" s="119">
        <f t="shared" si="4003"/>
        <v>7.1751627413788793E-2</v>
      </c>
      <c r="H5208" s="119">
        <f t="shared" si="4003"/>
        <v>7.1037279548944954E-2</v>
      </c>
      <c r="I5208" s="119">
        <f t="shared" si="4003"/>
        <v>7.6212198429387271E-2</v>
      </c>
      <c r="J5208" s="119">
        <f t="shared" si="4003"/>
        <v>8.867976618884392E-2</v>
      </c>
      <c r="K5208" s="119">
        <f t="shared" si="4003"/>
        <v>8.8130422084304952E-2</v>
      </c>
      <c r="L5208" s="119">
        <f t="shared" si="4003"/>
        <v>9.0501801566094581E-2</v>
      </c>
      <c r="M5208" s="119">
        <f t="shared" si="4003"/>
        <v>0.10459254685429369</v>
      </c>
      <c r="N5208" s="119">
        <f t="shared" si="4003"/>
        <v>9.5230217188279759E-2</v>
      </c>
      <c r="O5208" s="119">
        <f t="shared" si="4003"/>
        <v>9.3712840479974802E-2</v>
      </c>
      <c r="P5208" s="175">
        <f t="shared" si="3998"/>
        <v>0.99999999999999978</v>
      </c>
      <c r="Q5208" s="176">
        <f t="shared" si="3999"/>
        <v>0.15178137923397195</v>
      </c>
      <c r="R5208" s="83"/>
      <c r="S5208" s="83"/>
      <c r="T5208" s="67"/>
      <c r="U5208" s="209">
        <v>2</v>
      </c>
    </row>
    <row r="5209" spans="1:21" s="60" customFormat="1" ht="15.6" hidden="1" customHeight="1" thickBot="1">
      <c r="A5209" s="60" t="s">
        <v>2307</v>
      </c>
      <c r="B5209" s="62"/>
      <c r="C5209" s="45" t="s">
        <v>976</v>
      </c>
      <c r="D5209" s="130">
        <f t="shared" si="4003"/>
        <v>8.1649078917711615E-2</v>
      </c>
      <c r="E5209" s="119">
        <f t="shared" si="4003"/>
        <v>8.0383857475242751E-2</v>
      </c>
      <c r="F5209" s="119">
        <f t="shared" si="4003"/>
        <v>7.488819121671085E-2</v>
      </c>
      <c r="G5209" s="119">
        <f t="shared" si="4003"/>
        <v>7.1957869848801995E-2</v>
      </c>
      <c r="H5209" s="119">
        <f t="shared" si="4003"/>
        <v>8.0477689764190397E-2</v>
      </c>
      <c r="I5209" s="119">
        <f t="shared" si="4003"/>
        <v>8.4930174730740465E-2</v>
      </c>
      <c r="J5209" s="119">
        <f t="shared" si="4003"/>
        <v>9.6449264948303581E-2</v>
      </c>
      <c r="K5209" s="119">
        <f t="shared" si="4003"/>
        <v>8.2302018545520411E-2</v>
      </c>
      <c r="L5209" s="119">
        <f t="shared" si="4003"/>
        <v>8.3284019052420707E-2</v>
      </c>
      <c r="M5209" s="119">
        <f t="shared" si="4003"/>
        <v>9.5465551194696796E-2</v>
      </c>
      <c r="N5209" s="119">
        <f t="shared" si="4003"/>
        <v>8.5247556322407977E-2</v>
      </c>
      <c r="O5209" s="119">
        <f t="shared" si="4003"/>
        <v>8.2964727983252495E-2</v>
      </c>
      <c r="P5209" s="175">
        <f t="shared" si="3998"/>
        <v>1</v>
      </c>
      <c r="Q5209" s="176">
        <f t="shared" si="3999"/>
        <v>0.1698391249542639</v>
      </c>
      <c r="R5209" s="83"/>
      <c r="S5209" s="83"/>
      <c r="T5209" s="67"/>
      <c r="U5209" s="209">
        <v>2</v>
      </c>
    </row>
    <row r="5210" spans="1:21" s="60" customFormat="1" ht="15.6" hidden="1" customHeight="1" thickBot="1">
      <c r="A5210" s="60" t="s">
        <v>2307</v>
      </c>
      <c r="B5210" s="62"/>
      <c r="C5210" s="45" t="s">
        <v>1112</v>
      </c>
      <c r="D5210" s="130">
        <f t="shared" ref="D5210:O5210" si="4004">D5233/$P5233</f>
        <v>7.2670245603914135E-2</v>
      </c>
      <c r="E5210" s="119">
        <f t="shared" si="4004"/>
        <v>7.2670245603914135E-2</v>
      </c>
      <c r="F5210" s="119">
        <f t="shared" si="4004"/>
        <v>6.6857967990858469E-2</v>
      </c>
      <c r="G5210" s="119">
        <f t="shared" si="4004"/>
        <v>6.753375267654943E-2</v>
      </c>
      <c r="H5210" s="119">
        <f t="shared" si="4004"/>
        <v>6.9272263929822497E-2</v>
      </c>
      <c r="I5210" s="119">
        <f t="shared" si="4004"/>
        <v>7.2851350049267946E-2</v>
      </c>
      <c r="J5210" s="119">
        <f t="shared" si="4004"/>
        <v>8.4901339819618268E-2</v>
      </c>
      <c r="K5210" s="119">
        <f t="shared" si="4004"/>
        <v>9.3250067436959599E-2</v>
      </c>
      <c r="L5210" s="119">
        <f t="shared" si="4004"/>
        <v>9.508850859255441E-2</v>
      </c>
      <c r="M5210" s="119">
        <f t="shared" si="4004"/>
        <v>0.10888641770612142</v>
      </c>
      <c r="N5210" s="119">
        <f t="shared" si="4004"/>
        <v>9.8299924792329477E-2</v>
      </c>
      <c r="O5210" s="119">
        <f t="shared" si="4004"/>
        <v>9.7717915798090277E-2</v>
      </c>
      <c r="P5210" s="175">
        <f>SUM(D5210:O5210)</f>
        <v>1</v>
      </c>
      <c r="Q5210" s="176">
        <f>(P5233/P5231-1)</f>
        <v>0.20164468755963316</v>
      </c>
      <c r="R5210" s="83"/>
      <c r="S5210" s="83"/>
      <c r="T5210" s="67"/>
      <c r="U5210" s="209">
        <v>2</v>
      </c>
    </row>
    <row r="5211" spans="1:21" s="60" customFormat="1" ht="15.6" hidden="1" customHeight="1" thickBot="1">
      <c r="A5211" s="60" t="s">
        <v>2307</v>
      </c>
      <c r="B5211" s="62">
        <f>+B5190+1</f>
        <v>882</v>
      </c>
      <c r="C5211" s="45" t="s">
        <v>2152</v>
      </c>
      <c r="D5211" s="130">
        <f t="shared" ref="D5211:O5211" si="4005">D5234/$P5234</f>
        <v>8.7813960474284136E-2</v>
      </c>
      <c r="E5211" s="119">
        <f t="shared" si="4005"/>
        <v>8.5124071422970946E-2</v>
      </c>
      <c r="F5211" s="119">
        <f t="shared" si="4005"/>
        <v>8.1745675688049829E-2</v>
      </c>
      <c r="G5211" s="119">
        <f t="shared" si="4005"/>
        <v>8.1603536920918582E-2</v>
      </c>
      <c r="H5211" s="119">
        <f t="shared" si="4005"/>
        <v>8.5467375307261395E-2</v>
      </c>
      <c r="I5211" s="119">
        <f t="shared" si="4005"/>
        <v>8.798141552279401E-2</v>
      </c>
      <c r="J5211" s="119">
        <f t="shared" si="4005"/>
        <v>0.10368771508705493</v>
      </c>
      <c r="K5211" s="119">
        <f t="shared" si="4005"/>
        <v>8.8960361172731844E-2</v>
      </c>
      <c r="L5211" s="119">
        <f t="shared" si="4005"/>
        <v>8.7574132519286946E-2</v>
      </c>
      <c r="M5211" s="119">
        <f t="shared" si="4005"/>
        <v>7.6883752720334583E-2</v>
      </c>
      <c r="N5211" s="119">
        <f t="shared" si="4005"/>
        <v>6.0497932272627813E-2</v>
      </c>
      <c r="O5211" s="119">
        <f t="shared" si="4005"/>
        <v>7.2660070891684969E-2</v>
      </c>
      <c r="P5211" s="175">
        <f t="shared" ref="P5211:P5220" si="4006">SUM(D5211:O5211)</f>
        <v>0.99999999999999978</v>
      </c>
      <c r="Q5211" s="176">
        <f>(P5234/P5233-1)</f>
        <v>0.12670299030407306</v>
      </c>
      <c r="R5211" s="83"/>
      <c r="S5211" s="83"/>
      <c r="T5211" s="67"/>
      <c r="U5211" s="209">
        <v>2</v>
      </c>
    </row>
    <row r="5212" spans="1:21" s="60" customFormat="1" ht="15.6" hidden="1" customHeight="1">
      <c r="A5212" s="60" t="s">
        <v>2307</v>
      </c>
      <c r="B5212" s="408">
        <f>+B5211+1</f>
        <v>883</v>
      </c>
      <c r="C5212" s="544" t="s">
        <v>2153</v>
      </c>
      <c r="D5212" s="460">
        <f t="shared" ref="D5212:O5212" si="4007">D5235/$P5235</f>
        <v>7.6652139119954124E-2</v>
      </c>
      <c r="E5212" s="346">
        <f t="shared" si="4007"/>
        <v>7.4312107779356137E-2</v>
      </c>
      <c r="F5212" s="346">
        <f t="shared" si="4007"/>
        <v>7.0015478546856344E-2</v>
      </c>
      <c r="G5212" s="346">
        <f t="shared" si="4007"/>
        <v>7.6668994059960804E-2</v>
      </c>
      <c r="H5212" s="346">
        <f t="shared" si="4007"/>
        <v>7.728390262063585E-2</v>
      </c>
      <c r="I5212" s="346">
        <f t="shared" si="4007"/>
        <v>7.9296144558055004E-2</v>
      </c>
      <c r="J5212" s="346">
        <f t="shared" si="4007"/>
        <v>9.4168567168115447E-2</v>
      </c>
      <c r="K5212" s="346">
        <f t="shared" si="4007"/>
        <v>8.0745824171185782E-2</v>
      </c>
      <c r="L5212" s="346">
        <f t="shared" si="4007"/>
        <v>8.2774125875438281E-2</v>
      </c>
      <c r="M5212" s="346">
        <f t="shared" si="4007"/>
        <v>0.10172617831493407</v>
      </c>
      <c r="N5212" s="346">
        <f t="shared" si="4007"/>
        <v>9.2986233379096575E-2</v>
      </c>
      <c r="O5212" s="346">
        <f t="shared" si="4007"/>
        <v>9.33703044064116E-2</v>
      </c>
      <c r="P5212" s="545">
        <f t="shared" si="4006"/>
        <v>1.0000000000000002</v>
      </c>
      <c r="Q5212" s="548">
        <f t="shared" ref="Q5212:Q5220" si="4008">(P5235/P5234-1)</f>
        <v>9.2114177057727176E-2</v>
      </c>
      <c r="R5212" s="83"/>
      <c r="S5212" s="83"/>
      <c r="T5212" s="67"/>
      <c r="U5212" s="209">
        <v>2</v>
      </c>
    </row>
    <row r="5213" spans="1:21" s="60" customFormat="1" ht="15.6" customHeight="1">
      <c r="A5213" s="60" t="s">
        <v>2307</v>
      </c>
      <c r="B5213" s="513">
        <v>829</v>
      </c>
      <c r="C5213" s="550" t="s">
        <v>2154</v>
      </c>
      <c r="D5213" s="119">
        <f t="shared" ref="D5213:O5213" si="4009">D5236/$P5236</f>
        <v>7.8520207794956012E-2</v>
      </c>
      <c r="E5213" s="119">
        <f t="shared" si="4009"/>
        <v>7.9293596220145493E-2</v>
      </c>
      <c r="F5213" s="119">
        <f t="shared" si="4009"/>
        <v>7.2461845380748971E-2</v>
      </c>
      <c r="G5213" s="119">
        <f t="shared" si="4009"/>
        <v>7.6798070361493012E-2</v>
      </c>
      <c r="H5213" s="119">
        <f t="shared" si="4009"/>
        <v>7.8161488418114725E-2</v>
      </c>
      <c r="I5213" s="119">
        <f t="shared" si="4009"/>
        <v>7.9888462261469798E-2</v>
      </c>
      <c r="J5213" s="119">
        <f t="shared" si="4009"/>
        <v>0.10160329526911352</v>
      </c>
      <c r="K5213" s="119">
        <f t="shared" si="4009"/>
        <v>7.989165003619364E-2</v>
      </c>
      <c r="L5213" s="119">
        <f t="shared" si="4009"/>
        <v>8.2662705548995505E-2</v>
      </c>
      <c r="M5213" s="119">
        <f t="shared" si="4009"/>
        <v>9.7183347732287748E-2</v>
      </c>
      <c r="N5213" s="119">
        <f t="shared" si="4009"/>
        <v>8.8245783707369282E-2</v>
      </c>
      <c r="O5213" s="119">
        <f t="shared" si="4009"/>
        <v>8.5289547269112281E-2</v>
      </c>
      <c r="P5213" s="175">
        <f t="shared" si="4006"/>
        <v>0.99999999999999989</v>
      </c>
      <c r="Q5213" s="556">
        <f t="shared" si="4008"/>
        <v>0.22682776871741939</v>
      </c>
      <c r="R5213" s="83"/>
      <c r="S5213" s="83"/>
      <c r="T5213" s="67"/>
      <c r="U5213" s="209">
        <v>1</v>
      </c>
    </row>
    <row r="5214" spans="1:21" s="60" customFormat="1" ht="15.6" customHeight="1">
      <c r="A5214" s="60" t="s">
        <v>2307</v>
      </c>
      <c r="B5214" s="513">
        <f>+B5213+1</f>
        <v>830</v>
      </c>
      <c r="C5214" s="550" t="s">
        <v>2155</v>
      </c>
      <c r="D5214" s="119">
        <f t="shared" ref="D5214:O5214" si="4010">D5237/$P5237</f>
        <v>8.3667940584448305E-2</v>
      </c>
      <c r="E5214" s="119">
        <f t="shared" si="4010"/>
        <v>7.8404807476239666E-2</v>
      </c>
      <c r="F5214" s="119">
        <f t="shared" si="4010"/>
        <v>7.6202177423489559E-2</v>
      </c>
      <c r="G5214" s="119">
        <f t="shared" si="4010"/>
        <v>7.6496087100618226E-2</v>
      </c>
      <c r="H5214" s="119">
        <f t="shared" si="4010"/>
        <v>7.9927823176054499E-2</v>
      </c>
      <c r="I5214" s="119">
        <f t="shared" si="4010"/>
        <v>8.0889020730569305E-2</v>
      </c>
      <c r="J5214" s="119">
        <f t="shared" si="4010"/>
        <v>9.9749586660053569E-2</v>
      </c>
      <c r="K5214" s="119">
        <f t="shared" si="4010"/>
        <v>8.0739218319521674E-2</v>
      </c>
      <c r="L5214" s="119">
        <f t="shared" si="4010"/>
        <v>8.2942547009921555E-2</v>
      </c>
      <c r="M5214" s="119">
        <f t="shared" si="4010"/>
        <v>9.4500716623914363E-2</v>
      </c>
      <c r="N5214" s="119">
        <f t="shared" si="4010"/>
        <v>8.4033868271992801E-2</v>
      </c>
      <c r="O5214" s="119">
        <f t="shared" si="4010"/>
        <v>8.2446206623176477E-2</v>
      </c>
      <c r="P5214" s="175">
        <f t="shared" si="4006"/>
        <v>1</v>
      </c>
      <c r="Q5214" s="556">
        <f t="shared" si="4008"/>
        <v>6.9996998375087216E-2</v>
      </c>
      <c r="R5214" s="83"/>
      <c r="S5214" s="83"/>
      <c r="T5214" s="67"/>
      <c r="U5214" s="209">
        <v>1</v>
      </c>
    </row>
    <row r="5215" spans="1:21" s="60" customFormat="1" ht="15.75" customHeight="1">
      <c r="A5215" s="60" t="s">
        <v>2307</v>
      </c>
      <c r="B5215" s="513">
        <f>+B5214+1</f>
        <v>831</v>
      </c>
      <c r="C5215" s="550" t="s">
        <v>2156</v>
      </c>
      <c r="D5215" s="119">
        <f t="shared" ref="D5215:O5215" si="4011">D5238/$P5238</f>
        <v>8.2537861252012998E-2</v>
      </c>
      <c r="E5215" s="119">
        <f t="shared" si="4011"/>
        <v>7.9481638334210986E-2</v>
      </c>
      <c r="F5215" s="119">
        <f t="shared" si="4011"/>
        <v>7.5779934342755817E-2</v>
      </c>
      <c r="G5215" s="119">
        <f t="shared" si="4011"/>
        <v>7.9889915281638857E-2</v>
      </c>
      <c r="H5215" s="119">
        <f t="shared" si="4011"/>
        <v>8.1367901769547446E-2</v>
      </c>
      <c r="I5215" s="119">
        <f t="shared" si="4011"/>
        <v>8.2608238311681015E-2</v>
      </c>
      <c r="J5215" s="119">
        <f t="shared" si="4011"/>
        <v>9.6541518103313767E-2</v>
      </c>
      <c r="K5215" s="119">
        <f t="shared" si="4011"/>
        <v>7.9016312090830876E-2</v>
      </c>
      <c r="L5215" s="119">
        <f t="shared" si="4011"/>
        <v>8.2537636535123651E-2</v>
      </c>
      <c r="M5215" s="119">
        <f t="shared" si="4011"/>
        <v>9.1781524270791476E-2</v>
      </c>
      <c r="N5215" s="119">
        <f t="shared" si="4011"/>
        <v>8.4228759854046542E-2</v>
      </c>
      <c r="O5215" s="119">
        <f t="shared" si="4011"/>
        <v>8.4228759854046542E-2</v>
      </c>
      <c r="P5215" s="175">
        <f t="shared" si="4006"/>
        <v>1</v>
      </c>
      <c r="Q5215" s="556">
        <f t="shared" si="4008"/>
        <v>5.2360554739194765E-3</v>
      </c>
      <c r="R5215" s="83"/>
      <c r="S5215" s="83"/>
      <c r="T5215" s="67"/>
      <c r="U5215" s="209">
        <v>1</v>
      </c>
    </row>
    <row r="5216" spans="1:21" s="60" customFormat="1" ht="15.75" customHeight="1">
      <c r="A5216" s="60" t="s">
        <v>2307</v>
      </c>
      <c r="B5216" s="513">
        <f>+B5215+1</f>
        <v>832</v>
      </c>
      <c r="C5216" s="550" t="s">
        <v>2157</v>
      </c>
      <c r="D5216" s="119">
        <f t="shared" ref="D5216:O5216" si="4012">D5239/$P5239</f>
        <v>8.3918703120604482E-2</v>
      </c>
      <c r="E5216" s="119">
        <f t="shared" si="4012"/>
        <v>8.0893031329959592E-2</v>
      </c>
      <c r="F5216" s="119">
        <f t="shared" si="4012"/>
        <v>7.6799010602930262E-2</v>
      </c>
      <c r="G5216" s="119">
        <f t="shared" si="4012"/>
        <v>7.7766313396436235E-2</v>
      </c>
      <c r="H5216" s="119">
        <f t="shared" si="4012"/>
        <v>8.1915002752647001E-2</v>
      </c>
      <c r="I5216" s="119">
        <f t="shared" si="4012"/>
        <v>8.5554223786575179E-2</v>
      </c>
      <c r="J5216" s="119">
        <f t="shared" si="4012"/>
        <v>9.60788969610296E-2</v>
      </c>
      <c r="K5216" s="119">
        <f t="shared" si="4012"/>
        <v>7.7948616030445242E-2</v>
      </c>
      <c r="L5216" s="119">
        <f t="shared" si="4012"/>
        <v>8.0496656399034666E-2</v>
      </c>
      <c r="M5216" s="119">
        <f t="shared" si="4012"/>
        <v>9.0851074715497609E-2</v>
      </c>
      <c r="N5216" s="119">
        <f t="shared" si="4012"/>
        <v>8.5116081046102826E-2</v>
      </c>
      <c r="O5216" s="119">
        <f t="shared" si="4012"/>
        <v>8.2662389858737251E-2</v>
      </c>
      <c r="P5216" s="175">
        <f t="shared" si="4006"/>
        <v>1</v>
      </c>
      <c r="Q5216" s="556">
        <f t="shared" si="4008"/>
        <v>-7.3895512794297513E-4</v>
      </c>
      <c r="R5216" s="83"/>
      <c r="S5216" s="83"/>
      <c r="T5216" s="67"/>
      <c r="U5216" s="209">
        <v>1</v>
      </c>
    </row>
    <row r="5217" spans="1:21" s="60" customFormat="1" ht="15.75" customHeight="1">
      <c r="A5217" s="60" t="s">
        <v>2307</v>
      </c>
      <c r="B5217" s="513">
        <v>833</v>
      </c>
      <c r="C5217" s="550" t="s">
        <v>2158</v>
      </c>
      <c r="D5217" s="119">
        <f t="shared" ref="D5217:O5217" si="4013">D5240/$P5240</f>
        <v>8.7437994941549552E-2</v>
      </c>
      <c r="E5217" s="119">
        <f t="shared" si="4013"/>
        <v>8.8673462370939857E-2</v>
      </c>
      <c r="F5217" s="119">
        <f t="shared" si="4013"/>
        <v>7.7899055928958086E-2</v>
      </c>
      <c r="G5217" s="119">
        <f t="shared" si="4013"/>
        <v>8.2216274822372148E-2</v>
      </c>
      <c r="H5217" s="119">
        <f t="shared" si="4013"/>
        <v>8.021985655750484E-2</v>
      </c>
      <c r="I5217" s="119">
        <f t="shared" si="4013"/>
        <v>8.0782461467597072E-2</v>
      </c>
      <c r="J5217" s="119">
        <f t="shared" si="4013"/>
        <v>9.4329328802638751E-2</v>
      </c>
      <c r="K5217" s="119">
        <f t="shared" si="4013"/>
        <v>7.8120627233734627E-2</v>
      </c>
      <c r="L5217" s="119">
        <f t="shared" si="4013"/>
        <v>7.7624623251298222E-2</v>
      </c>
      <c r="M5217" s="119">
        <f t="shared" si="4013"/>
        <v>9.3177890986268511E-2</v>
      </c>
      <c r="N5217" s="119">
        <f t="shared" si="4013"/>
        <v>7.8652060072059354E-2</v>
      </c>
      <c r="O5217" s="119">
        <f t="shared" si="4013"/>
        <v>8.086636356507905E-2</v>
      </c>
      <c r="P5217" s="175">
        <f t="shared" si="4006"/>
        <v>1.0000000000000002</v>
      </c>
      <c r="Q5217" s="556">
        <f t="shared" si="4008"/>
        <v>-4.0083189790364182E-3</v>
      </c>
      <c r="R5217" s="83"/>
      <c r="S5217" s="83"/>
      <c r="T5217" s="67"/>
      <c r="U5217" s="209">
        <v>1</v>
      </c>
    </row>
    <row r="5218" spans="1:21" s="60" customFormat="1" ht="15.75" customHeight="1">
      <c r="A5218" s="60" t="s">
        <v>2307</v>
      </c>
      <c r="B5218" s="513">
        <v>834</v>
      </c>
      <c r="C5218" s="550" t="s">
        <v>2159</v>
      </c>
      <c r="D5218" s="119">
        <f t="shared" ref="D5218:O5218" si="4014">D5241/$P5241</f>
        <v>8.2212866972051699E-2</v>
      </c>
      <c r="E5218" s="119">
        <f t="shared" si="4014"/>
        <v>7.7817547894141428E-2</v>
      </c>
      <c r="F5218" s="119">
        <f t="shared" si="4014"/>
        <v>7.6982993638842007E-2</v>
      </c>
      <c r="G5218" s="119">
        <f t="shared" si="4014"/>
        <v>7.5833163331540582E-2</v>
      </c>
      <c r="H5218" s="119">
        <f t="shared" si="4014"/>
        <v>7.7353906641197304E-2</v>
      </c>
      <c r="I5218" s="119">
        <f t="shared" si="4014"/>
        <v>8.2212866972051699E-2</v>
      </c>
      <c r="J5218" s="119">
        <f t="shared" si="4014"/>
        <v>0.10125924964299624</v>
      </c>
      <c r="K5218" s="119">
        <f t="shared" si="4014"/>
        <v>8.4864894938892085E-2</v>
      </c>
      <c r="L5218" s="119">
        <f t="shared" si="4014"/>
        <v>8.4976168839598659E-2</v>
      </c>
      <c r="M5218" s="119">
        <f t="shared" si="4014"/>
        <v>0.10051742363828563</v>
      </c>
      <c r="N5218" s="119">
        <f t="shared" si="4014"/>
        <v>8.7442740305261391E-2</v>
      </c>
      <c r="O5218" s="119">
        <f t="shared" si="4014"/>
        <v>6.8526177185141215E-2</v>
      </c>
      <c r="P5218" s="175">
        <f t="shared" si="4006"/>
        <v>0.99999999999999989</v>
      </c>
      <c r="Q5218" s="556">
        <f t="shared" si="4008"/>
        <v>-4.4820330823082677E-2</v>
      </c>
      <c r="R5218" s="83"/>
      <c r="S5218" s="83"/>
      <c r="T5218" s="67"/>
      <c r="U5218" s="209">
        <v>1</v>
      </c>
    </row>
    <row r="5219" spans="1:21" s="60" customFormat="1" ht="15.75" hidden="1" customHeight="1" thickBot="1">
      <c r="A5219" s="60" t="s">
        <v>2307</v>
      </c>
      <c r="B5219" s="409"/>
      <c r="C5219" s="457" t="s">
        <v>2160</v>
      </c>
      <c r="D5219" s="102" t="e">
        <f t="shared" ref="D5219:O5219" si="4015">D5242/$P5242</f>
        <v>#DIV/0!</v>
      </c>
      <c r="E5219" s="103" t="e">
        <f t="shared" si="4015"/>
        <v>#DIV/0!</v>
      </c>
      <c r="F5219" s="103" t="e">
        <f t="shared" si="4015"/>
        <v>#DIV/0!</v>
      </c>
      <c r="G5219" s="103" t="e">
        <f t="shared" si="4015"/>
        <v>#DIV/0!</v>
      </c>
      <c r="H5219" s="103" t="e">
        <f t="shared" si="4015"/>
        <v>#DIV/0!</v>
      </c>
      <c r="I5219" s="103" t="e">
        <f t="shared" si="4015"/>
        <v>#DIV/0!</v>
      </c>
      <c r="J5219" s="103" t="e">
        <f t="shared" si="4015"/>
        <v>#DIV/0!</v>
      </c>
      <c r="K5219" s="103" t="e">
        <f t="shared" si="4015"/>
        <v>#DIV/0!</v>
      </c>
      <c r="L5219" s="103" t="e">
        <f t="shared" si="4015"/>
        <v>#DIV/0!</v>
      </c>
      <c r="M5219" s="103" t="e">
        <f t="shared" si="4015"/>
        <v>#DIV/0!</v>
      </c>
      <c r="N5219" s="103" t="e">
        <f t="shared" si="4015"/>
        <v>#DIV/0!</v>
      </c>
      <c r="O5219" s="103" t="e">
        <f t="shared" si="4015"/>
        <v>#DIV/0!</v>
      </c>
      <c r="P5219" s="105" t="e">
        <f t="shared" si="4006"/>
        <v>#DIV/0!</v>
      </c>
      <c r="Q5219" s="106">
        <f t="shared" si="4008"/>
        <v>-1</v>
      </c>
      <c r="R5219" s="83"/>
      <c r="S5219" s="83"/>
      <c r="T5219" s="67"/>
      <c r="U5219" s="209">
        <v>2</v>
      </c>
    </row>
    <row r="5220" spans="1:21" s="60" customFormat="1" ht="15.75" hidden="1" customHeight="1" thickBot="1">
      <c r="A5220" s="60" t="s">
        <v>2307</v>
      </c>
      <c r="B5220" s="213"/>
      <c r="C5220" s="43" t="s">
        <v>2161</v>
      </c>
      <c r="D5220" s="102" t="e">
        <f t="shared" ref="D5220:O5220" si="4016">D5243/$P5243</f>
        <v>#DIV/0!</v>
      </c>
      <c r="E5220" s="103" t="e">
        <f t="shared" si="4016"/>
        <v>#DIV/0!</v>
      </c>
      <c r="F5220" s="103" t="e">
        <f t="shared" si="4016"/>
        <v>#DIV/0!</v>
      </c>
      <c r="G5220" s="103" t="e">
        <f t="shared" si="4016"/>
        <v>#DIV/0!</v>
      </c>
      <c r="H5220" s="103" t="e">
        <f t="shared" si="4016"/>
        <v>#DIV/0!</v>
      </c>
      <c r="I5220" s="103" t="e">
        <f t="shared" si="4016"/>
        <v>#DIV/0!</v>
      </c>
      <c r="J5220" s="103" t="e">
        <f t="shared" si="4016"/>
        <v>#DIV/0!</v>
      </c>
      <c r="K5220" s="103" t="e">
        <f t="shared" si="4016"/>
        <v>#DIV/0!</v>
      </c>
      <c r="L5220" s="103" t="e">
        <f t="shared" si="4016"/>
        <v>#DIV/0!</v>
      </c>
      <c r="M5220" s="103" t="e">
        <f t="shared" si="4016"/>
        <v>#DIV/0!</v>
      </c>
      <c r="N5220" s="103" t="e">
        <f t="shared" si="4016"/>
        <v>#DIV/0!</v>
      </c>
      <c r="O5220" s="103" t="e">
        <f t="shared" si="4016"/>
        <v>#DIV/0!</v>
      </c>
      <c r="P5220" s="107" t="e">
        <f t="shared" si="4006"/>
        <v>#DIV/0!</v>
      </c>
      <c r="Q5220" s="108" t="e">
        <f t="shared" si="4008"/>
        <v>#DIV/0!</v>
      </c>
      <c r="R5220" s="83"/>
      <c r="S5220" s="83"/>
      <c r="T5220" s="67"/>
      <c r="U5220" s="209">
        <v>2</v>
      </c>
    </row>
    <row r="5221" spans="1:21" s="60" customFormat="1" ht="15.75" hidden="1" customHeight="1" thickBot="1">
      <c r="A5221" s="60" t="s">
        <v>2307</v>
      </c>
      <c r="B5221" s="213"/>
      <c r="C5221" s="43" t="s">
        <v>2609</v>
      </c>
      <c r="D5221" s="102" t="e">
        <f t="shared" ref="D5221:O5221" si="4017">D5244/$P5244</f>
        <v>#DIV/0!</v>
      </c>
      <c r="E5221" s="103" t="e">
        <f t="shared" si="4017"/>
        <v>#DIV/0!</v>
      </c>
      <c r="F5221" s="103" t="e">
        <f t="shared" si="4017"/>
        <v>#DIV/0!</v>
      </c>
      <c r="G5221" s="103" t="e">
        <f t="shared" si="4017"/>
        <v>#DIV/0!</v>
      </c>
      <c r="H5221" s="103" t="e">
        <f t="shared" si="4017"/>
        <v>#DIV/0!</v>
      </c>
      <c r="I5221" s="103" t="e">
        <f t="shared" si="4017"/>
        <v>#DIV/0!</v>
      </c>
      <c r="J5221" s="103" t="e">
        <f t="shared" si="4017"/>
        <v>#DIV/0!</v>
      </c>
      <c r="K5221" s="103" t="e">
        <f t="shared" si="4017"/>
        <v>#DIV/0!</v>
      </c>
      <c r="L5221" s="103" t="e">
        <f t="shared" si="4017"/>
        <v>#DIV/0!</v>
      </c>
      <c r="M5221" s="103" t="e">
        <f t="shared" si="4017"/>
        <v>#DIV/0!</v>
      </c>
      <c r="N5221" s="103" t="e">
        <f t="shared" si="4017"/>
        <v>#DIV/0!</v>
      </c>
      <c r="O5221" s="103" t="e">
        <f t="shared" si="4017"/>
        <v>#DIV/0!</v>
      </c>
      <c r="P5221" s="107" t="e">
        <f t="shared" ref="P5221:P5223" si="4018">SUM(D5221:O5221)</f>
        <v>#DIV/0!</v>
      </c>
      <c r="Q5221" s="108" t="e">
        <f t="shared" ref="Q5221:Q5223" si="4019">(P5244/P5243-1)</f>
        <v>#DIV/0!</v>
      </c>
      <c r="R5221" s="83"/>
      <c r="S5221" s="83"/>
      <c r="T5221" s="67"/>
      <c r="U5221" s="209">
        <v>2</v>
      </c>
    </row>
    <row r="5222" spans="1:21" s="60" customFormat="1" ht="15.75" hidden="1" customHeight="1" thickBot="1">
      <c r="A5222" s="60" t="s">
        <v>2307</v>
      </c>
      <c r="B5222" s="213"/>
      <c r="C5222" s="43" t="s">
        <v>2705</v>
      </c>
      <c r="D5222" s="102" t="e">
        <f t="shared" ref="D5222:O5222" si="4020">D5245/$P5245</f>
        <v>#DIV/0!</v>
      </c>
      <c r="E5222" s="103" t="e">
        <f t="shared" si="4020"/>
        <v>#DIV/0!</v>
      </c>
      <c r="F5222" s="103" t="e">
        <f t="shared" si="4020"/>
        <v>#DIV/0!</v>
      </c>
      <c r="G5222" s="103" t="e">
        <f t="shared" si="4020"/>
        <v>#DIV/0!</v>
      </c>
      <c r="H5222" s="103" t="e">
        <f t="shared" si="4020"/>
        <v>#DIV/0!</v>
      </c>
      <c r="I5222" s="103" t="e">
        <f t="shared" si="4020"/>
        <v>#DIV/0!</v>
      </c>
      <c r="J5222" s="103" t="e">
        <f t="shared" si="4020"/>
        <v>#DIV/0!</v>
      </c>
      <c r="K5222" s="103" t="e">
        <f t="shared" si="4020"/>
        <v>#DIV/0!</v>
      </c>
      <c r="L5222" s="103" t="e">
        <f t="shared" si="4020"/>
        <v>#DIV/0!</v>
      </c>
      <c r="M5222" s="103" t="e">
        <f t="shared" si="4020"/>
        <v>#DIV/0!</v>
      </c>
      <c r="N5222" s="103" t="e">
        <f t="shared" si="4020"/>
        <v>#DIV/0!</v>
      </c>
      <c r="O5222" s="103" t="e">
        <f t="shared" si="4020"/>
        <v>#DIV/0!</v>
      </c>
      <c r="P5222" s="107" t="e">
        <f t="shared" si="4018"/>
        <v>#DIV/0!</v>
      </c>
      <c r="Q5222" s="108" t="e">
        <f t="shared" si="4019"/>
        <v>#DIV/0!</v>
      </c>
      <c r="R5222" s="83"/>
      <c r="S5222" s="83"/>
      <c r="T5222" s="67"/>
      <c r="U5222" s="209">
        <v>2</v>
      </c>
    </row>
    <row r="5223" spans="1:21" s="60" customFormat="1" ht="15.75" hidden="1" customHeight="1" thickBot="1">
      <c r="A5223" s="60" t="s">
        <v>2307</v>
      </c>
      <c r="B5223" s="213"/>
      <c r="C5223" s="43" t="s">
        <v>2801</v>
      </c>
      <c r="D5223" s="102" t="e">
        <f t="shared" ref="D5223:O5223" si="4021">D5246/$P5246</f>
        <v>#DIV/0!</v>
      </c>
      <c r="E5223" s="103" t="e">
        <f>E5246/$P5246</f>
        <v>#DIV/0!</v>
      </c>
      <c r="F5223" s="103" t="e">
        <f t="shared" si="4021"/>
        <v>#DIV/0!</v>
      </c>
      <c r="G5223" s="103" t="e">
        <f t="shared" si="4021"/>
        <v>#DIV/0!</v>
      </c>
      <c r="H5223" s="103" t="e">
        <f t="shared" si="4021"/>
        <v>#DIV/0!</v>
      </c>
      <c r="I5223" s="103" t="e">
        <f t="shared" si="4021"/>
        <v>#DIV/0!</v>
      </c>
      <c r="J5223" s="103" t="e">
        <f t="shared" si="4021"/>
        <v>#DIV/0!</v>
      </c>
      <c r="K5223" s="103" t="e">
        <f t="shared" si="4021"/>
        <v>#DIV/0!</v>
      </c>
      <c r="L5223" s="103" t="e">
        <f t="shared" si="4021"/>
        <v>#DIV/0!</v>
      </c>
      <c r="M5223" s="103" t="e">
        <f t="shared" si="4021"/>
        <v>#DIV/0!</v>
      </c>
      <c r="N5223" s="103" t="e">
        <f t="shared" si="4021"/>
        <v>#DIV/0!</v>
      </c>
      <c r="O5223" s="103" t="e">
        <f t="shared" si="4021"/>
        <v>#DIV/0!</v>
      </c>
      <c r="P5223" s="107" t="e">
        <f t="shared" si="4018"/>
        <v>#DIV/0!</v>
      </c>
      <c r="Q5223" s="108" t="e">
        <f t="shared" si="4019"/>
        <v>#DIV/0!</v>
      </c>
      <c r="R5223" s="83"/>
      <c r="S5223" s="83"/>
      <c r="T5223" s="67"/>
      <c r="U5223" s="209">
        <v>2</v>
      </c>
    </row>
    <row r="5224" spans="1:21" ht="15.75" hidden="1" customHeight="1" thickBot="1">
      <c r="A5224" s="60" t="s">
        <v>2307</v>
      </c>
      <c r="B5224" s="213"/>
      <c r="C5224" s="44" t="s">
        <v>420</v>
      </c>
      <c r="D5224" s="351">
        <v>139.6</v>
      </c>
      <c r="E5224" s="352">
        <v>135.52000000000001</v>
      </c>
      <c r="F5224" s="352">
        <v>128.80000000000001</v>
      </c>
      <c r="G5224" s="352">
        <v>134.08000000000001</v>
      </c>
      <c r="H5224" s="352">
        <v>133.5</v>
      </c>
      <c r="I5224" s="352">
        <v>141</v>
      </c>
      <c r="J5224" s="352">
        <v>170</v>
      </c>
      <c r="K5224" s="352">
        <v>128.1</v>
      </c>
      <c r="L5224" s="352">
        <v>136.5</v>
      </c>
      <c r="M5224" s="352">
        <v>152.80000000000001</v>
      </c>
      <c r="N5224" s="352">
        <v>139.69999999999999</v>
      </c>
      <c r="O5224" s="83">
        <v>132</v>
      </c>
      <c r="P5224" s="304">
        <f>SUM(D5224:O5224)</f>
        <v>1671.6</v>
      </c>
      <c r="Q5224" s="84"/>
      <c r="R5224" s="83"/>
      <c r="S5224" s="83"/>
      <c r="T5224" s="67"/>
      <c r="U5224" s="209">
        <v>2</v>
      </c>
    </row>
    <row r="5225" spans="1:21" ht="15.75" hidden="1" customHeight="1" thickBot="1">
      <c r="A5225" s="60" t="s">
        <v>2307</v>
      </c>
      <c r="B5225" s="213"/>
      <c r="C5225" s="43" t="s">
        <v>421</v>
      </c>
      <c r="D5225" s="109">
        <v>138.9</v>
      </c>
      <c r="E5225" s="110">
        <v>134.1</v>
      </c>
      <c r="F5225" s="110">
        <v>128.5</v>
      </c>
      <c r="G5225" s="110">
        <v>130</v>
      </c>
      <c r="H5225" s="110">
        <v>132.4854</v>
      </c>
      <c r="I5225" s="110">
        <v>140.80000000000001</v>
      </c>
      <c r="J5225" s="110">
        <v>160.80000000000001</v>
      </c>
      <c r="K5225" s="110">
        <v>130.19999999999999</v>
      </c>
      <c r="L5225" s="110">
        <v>135.69999999999999</v>
      </c>
      <c r="M5225" s="110">
        <v>154.5</v>
      </c>
      <c r="N5225" s="110">
        <v>138.4</v>
      </c>
      <c r="O5225" s="111">
        <v>133.19999999999999</v>
      </c>
      <c r="P5225" s="112">
        <f>SUM(D5225:O5225)</f>
        <v>1657.5854000000002</v>
      </c>
      <c r="Q5225" s="240"/>
      <c r="R5225" s="315"/>
      <c r="S5225" s="315"/>
      <c r="T5225" s="242"/>
      <c r="U5225" s="209">
        <v>2</v>
      </c>
    </row>
    <row r="5226" spans="1:21" ht="15.75" hidden="1" customHeight="1" thickBot="1">
      <c r="A5226" s="60" t="s">
        <v>2307</v>
      </c>
      <c r="B5226" s="213"/>
      <c r="C5226" s="43" t="s">
        <v>435</v>
      </c>
      <c r="D5226" s="151">
        <v>139.61768566999999</v>
      </c>
      <c r="E5226" s="152">
        <v>135.49891203999999</v>
      </c>
      <c r="F5226" s="152">
        <v>130.15613217999999</v>
      </c>
      <c r="G5226" s="152">
        <v>130.10736469</v>
      </c>
      <c r="H5226" s="152">
        <v>133.08725698999999</v>
      </c>
      <c r="I5226" s="152">
        <v>142.30226772</v>
      </c>
      <c r="J5226" s="152">
        <v>159.98518512999999</v>
      </c>
      <c r="K5226" s="152">
        <v>144.280135</v>
      </c>
      <c r="L5226" s="152">
        <v>143.20730115999999</v>
      </c>
      <c r="M5226" s="152">
        <v>163.78451193999999</v>
      </c>
      <c r="N5226" s="152">
        <v>147.74847303000001</v>
      </c>
      <c r="O5226" s="111">
        <v>143.73980516</v>
      </c>
      <c r="P5226" s="112">
        <f>SUM(D5226:O5226)</f>
        <v>1713.51503071</v>
      </c>
      <c r="Q5226" s="80"/>
      <c r="R5226" s="114"/>
      <c r="S5226" s="114"/>
      <c r="T5226" s="115">
        <f t="shared" ref="T5226:T5232" si="4022">R5226-S5226</f>
        <v>0</v>
      </c>
      <c r="U5226" s="209">
        <v>2</v>
      </c>
    </row>
    <row r="5227" spans="1:21" ht="15.75" hidden="1" customHeight="1" thickBot="1">
      <c r="A5227" s="60" t="s">
        <v>2307</v>
      </c>
      <c r="B5227" s="213"/>
      <c r="C5227" s="43" t="s">
        <v>627</v>
      </c>
      <c r="D5227" s="109">
        <v>149.38154097</v>
      </c>
      <c r="E5227" s="110">
        <v>144.54759899999999</v>
      </c>
      <c r="F5227" s="110">
        <v>140.77790565999999</v>
      </c>
      <c r="G5227" s="110">
        <v>138.11742623000001</v>
      </c>
      <c r="H5227" s="110">
        <v>144.4628616</v>
      </c>
      <c r="I5227" s="110">
        <v>149.30959626000001</v>
      </c>
      <c r="J5227" s="110">
        <v>172.68632511999999</v>
      </c>
      <c r="K5227" s="110">
        <v>147.27011321000001</v>
      </c>
      <c r="L5227" s="110">
        <v>153.78300677999999</v>
      </c>
      <c r="M5227" s="110">
        <v>171.55139704999999</v>
      </c>
      <c r="N5227" s="110">
        <v>158.69857162</v>
      </c>
      <c r="O5227" s="111">
        <v>154.03709821999999</v>
      </c>
      <c r="P5227" s="112">
        <f t="shared" ref="P5227:P5233" si="4023">SUM(D5227:O5227)</f>
        <v>1824.6234417200003</v>
      </c>
      <c r="Q5227" s="80"/>
      <c r="R5227" s="114"/>
      <c r="S5227" s="114"/>
      <c r="T5227" s="115">
        <f t="shared" si="4022"/>
        <v>0</v>
      </c>
      <c r="U5227" s="209">
        <v>2</v>
      </c>
    </row>
    <row r="5228" spans="1:21" ht="15.75" hidden="1" customHeight="1" thickBot="1">
      <c r="A5228" s="60" t="s">
        <v>2307</v>
      </c>
      <c r="B5228" s="213"/>
      <c r="C5228" s="43" t="s">
        <v>724</v>
      </c>
      <c r="D5228" s="109">
        <v>160.11459459</v>
      </c>
      <c r="E5228" s="110">
        <v>153.8077308</v>
      </c>
      <c r="F5228" s="110">
        <v>150.50800176000001</v>
      </c>
      <c r="G5228" s="110">
        <v>150.29373011999999</v>
      </c>
      <c r="H5228" s="110">
        <v>156.52721711999999</v>
      </c>
      <c r="I5228" s="110">
        <v>152.52902134000001</v>
      </c>
      <c r="J5228" s="110">
        <v>188.90494987</v>
      </c>
      <c r="K5228" s="110">
        <v>163.56574454</v>
      </c>
      <c r="L5228" s="110">
        <v>171.78778328000001</v>
      </c>
      <c r="M5228" s="110">
        <v>195.40446568999999</v>
      </c>
      <c r="N5228" s="110">
        <v>176.97542035999999</v>
      </c>
      <c r="O5228" s="111">
        <v>163.6</v>
      </c>
      <c r="P5228" s="112">
        <f t="shared" si="4023"/>
        <v>1984.0186594699999</v>
      </c>
      <c r="Q5228" s="80"/>
      <c r="R5228" s="114"/>
      <c r="S5228" s="114"/>
      <c r="T5228" s="115">
        <f t="shared" si="4022"/>
        <v>0</v>
      </c>
      <c r="U5228" s="209">
        <v>2</v>
      </c>
    </row>
    <row r="5229" spans="1:21" ht="15.75" hidden="1" customHeight="1" thickBot="1">
      <c r="A5229" s="60" t="s">
        <v>2307</v>
      </c>
      <c r="B5229" s="213"/>
      <c r="C5229" s="43" t="s">
        <v>813</v>
      </c>
      <c r="D5229" s="151">
        <v>161.77486898000001</v>
      </c>
      <c r="E5229" s="152">
        <v>174.96472276000003</v>
      </c>
      <c r="F5229" s="152">
        <v>161.67455660999997</v>
      </c>
      <c r="G5229" s="152">
        <v>168.69550339</v>
      </c>
      <c r="H5229" s="152">
        <v>172.08450253000001</v>
      </c>
      <c r="I5229" s="152">
        <v>178.89743061000001</v>
      </c>
      <c r="J5229" s="152">
        <v>210.06751519999989</v>
      </c>
      <c r="K5229" s="152">
        <v>173.63833215</v>
      </c>
      <c r="L5229" s="152">
        <v>182.89686088999997</v>
      </c>
      <c r="M5229" s="152">
        <v>207.57533033999994</v>
      </c>
      <c r="N5229" s="152">
        <v>183.35797529000001</v>
      </c>
      <c r="O5229" s="111">
        <v>181.88940757</v>
      </c>
      <c r="P5229" s="112">
        <f t="shared" si="4023"/>
        <v>2157.5170063199998</v>
      </c>
      <c r="Q5229" s="80"/>
      <c r="R5229" s="114"/>
      <c r="S5229" s="114"/>
      <c r="T5229" s="115">
        <f t="shared" si="4022"/>
        <v>0</v>
      </c>
      <c r="U5229" s="209">
        <v>2</v>
      </c>
    </row>
    <row r="5230" spans="1:21" ht="15.75" hidden="1" customHeight="1" thickBot="1">
      <c r="A5230" s="60" t="s">
        <v>2307</v>
      </c>
      <c r="B5230" s="213"/>
      <c r="C5230" s="43" t="s">
        <v>892</v>
      </c>
      <c r="D5230" s="306">
        <v>188.40432043000001</v>
      </c>
      <c r="E5230" s="307">
        <v>183.18822751000002</v>
      </c>
      <c r="F5230" s="307">
        <v>175.48077225999998</v>
      </c>
      <c r="G5230" s="307">
        <v>178.30192688</v>
      </c>
      <c r="H5230" s="307">
        <v>176.52678106999997</v>
      </c>
      <c r="I5230" s="307">
        <v>189.38639194000007</v>
      </c>
      <c r="J5230" s="307">
        <v>220.3681471299999</v>
      </c>
      <c r="K5230" s="307">
        <v>219.00303366999992</v>
      </c>
      <c r="L5230" s="307">
        <v>224.89588301999993</v>
      </c>
      <c r="M5230" s="307">
        <v>259.91121475</v>
      </c>
      <c r="N5230" s="307">
        <v>236.64593868999987</v>
      </c>
      <c r="O5230" s="308">
        <v>232.8752759099998</v>
      </c>
      <c r="P5230" s="309">
        <f t="shared" si="4023"/>
        <v>2484.9879132599995</v>
      </c>
      <c r="Q5230" s="80"/>
      <c r="R5230" s="114"/>
      <c r="S5230" s="109"/>
      <c r="T5230" s="52">
        <f>S5230-R5230</f>
        <v>0</v>
      </c>
      <c r="U5230" s="209">
        <v>2</v>
      </c>
    </row>
    <row r="5231" spans="1:21" ht="15.75" hidden="1" customHeight="1">
      <c r="A5231" s="60" t="s">
        <v>2307</v>
      </c>
      <c r="B5231" s="512"/>
      <c r="C5231" s="44" t="s">
        <v>976</v>
      </c>
      <c r="D5231" s="306">
        <v>237.35681880000001</v>
      </c>
      <c r="E5231" s="307">
        <v>233.67877440999999</v>
      </c>
      <c r="F5231" s="307">
        <v>217.70267428000002</v>
      </c>
      <c r="G5231" s="307">
        <v>209.18412432000002</v>
      </c>
      <c r="H5231" s="307">
        <v>233.95154825999998</v>
      </c>
      <c r="I5231" s="307">
        <v>246.89508272999996</v>
      </c>
      <c r="J5231" s="307">
        <v>280.38149366999994</v>
      </c>
      <c r="K5231" s="307">
        <v>239.25493785999998</v>
      </c>
      <c r="L5231" s="307">
        <v>242.10964876999998</v>
      </c>
      <c r="M5231" s="307">
        <v>277.52180229000004</v>
      </c>
      <c r="N5231" s="307">
        <v>247.81772247000001</v>
      </c>
      <c r="O5231" s="308">
        <v>241.18145811000005</v>
      </c>
      <c r="P5231" s="309">
        <f t="shared" si="4023"/>
        <v>2907.0360859699999</v>
      </c>
      <c r="Q5231" s="80"/>
      <c r="R5231" s="342">
        <v>2932.8</v>
      </c>
      <c r="S5231" s="342">
        <v>2932.8</v>
      </c>
      <c r="T5231" s="355">
        <f t="shared" si="4022"/>
        <v>0</v>
      </c>
      <c r="U5231" s="209">
        <v>2</v>
      </c>
    </row>
    <row r="5232" spans="1:21" ht="15.6" customHeight="1">
      <c r="A5232" s="60" t="s">
        <v>2307</v>
      </c>
      <c r="B5232" s="513">
        <v>835</v>
      </c>
      <c r="C5232" s="550" t="s">
        <v>2868</v>
      </c>
      <c r="D5232" s="551">
        <v>443.3</v>
      </c>
      <c r="E5232" s="551">
        <v>419.8</v>
      </c>
      <c r="F5232" s="551">
        <v>415.3</v>
      </c>
      <c r="G5232" s="551">
        <v>410.4</v>
      </c>
      <c r="H5232" s="551">
        <v>418.7</v>
      </c>
      <c r="I5232" s="551">
        <v>444.8</v>
      </c>
      <c r="J5232" s="551">
        <v>546.9</v>
      </c>
      <c r="K5232" s="551">
        <v>458</v>
      </c>
      <c r="L5232" s="551">
        <v>458.6</v>
      </c>
      <c r="M5232" s="551">
        <v>542.20000000000005</v>
      </c>
      <c r="N5232" s="551">
        <v>472.7</v>
      </c>
      <c r="O5232" s="551">
        <f>(R5232)-SUM(D5232:N5232)</f>
        <v>369.60000000000036</v>
      </c>
      <c r="P5232" s="552">
        <f t="shared" ref="P5232" si="4024">SUM(D5232:O5232)</f>
        <v>5400.3</v>
      </c>
      <c r="Q5232" s="173"/>
      <c r="R5232" s="551">
        <v>5400.3</v>
      </c>
      <c r="S5232" s="551">
        <v>5400.3</v>
      </c>
      <c r="T5232" s="521">
        <f t="shared" si="4022"/>
        <v>0</v>
      </c>
      <c r="U5232" s="209">
        <v>1</v>
      </c>
    </row>
    <row r="5233" spans="1:22" ht="15.75" hidden="1" customHeight="1" thickBot="1">
      <c r="A5233" s="60" t="s">
        <v>2307</v>
      </c>
      <c r="B5233" s="409"/>
      <c r="C5233" s="457" t="s">
        <v>1112</v>
      </c>
      <c r="D5233" s="312">
        <v>253.85348013000004</v>
      </c>
      <c r="E5233" s="313">
        <v>253.85348013000004</v>
      </c>
      <c r="F5233" s="313">
        <v>233.54988975000003</v>
      </c>
      <c r="G5233" s="313">
        <v>235.91055735000009</v>
      </c>
      <c r="H5233" s="313">
        <v>241.98356740000008</v>
      </c>
      <c r="I5233" s="313">
        <v>254.48611860999995</v>
      </c>
      <c r="J5233" s="313">
        <v>296.57943772999988</v>
      </c>
      <c r="K5233" s="313">
        <v>325.74341732999983</v>
      </c>
      <c r="L5233" s="313">
        <v>332.16550495999991</v>
      </c>
      <c r="M5233" s="313">
        <v>380.36469869999974</v>
      </c>
      <c r="N5233" s="313">
        <v>343.38370261</v>
      </c>
      <c r="O5233" s="305">
        <v>341.35061455000005</v>
      </c>
      <c r="P5233" s="314">
        <f t="shared" si="4023"/>
        <v>3493.2244692499994</v>
      </c>
      <c r="Q5233" s="75"/>
      <c r="R5233" s="557">
        <v>3482.3</v>
      </c>
      <c r="S5233" s="343">
        <v>3482.3</v>
      </c>
      <c r="T5233" s="549">
        <f>R5233-S5233</f>
        <v>0</v>
      </c>
      <c r="U5233" s="209">
        <v>2</v>
      </c>
    </row>
    <row r="5234" spans="1:22" ht="15.75" hidden="1" customHeight="1" thickBot="1">
      <c r="A5234" s="60" t="s">
        <v>2307</v>
      </c>
      <c r="B5234" s="62"/>
      <c r="C5234" s="43" t="s">
        <v>2152</v>
      </c>
      <c r="D5234" s="109">
        <v>345.62050877999997</v>
      </c>
      <c r="E5234" s="110">
        <v>335.03357229</v>
      </c>
      <c r="F5234" s="110">
        <v>321.73679298000002</v>
      </c>
      <c r="G5234" s="110">
        <v>321.17735946000005</v>
      </c>
      <c r="H5234" s="110">
        <v>336.3847568000001</v>
      </c>
      <c r="I5234" s="110">
        <v>346.27958278999995</v>
      </c>
      <c r="J5234" s="110">
        <v>408.09685213000012</v>
      </c>
      <c r="K5234" s="110">
        <v>350.13254297733329</v>
      </c>
      <c r="L5234" s="110">
        <v>344.67658756999981</v>
      </c>
      <c r="M5234" s="110">
        <v>302.60110794000002</v>
      </c>
      <c r="N5234" s="110">
        <v>238.10936232999984</v>
      </c>
      <c r="O5234" s="111">
        <v>285.97742926000001</v>
      </c>
      <c r="P5234" s="112">
        <f t="shared" ref="P5234:P5243" si="4025">SUM(D5234:O5234)</f>
        <v>3935.8264553073332</v>
      </c>
      <c r="Q5234" s="75"/>
      <c r="R5234" s="109">
        <v>4187.8</v>
      </c>
      <c r="S5234" s="114">
        <v>4187.8</v>
      </c>
      <c r="T5234" s="310">
        <f t="shared" ref="T5234:T5243" si="4026">R5234-S5234</f>
        <v>0</v>
      </c>
      <c r="U5234" s="209">
        <v>2</v>
      </c>
    </row>
    <row r="5235" spans="1:22" ht="15.75" hidden="1" customHeight="1" thickBot="1">
      <c r="A5235" s="60" t="s">
        <v>2307</v>
      </c>
      <c r="B5235" s="62"/>
      <c r="C5235" s="43" t="s">
        <v>2153</v>
      </c>
      <c r="D5235" s="313">
        <v>329.47939858999996</v>
      </c>
      <c r="E5235" s="313">
        <v>319.42107369999997</v>
      </c>
      <c r="F5235" s="313">
        <v>300.95256347000009</v>
      </c>
      <c r="G5235" s="313">
        <v>329.55184738999992</v>
      </c>
      <c r="H5235" s="313">
        <v>332.19495304999987</v>
      </c>
      <c r="I5235" s="313">
        <v>340.84431719000008</v>
      </c>
      <c r="J5235" s="313">
        <v>404.77152018000015</v>
      </c>
      <c r="K5235" s="313">
        <v>347.07557925999981</v>
      </c>
      <c r="L5235" s="313">
        <v>355.79397424999979</v>
      </c>
      <c r="M5235" s="313">
        <v>437.25694333999991</v>
      </c>
      <c r="N5235" s="313">
        <v>399.68940987999986</v>
      </c>
      <c r="O5235" s="305">
        <v>401.34028998000031</v>
      </c>
      <c r="P5235" s="314">
        <f t="shared" si="4025"/>
        <v>4298.3718702799997</v>
      </c>
      <c r="Q5235" s="79"/>
      <c r="R5235" s="109">
        <v>4123.6000000000004</v>
      </c>
      <c r="S5235" s="114">
        <v>4123.6000000000004</v>
      </c>
      <c r="T5235" s="115">
        <f t="shared" si="4026"/>
        <v>0</v>
      </c>
      <c r="U5235" s="209">
        <v>2</v>
      </c>
    </row>
    <row r="5236" spans="1:22" ht="15.6" hidden="1" customHeight="1" thickBot="1">
      <c r="A5236" s="60" t="s">
        <v>2307</v>
      </c>
      <c r="B5236" s="62"/>
      <c r="C5236" s="43" t="s">
        <v>2154</v>
      </c>
      <c r="D5236" s="109">
        <v>414.06547772000005</v>
      </c>
      <c r="E5236" s="110">
        <v>418.14383482999955</v>
      </c>
      <c r="F5236" s="110">
        <v>382.11753976000045</v>
      </c>
      <c r="G5236" s="110">
        <v>404.98402366999994</v>
      </c>
      <c r="H5236" s="110">
        <v>412.1738206</v>
      </c>
      <c r="I5236" s="110">
        <v>421.28077878999989</v>
      </c>
      <c r="J5236" s="110">
        <v>535.7909533733332</v>
      </c>
      <c r="K5236" s="110">
        <v>421.29758907999985</v>
      </c>
      <c r="L5236" s="110">
        <v>435.91036784000016</v>
      </c>
      <c r="M5236" s="110">
        <v>512.48297011999966</v>
      </c>
      <c r="N5236" s="110">
        <v>465.35195988000032</v>
      </c>
      <c r="O5236" s="111">
        <v>449.76265506999971</v>
      </c>
      <c r="P5236" s="112">
        <f t="shared" si="4025"/>
        <v>5273.3619707333328</v>
      </c>
      <c r="Q5236" s="113"/>
      <c r="R5236" s="109">
        <v>4872.8</v>
      </c>
      <c r="S5236" s="114">
        <v>4872.8</v>
      </c>
      <c r="T5236" s="115">
        <f t="shared" si="4026"/>
        <v>0</v>
      </c>
      <c r="U5236" s="209">
        <v>2</v>
      </c>
    </row>
    <row r="5237" spans="1:22" ht="15.6" hidden="1" customHeight="1" thickBot="1">
      <c r="A5237" s="60" t="s">
        <v>2307</v>
      </c>
      <c r="B5237" s="62"/>
      <c r="C5237" s="43" t="s">
        <v>2155</v>
      </c>
      <c r="D5237" s="110">
        <v>472.09480522000001</v>
      </c>
      <c r="E5237" s="110">
        <v>442.39767412999998</v>
      </c>
      <c r="F5237" s="110">
        <v>429.96937485000001</v>
      </c>
      <c r="G5237" s="110">
        <v>431.62775476000013</v>
      </c>
      <c r="H5237" s="110">
        <v>450.99126201000013</v>
      </c>
      <c r="I5237" s="110">
        <v>456.41480141000005</v>
      </c>
      <c r="J5237" s="110">
        <v>562.83519536999984</v>
      </c>
      <c r="K5237" s="110">
        <v>455.56954407999996</v>
      </c>
      <c r="L5237" s="110">
        <v>468.00178541000002</v>
      </c>
      <c r="M5237" s="110">
        <v>533.21854339999993</v>
      </c>
      <c r="N5237" s="110">
        <v>474.15954542000003</v>
      </c>
      <c r="O5237" s="111">
        <v>465.20119397000002</v>
      </c>
      <c r="P5237" s="112">
        <f t="shared" si="4025"/>
        <v>5642.4814800300001</v>
      </c>
      <c r="Q5237" s="79"/>
      <c r="R5237" s="134">
        <v>5562.9</v>
      </c>
      <c r="S5237" s="114">
        <v>5562.9</v>
      </c>
      <c r="T5237" s="115">
        <f t="shared" si="4026"/>
        <v>0</v>
      </c>
      <c r="U5237" s="209">
        <v>2</v>
      </c>
    </row>
    <row r="5238" spans="1:22" ht="15.75" hidden="1" customHeight="1" thickBot="1">
      <c r="A5238" s="60" t="s">
        <v>2307</v>
      </c>
      <c r="B5238" s="62">
        <f>+B5232+1</f>
        <v>836</v>
      </c>
      <c r="C5238" s="43" t="s">
        <v>2156</v>
      </c>
      <c r="D5238" s="110">
        <v>468.15688065000006</v>
      </c>
      <c r="E5238" s="110">
        <v>450.82190533000005</v>
      </c>
      <c r="F5238" s="110">
        <v>429.82574468999996</v>
      </c>
      <c r="G5238" s="110">
        <v>453.13766271999998</v>
      </c>
      <c r="H5238" s="110">
        <v>461.52084024999999</v>
      </c>
      <c r="I5238" s="110">
        <v>468.55606114999995</v>
      </c>
      <c r="J5238" s="110">
        <v>547.58598397000014</v>
      </c>
      <c r="K5238" s="110">
        <v>448.18256285999996</v>
      </c>
      <c r="L5238" s="110">
        <v>468.15560605000019</v>
      </c>
      <c r="M5238" s="110">
        <v>520.58717601999979</v>
      </c>
      <c r="N5238" s="110">
        <v>477.74770119000004</v>
      </c>
      <c r="O5238" s="111">
        <v>477.74770119000004</v>
      </c>
      <c r="P5238" s="112">
        <f t="shared" si="4025"/>
        <v>5672.0258260700002</v>
      </c>
      <c r="Q5238" s="79"/>
      <c r="R5238" s="133">
        <v>5606.5999999999995</v>
      </c>
      <c r="S5238" s="114">
        <v>5606.5999999999995</v>
      </c>
      <c r="T5238" s="115">
        <f t="shared" si="4026"/>
        <v>0</v>
      </c>
      <c r="U5238" s="209">
        <v>2</v>
      </c>
    </row>
    <row r="5239" spans="1:22" ht="15.75" hidden="1" customHeight="1">
      <c r="A5239" s="60" t="s">
        <v>2307</v>
      </c>
      <c r="B5239" s="408">
        <v>890</v>
      </c>
      <c r="C5239" s="546" t="s">
        <v>2157</v>
      </c>
      <c r="D5239" s="307">
        <v>475.6373168400001</v>
      </c>
      <c r="E5239" s="307">
        <v>458.48831001999997</v>
      </c>
      <c r="F5239" s="307">
        <v>435.28407828999997</v>
      </c>
      <c r="G5239" s="307">
        <v>440.76659038999998</v>
      </c>
      <c r="H5239" s="307">
        <v>464.28067486000003</v>
      </c>
      <c r="I5239" s="307">
        <v>484.90717722000005</v>
      </c>
      <c r="J5239" s="307">
        <v>544.55928245000007</v>
      </c>
      <c r="K5239" s="307">
        <v>441.79985154000002</v>
      </c>
      <c r="L5239" s="307">
        <v>456.24172253</v>
      </c>
      <c r="M5239" s="307">
        <v>514.92885141000011</v>
      </c>
      <c r="N5239" s="307">
        <v>482.42385669999999</v>
      </c>
      <c r="O5239" s="308">
        <v>468.51674125000005</v>
      </c>
      <c r="P5239" s="309">
        <f t="shared" si="4025"/>
        <v>5667.8344535000006</v>
      </c>
      <c r="Q5239" s="79"/>
      <c r="R5239" s="342">
        <v>5608.1</v>
      </c>
      <c r="S5239" s="342">
        <v>5608.1</v>
      </c>
      <c r="T5239" s="355">
        <f t="shared" si="4026"/>
        <v>0</v>
      </c>
      <c r="U5239" s="209">
        <v>2</v>
      </c>
    </row>
    <row r="5240" spans="1:22" ht="15.75" customHeight="1">
      <c r="A5240" s="60" t="s">
        <v>2307</v>
      </c>
      <c r="B5240" s="513">
        <v>836</v>
      </c>
      <c r="C5240" s="550" t="s">
        <v>2158</v>
      </c>
      <c r="D5240" s="551">
        <v>493.59762119999999</v>
      </c>
      <c r="E5240" s="551">
        <v>500.57197810999998</v>
      </c>
      <c r="F5240" s="551">
        <v>439.74920429000008</v>
      </c>
      <c r="G5240" s="551">
        <v>464.12040559000002</v>
      </c>
      <c r="H5240" s="551">
        <v>452.85039297000026</v>
      </c>
      <c r="I5240" s="565">
        <v>456.02636293</v>
      </c>
      <c r="J5240" s="565">
        <v>532.5</v>
      </c>
      <c r="K5240" s="565">
        <v>441</v>
      </c>
      <c r="L5240" s="565">
        <v>438.2</v>
      </c>
      <c r="M5240" s="565">
        <v>526</v>
      </c>
      <c r="N5240" s="565">
        <v>444</v>
      </c>
      <c r="O5240" s="551">
        <f>(R5240)-SUM(D5240:N5240)</f>
        <v>456.5</v>
      </c>
      <c r="P5240" s="552">
        <f t="shared" si="4025"/>
        <v>5645.1159650899999</v>
      </c>
      <c r="Q5240" s="523"/>
      <c r="R5240" s="565">
        <v>5645.1159650899999</v>
      </c>
      <c r="S5240" s="551">
        <v>5645.1159650899999</v>
      </c>
      <c r="T5240" s="521">
        <f t="shared" si="4026"/>
        <v>0</v>
      </c>
      <c r="U5240" s="209">
        <v>1</v>
      </c>
    </row>
    <row r="5241" spans="1:22" ht="15.75" customHeight="1">
      <c r="A5241" s="60" t="s">
        <v>2307</v>
      </c>
      <c r="B5241" s="513">
        <v>837</v>
      </c>
      <c r="C5241" s="550" t="s">
        <v>2159</v>
      </c>
      <c r="D5241" s="565">
        <v>443.3</v>
      </c>
      <c r="E5241" s="565">
        <v>419.6</v>
      </c>
      <c r="F5241" s="565">
        <v>415.1</v>
      </c>
      <c r="G5241" s="565">
        <v>408.9</v>
      </c>
      <c r="H5241" s="565">
        <v>417.1</v>
      </c>
      <c r="I5241" s="565">
        <v>443.3</v>
      </c>
      <c r="J5241" s="565">
        <v>546</v>
      </c>
      <c r="K5241" s="565">
        <v>457.6</v>
      </c>
      <c r="L5241" s="565">
        <v>458.2</v>
      </c>
      <c r="M5241" s="565">
        <v>542</v>
      </c>
      <c r="N5241" s="565">
        <v>471.5</v>
      </c>
      <c r="O5241" s="554">
        <f>(R5241)-SUM(D5241:N5241)</f>
        <v>369.5</v>
      </c>
      <c r="P5241" s="555">
        <f t="shared" si="4025"/>
        <v>5392.1</v>
      </c>
      <c r="Q5241" s="240"/>
      <c r="R5241" s="565">
        <v>5392.1</v>
      </c>
      <c r="S5241" s="551">
        <v>5392.1</v>
      </c>
      <c r="T5241" s="521">
        <f t="shared" si="4026"/>
        <v>0</v>
      </c>
      <c r="U5241" s="209">
        <v>1</v>
      </c>
    </row>
    <row r="5242" spans="1:22" ht="15.75" hidden="1" customHeight="1" thickBot="1">
      <c r="A5242" s="60" t="s">
        <v>2307</v>
      </c>
      <c r="B5242" s="409"/>
      <c r="C5242" s="457" t="s">
        <v>2160</v>
      </c>
      <c r="D5242" s="416"/>
      <c r="E5242" s="416"/>
      <c r="F5242" s="416"/>
      <c r="G5242" s="416"/>
      <c r="H5242" s="416"/>
      <c r="I5242" s="416"/>
      <c r="J5242" s="416"/>
      <c r="K5242" s="416"/>
      <c r="L5242" s="416"/>
      <c r="M5242" s="416"/>
      <c r="N5242" s="416"/>
      <c r="O5242" s="305">
        <f>(R5242)-SUM(D5242:N5242)</f>
        <v>0</v>
      </c>
      <c r="P5242" s="314">
        <f t="shared" si="4025"/>
        <v>0</v>
      </c>
      <c r="Q5242" s="80"/>
      <c r="R5242" s="557"/>
      <c r="S5242" s="343"/>
      <c r="T5242" s="403">
        <f t="shared" si="4026"/>
        <v>0</v>
      </c>
      <c r="U5242" s="209">
        <v>2</v>
      </c>
    </row>
    <row r="5243" spans="1:22" ht="15.75" hidden="1" customHeight="1" thickBot="1">
      <c r="A5243" s="60" t="s">
        <v>2307</v>
      </c>
      <c r="B5243" s="213"/>
      <c r="C5243" s="43" t="s">
        <v>2161</v>
      </c>
      <c r="D5243" s="133"/>
      <c r="E5243" s="133"/>
      <c r="F5243" s="133"/>
      <c r="G5243" s="133"/>
      <c r="H5243" s="133"/>
      <c r="I5243" s="133"/>
      <c r="J5243" s="133"/>
      <c r="K5243" s="133"/>
      <c r="L5243" s="133"/>
      <c r="M5243" s="133"/>
      <c r="N5243" s="133"/>
      <c r="O5243" s="111">
        <f>(R5243)-SUM(D5243:N5243)</f>
        <v>0</v>
      </c>
      <c r="P5243" s="112">
        <f t="shared" si="4025"/>
        <v>0</v>
      </c>
      <c r="Q5243" s="80"/>
      <c r="R5243" s="162"/>
      <c r="S5243" s="114"/>
      <c r="T5243" s="115">
        <f t="shared" si="4026"/>
        <v>0</v>
      </c>
      <c r="U5243" s="209">
        <v>2</v>
      </c>
    </row>
    <row r="5244" spans="1:22" ht="15.75" hidden="1" customHeight="1" thickBot="1">
      <c r="A5244" s="60" t="s">
        <v>2307</v>
      </c>
      <c r="B5244" s="213"/>
      <c r="C5244" s="43" t="s">
        <v>2609</v>
      </c>
      <c r="D5244" s="491"/>
      <c r="E5244" s="491"/>
      <c r="F5244" s="491"/>
      <c r="G5244" s="491"/>
      <c r="H5244" s="491"/>
      <c r="I5244" s="491"/>
      <c r="J5244" s="491"/>
      <c r="K5244" s="491"/>
      <c r="L5244" s="491"/>
      <c r="M5244" s="491"/>
      <c r="N5244" s="491"/>
      <c r="O5244" s="111">
        <f t="shared" ref="O5244:O5246" si="4027">(R5244)-SUM(D5244:N5244)</f>
        <v>0</v>
      </c>
      <c r="P5244" s="112">
        <f t="shared" ref="P5244:P5246" si="4028">SUM(D5244:O5244)</f>
        <v>0</v>
      </c>
      <c r="Q5244" s="80"/>
      <c r="R5244" s="162"/>
      <c r="S5244" s="488"/>
      <c r="T5244" s="115">
        <f t="shared" ref="T5244:T5246" si="4029">R5244-S5244</f>
        <v>0</v>
      </c>
      <c r="U5244" s="209">
        <v>2</v>
      </c>
    </row>
    <row r="5245" spans="1:22" ht="15.75" hidden="1" customHeight="1" thickBot="1">
      <c r="A5245" s="60" t="s">
        <v>2307</v>
      </c>
      <c r="B5245" s="213"/>
      <c r="C5245" s="43" t="s">
        <v>2705</v>
      </c>
      <c r="D5245" s="491"/>
      <c r="E5245" s="491"/>
      <c r="F5245" s="491"/>
      <c r="G5245" s="491"/>
      <c r="H5245" s="491"/>
      <c r="I5245" s="491"/>
      <c r="J5245" s="491"/>
      <c r="K5245" s="491"/>
      <c r="L5245" s="491"/>
      <c r="M5245" s="491"/>
      <c r="N5245" s="491"/>
      <c r="O5245" s="111">
        <f t="shared" si="4027"/>
        <v>0</v>
      </c>
      <c r="P5245" s="112">
        <f t="shared" si="4028"/>
        <v>0</v>
      </c>
      <c r="Q5245" s="80"/>
      <c r="R5245" s="162"/>
      <c r="S5245" s="488"/>
      <c r="T5245" s="115">
        <f t="shared" si="4029"/>
        <v>0</v>
      </c>
      <c r="U5245" s="209">
        <v>2</v>
      </c>
    </row>
    <row r="5246" spans="1:22" ht="15.75" hidden="1" customHeight="1" thickBot="1">
      <c r="A5246" s="60" t="s">
        <v>2307</v>
      </c>
      <c r="B5246" s="213"/>
      <c r="C5246" s="43" t="s">
        <v>2801</v>
      </c>
      <c r="D5246" s="491"/>
      <c r="E5246" s="491"/>
      <c r="F5246" s="491"/>
      <c r="G5246" s="491"/>
      <c r="H5246" s="491"/>
      <c r="I5246" s="491"/>
      <c r="J5246" s="491"/>
      <c r="K5246" s="491"/>
      <c r="L5246" s="491"/>
      <c r="M5246" s="491"/>
      <c r="N5246" s="491"/>
      <c r="O5246" s="111">
        <f t="shared" si="4027"/>
        <v>0</v>
      </c>
      <c r="P5246" s="112">
        <f t="shared" si="4028"/>
        <v>0</v>
      </c>
      <c r="Q5246" s="80"/>
      <c r="R5246" s="162"/>
      <c r="S5246" s="488"/>
      <c r="T5246" s="115">
        <f t="shared" si="4029"/>
        <v>0</v>
      </c>
      <c r="U5246" s="209">
        <v>2</v>
      </c>
    </row>
    <row r="5247" spans="1:22" ht="15.6" customHeight="1">
      <c r="B5247" s="82"/>
      <c r="D5247" s="83"/>
      <c r="E5247" s="83"/>
      <c r="F5247" s="83"/>
      <c r="G5247" s="83"/>
      <c r="H5247" s="83"/>
      <c r="I5247" s="83"/>
      <c r="J5247" s="83"/>
      <c r="K5247" s="83"/>
      <c r="L5247" s="83"/>
      <c r="M5247" s="83"/>
      <c r="N5247" s="83"/>
      <c r="O5247" s="83"/>
      <c r="P5247" s="83"/>
      <c r="Q5247" s="84"/>
      <c r="R5247" s="83"/>
      <c r="S5247" s="83"/>
      <c r="U5247" s="209">
        <v>1</v>
      </c>
      <c r="V5247" s="205"/>
    </row>
    <row r="5248" spans="1:22" ht="15.75" hidden="1" customHeight="1" thickBot="1">
      <c r="B5248" s="213"/>
      <c r="D5248" s="483"/>
      <c r="E5248" s="483"/>
      <c r="F5248" s="483"/>
      <c r="G5248" s="483"/>
      <c r="H5248" s="483"/>
      <c r="I5248" s="483"/>
      <c r="J5248" s="483"/>
      <c r="K5248" s="483"/>
      <c r="L5248" s="483"/>
      <c r="M5248" s="483"/>
      <c r="N5248" s="483"/>
      <c r="O5248" s="483"/>
      <c r="P5248" s="484"/>
      <c r="Q5248" s="484"/>
      <c r="R5248" s="483"/>
      <c r="S5248" s="483"/>
      <c r="U5248" s="209">
        <v>2</v>
      </c>
      <c r="V5248" s="205"/>
    </row>
    <row r="5249" spans="1:22" ht="15.75" hidden="1" customHeight="1" thickBot="1">
      <c r="B5249" s="213"/>
      <c r="D5249" s="483"/>
      <c r="E5249" s="483"/>
      <c r="F5249" s="483"/>
      <c r="G5249" s="483"/>
      <c r="H5249" s="483"/>
      <c r="I5249" s="483"/>
      <c r="J5249" s="483"/>
      <c r="K5249" s="483"/>
      <c r="L5249" s="483"/>
      <c r="M5249" s="483"/>
      <c r="N5249" s="483"/>
      <c r="O5249" s="483"/>
      <c r="P5249" s="484"/>
      <c r="Q5249" s="484"/>
      <c r="R5249" s="483"/>
      <c r="S5249" s="483"/>
      <c r="U5249" s="209">
        <v>2</v>
      </c>
      <c r="V5249" s="205"/>
    </row>
    <row r="5250" spans="1:22" ht="15.75" hidden="1" customHeight="1" thickBot="1">
      <c r="B5250" s="213"/>
      <c r="D5250" s="483"/>
      <c r="E5250" s="483"/>
      <c r="F5250" s="483"/>
      <c r="G5250" s="483"/>
      <c r="H5250" s="483"/>
      <c r="I5250" s="483"/>
      <c r="J5250" s="483"/>
      <c r="K5250" s="483"/>
      <c r="L5250" s="483"/>
      <c r="M5250" s="483"/>
      <c r="N5250" s="483"/>
      <c r="O5250" s="483"/>
      <c r="P5250" s="484"/>
      <c r="Q5250" s="484"/>
      <c r="R5250" s="483"/>
      <c r="S5250" s="483"/>
      <c r="U5250" s="209">
        <v>2</v>
      </c>
      <c r="V5250" s="205"/>
    </row>
    <row r="5251" spans="1:22" ht="15.75" hidden="1" customHeight="1" thickBot="1">
      <c r="B5251" s="213"/>
      <c r="D5251" s="483"/>
      <c r="E5251" s="483"/>
      <c r="F5251" s="483"/>
      <c r="G5251" s="483"/>
      <c r="H5251" s="483"/>
      <c r="I5251" s="483"/>
      <c r="J5251" s="483"/>
      <c r="K5251" s="483"/>
      <c r="L5251" s="483"/>
      <c r="M5251" s="483"/>
      <c r="N5251" s="483"/>
      <c r="O5251" s="483"/>
      <c r="P5251" s="484"/>
      <c r="Q5251" s="484"/>
      <c r="R5251" s="483"/>
      <c r="S5251" s="483"/>
      <c r="U5251" s="209">
        <v>2</v>
      </c>
      <c r="V5251" s="205"/>
    </row>
    <row r="5252" spans="1:22" ht="15.75" hidden="1" customHeight="1" thickBot="1">
      <c r="B5252" s="213"/>
      <c r="D5252" s="483"/>
      <c r="E5252" s="483"/>
      <c r="F5252" s="483"/>
      <c r="G5252" s="483"/>
      <c r="H5252" s="483"/>
      <c r="I5252" s="483"/>
      <c r="J5252" s="483"/>
      <c r="K5252" s="483"/>
      <c r="L5252" s="483"/>
      <c r="M5252" s="483"/>
      <c r="N5252" s="483"/>
      <c r="O5252" s="483"/>
      <c r="P5252" s="484"/>
      <c r="Q5252" s="157" t="e">
        <f>(P5274/P5273-1)</f>
        <v>#DIV/0!</v>
      </c>
      <c r="R5252" s="483"/>
      <c r="S5252" s="483"/>
      <c r="U5252" s="209">
        <v>2</v>
      </c>
      <c r="V5252" s="205"/>
    </row>
    <row r="5253" spans="1:22" s="60" customFormat="1" ht="15.75" hidden="1" customHeight="1" thickBot="1">
      <c r="A5253" s="60" t="s">
        <v>1027</v>
      </c>
      <c r="B5253" s="213"/>
      <c r="C5253" s="43" t="s">
        <v>2828</v>
      </c>
      <c r="D5253" s="153">
        <f t="shared" ref="D5253:O5253" si="4030">D5275/$P5275</f>
        <v>2.3160791255558845E-2</v>
      </c>
      <c r="E5253" s="296">
        <f t="shared" si="4030"/>
        <v>2.671998949220197E-2</v>
      </c>
      <c r="F5253" s="296">
        <f t="shared" si="4030"/>
        <v>1.1424839819947505E-2</v>
      </c>
      <c r="G5253" s="296">
        <f t="shared" si="4030"/>
        <v>1.465181286750494E-2</v>
      </c>
      <c r="H5253" s="296">
        <f t="shared" si="4030"/>
        <v>9.3305446570912977E-3</v>
      </c>
      <c r="I5253" s="296">
        <f t="shared" si="4030"/>
        <v>7.2075484775323495E-2</v>
      </c>
      <c r="J5253" s="296">
        <f t="shared" si="4030"/>
        <v>1.8373092232278204E-2</v>
      </c>
      <c r="K5253" s="296">
        <f t="shared" si="4030"/>
        <v>1.1798730989013267E-2</v>
      </c>
      <c r="L5253" s="296">
        <f t="shared" si="4030"/>
        <v>5.2621248680591766E-2</v>
      </c>
      <c r="M5253" s="296">
        <f t="shared" si="4030"/>
        <v>0.3541322203428996</v>
      </c>
      <c r="N5253" s="296">
        <f t="shared" si="4030"/>
        <v>0.35929742677605597</v>
      </c>
      <c r="O5253" s="296">
        <f t="shared" si="4030"/>
        <v>4.6413818111533146E-2</v>
      </c>
      <c r="P5253" s="155">
        <f t="shared" ref="P5253:P5258" si="4031">SUM(D5253:O5253)</f>
        <v>0.99999999999999989</v>
      </c>
      <c r="Q5253" s="157" t="e">
        <f t="shared" ref="Q5253:Q5258" si="4032">(P5275/P5274-1)</f>
        <v>#DIV/0!</v>
      </c>
      <c r="R5253" s="83"/>
      <c r="S5253" s="483"/>
      <c r="T5253" s="67"/>
      <c r="U5253" s="209">
        <v>2</v>
      </c>
    </row>
    <row r="5254" spans="1:22" s="60" customFormat="1" ht="15.75" hidden="1" customHeight="1" thickBot="1">
      <c r="A5254" s="60" t="s">
        <v>1027</v>
      </c>
      <c r="B5254" s="213"/>
      <c r="C5254" s="43" t="s">
        <v>2829</v>
      </c>
      <c r="D5254" s="153">
        <f t="shared" ref="D5254:O5254" si="4033">D5276/$P5276</f>
        <v>1.9274139504035979E-2</v>
      </c>
      <c r="E5254" s="296">
        <f t="shared" si="4033"/>
        <v>1.6914114198162165E-2</v>
      </c>
      <c r="F5254" s="296">
        <f t="shared" si="4033"/>
        <v>1.9949370420300056E-2</v>
      </c>
      <c r="G5254" s="296">
        <f t="shared" si="4033"/>
        <v>1.3393443937984978E-2</v>
      </c>
      <c r="H5254" s="296">
        <f t="shared" si="4033"/>
        <v>1.8530931713759215E-2</v>
      </c>
      <c r="I5254" s="296">
        <f t="shared" si="4033"/>
        <v>3.0375667107297968E-2</v>
      </c>
      <c r="J5254" s="296">
        <f t="shared" si="4033"/>
        <v>2.1920543939036016E-2</v>
      </c>
      <c r="K5254" s="296">
        <f t="shared" si="4033"/>
        <v>2.391268276164546E-2</v>
      </c>
      <c r="L5254" s="296">
        <f t="shared" si="4033"/>
        <v>6.8382160589557331E-2</v>
      </c>
      <c r="M5254" s="296">
        <f t="shared" si="4033"/>
        <v>0.34980978800122181</v>
      </c>
      <c r="N5254" s="296">
        <f t="shared" si="4033"/>
        <v>0.38675166389109439</v>
      </c>
      <c r="O5254" s="296">
        <f t="shared" si="4033"/>
        <v>3.078549393590467E-2</v>
      </c>
      <c r="P5254" s="155">
        <f t="shared" si="4031"/>
        <v>1</v>
      </c>
      <c r="Q5254" s="156">
        <f t="shared" si="4032"/>
        <v>-0.18490907206573326</v>
      </c>
      <c r="R5254" s="483"/>
      <c r="S5254" s="483"/>
      <c r="T5254" s="67"/>
      <c r="U5254" s="209">
        <v>2</v>
      </c>
    </row>
    <row r="5255" spans="1:22" s="60" customFormat="1" ht="15.75" hidden="1" customHeight="1" thickBot="1">
      <c r="A5255" s="60" t="s">
        <v>1027</v>
      </c>
      <c r="B5255" s="213"/>
      <c r="C5255" s="43" t="s">
        <v>2830</v>
      </c>
      <c r="D5255" s="153">
        <f t="shared" ref="D5255:O5255" si="4034">D5277/$P5277</f>
        <v>2.2421602196338659E-2</v>
      </c>
      <c r="E5255" s="296">
        <f t="shared" si="4034"/>
        <v>1.1322978606718907E-2</v>
      </c>
      <c r="F5255" s="296">
        <f t="shared" si="4034"/>
        <v>1.1158618317297E-2</v>
      </c>
      <c r="G5255" s="296">
        <f t="shared" si="4034"/>
        <v>9.0385742683419534E-3</v>
      </c>
      <c r="H5255" s="296">
        <f t="shared" si="4034"/>
        <v>1.3395692885193372E-2</v>
      </c>
      <c r="I5255" s="296">
        <f t="shared" si="4034"/>
        <v>3.8193801179575215E-2</v>
      </c>
      <c r="J5255" s="296">
        <f t="shared" si="4034"/>
        <v>1.6499029211707355E-2</v>
      </c>
      <c r="K5255" s="296">
        <f t="shared" si="4034"/>
        <v>1.1486849300640792E-2</v>
      </c>
      <c r="L5255" s="296">
        <f t="shared" si="4034"/>
        <v>4.3810947193151269E-2</v>
      </c>
      <c r="M5255" s="296">
        <f t="shared" si="4034"/>
        <v>0.33291136402152294</v>
      </c>
      <c r="N5255" s="296">
        <f t="shared" si="4034"/>
        <v>0.43127810172027137</v>
      </c>
      <c r="O5255" s="296">
        <f t="shared" si="4034"/>
        <v>5.8482441099241063E-2</v>
      </c>
      <c r="P5255" s="155">
        <f t="shared" si="4031"/>
        <v>0.99999999999999989</v>
      </c>
      <c r="Q5255" s="156">
        <f t="shared" si="4032"/>
        <v>0.25866303920142242</v>
      </c>
      <c r="R5255" s="83"/>
      <c r="S5255" s="83"/>
      <c r="T5255" s="232"/>
      <c r="U5255" s="209">
        <v>2</v>
      </c>
    </row>
    <row r="5256" spans="1:22" s="60" customFormat="1" ht="15.75" hidden="1" customHeight="1" thickBot="1">
      <c r="A5256" s="60" t="s">
        <v>1027</v>
      </c>
      <c r="B5256" s="62"/>
      <c r="C5256" s="45" t="s">
        <v>2831</v>
      </c>
      <c r="D5256" s="298">
        <f t="shared" ref="D5256:O5256" si="4035">D5278/$P5278</f>
        <v>2.8099161533605182E-2</v>
      </c>
      <c r="E5256" s="299">
        <f t="shared" si="4035"/>
        <v>1.6594558110639472E-2</v>
      </c>
      <c r="F5256" s="299">
        <f t="shared" si="4035"/>
        <v>8.904564917562155E-3</v>
      </c>
      <c r="G5256" s="299">
        <f t="shared" si="4035"/>
        <v>2.18183148098345E-2</v>
      </c>
      <c r="H5256" s="299">
        <f t="shared" si="4035"/>
        <v>1.9684342886466071E-2</v>
      </c>
      <c r="I5256" s="299">
        <f t="shared" si="4035"/>
        <v>1.7856318642204935E-2</v>
      </c>
      <c r="J5256" s="299">
        <f t="shared" si="4035"/>
        <v>1.1188301847371105E-2</v>
      </c>
      <c r="K5256" s="299">
        <f t="shared" si="4035"/>
        <v>1.4704691886097427E-2</v>
      </c>
      <c r="L5256" s="299">
        <f t="shared" si="4035"/>
        <v>5.3872030769247792E-2</v>
      </c>
      <c r="M5256" s="299">
        <f t="shared" si="4035"/>
        <v>0.29095712999278983</v>
      </c>
      <c r="N5256" s="299">
        <f t="shared" si="4035"/>
        <v>0.38029458754654077</v>
      </c>
      <c r="O5256" s="299">
        <f t="shared" si="4035"/>
        <v>0.13602599705764074</v>
      </c>
      <c r="P5256" s="300">
        <f t="shared" si="4031"/>
        <v>1</v>
      </c>
      <c r="Q5256" s="301">
        <f t="shared" si="4032"/>
        <v>-2.197578433270253E-2</v>
      </c>
      <c r="R5256" s="83"/>
      <c r="S5256" s="83"/>
      <c r="T5256" s="67"/>
      <c r="U5256" s="209">
        <v>2</v>
      </c>
    </row>
    <row r="5257" spans="1:22" s="60" customFormat="1" ht="15.75" hidden="1" customHeight="1" thickBot="1">
      <c r="A5257" s="60" t="s">
        <v>1027</v>
      </c>
      <c r="B5257" s="62"/>
      <c r="C5257" s="45" t="s">
        <v>2832</v>
      </c>
      <c r="D5257" s="130">
        <f t="shared" ref="D5257:O5257" si="4036">D5279/$P5279</f>
        <v>2.3031276368516269E-2</v>
      </c>
      <c r="E5257" s="119">
        <f t="shared" si="4036"/>
        <v>1.1849342866421347E-2</v>
      </c>
      <c r="F5257" s="119">
        <f t="shared" si="4036"/>
        <v>1.7813308808343715E-2</v>
      </c>
      <c r="G5257" s="119">
        <f t="shared" si="4036"/>
        <v>8.9116348206172251E-3</v>
      </c>
      <c r="H5257" s="119">
        <f t="shared" si="4036"/>
        <v>1.5863747600719024E-2</v>
      </c>
      <c r="I5257" s="119">
        <f t="shared" si="4036"/>
        <v>1.6615262890504533E-2</v>
      </c>
      <c r="J5257" s="119">
        <f t="shared" si="4036"/>
        <v>1.8384414668392524E-2</v>
      </c>
      <c r="K5257" s="119">
        <f t="shared" si="4036"/>
        <v>3.2253955334380469E-2</v>
      </c>
      <c r="L5257" s="119">
        <f t="shared" si="4036"/>
        <v>3.9260905138272094E-2</v>
      </c>
      <c r="M5257" s="119">
        <f t="shared" si="4036"/>
        <v>0.29081754837937968</v>
      </c>
      <c r="N5257" s="119">
        <f t="shared" si="4036"/>
        <v>0.49173075671578359</v>
      </c>
      <c r="O5257" s="119">
        <f t="shared" si="4036"/>
        <v>3.3467846408669552E-2</v>
      </c>
      <c r="P5257" s="175">
        <f t="shared" si="4031"/>
        <v>1</v>
      </c>
      <c r="Q5257" s="176">
        <f t="shared" si="4032"/>
        <v>-9.1949000277836035E-2</v>
      </c>
      <c r="R5257" s="83"/>
      <c r="S5257" s="83"/>
      <c r="T5257" s="67"/>
      <c r="U5257" s="209">
        <v>2</v>
      </c>
    </row>
    <row r="5258" spans="1:22" s="60" customFormat="1" ht="15.6" hidden="1" customHeight="1" thickBot="1">
      <c r="A5258" s="60" t="s">
        <v>1027</v>
      </c>
      <c r="B5258" s="62"/>
      <c r="C5258" s="45" t="s">
        <v>2833</v>
      </c>
      <c r="D5258" s="130">
        <f t="shared" ref="D5258:O5258" si="4037">D5280/$P5280</f>
        <v>4.7757267705753434E-2</v>
      </c>
      <c r="E5258" s="119">
        <f t="shared" si="4037"/>
        <v>2.9839342167264936E-2</v>
      </c>
      <c r="F5258" s="119">
        <f t="shared" si="4037"/>
        <v>3.7576727287446189E-2</v>
      </c>
      <c r="G5258" s="119">
        <f t="shared" si="4037"/>
        <v>1.1736756243911416E-2</v>
      </c>
      <c r="H5258" s="119">
        <f t="shared" si="4037"/>
        <v>1.8036844688130247E-2</v>
      </c>
      <c r="I5258" s="119">
        <f t="shared" si="4037"/>
        <v>9.0310165427053019E-3</v>
      </c>
      <c r="J5258" s="119">
        <f t="shared" si="4037"/>
        <v>5.3399536931057912E-3</v>
      </c>
      <c r="K5258" s="119">
        <f t="shared" si="4037"/>
        <v>1.3493157861514065E-2</v>
      </c>
      <c r="L5258" s="119">
        <f t="shared" si="4037"/>
        <v>5.861828125680766E-2</v>
      </c>
      <c r="M5258" s="119">
        <f t="shared" si="4037"/>
        <v>0.37678065420773066</v>
      </c>
      <c r="N5258" s="119">
        <f t="shared" si="4037"/>
        <v>0.34609294199727664</v>
      </c>
      <c r="O5258" s="119">
        <f t="shared" si="4037"/>
        <v>4.5697056348353603E-2</v>
      </c>
      <c r="P5258" s="175">
        <f t="shared" si="4031"/>
        <v>1</v>
      </c>
      <c r="Q5258" s="176">
        <f t="shared" si="4032"/>
        <v>0.18596746423235833</v>
      </c>
      <c r="R5258" s="83"/>
      <c r="S5258" s="83"/>
      <c r="T5258" s="67"/>
      <c r="U5258" s="209">
        <v>2</v>
      </c>
    </row>
    <row r="5259" spans="1:22" s="60" customFormat="1" ht="15.6" hidden="1" customHeight="1" thickBot="1">
      <c r="A5259" s="60" t="s">
        <v>1027</v>
      </c>
      <c r="B5259" s="62"/>
      <c r="C5259" s="45" t="s">
        <v>2834</v>
      </c>
      <c r="D5259" s="130">
        <f t="shared" ref="D5259:O5259" si="4038">D5282/$P5282</f>
        <v>2.9135721862941982E-2</v>
      </c>
      <c r="E5259" s="119">
        <f t="shared" si="4038"/>
        <v>1.1836827727216235E-2</v>
      </c>
      <c r="F5259" s="119">
        <f t="shared" si="4038"/>
        <v>8.6329769036196345E-3</v>
      </c>
      <c r="G5259" s="119">
        <f t="shared" si="4038"/>
        <v>1.7898300347315769E-2</v>
      </c>
      <c r="H5259" s="119">
        <f t="shared" si="4038"/>
        <v>5.5300183242901054E-3</v>
      </c>
      <c r="I5259" s="119">
        <f t="shared" si="4038"/>
        <v>7.1296259566573763E-3</v>
      </c>
      <c r="J5259" s="119">
        <f t="shared" si="4038"/>
        <v>1.1805720746459978E-2</v>
      </c>
      <c r="K5259" s="119">
        <f t="shared" si="4038"/>
        <v>9.3358926427894364E-3</v>
      </c>
      <c r="L5259" s="119">
        <f t="shared" si="4038"/>
        <v>5.0611800987464567E-2</v>
      </c>
      <c r="M5259" s="119">
        <f t="shared" si="4038"/>
        <v>0.35184030845760328</v>
      </c>
      <c r="N5259" s="119">
        <f t="shared" si="4038"/>
        <v>0.47029817802892959</v>
      </c>
      <c r="O5259" s="119">
        <f t="shared" si="4038"/>
        <v>2.5944628014712028E-2</v>
      </c>
      <c r="P5259" s="175">
        <f>SUM(D5259:O5259)</f>
        <v>0.99999999999999989</v>
      </c>
      <c r="Q5259" s="176">
        <f>(P5282/P5280-1)</f>
        <v>5.4439005722559664E-2</v>
      </c>
      <c r="R5259" s="83"/>
      <c r="S5259" s="83"/>
      <c r="T5259" s="67"/>
      <c r="U5259" s="209">
        <v>2</v>
      </c>
    </row>
    <row r="5260" spans="1:22" s="60" customFormat="1" ht="15.6" hidden="1" customHeight="1" thickBot="1">
      <c r="A5260" s="60" t="s">
        <v>1027</v>
      </c>
      <c r="B5260" s="62">
        <f>+B5239+1</f>
        <v>891</v>
      </c>
      <c r="C5260" s="45" t="s">
        <v>2835</v>
      </c>
      <c r="D5260" s="130">
        <f t="shared" ref="D5260:O5260" si="4039">D5283/$P5283</f>
        <v>3.5244888820931998E-2</v>
      </c>
      <c r="E5260" s="119">
        <f t="shared" si="4039"/>
        <v>1.1733533307059877E-2</v>
      </c>
      <c r="F5260" s="119">
        <f t="shared" si="4039"/>
        <v>1.6047951065161051E-2</v>
      </c>
      <c r="G5260" s="119">
        <f t="shared" si="4039"/>
        <v>9.9388117562390962E-3</v>
      </c>
      <c r="H5260" s="119">
        <f t="shared" si="4039"/>
        <v>1.8107200831140702E-2</v>
      </c>
      <c r="I5260" s="119">
        <f t="shared" si="4039"/>
        <v>2.0111972688755923E-2</v>
      </c>
      <c r="J5260" s="119">
        <f t="shared" si="4039"/>
        <v>1.0751846543251179E-2</v>
      </c>
      <c r="K5260" s="119">
        <f t="shared" si="4039"/>
        <v>2.5468605093915242E-2</v>
      </c>
      <c r="L5260" s="119">
        <f t="shared" si="4039"/>
        <v>4.3334661831745946E-2</v>
      </c>
      <c r="M5260" s="119">
        <f t="shared" si="4039"/>
        <v>0.32332325671052364</v>
      </c>
      <c r="N5260" s="119">
        <f t="shared" si="4039"/>
        <v>0.39521962437966113</v>
      </c>
      <c r="O5260" s="119">
        <f t="shared" si="4039"/>
        <v>9.0717646971614233E-2</v>
      </c>
      <c r="P5260" s="175">
        <f t="shared" ref="P5260:P5269" si="4040">SUM(D5260:O5260)</f>
        <v>1</v>
      </c>
      <c r="Q5260" s="176">
        <f>(P5283/P5282-1)</f>
        <v>-6.5360066560901542E-2</v>
      </c>
      <c r="R5260" s="83"/>
      <c r="S5260" s="83"/>
      <c r="T5260" s="67"/>
      <c r="U5260" s="209">
        <v>2</v>
      </c>
    </row>
    <row r="5261" spans="1:22" s="60" customFormat="1" ht="15.6" hidden="1" customHeight="1">
      <c r="A5261" s="60" t="s">
        <v>1027</v>
      </c>
      <c r="B5261" s="408">
        <f>+B5260+1</f>
        <v>892</v>
      </c>
      <c r="C5261" s="544" t="s">
        <v>2836</v>
      </c>
      <c r="D5261" s="460">
        <f t="shared" ref="D5261:O5261" si="4041">D5284/$P5284</f>
        <v>3.8294378701798276E-2</v>
      </c>
      <c r="E5261" s="346">
        <f t="shared" si="4041"/>
        <v>2.7617346364504032E-2</v>
      </c>
      <c r="F5261" s="346">
        <f t="shared" si="4041"/>
        <v>1.3694611822363869E-2</v>
      </c>
      <c r="G5261" s="346">
        <f t="shared" si="4041"/>
        <v>1.7476401342712285E-2</v>
      </c>
      <c r="H5261" s="346">
        <f t="shared" si="4041"/>
        <v>9.86345749053112E-3</v>
      </c>
      <c r="I5261" s="346">
        <f t="shared" si="4041"/>
        <v>4.0448318351846216E-2</v>
      </c>
      <c r="J5261" s="346">
        <f t="shared" si="4041"/>
        <v>6.6650380516770844E-3</v>
      </c>
      <c r="K5261" s="346">
        <f t="shared" si="4041"/>
        <v>1.9786598660887309E-2</v>
      </c>
      <c r="L5261" s="346">
        <f t="shared" si="4041"/>
        <v>5.1251472160658125E-2</v>
      </c>
      <c r="M5261" s="346">
        <f t="shared" si="4041"/>
        <v>0.36717237045162543</v>
      </c>
      <c r="N5261" s="346">
        <f t="shared" si="4041"/>
        <v>0.36234125864216782</v>
      </c>
      <c r="O5261" s="346">
        <f t="shared" si="4041"/>
        <v>4.5388747959228426E-2</v>
      </c>
      <c r="P5261" s="545">
        <f t="shared" si="4040"/>
        <v>1</v>
      </c>
      <c r="Q5261" s="548">
        <f t="shared" ref="Q5261:Q5269" si="4042">(P5284/P5283-1)</f>
        <v>0.36960755107323129</v>
      </c>
      <c r="R5261" s="83"/>
      <c r="S5261" s="83"/>
      <c r="T5261" s="67"/>
      <c r="U5261" s="209">
        <v>2</v>
      </c>
    </row>
    <row r="5262" spans="1:22" s="60" customFormat="1" ht="15.6" customHeight="1">
      <c r="A5262" s="60" t="s">
        <v>1027</v>
      </c>
      <c r="B5262" s="513">
        <v>838</v>
      </c>
      <c r="C5262" s="606" t="s">
        <v>2837</v>
      </c>
      <c r="D5262" s="119">
        <f t="shared" ref="D5262:O5262" si="4043">D5285/$P5285</f>
        <v>2.4314363016663208E-2</v>
      </c>
      <c r="E5262" s="119">
        <f t="shared" si="4043"/>
        <v>1.0702459933598174E-2</v>
      </c>
      <c r="F5262" s="119">
        <f t="shared" si="4043"/>
        <v>8.5213949026693263E-3</v>
      </c>
      <c r="G5262" s="119">
        <f t="shared" si="4043"/>
        <v>1.038141176548185E-2</v>
      </c>
      <c r="H5262" s="119">
        <f t="shared" si="4043"/>
        <v>8.8763733235187117E-3</v>
      </c>
      <c r="I5262" s="119">
        <f t="shared" si="4043"/>
        <v>1.1320839055048623E-2</v>
      </c>
      <c r="J5262" s="119">
        <f t="shared" si="4043"/>
        <v>5.2883448766670475E-3</v>
      </c>
      <c r="K5262" s="119">
        <f t="shared" si="4043"/>
        <v>1.8677125759981792E-2</v>
      </c>
      <c r="L5262" s="119">
        <f t="shared" si="4043"/>
        <v>4.9375530164177853E-2</v>
      </c>
      <c r="M5262" s="119">
        <f t="shared" si="4043"/>
        <v>0.37806805869826371</v>
      </c>
      <c r="N5262" s="119">
        <f t="shared" si="4043"/>
        <v>0.40560351924727422</v>
      </c>
      <c r="O5262" s="119">
        <f t="shared" si="4043"/>
        <v>6.8870579256655462E-2</v>
      </c>
      <c r="P5262" s="175">
        <f t="shared" si="4040"/>
        <v>1</v>
      </c>
      <c r="Q5262" s="556">
        <f t="shared" si="4042"/>
        <v>-6.9572965335842007E-2</v>
      </c>
      <c r="R5262" s="83"/>
      <c r="S5262" s="83"/>
      <c r="T5262" s="67"/>
      <c r="U5262" s="209">
        <v>1</v>
      </c>
    </row>
    <row r="5263" spans="1:22" s="60" customFormat="1" ht="15.6" customHeight="1">
      <c r="A5263" s="60" t="s">
        <v>1027</v>
      </c>
      <c r="B5263" s="513">
        <f>+B5262+1</f>
        <v>839</v>
      </c>
      <c r="C5263" s="606" t="s">
        <v>2838</v>
      </c>
      <c r="D5263" s="119">
        <f t="shared" ref="D5263:O5263" si="4044">D5286/$P5286</f>
        <v>1.9981693597484446E-2</v>
      </c>
      <c r="E5263" s="119">
        <f t="shared" si="4044"/>
        <v>3.1180909553670883E-2</v>
      </c>
      <c r="F5263" s="119">
        <f t="shared" si="4044"/>
        <v>2.2319167624607492E-2</v>
      </c>
      <c r="G5263" s="119">
        <f t="shared" si="4044"/>
        <v>1.3852570308013672E-2</v>
      </c>
      <c r="H5263" s="119">
        <f t="shared" si="4044"/>
        <v>4.2792082187311023E-3</v>
      </c>
      <c r="I5263" s="119">
        <f t="shared" si="4044"/>
        <v>1.0506996364307863E-2</v>
      </c>
      <c r="J5263" s="119">
        <f t="shared" si="4044"/>
        <v>5.095607250710215E-3</v>
      </c>
      <c r="K5263" s="119">
        <f t="shared" si="4044"/>
        <v>1.4865528591779869E-2</v>
      </c>
      <c r="L5263" s="119">
        <f t="shared" si="4044"/>
        <v>5.6878345340113351E-2</v>
      </c>
      <c r="M5263" s="119">
        <f t="shared" si="4044"/>
        <v>0.35421378787423774</v>
      </c>
      <c r="N5263" s="119">
        <f t="shared" si="4044"/>
        <v>0.42428048267966795</v>
      </c>
      <c r="O5263" s="119">
        <f t="shared" si="4044"/>
        <v>4.2545702596675436E-2</v>
      </c>
      <c r="P5263" s="175">
        <f t="shared" si="4040"/>
        <v>1</v>
      </c>
      <c r="Q5263" s="556">
        <f t="shared" si="4042"/>
        <v>0.31017763975914603</v>
      </c>
      <c r="R5263" s="83"/>
      <c r="S5263" s="83"/>
      <c r="T5263" s="67"/>
      <c r="U5263" s="209">
        <v>1</v>
      </c>
    </row>
    <row r="5264" spans="1:22" s="60" customFormat="1" ht="15.75" customHeight="1">
      <c r="A5264" s="60" t="s">
        <v>1027</v>
      </c>
      <c r="B5264" s="513">
        <f>+B5263+1</f>
        <v>840</v>
      </c>
      <c r="C5264" s="606" t="s">
        <v>2839</v>
      </c>
      <c r="D5264" s="119">
        <f t="shared" ref="D5264:O5264" si="4045">D5287/$P5287</f>
        <v>1.1721856694449209E-2</v>
      </c>
      <c r="E5264" s="119">
        <f t="shared" si="4045"/>
        <v>6.2276921806950214E-3</v>
      </c>
      <c r="F5264" s="119">
        <f t="shared" si="4045"/>
        <v>1.0046193618359272E-2</v>
      </c>
      <c r="G5264" s="119">
        <f t="shared" si="4045"/>
        <v>7.2774197344165773E-3</v>
      </c>
      <c r="H5264" s="119">
        <f t="shared" si="4045"/>
        <v>9.680547485594871E-3</v>
      </c>
      <c r="I5264" s="119">
        <f t="shared" si="4045"/>
        <v>4.3636762457094002E-3</v>
      </c>
      <c r="J5264" s="119">
        <f t="shared" si="4045"/>
        <v>5.7417119039969251E-3</v>
      </c>
      <c r="K5264" s="119">
        <f t="shared" si="4045"/>
        <v>1.9276256039127117E-2</v>
      </c>
      <c r="L5264" s="119">
        <f t="shared" si="4045"/>
        <v>4.6736667283280339E-2</v>
      </c>
      <c r="M5264" s="119">
        <f t="shared" si="4045"/>
        <v>0.44563270266723098</v>
      </c>
      <c r="N5264" s="119">
        <f t="shared" si="4045"/>
        <v>0.40270972117472387</v>
      </c>
      <c r="O5264" s="119">
        <f t="shared" si="4045"/>
        <v>3.0585554972416447E-2</v>
      </c>
      <c r="P5264" s="175">
        <f t="shared" si="4040"/>
        <v>1.0000000000000002</v>
      </c>
      <c r="Q5264" s="556">
        <f t="shared" si="4042"/>
        <v>-8.2479534156125633E-2</v>
      </c>
      <c r="R5264" s="83"/>
      <c r="S5264" s="83"/>
      <c r="T5264" s="67"/>
      <c r="U5264" s="209">
        <v>1</v>
      </c>
    </row>
    <row r="5265" spans="1:21" s="60" customFormat="1" ht="15.75" customHeight="1">
      <c r="A5265" s="60" t="s">
        <v>1027</v>
      </c>
      <c r="B5265" s="513">
        <f>+B5264+1</f>
        <v>841</v>
      </c>
      <c r="C5265" s="606" t="s">
        <v>2840</v>
      </c>
      <c r="D5265" s="119">
        <f t="shared" ref="D5265:O5265" si="4046">D5288/$P5288</f>
        <v>6.5329887026885271E-3</v>
      </c>
      <c r="E5265" s="119">
        <f t="shared" si="4046"/>
        <v>3.5491514436652846E-3</v>
      </c>
      <c r="F5265" s="119">
        <f t="shared" si="4046"/>
        <v>5.0801960981141326E-3</v>
      </c>
      <c r="G5265" s="119">
        <f t="shared" si="4046"/>
        <v>1.0678811010838694E-2</v>
      </c>
      <c r="H5265" s="119">
        <f t="shared" si="4046"/>
        <v>1.3506732175863688E-3</v>
      </c>
      <c r="I5265" s="119">
        <f t="shared" si="4046"/>
        <v>2.6816689192779289E-3</v>
      </c>
      <c r="J5265" s="119">
        <f t="shared" si="4046"/>
        <v>4.2950410576727723E-3</v>
      </c>
      <c r="K5265" s="119">
        <f t="shared" si="4046"/>
        <v>7.6403698597346335E-3</v>
      </c>
      <c r="L5265" s="119">
        <f t="shared" si="4046"/>
        <v>2.2192020128007597E-2</v>
      </c>
      <c r="M5265" s="119">
        <f t="shared" si="4046"/>
        <v>0.17922285948374089</v>
      </c>
      <c r="N5265" s="119">
        <f t="shared" si="4046"/>
        <v>0.19797642742205063</v>
      </c>
      <c r="O5265" s="119">
        <f t="shared" si="4046"/>
        <v>0.55879979265662261</v>
      </c>
      <c r="P5265" s="175">
        <f t="shared" si="4040"/>
        <v>1</v>
      </c>
      <c r="Q5265" s="556">
        <f t="shared" si="4042"/>
        <v>1.4959704440929706</v>
      </c>
      <c r="R5265" s="83"/>
      <c r="S5265" s="83"/>
      <c r="T5265" s="67"/>
      <c r="U5265" s="209">
        <v>1</v>
      </c>
    </row>
    <row r="5266" spans="1:21" s="60" customFormat="1" ht="15.75" customHeight="1">
      <c r="A5266" s="60" t="s">
        <v>1027</v>
      </c>
      <c r="B5266" s="513">
        <v>842</v>
      </c>
      <c r="C5266" s="606" t="s">
        <v>2841</v>
      </c>
      <c r="D5266" s="119">
        <f t="shared" ref="D5266:O5266" si="4047">D5289/$P5289</f>
        <v>4.2611638859607094E-2</v>
      </c>
      <c r="E5266" s="119">
        <f t="shared" si="4047"/>
        <v>3.6473053390033545E-2</v>
      </c>
      <c r="F5266" s="119">
        <f t="shared" si="4047"/>
        <v>2.732739208193579E-2</v>
      </c>
      <c r="G5266" s="119">
        <f t="shared" si="4047"/>
        <v>1.5857927719214186E-2</v>
      </c>
      <c r="H5266" s="119">
        <f t="shared" si="4047"/>
        <v>3.3119941530905618E-2</v>
      </c>
      <c r="I5266" s="119">
        <f t="shared" si="4047"/>
        <v>7.3372021022999515E-2</v>
      </c>
      <c r="J5266" s="119">
        <f t="shared" si="4047"/>
        <v>9.5831336847149017E-3</v>
      </c>
      <c r="K5266" s="119">
        <f t="shared" si="4047"/>
        <v>1.4614278869190225E-2</v>
      </c>
      <c r="L5266" s="119">
        <f t="shared" si="4047"/>
        <v>4.240536655486344E-2</v>
      </c>
      <c r="M5266" s="119">
        <f t="shared" si="4047"/>
        <v>0.3247484427407763</v>
      </c>
      <c r="N5266" s="119">
        <f t="shared" si="4047"/>
        <v>0.34068040249161474</v>
      </c>
      <c r="O5266" s="119">
        <f t="shared" si="4047"/>
        <v>3.9206401054144621E-2</v>
      </c>
      <c r="P5266" s="175">
        <f t="shared" si="4040"/>
        <v>1</v>
      </c>
      <c r="Q5266" s="556">
        <f t="shared" si="4042"/>
        <v>-0.56373176852536488</v>
      </c>
      <c r="R5266" s="83"/>
      <c r="S5266" s="83"/>
      <c r="T5266" s="67"/>
      <c r="U5266" s="209">
        <v>1</v>
      </c>
    </row>
    <row r="5267" spans="1:21" s="60" customFormat="1" ht="15.75" customHeight="1">
      <c r="A5267" s="60" t="s">
        <v>1027</v>
      </c>
      <c r="B5267" s="513">
        <v>843</v>
      </c>
      <c r="C5267" s="606" t="s">
        <v>2842</v>
      </c>
      <c r="D5267" s="119">
        <f t="shared" ref="D5267:O5267" si="4048">D5290/$P5290</f>
        <v>1.8730886850152905E-2</v>
      </c>
      <c r="E5267" s="119">
        <f t="shared" si="4048"/>
        <v>1.6055045871559634E-2</v>
      </c>
      <c r="F5267" s="119">
        <f t="shared" si="4048"/>
        <v>1.3634046890927625E-2</v>
      </c>
      <c r="G5267" s="119">
        <f t="shared" si="4048"/>
        <v>1.0448521916411824E-2</v>
      </c>
      <c r="H5267" s="119">
        <f t="shared" si="4048"/>
        <v>7.6452599388379212E-3</v>
      </c>
      <c r="I5267" s="119">
        <f t="shared" si="4048"/>
        <v>8.7920489296636102E-3</v>
      </c>
      <c r="J5267" s="119">
        <f t="shared" si="4048"/>
        <v>5.3516819571865449E-3</v>
      </c>
      <c r="K5267" s="119">
        <f t="shared" si="4048"/>
        <v>1.758409785932722E-2</v>
      </c>
      <c r="L5267" s="119">
        <f t="shared" si="4048"/>
        <v>5.0968399592252807E-2</v>
      </c>
      <c r="M5267" s="119">
        <f t="shared" si="4048"/>
        <v>0.39258409785932724</v>
      </c>
      <c r="N5267" s="119">
        <f t="shared" si="4048"/>
        <v>0.41080530071355759</v>
      </c>
      <c r="O5267" s="119">
        <f t="shared" si="4048"/>
        <v>4.7400611620795022E-2</v>
      </c>
      <c r="P5267" s="175">
        <f t="shared" si="4040"/>
        <v>0.99999999999999989</v>
      </c>
      <c r="Q5267" s="556">
        <f t="shared" si="4042"/>
        <v>-5.9894585529468136E-2</v>
      </c>
      <c r="R5267" s="83"/>
      <c r="S5267" s="83"/>
      <c r="T5267" s="67"/>
      <c r="U5267" s="209">
        <v>1</v>
      </c>
    </row>
    <row r="5268" spans="1:21" s="60" customFormat="1" ht="15.75" hidden="1" customHeight="1" thickBot="1">
      <c r="A5268" s="60" t="s">
        <v>1027</v>
      </c>
      <c r="B5268" s="409"/>
      <c r="C5268" s="457" t="s">
        <v>2843</v>
      </c>
      <c r="D5268" s="102" t="e">
        <f t="shared" ref="D5268:O5268" si="4049">D5291/$P5291</f>
        <v>#DIV/0!</v>
      </c>
      <c r="E5268" s="103" t="e">
        <f t="shared" si="4049"/>
        <v>#DIV/0!</v>
      </c>
      <c r="F5268" s="103" t="e">
        <f t="shared" si="4049"/>
        <v>#DIV/0!</v>
      </c>
      <c r="G5268" s="103" t="e">
        <f t="shared" si="4049"/>
        <v>#DIV/0!</v>
      </c>
      <c r="H5268" s="103" t="e">
        <f t="shared" si="4049"/>
        <v>#DIV/0!</v>
      </c>
      <c r="I5268" s="103" t="e">
        <f t="shared" si="4049"/>
        <v>#DIV/0!</v>
      </c>
      <c r="J5268" s="103" t="e">
        <f t="shared" si="4049"/>
        <v>#DIV/0!</v>
      </c>
      <c r="K5268" s="103" t="e">
        <f t="shared" si="4049"/>
        <v>#DIV/0!</v>
      </c>
      <c r="L5268" s="103" t="e">
        <f t="shared" si="4049"/>
        <v>#DIV/0!</v>
      </c>
      <c r="M5268" s="103" t="e">
        <f t="shared" si="4049"/>
        <v>#DIV/0!</v>
      </c>
      <c r="N5268" s="103" t="e">
        <f t="shared" si="4049"/>
        <v>#DIV/0!</v>
      </c>
      <c r="O5268" s="103" t="e">
        <f t="shared" si="4049"/>
        <v>#DIV/0!</v>
      </c>
      <c r="P5268" s="105" t="e">
        <f t="shared" si="4040"/>
        <v>#DIV/0!</v>
      </c>
      <c r="Q5268" s="106">
        <f t="shared" si="4042"/>
        <v>-1</v>
      </c>
      <c r="R5268" s="83"/>
      <c r="S5268" s="83"/>
      <c r="T5268" s="67"/>
      <c r="U5268" s="209">
        <v>2</v>
      </c>
    </row>
    <row r="5269" spans="1:21" s="60" customFormat="1" ht="15.75" hidden="1" customHeight="1" thickBot="1">
      <c r="A5269" s="60" t="s">
        <v>1027</v>
      </c>
      <c r="B5269" s="213"/>
      <c r="C5269" s="43" t="s">
        <v>2844</v>
      </c>
      <c r="D5269" s="102" t="e">
        <f t="shared" ref="D5269:O5269" si="4050">D5292/$P5292</f>
        <v>#DIV/0!</v>
      </c>
      <c r="E5269" s="103" t="e">
        <f t="shared" si="4050"/>
        <v>#DIV/0!</v>
      </c>
      <c r="F5269" s="103" t="e">
        <f t="shared" si="4050"/>
        <v>#DIV/0!</v>
      </c>
      <c r="G5269" s="103" t="e">
        <f t="shared" si="4050"/>
        <v>#DIV/0!</v>
      </c>
      <c r="H5269" s="103" t="e">
        <f t="shared" si="4050"/>
        <v>#DIV/0!</v>
      </c>
      <c r="I5269" s="103" t="e">
        <f t="shared" si="4050"/>
        <v>#DIV/0!</v>
      </c>
      <c r="J5269" s="103" t="e">
        <f t="shared" si="4050"/>
        <v>#DIV/0!</v>
      </c>
      <c r="K5269" s="103" t="e">
        <f t="shared" si="4050"/>
        <v>#DIV/0!</v>
      </c>
      <c r="L5269" s="103" t="e">
        <f t="shared" si="4050"/>
        <v>#DIV/0!</v>
      </c>
      <c r="M5269" s="103" t="e">
        <f t="shared" si="4050"/>
        <v>#DIV/0!</v>
      </c>
      <c r="N5269" s="103" t="e">
        <f t="shared" si="4050"/>
        <v>#DIV/0!</v>
      </c>
      <c r="O5269" s="103" t="e">
        <f t="shared" si="4050"/>
        <v>#DIV/0!</v>
      </c>
      <c r="P5269" s="107" t="e">
        <f t="shared" si="4040"/>
        <v>#DIV/0!</v>
      </c>
      <c r="Q5269" s="108" t="e">
        <f t="shared" si="4042"/>
        <v>#DIV/0!</v>
      </c>
      <c r="R5269" s="83"/>
      <c r="S5269" s="83"/>
      <c r="T5269" s="67"/>
      <c r="U5269" s="209">
        <v>2</v>
      </c>
    </row>
    <row r="5270" spans="1:21" s="60" customFormat="1" ht="15.75" hidden="1" customHeight="1" thickBot="1">
      <c r="A5270" s="60" t="s">
        <v>1027</v>
      </c>
      <c r="B5270" s="213"/>
      <c r="C5270" s="43" t="s">
        <v>2845</v>
      </c>
      <c r="D5270" s="102" t="e">
        <f t="shared" ref="D5270:O5270" si="4051">D5293/$P5293</f>
        <v>#DIV/0!</v>
      </c>
      <c r="E5270" s="103" t="e">
        <f t="shared" si="4051"/>
        <v>#DIV/0!</v>
      </c>
      <c r="F5270" s="103" t="e">
        <f t="shared" si="4051"/>
        <v>#DIV/0!</v>
      </c>
      <c r="G5270" s="103" t="e">
        <f t="shared" si="4051"/>
        <v>#DIV/0!</v>
      </c>
      <c r="H5270" s="103" t="e">
        <f t="shared" si="4051"/>
        <v>#DIV/0!</v>
      </c>
      <c r="I5270" s="103" t="e">
        <f t="shared" si="4051"/>
        <v>#DIV/0!</v>
      </c>
      <c r="J5270" s="103" t="e">
        <f t="shared" si="4051"/>
        <v>#DIV/0!</v>
      </c>
      <c r="K5270" s="103" t="e">
        <f t="shared" si="4051"/>
        <v>#DIV/0!</v>
      </c>
      <c r="L5270" s="103" t="e">
        <f t="shared" si="4051"/>
        <v>#DIV/0!</v>
      </c>
      <c r="M5270" s="103" t="e">
        <f t="shared" si="4051"/>
        <v>#DIV/0!</v>
      </c>
      <c r="N5270" s="103" t="e">
        <f t="shared" si="4051"/>
        <v>#DIV/0!</v>
      </c>
      <c r="O5270" s="103" t="e">
        <f t="shared" si="4051"/>
        <v>#DIV/0!</v>
      </c>
      <c r="P5270" s="107" t="e">
        <f t="shared" ref="P5270:P5272" si="4052">SUM(D5270:O5270)</f>
        <v>#DIV/0!</v>
      </c>
      <c r="Q5270" s="108" t="e">
        <f t="shared" ref="Q5270:Q5272" si="4053">(P5293/P5292-1)</f>
        <v>#DIV/0!</v>
      </c>
      <c r="R5270" s="83"/>
      <c r="S5270" s="83"/>
      <c r="T5270" s="67"/>
      <c r="U5270" s="209">
        <v>2</v>
      </c>
    </row>
    <row r="5271" spans="1:21" s="60" customFormat="1" ht="15.75" hidden="1" customHeight="1" thickBot="1">
      <c r="A5271" s="60" t="s">
        <v>1027</v>
      </c>
      <c r="B5271" s="213"/>
      <c r="C5271" s="43" t="s">
        <v>2846</v>
      </c>
      <c r="D5271" s="102" t="e">
        <f t="shared" ref="D5271:O5271" si="4054">D5294/$P5294</f>
        <v>#DIV/0!</v>
      </c>
      <c r="E5271" s="103" t="e">
        <f t="shared" si="4054"/>
        <v>#DIV/0!</v>
      </c>
      <c r="F5271" s="103" t="e">
        <f t="shared" si="4054"/>
        <v>#DIV/0!</v>
      </c>
      <c r="G5271" s="103" t="e">
        <f t="shared" si="4054"/>
        <v>#DIV/0!</v>
      </c>
      <c r="H5271" s="103" t="e">
        <f t="shared" si="4054"/>
        <v>#DIV/0!</v>
      </c>
      <c r="I5271" s="103" t="e">
        <f t="shared" si="4054"/>
        <v>#DIV/0!</v>
      </c>
      <c r="J5271" s="103" t="e">
        <f t="shared" si="4054"/>
        <v>#DIV/0!</v>
      </c>
      <c r="K5271" s="103" t="e">
        <f t="shared" si="4054"/>
        <v>#DIV/0!</v>
      </c>
      <c r="L5271" s="103" t="e">
        <f t="shared" si="4054"/>
        <v>#DIV/0!</v>
      </c>
      <c r="M5271" s="103" t="e">
        <f t="shared" si="4054"/>
        <v>#DIV/0!</v>
      </c>
      <c r="N5271" s="103" t="e">
        <f t="shared" si="4054"/>
        <v>#DIV/0!</v>
      </c>
      <c r="O5271" s="103" t="e">
        <f t="shared" si="4054"/>
        <v>#DIV/0!</v>
      </c>
      <c r="P5271" s="107" t="e">
        <f t="shared" si="4052"/>
        <v>#DIV/0!</v>
      </c>
      <c r="Q5271" s="108" t="e">
        <f t="shared" si="4053"/>
        <v>#DIV/0!</v>
      </c>
      <c r="R5271" s="83"/>
      <c r="S5271" s="83"/>
      <c r="T5271" s="67"/>
      <c r="U5271" s="209">
        <v>2</v>
      </c>
    </row>
    <row r="5272" spans="1:21" s="60" customFormat="1" ht="15.75" hidden="1" customHeight="1" thickBot="1">
      <c r="A5272" s="60" t="s">
        <v>1027</v>
      </c>
      <c r="B5272" s="213"/>
      <c r="C5272" s="43" t="s">
        <v>2847</v>
      </c>
      <c r="D5272" s="102" t="e">
        <f t="shared" ref="D5272:O5272" si="4055">D5295/$P5295</f>
        <v>#DIV/0!</v>
      </c>
      <c r="E5272" s="103" t="e">
        <f t="shared" si="4055"/>
        <v>#DIV/0!</v>
      </c>
      <c r="F5272" s="103" t="e">
        <f t="shared" si="4055"/>
        <v>#DIV/0!</v>
      </c>
      <c r="G5272" s="103" t="e">
        <f t="shared" si="4055"/>
        <v>#DIV/0!</v>
      </c>
      <c r="H5272" s="103" t="e">
        <f t="shared" si="4055"/>
        <v>#DIV/0!</v>
      </c>
      <c r="I5272" s="103" t="e">
        <f t="shared" si="4055"/>
        <v>#DIV/0!</v>
      </c>
      <c r="J5272" s="103" t="e">
        <f>J5295/$P5295</f>
        <v>#DIV/0!</v>
      </c>
      <c r="K5272" s="103" t="e">
        <f t="shared" si="4055"/>
        <v>#DIV/0!</v>
      </c>
      <c r="L5272" s="103" t="e">
        <f t="shared" si="4055"/>
        <v>#DIV/0!</v>
      </c>
      <c r="M5272" s="103" t="e">
        <f t="shared" si="4055"/>
        <v>#DIV/0!</v>
      </c>
      <c r="N5272" s="103" t="e">
        <f t="shared" si="4055"/>
        <v>#DIV/0!</v>
      </c>
      <c r="O5272" s="103" t="e">
        <f t="shared" si="4055"/>
        <v>#DIV/0!</v>
      </c>
      <c r="P5272" s="107" t="e">
        <f t="shared" si="4052"/>
        <v>#DIV/0!</v>
      </c>
      <c r="Q5272" s="108" t="e">
        <f t="shared" si="4053"/>
        <v>#DIV/0!</v>
      </c>
      <c r="R5272" s="83"/>
      <c r="S5272" s="83"/>
      <c r="T5272" s="67"/>
      <c r="U5272" s="209">
        <v>2</v>
      </c>
    </row>
    <row r="5273" spans="1:21" s="60" customFormat="1" ht="15.75" hidden="1" customHeight="1" thickBot="1">
      <c r="B5273" s="213"/>
      <c r="C5273" s="43"/>
      <c r="D5273" s="334"/>
      <c r="E5273" s="458"/>
      <c r="F5273" s="458"/>
      <c r="G5273" s="458"/>
      <c r="H5273" s="458"/>
      <c r="I5273" s="458"/>
      <c r="J5273" s="458"/>
      <c r="K5273" s="458"/>
      <c r="L5273" s="458"/>
      <c r="M5273" s="458"/>
      <c r="N5273" s="458"/>
      <c r="O5273" s="390"/>
      <c r="P5273" s="485"/>
      <c r="Q5273" s="84"/>
      <c r="R5273" s="83"/>
      <c r="S5273" s="83"/>
      <c r="T5273" s="67"/>
      <c r="U5273" s="209">
        <v>2</v>
      </c>
    </row>
    <row r="5274" spans="1:21" s="60" customFormat="1" ht="15.75" hidden="1" customHeight="1" thickBot="1">
      <c r="B5274" s="213"/>
      <c r="C5274" s="43"/>
      <c r="D5274" s="334"/>
      <c r="E5274" s="458"/>
      <c r="F5274" s="458"/>
      <c r="G5274" s="458"/>
      <c r="H5274" s="458"/>
      <c r="I5274" s="458"/>
      <c r="J5274" s="458"/>
      <c r="K5274" s="458"/>
      <c r="L5274" s="458"/>
      <c r="M5274" s="458"/>
      <c r="N5274" s="458"/>
      <c r="O5274" s="390"/>
      <c r="P5274" s="485"/>
      <c r="Q5274" s="240"/>
      <c r="R5274" s="83"/>
      <c r="S5274" s="83"/>
      <c r="T5274" s="67"/>
      <c r="U5274" s="209">
        <v>2</v>
      </c>
    </row>
    <row r="5275" spans="1:21" ht="15.75" hidden="1" customHeight="1" thickBot="1">
      <c r="A5275" s="60" t="s">
        <v>1027</v>
      </c>
      <c r="B5275" s="213"/>
      <c r="C5275" s="43" t="s">
        <v>2828</v>
      </c>
      <c r="D5275" s="151">
        <v>10.88439868</v>
      </c>
      <c r="E5275" s="152">
        <v>12.55704156</v>
      </c>
      <c r="F5275" s="152">
        <v>5.3690959899999999</v>
      </c>
      <c r="G5275" s="152">
        <v>6.8856098600000006</v>
      </c>
      <c r="H5275" s="152">
        <v>4.38488335</v>
      </c>
      <c r="I5275" s="152">
        <v>33.871826859999999</v>
      </c>
      <c r="J5275" s="152">
        <v>8.6344226600000002</v>
      </c>
      <c r="K5275" s="152">
        <v>5.5448059000000001</v>
      </c>
      <c r="L5275" s="152">
        <v>24.729321350000003</v>
      </c>
      <c r="M5275" s="152">
        <v>166.42420499000002</v>
      </c>
      <c r="N5275" s="152">
        <v>168.85159037</v>
      </c>
      <c r="O5275" s="111">
        <v>21.812143420000002</v>
      </c>
      <c r="P5275" s="112">
        <f t="shared" ref="P5275:P5280" si="4056">SUM(D5275:O5275)</f>
        <v>469.94934499000004</v>
      </c>
      <c r="Q5275" s="80"/>
      <c r="R5275" s="114"/>
      <c r="S5275" s="114"/>
      <c r="T5275" s="115"/>
      <c r="U5275" s="209">
        <v>2</v>
      </c>
    </row>
    <row r="5276" spans="1:21" ht="15.75" hidden="1" customHeight="1" thickBot="1">
      <c r="A5276" s="60" t="s">
        <v>1027</v>
      </c>
      <c r="B5276" s="213"/>
      <c r="C5276" s="43" t="s">
        <v>2829</v>
      </c>
      <c r="D5276" s="109">
        <v>7.3829870399999997</v>
      </c>
      <c r="E5276" s="110">
        <v>6.4789759299999998</v>
      </c>
      <c r="F5276" s="110">
        <v>7.6416352199999995</v>
      </c>
      <c r="G5276" s="110">
        <v>5.1303780899999998</v>
      </c>
      <c r="H5276" s="110">
        <v>7.0983002199999996</v>
      </c>
      <c r="I5276" s="110">
        <v>11.635443260000001</v>
      </c>
      <c r="J5276" s="110">
        <v>8.3966960900000007</v>
      </c>
      <c r="K5276" s="110">
        <v>9.1597877499999996</v>
      </c>
      <c r="L5276" s="110">
        <v>26.193885609999999</v>
      </c>
      <c r="M5276" s="110">
        <v>133.99514571</v>
      </c>
      <c r="N5276" s="110">
        <v>148.14578474999999</v>
      </c>
      <c r="O5276" s="111">
        <v>11.792428019999999</v>
      </c>
      <c r="P5276" s="112">
        <f t="shared" si="4056"/>
        <v>383.05144768999997</v>
      </c>
      <c r="Q5276" s="80"/>
      <c r="R5276" s="114"/>
      <c r="S5276" s="114"/>
      <c r="T5276" s="115"/>
      <c r="U5276" s="209">
        <v>2</v>
      </c>
    </row>
    <row r="5277" spans="1:21" ht="15.75" hidden="1" customHeight="1" thickBot="1">
      <c r="A5277" s="60" t="s">
        <v>1027</v>
      </c>
      <c r="B5277" s="213"/>
      <c r="C5277" s="43" t="s">
        <v>2830</v>
      </c>
      <c r="D5277" s="109">
        <v>10.81018759</v>
      </c>
      <c r="E5277" s="110">
        <v>5.45917824</v>
      </c>
      <c r="F5277" s="110">
        <v>5.3799347699999993</v>
      </c>
      <c r="G5277" s="110">
        <v>4.3577922100000004</v>
      </c>
      <c r="H5277" s="110">
        <v>6.4585015700000001</v>
      </c>
      <c r="I5277" s="110">
        <v>18.41448046</v>
      </c>
      <c r="J5277" s="110">
        <v>7.9547214899999998</v>
      </c>
      <c r="K5277" s="110">
        <v>5.5381856599999999</v>
      </c>
      <c r="L5277" s="110">
        <v>21.12269023</v>
      </c>
      <c r="M5277" s="110">
        <v>160.50745456999999</v>
      </c>
      <c r="N5277" s="110">
        <v>207.93327533999999</v>
      </c>
      <c r="O5277" s="111">
        <v>28.196297190000003</v>
      </c>
      <c r="P5277" s="112">
        <f t="shared" si="4056"/>
        <v>482.13269932000003</v>
      </c>
      <c r="Q5277" s="80"/>
      <c r="R5277" s="114"/>
      <c r="S5277" s="114"/>
      <c r="T5277" s="115"/>
      <c r="U5277" s="209">
        <v>2</v>
      </c>
    </row>
    <row r="5278" spans="1:21" ht="15.75" hidden="1" customHeight="1" thickBot="1">
      <c r="A5278" s="60" t="s">
        <v>1027</v>
      </c>
      <c r="B5278" s="213"/>
      <c r="C5278" s="43" t="s">
        <v>2831</v>
      </c>
      <c r="D5278" s="151">
        <v>13.24980712</v>
      </c>
      <c r="E5278" s="152">
        <v>7.8249557000000003</v>
      </c>
      <c r="F5278" s="152">
        <v>4.1988358799999999</v>
      </c>
      <c r="G5278" s="152">
        <v>10.28815264</v>
      </c>
      <c r="H5278" s="152">
        <v>9.2819049499999995</v>
      </c>
      <c r="I5278" s="152">
        <v>8.4199230500000013</v>
      </c>
      <c r="J5278" s="152">
        <v>5.2757033799999995</v>
      </c>
      <c r="K5278" s="152">
        <v>6.9338129899999998</v>
      </c>
      <c r="L5278" s="152">
        <v>25.402680289999999</v>
      </c>
      <c r="M5278" s="152">
        <v>137.19718462</v>
      </c>
      <c r="N5278" s="152">
        <v>179.32314199999999</v>
      </c>
      <c r="O5278" s="111">
        <v>64.141352479999995</v>
      </c>
      <c r="P5278" s="112">
        <f t="shared" si="4056"/>
        <v>471.53745509999999</v>
      </c>
      <c r="Q5278" s="80"/>
      <c r="R5278" s="114"/>
      <c r="S5278" s="114"/>
      <c r="T5278" s="115"/>
      <c r="U5278" s="209">
        <v>2</v>
      </c>
    </row>
    <row r="5279" spans="1:21" ht="15.75" hidden="1" customHeight="1" thickBot="1">
      <c r="A5279" s="60" t="s">
        <v>1027</v>
      </c>
      <c r="B5279" s="213"/>
      <c r="C5279" s="43" t="s">
        <v>2832</v>
      </c>
      <c r="D5279" s="306">
        <v>9.86153324</v>
      </c>
      <c r="E5279" s="307">
        <v>5.0736523099999999</v>
      </c>
      <c r="F5279" s="307">
        <v>7.6273035900000004</v>
      </c>
      <c r="G5279" s="307">
        <v>3.8157843100000015</v>
      </c>
      <c r="H5279" s="307">
        <v>6.7925403599999967</v>
      </c>
      <c r="I5279" s="307">
        <v>7.1143242200000003</v>
      </c>
      <c r="J5279" s="307">
        <v>7.8718397299999978</v>
      </c>
      <c r="K5279" s="307">
        <v>13.810500449999999</v>
      </c>
      <c r="L5279" s="307">
        <v>16.81073662</v>
      </c>
      <c r="M5279" s="307">
        <v>124.52227458999999</v>
      </c>
      <c r="N5279" s="307">
        <v>210.54930369000002</v>
      </c>
      <c r="O5279" s="308">
        <v>14.330264399999976</v>
      </c>
      <c r="P5279" s="309">
        <f t="shared" si="4056"/>
        <v>428.18005750999998</v>
      </c>
      <c r="Q5279" s="80"/>
      <c r="R5279" s="109"/>
      <c r="S5279" s="109"/>
      <c r="T5279" s="52">
        <f>S5279-R5279</f>
        <v>0</v>
      </c>
      <c r="U5279" s="209">
        <v>2</v>
      </c>
    </row>
    <row r="5280" spans="1:21" ht="15.75" hidden="1" customHeight="1">
      <c r="A5280" s="60" t="s">
        <v>1027</v>
      </c>
      <c r="B5280" s="512"/>
      <c r="C5280" s="44" t="s">
        <v>2833</v>
      </c>
      <c r="D5280" s="306">
        <v>24.251504310000001</v>
      </c>
      <c r="E5280" s="307">
        <v>15.152645239999998</v>
      </c>
      <c r="F5280" s="307">
        <v>19.081748339999997</v>
      </c>
      <c r="G5280" s="307">
        <v>5.9600142199999979</v>
      </c>
      <c r="H5280" s="307">
        <v>9.1592471200000034</v>
      </c>
      <c r="I5280" s="307">
        <v>4.5860189899999995</v>
      </c>
      <c r="J5280" s="307">
        <v>2.7116691599999996</v>
      </c>
      <c r="K5280" s="307">
        <v>6.8519283400000006</v>
      </c>
      <c r="L5280" s="307">
        <v>29.766809719999998</v>
      </c>
      <c r="M5280" s="307">
        <v>191.33208615999999</v>
      </c>
      <c r="N5280" s="307">
        <v>175.74863215000002</v>
      </c>
      <c r="O5280" s="308">
        <v>23.205313290000049</v>
      </c>
      <c r="P5280" s="309">
        <f t="shared" si="4056"/>
        <v>507.80761704000008</v>
      </c>
      <c r="Q5280" s="80"/>
      <c r="R5280" s="342">
        <v>448</v>
      </c>
      <c r="S5280" s="342">
        <v>448</v>
      </c>
      <c r="T5280" s="355">
        <f>R5280-S5280</f>
        <v>0</v>
      </c>
      <c r="U5280" s="209">
        <v>2</v>
      </c>
    </row>
    <row r="5281" spans="1:21" ht="15.6" customHeight="1">
      <c r="A5281" s="60" t="s">
        <v>1027</v>
      </c>
      <c r="B5281" s="513">
        <v>844</v>
      </c>
      <c r="C5281" s="606" t="s">
        <v>2827</v>
      </c>
      <c r="D5281" s="551">
        <v>14.7</v>
      </c>
      <c r="E5281" s="551">
        <v>12.6</v>
      </c>
      <c r="F5281" s="551">
        <v>10.7</v>
      </c>
      <c r="G5281" s="551">
        <v>8.1999999999999993</v>
      </c>
      <c r="H5281" s="551">
        <v>6</v>
      </c>
      <c r="I5281" s="551">
        <v>6.9</v>
      </c>
      <c r="J5281" s="551">
        <v>4.2</v>
      </c>
      <c r="K5281" s="551">
        <v>13.8</v>
      </c>
      <c r="L5281" s="551">
        <v>40</v>
      </c>
      <c r="M5281" s="551">
        <v>308.10000000000002</v>
      </c>
      <c r="N5281" s="551">
        <v>322.39999999999998</v>
      </c>
      <c r="O5281" s="551">
        <f>(R5281)-SUM(D5281:N5281)</f>
        <v>37.199999999999932</v>
      </c>
      <c r="P5281" s="552">
        <f t="shared" ref="P5281" si="4057">SUM(D5281:O5281)</f>
        <v>784.8</v>
      </c>
      <c r="Q5281" s="173"/>
      <c r="R5281" s="551">
        <v>784.8</v>
      </c>
      <c r="S5281" s="551">
        <v>784.8</v>
      </c>
      <c r="T5281" s="521">
        <f>R5281-S5281</f>
        <v>0</v>
      </c>
      <c r="U5281" s="209">
        <v>1</v>
      </c>
    </row>
    <row r="5282" spans="1:21" ht="15.75" hidden="1" customHeight="1" thickBot="1">
      <c r="A5282" s="60" t="s">
        <v>1027</v>
      </c>
      <c r="B5282" s="409"/>
      <c r="C5282" s="457" t="s">
        <v>2834</v>
      </c>
      <c r="D5282" s="313">
        <v>15.60078517</v>
      </c>
      <c r="E5282" s="313">
        <v>6.3380549599999991</v>
      </c>
      <c r="F5282" s="313">
        <v>4.6225461200000026</v>
      </c>
      <c r="G5282" s="313">
        <v>9.5836835600000008</v>
      </c>
      <c r="H5282" s="313">
        <v>2.9610602499999956</v>
      </c>
      <c r="I5282" s="313">
        <v>3.8175736100000037</v>
      </c>
      <c r="J5282" s="313">
        <v>6.3213986599999998</v>
      </c>
      <c r="K5282" s="313">
        <v>4.9989238699999996</v>
      </c>
      <c r="L5282" s="313">
        <v>27.100198099999993</v>
      </c>
      <c r="M5282" s="313">
        <v>188.39365271999998</v>
      </c>
      <c r="N5282" s="313">
        <v>251.82217471000007</v>
      </c>
      <c r="O5282" s="305">
        <v>13.89210707999996</v>
      </c>
      <c r="P5282" s="314">
        <f>SUM(D5282:O5282)</f>
        <v>535.45215881000001</v>
      </c>
      <c r="Q5282" s="75"/>
      <c r="R5282" s="420">
        <v>472.1</v>
      </c>
      <c r="S5282" s="343">
        <v>472.1</v>
      </c>
      <c r="T5282" s="549">
        <f>R5282-S5282</f>
        <v>0</v>
      </c>
      <c r="U5282" s="209">
        <v>2</v>
      </c>
    </row>
    <row r="5283" spans="1:21" ht="15.75" hidden="1" customHeight="1" thickBot="1">
      <c r="A5283" s="60" t="s">
        <v>1027</v>
      </c>
      <c r="B5283" s="62"/>
      <c r="C5283" s="43" t="s">
        <v>2835</v>
      </c>
      <c r="D5283" s="109">
        <v>17.638479780000001</v>
      </c>
      <c r="E5283" s="110">
        <v>5.8721050599999991</v>
      </c>
      <c r="F5283" s="110">
        <v>8.0312768699999992</v>
      </c>
      <c r="G5283" s="110">
        <v>4.9739277400000006</v>
      </c>
      <c r="H5283" s="110">
        <v>9.0618386499999986</v>
      </c>
      <c r="I5283" s="110">
        <v>10.065136690000003</v>
      </c>
      <c r="J5283" s="110">
        <v>5.3808150400000017</v>
      </c>
      <c r="K5283" s="110">
        <v>12.745890000000003</v>
      </c>
      <c r="L5283" s="110">
        <v>21.687046889999991</v>
      </c>
      <c r="M5283" s="110">
        <v>161.80873076000003</v>
      </c>
      <c r="N5283" s="110">
        <v>197.78962528999995</v>
      </c>
      <c r="O5283" s="111">
        <v>45.400097300000027</v>
      </c>
      <c r="P5283" s="112">
        <f t="shared" ref="P5283:P5292" si="4058">SUM(D5283:O5283)</f>
        <v>500.45497007</v>
      </c>
      <c r="Q5283" s="75"/>
      <c r="R5283" s="109">
        <v>483.3</v>
      </c>
      <c r="S5283" s="114">
        <v>483.3</v>
      </c>
      <c r="T5283" s="310">
        <f t="shared" ref="T5283:T5292" si="4059">R5283-S5283</f>
        <v>0</v>
      </c>
      <c r="U5283" s="209">
        <v>2</v>
      </c>
    </row>
    <row r="5284" spans="1:21" ht="15.75" hidden="1" customHeight="1" thickBot="1">
      <c r="A5284" s="60" t="s">
        <v>1027</v>
      </c>
      <c r="B5284" s="62"/>
      <c r="C5284" s="43" t="s">
        <v>2836</v>
      </c>
      <c r="D5284" s="312">
        <v>26.247997510000001</v>
      </c>
      <c r="E5284" s="313">
        <v>18.929672270000001</v>
      </c>
      <c r="F5284" s="313">
        <v>9.3866554099999959</v>
      </c>
      <c r="G5284" s="313">
        <v>11.978795699999999</v>
      </c>
      <c r="H5284" s="313">
        <v>6.7606791500000014</v>
      </c>
      <c r="I5284" s="313">
        <v>27.724365700000007</v>
      </c>
      <c r="J5284" s="313">
        <v>4.5683964099999912</v>
      </c>
      <c r="K5284" s="313">
        <v>13.5622671</v>
      </c>
      <c r="L5284" s="313">
        <v>35.129137990000004</v>
      </c>
      <c r="M5284" s="313">
        <v>251.66982184</v>
      </c>
      <c r="N5284" s="313">
        <v>248.35844782000004</v>
      </c>
      <c r="O5284" s="305">
        <v>31.11066907999998</v>
      </c>
      <c r="P5284" s="314">
        <f t="shared" si="4058"/>
        <v>685.42690598000002</v>
      </c>
      <c r="Q5284" s="79"/>
      <c r="R5284" s="109">
        <v>526</v>
      </c>
      <c r="S5284" s="114">
        <v>526</v>
      </c>
      <c r="T5284" s="115">
        <f t="shared" si="4059"/>
        <v>0</v>
      </c>
      <c r="U5284" s="209">
        <v>2</v>
      </c>
    </row>
    <row r="5285" spans="1:21" ht="15.6" hidden="1" customHeight="1" thickBot="1">
      <c r="A5285" s="60" t="s">
        <v>1027</v>
      </c>
      <c r="B5285" s="62"/>
      <c r="C5285" s="43" t="s">
        <v>2837</v>
      </c>
      <c r="D5285" s="109">
        <v>15.50623515</v>
      </c>
      <c r="E5285" s="110">
        <v>6.8253838399999989</v>
      </c>
      <c r="F5285" s="110">
        <v>5.43443203</v>
      </c>
      <c r="G5285" s="110">
        <v>6.6206386699999982</v>
      </c>
      <c r="H5285" s="110">
        <v>5.6608158700000004</v>
      </c>
      <c r="I5285" s="110">
        <v>7.2197487700000025</v>
      </c>
      <c r="J5285" s="110">
        <v>3.3725876000000028</v>
      </c>
      <c r="K5285" s="110">
        <v>11.911145019999999</v>
      </c>
      <c r="L5285" s="110">
        <v>31.488736960000004</v>
      </c>
      <c r="M5285" s="110">
        <v>241.10901925999997</v>
      </c>
      <c r="N5285" s="110">
        <v>258.66947626000001</v>
      </c>
      <c r="O5285" s="111">
        <v>43.921504180000056</v>
      </c>
      <c r="P5285" s="112">
        <f t="shared" si="4058"/>
        <v>637.73972361000006</v>
      </c>
      <c r="Q5285" s="113"/>
      <c r="R5285" s="109">
        <v>546.5</v>
      </c>
      <c r="S5285" s="114">
        <v>546.5</v>
      </c>
      <c r="T5285" s="115">
        <f t="shared" si="4059"/>
        <v>0</v>
      </c>
      <c r="U5285" s="209">
        <v>2</v>
      </c>
    </row>
    <row r="5286" spans="1:21" ht="15.6" hidden="1" customHeight="1" thickBot="1">
      <c r="A5286" s="60" t="s">
        <v>1027</v>
      </c>
      <c r="B5286" s="62"/>
      <c r="C5286" s="43" t="s">
        <v>2838</v>
      </c>
      <c r="D5286" s="109">
        <v>16.69575056</v>
      </c>
      <c r="E5286" s="110">
        <v>26.053281500000001</v>
      </c>
      <c r="F5286" s="110">
        <v>18.648832420000002</v>
      </c>
      <c r="G5286" s="110">
        <v>11.574547340000001</v>
      </c>
      <c r="H5286" s="110">
        <v>3.5755023800000001</v>
      </c>
      <c r="I5286" s="110">
        <v>8.7791452499999991</v>
      </c>
      <c r="J5286" s="110">
        <v>4.25764649</v>
      </c>
      <c r="K5286" s="110">
        <v>12.42092699</v>
      </c>
      <c r="L5286" s="110">
        <v>47.524833740000005</v>
      </c>
      <c r="M5286" s="110">
        <v>295.96415431000003</v>
      </c>
      <c r="N5286" s="110">
        <v>354.50854412000001</v>
      </c>
      <c r="O5286" s="111">
        <v>35.549160759999999</v>
      </c>
      <c r="P5286" s="112">
        <f t="shared" si="4058"/>
        <v>835.55232586</v>
      </c>
      <c r="Q5286" s="113"/>
      <c r="R5286" s="109">
        <v>607.9</v>
      </c>
      <c r="S5286" s="114">
        <v>607.9</v>
      </c>
      <c r="T5286" s="115">
        <f t="shared" si="4059"/>
        <v>0</v>
      </c>
      <c r="U5286" s="209">
        <v>2</v>
      </c>
    </row>
    <row r="5287" spans="1:21" ht="15.75" hidden="1" customHeight="1" thickBot="1">
      <c r="A5287" s="60" t="s">
        <v>1027</v>
      </c>
      <c r="B5287" s="62">
        <f>+B5281+1</f>
        <v>845</v>
      </c>
      <c r="C5287" s="43" t="s">
        <v>2839</v>
      </c>
      <c r="D5287" s="110">
        <v>8.9864015399999992</v>
      </c>
      <c r="E5287" s="110">
        <v>4.7743752600000011</v>
      </c>
      <c r="F5287" s="110">
        <v>7.701777299999998</v>
      </c>
      <c r="G5287" s="110">
        <v>5.5791345700000008</v>
      </c>
      <c r="H5287" s="110">
        <v>7.4214596799999981</v>
      </c>
      <c r="I5287" s="110">
        <v>3.3453528699999993</v>
      </c>
      <c r="J5287" s="110">
        <v>4.4018051100000051</v>
      </c>
      <c r="K5287" s="110">
        <v>14.777878749999999</v>
      </c>
      <c r="L5287" s="110">
        <v>35.830028449999993</v>
      </c>
      <c r="M5287" s="110">
        <v>341.63823274000003</v>
      </c>
      <c r="N5287" s="110">
        <v>308.73191448</v>
      </c>
      <c r="O5287" s="111">
        <v>23.447998509999934</v>
      </c>
      <c r="P5287" s="112">
        <f t="shared" si="4058"/>
        <v>766.63635925999995</v>
      </c>
      <c r="Q5287" s="79"/>
      <c r="R5287" s="110">
        <v>683.7</v>
      </c>
      <c r="S5287" s="114">
        <v>683.7</v>
      </c>
      <c r="T5287" s="115">
        <f t="shared" si="4059"/>
        <v>0</v>
      </c>
      <c r="U5287" s="209">
        <v>2</v>
      </c>
    </row>
    <row r="5288" spans="1:21" ht="15.75" hidden="1" customHeight="1">
      <c r="A5288" s="60" t="s">
        <v>1027</v>
      </c>
      <c r="B5288" s="408">
        <v>899</v>
      </c>
      <c r="C5288" s="546" t="s">
        <v>2840</v>
      </c>
      <c r="D5288" s="306">
        <v>12.50088495</v>
      </c>
      <c r="E5288" s="307">
        <v>6.7913072999999997</v>
      </c>
      <c r="F5288" s="307">
        <v>9.7209638399999996</v>
      </c>
      <c r="G5288" s="307">
        <v>20.43392296</v>
      </c>
      <c r="H5288" s="307">
        <v>2.5845154900000011</v>
      </c>
      <c r="I5288" s="307">
        <v>5.1313780199999997</v>
      </c>
      <c r="J5288" s="307">
        <v>8.2185683400000045</v>
      </c>
      <c r="K5288" s="307">
        <v>14.619860669999994</v>
      </c>
      <c r="L5288" s="307">
        <v>42.464468109999999</v>
      </c>
      <c r="M5288" s="307">
        <v>342.94324524000001</v>
      </c>
      <c r="N5288" s="307">
        <v>378.82822926000006</v>
      </c>
      <c r="O5288" s="308">
        <v>1069.2643499000001</v>
      </c>
      <c r="P5288" s="309">
        <f t="shared" si="4058"/>
        <v>1913.5016940800001</v>
      </c>
      <c r="Q5288" s="79"/>
      <c r="R5288" s="342">
        <v>727.5</v>
      </c>
      <c r="S5288" s="342">
        <v>727.5</v>
      </c>
      <c r="T5288" s="355">
        <f t="shared" si="4059"/>
        <v>0</v>
      </c>
      <c r="U5288" s="209">
        <v>2</v>
      </c>
    </row>
    <row r="5289" spans="1:21" ht="15.75" customHeight="1">
      <c r="A5289" s="60" t="s">
        <v>1027</v>
      </c>
      <c r="B5289" s="513">
        <v>845</v>
      </c>
      <c r="C5289" s="606" t="s">
        <v>2841</v>
      </c>
      <c r="D5289" s="551">
        <v>35.572196120000001</v>
      </c>
      <c r="E5289" s="551">
        <v>30.447704970000004</v>
      </c>
      <c r="F5289" s="551">
        <v>22.812906909999995</v>
      </c>
      <c r="G5289" s="551">
        <v>13.238198060000002</v>
      </c>
      <c r="H5289" s="551">
        <v>27.64852719000001</v>
      </c>
      <c r="I5289" s="551">
        <v>61.25096314999999</v>
      </c>
      <c r="J5289" s="565">
        <v>8</v>
      </c>
      <c r="K5289" s="565">
        <v>12.2</v>
      </c>
      <c r="L5289" s="565">
        <v>35.4</v>
      </c>
      <c r="M5289" s="565">
        <v>271.10000000000002</v>
      </c>
      <c r="N5289" s="565">
        <v>284.39999999999998</v>
      </c>
      <c r="O5289" s="551">
        <f>(R5289)-SUM(D5289:N5289)</f>
        <v>32.72950359999993</v>
      </c>
      <c r="P5289" s="552">
        <f t="shared" si="4058"/>
        <v>834.8</v>
      </c>
      <c r="Q5289" s="523"/>
      <c r="R5289" s="553">
        <v>834.8</v>
      </c>
      <c r="S5289" s="551">
        <v>834.8</v>
      </c>
      <c r="T5289" s="521">
        <f t="shared" si="4059"/>
        <v>0</v>
      </c>
      <c r="U5289" s="209">
        <v>1</v>
      </c>
    </row>
    <row r="5290" spans="1:21" ht="15.75" customHeight="1">
      <c r="A5290" s="60" t="s">
        <v>1027</v>
      </c>
      <c r="B5290" s="513">
        <v>846</v>
      </c>
      <c r="C5290" s="606" t="s">
        <v>2842</v>
      </c>
      <c r="D5290" s="565">
        <v>14.7</v>
      </c>
      <c r="E5290" s="565">
        <v>12.6</v>
      </c>
      <c r="F5290" s="565">
        <v>10.7</v>
      </c>
      <c r="G5290" s="565">
        <v>8.1999999999999993</v>
      </c>
      <c r="H5290" s="565">
        <v>6</v>
      </c>
      <c r="I5290" s="565">
        <v>6.9</v>
      </c>
      <c r="J5290" s="565">
        <v>4.2</v>
      </c>
      <c r="K5290" s="565">
        <v>13.8</v>
      </c>
      <c r="L5290" s="565">
        <v>40</v>
      </c>
      <c r="M5290" s="565">
        <v>308.10000000000002</v>
      </c>
      <c r="N5290" s="565">
        <v>322.39999999999998</v>
      </c>
      <c r="O5290" s="551">
        <f>(R5290)-SUM(D5290:N5290)</f>
        <v>37.199999999999932</v>
      </c>
      <c r="P5290" s="552">
        <f t="shared" si="4058"/>
        <v>784.8</v>
      </c>
      <c r="Q5290" s="523"/>
      <c r="R5290" s="553">
        <v>784.8</v>
      </c>
      <c r="S5290" s="551">
        <v>784.8</v>
      </c>
      <c r="T5290" s="521">
        <f t="shared" si="4059"/>
        <v>0</v>
      </c>
      <c r="U5290" s="209">
        <v>1</v>
      </c>
    </row>
    <row r="5291" spans="1:21" ht="15.75" hidden="1" customHeight="1" thickBot="1">
      <c r="A5291" s="60" t="s">
        <v>1027</v>
      </c>
      <c r="B5291" s="409"/>
      <c r="C5291" s="457" t="s">
        <v>2843</v>
      </c>
      <c r="D5291" s="415"/>
      <c r="E5291" s="416"/>
      <c r="F5291" s="416"/>
      <c r="G5291" s="416"/>
      <c r="H5291" s="416"/>
      <c r="I5291" s="416"/>
      <c r="J5291" s="416"/>
      <c r="K5291" s="416"/>
      <c r="L5291" s="416"/>
      <c r="M5291" s="416"/>
      <c r="N5291" s="416"/>
      <c r="O5291" s="305">
        <f>(R5291)-SUM(D5291:N5291)</f>
        <v>0</v>
      </c>
      <c r="P5291" s="314">
        <f t="shared" si="4058"/>
        <v>0</v>
      </c>
      <c r="Q5291" s="80"/>
      <c r="R5291" s="420"/>
      <c r="S5291" s="343"/>
      <c r="T5291" s="403">
        <f t="shared" si="4059"/>
        <v>0</v>
      </c>
      <c r="U5291" s="209">
        <v>2</v>
      </c>
    </row>
    <row r="5292" spans="1:21" ht="15.75" hidden="1" customHeight="1" thickBot="1">
      <c r="A5292" s="60" t="s">
        <v>1027</v>
      </c>
      <c r="B5292" s="213"/>
      <c r="C5292" s="43" t="s">
        <v>2844</v>
      </c>
      <c r="D5292" s="134"/>
      <c r="E5292" s="133"/>
      <c r="F5292" s="133"/>
      <c r="G5292" s="133"/>
      <c r="H5292" s="133"/>
      <c r="I5292" s="133"/>
      <c r="J5292" s="133"/>
      <c r="K5292" s="133"/>
      <c r="L5292" s="133"/>
      <c r="M5292" s="133"/>
      <c r="N5292" s="133"/>
      <c r="O5292" s="111">
        <f>(R5292)-SUM(D5292:N5292)</f>
        <v>0</v>
      </c>
      <c r="P5292" s="112">
        <f t="shared" si="4058"/>
        <v>0</v>
      </c>
      <c r="Q5292" s="80"/>
      <c r="R5292" s="120"/>
      <c r="S5292" s="114"/>
      <c r="T5292" s="115">
        <f t="shared" si="4059"/>
        <v>0</v>
      </c>
      <c r="U5292" s="209">
        <v>2</v>
      </c>
    </row>
    <row r="5293" spans="1:21" ht="15.75" hidden="1" customHeight="1" thickBot="1">
      <c r="A5293" s="60" t="s">
        <v>1027</v>
      </c>
      <c r="B5293" s="213"/>
      <c r="C5293" s="43" t="s">
        <v>2845</v>
      </c>
      <c r="D5293" s="492"/>
      <c r="E5293" s="491"/>
      <c r="F5293" s="491"/>
      <c r="G5293" s="491"/>
      <c r="H5293" s="491"/>
      <c r="I5293" s="491"/>
      <c r="J5293" s="491"/>
      <c r="K5293" s="491"/>
      <c r="L5293" s="491"/>
      <c r="M5293" s="491"/>
      <c r="N5293" s="491"/>
      <c r="O5293" s="111">
        <f t="shared" ref="O5293:O5295" si="4060">(R5293)-SUM(D5293:N5293)</f>
        <v>0</v>
      </c>
      <c r="P5293" s="112">
        <f t="shared" ref="P5293:P5295" si="4061">SUM(D5293:O5293)</f>
        <v>0</v>
      </c>
      <c r="Q5293" s="80"/>
      <c r="R5293" s="487"/>
      <c r="S5293" s="488"/>
      <c r="T5293" s="115">
        <f t="shared" ref="T5293:T5295" si="4062">R5293-S5293</f>
        <v>0</v>
      </c>
      <c r="U5293" s="209">
        <v>2</v>
      </c>
    </row>
    <row r="5294" spans="1:21" ht="15.75" hidden="1" customHeight="1" thickBot="1">
      <c r="A5294" s="60" t="s">
        <v>1027</v>
      </c>
      <c r="B5294" s="213"/>
      <c r="C5294" s="43" t="s">
        <v>2846</v>
      </c>
      <c r="D5294" s="492"/>
      <c r="E5294" s="491"/>
      <c r="F5294" s="491"/>
      <c r="G5294" s="491"/>
      <c r="H5294" s="491"/>
      <c r="I5294" s="491"/>
      <c r="J5294" s="491"/>
      <c r="K5294" s="491"/>
      <c r="L5294" s="491"/>
      <c r="M5294" s="491"/>
      <c r="N5294" s="491"/>
      <c r="O5294" s="111">
        <f t="shared" si="4060"/>
        <v>0</v>
      </c>
      <c r="P5294" s="112">
        <f t="shared" si="4061"/>
        <v>0</v>
      </c>
      <c r="Q5294" s="80"/>
      <c r="R5294" s="487"/>
      <c r="S5294" s="488"/>
      <c r="T5294" s="115">
        <f t="shared" si="4062"/>
        <v>0</v>
      </c>
      <c r="U5294" s="209">
        <v>2</v>
      </c>
    </row>
    <row r="5295" spans="1:21" ht="15.75" hidden="1" customHeight="1" thickBot="1">
      <c r="A5295" s="60" t="s">
        <v>1027</v>
      </c>
      <c r="B5295" s="213"/>
      <c r="C5295" s="43" t="s">
        <v>2847</v>
      </c>
      <c r="D5295" s="492"/>
      <c r="E5295" s="491"/>
      <c r="F5295" s="491"/>
      <c r="G5295" s="491"/>
      <c r="H5295" s="491"/>
      <c r="I5295" s="491"/>
      <c r="J5295" s="491"/>
      <c r="K5295" s="491"/>
      <c r="L5295" s="491"/>
      <c r="M5295" s="491"/>
      <c r="N5295" s="491"/>
      <c r="O5295" s="111">
        <f t="shared" si="4060"/>
        <v>0</v>
      </c>
      <c r="P5295" s="112">
        <f t="shared" si="4061"/>
        <v>0</v>
      </c>
      <c r="Q5295" s="80"/>
      <c r="R5295" s="487"/>
      <c r="S5295" s="488"/>
      <c r="T5295" s="115">
        <f t="shared" si="4062"/>
        <v>0</v>
      </c>
      <c r="U5295" s="209">
        <v>2</v>
      </c>
    </row>
    <row r="5296" spans="1:21" ht="15.6" customHeight="1">
      <c r="A5296" s="60"/>
      <c r="B5296" s="82"/>
      <c r="C5296" s="616"/>
      <c r="D5296" s="83"/>
      <c r="E5296" s="83"/>
      <c r="F5296" s="83"/>
      <c r="G5296" s="83"/>
      <c r="H5296" s="83"/>
      <c r="I5296" s="83"/>
      <c r="J5296" s="83"/>
      <c r="K5296" s="83"/>
      <c r="L5296" s="83"/>
      <c r="M5296" s="83"/>
      <c r="N5296" s="83"/>
      <c r="O5296" s="83"/>
      <c r="P5296" s="83"/>
      <c r="Q5296" s="84"/>
      <c r="R5296" s="83"/>
      <c r="S5296" s="83"/>
      <c r="T5296" s="67"/>
      <c r="U5296" s="209">
        <v>1</v>
      </c>
    </row>
    <row r="5297" spans="1:21" ht="15.75" hidden="1" customHeight="1" thickBot="1">
      <c r="A5297" s="60"/>
      <c r="B5297" s="213"/>
      <c r="C5297" s="118"/>
      <c r="D5297" s="83"/>
      <c r="E5297" s="83"/>
      <c r="F5297" s="83"/>
      <c r="G5297" s="83"/>
      <c r="H5297" s="83"/>
      <c r="I5297" s="83"/>
      <c r="J5297" s="83"/>
      <c r="K5297" s="83"/>
      <c r="L5297" s="83"/>
      <c r="M5297" s="83"/>
      <c r="N5297" s="83"/>
      <c r="O5297" s="83"/>
      <c r="P5297" s="84"/>
      <c r="Q5297" s="84"/>
      <c r="R5297" s="83"/>
      <c r="S5297" s="83"/>
      <c r="T5297" s="67"/>
      <c r="U5297" s="209">
        <v>2</v>
      </c>
    </row>
    <row r="5298" spans="1:21" ht="15.75" hidden="1" customHeight="1" thickBot="1">
      <c r="A5298" s="60"/>
      <c r="B5298" s="213"/>
      <c r="C5298" s="118"/>
      <c r="D5298" s="83"/>
      <c r="E5298" s="83"/>
      <c r="F5298" s="83"/>
      <c r="G5298" s="83"/>
      <c r="H5298" s="83"/>
      <c r="I5298" s="83"/>
      <c r="J5298" s="83"/>
      <c r="K5298" s="83"/>
      <c r="L5298" s="83"/>
      <c r="M5298" s="83"/>
      <c r="N5298" s="83"/>
      <c r="O5298" s="83"/>
      <c r="P5298" s="84"/>
      <c r="Q5298" s="84"/>
      <c r="R5298" s="83"/>
      <c r="S5298" s="83"/>
      <c r="T5298" s="67"/>
      <c r="U5298" s="209">
        <v>2</v>
      </c>
    </row>
    <row r="5299" spans="1:21" ht="15.75" hidden="1" customHeight="1" thickBot="1">
      <c r="A5299" s="60"/>
      <c r="B5299" s="213"/>
      <c r="C5299" s="118"/>
      <c r="D5299" s="83"/>
      <c r="E5299" s="83"/>
      <c r="F5299" s="83"/>
      <c r="G5299" s="83"/>
      <c r="H5299" s="83"/>
      <c r="I5299" s="83"/>
      <c r="J5299" s="83"/>
      <c r="K5299" s="83"/>
      <c r="L5299" s="83"/>
      <c r="M5299" s="83"/>
      <c r="N5299" s="83"/>
      <c r="O5299" s="83"/>
      <c r="P5299" s="84"/>
      <c r="Q5299" s="84"/>
      <c r="R5299" s="83"/>
      <c r="S5299" s="83"/>
      <c r="T5299" s="67"/>
      <c r="U5299" s="209">
        <v>2</v>
      </c>
    </row>
    <row r="5300" spans="1:21" ht="15.75" hidden="1" customHeight="1" thickBot="1">
      <c r="A5300" s="60"/>
      <c r="B5300" s="213"/>
      <c r="C5300" s="118"/>
      <c r="D5300" s="83"/>
      <c r="E5300" s="83"/>
      <c r="F5300" s="83"/>
      <c r="G5300" s="83"/>
      <c r="H5300" s="83"/>
      <c r="I5300" s="83"/>
      <c r="J5300" s="83"/>
      <c r="K5300" s="83"/>
      <c r="L5300" s="83"/>
      <c r="M5300" s="83"/>
      <c r="N5300" s="83"/>
      <c r="O5300" s="83"/>
      <c r="P5300" s="84"/>
      <c r="Q5300" s="84"/>
      <c r="R5300" s="83"/>
      <c r="S5300" s="83"/>
      <c r="T5300" s="67"/>
      <c r="U5300" s="209">
        <v>2</v>
      </c>
    </row>
    <row r="5301" spans="1:21" ht="15.75" hidden="1" customHeight="1" thickBot="1">
      <c r="B5301" s="213"/>
      <c r="D5301" s="202"/>
      <c r="E5301" s="202"/>
      <c r="F5301" s="202"/>
      <c r="G5301" s="202"/>
      <c r="H5301" s="202"/>
      <c r="I5301" s="202"/>
      <c r="J5301" s="202"/>
      <c r="K5301" s="202"/>
      <c r="L5301" s="202"/>
      <c r="M5301" s="202"/>
      <c r="N5301" s="202"/>
      <c r="O5301" s="202"/>
      <c r="P5301" s="202"/>
      <c r="Q5301" s="157" t="e">
        <f>(P5323/P5322-1)</f>
        <v>#DIV/0!</v>
      </c>
      <c r="R5301" s="202"/>
      <c r="U5301" s="209">
        <v>2</v>
      </c>
    </row>
    <row r="5302" spans="1:21" s="60" customFormat="1" ht="15.75" hidden="1" customHeight="1" thickBot="1">
      <c r="A5302" s="60" t="s">
        <v>1026</v>
      </c>
      <c r="B5302" s="213"/>
      <c r="C5302" s="43" t="s">
        <v>1024</v>
      </c>
      <c r="D5302" s="153">
        <f t="shared" ref="D5302:O5302" si="4063">D5324/$P5324</f>
        <v>0.10284870676779488</v>
      </c>
      <c r="E5302" s="296">
        <f t="shared" si="4063"/>
        <v>5.7181366647945105E-2</v>
      </c>
      <c r="F5302" s="296">
        <f t="shared" si="4063"/>
        <v>6.0720634019793815E-2</v>
      </c>
      <c r="G5302" s="296">
        <f t="shared" si="4063"/>
        <v>8.2719644411206258E-2</v>
      </c>
      <c r="H5302" s="296">
        <f t="shared" si="4063"/>
        <v>6.882484551989472E-2</v>
      </c>
      <c r="I5302" s="296">
        <f t="shared" si="4063"/>
        <v>4.9673135603078983E-2</v>
      </c>
      <c r="J5302" s="296">
        <f t="shared" si="4063"/>
        <v>8.543856784223916E-2</v>
      </c>
      <c r="K5302" s="296">
        <f t="shared" si="4063"/>
        <v>7.8849616937610542E-2</v>
      </c>
      <c r="L5302" s="296">
        <f t="shared" si="4063"/>
        <v>7.1750861381131584E-2</v>
      </c>
      <c r="M5302" s="296">
        <f t="shared" si="4063"/>
        <v>5.691206217603513E-2</v>
      </c>
      <c r="N5302" s="296">
        <f t="shared" si="4063"/>
        <v>6.2550417007082193E-2</v>
      </c>
      <c r="O5302" s="296">
        <f t="shared" si="4063"/>
        <v>0.22253014168618765</v>
      </c>
      <c r="P5302" s="155">
        <f t="shared" ref="P5302:P5307" si="4064">SUM(D5302:O5302)</f>
        <v>1</v>
      </c>
      <c r="Q5302" s="157" t="e">
        <f t="shared" ref="Q5302:Q5307" si="4065">(P5324/P5323-1)</f>
        <v>#DIV/0!</v>
      </c>
      <c r="R5302" s="83"/>
      <c r="S5302" s="83"/>
      <c r="T5302" s="67"/>
      <c r="U5302" s="209">
        <v>2</v>
      </c>
    </row>
    <row r="5303" spans="1:21" s="60" customFormat="1" ht="15.75" hidden="1" customHeight="1" thickBot="1">
      <c r="A5303" s="60" t="s">
        <v>1026</v>
      </c>
      <c r="B5303" s="213"/>
      <c r="C5303" s="43" t="s">
        <v>1025</v>
      </c>
      <c r="D5303" s="153">
        <f t="shared" ref="D5303:O5303" si="4066">D5325/$P5325</f>
        <v>8.8744438183211843E-2</v>
      </c>
      <c r="E5303" s="296">
        <f t="shared" si="4066"/>
        <v>0.10275203235511345</v>
      </c>
      <c r="F5303" s="296">
        <f t="shared" si="4066"/>
        <v>6.1620295464309742E-2</v>
      </c>
      <c r="G5303" s="296">
        <f t="shared" si="4066"/>
        <v>8.0285847044892764E-2</v>
      </c>
      <c r="H5303" s="296">
        <f t="shared" si="4066"/>
        <v>7.7128157160519253E-2</v>
      </c>
      <c r="I5303" s="296">
        <f t="shared" si="4066"/>
        <v>6.5065394985132655E-2</v>
      </c>
      <c r="J5303" s="296">
        <f t="shared" si="4066"/>
        <v>6.1231269701455732E-2</v>
      </c>
      <c r="K5303" s="296">
        <f t="shared" si="4066"/>
        <v>8.3052411423616024E-2</v>
      </c>
      <c r="L5303" s="296">
        <f t="shared" si="4066"/>
        <v>0.10844035210294618</v>
      </c>
      <c r="M5303" s="296">
        <f t="shared" si="4066"/>
        <v>9.7125091284161497E-2</v>
      </c>
      <c r="N5303" s="296">
        <f t="shared" si="4066"/>
        <v>9.2305601224771619E-2</v>
      </c>
      <c r="O5303" s="296">
        <f t="shared" si="4066"/>
        <v>8.2249109069869403E-2</v>
      </c>
      <c r="P5303" s="155">
        <f t="shared" si="4064"/>
        <v>1.0000000000000002</v>
      </c>
      <c r="Q5303" s="156">
        <f t="shared" si="4065"/>
        <v>-4.0105640858508318E-2</v>
      </c>
      <c r="R5303" s="83"/>
      <c r="S5303" s="83"/>
      <c r="T5303" s="67"/>
      <c r="U5303" s="209">
        <v>2</v>
      </c>
    </row>
    <row r="5304" spans="1:21" s="60" customFormat="1" ht="15.75" hidden="1" customHeight="1" thickBot="1">
      <c r="A5304" s="60" t="s">
        <v>1026</v>
      </c>
      <c r="B5304" s="213"/>
      <c r="C5304" s="43" t="s">
        <v>2848</v>
      </c>
      <c r="D5304" s="153">
        <f t="shared" ref="D5304:O5304" si="4067">D5326/$P5326</f>
        <v>8.6222983591675864E-2</v>
      </c>
      <c r="E5304" s="296">
        <f t="shared" si="4067"/>
        <v>0.11023390078007721</v>
      </c>
      <c r="F5304" s="296">
        <f t="shared" si="4067"/>
        <v>9.1094544345501599E-2</v>
      </c>
      <c r="G5304" s="296">
        <f t="shared" si="4067"/>
        <v>0.1035337643578892</v>
      </c>
      <c r="H5304" s="296">
        <f t="shared" si="4067"/>
        <v>6.7848135215399952E-2</v>
      </c>
      <c r="I5304" s="296">
        <f t="shared" si="4067"/>
        <v>7.4782382783888643E-2</v>
      </c>
      <c r="J5304" s="296">
        <f t="shared" si="4067"/>
        <v>7.7868025089715895E-2</v>
      </c>
      <c r="K5304" s="296">
        <f t="shared" si="4067"/>
        <v>7.7451397365177144E-2</v>
      </c>
      <c r="L5304" s="296">
        <f t="shared" si="4067"/>
        <v>9.647297629401666E-2</v>
      </c>
      <c r="M5304" s="296">
        <f t="shared" si="4067"/>
        <v>8.2662109368289133E-2</v>
      </c>
      <c r="N5304" s="296">
        <f t="shared" si="4067"/>
        <v>6.0980484555166019E-2</v>
      </c>
      <c r="O5304" s="296">
        <f t="shared" si="4067"/>
        <v>7.084929625320259E-2</v>
      </c>
      <c r="P5304" s="155">
        <f t="shared" si="4064"/>
        <v>0.99999999999999989</v>
      </c>
      <c r="Q5304" s="156">
        <f t="shared" si="4065"/>
        <v>3.0566173188586454E-2</v>
      </c>
      <c r="R5304" s="83"/>
      <c r="S5304" s="83"/>
      <c r="T5304" s="232"/>
      <c r="U5304" s="209">
        <v>2</v>
      </c>
    </row>
    <row r="5305" spans="1:21" s="60" customFormat="1" ht="15.75" hidden="1" customHeight="1" thickBot="1">
      <c r="A5305" s="60" t="s">
        <v>1026</v>
      </c>
      <c r="B5305" s="62"/>
      <c r="C5305" s="45" t="s">
        <v>2849</v>
      </c>
      <c r="D5305" s="298">
        <f t="shared" ref="D5305:O5305" si="4068">D5327/$P5327</f>
        <v>7.9725349608783108E-2</v>
      </c>
      <c r="E5305" s="299">
        <f t="shared" si="4068"/>
        <v>5.9899748630723157E-2</v>
      </c>
      <c r="F5305" s="299">
        <f t="shared" si="4068"/>
        <v>6.6396829396864934E-2</v>
      </c>
      <c r="G5305" s="299">
        <f t="shared" si="4068"/>
        <v>9.4851641012933141E-2</v>
      </c>
      <c r="H5305" s="299">
        <f t="shared" si="4068"/>
        <v>0.10042428504118406</v>
      </c>
      <c r="I5305" s="299">
        <f t="shared" si="4068"/>
        <v>7.8249743135060473E-2</v>
      </c>
      <c r="J5305" s="299">
        <f t="shared" si="4068"/>
        <v>8.1850025361047823E-2</v>
      </c>
      <c r="K5305" s="299">
        <f t="shared" si="4068"/>
        <v>0.11976444270580028</v>
      </c>
      <c r="L5305" s="299">
        <f t="shared" si="4068"/>
        <v>8.2421603159102519E-2</v>
      </c>
      <c r="M5305" s="299">
        <f t="shared" si="4068"/>
        <v>8.9490409427220294E-2</v>
      </c>
      <c r="N5305" s="299">
        <f t="shared" si="4068"/>
        <v>7.8995060953050644E-2</v>
      </c>
      <c r="O5305" s="299">
        <f t="shared" si="4068"/>
        <v>6.7930861568229403E-2</v>
      </c>
      <c r="P5305" s="300">
        <f t="shared" si="4064"/>
        <v>0.99999999999999967</v>
      </c>
      <c r="Q5305" s="301">
        <f t="shared" si="4065"/>
        <v>7.3658425419645512E-2</v>
      </c>
      <c r="R5305" s="83"/>
      <c r="S5305" s="83"/>
      <c r="T5305" s="67"/>
      <c r="U5305" s="209">
        <v>2</v>
      </c>
    </row>
    <row r="5306" spans="1:21" s="60" customFormat="1" ht="15.75" hidden="1" customHeight="1" thickBot="1">
      <c r="A5306" s="60" t="s">
        <v>1026</v>
      </c>
      <c r="B5306" s="62"/>
      <c r="C5306" s="45" t="s">
        <v>2850</v>
      </c>
      <c r="D5306" s="130">
        <f t="shared" ref="D5306:O5306" si="4069">D5328/$P5328</f>
        <v>8.6893881363268768E-2</v>
      </c>
      <c r="E5306" s="119">
        <f t="shared" si="4069"/>
        <v>8.0196146547132099E-2</v>
      </c>
      <c r="F5306" s="119">
        <f t="shared" si="4069"/>
        <v>7.040320370745469E-2</v>
      </c>
      <c r="G5306" s="119">
        <f t="shared" si="4069"/>
        <v>0.11499405081991064</v>
      </c>
      <c r="H5306" s="119">
        <f t="shared" si="4069"/>
        <v>9.8539445333552494E-2</v>
      </c>
      <c r="I5306" s="119">
        <f t="shared" si="4069"/>
        <v>7.7636900774205125E-2</v>
      </c>
      <c r="J5306" s="119">
        <f t="shared" si="4069"/>
        <v>7.6976664724206709E-2</v>
      </c>
      <c r="K5306" s="119">
        <f t="shared" si="4069"/>
        <v>9.3635915680793907E-2</v>
      </c>
      <c r="L5306" s="119">
        <f t="shared" si="4069"/>
        <v>9.141368003532617E-2</v>
      </c>
      <c r="M5306" s="119">
        <f t="shared" si="4069"/>
        <v>6.9437597030141768E-2</v>
      </c>
      <c r="N5306" s="119">
        <f t="shared" si="4069"/>
        <v>7.5266468510934423E-2</v>
      </c>
      <c r="O5306" s="119">
        <f t="shared" si="4069"/>
        <v>6.460604547307322E-2</v>
      </c>
      <c r="P5306" s="175">
        <f t="shared" si="4064"/>
        <v>1</v>
      </c>
      <c r="Q5306" s="176">
        <f t="shared" si="4065"/>
        <v>0.15451051679665673</v>
      </c>
      <c r="R5306" s="83"/>
      <c r="S5306" s="83"/>
      <c r="T5306" s="67"/>
      <c r="U5306" s="209">
        <v>2</v>
      </c>
    </row>
    <row r="5307" spans="1:21" s="60" customFormat="1" ht="15.6" hidden="1" customHeight="1" thickBot="1">
      <c r="A5307" s="60" t="s">
        <v>1026</v>
      </c>
      <c r="B5307" s="62"/>
      <c r="C5307" s="45" t="s">
        <v>2851</v>
      </c>
      <c r="D5307" s="130">
        <f t="shared" ref="D5307:O5307" si="4070">D5329/$P5329</f>
        <v>6.0679045889855621E-2</v>
      </c>
      <c r="E5307" s="119">
        <f t="shared" si="4070"/>
        <v>6.6280093184758485E-2</v>
      </c>
      <c r="F5307" s="119">
        <f t="shared" si="4070"/>
        <v>6.2920650446972815E-2</v>
      </c>
      <c r="G5307" s="119">
        <f t="shared" si="4070"/>
        <v>8.8568514150946923E-2</v>
      </c>
      <c r="H5307" s="119">
        <f t="shared" si="4070"/>
        <v>7.6901682785475697E-2</v>
      </c>
      <c r="I5307" s="119">
        <f t="shared" si="4070"/>
        <v>8.3652019100676114E-2</v>
      </c>
      <c r="J5307" s="119">
        <f t="shared" si="4070"/>
        <v>8.306309423173204E-2</v>
      </c>
      <c r="K5307" s="119">
        <f t="shared" si="4070"/>
        <v>0.11634745418622763</v>
      </c>
      <c r="L5307" s="119">
        <f t="shared" si="4070"/>
        <v>8.9298324676951493E-2</v>
      </c>
      <c r="M5307" s="119">
        <f t="shared" si="4070"/>
        <v>0.12094070064994729</v>
      </c>
      <c r="N5307" s="119">
        <f t="shared" si="4070"/>
        <v>8.492791876613294E-2</v>
      </c>
      <c r="O5307" s="119">
        <f t="shared" si="4070"/>
        <v>6.642050193032295E-2</v>
      </c>
      <c r="P5307" s="175">
        <f t="shared" si="4064"/>
        <v>1</v>
      </c>
      <c r="Q5307" s="176">
        <f t="shared" si="4065"/>
        <v>2.4334000440071835E-2</v>
      </c>
      <c r="R5307" s="83"/>
      <c r="S5307" s="83"/>
      <c r="T5307" s="67"/>
      <c r="U5307" s="209">
        <v>2</v>
      </c>
    </row>
    <row r="5308" spans="1:21" s="60" customFormat="1" ht="15.6" hidden="1" customHeight="1" thickBot="1">
      <c r="A5308" s="60" t="s">
        <v>1026</v>
      </c>
      <c r="B5308" s="62"/>
      <c r="C5308" s="45" t="s">
        <v>2852</v>
      </c>
      <c r="D5308" s="130">
        <f t="shared" ref="D5308:O5308" si="4071">D5331/$P5331</f>
        <v>7.9663589689365363E-2</v>
      </c>
      <c r="E5308" s="119">
        <f t="shared" si="4071"/>
        <v>8.9202362224589063E-2</v>
      </c>
      <c r="F5308" s="119">
        <f t="shared" si="4071"/>
        <v>9.4633297981255665E-2</v>
      </c>
      <c r="G5308" s="119">
        <f t="shared" si="4071"/>
        <v>8.017574208887851E-2</v>
      </c>
      <c r="H5308" s="119">
        <f t="shared" si="4071"/>
        <v>7.0928944168962088E-2</v>
      </c>
      <c r="I5308" s="119">
        <f t="shared" si="4071"/>
        <v>8.1365693542427148E-2</v>
      </c>
      <c r="J5308" s="119">
        <f t="shared" si="4071"/>
        <v>8.9024826909493385E-2</v>
      </c>
      <c r="K5308" s="119">
        <f t="shared" si="4071"/>
        <v>8.1219358246951215E-2</v>
      </c>
      <c r="L5308" s="119">
        <f t="shared" si="4071"/>
        <v>7.4091617989671704E-2</v>
      </c>
      <c r="M5308" s="119">
        <f t="shared" si="4071"/>
        <v>9.6364816188843364E-2</v>
      </c>
      <c r="N5308" s="119">
        <f t="shared" si="4071"/>
        <v>8.671457229635586E-2</v>
      </c>
      <c r="O5308" s="119">
        <f t="shared" si="4071"/>
        <v>7.6615178673206621E-2</v>
      </c>
      <c r="P5308" s="175">
        <f>SUM(D5308:O5308)</f>
        <v>1</v>
      </c>
      <c r="Q5308" s="176">
        <f>(P5331/P5329-1)</f>
        <v>-3.6587376793657533E-3</v>
      </c>
      <c r="R5308" s="83"/>
      <c r="S5308" s="83"/>
      <c r="T5308" s="67"/>
      <c r="U5308" s="209">
        <v>2</v>
      </c>
    </row>
    <row r="5309" spans="1:21" s="60" customFormat="1" ht="15.6" hidden="1" customHeight="1" thickBot="1">
      <c r="A5309" s="60" t="s">
        <v>1026</v>
      </c>
      <c r="B5309" s="62">
        <f>+B5288+1</f>
        <v>900</v>
      </c>
      <c r="C5309" s="45" t="s">
        <v>2853</v>
      </c>
      <c r="D5309" s="130">
        <f t="shared" ref="D5309:O5309" si="4072">D5332/$P5332</f>
        <v>0.10208265937573864</v>
      </c>
      <c r="E5309" s="119">
        <f t="shared" si="4072"/>
        <v>7.4752637375051861E-2</v>
      </c>
      <c r="F5309" s="119">
        <f t="shared" si="4072"/>
        <v>8.3411558077099837E-2</v>
      </c>
      <c r="G5309" s="119">
        <f t="shared" si="4072"/>
        <v>9.0602876565094664E-2</v>
      </c>
      <c r="H5309" s="119">
        <f t="shared" si="4072"/>
        <v>7.2121704365181186E-2</v>
      </c>
      <c r="I5309" s="119">
        <f t="shared" si="4072"/>
        <v>7.6376117568303814E-2</v>
      </c>
      <c r="J5309" s="119">
        <f t="shared" si="4072"/>
        <v>0.10546636488124803</v>
      </c>
      <c r="K5309" s="119">
        <f t="shared" si="4072"/>
        <v>8.279178724994718E-2</v>
      </c>
      <c r="L5309" s="119">
        <f t="shared" si="4072"/>
        <v>0.10583436218651888</v>
      </c>
      <c r="M5309" s="119">
        <f t="shared" si="4072"/>
        <v>7.7073225019641117E-2</v>
      </c>
      <c r="N5309" s="119">
        <f t="shared" si="4072"/>
        <v>7.508957482338563E-2</v>
      </c>
      <c r="O5309" s="119">
        <f t="shared" si="4072"/>
        <v>5.4397132512789166E-2</v>
      </c>
      <c r="P5309" s="175">
        <f t="shared" ref="P5309:P5318" si="4073">SUM(D5309:O5309)</f>
        <v>1</v>
      </c>
      <c r="Q5309" s="176">
        <f>(P5332/P5331-1)</f>
        <v>1.6212933118619821E-2</v>
      </c>
      <c r="R5309" s="83"/>
      <c r="S5309" s="83"/>
      <c r="T5309" s="67"/>
      <c r="U5309" s="209">
        <v>2</v>
      </c>
    </row>
    <row r="5310" spans="1:21" s="60" customFormat="1" ht="15.6" hidden="1" customHeight="1">
      <c r="A5310" s="60" t="s">
        <v>1026</v>
      </c>
      <c r="B5310" s="408">
        <f>+B5309+1</f>
        <v>901</v>
      </c>
      <c r="C5310" s="544" t="s">
        <v>2854</v>
      </c>
      <c r="D5310" s="460">
        <f t="shared" ref="D5310:O5310" si="4074">D5333/$P5333</f>
        <v>0.12509818953446764</v>
      </c>
      <c r="E5310" s="346">
        <f t="shared" si="4074"/>
        <v>0.11450480307421838</v>
      </c>
      <c r="F5310" s="346">
        <f t="shared" si="4074"/>
        <v>8.3786920844106036E-2</v>
      </c>
      <c r="G5310" s="346">
        <f t="shared" si="4074"/>
        <v>8.0555741963879948E-2</v>
      </c>
      <c r="H5310" s="346">
        <f t="shared" si="4074"/>
        <v>7.7152176985986545E-2</v>
      </c>
      <c r="I5310" s="346">
        <f t="shared" si="4074"/>
        <v>7.4978578263200354E-2</v>
      </c>
      <c r="J5310" s="346">
        <f t="shared" si="4074"/>
        <v>6.9613274992633659E-2</v>
      </c>
      <c r="K5310" s="346">
        <f t="shared" si="4074"/>
        <v>7.4127580141865407E-2</v>
      </c>
      <c r="L5310" s="346">
        <f t="shared" si="4074"/>
        <v>8.5617689362044808E-2</v>
      </c>
      <c r="M5310" s="346">
        <f t="shared" si="4074"/>
        <v>6.8952144871133492E-2</v>
      </c>
      <c r="N5310" s="346">
        <f t="shared" si="4074"/>
        <v>7.8615783060904498E-2</v>
      </c>
      <c r="O5310" s="346">
        <f t="shared" si="4074"/>
        <v>6.699711690555922E-2</v>
      </c>
      <c r="P5310" s="545">
        <f t="shared" si="4073"/>
        <v>1</v>
      </c>
      <c r="Q5310" s="548">
        <f t="shared" ref="Q5310:Q5318" si="4075">(P5333/P5332-1)</f>
        <v>6.7208396373496848E-2</v>
      </c>
      <c r="R5310" s="83"/>
      <c r="S5310" s="83"/>
      <c r="T5310" s="67"/>
      <c r="U5310" s="209">
        <v>2</v>
      </c>
    </row>
    <row r="5311" spans="1:21" s="60" customFormat="1" ht="15.6" customHeight="1">
      <c r="A5311" s="60" t="s">
        <v>1026</v>
      </c>
      <c r="B5311" s="513">
        <v>847</v>
      </c>
      <c r="C5311" s="617" t="s">
        <v>2855</v>
      </c>
      <c r="D5311" s="119">
        <f t="shared" ref="D5311:O5311" si="4076">D5334/$P5334</f>
        <v>0.11463540087890713</v>
      </c>
      <c r="E5311" s="119">
        <f t="shared" si="4076"/>
        <v>9.4279805895709667E-2</v>
      </c>
      <c r="F5311" s="119">
        <f t="shared" si="4076"/>
        <v>7.428911394570141E-2</v>
      </c>
      <c r="G5311" s="119">
        <f t="shared" si="4076"/>
        <v>9.7975137325292588E-2</v>
      </c>
      <c r="H5311" s="119">
        <f t="shared" si="4076"/>
        <v>7.2082962992403285E-2</v>
      </c>
      <c r="I5311" s="119">
        <f t="shared" si="4076"/>
        <v>6.5718174608664331E-2</v>
      </c>
      <c r="J5311" s="119">
        <f t="shared" si="4076"/>
        <v>7.8510599615179921E-2</v>
      </c>
      <c r="K5311" s="119">
        <f t="shared" si="4076"/>
        <v>9.6854257731559992E-2</v>
      </c>
      <c r="L5311" s="119">
        <f t="shared" si="4076"/>
        <v>8.1047335970071133E-2</v>
      </c>
      <c r="M5311" s="119">
        <f t="shared" si="4076"/>
        <v>7.9404164526555937E-2</v>
      </c>
      <c r="N5311" s="119">
        <f t="shared" si="4076"/>
        <v>9.3838536897231886E-2</v>
      </c>
      <c r="O5311" s="119">
        <f t="shared" si="4076"/>
        <v>5.1364509612722709E-2</v>
      </c>
      <c r="P5311" s="175">
        <f t="shared" si="4073"/>
        <v>1</v>
      </c>
      <c r="Q5311" s="556">
        <f t="shared" si="4075"/>
        <v>0.11577732310091915</v>
      </c>
      <c r="R5311" s="83"/>
      <c r="S5311" s="83"/>
      <c r="T5311" s="67"/>
      <c r="U5311" s="209">
        <v>1</v>
      </c>
    </row>
    <row r="5312" spans="1:21" s="60" customFormat="1" ht="15.6" customHeight="1">
      <c r="A5312" s="60" t="s">
        <v>1026</v>
      </c>
      <c r="B5312" s="513">
        <f>+B5311+1</f>
        <v>848</v>
      </c>
      <c r="C5312" s="617" t="s">
        <v>2856</v>
      </c>
      <c r="D5312" s="119">
        <f t="shared" ref="D5312:O5312" si="4077">D5335/$P5335</f>
        <v>7.6386709343205336E-2</v>
      </c>
      <c r="E5312" s="119">
        <f t="shared" si="4077"/>
        <v>9.4704541383104801E-2</v>
      </c>
      <c r="F5312" s="119">
        <f t="shared" si="4077"/>
        <v>6.5658023331128926E-2</v>
      </c>
      <c r="G5312" s="119">
        <f t="shared" si="4077"/>
        <v>0.1035852910429558</v>
      </c>
      <c r="H5312" s="119">
        <f t="shared" si="4077"/>
        <v>5.8515025042098143E-2</v>
      </c>
      <c r="I5312" s="119">
        <f t="shared" si="4077"/>
        <v>7.6041773891722883E-2</v>
      </c>
      <c r="J5312" s="119">
        <f t="shared" si="4077"/>
        <v>7.6340715470967463E-2</v>
      </c>
      <c r="K5312" s="119">
        <f t="shared" si="4077"/>
        <v>8.1207423197278694E-2</v>
      </c>
      <c r="L5312" s="119">
        <f t="shared" si="4077"/>
        <v>9.3604347102850399E-2</v>
      </c>
      <c r="M5312" s="119">
        <f t="shared" si="4077"/>
        <v>9.0732286195807033E-2</v>
      </c>
      <c r="N5312" s="119">
        <f t="shared" si="4077"/>
        <v>9.0793613636151682E-2</v>
      </c>
      <c r="O5312" s="119">
        <f t="shared" si="4077"/>
        <v>9.2430250362728797E-2</v>
      </c>
      <c r="P5312" s="175">
        <f t="shared" si="4073"/>
        <v>0.99999999999999989</v>
      </c>
      <c r="Q5312" s="556">
        <f t="shared" si="4075"/>
        <v>-0.11031579445672213</v>
      </c>
      <c r="R5312" s="83"/>
      <c r="S5312" s="83"/>
      <c r="T5312" s="67"/>
      <c r="U5312" s="209">
        <v>1</v>
      </c>
    </row>
    <row r="5313" spans="1:21" s="60" customFormat="1" ht="15.75" customHeight="1">
      <c r="A5313" s="60" t="s">
        <v>1026</v>
      </c>
      <c r="B5313" s="513">
        <f>+B5312+1</f>
        <v>849</v>
      </c>
      <c r="C5313" s="617" t="s">
        <v>2857</v>
      </c>
      <c r="D5313" s="119">
        <f t="shared" ref="D5313:O5313" si="4078">D5336/$P5336</f>
        <v>7.9051637350902579E-2</v>
      </c>
      <c r="E5313" s="119">
        <f t="shared" si="4078"/>
        <v>0.123502429314403</v>
      </c>
      <c r="F5313" s="119">
        <f t="shared" si="4078"/>
        <v>9.4086047234471781E-2</v>
      </c>
      <c r="G5313" s="119">
        <f t="shared" si="4078"/>
        <v>8.2443481647047401E-2</v>
      </c>
      <c r="H5313" s="119">
        <f t="shared" si="4078"/>
        <v>7.3101556303543272E-2</v>
      </c>
      <c r="I5313" s="119">
        <f t="shared" si="4078"/>
        <v>7.7320237672861294E-2</v>
      </c>
      <c r="J5313" s="119">
        <f t="shared" si="4078"/>
        <v>7.5928639659918307E-2</v>
      </c>
      <c r="K5313" s="119">
        <f t="shared" si="4078"/>
        <v>0.10271461561886971</v>
      </c>
      <c r="L5313" s="119">
        <f t="shared" si="4078"/>
        <v>7.6484015127355837E-2</v>
      </c>
      <c r="M5313" s="119">
        <f t="shared" si="4078"/>
        <v>7.9478865708395893E-2</v>
      </c>
      <c r="N5313" s="119">
        <f t="shared" si="4078"/>
        <v>7.5524414943553025E-2</v>
      </c>
      <c r="O5313" s="119">
        <f t="shared" si="4078"/>
        <v>6.0364059418677875E-2</v>
      </c>
      <c r="P5313" s="175">
        <f t="shared" si="4073"/>
        <v>1</v>
      </c>
      <c r="Q5313" s="556">
        <f t="shared" si="4075"/>
        <v>0.25717824520028643</v>
      </c>
      <c r="R5313" s="83"/>
      <c r="S5313" s="83"/>
      <c r="T5313" s="67"/>
      <c r="U5313" s="209">
        <v>1</v>
      </c>
    </row>
    <row r="5314" spans="1:21" s="60" customFormat="1" ht="15.75" customHeight="1">
      <c r="A5314" s="60" t="s">
        <v>1026</v>
      </c>
      <c r="B5314" s="513">
        <f>+B5313+1</f>
        <v>850</v>
      </c>
      <c r="C5314" s="617" t="s">
        <v>2858</v>
      </c>
      <c r="D5314" s="119">
        <f t="shared" ref="D5314:O5314" si="4079">D5337/$P5337</f>
        <v>0.1162176060183373</v>
      </c>
      <c r="E5314" s="119">
        <f t="shared" si="4079"/>
        <v>9.0629237259658907E-2</v>
      </c>
      <c r="F5314" s="119">
        <f t="shared" si="4079"/>
        <v>7.5889968800470206E-2</v>
      </c>
      <c r="G5314" s="119">
        <f t="shared" si="4079"/>
        <v>8.332954887358697E-2</v>
      </c>
      <c r="H5314" s="119">
        <f t="shared" si="4079"/>
        <v>7.0187460994879519E-2</v>
      </c>
      <c r="I5314" s="119">
        <f t="shared" si="4079"/>
        <v>6.9615813624875761E-2</v>
      </c>
      <c r="J5314" s="119">
        <f t="shared" si="4079"/>
        <v>7.4163654483904606E-2</v>
      </c>
      <c r="K5314" s="119">
        <f t="shared" si="4079"/>
        <v>9.829753224988029E-2</v>
      </c>
      <c r="L5314" s="119">
        <f t="shared" si="4079"/>
        <v>0.1010751715815674</v>
      </c>
      <c r="M5314" s="119">
        <f t="shared" si="4079"/>
        <v>7.8749063760240406E-2</v>
      </c>
      <c r="N5314" s="119">
        <f t="shared" si="4079"/>
        <v>7.5180653214685866E-2</v>
      </c>
      <c r="O5314" s="119">
        <f t="shared" si="4079"/>
        <v>6.666428913791278E-2</v>
      </c>
      <c r="P5314" s="175">
        <f t="shared" si="4073"/>
        <v>1</v>
      </c>
      <c r="Q5314" s="556">
        <f t="shared" si="4075"/>
        <v>9.6469492992206085E-3</v>
      </c>
      <c r="R5314" s="83"/>
      <c r="S5314" s="83"/>
      <c r="T5314" s="67"/>
      <c r="U5314" s="209">
        <v>1</v>
      </c>
    </row>
    <row r="5315" spans="1:21" s="60" customFormat="1" ht="15.75" customHeight="1">
      <c r="A5315" s="60" t="s">
        <v>1026</v>
      </c>
      <c r="B5315" s="513">
        <v>851</v>
      </c>
      <c r="C5315" s="617" t="s">
        <v>2859</v>
      </c>
      <c r="D5315" s="119">
        <f t="shared" ref="D5315:O5315" si="4080">D5338/$P5338</f>
        <v>6.2687308360083738E-2</v>
      </c>
      <c r="E5315" s="119">
        <f t="shared" si="4080"/>
        <v>7.9355015045359398E-2</v>
      </c>
      <c r="F5315" s="119">
        <f t="shared" si="4080"/>
        <v>8.1263681339846475E-2</v>
      </c>
      <c r="G5315" s="119">
        <f t="shared" si="4080"/>
        <v>0.10807765991625957</v>
      </c>
      <c r="H5315" s="119">
        <f t="shared" si="4080"/>
        <v>7.6715365903698554E-2</v>
      </c>
      <c r="I5315" s="119">
        <f t="shared" si="4080"/>
        <v>9.739093299371944E-2</v>
      </c>
      <c r="J5315" s="119">
        <f t="shared" si="4080"/>
        <v>7.5505931612002794E-2</v>
      </c>
      <c r="K5315" s="119">
        <f t="shared" si="4080"/>
        <v>9.4068387997208666E-2</v>
      </c>
      <c r="L5315" s="119">
        <f t="shared" si="4080"/>
        <v>9.0439637124912764E-2</v>
      </c>
      <c r="M5315" s="119">
        <f t="shared" si="4080"/>
        <v>8.3042568039078862E-2</v>
      </c>
      <c r="N5315" s="119">
        <f t="shared" si="4080"/>
        <v>8.0530355896720168E-2</v>
      </c>
      <c r="O5315" s="119">
        <f t="shared" si="4080"/>
        <v>7.0923155771109594E-2</v>
      </c>
      <c r="P5315" s="175">
        <f t="shared" si="4073"/>
        <v>1</v>
      </c>
      <c r="Q5315" s="556">
        <f t="shared" si="4075"/>
        <v>0.65518666052720564</v>
      </c>
      <c r="R5315" s="83"/>
      <c r="S5315" s="83"/>
      <c r="T5315" s="67"/>
      <c r="U5315" s="209">
        <v>1</v>
      </c>
    </row>
    <row r="5316" spans="1:21" s="60" customFormat="1" ht="15.75" customHeight="1">
      <c r="A5316" s="60" t="s">
        <v>1026</v>
      </c>
      <c r="B5316" s="513">
        <v>852</v>
      </c>
      <c r="C5316" s="617" t="s">
        <v>2860</v>
      </c>
      <c r="D5316" s="119">
        <f t="shared" ref="D5316:O5316" si="4081">D5339/$P5339</f>
        <v>9.0585443037974694E-2</v>
      </c>
      <c r="E5316" s="119">
        <f t="shared" si="4081"/>
        <v>0.10297995780590717</v>
      </c>
      <c r="F5316" s="119">
        <f t="shared" si="4081"/>
        <v>7.8586497890295356E-2</v>
      </c>
      <c r="G5316" s="119">
        <f t="shared" si="4081"/>
        <v>8.9794303797468347E-2</v>
      </c>
      <c r="H5316" s="119">
        <f t="shared" si="4081"/>
        <v>6.7246835443037972E-2</v>
      </c>
      <c r="I5316" s="119">
        <f t="shared" si="4081"/>
        <v>7.4367088607594931E-2</v>
      </c>
      <c r="J5316" s="119">
        <f t="shared" si="4081"/>
        <v>7.5421940928270051E-2</v>
      </c>
      <c r="K5316" s="119">
        <f t="shared" si="4081"/>
        <v>9.4013713080168773E-2</v>
      </c>
      <c r="L5316" s="119">
        <f t="shared" si="4081"/>
        <v>9.0453586497890287E-2</v>
      </c>
      <c r="M5316" s="119">
        <f t="shared" si="4081"/>
        <v>8.2937763713080176E-2</v>
      </c>
      <c r="N5316" s="119">
        <f t="shared" si="4081"/>
        <v>8.056434599156119E-2</v>
      </c>
      <c r="O5316" s="119">
        <f t="shared" si="4081"/>
        <v>7.3048523206751023E-2</v>
      </c>
      <c r="P5316" s="175">
        <f t="shared" si="4073"/>
        <v>0.99999999999999989</v>
      </c>
      <c r="Q5316" s="556">
        <f t="shared" si="4075"/>
        <v>5.8478715980460505E-2</v>
      </c>
      <c r="R5316" s="83"/>
      <c r="S5316" s="83"/>
      <c r="T5316" s="67"/>
      <c r="U5316" s="209">
        <v>1</v>
      </c>
    </row>
    <row r="5317" spans="1:21" s="60" customFormat="1" ht="15.75" hidden="1" customHeight="1" thickBot="1">
      <c r="A5317" s="60" t="s">
        <v>1026</v>
      </c>
      <c r="B5317" s="409"/>
      <c r="C5317" s="457" t="s">
        <v>2861</v>
      </c>
      <c r="D5317" s="102" t="e">
        <f t="shared" ref="D5317:O5317" si="4082">D5340/$P5340</f>
        <v>#DIV/0!</v>
      </c>
      <c r="E5317" s="103" t="e">
        <f t="shared" si="4082"/>
        <v>#DIV/0!</v>
      </c>
      <c r="F5317" s="103" t="e">
        <f t="shared" si="4082"/>
        <v>#DIV/0!</v>
      </c>
      <c r="G5317" s="103" t="e">
        <f t="shared" si="4082"/>
        <v>#DIV/0!</v>
      </c>
      <c r="H5317" s="103" t="e">
        <f t="shared" si="4082"/>
        <v>#DIV/0!</v>
      </c>
      <c r="I5317" s="103" t="e">
        <f t="shared" si="4082"/>
        <v>#DIV/0!</v>
      </c>
      <c r="J5317" s="103" t="e">
        <f t="shared" si="4082"/>
        <v>#DIV/0!</v>
      </c>
      <c r="K5317" s="103" t="e">
        <f t="shared" si="4082"/>
        <v>#DIV/0!</v>
      </c>
      <c r="L5317" s="103" t="e">
        <f t="shared" si="4082"/>
        <v>#DIV/0!</v>
      </c>
      <c r="M5317" s="103" t="e">
        <f t="shared" si="4082"/>
        <v>#DIV/0!</v>
      </c>
      <c r="N5317" s="103" t="e">
        <f t="shared" si="4082"/>
        <v>#DIV/0!</v>
      </c>
      <c r="O5317" s="103" t="e">
        <f t="shared" si="4082"/>
        <v>#DIV/0!</v>
      </c>
      <c r="P5317" s="105" t="e">
        <f t="shared" si="4073"/>
        <v>#DIV/0!</v>
      </c>
      <c r="Q5317" s="106">
        <f t="shared" si="4075"/>
        <v>-1</v>
      </c>
      <c r="R5317" s="83"/>
      <c r="S5317" s="83"/>
      <c r="T5317" s="67"/>
      <c r="U5317" s="209">
        <v>2</v>
      </c>
    </row>
    <row r="5318" spans="1:21" s="60" customFormat="1" ht="15.75" hidden="1" customHeight="1" thickBot="1">
      <c r="A5318" s="60" t="s">
        <v>1026</v>
      </c>
      <c r="B5318" s="213"/>
      <c r="C5318" s="43" t="s">
        <v>2862</v>
      </c>
      <c r="D5318" s="102" t="e">
        <f t="shared" ref="D5318:O5318" si="4083">D5341/$P5341</f>
        <v>#DIV/0!</v>
      </c>
      <c r="E5318" s="103" t="e">
        <f t="shared" si="4083"/>
        <v>#DIV/0!</v>
      </c>
      <c r="F5318" s="103" t="e">
        <f t="shared" si="4083"/>
        <v>#DIV/0!</v>
      </c>
      <c r="G5318" s="103" t="e">
        <f t="shared" si="4083"/>
        <v>#DIV/0!</v>
      </c>
      <c r="H5318" s="103" t="e">
        <f t="shared" si="4083"/>
        <v>#DIV/0!</v>
      </c>
      <c r="I5318" s="103" t="e">
        <f t="shared" si="4083"/>
        <v>#DIV/0!</v>
      </c>
      <c r="J5318" s="103" t="e">
        <f t="shared" si="4083"/>
        <v>#DIV/0!</v>
      </c>
      <c r="K5318" s="103" t="e">
        <f t="shared" si="4083"/>
        <v>#DIV/0!</v>
      </c>
      <c r="L5318" s="103" t="e">
        <f t="shared" si="4083"/>
        <v>#DIV/0!</v>
      </c>
      <c r="M5318" s="103" t="e">
        <f t="shared" si="4083"/>
        <v>#DIV/0!</v>
      </c>
      <c r="N5318" s="103" t="e">
        <f t="shared" si="4083"/>
        <v>#DIV/0!</v>
      </c>
      <c r="O5318" s="103" t="e">
        <f t="shared" si="4083"/>
        <v>#DIV/0!</v>
      </c>
      <c r="P5318" s="107" t="e">
        <f t="shared" si="4073"/>
        <v>#DIV/0!</v>
      </c>
      <c r="Q5318" s="108" t="e">
        <f t="shared" si="4075"/>
        <v>#DIV/0!</v>
      </c>
      <c r="R5318" s="83"/>
      <c r="S5318" s="83"/>
      <c r="T5318" s="67"/>
      <c r="U5318" s="209">
        <v>2</v>
      </c>
    </row>
    <row r="5319" spans="1:21" s="60" customFormat="1" ht="15.75" hidden="1" customHeight="1" thickBot="1">
      <c r="A5319" s="60" t="s">
        <v>1026</v>
      </c>
      <c r="B5319" s="213"/>
      <c r="C5319" s="43" t="s">
        <v>2863</v>
      </c>
      <c r="D5319" s="102" t="e">
        <f t="shared" ref="D5319:O5319" si="4084">D5342/$P5342</f>
        <v>#DIV/0!</v>
      </c>
      <c r="E5319" s="103" t="e">
        <f t="shared" si="4084"/>
        <v>#DIV/0!</v>
      </c>
      <c r="F5319" s="103" t="e">
        <f t="shared" si="4084"/>
        <v>#DIV/0!</v>
      </c>
      <c r="G5319" s="103" t="e">
        <f t="shared" si="4084"/>
        <v>#DIV/0!</v>
      </c>
      <c r="H5319" s="103" t="e">
        <f t="shared" si="4084"/>
        <v>#DIV/0!</v>
      </c>
      <c r="I5319" s="103" t="e">
        <f t="shared" si="4084"/>
        <v>#DIV/0!</v>
      </c>
      <c r="J5319" s="103" t="e">
        <f t="shared" si="4084"/>
        <v>#DIV/0!</v>
      </c>
      <c r="K5319" s="103" t="e">
        <f t="shared" si="4084"/>
        <v>#DIV/0!</v>
      </c>
      <c r="L5319" s="103" t="e">
        <f t="shared" si="4084"/>
        <v>#DIV/0!</v>
      </c>
      <c r="M5319" s="103" t="e">
        <f t="shared" si="4084"/>
        <v>#DIV/0!</v>
      </c>
      <c r="N5319" s="103" t="e">
        <f t="shared" si="4084"/>
        <v>#DIV/0!</v>
      </c>
      <c r="O5319" s="103" t="e">
        <f t="shared" si="4084"/>
        <v>#DIV/0!</v>
      </c>
      <c r="P5319" s="107" t="e">
        <f t="shared" ref="P5319:P5321" si="4085">SUM(D5319:O5319)</f>
        <v>#DIV/0!</v>
      </c>
      <c r="Q5319" s="108" t="e">
        <f t="shared" ref="Q5319:Q5321" si="4086">(P5342/P5341-1)</f>
        <v>#DIV/0!</v>
      </c>
      <c r="R5319" s="83"/>
      <c r="S5319" s="83"/>
      <c r="T5319" s="67"/>
      <c r="U5319" s="209">
        <v>2</v>
      </c>
    </row>
    <row r="5320" spans="1:21" s="60" customFormat="1" ht="15.75" hidden="1" customHeight="1" thickBot="1">
      <c r="A5320" s="60" t="s">
        <v>1026</v>
      </c>
      <c r="B5320" s="213"/>
      <c r="C5320" s="43" t="s">
        <v>2864</v>
      </c>
      <c r="D5320" s="102" t="e">
        <f t="shared" ref="D5320:O5320" si="4087">D5343/$P5343</f>
        <v>#DIV/0!</v>
      </c>
      <c r="E5320" s="103" t="e">
        <f t="shared" si="4087"/>
        <v>#DIV/0!</v>
      </c>
      <c r="F5320" s="103" t="e">
        <f t="shared" si="4087"/>
        <v>#DIV/0!</v>
      </c>
      <c r="G5320" s="103" t="e">
        <f t="shared" si="4087"/>
        <v>#DIV/0!</v>
      </c>
      <c r="H5320" s="103" t="e">
        <f t="shared" si="4087"/>
        <v>#DIV/0!</v>
      </c>
      <c r="I5320" s="103" t="e">
        <f t="shared" si="4087"/>
        <v>#DIV/0!</v>
      </c>
      <c r="J5320" s="103" t="e">
        <f t="shared" si="4087"/>
        <v>#DIV/0!</v>
      </c>
      <c r="K5320" s="103" t="e">
        <f t="shared" si="4087"/>
        <v>#DIV/0!</v>
      </c>
      <c r="L5320" s="103" t="e">
        <f t="shared" si="4087"/>
        <v>#DIV/0!</v>
      </c>
      <c r="M5320" s="103" t="e">
        <f t="shared" si="4087"/>
        <v>#DIV/0!</v>
      </c>
      <c r="N5320" s="103" t="e">
        <f t="shared" si="4087"/>
        <v>#DIV/0!</v>
      </c>
      <c r="O5320" s="103" t="e">
        <f t="shared" si="4087"/>
        <v>#DIV/0!</v>
      </c>
      <c r="P5320" s="107" t="e">
        <f t="shared" si="4085"/>
        <v>#DIV/0!</v>
      </c>
      <c r="Q5320" s="108" t="e">
        <f t="shared" si="4086"/>
        <v>#DIV/0!</v>
      </c>
      <c r="R5320" s="83"/>
      <c r="S5320" s="83"/>
      <c r="T5320" s="67"/>
      <c r="U5320" s="209">
        <v>2</v>
      </c>
    </row>
    <row r="5321" spans="1:21" s="60" customFormat="1" ht="15.75" hidden="1" customHeight="1" thickBot="1">
      <c r="A5321" s="60" t="s">
        <v>1026</v>
      </c>
      <c r="B5321" s="213"/>
      <c r="C5321" s="43" t="s">
        <v>2865</v>
      </c>
      <c r="D5321" s="102" t="e">
        <f t="shared" ref="D5321:O5321" si="4088">D5344/$P5344</f>
        <v>#DIV/0!</v>
      </c>
      <c r="E5321" s="103" t="e">
        <f>E5344/$P5344</f>
        <v>#DIV/0!</v>
      </c>
      <c r="F5321" s="103" t="e">
        <f t="shared" si="4088"/>
        <v>#DIV/0!</v>
      </c>
      <c r="G5321" s="103" t="e">
        <f t="shared" si="4088"/>
        <v>#DIV/0!</v>
      </c>
      <c r="H5321" s="103" t="e">
        <f t="shared" si="4088"/>
        <v>#DIV/0!</v>
      </c>
      <c r="I5321" s="103" t="e">
        <f t="shared" si="4088"/>
        <v>#DIV/0!</v>
      </c>
      <c r="J5321" s="103" t="e">
        <f t="shared" si="4088"/>
        <v>#DIV/0!</v>
      </c>
      <c r="K5321" s="103" t="e">
        <f t="shared" si="4088"/>
        <v>#DIV/0!</v>
      </c>
      <c r="L5321" s="103" t="e">
        <f t="shared" si="4088"/>
        <v>#DIV/0!</v>
      </c>
      <c r="M5321" s="103" t="e">
        <f t="shared" si="4088"/>
        <v>#DIV/0!</v>
      </c>
      <c r="N5321" s="103" t="e">
        <f t="shared" si="4088"/>
        <v>#DIV/0!</v>
      </c>
      <c r="O5321" s="103" t="e">
        <f t="shared" si="4088"/>
        <v>#DIV/0!</v>
      </c>
      <c r="P5321" s="107" t="e">
        <f t="shared" si="4085"/>
        <v>#DIV/0!</v>
      </c>
      <c r="Q5321" s="108" t="e">
        <f t="shared" si="4086"/>
        <v>#DIV/0!</v>
      </c>
      <c r="R5321" s="83"/>
      <c r="S5321" s="83"/>
      <c r="T5321" s="67"/>
      <c r="U5321" s="209">
        <v>2</v>
      </c>
    </row>
    <row r="5322" spans="1:21" s="60" customFormat="1" ht="15.75" hidden="1" customHeight="1" thickBot="1">
      <c r="B5322" s="213"/>
      <c r="C5322" s="43"/>
      <c r="D5322" s="334"/>
      <c r="E5322" s="458"/>
      <c r="F5322" s="458"/>
      <c r="G5322" s="458"/>
      <c r="H5322" s="458"/>
      <c r="I5322" s="458"/>
      <c r="J5322" s="458"/>
      <c r="K5322" s="458"/>
      <c r="L5322" s="458"/>
      <c r="M5322" s="458"/>
      <c r="N5322" s="458"/>
      <c r="O5322" s="390"/>
      <c r="P5322" s="485"/>
      <c r="Q5322" s="84"/>
      <c r="R5322" s="83"/>
      <c r="S5322" s="83"/>
      <c r="T5322" s="67"/>
      <c r="U5322" s="209">
        <v>2</v>
      </c>
    </row>
    <row r="5323" spans="1:21" s="60" customFormat="1" ht="15.75" hidden="1" customHeight="1" thickBot="1">
      <c r="B5323" s="213"/>
      <c r="C5323" s="43"/>
      <c r="D5323" s="334"/>
      <c r="E5323" s="458"/>
      <c r="F5323" s="458"/>
      <c r="G5323" s="458"/>
      <c r="H5323" s="458"/>
      <c r="I5323" s="458"/>
      <c r="J5323" s="458"/>
      <c r="K5323" s="458"/>
      <c r="L5323" s="458"/>
      <c r="M5323" s="458"/>
      <c r="N5323" s="458"/>
      <c r="O5323" s="390"/>
      <c r="P5323" s="485"/>
      <c r="Q5323" s="240"/>
      <c r="R5323" s="83"/>
      <c r="S5323" s="83"/>
      <c r="T5323" s="67"/>
      <c r="U5323" s="209">
        <v>2</v>
      </c>
    </row>
    <row r="5324" spans="1:21" ht="15.75" hidden="1" customHeight="1" thickBot="1">
      <c r="A5324" s="60" t="s">
        <v>1026</v>
      </c>
      <c r="B5324" s="213"/>
      <c r="C5324" s="43" t="s">
        <v>2866</v>
      </c>
      <c r="D5324" s="151">
        <v>26.034020210000001</v>
      </c>
      <c r="E5324" s="152">
        <v>14.47427879</v>
      </c>
      <c r="F5324" s="152">
        <v>15.37017103</v>
      </c>
      <c r="G5324" s="152">
        <v>20.938764930000001</v>
      </c>
      <c r="H5324" s="152">
        <v>17.421584339999999</v>
      </c>
      <c r="I5324" s="152">
        <v>12.57372559</v>
      </c>
      <c r="J5324" s="152">
        <v>21.62700409</v>
      </c>
      <c r="K5324" s="152">
        <v>19.95914762</v>
      </c>
      <c r="L5324" s="152">
        <v>18.162244659999999</v>
      </c>
      <c r="M5324" s="152">
        <v>14.40610994</v>
      </c>
      <c r="N5324" s="152">
        <v>15.833342699999999</v>
      </c>
      <c r="O5324" s="111">
        <v>56.328896960000002</v>
      </c>
      <c r="P5324" s="112">
        <f t="shared" ref="P5324:P5329" si="4089">SUM(D5324:O5324)</f>
        <v>253.12929086</v>
      </c>
      <c r="Q5324" s="80"/>
      <c r="R5324" s="114"/>
      <c r="S5324" s="114"/>
      <c r="T5324" s="115"/>
      <c r="U5324" s="209">
        <v>2</v>
      </c>
    </row>
    <row r="5325" spans="1:21" ht="15.75" hidden="1" customHeight="1" thickBot="1">
      <c r="A5325" s="60" t="s">
        <v>1026</v>
      </c>
      <c r="B5325" s="213"/>
      <c r="C5325" s="43" t="s">
        <v>2867</v>
      </c>
      <c r="D5325" s="109">
        <v>21.562890940000003</v>
      </c>
      <c r="E5325" s="110">
        <v>24.96641945</v>
      </c>
      <c r="F5325" s="110">
        <v>14.972337849999999</v>
      </c>
      <c r="G5325" s="110">
        <v>19.507644640000002</v>
      </c>
      <c r="H5325" s="110">
        <v>18.740397429999998</v>
      </c>
      <c r="I5325" s="110">
        <v>15.8094191</v>
      </c>
      <c r="J5325" s="110">
        <v>14.87781339</v>
      </c>
      <c r="K5325" s="110">
        <v>20.179857200000001</v>
      </c>
      <c r="L5325" s="110">
        <v>26.348552469999998</v>
      </c>
      <c r="M5325" s="110">
        <v>23.599200059999998</v>
      </c>
      <c r="N5325" s="110">
        <v>22.428173000000001</v>
      </c>
      <c r="O5325" s="111">
        <v>19.9846729</v>
      </c>
      <c r="P5325" s="112">
        <f t="shared" si="4089"/>
        <v>242.97737842999996</v>
      </c>
      <c r="Q5325" s="80"/>
      <c r="R5325" s="114"/>
      <c r="S5325" s="114"/>
      <c r="T5325" s="115"/>
      <c r="U5325" s="209">
        <v>2</v>
      </c>
    </row>
    <row r="5326" spans="1:21" ht="15.75" hidden="1" customHeight="1" thickBot="1">
      <c r="A5326" s="60" t="s">
        <v>1026</v>
      </c>
      <c r="B5326" s="213"/>
      <c r="C5326" s="43" t="s">
        <v>2848</v>
      </c>
      <c r="D5326" s="109">
        <v>21.590603010000002</v>
      </c>
      <c r="E5326" s="110">
        <v>27.603039129999999</v>
      </c>
      <c r="F5326" s="110">
        <v>22.810462609999998</v>
      </c>
      <c r="G5326" s="110">
        <v>25.925296379999999</v>
      </c>
      <c r="H5326" s="110">
        <v>16.989462570000001</v>
      </c>
      <c r="I5326" s="110">
        <v>18.725827750000001</v>
      </c>
      <c r="J5326" s="110">
        <v>19.49848575</v>
      </c>
      <c r="K5326" s="110">
        <v>19.39416039</v>
      </c>
      <c r="L5326" s="110">
        <v>24.15724492</v>
      </c>
      <c r="M5326" s="110">
        <v>20.698944910000002</v>
      </c>
      <c r="N5326" s="110">
        <v>15.269773539999999</v>
      </c>
      <c r="O5326" s="111">
        <v>17.740966100000001</v>
      </c>
      <c r="P5326" s="112">
        <f t="shared" si="4089"/>
        <v>250.40426706000002</v>
      </c>
      <c r="Q5326" s="80"/>
      <c r="R5326" s="114"/>
      <c r="S5326" s="114"/>
      <c r="T5326" s="115"/>
      <c r="U5326" s="209">
        <v>2</v>
      </c>
    </row>
    <row r="5327" spans="1:21" ht="15.75" hidden="1" customHeight="1" thickBot="1">
      <c r="A5327" s="60" t="s">
        <v>1026</v>
      </c>
      <c r="B5327" s="213"/>
      <c r="C5327" s="43" t="s">
        <v>2849</v>
      </c>
      <c r="D5327" s="151">
        <v>21.434052699999999</v>
      </c>
      <c r="E5327" s="152">
        <v>16.103966619999998</v>
      </c>
      <c r="F5327" s="152">
        <v>17.850698019999999</v>
      </c>
      <c r="G5327" s="152">
        <v>25.50073574</v>
      </c>
      <c r="H5327" s="152">
        <v>26.998933570000002</v>
      </c>
      <c r="I5327" s="152">
        <v>21.03733789</v>
      </c>
      <c r="J5327" s="152">
        <v>22.005268910000002</v>
      </c>
      <c r="K5327" s="152">
        <v>32.198508869999998</v>
      </c>
      <c r="L5327" s="152">
        <v>22.158936829999998</v>
      </c>
      <c r="M5327" s="152">
        <v>24.059375859999999</v>
      </c>
      <c r="N5327" s="152">
        <v>21.23771558</v>
      </c>
      <c r="O5327" s="111">
        <v>18.263120499999999</v>
      </c>
      <c r="P5327" s="112">
        <f t="shared" si="4089"/>
        <v>268.84865109000003</v>
      </c>
      <c r="Q5327" s="80"/>
      <c r="R5327" s="114"/>
      <c r="S5327" s="114"/>
      <c r="T5327" s="115"/>
      <c r="U5327" s="209">
        <v>2</v>
      </c>
    </row>
    <row r="5328" spans="1:21" ht="15.75" hidden="1" customHeight="1" thickBot="1">
      <c r="A5328" s="60" t="s">
        <v>1026</v>
      </c>
      <c r="B5328" s="213"/>
      <c r="C5328" s="43" t="s">
        <v>2850</v>
      </c>
      <c r="D5328" s="306">
        <v>26.970869760000003</v>
      </c>
      <c r="E5328" s="307">
        <v>24.891969260000007</v>
      </c>
      <c r="F5328" s="307">
        <v>21.852351490000004</v>
      </c>
      <c r="G5328" s="307">
        <v>35.692841880000003</v>
      </c>
      <c r="H5328" s="307">
        <v>30.585520000000002</v>
      </c>
      <c r="I5328" s="307">
        <v>24.097608559999998</v>
      </c>
      <c r="J5328" s="307">
        <v>23.892678820000015</v>
      </c>
      <c r="K5328" s="307">
        <v>29.063520320000038</v>
      </c>
      <c r="L5328" s="307">
        <v>28.373763719999943</v>
      </c>
      <c r="M5328" s="307">
        <v>21.55263819000001</v>
      </c>
      <c r="N5328" s="307">
        <v>23.361853419999989</v>
      </c>
      <c r="O5328" s="308">
        <v>20.052979689999972</v>
      </c>
      <c r="P5328" s="309">
        <f t="shared" si="4089"/>
        <v>310.38859510999998</v>
      </c>
      <c r="Q5328" s="80"/>
      <c r="R5328" s="114"/>
      <c r="S5328" s="109"/>
      <c r="T5328" s="52">
        <f>S5328-R5328</f>
        <v>0</v>
      </c>
      <c r="U5328" s="209">
        <v>2</v>
      </c>
    </row>
    <row r="5329" spans="1:21" ht="15.75" hidden="1" customHeight="1">
      <c r="A5329" s="60" t="s">
        <v>1026</v>
      </c>
      <c r="B5329" s="512"/>
      <c r="C5329" s="44" t="s">
        <v>2851</v>
      </c>
      <c r="D5329" s="306">
        <v>19.292392410000001</v>
      </c>
      <c r="E5329" s="307">
        <v>21.073198299999998</v>
      </c>
      <c r="F5329" s="307">
        <v>20.005091730000004</v>
      </c>
      <c r="G5329" s="307">
        <v>28.159614330000004</v>
      </c>
      <c r="H5329" s="307">
        <v>24.450243399999991</v>
      </c>
      <c r="I5329" s="307">
        <v>26.596456069999999</v>
      </c>
      <c r="J5329" s="307">
        <v>26.409212359999998</v>
      </c>
      <c r="K5329" s="307">
        <v>36.991694730000006</v>
      </c>
      <c r="L5329" s="307">
        <v>28.391651449999983</v>
      </c>
      <c r="M5329" s="307">
        <v>38.452078819999997</v>
      </c>
      <c r="N5329" s="307">
        <v>27.002117639999994</v>
      </c>
      <c r="O5329" s="308">
        <v>21.117840080000008</v>
      </c>
      <c r="P5329" s="309">
        <f t="shared" si="4089"/>
        <v>317.94159131999999</v>
      </c>
      <c r="Q5329" s="80"/>
      <c r="R5329" s="342">
        <v>306.2</v>
      </c>
      <c r="S5329" s="342">
        <v>306.2</v>
      </c>
      <c r="T5329" s="355">
        <f>R5329-S5329</f>
        <v>0</v>
      </c>
      <c r="U5329" s="209">
        <v>2</v>
      </c>
    </row>
    <row r="5330" spans="1:21" ht="15.6" customHeight="1">
      <c r="A5330" s="60" t="s">
        <v>1026</v>
      </c>
      <c r="B5330" s="513">
        <v>853</v>
      </c>
      <c r="C5330" s="617" t="s">
        <v>2827</v>
      </c>
      <c r="D5330" s="551">
        <v>68.7</v>
      </c>
      <c r="E5330" s="551">
        <v>78.099999999999994</v>
      </c>
      <c r="F5330" s="551">
        <v>59.6</v>
      </c>
      <c r="G5330" s="551">
        <v>68.099999999999994</v>
      </c>
      <c r="H5330" s="551">
        <v>51</v>
      </c>
      <c r="I5330" s="551">
        <v>56.4</v>
      </c>
      <c r="J5330" s="551">
        <v>57.2</v>
      </c>
      <c r="K5330" s="551">
        <v>71.3</v>
      </c>
      <c r="L5330" s="551">
        <v>68.599999999999994</v>
      </c>
      <c r="M5330" s="551">
        <v>62.9</v>
      </c>
      <c r="N5330" s="551">
        <v>61.1</v>
      </c>
      <c r="O5330" s="551">
        <f>(R5330)-SUM(D5330:N5330)</f>
        <v>55.399999999999977</v>
      </c>
      <c r="P5330" s="552">
        <f t="shared" ref="P5330" si="4090">SUM(D5330:O5330)</f>
        <v>758.4</v>
      </c>
      <c r="Q5330" s="173"/>
      <c r="R5330" s="551">
        <v>758.4</v>
      </c>
      <c r="S5330" s="551">
        <v>758.4</v>
      </c>
      <c r="T5330" s="521">
        <f>R5330-S5330</f>
        <v>0</v>
      </c>
      <c r="U5330" s="209">
        <v>1</v>
      </c>
    </row>
    <row r="5331" spans="1:21" ht="15.75" hidden="1" customHeight="1" thickBot="1">
      <c r="A5331" s="60" t="s">
        <v>1026</v>
      </c>
      <c r="B5331" s="409"/>
      <c r="C5331" s="457" t="s">
        <v>2852</v>
      </c>
      <c r="D5331" s="313">
        <v>25.235698620000001</v>
      </c>
      <c r="E5331" s="313">
        <v>28.257375019999998</v>
      </c>
      <c r="F5331" s="313">
        <v>29.977777760000002</v>
      </c>
      <c r="G5331" s="313">
        <v>25.397937400000004</v>
      </c>
      <c r="H5331" s="313">
        <v>22.468752230000007</v>
      </c>
      <c r="I5331" s="313">
        <v>25.774888229999988</v>
      </c>
      <c r="J5331" s="313">
        <v>28.201135679999993</v>
      </c>
      <c r="K5331" s="313">
        <v>25.728532380000019</v>
      </c>
      <c r="L5331" s="313">
        <v>23.47061875</v>
      </c>
      <c r="M5331" s="313">
        <v>30.526285200000018</v>
      </c>
      <c r="N5331" s="313">
        <v>27.469297089999998</v>
      </c>
      <c r="O5331" s="305">
        <v>24.270028079999975</v>
      </c>
      <c r="P5331" s="314">
        <f>SUM(D5331:O5331)</f>
        <v>316.77832644</v>
      </c>
      <c r="Q5331" s="75"/>
      <c r="R5331" s="420">
        <v>335.2</v>
      </c>
      <c r="S5331" s="343">
        <v>335.2</v>
      </c>
      <c r="T5331" s="549">
        <f>R5331-S5331</f>
        <v>0</v>
      </c>
      <c r="U5331" s="209">
        <v>2</v>
      </c>
    </row>
    <row r="5332" spans="1:21" ht="15.75" hidden="1" customHeight="1" thickBot="1">
      <c r="A5332" s="60" t="s">
        <v>1026</v>
      </c>
      <c r="B5332" s="62"/>
      <c r="C5332" s="43" t="s">
        <v>2853</v>
      </c>
      <c r="D5332" s="109">
        <v>32.861860919999998</v>
      </c>
      <c r="E5332" s="110">
        <v>24.063937870000004</v>
      </c>
      <c r="F5332" s="110">
        <v>26.851367679999996</v>
      </c>
      <c r="G5332" s="110">
        <v>29.166355449999998</v>
      </c>
      <c r="H5332" s="110">
        <v>23.217003089999992</v>
      </c>
      <c r="I5332" s="110">
        <v>24.586559250000022</v>
      </c>
      <c r="J5332" s="110">
        <v>33.951123879999983</v>
      </c>
      <c r="K5332" s="110">
        <v>26.651854630000003</v>
      </c>
      <c r="L5332" s="110">
        <v>34.06958745</v>
      </c>
      <c r="M5332" s="110">
        <v>24.810968059999993</v>
      </c>
      <c r="N5332" s="110">
        <v>24.17240283000001</v>
      </c>
      <c r="O5332" s="111">
        <v>17.511211150000008</v>
      </c>
      <c r="P5332" s="112">
        <f t="shared" ref="P5332:P5340" si="4091">SUM(D5332:O5332)</f>
        <v>321.91423226000001</v>
      </c>
      <c r="Q5332" s="75"/>
      <c r="R5332" s="109">
        <v>341</v>
      </c>
      <c r="S5332" s="114">
        <f>332.1+8.9</f>
        <v>341</v>
      </c>
      <c r="T5332" s="310">
        <f t="shared" ref="T5332:T5340" si="4092">R5332-S5332</f>
        <v>0</v>
      </c>
      <c r="U5332" s="209">
        <v>2</v>
      </c>
    </row>
    <row r="5333" spans="1:21" ht="15.75" hidden="1" customHeight="1" thickBot="1">
      <c r="A5333" s="60" t="s">
        <v>1026</v>
      </c>
      <c r="B5333" s="62"/>
      <c r="C5333" s="43" t="s">
        <v>2854</v>
      </c>
      <c r="D5333" s="312">
        <v>42.97742942</v>
      </c>
      <c r="E5333" s="313">
        <v>39.338076039999997</v>
      </c>
      <c r="F5333" s="313">
        <v>28.784960760000004</v>
      </c>
      <c r="G5333" s="313">
        <v>27.674890639999987</v>
      </c>
      <c r="H5333" s="313">
        <v>26.505597350000016</v>
      </c>
      <c r="I5333" s="313">
        <v>25.758858439999983</v>
      </c>
      <c r="J5333" s="313">
        <v>23.915610800000024</v>
      </c>
      <c r="K5333" s="313">
        <v>25.466498399999978</v>
      </c>
      <c r="L5333" s="313">
        <v>29.413920500000017</v>
      </c>
      <c r="M5333" s="313">
        <v>23.688479830000006</v>
      </c>
      <c r="N5333" s="313">
        <v>27.008418589999962</v>
      </c>
      <c r="O5333" s="305">
        <v>23.016830810000044</v>
      </c>
      <c r="P5333" s="314">
        <f t="shared" si="4091"/>
        <v>343.54957158000002</v>
      </c>
      <c r="Q5333" s="79"/>
      <c r="R5333" s="109">
        <v>340.4</v>
      </c>
      <c r="S5333" s="114">
        <f>328.3+12.1</f>
        <v>340.40000000000003</v>
      </c>
      <c r="T5333" s="115">
        <f t="shared" si="4092"/>
        <v>0</v>
      </c>
      <c r="U5333" s="209">
        <v>2</v>
      </c>
    </row>
    <row r="5334" spans="1:21" ht="15.6" hidden="1" customHeight="1" thickBot="1">
      <c r="A5334" s="60" t="s">
        <v>1026</v>
      </c>
      <c r="B5334" s="62"/>
      <c r="C5334" s="43" t="s">
        <v>2855</v>
      </c>
      <c r="D5334" s="109">
        <v>43.942594560000003</v>
      </c>
      <c r="E5334" s="110">
        <v>36.139789749999991</v>
      </c>
      <c r="F5334" s="110">
        <v>28.476861330000006</v>
      </c>
      <c r="G5334" s="110">
        <v>37.556302009999996</v>
      </c>
      <c r="H5334" s="110">
        <v>27.631188909999992</v>
      </c>
      <c r="I5334" s="110">
        <v>25.19140754</v>
      </c>
      <c r="J5334" s="110">
        <v>30.095061570000013</v>
      </c>
      <c r="K5334" s="110">
        <v>37.12664104000001</v>
      </c>
      <c r="L5334" s="110">
        <v>31.067455580000001</v>
      </c>
      <c r="M5334" s="110">
        <v>30.43758717999998</v>
      </c>
      <c r="N5334" s="110">
        <v>35.970640390000028</v>
      </c>
      <c r="O5334" s="111">
        <v>19.689291470000001</v>
      </c>
      <c r="P5334" s="112">
        <f t="shared" si="4091"/>
        <v>383.32482133000002</v>
      </c>
      <c r="Q5334" s="113"/>
      <c r="R5334" s="109">
        <v>377.3</v>
      </c>
      <c r="S5334" s="114">
        <f>370.3+7</f>
        <v>377.3</v>
      </c>
      <c r="T5334" s="115">
        <f t="shared" si="4092"/>
        <v>0</v>
      </c>
      <c r="U5334" s="209">
        <v>2</v>
      </c>
    </row>
    <row r="5335" spans="1:21" ht="15.6" hidden="1" customHeight="1" thickBot="1">
      <c r="A5335" s="60" t="s">
        <v>1026</v>
      </c>
      <c r="B5335" s="62"/>
      <c r="C5335" s="43" t="s">
        <v>2856</v>
      </c>
      <c r="D5335" s="109">
        <v>26.05077357</v>
      </c>
      <c r="E5335" s="110">
        <v>32.297851090000002</v>
      </c>
      <c r="F5335" s="110">
        <v>22.391883530000001</v>
      </c>
      <c r="G5335" s="110">
        <v>35.326524540000001</v>
      </c>
      <c r="H5335" s="110">
        <v>19.955849399999998</v>
      </c>
      <c r="I5335" s="110">
        <v>25.933137460000001</v>
      </c>
      <c r="J5335" s="110">
        <v>26.035087910000001</v>
      </c>
      <c r="K5335" s="110">
        <v>27.694820370000002</v>
      </c>
      <c r="L5335" s="110">
        <v>31.92264299</v>
      </c>
      <c r="M5335" s="110">
        <v>30.943160969999997</v>
      </c>
      <c r="N5335" s="110">
        <v>30.964075960000002</v>
      </c>
      <c r="O5335" s="111">
        <v>31.522231340000001</v>
      </c>
      <c r="P5335" s="112">
        <f t="shared" si="4091"/>
        <v>341.03803913000002</v>
      </c>
      <c r="Q5335" s="113"/>
      <c r="R5335" s="109">
        <v>330</v>
      </c>
      <c r="S5335" s="114">
        <v>330</v>
      </c>
      <c r="T5335" s="115">
        <f t="shared" si="4092"/>
        <v>0</v>
      </c>
      <c r="U5335" s="209">
        <v>2</v>
      </c>
    </row>
    <row r="5336" spans="1:21" ht="15.75" hidden="1" customHeight="1" thickBot="1">
      <c r="A5336" s="60" t="s">
        <v>1026</v>
      </c>
      <c r="B5336" s="62">
        <f>+B5330+1</f>
        <v>854</v>
      </c>
      <c r="C5336" s="43" t="s">
        <v>2857</v>
      </c>
      <c r="D5336" s="110">
        <v>33.893041969999999</v>
      </c>
      <c r="E5336" s="110">
        <v>52.951123600000003</v>
      </c>
      <c r="F5336" s="110">
        <v>40.338979109999997</v>
      </c>
      <c r="G5336" s="110">
        <v>35.347280299999994</v>
      </c>
      <c r="H5336" s="110">
        <v>31.341970880000016</v>
      </c>
      <c r="I5336" s="110">
        <v>33.150711969999975</v>
      </c>
      <c r="J5336" s="110">
        <v>32.554070440000004</v>
      </c>
      <c r="K5336" s="110">
        <v>44.038439869999991</v>
      </c>
      <c r="L5336" s="110">
        <v>32.79218523000003</v>
      </c>
      <c r="M5336" s="110">
        <v>34.076214249999964</v>
      </c>
      <c r="N5336" s="110">
        <v>32.380760870000017</v>
      </c>
      <c r="O5336" s="111">
        <v>25.88082509000003</v>
      </c>
      <c r="P5336" s="112">
        <f t="shared" si="4091"/>
        <v>428.74560358000002</v>
      </c>
      <c r="Q5336" s="79"/>
      <c r="R5336" s="116">
        <v>410.9</v>
      </c>
      <c r="S5336" s="114">
        <v>410.9</v>
      </c>
      <c r="T5336" s="115">
        <f t="shared" si="4092"/>
        <v>0</v>
      </c>
      <c r="U5336" s="209">
        <v>2</v>
      </c>
    </row>
    <row r="5337" spans="1:21" ht="15.75" hidden="1" customHeight="1">
      <c r="A5337" s="60" t="s">
        <v>1026</v>
      </c>
      <c r="B5337" s="408">
        <v>908</v>
      </c>
      <c r="C5337" s="546" t="s">
        <v>2858</v>
      </c>
      <c r="D5337" s="306">
        <v>50.30847378</v>
      </c>
      <c r="E5337" s="307">
        <v>39.231737449999997</v>
      </c>
      <c r="F5337" s="307">
        <v>32.851377999999997</v>
      </c>
      <c r="G5337" s="307">
        <v>36.071836000000019</v>
      </c>
      <c r="H5337" s="307">
        <v>30.382866780000001</v>
      </c>
      <c r="I5337" s="307">
        <v>30.135411099999999</v>
      </c>
      <c r="J5337" s="307">
        <v>32.104088139999988</v>
      </c>
      <c r="K5337" s="307">
        <v>42.551201950000006</v>
      </c>
      <c r="L5337" s="307">
        <v>43.753591159999985</v>
      </c>
      <c r="M5337" s="307">
        <v>34.089027859999987</v>
      </c>
      <c r="N5337" s="307">
        <v>32.544328269999994</v>
      </c>
      <c r="O5337" s="308">
        <v>28.857750190000047</v>
      </c>
      <c r="P5337" s="309">
        <f t="shared" si="4091"/>
        <v>432.88169068000002</v>
      </c>
      <c r="Q5337" s="79"/>
      <c r="R5337" s="342">
        <v>424.8</v>
      </c>
      <c r="S5337" s="342">
        <f>424.7+0.1</f>
        <v>424.8</v>
      </c>
      <c r="T5337" s="355">
        <f t="shared" si="4092"/>
        <v>0</v>
      </c>
      <c r="U5337" s="209">
        <v>2</v>
      </c>
    </row>
    <row r="5338" spans="1:21" ht="15.75" customHeight="1">
      <c r="A5338" s="60" t="s">
        <v>1026</v>
      </c>
      <c r="B5338" s="513">
        <v>854</v>
      </c>
      <c r="C5338" s="617" t="s">
        <v>2859</v>
      </c>
      <c r="D5338" s="551">
        <v>44.91545644</v>
      </c>
      <c r="E5338" s="551">
        <v>56.857868280000005</v>
      </c>
      <c r="F5338" s="551">
        <v>58.225427679999996</v>
      </c>
      <c r="G5338" s="551">
        <v>77.437643329999986</v>
      </c>
      <c r="H5338" s="551">
        <v>54.966559670000009</v>
      </c>
      <c r="I5338" s="551">
        <v>69.780603489999976</v>
      </c>
      <c r="J5338" s="565">
        <v>54.1</v>
      </c>
      <c r="K5338" s="565">
        <v>67.400000000000006</v>
      </c>
      <c r="L5338" s="565">
        <v>64.8</v>
      </c>
      <c r="M5338" s="565">
        <v>59.5</v>
      </c>
      <c r="N5338" s="565">
        <v>57.7</v>
      </c>
      <c r="O5338" s="551">
        <f>(R5338)-SUM(D5338:N5338)</f>
        <v>50.816441110000028</v>
      </c>
      <c r="P5338" s="552">
        <f t="shared" si="4091"/>
        <v>716.5</v>
      </c>
      <c r="Q5338" s="523"/>
      <c r="R5338" s="553">
        <v>716.5</v>
      </c>
      <c r="S5338" s="551">
        <v>716.5</v>
      </c>
      <c r="T5338" s="521">
        <f t="shared" si="4092"/>
        <v>0</v>
      </c>
      <c r="U5338" s="209">
        <v>1</v>
      </c>
    </row>
    <row r="5339" spans="1:21" ht="15.75" customHeight="1">
      <c r="A5339" s="60" t="s">
        <v>1026</v>
      </c>
      <c r="B5339" s="513">
        <v>855</v>
      </c>
      <c r="C5339" s="617" t="s">
        <v>2860</v>
      </c>
      <c r="D5339" s="565">
        <v>68.7</v>
      </c>
      <c r="E5339" s="565">
        <v>78.099999999999994</v>
      </c>
      <c r="F5339" s="565">
        <v>59.6</v>
      </c>
      <c r="G5339" s="565">
        <v>68.099999999999994</v>
      </c>
      <c r="H5339" s="565">
        <v>51</v>
      </c>
      <c r="I5339" s="565">
        <v>56.4</v>
      </c>
      <c r="J5339" s="565">
        <v>57.2</v>
      </c>
      <c r="K5339" s="565">
        <v>71.3</v>
      </c>
      <c r="L5339" s="565">
        <v>68.599999999999994</v>
      </c>
      <c r="M5339" s="565">
        <v>62.9</v>
      </c>
      <c r="N5339" s="565">
        <v>61.1</v>
      </c>
      <c r="O5339" s="551">
        <f>(R5339)-SUM(D5339:N5339)</f>
        <v>55.399999999999977</v>
      </c>
      <c r="P5339" s="552">
        <f t="shared" si="4091"/>
        <v>758.4</v>
      </c>
      <c r="Q5339" s="523"/>
      <c r="R5339" s="553">
        <v>758.4</v>
      </c>
      <c r="S5339" s="551">
        <v>758.4</v>
      </c>
      <c r="T5339" s="521">
        <f t="shared" si="4092"/>
        <v>0</v>
      </c>
      <c r="U5339" s="209">
        <v>1</v>
      </c>
    </row>
    <row r="5340" spans="1:21" ht="15.75" hidden="1" customHeight="1" thickBot="1">
      <c r="A5340" s="60" t="s">
        <v>1026</v>
      </c>
      <c r="B5340" s="409"/>
      <c r="C5340" s="457" t="s">
        <v>2861</v>
      </c>
      <c r="D5340" s="415"/>
      <c r="E5340" s="416"/>
      <c r="F5340" s="416"/>
      <c r="G5340" s="416"/>
      <c r="H5340" s="416"/>
      <c r="I5340" s="416"/>
      <c r="J5340" s="416"/>
      <c r="K5340" s="416"/>
      <c r="L5340" s="416"/>
      <c r="M5340" s="416"/>
      <c r="N5340" s="416"/>
      <c r="O5340" s="305">
        <f>(R5340)-SUM(D5340:N5340)</f>
        <v>0</v>
      </c>
      <c r="P5340" s="314">
        <f t="shared" si="4091"/>
        <v>0</v>
      </c>
      <c r="Q5340" s="80"/>
      <c r="R5340" s="420"/>
      <c r="S5340" s="343"/>
      <c r="T5340" s="403">
        <f t="shared" si="4092"/>
        <v>0</v>
      </c>
      <c r="U5340" s="209">
        <v>2</v>
      </c>
    </row>
    <row r="5341" spans="1:21" ht="15.75" hidden="1" customHeight="1" thickBot="1">
      <c r="A5341" s="60" t="s">
        <v>1026</v>
      </c>
      <c r="B5341" s="213"/>
      <c r="C5341" s="43" t="s">
        <v>2862</v>
      </c>
      <c r="D5341" s="134"/>
      <c r="E5341" s="133"/>
      <c r="F5341" s="133"/>
      <c r="G5341" s="133"/>
      <c r="H5341" s="133"/>
      <c r="I5341" s="133"/>
      <c r="J5341" s="133"/>
      <c r="K5341" s="133"/>
      <c r="L5341" s="133"/>
      <c r="M5341" s="133"/>
      <c r="N5341" s="133"/>
      <c r="O5341" s="111">
        <f>(R5341)-SUM(D5341:N5341)</f>
        <v>0</v>
      </c>
      <c r="P5341" s="112">
        <f>SUM(D5341:O5341)</f>
        <v>0</v>
      </c>
      <c r="Q5341" s="80"/>
      <c r="R5341" s="120"/>
      <c r="S5341" s="114"/>
      <c r="T5341" s="115">
        <f>R5341-S5341</f>
        <v>0</v>
      </c>
      <c r="U5341" s="209">
        <v>2</v>
      </c>
    </row>
    <row r="5342" spans="1:21" ht="15.75" hidden="1" customHeight="1" thickBot="1">
      <c r="A5342" s="60" t="s">
        <v>1026</v>
      </c>
      <c r="B5342" s="213"/>
      <c r="C5342" s="43" t="s">
        <v>2863</v>
      </c>
      <c r="D5342" s="492"/>
      <c r="E5342" s="491"/>
      <c r="F5342" s="491"/>
      <c r="G5342" s="491"/>
      <c r="H5342" s="491"/>
      <c r="I5342" s="491"/>
      <c r="J5342" s="491"/>
      <c r="K5342" s="491"/>
      <c r="L5342" s="491"/>
      <c r="M5342" s="491"/>
      <c r="N5342" s="491"/>
      <c r="O5342" s="111">
        <f t="shared" ref="O5342:O5344" si="4093">(R5342)-SUM(D5342:N5342)</f>
        <v>0</v>
      </c>
      <c r="P5342" s="112">
        <f t="shared" ref="P5342:P5344" si="4094">SUM(D5342:O5342)</f>
        <v>0</v>
      </c>
      <c r="Q5342" s="80"/>
      <c r="R5342" s="487"/>
      <c r="S5342" s="488"/>
      <c r="T5342" s="115">
        <f t="shared" ref="T5342:T5344" si="4095">R5342-S5342</f>
        <v>0</v>
      </c>
      <c r="U5342" s="209">
        <v>2</v>
      </c>
    </row>
    <row r="5343" spans="1:21" ht="15.75" hidden="1" customHeight="1" thickBot="1">
      <c r="A5343" s="60" t="s">
        <v>1026</v>
      </c>
      <c r="B5343" s="213"/>
      <c r="C5343" s="43" t="s">
        <v>2864</v>
      </c>
      <c r="D5343" s="492"/>
      <c r="E5343" s="491"/>
      <c r="F5343" s="491"/>
      <c r="G5343" s="491"/>
      <c r="H5343" s="491"/>
      <c r="I5343" s="491"/>
      <c r="J5343" s="491"/>
      <c r="K5343" s="491"/>
      <c r="L5343" s="491"/>
      <c r="M5343" s="491"/>
      <c r="N5343" s="491"/>
      <c r="O5343" s="111">
        <f t="shared" si="4093"/>
        <v>0</v>
      </c>
      <c r="P5343" s="112">
        <f t="shared" si="4094"/>
        <v>0</v>
      </c>
      <c r="Q5343" s="80"/>
      <c r="R5343" s="487"/>
      <c r="S5343" s="488"/>
      <c r="T5343" s="115">
        <f t="shared" si="4095"/>
        <v>0</v>
      </c>
      <c r="U5343" s="209">
        <v>2</v>
      </c>
    </row>
    <row r="5344" spans="1:21" ht="15.75" hidden="1" customHeight="1" thickBot="1">
      <c r="A5344" s="60" t="s">
        <v>1026</v>
      </c>
      <c r="B5344" s="213"/>
      <c r="C5344" s="43" t="s">
        <v>2865</v>
      </c>
      <c r="D5344" s="492"/>
      <c r="E5344" s="491"/>
      <c r="F5344" s="491"/>
      <c r="G5344" s="491"/>
      <c r="H5344" s="491"/>
      <c r="I5344" s="491"/>
      <c r="J5344" s="491"/>
      <c r="K5344" s="491"/>
      <c r="L5344" s="491"/>
      <c r="M5344" s="491"/>
      <c r="N5344" s="491"/>
      <c r="O5344" s="111">
        <f t="shared" si="4093"/>
        <v>0</v>
      </c>
      <c r="P5344" s="112">
        <f t="shared" si="4094"/>
        <v>0</v>
      </c>
      <c r="Q5344" s="80"/>
      <c r="R5344" s="487"/>
      <c r="S5344" s="488"/>
      <c r="T5344" s="115">
        <f t="shared" si="4095"/>
        <v>0</v>
      </c>
      <c r="U5344" s="209">
        <v>2</v>
      </c>
    </row>
    <row r="5345" spans="2:21" ht="15" hidden="1" customHeight="1">
      <c r="B5345" s="202"/>
      <c r="U5345" s="209">
        <v>2</v>
      </c>
    </row>
    <row r="5346" spans="2:21" ht="15" hidden="1" customHeight="1">
      <c r="B5346" s="202"/>
      <c r="U5346" s="209"/>
    </row>
    <row r="5347" spans="2:21" ht="15" hidden="1" customHeight="1">
      <c r="B5347" s="202"/>
      <c r="U5347" s="209"/>
    </row>
    <row r="5348" spans="2:21" ht="15" hidden="1" customHeight="1">
      <c r="B5348" s="202"/>
      <c r="U5348" s="209"/>
    </row>
    <row r="5349" spans="2:21" ht="15" hidden="1" customHeight="1">
      <c r="B5349" s="202"/>
      <c r="U5349" s="209"/>
    </row>
    <row r="5350" spans="2:21" ht="15" hidden="1" customHeight="1">
      <c r="B5350" s="202"/>
      <c r="U5350" s="209"/>
    </row>
    <row r="5351" spans="2:21" ht="15" hidden="1" customHeight="1">
      <c r="B5351" s="202"/>
      <c r="U5351" s="209"/>
    </row>
    <row r="5352" spans="2:21" ht="15" hidden="1" customHeight="1">
      <c r="B5352" s="202"/>
      <c r="U5352" s="209"/>
    </row>
    <row r="5353" spans="2:21" ht="15" hidden="1" customHeight="1">
      <c r="B5353" s="202"/>
      <c r="U5353" s="209"/>
    </row>
    <row r="5354" spans="2:21" ht="15" hidden="1" customHeight="1">
      <c r="B5354" s="202"/>
      <c r="U5354" s="209"/>
    </row>
    <row r="5355" spans="2:21" ht="15" hidden="1" customHeight="1">
      <c r="B5355" s="202"/>
      <c r="U5355" s="209"/>
    </row>
    <row r="5356" spans="2:21" ht="15" hidden="1" customHeight="1">
      <c r="B5356" s="202"/>
      <c r="U5356" s="209"/>
    </row>
    <row r="5357" spans="2:21" ht="15" hidden="1" customHeight="1">
      <c r="B5357" s="202"/>
      <c r="U5357" s="209"/>
    </row>
    <row r="5358" spans="2:21" ht="15" hidden="1" customHeight="1">
      <c r="B5358" s="202"/>
      <c r="U5358" s="209"/>
    </row>
    <row r="5359" spans="2:21" ht="15" hidden="1" customHeight="1">
      <c r="B5359" s="202"/>
      <c r="U5359" s="209"/>
    </row>
    <row r="5360" spans="2:21" ht="15" hidden="1" customHeight="1">
      <c r="B5360" s="202"/>
      <c r="U5360" s="209"/>
    </row>
    <row r="5361" spans="2:21" ht="15" hidden="1" customHeight="1">
      <c r="B5361" s="202"/>
      <c r="U5361" s="209"/>
    </row>
    <row r="5362" spans="2:21" ht="15" hidden="1" customHeight="1">
      <c r="B5362" s="202"/>
      <c r="U5362" s="209"/>
    </row>
    <row r="5363" spans="2:21" ht="15" hidden="1" customHeight="1">
      <c r="B5363" s="202"/>
      <c r="U5363" s="209"/>
    </row>
    <row r="5364" spans="2:21" ht="15" hidden="1" customHeight="1">
      <c r="B5364" s="202"/>
      <c r="U5364" s="209"/>
    </row>
    <row r="5365" spans="2:21" ht="15" hidden="1" customHeight="1">
      <c r="B5365" s="202"/>
      <c r="U5365" s="209"/>
    </row>
    <row r="5366" spans="2:21" ht="15" hidden="1" customHeight="1">
      <c r="B5366" s="202"/>
      <c r="U5366" s="209"/>
    </row>
    <row r="5367" spans="2:21" ht="15" hidden="1" customHeight="1">
      <c r="B5367" s="202"/>
      <c r="U5367" s="209"/>
    </row>
    <row r="5368" spans="2:21" ht="15" hidden="1" customHeight="1">
      <c r="B5368" s="202"/>
      <c r="U5368" s="209"/>
    </row>
    <row r="5369" spans="2:21" ht="15" hidden="1" customHeight="1">
      <c r="B5369" s="202"/>
      <c r="U5369" s="209"/>
    </row>
    <row r="5370" spans="2:21" ht="15" hidden="1" customHeight="1">
      <c r="B5370" s="202"/>
      <c r="U5370" s="209"/>
    </row>
    <row r="5371" spans="2:21" ht="15" hidden="1" customHeight="1">
      <c r="B5371" s="202"/>
      <c r="U5371" s="209"/>
    </row>
    <row r="5372" spans="2:21" ht="15" hidden="1" customHeight="1">
      <c r="B5372" s="202"/>
      <c r="U5372" s="209"/>
    </row>
    <row r="5373" spans="2:21" ht="15" hidden="1" customHeight="1">
      <c r="B5373" s="202"/>
      <c r="U5373" s="209"/>
    </row>
    <row r="5374" spans="2:21" ht="15" hidden="1" customHeight="1">
      <c r="B5374" s="202"/>
      <c r="U5374" s="209"/>
    </row>
    <row r="5375" spans="2:21" ht="15" hidden="1" customHeight="1">
      <c r="B5375" s="202"/>
      <c r="U5375" s="209"/>
    </row>
    <row r="5376" spans="2:21" ht="15" hidden="1" customHeight="1">
      <c r="B5376" s="202"/>
      <c r="U5376" s="209"/>
    </row>
    <row r="5377" spans="2:21" ht="15" hidden="1" customHeight="1">
      <c r="B5377" s="202"/>
      <c r="U5377" s="209"/>
    </row>
    <row r="5378" spans="2:21" ht="15" hidden="1" customHeight="1">
      <c r="B5378" s="202"/>
      <c r="U5378" s="209"/>
    </row>
    <row r="5379" spans="2:21" ht="15" hidden="1" customHeight="1">
      <c r="B5379" s="202"/>
      <c r="U5379" s="209"/>
    </row>
    <row r="5380" spans="2:21" ht="15" hidden="1" customHeight="1">
      <c r="B5380" s="202"/>
      <c r="U5380" s="209"/>
    </row>
    <row r="5381" spans="2:21" ht="15" hidden="1" customHeight="1">
      <c r="B5381" s="202"/>
      <c r="U5381" s="209"/>
    </row>
    <row r="5382" spans="2:21" ht="15" hidden="1" customHeight="1">
      <c r="B5382" s="202"/>
      <c r="U5382" s="209"/>
    </row>
    <row r="5383" spans="2:21" ht="15" hidden="1" customHeight="1">
      <c r="B5383" s="202"/>
      <c r="U5383" s="209"/>
    </row>
    <row r="5384" spans="2:21" ht="15" hidden="1" customHeight="1">
      <c r="B5384" s="202"/>
      <c r="U5384" s="209"/>
    </row>
    <row r="5385" spans="2:21" ht="15" hidden="1" customHeight="1">
      <c r="B5385" s="202"/>
      <c r="U5385" s="209"/>
    </row>
    <row r="5386" spans="2:21" ht="15" hidden="1" customHeight="1">
      <c r="B5386" s="202"/>
      <c r="U5386" s="209"/>
    </row>
    <row r="5387" spans="2:21" ht="15" hidden="1" customHeight="1">
      <c r="B5387" s="202"/>
      <c r="U5387" s="209"/>
    </row>
    <row r="5388" spans="2:21" ht="15" hidden="1" customHeight="1">
      <c r="B5388" s="202"/>
      <c r="U5388" s="209"/>
    </row>
    <row r="5389" spans="2:21" ht="15" hidden="1" customHeight="1">
      <c r="B5389" s="202"/>
      <c r="U5389" s="209"/>
    </row>
    <row r="5390" spans="2:21" ht="15" hidden="1" customHeight="1">
      <c r="B5390" s="202"/>
      <c r="U5390" s="209"/>
    </row>
    <row r="5391" spans="2:21" ht="15" hidden="1" customHeight="1">
      <c r="B5391" s="202"/>
      <c r="U5391" s="209"/>
    </row>
    <row r="5392" spans="2:21" ht="15" hidden="1" customHeight="1">
      <c r="B5392" s="202"/>
      <c r="U5392" s="209"/>
    </row>
    <row r="5393" spans="2:21" ht="15" hidden="1" customHeight="1">
      <c r="B5393" s="202"/>
      <c r="U5393" s="209"/>
    </row>
    <row r="5394" spans="2:21" ht="15" hidden="1" customHeight="1">
      <c r="B5394" s="202"/>
      <c r="U5394" s="209"/>
    </row>
    <row r="5395" spans="2:21" ht="15" hidden="1" customHeight="1">
      <c r="B5395" s="202"/>
      <c r="U5395" s="209"/>
    </row>
    <row r="5396" spans="2:21" ht="15" hidden="1" customHeight="1">
      <c r="B5396" s="202"/>
      <c r="U5396" s="209"/>
    </row>
    <row r="5397" spans="2:21" ht="15" hidden="1" customHeight="1">
      <c r="B5397" s="202"/>
      <c r="U5397" s="209"/>
    </row>
    <row r="5398" spans="2:21" ht="15" hidden="1" customHeight="1">
      <c r="B5398" s="202"/>
      <c r="U5398" s="209"/>
    </row>
    <row r="5399" spans="2:21" ht="15" hidden="1" customHeight="1">
      <c r="B5399" s="202"/>
      <c r="U5399" s="209"/>
    </row>
    <row r="5400" spans="2:21" ht="15" hidden="1" customHeight="1">
      <c r="B5400" s="202"/>
      <c r="U5400" s="209"/>
    </row>
    <row r="5401" spans="2:21" ht="15" hidden="1" customHeight="1">
      <c r="B5401" s="202"/>
      <c r="U5401" s="209"/>
    </row>
    <row r="5402" spans="2:21" ht="15" hidden="1" customHeight="1">
      <c r="B5402" s="202"/>
      <c r="U5402" s="209"/>
    </row>
    <row r="5403" spans="2:21" ht="15" hidden="1" customHeight="1">
      <c r="B5403" s="202"/>
      <c r="U5403" s="209"/>
    </row>
    <row r="5404" spans="2:21" ht="15" hidden="1" customHeight="1">
      <c r="B5404" s="202"/>
      <c r="U5404" s="209"/>
    </row>
    <row r="5405" spans="2:21" ht="15" hidden="1" customHeight="1">
      <c r="B5405" s="202"/>
      <c r="U5405" s="209"/>
    </row>
    <row r="5406" spans="2:21" ht="15" hidden="1" customHeight="1">
      <c r="B5406" s="202"/>
      <c r="U5406" s="209"/>
    </row>
    <row r="5407" spans="2:21" ht="15" hidden="1" customHeight="1">
      <c r="B5407" s="202"/>
      <c r="U5407" s="209"/>
    </row>
    <row r="5408" spans="2:21" ht="15" hidden="1" customHeight="1">
      <c r="B5408" s="202"/>
      <c r="U5408" s="209"/>
    </row>
    <row r="5409" spans="2:21" ht="15" hidden="1" customHeight="1">
      <c r="B5409" s="202"/>
      <c r="U5409" s="209"/>
    </row>
    <row r="5410" spans="2:21" ht="15" hidden="1" customHeight="1">
      <c r="B5410" s="202"/>
      <c r="U5410" s="209"/>
    </row>
    <row r="5411" spans="2:21" ht="15" hidden="1" customHeight="1">
      <c r="B5411" s="202"/>
      <c r="U5411" s="209"/>
    </row>
    <row r="5412" spans="2:21" ht="15" hidden="1" customHeight="1">
      <c r="B5412" s="202"/>
      <c r="U5412" s="209"/>
    </row>
    <row r="5413" spans="2:21" ht="15" hidden="1" customHeight="1">
      <c r="B5413" s="202"/>
      <c r="U5413" s="209"/>
    </row>
    <row r="5414" spans="2:21" ht="15" hidden="1" customHeight="1">
      <c r="B5414" s="202"/>
      <c r="U5414" s="209"/>
    </row>
    <row r="5415" spans="2:21" ht="15" hidden="1" customHeight="1">
      <c r="B5415" s="202"/>
      <c r="U5415" s="209"/>
    </row>
    <row r="5416" spans="2:21" ht="15" hidden="1" customHeight="1">
      <c r="B5416" s="202"/>
      <c r="U5416" s="209"/>
    </row>
    <row r="5417" spans="2:21" ht="15" hidden="1" customHeight="1">
      <c r="B5417" s="202"/>
      <c r="U5417" s="209"/>
    </row>
    <row r="5418" spans="2:21" ht="15" hidden="1" customHeight="1">
      <c r="B5418" s="202"/>
      <c r="U5418" s="209"/>
    </row>
    <row r="5419" spans="2:21" ht="15" hidden="1" customHeight="1">
      <c r="B5419" s="202"/>
      <c r="U5419" s="209"/>
    </row>
    <row r="5420" spans="2:21" ht="15" hidden="1" customHeight="1">
      <c r="B5420" s="202"/>
      <c r="U5420" s="209"/>
    </row>
    <row r="5421" spans="2:21" ht="15" hidden="1" customHeight="1">
      <c r="B5421" s="202"/>
      <c r="U5421" s="209"/>
    </row>
    <row r="5422" spans="2:21" ht="15" hidden="1" customHeight="1">
      <c r="B5422" s="202"/>
      <c r="U5422" s="209"/>
    </row>
    <row r="5423" spans="2:21" ht="15" hidden="1" customHeight="1">
      <c r="B5423" s="202"/>
      <c r="U5423" s="209"/>
    </row>
    <row r="5424" spans="2:21" ht="15" hidden="1" customHeight="1">
      <c r="B5424" s="202"/>
      <c r="U5424" s="209"/>
    </row>
    <row r="5425" spans="2:21" ht="15" hidden="1" customHeight="1">
      <c r="B5425" s="202"/>
      <c r="U5425" s="209"/>
    </row>
    <row r="5426" spans="2:21" ht="15" hidden="1" customHeight="1">
      <c r="B5426" s="202"/>
      <c r="U5426" s="209"/>
    </row>
    <row r="5427" spans="2:21" ht="15" hidden="1" customHeight="1">
      <c r="B5427" s="202"/>
      <c r="U5427" s="209"/>
    </row>
    <row r="5428" spans="2:21" ht="15" hidden="1" customHeight="1">
      <c r="B5428" s="202"/>
      <c r="U5428" s="209"/>
    </row>
    <row r="5429" spans="2:21" ht="15" hidden="1" customHeight="1">
      <c r="B5429" s="202"/>
      <c r="U5429" s="209"/>
    </row>
    <row r="5430" spans="2:21" ht="15" hidden="1" customHeight="1">
      <c r="B5430" s="202"/>
      <c r="U5430" s="209"/>
    </row>
    <row r="5431" spans="2:21" ht="15" hidden="1" customHeight="1">
      <c r="B5431" s="202"/>
      <c r="U5431" s="209"/>
    </row>
    <row r="5432" spans="2:21" ht="15" hidden="1" customHeight="1">
      <c r="B5432" s="202"/>
      <c r="U5432" s="209"/>
    </row>
    <row r="5433" spans="2:21" ht="15" hidden="1" customHeight="1">
      <c r="B5433" s="202"/>
      <c r="U5433" s="209"/>
    </row>
    <row r="5434" spans="2:21" ht="15" hidden="1" customHeight="1">
      <c r="B5434" s="202"/>
      <c r="U5434" s="209"/>
    </row>
    <row r="5435" spans="2:21" ht="15" hidden="1" customHeight="1">
      <c r="B5435" s="202"/>
      <c r="U5435" s="209"/>
    </row>
    <row r="5436" spans="2:21" ht="15" hidden="1" customHeight="1">
      <c r="B5436" s="202"/>
      <c r="U5436" s="209"/>
    </row>
    <row r="5437" spans="2:21" ht="15" hidden="1" customHeight="1">
      <c r="B5437" s="202"/>
      <c r="U5437" s="209"/>
    </row>
    <row r="5438" spans="2:21" ht="15" hidden="1" customHeight="1">
      <c r="B5438" s="202"/>
      <c r="U5438" s="209"/>
    </row>
    <row r="5439" spans="2:21" ht="15" hidden="1" customHeight="1">
      <c r="B5439" s="202"/>
      <c r="U5439" s="209"/>
    </row>
    <row r="5440" spans="2:21" ht="15" hidden="1" customHeight="1">
      <c r="B5440" s="202"/>
      <c r="U5440" s="209"/>
    </row>
    <row r="5441" spans="2:21" ht="15" hidden="1" customHeight="1">
      <c r="B5441" s="202"/>
      <c r="U5441" s="209"/>
    </row>
    <row r="5442" spans="2:21" ht="15" hidden="1" customHeight="1">
      <c r="B5442" s="202"/>
      <c r="U5442" s="209"/>
    </row>
    <row r="5443" spans="2:21" ht="15" hidden="1" customHeight="1">
      <c r="B5443" s="202"/>
      <c r="U5443" s="209"/>
    </row>
    <row r="5444" spans="2:21" ht="15" hidden="1" customHeight="1">
      <c r="B5444" s="202"/>
      <c r="U5444" s="209"/>
    </row>
    <row r="5445" spans="2:21" ht="15" hidden="1" customHeight="1">
      <c r="B5445" s="202"/>
      <c r="U5445" s="209"/>
    </row>
    <row r="5446" spans="2:21" ht="15" hidden="1" customHeight="1">
      <c r="B5446" s="202"/>
      <c r="U5446" s="209"/>
    </row>
    <row r="5447" spans="2:21" ht="15" hidden="1" customHeight="1">
      <c r="B5447" s="202"/>
      <c r="U5447" s="209"/>
    </row>
    <row r="5448" spans="2:21" ht="15" hidden="1" customHeight="1">
      <c r="B5448" s="202"/>
      <c r="U5448" s="209"/>
    </row>
    <row r="5449" spans="2:21" ht="15" hidden="1" customHeight="1">
      <c r="B5449" s="202"/>
      <c r="U5449" s="209"/>
    </row>
    <row r="5450" spans="2:21" ht="15" hidden="1" customHeight="1">
      <c r="B5450" s="202"/>
      <c r="U5450" s="209"/>
    </row>
    <row r="5451" spans="2:21" ht="15" hidden="1" customHeight="1">
      <c r="B5451" s="202"/>
      <c r="U5451" s="209"/>
    </row>
    <row r="5452" spans="2:21" ht="15" hidden="1" customHeight="1">
      <c r="B5452" s="202"/>
      <c r="U5452" s="209"/>
    </row>
    <row r="5453" spans="2:21" ht="15" hidden="1" customHeight="1">
      <c r="B5453" s="202"/>
      <c r="U5453" s="209"/>
    </row>
    <row r="5454" spans="2:21" ht="15" hidden="1" customHeight="1">
      <c r="B5454" s="202"/>
      <c r="U5454" s="209"/>
    </row>
    <row r="5455" spans="2:21" ht="15" hidden="1" customHeight="1">
      <c r="B5455" s="202"/>
      <c r="U5455" s="209"/>
    </row>
    <row r="5456" spans="2:21" ht="15" hidden="1" customHeight="1">
      <c r="B5456" s="202"/>
      <c r="U5456" s="209"/>
    </row>
    <row r="5457" spans="2:21" ht="15" hidden="1" customHeight="1">
      <c r="B5457" s="202"/>
      <c r="U5457" s="209"/>
    </row>
    <row r="5458" spans="2:21" ht="15" hidden="1" customHeight="1">
      <c r="B5458" s="202"/>
      <c r="U5458" s="209"/>
    </row>
    <row r="5459" spans="2:21" ht="15" hidden="1" customHeight="1">
      <c r="B5459" s="202"/>
      <c r="U5459" s="209"/>
    </row>
    <row r="5460" spans="2:21" ht="15" hidden="1" customHeight="1">
      <c r="B5460" s="202"/>
      <c r="U5460" s="209"/>
    </row>
    <row r="5461" spans="2:21" ht="15" hidden="1" customHeight="1">
      <c r="B5461" s="202"/>
      <c r="U5461" s="209"/>
    </row>
    <row r="5462" spans="2:21" ht="15" hidden="1" customHeight="1">
      <c r="B5462" s="202"/>
      <c r="U5462" s="209"/>
    </row>
    <row r="5463" spans="2:21" ht="15" hidden="1" customHeight="1">
      <c r="B5463" s="202"/>
      <c r="U5463" s="209"/>
    </row>
    <row r="5464" spans="2:21" ht="15" hidden="1" customHeight="1">
      <c r="B5464" s="202"/>
      <c r="U5464" s="209"/>
    </row>
    <row r="5465" spans="2:21" ht="15" hidden="1" customHeight="1">
      <c r="B5465" s="202"/>
      <c r="U5465" s="209"/>
    </row>
    <row r="5466" spans="2:21" ht="15" hidden="1" customHeight="1">
      <c r="B5466" s="202"/>
      <c r="U5466" s="209"/>
    </row>
    <row r="5467" spans="2:21" ht="15" hidden="1" customHeight="1">
      <c r="B5467" s="202"/>
      <c r="U5467" s="209"/>
    </row>
    <row r="5468" spans="2:21" ht="15" hidden="1" customHeight="1">
      <c r="B5468" s="202"/>
      <c r="U5468" s="209"/>
    </row>
    <row r="5469" spans="2:21" ht="15" hidden="1" customHeight="1">
      <c r="B5469" s="202"/>
      <c r="U5469" s="209"/>
    </row>
    <row r="5470" spans="2:21" ht="15" hidden="1" customHeight="1">
      <c r="B5470" s="202"/>
      <c r="U5470" s="209"/>
    </row>
    <row r="5471" spans="2:21" ht="15" hidden="1" customHeight="1">
      <c r="B5471" s="202"/>
      <c r="U5471" s="209"/>
    </row>
    <row r="5472" spans="2:21" ht="15" hidden="1" customHeight="1">
      <c r="B5472" s="202"/>
      <c r="U5472" s="209"/>
    </row>
    <row r="5473" spans="2:21" ht="15" hidden="1" customHeight="1">
      <c r="B5473" s="202"/>
      <c r="U5473" s="209"/>
    </row>
    <row r="5474" spans="2:21" ht="15" hidden="1" customHeight="1">
      <c r="B5474" s="202"/>
      <c r="U5474" s="209"/>
    </row>
    <row r="5475" spans="2:21" ht="15" hidden="1" customHeight="1">
      <c r="B5475" s="202"/>
      <c r="U5475" s="209"/>
    </row>
    <row r="5476" spans="2:21" ht="15" hidden="1" customHeight="1">
      <c r="B5476" s="202"/>
      <c r="U5476" s="209"/>
    </row>
    <row r="5477" spans="2:21" ht="15" hidden="1" customHeight="1">
      <c r="B5477" s="202"/>
      <c r="U5477" s="209"/>
    </row>
    <row r="5478" spans="2:21" ht="15" hidden="1" customHeight="1">
      <c r="B5478" s="202"/>
      <c r="U5478" s="209"/>
    </row>
    <row r="5479" spans="2:21" ht="15" hidden="1" customHeight="1">
      <c r="B5479" s="202"/>
      <c r="U5479" s="209"/>
    </row>
    <row r="5480" spans="2:21" ht="15" hidden="1" customHeight="1">
      <c r="B5480" s="202"/>
      <c r="U5480" s="209"/>
    </row>
    <row r="5481" spans="2:21" ht="15" hidden="1" customHeight="1">
      <c r="B5481" s="202"/>
      <c r="U5481" s="209"/>
    </row>
    <row r="5482" spans="2:21" ht="15" hidden="1" customHeight="1">
      <c r="B5482" s="202"/>
      <c r="U5482" s="209"/>
    </row>
    <row r="5483" spans="2:21" ht="15" hidden="1" customHeight="1">
      <c r="B5483" s="202"/>
      <c r="U5483" s="209"/>
    </row>
    <row r="5484" spans="2:21" ht="15" hidden="1" customHeight="1">
      <c r="B5484" s="202"/>
      <c r="U5484" s="209"/>
    </row>
    <row r="5485" spans="2:21" ht="15" hidden="1" customHeight="1">
      <c r="B5485" s="202"/>
      <c r="U5485" s="209"/>
    </row>
    <row r="5486" spans="2:21" ht="15" hidden="1" customHeight="1">
      <c r="B5486" s="202"/>
      <c r="U5486" s="209"/>
    </row>
    <row r="5487" spans="2:21" ht="15" hidden="1" customHeight="1">
      <c r="B5487" s="202"/>
      <c r="U5487" s="209"/>
    </row>
    <row r="5488" spans="2:21" ht="15" hidden="1" customHeight="1">
      <c r="B5488" s="202"/>
      <c r="U5488" s="209"/>
    </row>
    <row r="5489" spans="2:21" ht="15" hidden="1" customHeight="1">
      <c r="B5489" s="202"/>
      <c r="U5489" s="209"/>
    </row>
    <row r="5490" spans="2:21" ht="15" hidden="1" customHeight="1">
      <c r="B5490" s="202"/>
      <c r="U5490" s="209"/>
    </row>
    <row r="5491" spans="2:21" ht="15" hidden="1" customHeight="1">
      <c r="B5491" s="202"/>
      <c r="U5491" s="209"/>
    </row>
    <row r="5492" spans="2:21" ht="15" hidden="1" customHeight="1">
      <c r="B5492" s="202"/>
      <c r="U5492" s="209"/>
    </row>
    <row r="5493" spans="2:21" ht="15" hidden="1" customHeight="1">
      <c r="B5493" s="202"/>
      <c r="U5493" s="209"/>
    </row>
    <row r="5494" spans="2:21" ht="15" hidden="1" customHeight="1">
      <c r="B5494" s="202"/>
      <c r="U5494" s="209"/>
    </row>
    <row r="5495" spans="2:21" ht="15" hidden="1" customHeight="1">
      <c r="B5495" s="202"/>
      <c r="U5495" s="209"/>
    </row>
    <row r="5496" spans="2:21" ht="15" hidden="1" customHeight="1">
      <c r="B5496" s="202"/>
      <c r="U5496" s="209"/>
    </row>
    <row r="5497" spans="2:21" ht="15" hidden="1" customHeight="1">
      <c r="B5497" s="202"/>
      <c r="U5497" s="209"/>
    </row>
    <row r="5498" spans="2:21" ht="15" hidden="1" customHeight="1">
      <c r="B5498" s="202"/>
      <c r="U5498" s="209"/>
    </row>
    <row r="5499" spans="2:21" ht="15" hidden="1" customHeight="1">
      <c r="B5499" s="202"/>
      <c r="U5499" s="209"/>
    </row>
    <row r="5500" spans="2:21" ht="15" hidden="1" customHeight="1">
      <c r="B5500" s="202"/>
      <c r="U5500" s="209"/>
    </row>
    <row r="5501" spans="2:21" ht="15" hidden="1" customHeight="1">
      <c r="B5501" s="202"/>
      <c r="U5501" s="209"/>
    </row>
    <row r="5502" spans="2:21" ht="15" hidden="1" customHeight="1">
      <c r="B5502" s="202"/>
      <c r="U5502" s="209"/>
    </row>
    <row r="5503" spans="2:21" ht="15" hidden="1" customHeight="1">
      <c r="B5503" s="202"/>
      <c r="U5503" s="209"/>
    </row>
    <row r="5504" spans="2:21" ht="15" hidden="1" customHeight="1">
      <c r="B5504" s="202"/>
      <c r="U5504" s="209"/>
    </row>
    <row r="5505" spans="2:21" ht="15" hidden="1" customHeight="1">
      <c r="B5505" s="202"/>
      <c r="U5505" s="209"/>
    </row>
    <row r="5506" spans="2:21" ht="15" hidden="1" customHeight="1">
      <c r="B5506" s="202"/>
      <c r="U5506" s="209"/>
    </row>
    <row r="5507" spans="2:21" ht="15" hidden="1" customHeight="1">
      <c r="B5507" s="202"/>
      <c r="U5507" s="209"/>
    </row>
    <row r="5508" spans="2:21" ht="15" hidden="1" customHeight="1">
      <c r="B5508" s="202"/>
      <c r="U5508" s="209"/>
    </row>
    <row r="5509" spans="2:21" ht="15" hidden="1" customHeight="1">
      <c r="B5509" s="202"/>
      <c r="U5509" s="209"/>
    </row>
    <row r="5510" spans="2:21" ht="15" hidden="1" customHeight="1">
      <c r="B5510" s="202"/>
      <c r="U5510" s="209"/>
    </row>
    <row r="5511" spans="2:21" ht="15" hidden="1" customHeight="1">
      <c r="B5511" s="202"/>
      <c r="U5511" s="209"/>
    </row>
    <row r="5512" spans="2:21" ht="15" hidden="1" customHeight="1">
      <c r="B5512" s="202"/>
      <c r="U5512" s="209"/>
    </row>
    <row r="5513" spans="2:21" ht="15" hidden="1" customHeight="1">
      <c r="B5513" s="202"/>
      <c r="U5513" s="209"/>
    </row>
    <row r="5514" spans="2:21" ht="15" hidden="1" customHeight="1">
      <c r="B5514" s="202"/>
      <c r="U5514" s="209"/>
    </row>
    <row r="5515" spans="2:21" ht="15" hidden="1" customHeight="1">
      <c r="B5515" s="202"/>
      <c r="U5515" s="209"/>
    </row>
    <row r="5516" spans="2:21" ht="15" hidden="1" customHeight="1">
      <c r="B5516" s="202"/>
      <c r="U5516" s="209"/>
    </row>
    <row r="5517" spans="2:21" ht="15" hidden="1" customHeight="1">
      <c r="B5517" s="202"/>
      <c r="U5517" s="209"/>
    </row>
    <row r="5518" spans="2:21" ht="15" hidden="1" customHeight="1">
      <c r="B5518" s="202"/>
      <c r="U5518" s="209"/>
    </row>
    <row r="5519" spans="2:21" ht="15" hidden="1" customHeight="1">
      <c r="B5519" s="202"/>
      <c r="U5519" s="209"/>
    </row>
    <row r="5520" spans="2:21" ht="15" hidden="1" customHeight="1">
      <c r="B5520" s="202"/>
      <c r="U5520" s="209"/>
    </row>
    <row r="5521" spans="2:21" ht="15" hidden="1" customHeight="1">
      <c r="B5521" s="202"/>
      <c r="U5521" s="209"/>
    </row>
    <row r="5522" spans="2:21" ht="15" hidden="1" customHeight="1">
      <c r="B5522" s="202"/>
      <c r="U5522" s="209"/>
    </row>
    <row r="5523" spans="2:21" ht="15" hidden="1" customHeight="1">
      <c r="B5523" s="202"/>
      <c r="U5523" s="209"/>
    </row>
    <row r="5524" spans="2:21" ht="15" hidden="1" customHeight="1">
      <c r="B5524" s="202"/>
      <c r="U5524" s="209"/>
    </row>
    <row r="5525" spans="2:21" ht="15" hidden="1" customHeight="1">
      <c r="B5525" s="202"/>
      <c r="U5525" s="209"/>
    </row>
    <row r="5526" spans="2:21" ht="15" hidden="1" customHeight="1">
      <c r="B5526" s="202"/>
      <c r="U5526" s="209"/>
    </row>
    <row r="5527" spans="2:21" ht="15" hidden="1" customHeight="1">
      <c r="B5527" s="202"/>
      <c r="U5527" s="209"/>
    </row>
    <row r="5528" spans="2:21" ht="15" hidden="1" customHeight="1">
      <c r="B5528" s="202"/>
      <c r="U5528" s="209"/>
    </row>
    <row r="5529" spans="2:21" ht="15" hidden="1" customHeight="1">
      <c r="B5529" s="202"/>
      <c r="U5529" s="209"/>
    </row>
    <row r="5530" spans="2:21" ht="15" hidden="1" customHeight="1">
      <c r="B5530" s="202"/>
      <c r="U5530" s="209"/>
    </row>
    <row r="5531" spans="2:21" ht="15" hidden="1" customHeight="1">
      <c r="B5531" s="202"/>
      <c r="U5531" s="209"/>
    </row>
    <row r="5532" spans="2:21" ht="15" hidden="1" customHeight="1">
      <c r="B5532" s="202"/>
      <c r="U5532" s="209"/>
    </row>
    <row r="5533" spans="2:21" ht="15" hidden="1" customHeight="1">
      <c r="B5533" s="202"/>
      <c r="U5533" s="209"/>
    </row>
    <row r="5534" spans="2:21" ht="15" hidden="1" customHeight="1">
      <c r="B5534" s="202"/>
      <c r="U5534" s="209"/>
    </row>
    <row r="5535" spans="2:21" ht="15" hidden="1" customHeight="1">
      <c r="B5535" s="202"/>
      <c r="U5535" s="209"/>
    </row>
    <row r="5536" spans="2:21" ht="15" hidden="1" customHeight="1">
      <c r="B5536" s="202"/>
      <c r="U5536" s="209"/>
    </row>
    <row r="5537" spans="2:21" ht="15" hidden="1" customHeight="1">
      <c r="B5537" s="202"/>
      <c r="U5537" s="209"/>
    </row>
    <row r="5538" spans="2:21" ht="15" hidden="1" customHeight="1">
      <c r="B5538" s="202"/>
      <c r="U5538" s="209"/>
    </row>
    <row r="5539" spans="2:21" ht="15" hidden="1" customHeight="1">
      <c r="B5539" s="202"/>
      <c r="U5539" s="209"/>
    </row>
    <row r="5540" spans="2:21" ht="15" hidden="1" customHeight="1">
      <c r="B5540" s="202"/>
      <c r="U5540" s="209"/>
    </row>
    <row r="5541" spans="2:21" ht="15" hidden="1" customHeight="1">
      <c r="B5541" s="202"/>
      <c r="U5541" s="209"/>
    </row>
    <row r="5542" spans="2:21" ht="15" hidden="1" customHeight="1">
      <c r="B5542" s="202"/>
      <c r="U5542" s="209"/>
    </row>
    <row r="5543" spans="2:21" ht="15" hidden="1" customHeight="1">
      <c r="B5543" s="202"/>
      <c r="U5543" s="209"/>
    </row>
    <row r="5544" spans="2:21" ht="15" hidden="1" customHeight="1">
      <c r="B5544" s="202"/>
      <c r="U5544" s="209"/>
    </row>
    <row r="5545" spans="2:21" ht="15" hidden="1" customHeight="1">
      <c r="B5545" s="202"/>
      <c r="U5545" s="209"/>
    </row>
    <row r="5546" spans="2:21" ht="15" hidden="1" customHeight="1">
      <c r="B5546" s="202"/>
      <c r="U5546" s="209"/>
    </row>
    <row r="5547" spans="2:21" ht="15" hidden="1" customHeight="1">
      <c r="B5547" s="202"/>
      <c r="U5547" s="209"/>
    </row>
    <row r="5548" spans="2:21" ht="15" hidden="1" customHeight="1">
      <c r="B5548" s="202"/>
      <c r="U5548" s="209"/>
    </row>
    <row r="5549" spans="2:21" ht="15" hidden="1" customHeight="1">
      <c r="B5549" s="202"/>
      <c r="U5549" s="209"/>
    </row>
    <row r="5550" spans="2:21" ht="15" hidden="1" customHeight="1">
      <c r="B5550" s="202"/>
      <c r="U5550" s="209"/>
    </row>
    <row r="5551" spans="2:21" ht="15" hidden="1" customHeight="1">
      <c r="B5551" s="202"/>
      <c r="U5551" s="209"/>
    </row>
    <row r="5552" spans="2:21" ht="15" hidden="1" customHeight="1">
      <c r="B5552" s="202"/>
      <c r="U5552" s="209"/>
    </row>
    <row r="5553" spans="2:21" ht="15" hidden="1" customHeight="1">
      <c r="B5553" s="202"/>
      <c r="U5553" s="209"/>
    </row>
    <row r="5554" spans="2:21" ht="15" hidden="1" customHeight="1">
      <c r="B5554" s="202"/>
      <c r="U5554" s="209"/>
    </row>
    <row r="5555" spans="2:21" ht="15" hidden="1" customHeight="1">
      <c r="B5555" s="202"/>
      <c r="U5555" s="209"/>
    </row>
    <row r="5556" spans="2:21" ht="15" hidden="1" customHeight="1">
      <c r="B5556" s="202"/>
      <c r="U5556" s="209"/>
    </row>
    <row r="5557" spans="2:21" ht="15" hidden="1" customHeight="1">
      <c r="B5557" s="202"/>
      <c r="U5557" s="209"/>
    </row>
    <row r="5558" spans="2:21" ht="15" hidden="1" customHeight="1">
      <c r="B5558" s="202"/>
      <c r="U5558" s="209"/>
    </row>
    <row r="5559" spans="2:21" ht="15" hidden="1" customHeight="1">
      <c r="B5559" s="202"/>
      <c r="U5559" s="209"/>
    </row>
    <row r="5560" spans="2:21" ht="15" hidden="1" customHeight="1">
      <c r="B5560" s="202"/>
      <c r="U5560" s="209"/>
    </row>
    <row r="5561" spans="2:21" ht="15" hidden="1" customHeight="1">
      <c r="B5561" s="202"/>
      <c r="U5561" s="209"/>
    </row>
    <row r="5562" spans="2:21" ht="15" hidden="1" customHeight="1">
      <c r="B5562" s="202"/>
      <c r="U5562" s="209"/>
    </row>
    <row r="5563" spans="2:21" ht="15" hidden="1" customHeight="1">
      <c r="B5563" s="202"/>
      <c r="U5563" s="209"/>
    </row>
    <row r="5564" spans="2:21" ht="15" hidden="1" customHeight="1">
      <c r="B5564" s="202"/>
      <c r="U5564" s="209"/>
    </row>
    <row r="5565" spans="2:21" ht="15" hidden="1" customHeight="1">
      <c r="B5565" s="202"/>
      <c r="U5565" s="209"/>
    </row>
    <row r="5566" spans="2:21" ht="15" hidden="1" customHeight="1">
      <c r="B5566" s="202"/>
      <c r="U5566" s="209"/>
    </row>
    <row r="5567" spans="2:21" ht="15" hidden="1" customHeight="1">
      <c r="B5567" s="202"/>
      <c r="U5567" s="209"/>
    </row>
    <row r="5568" spans="2:21" ht="15" hidden="1" customHeight="1">
      <c r="B5568" s="202"/>
      <c r="U5568" s="209"/>
    </row>
    <row r="5569" spans="2:21" ht="15" hidden="1" customHeight="1">
      <c r="B5569" s="202"/>
      <c r="U5569" s="209"/>
    </row>
    <row r="5570" spans="2:21" ht="15" hidden="1" customHeight="1">
      <c r="B5570" s="202"/>
      <c r="U5570" s="209"/>
    </row>
    <row r="5571" spans="2:21" ht="15" hidden="1" customHeight="1">
      <c r="B5571" s="202"/>
      <c r="U5571" s="209"/>
    </row>
    <row r="5572" spans="2:21" ht="15" hidden="1" customHeight="1">
      <c r="B5572" s="202"/>
      <c r="U5572" s="209"/>
    </row>
    <row r="5573" spans="2:21" ht="15" hidden="1" customHeight="1">
      <c r="B5573" s="202"/>
      <c r="U5573" s="209"/>
    </row>
    <row r="5574" spans="2:21" ht="15" hidden="1" customHeight="1">
      <c r="B5574" s="202"/>
      <c r="U5574" s="209"/>
    </row>
    <row r="5575" spans="2:21" ht="15" hidden="1" customHeight="1">
      <c r="B5575" s="202"/>
      <c r="U5575" s="209"/>
    </row>
    <row r="5576" spans="2:21" ht="15" hidden="1" customHeight="1">
      <c r="B5576" s="202"/>
      <c r="U5576" s="209"/>
    </row>
    <row r="5577" spans="2:21" ht="15" hidden="1" customHeight="1">
      <c r="B5577" s="202"/>
      <c r="U5577" s="209"/>
    </row>
    <row r="5578" spans="2:21" ht="15" hidden="1" customHeight="1">
      <c r="B5578" s="202"/>
      <c r="U5578" s="209"/>
    </row>
    <row r="5579" spans="2:21" ht="15" hidden="1" customHeight="1">
      <c r="B5579" s="202"/>
      <c r="U5579" s="209"/>
    </row>
    <row r="5580" spans="2:21" ht="15" hidden="1" customHeight="1">
      <c r="B5580" s="202"/>
      <c r="U5580" s="209"/>
    </row>
    <row r="5581" spans="2:21" ht="15" hidden="1" customHeight="1">
      <c r="B5581" s="202"/>
      <c r="U5581" s="209"/>
    </row>
    <row r="5582" spans="2:21" ht="15" hidden="1" customHeight="1">
      <c r="B5582" s="202"/>
      <c r="U5582" s="209"/>
    </row>
    <row r="5583" spans="2:21" ht="15" hidden="1" customHeight="1">
      <c r="B5583" s="202"/>
      <c r="U5583" s="209"/>
    </row>
    <row r="5584" spans="2:21" ht="15" hidden="1" customHeight="1">
      <c r="B5584" s="202"/>
      <c r="U5584" s="209"/>
    </row>
    <row r="5585" spans="2:21" ht="15" hidden="1" customHeight="1">
      <c r="B5585" s="202"/>
      <c r="U5585" s="209"/>
    </row>
    <row r="5586" spans="2:21" ht="15" hidden="1" customHeight="1">
      <c r="B5586" s="202"/>
      <c r="U5586" s="209"/>
    </row>
    <row r="5587" spans="2:21" ht="15" hidden="1" customHeight="1">
      <c r="B5587" s="202"/>
      <c r="U5587" s="209"/>
    </row>
    <row r="5588" spans="2:21" ht="15" hidden="1" customHeight="1">
      <c r="B5588" s="202"/>
      <c r="U5588" s="209"/>
    </row>
    <row r="5589" spans="2:21" ht="15" hidden="1" customHeight="1">
      <c r="B5589" s="202"/>
      <c r="U5589" s="209"/>
    </row>
    <row r="5590" spans="2:21" ht="15" hidden="1" customHeight="1">
      <c r="B5590" s="202"/>
      <c r="U5590" s="209"/>
    </row>
    <row r="5591" spans="2:21" ht="15" hidden="1" customHeight="1">
      <c r="B5591" s="202"/>
      <c r="U5591" s="209"/>
    </row>
    <row r="5592" spans="2:21" ht="15" hidden="1" customHeight="1">
      <c r="B5592" s="202"/>
      <c r="U5592" s="209"/>
    </row>
    <row r="5593" spans="2:21" ht="15" hidden="1" customHeight="1">
      <c r="B5593" s="202"/>
      <c r="U5593" s="209"/>
    </row>
    <row r="5594" spans="2:21" ht="15" hidden="1" customHeight="1">
      <c r="B5594" s="202"/>
      <c r="U5594" s="209"/>
    </row>
    <row r="5595" spans="2:21" ht="15" hidden="1" customHeight="1">
      <c r="B5595" s="202"/>
      <c r="U5595" s="209"/>
    </row>
    <row r="5596" spans="2:21" ht="15" hidden="1" customHeight="1">
      <c r="B5596" s="202"/>
      <c r="U5596" s="209"/>
    </row>
    <row r="5597" spans="2:21" ht="15" hidden="1" customHeight="1">
      <c r="B5597" s="202"/>
      <c r="U5597" s="209"/>
    </row>
    <row r="5598" spans="2:21" ht="15" hidden="1" customHeight="1">
      <c r="B5598" s="202"/>
      <c r="U5598" s="209"/>
    </row>
    <row r="5599" spans="2:21" ht="15" hidden="1" customHeight="1">
      <c r="B5599" s="202"/>
      <c r="U5599" s="209"/>
    </row>
    <row r="5600" spans="2:21" ht="15" hidden="1" customHeight="1">
      <c r="B5600" s="202"/>
      <c r="U5600" s="209"/>
    </row>
    <row r="5601" spans="2:21" ht="15" hidden="1" customHeight="1">
      <c r="B5601" s="202"/>
      <c r="U5601" s="209"/>
    </row>
    <row r="5602" spans="2:21" ht="15" hidden="1" customHeight="1">
      <c r="B5602" s="202"/>
      <c r="U5602" s="209"/>
    </row>
    <row r="5603" spans="2:21" ht="15" hidden="1" customHeight="1">
      <c r="B5603" s="202"/>
      <c r="U5603" s="209"/>
    </row>
    <row r="5604" spans="2:21" ht="15" hidden="1" customHeight="1">
      <c r="B5604" s="202"/>
      <c r="U5604" s="209"/>
    </row>
    <row r="5605" spans="2:21" ht="15" hidden="1" customHeight="1">
      <c r="B5605" s="202"/>
      <c r="U5605" s="209"/>
    </row>
    <row r="5606" spans="2:21" ht="15" hidden="1" customHeight="1">
      <c r="B5606" s="202"/>
      <c r="U5606" s="209"/>
    </row>
    <row r="5607" spans="2:21" ht="15" hidden="1" customHeight="1">
      <c r="B5607" s="202"/>
      <c r="U5607" s="209"/>
    </row>
    <row r="5608" spans="2:21" ht="15" hidden="1" customHeight="1">
      <c r="B5608" s="202"/>
      <c r="U5608" s="209"/>
    </row>
    <row r="5609" spans="2:21" ht="15" hidden="1" customHeight="1">
      <c r="B5609" s="202"/>
      <c r="U5609" s="209"/>
    </row>
    <row r="5610" spans="2:21" ht="15" hidden="1" customHeight="1">
      <c r="B5610" s="202"/>
      <c r="U5610" s="209"/>
    </row>
    <row r="5611" spans="2:21" ht="15" hidden="1" customHeight="1">
      <c r="B5611" s="202"/>
      <c r="U5611" s="209"/>
    </row>
    <row r="5612" spans="2:21" ht="15" hidden="1" customHeight="1">
      <c r="B5612" s="202"/>
      <c r="U5612" s="209"/>
    </row>
    <row r="5613" spans="2:21" ht="15" hidden="1" customHeight="1">
      <c r="B5613" s="202"/>
      <c r="U5613" s="209"/>
    </row>
    <row r="5614" spans="2:21" ht="15" hidden="1" customHeight="1">
      <c r="B5614" s="202"/>
      <c r="U5614" s="209"/>
    </row>
    <row r="5615" spans="2:21" ht="15" hidden="1" customHeight="1">
      <c r="B5615" s="202"/>
      <c r="U5615" s="209"/>
    </row>
    <row r="5616" spans="2:21" ht="15" hidden="1" customHeight="1">
      <c r="B5616" s="202"/>
      <c r="U5616" s="209"/>
    </row>
    <row r="5617" spans="2:21" ht="15" hidden="1" customHeight="1">
      <c r="B5617" s="202"/>
      <c r="U5617" s="209"/>
    </row>
    <row r="5618" spans="2:21" ht="15" hidden="1" customHeight="1">
      <c r="B5618" s="202"/>
      <c r="U5618" s="209"/>
    </row>
    <row r="5619" spans="2:21" ht="15" hidden="1" customHeight="1">
      <c r="B5619" s="202"/>
      <c r="U5619" s="209"/>
    </row>
    <row r="5620" spans="2:21" ht="15" hidden="1" customHeight="1">
      <c r="B5620" s="202"/>
      <c r="U5620" s="209"/>
    </row>
    <row r="5621" spans="2:21" ht="15" hidden="1" customHeight="1">
      <c r="B5621" s="202"/>
      <c r="U5621" s="209"/>
    </row>
    <row r="5622" spans="2:21" ht="15" hidden="1" customHeight="1">
      <c r="B5622" s="202"/>
      <c r="U5622" s="209"/>
    </row>
    <row r="5623" spans="2:21" ht="15" hidden="1" customHeight="1">
      <c r="B5623" s="202"/>
      <c r="U5623" s="209"/>
    </row>
    <row r="5624" spans="2:21" ht="15" hidden="1" customHeight="1">
      <c r="B5624" s="202"/>
      <c r="U5624" s="209"/>
    </row>
    <row r="5625" spans="2:21" ht="15" hidden="1" customHeight="1">
      <c r="B5625" s="202"/>
      <c r="U5625" s="209"/>
    </row>
    <row r="5626" spans="2:21" ht="15" hidden="1" customHeight="1">
      <c r="B5626" s="202"/>
      <c r="U5626" s="209"/>
    </row>
    <row r="5627" spans="2:21" ht="15" hidden="1" customHeight="1">
      <c r="B5627" s="202"/>
      <c r="U5627" s="209"/>
    </row>
    <row r="5628" spans="2:21" ht="15" hidden="1" customHeight="1">
      <c r="B5628" s="202"/>
      <c r="U5628" s="209"/>
    </row>
    <row r="5629" spans="2:21" ht="15" hidden="1" customHeight="1">
      <c r="B5629" s="202"/>
      <c r="U5629" s="209"/>
    </row>
    <row r="5630" spans="2:21" ht="15" hidden="1" customHeight="1">
      <c r="B5630" s="202"/>
      <c r="U5630" s="209"/>
    </row>
    <row r="5631" spans="2:21" ht="15" hidden="1" customHeight="1">
      <c r="B5631" s="202"/>
      <c r="U5631" s="209"/>
    </row>
    <row r="5632" spans="2:21" ht="15" hidden="1" customHeight="1">
      <c r="B5632" s="202"/>
      <c r="U5632" s="209"/>
    </row>
    <row r="5633" spans="2:21" ht="15" hidden="1" customHeight="1">
      <c r="B5633" s="202"/>
      <c r="U5633" s="209"/>
    </row>
    <row r="5634" spans="2:21" ht="15" hidden="1" customHeight="1">
      <c r="B5634" s="202"/>
      <c r="U5634" s="209"/>
    </row>
    <row r="5635" spans="2:21" ht="15" hidden="1" customHeight="1">
      <c r="B5635" s="202"/>
      <c r="U5635" s="209"/>
    </row>
    <row r="5636" spans="2:21" ht="15" hidden="1" customHeight="1">
      <c r="B5636" s="202"/>
      <c r="U5636" s="209"/>
    </row>
    <row r="5637" spans="2:21" ht="15" hidden="1" customHeight="1">
      <c r="B5637" s="202"/>
      <c r="U5637" s="209"/>
    </row>
    <row r="5638" spans="2:21" ht="15" hidden="1" customHeight="1">
      <c r="B5638" s="202"/>
      <c r="U5638" s="209"/>
    </row>
    <row r="5639" spans="2:21" ht="15" hidden="1" customHeight="1">
      <c r="B5639" s="202"/>
      <c r="U5639" s="209"/>
    </row>
    <row r="5640" spans="2:21" ht="15" hidden="1" customHeight="1">
      <c r="B5640" s="202"/>
      <c r="U5640" s="209"/>
    </row>
    <row r="5641" spans="2:21" ht="15" hidden="1" customHeight="1">
      <c r="B5641" s="202"/>
      <c r="U5641" s="209"/>
    </row>
    <row r="5642" spans="2:21" ht="15" hidden="1" customHeight="1">
      <c r="B5642" s="202"/>
      <c r="U5642" s="209"/>
    </row>
    <row r="5643" spans="2:21" ht="15" hidden="1" customHeight="1">
      <c r="B5643" s="202"/>
      <c r="U5643" s="209"/>
    </row>
    <row r="5644" spans="2:21" ht="15" hidden="1" customHeight="1">
      <c r="B5644" s="202"/>
      <c r="U5644" s="209"/>
    </row>
    <row r="5645" spans="2:21" ht="15" hidden="1" customHeight="1">
      <c r="B5645" s="202"/>
      <c r="U5645" s="209"/>
    </row>
    <row r="5646" spans="2:21" ht="15" hidden="1" customHeight="1">
      <c r="B5646" s="202"/>
      <c r="U5646" s="209"/>
    </row>
    <row r="5647" spans="2:21" ht="15" hidden="1" customHeight="1">
      <c r="B5647" s="202"/>
      <c r="U5647" s="209"/>
    </row>
    <row r="5648" spans="2:21" ht="15" hidden="1" customHeight="1">
      <c r="B5648" s="202"/>
      <c r="U5648" s="209"/>
    </row>
    <row r="5649" spans="2:21" ht="15" hidden="1" customHeight="1">
      <c r="B5649" s="202"/>
      <c r="U5649" s="209"/>
    </row>
    <row r="5650" spans="2:21" ht="15" hidden="1" customHeight="1">
      <c r="B5650" s="202"/>
      <c r="U5650" s="209"/>
    </row>
    <row r="5651" spans="2:21" ht="15" hidden="1" customHeight="1">
      <c r="B5651" s="202"/>
      <c r="U5651" s="209"/>
    </row>
    <row r="5652" spans="2:21" ht="15" hidden="1" customHeight="1">
      <c r="B5652" s="202"/>
      <c r="U5652" s="209"/>
    </row>
    <row r="5653" spans="2:21" ht="15" hidden="1" customHeight="1">
      <c r="B5653" s="202"/>
      <c r="U5653" s="209"/>
    </row>
    <row r="5654" spans="2:21" ht="15" hidden="1" customHeight="1">
      <c r="B5654" s="202"/>
      <c r="U5654" s="209"/>
    </row>
    <row r="5655" spans="2:21" ht="15" hidden="1" customHeight="1">
      <c r="B5655" s="202"/>
      <c r="U5655" s="209"/>
    </row>
    <row r="5656" spans="2:21" ht="15" hidden="1" customHeight="1">
      <c r="B5656" s="202"/>
      <c r="U5656" s="209"/>
    </row>
    <row r="5657" spans="2:21" ht="15" hidden="1" customHeight="1">
      <c r="B5657" s="202"/>
      <c r="U5657" s="209"/>
    </row>
    <row r="5658" spans="2:21" ht="15" hidden="1" customHeight="1">
      <c r="B5658" s="202"/>
      <c r="U5658" s="209"/>
    </row>
    <row r="5659" spans="2:21" ht="15" hidden="1" customHeight="1">
      <c r="B5659" s="202"/>
      <c r="U5659" s="209"/>
    </row>
    <row r="5660" spans="2:21" ht="15" hidden="1" customHeight="1">
      <c r="B5660" s="202"/>
      <c r="U5660" s="209"/>
    </row>
    <row r="5661" spans="2:21" ht="15" hidden="1" customHeight="1">
      <c r="B5661" s="202"/>
      <c r="U5661" s="209"/>
    </row>
    <row r="5662" spans="2:21" ht="15" hidden="1" customHeight="1">
      <c r="B5662" s="202"/>
      <c r="U5662" s="209"/>
    </row>
    <row r="5663" spans="2:21" ht="15" hidden="1" customHeight="1">
      <c r="B5663" s="202"/>
      <c r="U5663" s="209"/>
    </row>
    <row r="5664" spans="2:21" ht="15" hidden="1" customHeight="1">
      <c r="B5664" s="202"/>
      <c r="U5664" s="209"/>
    </row>
    <row r="5665" spans="2:21" ht="15" hidden="1" customHeight="1">
      <c r="B5665" s="202"/>
      <c r="U5665" s="209"/>
    </row>
    <row r="5666" spans="2:21" ht="15" hidden="1" customHeight="1">
      <c r="B5666" s="202"/>
      <c r="U5666" s="209"/>
    </row>
    <row r="5667" spans="2:21" ht="15" hidden="1" customHeight="1">
      <c r="B5667" s="202"/>
      <c r="U5667" s="209"/>
    </row>
    <row r="5668" spans="2:21" ht="15" hidden="1" customHeight="1">
      <c r="B5668" s="202"/>
      <c r="U5668" s="209"/>
    </row>
    <row r="5669" spans="2:21" ht="15" hidden="1" customHeight="1">
      <c r="B5669" s="202"/>
      <c r="U5669" s="209"/>
    </row>
    <row r="5670" spans="2:21" ht="15" hidden="1" customHeight="1">
      <c r="B5670" s="202"/>
      <c r="U5670" s="209"/>
    </row>
    <row r="5671" spans="2:21" ht="15" hidden="1" customHeight="1">
      <c r="B5671" s="202"/>
      <c r="U5671" s="209"/>
    </row>
    <row r="5672" spans="2:21" ht="15" hidden="1" customHeight="1">
      <c r="B5672" s="202"/>
      <c r="U5672" s="209"/>
    </row>
    <row r="5673" spans="2:21" ht="15" hidden="1" customHeight="1">
      <c r="B5673" s="202"/>
      <c r="U5673" s="209"/>
    </row>
    <row r="5674" spans="2:21" ht="15" hidden="1" customHeight="1">
      <c r="B5674" s="202"/>
      <c r="U5674" s="209"/>
    </row>
    <row r="5675" spans="2:21" ht="15" hidden="1" customHeight="1">
      <c r="B5675" s="202"/>
      <c r="U5675" s="209"/>
    </row>
    <row r="5676" spans="2:21" ht="15" hidden="1" customHeight="1">
      <c r="B5676" s="202"/>
      <c r="U5676" s="209"/>
    </row>
    <row r="5677" spans="2:21" ht="15" hidden="1" customHeight="1">
      <c r="B5677" s="202"/>
      <c r="U5677" s="209"/>
    </row>
    <row r="5678" spans="2:21" ht="15" hidden="1" customHeight="1">
      <c r="B5678" s="202"/>
      <c r="U5678" s="209"/>
    </row>
    <row r="5679" spans="2:21" ht="15" hidden="1" customHeight="1">
      <c r="B5679" s="202"/>
      <c r="U5679" s="209"/>
    </row>
    <row r="5680" spans="2:21" ht="15" hidden="1" customHeight="1">
      <c r="B5680" s="202"/>
      <c r="U5680" s="209"/>
    </row>
    <row r="5681" spans="2:21" ht="15" hidden="1" customHeight="1">
      <c r="B5681" s="202"/>
      <c r="U5681" s="209"/>
    </row>
    <row r="5682" spans="2:21" ht="15" hidden="1" customHeight="1">
      <c r="B5682" s="202"/>
      <c r="U5682" s="209"/>
    </row>
    <row r="5683" spans="2:21" ht="15" hidden="1" customHeight="1">
      <c r="B5683" s="202"/>
      <c r="U5683" s="209"/>
    </row>
    <row r="5684" spans="2:21" ht="15" hidden="1" customHeight="1">
      <c r="B5684" s="202"/>
      <c r="U5684" s="209"/>
    </row>
    <row r="5685" spans="2:21" ht="15" hidden="1" customHeight="1">
      <c r="B5685" s="202"/>
      <c r="U5685" s="209"/>
    </row>
    <row r="5686" spans="2:21" ht="15" hidden="1" customHeight="1">
      <c r="B5686" s="202"/>
      <c r="U5686" s="209"/>
    </row>
    <row r="5687" spans="2:21" ht="15" hidden="1" customHeight="1">
      <c r="B5687" s="202"/>
      <c r="U5687" s="209"/>
    </row>
    <row r="5688" spans="2:21" ht="15" hidden="1" customHeight="1">
      <c r="B5688" s="202"/>
      <c r="U5688" s="209"/>
    </row>
    <row r="5689" spans="2:21" ht="15" hidden="1" customHeight="1">
      <c r="B5689" s="202"/>
      <c r="U5689" s="209"/>
    </row>
    <row r="5690" spans="2:21" ht="15" hidden="1" customHeight="1">
      <c r="B5690" s="202"/>
      <c r="U5690" s="209"/>
    </row>
    <row r="5691" spans="2:21" ht="15" hidden="1" customHeight="1">
      <c r="B5691" s="202"/>
      <c r="U5691" s="209"/>
    </row>
    <row r="5692" spans="2:21" ht="15" hidden="1" customHeight="1">
      <c r="B5692" s="202"/>
      <c r="U5692" s="209"/>
    </row>
    <row r="5693" spans="2:21" ht="15" hidden="1" customHeight="1">
      <c r="B5693" s="202"/>
      <c r="U5693" s="209"/>
    </row>
    <row r="5694" spans="2:21" ht="15" hidden="1" customHeight="1">
      <c r="B5694" s="202"/>
      <c r="U5694" s="209"/>
    </row>
    <row r="5695" spans="2:21" ht="15" hidden="1" customHeight="1">
      <c r="B5695" s="202"/>
      <c r="U5695" s="209"/>
    </row>
    <row r="5696" spans="2:21" ht="15" hidden="1" customHeight="1">
      <c r="B5696" s="202"/>
      <c r="U5696" s="209"/>
    </row>
    <row r="5697" spans="2:21" ht="15" hidden="1" customHeight="1">
      <c r="B5697" s="202"/>
      <c r="U5697" s="209"/>
    </row>
    <row r="5698" spans="2:21" ht="15" hidden="1" customHeight="1">
      <c r="B5698" s="202"/>
      <c r="U5698" s="209"/>
    </row>
    <row r="5699" spans="2:21" ht="15" hidden="1" customHeight="1">
      <c r="B5699" s="202"/>
      <c r="U5699" s="209"/>
    </row>
    <row r="5700" spans="2:21" ht="15" hidden="1" customHeight="1">
      <c r="B5700" s="202"/>
      <c r="U5700" s="209"/>
    </row>
    <row r="5701" spans="2:21" ht="15" hidden="1" customHeight="1">
      <c r="B5701" s="202"/>
      <c r="U5701" s="209"/>
    </row>
    <row r="5702" spans="2:21" ht="15" hidden="1" customHeight="1">
      <c r="B5702" s="202"/>
      <c r="U5702" s="209"/>
    </row>
    <row r="5703" spans="2:21" ht="15" hidden="1" customHeight="1">
      <c r="B5703" s="202"/>
      <c r="U5703" s="209"/>
    </row>
    <row r="5704" spans="2:21" ht="15" hidden="1" customHeight="1">
      <c r="B5704" s="202"/>
      <c r="U5704" s="209"/>
    </row>
    <row r="5705" spans="2:21" ht="15" hidden="1" customHeight="1">
      <c r="B5705" s="202"/>
      <c r="U5705" s="209"/>
    </row>
    <row r="5706" spans="2:21" ht="15" hidden="1" customHeight="1">
      <c r="B5706" s="202"/>
      <c r="U5706" s="209"/>
    </row>
    <row r="5707" spans="2:21" ht="15" hidden="1" customHeight="1">
      <c r="B5707" s="202"/>
      <c r="U5707" s="209"/>
    </row>
    <row r="5708" spans="2:21" ht="15" hidden="1" customHeight="1">
      <c r="B5708" s="202"/>
      <c r="U5708" s="209"/>
    </row>
    <row r="5709" spans="2:21" ht="15" hidden="1" customHeight="1">
      <c r="B5709" s="202"/>
      <c r="U5709" s="209"/>
    </row>
    <row r="5710" spans="2:21" ht="15" hidden="1" customHeight="1">
      <c r="B5710" s="202"/>
      <c r="U5710" s="209"/>
    </row>
    <row r="5711" spans="2:21" ht="15" hidden="1" customHeight="1">
      <c r="B5711" s="202"/>
      <c r="U5711" s="209"/>
    </row>
    <row r="5712" spans="2:21" hidden="1">
      <c r="B5712" s="202"/>
      <c r="D5712" s="128"/>
      <c r="E5712" s="128"/>
      <c r="F5712" s="128"/>
      <c r="G5712" s="128"/>
      <c r="H5712" s="128"/>
      <c r="I5712" s="128"/>
      <c r="J5712" s="128"/>
      <c r="K5712" s="128"/>
      <c r="L5712" s="128"/>
      <c r="M5712" s="128"/>
      <c r="N5712" s="128"/>
      <c r="O5712" s="128"/>
      <c r="P5712" s="128"/>
    </row>
    <row r="5713" spans="2:16" hidden="1">
      <c r="B5713" s="202"/>
      <c r="D5713" s="486"/>
      <c r="E5713" s="486"/>
      <c r="F5713" s="486"/>
      <c r="G5713" s="486"/>
      <c r="H5713" s="486"/>
      <c r="I5713" s="486"/>
      <c r="J5713" s="486"/>
      <c r="K5713" s="486"/>
      <c r="L5713" s="486"/>
      <c r="M5713" s="486"/>
      <c r="N5713" s="486"/>
      <c r="O5713" s="486"/>
      <c r="P5713" s="486"/>
    </row>
    <row r="5714" spans="2:16" hidden="1">
      <c r="B5714" s="202"/>
      <c r="D5714" s="486"/>
      <c r="E5714" s="486"/>
      <c r="F5714" s="486"/>
      <c r="G5714" s="486"/>
      <c r="H5714" s="486"/>
      <c r="I5714" s="486"/>
      <c r="J5714" s="486"/>
      <c r="K5714" s="486"/>
      <c r="L5714" s="486"/>
      <c r="M5714" s="486"/>
      <c r="N5714" s="486"/>
      <c r="O5714" s="486"/>
      <c r="P5714" s="486"/>
    </row>
    <row r="5715" spans="2:16" hidden="1">
      <c r="B5715" s="202"/>
    </row>
    <row r="5716" spans="2:16" hidden="1">
      <c r="B5716" s="202"/>
    </row>
    <row r="5717" spans="2:16" hidden="1">
      <c r="B5717" s="202"/>
    </row>
    <row r="5718" spans="2:16" hidden="1">
      <c r="B5718" s="202"/>
    </row>
    <row r="5719" spans="2:16" hidden="1">
      <c r="B5719" s="202"/>
    </row>
    <row r="5720" spans="2:16" hidden="1">
      <c r="B5720" s="202"/>
    </row>
    <row r="5721" spans="2:16" hidden="1">
      <c r="B5721" s="202"/>
    </row>
    <row r="5722" spans="2:16" hidden="1">
      <c r="D5722" s="83">
        <f>D5717-D5710</f>
        <v>0</v>
      </c>
      <c r="E5722" s="83">
        <f t="shared" ref="E5722:P5722" si="4096">E5717-E5710</f>
        <v>0</v>
      </c>
      <c r="F5722" s="83">
        <f t="shared" si="4096"/>
        <v>0</v>
      </c>
      <c r="G5722" s="83">
        <f t="shared" si="4096"/>
        <v>0</v>
      </c>
      <c r="H5722" s="83">
        <f t="shared" si="4096"/>
        <v>0</v>
      </c>
      <c r="I5722" s="83">
        <f t="shared" si="4096"/>
        <v>0</v>
      </c>
      <c r="J5722" s="83">
        <f t="shared" si="4096"/>
        <v>0</v>
      </c>
      <c r="K5722" s="83">
        <f t="shared" si="4096"/>
        <v>0</v>
      </c>
      <c r="L5722" s="83">
        <f t="shared" si="4096"/>
        <v>0</v>
      </c>
      <c r="M5722" s="83">
        <f t="shared" si="4096"/>
        <v>0</v>
      </c>
      <c r="N5722" s="83">
        <f t="shared" si="4096"/>
        <v>0</v>
      </c>
      <c r="O5722" s="83">
        <f t="shared" si="4096"/>
        <v>0</v>
      </c>
      <c r="P5722" s="83">
        <f t="shared" si="4096"/>
        <v>0</v>
      </c>
    </row>
    <row r="5723" spans="2:16" hidden="1"/>
    <row r="5724" spans="2:16">
      <c r="D5724" s="500"/>
      <c r="E5724" s="500"/>
      <c r="F5724" s="500"/>
      <c r="G5724" s="500"/>
      <c r="H5724" s="500"/>
      <c r="I5724" s="500"/>
      <c r="J5724" s="500"/>
      <c r="K5724" s="500"/>
      <c r="L5724" s="500"/>
      <c r="M5724" s="500"/>
      <c r="N5724" s="500"/>
      <c r="O5724" s="500"/>
      <c r="P5724" s="500"/>
    </row>
  </sheetData>
  <sheetProtection selectLockedCells="1"/>
  <autoFilter ref="A1:U5711" xr:uid="{00000000-0009-0000-0000-000000000000}">
    <filterColumn colId="20">
      <filters>
        <filter val="1.0"/>
      </filters>
    </filterColumn>
  </autoFilter>
  <customSheetViews>
    <customSheetView guid="{D2EAEDA9-9A26-478D-AA51-4B890884D12C}" scale="80" showPageBreaks="1" hiddenColumns="1">
      <pane xSplit="3" ySplit="5" topLeftCell="D6" activePane="bottomRight" state="frozen"/>
      <selection pane="bottomRight" activeCell="E7" sqref="E7"/>
      <pageMargins left="0.17" right="0.24" top="0.26" bottom="0.18" header="0.17" footer="0.16"/>
      <pageSetup paperSize="5" scale="93" orientation="landscape" r:id="rId1"/>
      <headerFooter alignWithMargins="0"/>
    </customSheetView>
  </customSheetViews>
  <mergeCells count="2">
    <mergeCell ref="D2:K2"/>
    <mergeCell ref="L2:O2"/>
  </mergeCells>
  <phoneticPr fontId="16" type="noConversion"/>
  <pageMargins left="0" right="0" top="0.08" bottom="0.33" header="0.17" footer="0.16"/>
  <pageSetup paperSize="5" scale="84" orientation="landscape" r:id="rId2"/>
  <headerFooter alignWithMargins="0">
    <oddFooter xml:space="preserve">&amp;L&amp;8Page &amp;P of &amp;N
&amp;D
&amp;T&amp;R&amp;8
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1"/>
  <sheetViews>
    <sheetView tabSelected="1" zoomScaleNormal="100" workbookViewId="0">
      <selection activeCell="C9" sqref="C9"/>
    </sheetView>
  </sheetViews>
  <sheetFormatPr defaultColWidth="8.88671875" defaultRowHeight="15"/>
  <cols>
    <col min="1" max="1" width="3.44140625" style="16" customWidth="1"/>
    <col min="2" max="2" width="6.77734375" style="16" customWidth="1"/>
    <col min="3" max="3" width="32.6640625" style="499" customWidth="1"/>
    <col min="4" max="5" width="8.88671875" style="16"/>
    <col min="6" max="6" width="9.109375" style="16" customWidth="1"/>
    <col min="7" max="16384" width="8.88671875" style="16"/>
  </cols>
  <sheetData>
    <row r="1" spans="1:17" s="5" customFormat="1" ht="15" customHeight="1">
      <c r="C1" s="496" t="s">
        <v>2894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</row>
    <row r="2" spans="1:17" s="14" customFormat="1" ht="15.75" customHeight="1">
      <c r="C2" s="497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3"/>
    </row>
    <row r="3" spans="1:17" s="14" customFormat="1" ht="12" thickBot="1">
      <c r="C3" s="49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1"/>
    </row>
    <row r="4" spans="1:17" s="5" customFormat="1" ht="16.5" customHeight="1" thickBot="1">
      <c r="C4" s="5" t="s">
        <v>0</v>
      </c>
      <c r="D4" s="630" t="s">
        <v>1</v>
      </c>
      <c r="E4" s="631" t="s">
        <v>2</v>
      </c>
      <c r="F4" s="631" t="s">
        <v>3</v>
      </c>
      <c r="G4" s="631" t="s">
        <v>4</v>
      </c>
      <c r="H4" s="631" t="s">
        <v>5</v>
      </c>
      <c r="I4" s="631" t="s">
        <v>6</v>
      </c>
      <c r="J4" s="631" t="s">
        <v>7</v>
      </c>
      <c r="K4" s="631" t="s">
        <v>8</v>
      </c>
      <c r="L4" s="631" t="s">
        <v>9</v>
      </c>
      <c r="M4" s="631" t="s">
        <v>10</v>
      </c>
      <c r="N4" s="631" t="s">
        <v>11</v>
      </c>
      <c r="O4" s="631" t="s">
        <v>12</v>
      </c>
      <c r="P4" s="632" t="s">
        <v>14</v>
      </c>
    </row>
    <row r="5" spans="1:17" s="60" customFormat="1" ht="15.75" customHeight="1" thickBot="1">
      <c r="A5" s="60" t="s">
        <v>15</v>
      </c>
      <c r="B5" s="213">
        <v>9</v>
      </c>
      <c r="C5" s="17" t="s">
        <v>1131</v>
      </c>
      <c r="D5" s="633">
        <v>3757.5214656242247</v>
      </c>
      <c r="E5" s="634">
        <v>3683.2550956802943</v>
      </c>
      <c r="F5" s="634">
        <v>4254.847478816444</v>
      </c>
      <c r="G5" s="634">
        <v>3583.3966769260965</v>
      </c>
      <c r="H5" s="634">
        <v>3860.3635127451066</v>
      </c>
      <c r="I5" s="634">
        <v>4470.1220680397319</v>
      </c>
      <c r="J5" s="634">
        <v>4548.6896844919793</v>
      </c>
      <c r="K5" s="634">
        <v>3920.9971711229941</v>
      </c>
      <c r="L5" s="634">
        <v>4110.425245989305</v>
      </c>
      <c r="M5" s="634">
        <v>6012.604657754011</v>
      </c>
      <c r="N5" s="634">
        <v>4942.9027860962569</v>
      </c>
      <c r="O5" s="634">
        <v>5227.5741567135519</v>
      </c>
      <c r="P5" s="635">
        <v>52372.7</v>
      </c>
      <c r="Q5" s="523"/>
    </row>
    <row r="6" spans="1:17" s="5" customFormat="1" ht="15.75" customHeight="1" thickBot="1">
      <c r="A6" s="5" t="s">
        <v>16</v>
      </c>
      <c r="B6" s="7">
        <v>18</v>
      </c>
      <c r="C6" s="19" t="s">
        <v>1141</v>
      </c>
      <c r="D6" s="30">
        <v>58.199999999999996</v>
      </c>
      <c r="E6" s="24">
        <v>26.200000000000003</v>
      </c>
      <c r="F6" s="24">
        <v>27.1</v>
      </c>
      <c r="G6" s="24">
        <v>31.1</v>
      </c>
      <c r="H6" s="24">
        <v>43.3</v>
      </c>
      <c r="I6" s="24">
        <v>83</v>
      </c>
      <c r="J6" s="24">
        <v>66.099999999999994</v>
      </c>
      <c r="K6" s="24">
        <v>36.200000000000003</v>
      </c>
      <c r="L6" s="24">
        <v>31.099999999999998</v>
      </c>
      <c r="M6" s="24">
        <v>33</v>
      </c>
      <c r="N6" s="24">
        <v>46.300000000000004</v>
      </c>
      <c r="O6" s="24">
        <v>26.299999999999983</v>
      </c>
      <c r="P6" s="31">
        <v>507.9</v>
      </c>
    </row>
    <row r="7" spans="1:17" s="5" customFormat="1" ht="15.75" customHeight="1" thickBot="1">
      <c r="A7" s="5" t="s">
        <v>17</v>
      </c>
      <c r="B7" s="12">
        <v>27</v>
      </c>
      <c r="C7" s="19" t="s">
        <v>1152</v>
      </c>
      <c r="D7" s="30">
        <v>3699.3214656242249</v>
      </c>
      <c r="E7" s="23">
        <v>3657.0550956802945</v>
      </c>
      <c r="F7" s="23">
        <v>4227.7474788164436</v>
      </c>
      <c r="G7" s="23">
        <v>3552.2966769260966</v>
      </c>
      <c r="H7" s="23">
        <v>3817.0635127451064</v>
      </c>
      <c r="I7" s="23">
        <v>4387.1220680397319</v>
      </c>
      <c r="J7" s="23">
        <v>4482.5896844919789</v>
      </c>
      <c r="K7" s="23">
        <v>3884.7971711229943</v>
      </c>
      <c r="L7" s="23">
        <v>4079.3252459893051</v>
      </c>
      <c r="M7" s="23">
        <v>5979.604657754011</v>
      </c>
      <c r="N7" s="23">
        <v>4896.6027860962568</v>
      </c>
      <c r="O7" s="23">
        <v>5201.2741567135517</v>
      </c>
      <c r="P7" s="31">
        <v>51864.800000000003</v>
      </c>
    </row>
    <row r="8" spans="1:17" s="5" customFormat="1" ht="15.75" customHeight="1" thickBot="1">
      <c r="A8" s="5" t="s">
        <v>18</v>
      </c>
      <c r="B8" s="12">
        <v>36</v>
      </c>
      <c r="C8" s="15" t="s">
        <v>1162</v>
      </c>
      <c r="D8" s="30">
        <v>5.4</v>
      </c>
      <c r="E8" s="26">
        <v>5.3</v>
      </c>
      <c r="F8" s="26">
        <v>5.6</v>
      </c>
      <c r="G8" s="26">
        <v>5</v>
      </c>
      <c r="H8" s="26">
        <v>5.0999999999999996</v>
      </c>
      <c r="I8" s="26">
        <v>4.5999999999999996</v>
      </c>
      <c r="J8" s="26">
        <v>4.5999999999999996</v>
      </c>
      <c r="K8" s="26">
        <v>5.2</v>
      </c>
      <c r="L8" s="26">
        <v>5.5</v>
      </c>
      <c r="M8" s="26">
        <v>5.9</v>
      </c>
      <c r="N8" s="26">
        <v>5.9</v>
      </c>
      <c r="O8" s="27">
        <v>5.5</v>
      </c>
      <c r="P8" s="31">
        <v>63.6</v>
      </c>
    </row>
    <row r="9" spans="1:17" s="5" customFormat="1" ht="15.75" customHeight="1" thickBot="1">
      <c r="A9" s="5" t="s">
        <v>18</v>
      </c>
      <c r="B9" s="12">
        <v>45</v>
      </c>
      <c r="C9" s="15" t="s">
        <v>2182</v>
      </c>
      <c r="D9" s="30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7">
        <v>0</v>
      </c>
      <c r="P9" s="31">
        <v>0</v>
      </c>
    </row>
    <row r="10" spans="1:17" s="5" customFormat="1" ht="15.75" customHeight="1" thickBot="1">
      <c r="A10" s="5" t="s">
        <v>18</v>
      </c>
      <c r="B10" s="12">
        <v>54</v>
      </c>
      <c r="C10" s="15" t="s">
        <v>1172</v>
      </c>
      <c r="D10" s="30">
        <v>5.4</v>
      </c>
      <c r="E10" s="25">
        <v>5.3</v>
      </c>
      <c r="F10" s="25">
        <v>5.6</v>
      </c>
      <c r="G10" s="25">
        <v>5</v>
      </c>
      <c r="H10" s="25">
        <v>5.0999999999999996</v>
      </c>
      <c r="I10" s="25">
        <v>4.5999999999999996</v>
      </c>
      <c r="J10" s="25">
        <v>4.5999999999999996</v>
      </c>
      <c r="K10" s="25">
        <v>5.2</v>
      </c>
      <c r="L10" s="25">
        <v>5.5</v>
      </c>
      <c r="M10" s="25">
        <v>5.9</v>
      </c>
      <c r="N10" s="25">
        <v>5.9</v>
      </c>
      <c r="O10" s="25">
        <v>5.5</v>
      </c>
      <c r="P10" s="31">
        <v>63.6</v>
      </c>
    </row>
    <row r="11" spans="1:17" s="5" customFormat="1" ht="15.75" customHeight="1" thickBot="1">
      <c r="A11" s="5" t="s">
        <v>989</v>
      </c>
      <c r="B11" s="12">
        <v>63</v>
      </c>
      <c r="C11" s="15" t="s">
        <v>1182</v>
      </c>
      <c r="D11" s="30">
        <v>8.6999999999999993</v>
      </c>
      <c r="E11" s="25">
        <v>8.6</v>
      </c>
      <c r="F11" s="25">
        <v>9.1</v>
      </c>
      <c r="G11" s="25">
        <v>8.1</v>
      </c>
      <c r="H11" s="25">
        <v>8.6999999999999993</v>
      </c>
      <c r="I11" s="25">
        <v>7.7</v>
      </c>
      <c r="J11" s="25">
        <v>7.8</v>
      </c>
      <c r="K11" s="25">
        <v>8.5</v>
      </c>
      <c r="L11" s="25">
        <v>8.8000000000000007</v>
      </c>
      <c r="M11" s="25">
        <v>9.3000000000000007</v>
      </c>
      <c r="N11" s="25">
        <v>9.6999999999999993</v>
      </c>
      <c r="O11" s="25">
        <v>9.5999999999999943</v>
      </c>
      <c r="P11" s="31">
        <v>104.6</v>
      </c>
    </row>
    <row r="12" spans="1:17" s="5" customFormat="1" ht="15.75" customHeight="1" thickBot="1">
      <c r="A12" s="5" t="s">
        <v>990</v>
      </c>
      <c r="B12" s="12">
        <v>72</v>
      </c>
      <c r="C12" s="15" t="s">
        <v>1202</v>
      </c>
      <c r="D12" s="30">
        <v>3.1</v>
      </c>
      <c r="E12" s="25">
        <v>3.1</v>
      </c>
      <c r="F12" s="25">
        <v>3.2</v>
      </c>
      <c r="G12" s="25">
        <v>2.9</v>
      </c>
      <c r="H12" s="25">
        <v>3</v>
      </c>
      <c r="I12" s="25">
        <v>2.8</v>
      </c>
      <c r="J12" s="25">
        <v>2.7</v>
      </c>
      <c r="K12" s="25">
        <v>3.1</v>
      </c>
      <c r="L12" s="25">
        <v>3.2</v>
      </c>
      <c r="M12" s="25">
        <v>3.4</v>
      </c>
      <c r="N12" s="25">
        <v>3.4</v>
      </c>
      <c r="O12" s="25">
        <v>3.2000000000000028</v>
      </c>
      <c r="P12" s="31">
        <v>37.1</v>
      </c>
    </row>
    <row r="13" spans="1:17" s="5" customFormat="1" ht="15.75" customHeight="1" thickBot="1">
      <c r="A13" s="5" t="s">
        <v>19</v>
      </c>
      <c r="B13" s="12">
        <v>81</v>
      </c>
      <c r="C13" s="19" t="s">
        <v>1234</v>
      </c>
      <c r="D13" s="32">
        <v>32.5</v>
      </c>
      <c r="E13" s="26">
        <v>15.9</v>
      </c>
      <c r="F13" s="26">
        <v>16.7</v>
      </c>
      <c r="G13" s="26">
        <v>14.9</v>
      </c>
      <c r="H13" s="26">
        <v>18.2</v>
      </c>
      <c r="I13" s="26">
        <v>15.9</v>
      </c>
      <c r="J13" s="26">
        <v>21.6</v>
      </c>
      <c r="K13" s="26">
        <v>17.600000000000001</v>
      </c>
      <c r="L13" s="26">
        <v>19.2</v>
      </c>
      <c r="M13" s="26">
        <v>29</v>
      </c>
      <c r="N13" s="26">
        <v>31.1</v>
      </c>
      <c r="O13" s="27">
        <v>37.599999999999994</v>
      </c>
      <c r="P13" s="31">
        <v>270.2</v>
      </c>
    </row>
    <row r="14" spans="1:17" s="5" customFormat="1" ht="15.75" customHeight="1" thickBot="1">
      <c r="A14" s="5" t="s">
        <v>20</v>
      </c>
      <c r="B14" s="12">
        <v>90</v>
      </c>
      <c r="C14" s="19" t="s">
        <v>1256</v>
      </c>
      <c r="D14" s="32">
        <v>22.8</v>
      </c>
      <c r="E14" s="26">
        <v>10.7</v>
      </c>
      <c r="F14" s="26">
        <v>11.2</v>
      </c>
      <c r="G14" s="26">
        <v>14.9</v>
      </c>
      <c r="H14" s="26">
        <v>12.2</v>
      </c>
      <c r="I14" s="26">
        <v>10.5</v>
      </c>
      <c r="J14" s="26">
        <v>14.5</v>
      </c>
      <c r="K14" s="26">
        <v>11.9</v>
      </c>
      <c r="L14" s="26">
        <v>13</v>
      </c>
      <c r="M14" s="26">
        <v>20</v>
      </c>
      <c r="N14" s="26">
        <v>21.9</v>
      </c>
      <c r="O14" s="27">
        <v>36.200000000000017</v>
      </c>
      <c r="P14" s="31">
        <v>199.8</v>
      </c>
    </row>
    <row r="15" spans="1:17" s="5" customFormat="1" ht="15.75" customHeight="1" thickBot="1">
      <c r="A15" s="5" t="s">
        <v>21</v>
      </c>
      <c r="B15" s="12">
        <v>99</v>
      </c>
      <c r="C15" s="19" t="s">
        <v>1212</v>
      </c>
      <c r="D15" s="32">
        <v>15.6</v>
      </c>
      <c r="E15" s="26">
        <v>12.8</v>
      </c>
      <c r="F15" s="26">
        <v>14.6</v>
      </c>
      <c r="G15" s="26">
        <v>13.8</v>
      </c>
      <c r="H15" s="26">
        <v>12.7</v>
      </c>
      <c r="I15" s="26">
        <v>15</v>
      </c>
      <c r="J15" s="26">
        <v>15.5</v>
      </c>
      <c r="K15" s="26">
        <v>10.7</v>
      </c>
      <c r="L15" s="26">
        <v>12.4</v>
      </c>
      <c r="M15" s="26">
        <v>15</v>
      </c>
      <c r="N15" s="26">
        <v>12.8</v>
      </c>
      <c r="O15" s="27">
        <v>14.999999999999972</v>
      </c>
      <c r="P15" s="31">
        <v>165.9</v>
      </c>
    </row>
    <row r="16" spans="1:17" s="5" customFormat="1" ht="15.75" customHeight="1" thickBot="1">
      <c r="A16" s="15" t="s">
        <v>22</v>
      </c>
      <c r="B16" s="7">
        <v>108</v>
      </c>
      <c r="C16" s="19" t="s">
        <v>1266</v>
      </c>
      <c r="D16" s="32">
        <v>0.7</v>
      </c>
      <c r="E16" s="26">
        <v>6</v>
      </c>
      <c r="F16" s="26">
        <v>4.7</v>
      </c>
      <c r="G16" s="26">
        <v>5.5</v>
      </c>
      <c r="H16" s="26">
        <v>5.0999999999999996</v>
      </c>
      <c r="I16" s="26">
        <v>4.7</v>
      </c>
      <c r="J16" s="26">
        <v>5.6</v>
      </c>
      <c r="K16" s="26">
        <v>6</v>
      </c>
      <c r="L16" s="26">
        <v>3.9</v>
      </c>
      <c r="M16" s="26">
        <v>4.4000000000000004</v>
      </c>
      <c r="N16" s="26">
        <v>6.2</v>
      </c>
      <c r="O16" s="27">
        <v>9.6000000000000014</v>
      </c>
      <c r="P16" s="31">
        <v>62.4</v>
      </c>
    </row>
    <row r="17" spans="1:16" s="5" customFormat="1" ht="15.75" customHeight="1" thickBot="1">
      <c r="A17" s="5" t="s">
        <v>23</v>
      </c>
      <c r="B17" s="12">
        <v>117</v>
      </c>
      <c r="C17" s="19" t="s">
        <v>1276</v>
      </c>
      <c r="D17" s="32">
        <v>3</v>
      </c>
      <c r="E17" s="26">
        <v>2.4</v>
      </c>
      <c r="F17" s="26">
        <v>2.9</v>
      </c>
      <c r="G17" s="26">
        <v>2.4</v>
      </c>
      <c r="H17" s="26">
        <v>2.9</v>
      </c>
      <c r="I17" s="26">
        <v>2.9</v>
      </c>
      <c r="J17" s="26">
        <v>2.8</v>
      </c>
      <c r="K17" s="26">
        <v>2.6</v>
      </c>
      <c r="L17" s="26">
        <v>2.7</v>
      </c>
      <c r="M17" s="26">
        <v>2.9</v>
      </c>
      <c r="N17" s="26">
        <v>2.8</v>
      </c>
      <c r="O17" s="27">
        <v>3.0999999999999979</v>
      </c>
      <c r="P17" s="31">
        <v>33.4</v>
      </c>
    </row>
    <row r="18" spans="1:16" s="5" customFormat="1" ht="15.75" customHeight="1" thickBot="1">
      <c r="A18" s="5" t="s">
        <v>24</v>
      </c>
      <c r="B18" s="12">
        <v>126</v>
      </c>
      <c r="C18" s="19" t="s">
        <v>1286</v>
      </c>
      <c r="D18" s="32">
        <v>3.7</v>
      </c>
      <c r="E18" s="26">
        <v>8.4</v>
      </c>
      <c r="F18" s="26">
        <v>7.6</v>
      </c>
      <c r="G18" s="26">
        <v>7.9</v>
      </c>
      <c r="H18" s="26">
        <v>8</v>
      </c>
      <c r="I18" s="26">
        <v>7.6</v>
      </c>
      <c r="J18" s="26">
        <v>8.3999999999999986</v>
      </c>
      <c r="K18" s="26">
        <v>8.6</v>
      </c>
      <c r="L18" s="26">
        <v>6.6</v>
      </c>
      <c r="M18" s="26">
        <v>7.3000000000000007</v>
      </c>
      <c r="N18" s="26">
        <v>9</v>
      </c>
      <c r="O18" s="26">
        <v>12.7</v>
      </c>
      <c r="P18" s="31">
        <v>95.8</v>
      </c>
    </row>
    <row r="19" spans="1:16" s="5" customFormat="1" ht="15.75" customHeight="1" thickBot="1">
      <c r="A19" s="5" t="s">
        <v>25</v>
      </c>
      <c r="B19" s="12">
        <v>135</v>
      </c>
      <c r="C19" s="19" t="s">
        <v>1296</v>
      </c>
      <c r="D19" s="32">
        <v>22.1</v>
      </c>
      <c r="E19" s="26">
        <v>17.399999999999999</v>
      </c>
      <c r="F19" s="26">
        <v>19.600000000000001</v>
      </c>
      <c r="G19" s="26">
        <v>18.8</v>
      </c>
      <c r="H19" s="26">
        <v>13</v>
      </c>
      <c r="I19" s="26">
        <v>12.1</v>
      </c>
      <c r="J19" s="26">
        <v>58.3</v>
      </c>
      <c r="K19" s="26">
        <v>116.8</v>
      </c>
      <c r="L19" s="26">
        <v>108</v>
      </c>
      <c r="M19" s="26">
        <v>112</v>
      </c>
      <c r="N19" s="26">
        <v>111.5</v>
      </c>
      <c r="O19" s="27">
        <v>18.299999999999955</v>
      </c>
      <c r="P19" s="31">
        <v>627.9</v>
      </c>
    </row>
    <row r="20" spans="1:16" s="5" customFormat="1" ht="15.75" customHeight="1" thickBot="1">
      <c r="A20" s="5" t="s">
        <v>26</v>
      </c>
      <c r="B20" s="12">
        <v>144</v>
      </c>
      <c r="C20" s="19" t="s">
        <v>1306</v>
      </c>
      <c r="D20" s="32">
        <v>151.19999999999999</v>
      </c>
      <c r="E20" s="26">
        <v>77.3</v>
      </c>
      <c r="F20" s="26">
        <v>908</v>
      </c>
      <c r="G20" s="26">
        <v>176.2</v>
      </c>
      <c r="H20" s="26">
        <v>105.8</v>
      </c>
      <c r="I20" s="26">
        <v>862.6</v>
      </c>
      <c r="J20" s="26">
        <v>196.1</v>
      </c>
      <c r="K20" s="26">
        <v>122.6</v>
      </c>
      <c r="L20" s="26">
        <v>313.89999999999998</v>
      </c>
      <c r="M20" s="26">
        <v>1158.2</v>
      </c>
      <c r="N20" s="26">
        <v>376.8</v>
      </c>
      <c r="O20" s="27">
        <v>912.80000000000018</v>
      </c>
      <c r="P20" s="31">
        <v>5361.5</v>
      </c>
    </row>
    <row r="21" spans="1:16" s="5" customFormat="1" ht="15.75" customHeight="1" thickBot="1">
      <c r="A21" s="5" t="s">
        <v>27</v>
      </c>
      <c r="B21" s="12">
        <v>153</v>
      </c>
      <c r="C21" s="19" t="s">
        <v>1316</v>
      </c>
      <c r="D21" s="32">
        <v>396.9</v>
      </c>
      <c r="E21" s="26">
        <v>289.10000000000002</v>
      </c>
      <c r="F21" s="26">
        <v>348</v>
      </c>
      <c r="G21" s="26">
        <v>284.2</v>
      </c>
      <c r="H21" s="26">
        <v>272.89999999999998</v>
      </c>
      <c r="I21" s="26">
        <v>356.7</v>
      </c>
      <c r="J21" s="26">
        <v>285.60000000000002</v>
      </c>
      <c r="K21" s="26">
        <v>265.3</v>
      </c>
      <c r="L21" s="26">
        <v>369.7</v>
      </c>
      <c r="M21" s="26">
        <v>324.8</v>
      </c>
      <c r="N21" s="26">
        <v>360.4</v>
      </c>
      <c r="O21" s="27">
        <v>361.39999999999964</v>
      </c>
      <c r="P21" s="31">
        <v>3915</v>
      </c>
    </row>
    <row r="22" spans="1:16" s="5" customFormat="1" ht="15.75" customHeight="1" thickBot="1">
      <c r="A22" s="5" t="s">
        <v>28</v>
      </c>
      <c r="B22" s="12">
        <v>162</v>
      </c>
      <c r="C22" s="19" t="s">
        <v>1326</v>
      </c>
      <c r="D22" s="32">
        <v>68.400000000000006</v>
      </c>
      <c r="E22" s="26">
        <v>44.4</v>
      </c>
      <c r="F22" s="26">
        <v>65.7</v>
      </c>
      <c r="G22" s="26">
        <v>102.6</v>
      </c>
      <c r="H22" s="26">
        <v>98.5</v>
      </c>
      <c r="I22" s="26">
        <v>128.9</v>
      </c>
      <c r="J22" s="26">
        <v>103.1</v>
      </c>
      <c r="K22" s="26">
        <v>95.8</v>
      </c>
      <c r="L22" s="26">
        <v>133.6</v>
      </c>
      <c r="M22" s="26">
        <v>125.3</v>
      </c>
      <c r="N22" s="26">
        <v>175.8</v>
      </c>
      <c r="O22" s="27">
        <v>176.20000000000005</v>
      </c>
      <c r="P22" s="31">
        <v>1318.3</v>
      </c>
    </row>
    <row r="23" spans="1:16" s="5" customFormat="1" ht="15.75" customHeight="1" thickBot="1">
      <c r="A23" s="5" t="s">
        <v>29</v>
      </c>
      <c r="B23" s="12">
        <v>171</v>
      </c>
      <c r="C23" s="19" t="s">
        <v>1336</v>
      </c>
      <c r="D23" s="32">
        <v>19</v>
      </c>
      <c r="E23" s="26">
        <v>6.3</v>
      </c>
      <c r="F23" s="26">
        <v>6.1</v>
      </c>
      <c r="G23" s="26">
        <v>6</v>
      </c>
      <c r="H23" s="26">
        <v>6.1</v>
      </c>
      <c r="I23" s="26">
        <v>5.8</v>
      </c>
      <c r="J23" s="26">
        <v>6.3</v>
      </c>
      <c r="K23" s="26">
        <v>6.4</v>
      </c>
      <c r="L23" s="26">
        <v>6.4</v>
      </c>
      <c r="M23" s="26">
        <v>6.7</v>
      </c>
      <c r="N23" s="26">
        <v>17.600000000000001</v>
      </c>
      <c r="O23" s="27">
        <v>26.300000000000011</v>
      </c>
      <c r="P23" s="31">
        <v>119</v>
      </c>
    </row>
    <row r="24" spans="1:16" s="5" customFormat="1" ht="15.75" customHeight="1" thickBot="1">
      <c r="A24" s="5" t="s">
        <v>30</v>
      </c>
      <c r="B24" s="12">
        <v>180</v>
      </c>
      <c r="C24" s="19" t="s">
        <v>1346</v>
      </c>
      <c r="D24" s="32">
        <v>19.8</v>
      </c>
      <c r="E24" s="26">
        <v>21.8</v>
      </c>
      <c r="F24" s="26">
        <v>21</v>
      </c>
      <c r="G24" s="26">
        <v>19.7</v>
      </c>
      <c r="H24" s="26">
        <v>18.8</v>
      </c>
      <c r="I24" s="26">
        <v>17.399999999999999</v>
      </c>
      <c r="J24" s="26">
        <v>18.8</v>
      </c>
      <c r="K24" s="26">
        <v>20.100000000000001</v>
      </c>
      <c r="L24" s="26">
        <v>20.5</v>
      </c>
      <c r="M24" s="26">
        <v>20.399999999999999</v>
      </c>
      <c r="N24" s="26">
        <v>19.7</v>
      </c>
      <c r="O24" s="27">
        <v>19.300000000000011</v>
      </c>
      <c r="P24" s="31">
        <v>237.3</v>
      </c>
    </row>
    <row r="25" spans="1:16" s="5" customFormat="1" ht="15.75" customHeight="1" thickBot="1">
      <c r="A25" s="5" t="s">
        <v>31</v>
      </c>
      <c r="B25" s="12">
        <v>189</v>
      </c>
      <c r="C25" s="19" t="s">
        <v>1356</v>
      </c>
      <c r="D25" s="32">
        <v>0.4</v>
      </c>
      <c r="E25" s="26">
        <v>0.2</v>
      </c>
      <c r="F25" s="26">
        <v>0.3</v>
      </c>
      <c r="G25" s="26">
        <v>0.4</v>
      </c>
      <c r="H25" s="26">
        <v>0.6</v>
      </c>
      <c r="I25" s="26">
        <v>1</v>
      </c>
      <c r="J25" s="26">
        <v>0.9</v>
      </c>
      <c r="K25" s="26">
        <v>0.4</v>
      </c>
      <c r="L25" s="26">
        <v>0.3</v>
      </c>
      <c r="M25" s="26">
        <v>0.5</v>
      </c>
      <c r="N25" s="26">
        <v>0.6</v>
      </c>
      <c r="O25" s="27">
        <v>0.40000000000000036</v>
      </c>
      <c r="P25" s="31">
        <v>6</v>
      </c>
    </row>
    <row r="26" spans="1:16" s="5" customFormat="1" ht="15.75" customHeight="1" thickBot="1">
      <c r="A26" s="9" t="s">
        <v>32</v>
      </c>
      <c r="B26" s="12">
        <v>198</v>
      </c>
      <c r="C26" s="19" t="s">
        <v>1366</v>
      </c>
      <c r="D26" s="32">
        <v>4.9384656242245999</v>
      </c>
      <c r="E26" s="26">
        <v>5.2720956802941181</v>
      </c>
      <c r="F26" s="26">
        <v>7.7644788164438516</v>
      </c>
      <c r="G26" s="26">
        <v>4.1136769260962573</v>
      </c>
      <c r="H26" s="26">
        <v>7.9805127451069513</v>
      </c>
      <c r="I26" s="26">
        <v>7.2390680397326221</v>
      </c>
      <c r="J26" s="26">
        <v>5.8066844919786096</v>
      </c>
      <c r="K26" s="26">
        <v>6.3141711229946518</v>
      </c>
      <c r="L26" s="26">
        <v>7.8422459893048133</v>
      </c>
      <c r="M26" s="26">
        <v>6.6216577540106956</v>
      </c>
      <c r="N26" s="26">
        <v>6.5197860962566851</v>
      </c>
      <c r="O26" s="27">
        <v>5.7871567135561435</v>
      </c>
      <c r="P26" s="31">
        <v>76.2</v>
      </c>
    </row>
    <row r="27" spans="1:16" s="5" customFormat="1" ht="15.75" customHeight="1" thickBot="1">
      <c r="A27" s="5" t="s">
        <v>33</v>
      </c>
      <c r="B27" s="12">
        <v>207</v>
      </c>
      <c r="C27" s="19" t="s">
        <v>1375</v>
      </c>
      <c r="D27" s="32">
        <v>44.138465624224594</v>
      </c>
      <c r="E27" s="26">
        <v>33.572095680294119</v>
      </c>
      <c r="F27" s="26">
        <v>35.164478816443854</v>
      </c>
      <c r="G27" s="26">
        <v>30.213676926096255</v>
      </c>
      <c r="H27" s="26">
        <v>33.48051274510695</v>
      </c>
      <c r="I27" s="26">
        <v>31.439068039732621</v>
      </c>
      <c r="J27" s="26">
        <v>31.806684491978608</v>
      </c>
      <c r="K27" s="26">
        <v>33.214171122994649</v>
      </c>
      <c r="L27" s="26">
        <v>35.04224598930481</v>
      </c>
      <c r="M27" s="26">
        <v>34.221657754010693</v>
      </c>
      <c r="N27" s="26">
        <v>44.419786096256686</v>
      </c>
      <c r="O27" s="26">
        <v>51.787156713556165</v>
      </c>
      <c r="P27" s="31">
        <v>438.5</v>
      </c>
    </row>
    <row r="28" spans="1:16" s="13" customFormat="1" ht="15.75" customHeight="1" thickBot="1">
      <c r="A28" s="9" t="s">
        <v>34</v>
      </c>
      <c r="B28" s="12">
        <v>216</v>
      </c>
      <c r="C28" s="20" t="s">
        <v>1386</v>
      </c>
      <c r="D28" s="32">
        <v>3.4</v>
      </c>
      <c r="E28" s="26">
        <v>2.1</v>
      </c>
      <c r="F28" s="26">
        <v>15.8</v>
      </c>
      <c r="G28" s="26">
        <v>286.10000000000002</v>
      </c>
      <c r="H28" s="26">
        <v>1.7</v>
      </c>
      <c r="I28" s="26">
        <v>2</v>
      </c>
      <c r="J28" s="26">
        <v>1</v>
      </c>
      <c r="K28" s="26">
        <v>519.70000000000005</v>
      </c>
      <c r="L28" s="26">
        <v>187.8</v>
      </c>
      <c r="M28" s="26">
        <v>462.4</v>
      </c>
      <c r="N28" s="26">
        <v>10</v>
      </c>
      <c r="O28" s="27">
        <v>469.5</v>
      </c>
      <c r="P28" s="31">
        <v>1961.5</v>
      </c>
    </row>
    <row r="29" spans="1:16" s="5" customFormat="1" ht="15.75" customHeight="1" thickBot="1">
      <c r="A29" s="5" t="s">
        <v>35</v>
      </c>
      <c r="B29" s="12">
        <v>225</v>
      </c>
      <c r="C29" s="19" t="s">
        <v>1396</v>
      </c>
      <c r="D29" s="32">
        <v>0</v>
      </c>
      <c r="E29" s="26">
        <v>7</v>
      </c>
      <c r="F29" s="26">
        <v>0</v>
      </c>
      <c r="G29" s="26">
        <v>0</v>
      </c>
      <c r="H29" s="26">
        <v>195</v>
      </c>
      <c r="I29" s="26">
        <v>0</v>
      </c>
      <c r="J29" s="26">
        <v>0</v>
      </c>
      <c r="K29" s="26">
        <v>0</v>
      </c>
      <c r="L29" s="26">
        <v>0</v>
      </c>
      <c r="M29" s="26">
        <v>545</v>
      </c>
      <c r="N29" s="26">
        <v>370</v>
      </c>
      <c r="O29" s="27">
        <v>390.79999999999995</v>
      </c>
      <c r="P29" s="31">
        <v>1507.8</v>
      </c>
    </row>
    <row r="30" spans="1:16" s="5" customFormat="1" ht="15.75" customHeight="1" thickBot="1">
      <c r="A30" s="9" t="s">
        <v>36</v>
      </c>
      <c r="B30" s="12">
        <v>234</v>
      </c>
      <c r="C30" s="19" t="s">
        <v>1406</v>
      </c>
      <c r="D30" s="32">
        <v>35.6</v>
      </c>
      <c r="E30" s="26">
        <v>220.5</v>
      </c>
      <c r="F30" s="26">
        <v>5.2</v>
      </c>
      <c r="G30" s="26">
        <v>39</v>
      </c>
      <c r="H30" s="26">
        <v>147.4</v>
      </c>
      <c r="I30" s="26">
        <v>2.1</v>
      </c>
      <c r="J30" s="26">
        <v>40.1</v>
      </c>
      <c r="K30" s="26">
        <v>123.8</v>
      </c>
      <c r="L30" s="26">
        <v>4.4000000000000004</v>
      </c>
      <c r="M30" s="26">
        <v>36.299999999999997</v>
      </c>
      <c r="N30" s="26">
        <v>170.3</v>
      </c>
      <c r="O30" s="27">
        <v>2.1999999999999318</v>
      </c>
      <c r="P30" s="31">
        <v>826.9</v>
      </c>
    </row>
    <row r="31" spans="1:16" s="5" customFormat="1" ht="15.75" customHeight="1" thickBot="1">
      <c r="A31" s="5" t="s">
        <v>37</v>
      </c>
      <c r="B31" s="12">
        <v>243</v>
      </c>
      <c r="C31" s="19" t="s">
        <v>2254</v>
      </c>
      <c r="D31" s="32">
        <v>35.6</v>
      </c>
      <c r="E31" s="26">
        <v>227.5</v>
      </c>
      <c r="F31" s="26">
        <v>5.2</v>
      </c>
      <c r="G31" s="26">
        <v>39</v>
      </c>
      <c r="H31" s="26">
        <v>342.4</v>
      </c>
      <c r="I31" s="26">
        <v>2.1</v>
      </c>
      <c r="J31" s="26">
        <v>40.1</v>
      </c>
      <c r="K31" s="26">
        <v>123.8</v>
      </c>
      <c r="L31" s="26">
        <v>4.4000000000000004</v>
      </c>
      <c r="M31" s="26">
        <v>581.29999999999995</v>
      </c>
      <c r="N31" s="26">
        <v>540.29999999999995</v>
      </c>
      <c r="O31" s="26">
        <v>392.99999999999989</v>
      </c>
      <c r="P31" s="31">
        <v>2334.6999999999998</v>
      </c>
    </row>
    <row r="32" spans="1:16" s="5" customFormat="1" ht="15.75" customHeight="1" thickBot="1">
      <c r="A32" s="15" t="s">
        <v>38</v>
      </c>
      <c r="B32" s="7">
        <v>252</v>
      </c>
      <c r="C32" s="19" t="s">
        <v>1416</v>
      </c>
      <c r="D32" s="32">
        <v>50.6</v>
      </c>
      <c r="E32" s="26">
        <v>44.6</v>
      </c>
      <c r="F32" s="26">
        <v>41.7</v>
      </c>
      <c r="G32" s="26">
        <v>36.4</v>
      </c>
      <c r="H32" s="26">
        <v>38.700000000000003</v>
      </c>
      <c r="I32" s="26">
        <v>56.2</v>
      </c>
      <c r="J32" s="26">
        <v>42.4</v>
      </c>
      <c r="K32" s="26">
        <v>41</v>
      </c>
      <c r="L32" s="26">
        <v>51.1</v>
      </c>
      <c r="M32" s="26">
        <v>52.5</v>
      </c>
      <c r="N32" s="26">
        <v>54.6</v>
      </c>
      <c r="O32" s="27">
        <v>48.699999999999989</v>
      </c>
      <c r="P32" s="31">
        <v>558.5</v>
      </c>
    </row>
    <row r="33" spans="1:17" s="5" customFormat="1" ht="15.75" customHeight="1" thickBot="1">
      <c r="A33" s="5" t="s">
        <v>93</v>
      </c>
      <c r="B33" s="12">
        <v>261</v>
      </c>
      <c r="C33" s="19" t="s">
        <v>2433</v>
      </c>
      <c r="D33" s="32">
        <v>89.6</v>
      </c>
      <c r="E33" s="26">
        <v>89.6</v>
      </c>
      <c r="F33" s="26">
        <v>89.6</v>
      </c>
      <c r="G33" s="26">
        <v>92.9</v>
      </c>
      <c r="H33" s="26">
        <v>92.9</v>
      </c>
      <c r="I33" s="26">
        <v>92.9</v>
      </c>
      <c r="J33" s="26">
        <v>92.9</v>
      </c>
      <c r="K33" s="26">
        <v>92.9</v>
      </c>
      <c r="L33" s="26">
        <v>92.9</v>
      </c>
      <c r="M33" s="26">
        <v>92.9</v>
      </c>
      <c r="N33" s="26">
        <v>92.9</v>
      </c>
      <c r="O33" s="27">
        <v>92.900000000000318</v>
      </c>
      <c r="P33" s="31">
        <v>1104.9000000000001</v>
      </c>
    </row>
    <row r="34" spans="1:17" s="5" customFormat="1" ht="15.75" customHeight="1" thickBot="1">
      <c r="A34" s="5" t="s">
        <v>2413</v>
      </c>
      <c r="B34" s="12">
        <v>270</v>
      </c>
      <c r="C34" s="19" t="s">
        <v>2409</v>
      </c>
      <c r="D34" s="32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7">
        <v>0</v>
      </c>
      <c r="P34" s="31">
        <v>0</v>
      </c>
    </row>
    <row r="35" spans="1:17" s="5" customFormat="1" ht="15.75" customHeight="1" thickBot="1">
      <c r="A35" s="5" t="s">
        <v>2414</v>
      </c>
      <c r="B35" s="12">
        <v>279</v>
      </c>
      <c r="C35" s="19" t="s">
        <v>2397</v>
      </c>
      <c r="D35" s="32">
        <v>89.6</v>
      </c>
      <c r="E35" s="26">
        <v>89.6</v>
      </c>
      <c r="F35" s="26">
        <v>89.6</v>
      </c>
      <c r="G35" s="26">
        <v>92.9</v>
      </c>
      <c r="H35" s="26">
        <v>92.9</v>
      </c>
      <c r="I35" s="26">
        <v>92.9</v>
      </c>
      <c r="J35" s="26">
        <v>92.9</v>
      </c>
      <c r="K35" s="26">
        <v>92.9</v>
      </c>
      <c r="L35" s="26">
        <v>92.9</v>
      </c>
      <c r="M35" s="26">
        <v>92.9</v>
      </c>
      <c r="N35" s="26">
        <v>92.9</v>
      </c>
      <c r="O35" s="27">
        <v>92.900000000000318</v>
      </c>
      <c r="P35" s="31">
        <v>1104.9000000000001</v>
      </c>
    </row>
    <row r="36" spans="1:17" s="5" customFormat="1" ht="15.75" customHeight="1" thickBot="1">
      <c r="A36" s="15" t="s">
        <v>39</v>
      </c>
      <c r="B36" s="7">
        <v>288</v>
      </c>
      <c r="C36" s="19" t="s">
        <v>1426</v>
      </c>
      <c r="D36" s="32">
        <v>107.1</v>
      </c>
      <c r="E36" s="26">
        <v>107.1</v>
      </c>
      <c r="F36" s="26">
        <v>107.1</v>
      </c>
      <c r="G36" s="26">
        <v>107.1</v>
      </c>
      <c r="H36" s="26">
        <v>107.1</v>
      </c>
      <c r="I36" s="26">
        <v>107.1</v>
      </c>
      <c r="J36" s="26">
        <v>107.1</v>
      </c>
      <c r="K36" s="26">
        <v>107.1</v>
      </c>
      <c r="L36" s="26">
        <v>107.1</v>
      </c>
      <c r="M36" s="26">
        <v>107.1</v>
      </c>
      <c r="N36" s="26">
        <v>107.1</v>
      </c>
      <c r="O36" s="27">
        <v>107.5</v>
      </c>
      <c r="P36" s="31">
        <v>1285.5999999999999</v>
      </c>
    </row>
    <row r="37" spans="1:17" s="5" customFormat="1" ht="15.75" customHeight="1" thickBot="1">
      <c r="A37" s="9" t="s">
        <v>40</v>
      </c>
      <c r="B37" s="12">
        <v>297</v>
      </c>
      <c r="C37" s="19" t="s">
        <v>2888</v>
      </c>
      <c r="D37" s="32">
        <v>36.1</v>
      </c>
      <c r="E37" s="26">
        <v>36</v>
      </c>
      <c r="F37" s="26">
        <v>36.1</v>
      </c>
      <c r="G37" s="26">
        <v>36</v>
      </c>
      <c r="H37" s="26">
        <v>36.1</v>
      </c>
      <c r="I37" s="26">
        <v>36.1</v>
      </c>
      <c r="J37" s="26">
        <v>36.1</v>
      </c>
      <c r="K37" s="26">
        <v>36</v>
      </c>
      <c r="L37" s="26">
        <v>36.1</v>
      </c>
      <c r="M37" s="26">
        <v>36</v>
      </c>
      <c r="N37" s="26">
        <v>36.1</v>
      </c>
      <c r="O37" s="27">
        <v>35.999999999999943</v>
      </c>
      <c r="P37" s="31">
        <v>432.7</v>
      </c>
    </row>
    <row r="38" spans="1:17" s="5" customFormat="1" ht="15.75" customHeight="1" thickBot="1">
      <c r="A38" s="15" t="s">
        <v>41</v>
      </c>
      <c r="B38" s="7">
        <v>306</v>
      </c>
      <c r="C38" s="19" t="s">
        <v>1436</v>
      </c>
      <c r="D38" s="32">
        <v>2.6</v>
      </c>
      <c r="E38" s="26">
        <v>2.6</v>
      </c>
      <c r="F38" s="26">
        <v>2.2999999999999998</v>
      </c>
      <c r="G38" s="26">
        <v>2.5</v>
      </c>
      <c r="H38" s="26">
        <v>6</v>
      </c>
      <c r="I38" s="26">
        <v>5</v>
      </c>
      <c r="J38" s="26">
        <v>7.9</v>
      </c>
      <c r="K38" s="26">
        <v>4.7</v>
      </c>
      <c r="L38" s="26">
        <v>3.9000000000000004</v>
      </c>
      <c r="M38" s="26">
        <v>6.2</v>
      </c>
      <c r="N38" s="26">
        <v>6.2000000000000011</v>
      </c>
      <c r="O38" s="26">
        <v>10.999999999999993</v>
      </c>
      <c r="P38" s="31">
        <v>60.9</v>
      </c>
    </row>
    <row r="39" spans="1:17" s="5" customFormat="1" ht="15.75" customHeight="1" thickBot="1">
      <c r="A39" s="10" t="s">
        <v>42</v>
      </c>
      <c r="B39" s="12">
        <v>315</v>
      </c>
      <c r="C39" s="19" t="s">
        <v>1446</v>
      </c>
      <c r="D39" s="32">
        <v>11.7</v>
      </c>
      <c r="E39" s="26">
        <v>6.5</v>
      </c>
      <c r="F39" s="26">
        <v>8.5</v>
      </c>
      <c r="G39" s="26">
        <v>13.299999999999999</v>
      </c>
      <c r="H39" s="26">
        <v>9.1999999999999993</v>
      </c>
      <c r="I39" s="26">
        <v>10.6</v>
      </c>
      <c r="J39" s="26">
        <v>10.6</v>
      </c>
      <c r="K39" s="26">
        <v>5.8</v>
      </c>
      <c r="L39" s="26">
        <v>5.6</v>
      </c>
      <c r="M39" s="26">
        <v>11.5</v>
      </c>
      <c r="N39" s="26">
        <v>12.6</v>
      </c>
      <c r="O39" s="27">
        <v>26.200000000000003</v>
      </c>
      <c r="P39" s="31">
        <v>132.1</v>
      </c>
    </row>
    <row r="40" spans="1:17" s="5" customFormat="1" ht="15.75" customHeight="1" thickBot="1">
      <c r="A40" s="5" t="s">
        <v>43</v>
      </c>
      <c r="B40" s="12">
        <v>324</v>
      </c>
      <c r="C40" s="19" t="s">
        <v>1456</v>
      </c>
      <c r="D40" s="32">
        <v>14.299999999999999</v>
      </c>
      <c r="E40" s="26">
        <v>9.1</v>
      </c>
      <c r="F40" s="26">
        <v>10.8</v>
      </c>
      <c r="G40" s="26">
        <v>15.799999999999999</v>
      </c>
      <c r="H40" s="26">
        <v>15.2</v>
      </c>
      <c r="I40" s="26">
        <v>15.6</v>
      </c>
      <c r="J40" s="26">
        <v>18.5</v>
      </c>
      <c r="K40" s="26">
        <v>10.5</v>
      </c>
      <c r="L40" s="26">
        <v>9.5</v>
      </c>
      <c r="M40" s="26">
        <v>17.7</v>
      </c>
      <c r="N40" s="26">
        <v>18.8</v>
      </c>
      <c r="O40" s="27">
        <v>37.199999999999996</v>
      </c>
      <c r="P40" s="31">
        <v>193</v>
      </c>
    </row>
    <row r="41" spans="1:17" s="5" customFormat="1" ht="15.75" customHeight="1" thickBot="1">
      <c r="A41" s="5" t="s">
        <v>44</v>
      </c>
      <c r="B41" s="12">
        <v>333</v>
      </c>
      <c r="C41" s="19" t="s">
        <v>1466</v>
      </c>
      <c r="D41" s="32">
        <v>0.7</v>
      </c>
      <c r="E41" s="26">
        <v>0.4</v>
      </c>
      <c r="F41" s="26">
        <v>0.4</v>
      </c>
      <c r="G41" s="26">
        <v>0.4</v>
      </c>
      <c r="H41" s="26">
        <v>0.6</v>
      </c>
      <c r="I41" s="26">
        <v>0.4</v>
      </c>
      <c r="J41" s="26">
        <v>0.4</v>
      </c>
      <c r="K41" s="26">
        <v>0.6</v>
      </c>
      <c r="L41" s="26">
        <v>0.4</v>
      </c>
      <c r="M41" s="26">
        <v>0.4</v>
      </c>
      <c r="N41" s="26">
        <v>0.4</v>
      </c>
      <c r="O41" s="27">
        <v>1</v>
      </c>
      <c r="P41" s="31">
        <v>6.1000000000000005</v>
      </c>
    </row>
    <row r="42" spans="1:17" s="5" customFormat="1" ht="15.75" customHeight="1" thickBot="1">
      <c r="A42" s="9" t="s">
        <v>1475</v>
      </c>
      <c r="B42" s="12">
        <v>342</v>
      </c>
      <c r="C42" s="19" t="s">
        <v>1486</v>
      </c>
      <c r="D42" s="32">
        <v>24.2</v>
      </c>
      <c r="E42" s="26">
        <v>14.8</v>
      </c>
      <c r="F42" s="26">
        <v>16.5</v>
      </c>
      <c r="G42" s="26">
        <v>20.9</v>
      </c>
      <c r="H42" s="26">
        <v>29.2</v>
      </c>
      <c r="I42" s="26">
        <v>73</v>
      </c>
      <c r="J42" s="26">
        <v>55.9</v>
      </c>
      <c r="K42" s="26">
        <v>26</v>
      </c>
      <c r="L42" s="26">
        <v>21.2</v>
      </c>
      <c r="M42" s="26">
        <v>18.600000000000001</v>
      </c>
      <c r="N42" s="26">
        <v>33.700000000000003</v>
      </c>
      <c r="O42" s="27">
        <v>14.5</v>
      </c>
      <c r="P42" s="31">
        <v>348.5</v>
      </c>
    </row>
    <row r="43" spans="1:17" s="5" customFormat="1" ht="15.75" customHeight="1" thickBot="1">
      <c r="A43" s="5" t="s">
        <v>1495</v>
      </c>
      <c r="B43" s="12">
        <v>351</v>
      </c>
      <c r="C43" s="19" t="s">
        <v>1506</v>
      </c>
      <c r="D43" s="32">
        <v>24.9</v>
      </c>
      <c r="E43" s="26">
        <v>2.8</v>
      </c>
      <c r="F43" s="26">
        <v>0.7</v>
      </c>
      <c r="G43" s="26">
        <v>0.1</v>
      </c>
      <c r="H43" s="26">
        <v>4.0999999999999996</v>
      </c>
      <c r="I43" s="26">
        <v>0.2</v>
      </c>
      <c r="J43" s="26">
        <v>0.2</v>
      </c>
      <c r="K43" s="26">
        <v>0</v>
      </c>
      <c r="L43" s="26">
        <v>0</v>
      </c>
      <c r="M43" s="26">
        <v>4.4000000000000004</v>
      </c>
      <c r="N43" s="26">
        <v>1.9</v>
      </c>
      <c r="O43" s="27">
        <v>0.69999999999999574</v>
      </c>
      <c r="P43" s="31">
        <v>40</v>
      </c>
    </row>
    <row r="44" spans="1:17" s="5" customFormat="1" ht="15.75" customHeight="1" thickBot="1">
      <c r="A44" s="5" t="s">
        <v>1515</v>
      </c>
      <c r="B44" s="12">
        <v>360</v>
      </c>
      <c r="C44" s="19" t="s">
        <v>1526</v>
      </c>
      <c r="D44" s="32">
        <v>0.6</v>
      </c>
      <c r="E44" s="26">
        <v>0.1</v>
      </c>
      <c r="F44" s="26">
        <v>0.1</v>
      </c>
      <c r="G44" s="26">
        <v>0.3</v>
      </c>
      <c r="H44" s="26">
        <v>0.2</v>
      </c>
      <c r="I44" s="26">
        <v>0.1</v>
      </c>
      <c r="J44" s="26">
        <v>0.3</v>
      </c>
      <c r="K44" s="26">
        <v>0.5</v>
      </c>
      <c r="L44" s="26">
        <v>0.2</v>
      </c>
      <c r="M44" s="26">
        <v>0.3</v>
      </c>
      <c r="N44" s="26">
        <v>0.2</v>
      </c>
      <c r="O44" s="26">
        <v>9.9999999999999645E-2</v>
      </c>
      <c r="P44" s="31">
        <v>3</v>
      </c>
    </row>
    <row r="45" spans="1:17" s="5" customFormat="1" ht="15.75" customHeight="1" thickBot="1">
      <c r="A45" s="9" t="s">
        <v>1536</v>
      </c>
      <c r="B45" s="12">
        <v>369</v>
      </c>
      <c r="C45" s="19" t="s">
        <v>1545</v>
      </c>
      <c r="D45" s="32">
        <v>8.5</v>
      </c>
      <c r="E45" s="26">
        <v>8.5</v>
      </c>
      <c r="F45" s="26">
        <v>9.8000000000000007</v>
      </c>
      <c r="G45" s="26">
        <v>9.8000000000000007</v>
      </c>
      <c r="H45" s="26">
        <v>9.8000000000000007</v>
      </c>
      <c r="I45" s="26">
        <v>9.6999999999999993</v>
      </c>
      <c r="J45" s="26">
        <v>9.6999999999999993</v>
      </c>
      <c r="K45" s="26">
        <v>9.6999999999999993</v>
      </c>
      <c r="L45" s="26">
        <v>9.6999999999999993</v>
      </c>
      <c r="M45" s="26">
        <v>9.6999999999999993</v>
      </c>
      <c r="N45" s="26">
        <v>10.5</v>
      </c>
      <c r="O45" s="27">
        <v>10.999999999999986</v>
      </c>
      <c r="P45" s="31">
        <v>116.4</v>
      </c>
    </row>
    <row r="46" spans="1:17" s="5" customFormat="1" ht="15.75" customHeight="1" thickBot="1">
      <c r="A46" s="5" t="s">
        <v>1556</v>
      </c>
      <c r="B46" s="12">
        <v>378</v>
      </c>
      <c r="C46" s="19" t="s">
        <v>1566</v>
      </c>
      <c r="D46" s="32">
        <v>58.199999999999996</v>
      </c>
      <c r="E46" s="26">
        <v>26.200000000000003</v>
      </c>
      <c r="F46" s="26">
        <v>27.1</v>
      </c>
      <c r="G46" s="26">
        <v>31.1</v>
      </c>
      <c r="H46" s="26">
        <v>43.3</v>
      </c>
      <c r="I46" s="26">
        <v>83</v>
      </c>
      <c r="J46" s="26">
        <v>66.099999999999994</v>
      </c>
      <c r="K46" s="26">
        <v>36.200000000000003</v>
      </c>
      <c r="L46" s="26">
        <v>31.099999999999998</v>
      </c>
      <c r="M46" s="26">
        <v>33</v>
      </c>
      <c r="N46" s="26">
        <v>46.300000000000004</v>
      </c>
      <c r="O46" s="27">
        <v>26.299999999999983</v>
      </c>
      <c r="P46" s="31">
        <v>507.9</v>
      </c>
      <c r="Q46" s="46"/>
    </row>
    <row r="47" spans="1:17" s="5" customFormat="1" ht="15.75" customHeight="1" thickBot="1">
      <c r="A47" s="5" t="s">
        <v>50</v>
      </c>
      <c r="B47" s="12">
        <v>387</v>
      </c>
      <c r="C47" s="19" t="s">
        <v>1576</v>
      </c>
      <c r="D47" s="32">
        <v>1.9</v>
      </c>
      <c r="E47" s="26">
        <v>6.5</v>
      </c>
      <c r="F47" s="26">
        <v>4.3</v>
      </c>
      <c r="G47" s="26">
        <v>6.3</v>
      </c>
      <c r="H47" s="26">
        <v>5.6</v>
      </c>
      <c r="I47" s="26">
        <v>5.4</v>
      </c>
      <c r="J47" s="26">
        <v>7.5</v>
      </c>
      <c r="K47" s="26">
        <v>6.5</v>
      </c>
      <c r="L47" s="26">
        <v>4.0999999999999996</v>
      </c>
      <c r="M47" s="26">
        <v>5.9</v>
      </c>
      <c r="N47" s="26">
        <v>6.4</v>
      </c>
      <c r="O47" s="27">
        <v>9.6999999999999957</v>
      </c>
      <c r="P47" s="31">
        <v>70.099999999999994</v>
      </c>
      <c r="Q47" s="46"/>
    </row>
    <row r="48" spans="1:17" s="5" customFormat="1" ht="15.75" customHeight="1" thickBot="1">
      <c r="A48" s="5" t="s">
        <v>51</v>
      </c>
      <c r="B48" s="12">
        <v>396</v>
      </c>
      <c r="C48" s="19" t="s">
        <v>1586</v>
      </c>
      <c r="D48" s="32">
        <v>21.3</v>
      </c>
      <c r="E48" s="26">
        <v>15.5</v>
      </c>
      <c r="F48" s="26">
        <v>18.7</v>
      </c>
      <c r="G48" s="26">
        <v>15.3</v>
      </c>
      <c r="H48" s="26">
        <v>14.6</v>
      </c>
      <c r="I48" s="26">
        <v>19.100000000000001</v>
      </c>
      <c r="J48" s="26">
        <v>15.3</v>
      </c>
      <c r="K48" s="26">
        <v>14.2</v>
      </c>
      <c r="L48" s="26">
        <v>19.8</v>
      </c>
      <c r="M48" s="26">
        <v>17.399999999999999</v>
      </c>
      <c r="N48" s="26">
        <v>19.3</v>
      </c>
      <c r="O48" s="28">
        <v>19.599999999999966</v>
      </c>
      <c r="P48" s="31">
        <v>210.1</v>
      </c>
    </row>
    <row r="49" spans="1:16" s="5" customFormat="1" ht="15.75" customHeight="1" thickBot="1">
      <c r="A49" s="5" t="s">
        <v>52</v>
      </c>
      <c r="B49" s="12">
        <v>405</v>
      </c>
      <c r="C49" s="19" t="s">
        <v>1596</v>
      </c>
      <c r="D49" s="32">
        <v>3.9</v>
      </c>
      <c r="E49" s="26">
        <v>3.7</v>
      </c>
      <c r="F49" s="26">
        <v>3.6</v>
      </c>
      <c r="G49" s="26">
        <v>3.8</v>
      </c>
      <c r="H49" s="26">
        <v>3.7</v>
      </c>
      <c r="I49" s="26">
        <v>3.9</v>
      </c>
      <c r="J49" s="26">
        <v>3.6</v>
      </c>
      <c r="K49" s="26">
        <v>3.7</v>
      </c>
      <c r="L49" s="26">
        <v>3.9</v>
      </c>
      <c r="M49" s="26">
        <v>3.7</v>
      </c>
      <c r="N49" s="26">
        <v>4.2</v>
      </c>
      <c r="O49" s="28">
        <v>4.2000000000000028</v>
      </c>
      <c r="P49" s="31">
        <v>45.900000000000006</v>
      </c>
    </row>
    <row r="50" spans="1:16" s="5" customFormat="1" ht="15.75" customHeight="1" thickBot="1">
      <c r="A50" s="5" t="s">
        <v>53</v>
      </c>
      <c r="B50" s="12">
        <v>414</v>
      </c>
      <c r="C50" s="19" t="s">
        <v>1606</v>
      </c>
      <c r="D50" s="32">
        <v>0.7</v>
      </c>
      <c r="E50" s="26">
        <v>0</v>
      </c>
      <c r="F50" s="26">
        <v>0</v>
      </c>
      <c r="G50" s="26">
        <v>0.4</v>
      </c>
      <c r="H50" s="26">
        <v>0</v>
      </c>
      <c r="I50" s="26">
        <v>0</v>
      </c>
      <c r="J50" s="26">
        <v>0.6</v>
      </c>
      <c r="K50" s="26">
        <v>0</v>
      </c>
      <c r="L50" s="26">
        <v>0</v>
      </c>
      <c r="M50" s="26">
        <v>0.3</v>
      </c>
      <c r="N50" s="26">
        <v>0</v>
      </c>
      <c r="O50" s="26">
        <v>0</v>
      </c>
      <c r="P50" s="31">
        <v>2</v>
      </c>
    </row>
    <row r="51" spans="1:16" s="5" customFormat="1" ht="15.75" customHeight="1" thickBot="1">
      <c r="A51" s="5" t="s">
        <v>54</v>
      </c>
      <c r="B51" s="12">
        <v>423</v>
      </c>
      <c r="C51" s="19" t="s">
        <v>1616</v>
      </c>
      <c r="D51" s="32">
        <v>10.199999999999999</v>
      </c>
      <c r="E51" s="26">
        <v>0</v>
      </c>
      <c r="F51" s="26">
        <v>0</v>
      </c>
      <c r="G51" s="26">
        <v>0</v>
      </c>
      <c r="H51" s="26">
        <v>9.5</v>
      </c>
      <c r="I51" s="26">
        <v>0</v>
      </c>
      <c r="J51" s="26">
        <v>0</v>
      </c>
      <c r="K51" s="26">
        <v>9</v>
      </c>
      <c r="L51" s="26">
        <v>0</v>
      </c>
      <c r="M51" s="26">
        <v>0</v>
      </c>
      <c r="N51" s="26">
        <v>10.6</v>
      </c>
      <c r="O51" s="27">
        <v>0</v>
      </c>
      <c r="P51" s="31">
        <v>39.299999999999997</v>
      </c>
    </row>
    <row r="52" spans="1:16" s="5" customFormat="1" ht="15.75" customHeight="1" thickBot="1">
      <c r="A52" s="5" t="s">
        <v>55</v>
      </c>
      <c r="B52" s="12">
        <v>432</v>
      </c>
      <c r="C52" s="19" t="s">
        <v>1626</v>
      </c>
      <c r="D52" s="32">
        <v>26.6</v>
      </c>
      <c r="E52" s="26">
        <v>34.299999999999997</v>
      </c>
      <c r="F52" s="26">
        <v>3.2</v>
      </c>
      <c r="G52" s="26">
        <v>30.6</v>
      </c>
      <c r="H52" s="26">
        <v>17.7</v>
      </c>
      <c r="I52" s="26">
        <v>3.3</v>
      </c>
      <c r="J52" s="26">
        <v>29.5</v>
      </c>
      <c r="K52" s="26">
        <v>17.899999999999999</v>
      </c>
      <c r="L52" s="26">
        <v>3.5</v>
      </c>
      <c r="M52" s="26">
        <v>8.4</v>
      </c>
      <c r="N52" s="26">
        <v>39.9</v>
      </c>
      <c r="O52" s="27">
        <v>4</v>
      </c>
      <c r="P52" s="31">
        <v>218.9</v>
      </c>
    </row>
    <row r="53" spans="1:16" s="5" customFormat="1" ht="15.75" customHeight="1" thickBot="1">
      <c r="A53" s="5" t="s">
        <v>56</v>
      </c>
      <c r="B53" s="12">
        <v>441</v>
      </c>
      <c r="C53" s="19" t="s">
        <v>1636</v>
      </c>
      <c r="D53" s="32">
        <v>64.599999999999994</v>
      </c>
      <c r="E53" s="26">
        <v>60</v>
      </c>
      <c r="F53" s="26">
        <v>29.8</v>
      </c>
      <c r="G53" s="26">
        <v>56.400000000000006</v>
      </c>
      <c r="H53" s="26">
        <v>51.099999999999994</v>
      </c>
      <c r="I53" s="26">
        <v>31.7</v>
      </c>
      <c r="J53" s="26">
        <v>56.5</v>
      </c>
      <c r="K53" s="26">
        <v>51.3</v>
      </c>
      <c r="L53" s="26">
        <v>31.299999999999997</v>
      </c>
      <c r="M53" s="26">
        <v>35.699999999999996</v>
      </c>
      <c r="N53" s="26">
        <v>80.400000000000006</v>
      </c>
      <c r="O53" s="27">
        <v>37.499999999999964</v>
      </c>
      <c r="P53" s="31">
        <v>586.29999999999995</v>
      </c>
    </row>
    <row r="54" spans="1:16" s="5" customFormat="1" ht="15.75" customHeight="1" thickBot="1">
      <c r="A54" s="5" t="s">
        <v>57</v>
      </c>
      <c r="B54" s="12">
        <v>450</v>
      </c>
      <c r="C54" s="19" t="s">
        <v>1646</v>
      </c>
      <c r="D54" s="32">
        <v>0.7</v>
      </c>
      <c r="E54" s="26">
        <v>0</v>
      </c>
      <c r="F54" s="26">
        <v>3.6</v>
      </c>
      <c r="G54" s="26">
        <v>0.6</v>
      </c>
      <c r="H54" s="26">
        <v>0</v>
      </c>
      <c r="I54" s="26">
        <v>5.2</v>
      </c>
      <c r="J54" s="26">
        <v>0.2</v>
      </c>
      <c r="K54" s="26">
        <v>0</v>
      </c>
      <c r="L54" s="26">
        <v>2</v>
      </c>
      <c r="M54" s="26">
        <v>2.7</v>
      </c>
      <c r="N54" s="26">
        <v>0</v>
      </c>
      <c r="O54" s="26">
        <v>1.6999999999999993</v>
      </c>
      <c r="P54" s="31">
        <v>16.7</v>
      </c>
    </row>
    <row r="55" spans="1:16" s="5" customFormat="1" ht="15.75" customHeight="1" thickBot="1">
      <c r="A55" s="5" t="s">
        <v>58</v>
      </c>
      <c r="B55" s="12">
        <v>459</v>
      </c>
      <c r="C55" s="19" t="s">
        <v>1656</v>
      </c>
      <c r="D55" s="32">
        <v>0.1</v>
      </c>
      <c r="E55" s="26">
        <v>0.1</v>
      </c>
      <c r="F55" s="26">
        <v>0.1</v>
      </c>
      <c r="G55" s="26">
        <v>0.1</v>
      </c>
      <c r="H55" s="26">
        <v>0</v>
      </c>
      <c r="I55" s="26">
        <v>0.1</v>
      </c>
      <c r="J55" s="26">
        <v>0.1</v>
      </c>
      <c r="K55" s="26">
        <v>0.1</v>
      </c>
      <c r="L55" s="26">
        <v>0.1</v>
      </c>
      <c r="M55" s="26">
        <v>0.1</v>
      </c>
      <c r="N55" s="26">
        <v>0.1</v>
      </c>
      <c r="O55" s="27">
        <v>0</v>
      </c>
      <c r="P55" s="31">
        <v>0.99999999999999989</v>
      </c>
    </row>
    <row r="56" spans="1:16" s="5" customFormat="1" ht="15.75" customHeight="1" thickBot="1">
      <c r="A56" s="9" t="s">
        <v>59</v>
      </c>
      <c r="B56" s="12">
        <v>468</v>
      </c>
      <c r="C56" s="19" t="s">
        <v>1666</v>
      </c>
      <c r="D56" s="32">
        <v>0.79999999999999993</v>
      </c>
      <c r="E56" s="26">
        <v>0.1</v>
      </c>
      <c r="F56" s="26">
        <v>3.7</v>
      </c>
      <c r="G56" s="26">
        <v>0.7</v>
      </c>
      <c r="H56" s="26">
        <v>0</v>
      </c>
      <c r="I56" s="26">
        <v>5.3</v>
      </c>
      <c r="J56" s="26">
        <v>0.30000000000000004</v>
      </c>
      <c r="K56" s="26">
        <v>0.1</v>
      </c>
      <c r="L56" s="26">
        <v>2.1</v>
      </c>
      <c r="M56" s="26">
        <v>2.8000000000000003</v>
      </c>
      <c r="N56" s="26">
        <v>0.1</v>
      </c>
      <c r="O56" s="27">
        <v>1.6999999999999993</v>
      </c>
      <c r="P56" s="31">
        <v>17.7</v>
      </c>
    </row>
    <row r="57" spans="1:16" s="5" customFormat="1" ht="15.75" customHeight="1" thickBot="1">
      <c r="A57" s="15" t="s">
        <v>60</v>
      </c>
      <c r="B57" s="7">
        <v>477</v>
      </c>
      <c r="C57" s="19" t="s">
        <v>1676</v>
      </c>
      <c r="D57" s="32">
        <v>1.1000000000000001</v>
      </c>
      <c r="E57" s="26">
        <v>0.1</v>
      </c>
      <c r="F57" s="26">
        <v>0.1</v>
      </c>
      <c r="G57" s="26">
        <v>1.4</v>
      </c>
      <c r="H57" s="26">
        <v>0.1</v>
      </c>
      <c r="I57" s="26">
        <v>0.1</v>
      </c>
      <c r="J57" s="26">
        <v>1.2</v>
      </c>
      <c r="K57" s="26">
        <v>0.1</v>
      </c>
      <c r="L57" s="26">
        <v>0.1</v>
      </c>
      <c r="M57" s="26">
        <v>0.9</v>
      </c>
      <c r="N57" s="26">
        <v>1.2</v>
      </c>
      <c r="O57" s="27">
        <v>9.9999999999999645E-2</v>
      </c>
      <c r="P57" s="31">
        <v>6.5</v>
      </c>
    </row>
    <row r="58" spans="1:16" s="5" customFormat="1" ht="15.75" customHeight="1" thickBot="1">
      <c r="A58" s="9" t="s">
        <v>61</v>
      </c>
      <c r="B58" s="12">
        <v>486</v>
      </c>
      <c r="C58" s="19" t="s">
        <v>1686</v>
      </c>
      <c r="D58" s="32">
        <v>1112.7</v>
      </c>
      <c r="E58" s="26">
        <v>1088.0999999999999</v>
      </c>
      <c r="F58" s="26">
        <v>899.5</v>
      </c>
      <c r="G58" s="26">
        <v>1039.5999999999999</v>
      </c>
      <c r="H58" s="26">
        <v>1047</v>
      </c>
      <c r="I58" s="26">
        <v>1160.4000000000001</v>
      </c>
      <c r="J58" s="26">
        <v>1539.9</v>
      </c>
      <c r="K58" s="26">
        <v>1041.9000000000001</v>
      </c>
      <c r="L58" s="26">
        <v>1028.0999999999999</v>
      </c>
      <c r="M58" s="26">
        <v>1257.7</v>
      </c>
      <c r="N58" s="26">
        <v>1096.8</v>
      </c>
      <c r="O58" s="27">
        <v>1103.2000000000007</v>
      </c>
      <c r="P58" s="31">
        <v>13414.9</v>
      </c>
    </row>
    <row r="59" spans="1:16" s="5" customFormat="1" ht="15.75" customHeight="1" thickBot="1">
      <c r="A59" s="15" t="s">
        <v>62</v>
      </c>
      <c r="B59" s="7">
        <v>495</v>
      </c>
      <c r="C59" s="19" t="s">
        <v>1696</v>
      </c>
      <c r="D59" s="32">
        <v>771</v>
      </c>
      <c r="E59" s="26">
        <v>739</v>
      </c>
      <c r="F59" s="26">
        <v>666.4</v>
      </c>
      <c r="G59" s="26">
        <v>625.1</v>
      </c>
      <c r="H59" s="26">
        <v>670.7</v>
      </c>
      <c r="I59" s="26">
        <v>684.8</v>
      </c>
      <c r="J59" s="26">
        <v>846.8</v>
      </c>
      <c r="K59" s="26">
        <v>819.2</v>
      </c>
      <c r="L59" s="26">
        <v>874.3</v>
      </c>
      <c r="M59" s="26">
        <v>1036.7</v>
      </c>
      <c r="N59" s="26">
        <v>885.4</v>
      </c>
      <c r="O59" s="27">
        <v>819.60000000000036</v>
      </c>
      <c r="P59" s="31">
        <v>9439</v>
      </c>
    </row>
    <row r="60" spans="1:16" s="5" customFormat="1" ht="15.75" customHeight="1" thickBot="1">
      <c r="A60" s="5" t="s">
        <v>63</v>
      </c>
      <c r="B60" s="12">
        <v>504</v>
      </c>
      <c r="C60" s="19" t="s">
        <v>1706</v>
      </c>
      <c r="D60" s="32">
        <v>598.6</v>
      </c>
      <c r="E60" s="26">
        <v>600.9</v>
      </c>
      <c r="F60" s="26">
        <v>619.9</v>
      </c>
      <c r="G60" s="26">
        <v>579.29999999999995</v>
      </c>
      <c r="H60" s="26">
        <v>609.6</v>
      </c>
      <c r="I60" s="26">
        <v>603</v>
      </c>
      <c r="J60" s="26">
        <v>662</v>
      </c>
      <c r="K60" s="26">
        <v>610</v>
      </c>
      <c r="L60" s="26">
        <v>631.29999999999995</v>
      </c>
      <c r="M60" s="26">
        <v>714.4</v>
      </c>
      <c r="N60" s="26">
        <v>659.6</v>
      </c>
      <c r="O60" s="27">
        <v>652.80000000000018</v>
      </c>
      <c r="P60" s="31">
        <v>7541.4</v>
      </c>
    </row>
    <row r="61" spans="1:16" s="5" customFormat="1" ht="15.75" customHeight="1" thickBot="1">
      <c r="A61" s="15" t="s">
        <v>64</v>
      </c>
      <c r="B61" s="7">
        <v>513</v>
      </c>
      <c r="C61" s="19" t="s">
        <v>1716</v>
      </c>
      <c r="D61" s="32">
        <v>173.2</v>
      </c>
      <c r="E61" s="26">
        <v>162.4</v>
      </c>
      <c r="F61" s="26">
        <v>154</v>
      </c>
      <c r="G61" s="26">
        <v>175.7</v>
      </c>
      <c r="H61" s="26">
        <v>179</v>
      </c>
      <c r="I61" s="26">
        <v>185.7</v>
      </c>
      <c r="J61" s="26">
        <v>211.3</v>
      </c>
      <c r="K61" s="26">
        <v>171.6</v>
      </c>
      <c r="L61" s="26">
        <v>166.3</v>
      </c>
      <c r="M61" s="26">
        <v>200.3</v>
      </c>
      <c r="N61" s="26">
        <v>167.4</v>
      </c>
      <c r="O61" s="27">
        <v>170.40000000000032</v>
      </c>
      <c r="P61" s="31">
        <v>2117.3000000000002</v>
      </c>
    </row>
    <row r="62" spans="1:16" s="5" customFormat="1" ht="15.75" customHeight="1" thickBot="1">
      <c r="A62" s="10" t="s">
        <v>65</v>
      </c>
      <c r="B62" s="12">
        <v>522</v>
      </c>
      <c r="C62" s="19" t="s">
        <v>1726</v>
      </c>
      <c r="D62" s="32">
        <v>224</v>
      </c>
      <c r="E62" s="26">
        <v>209.6</v>
      </c>
      <c r="F62" s="26">
        <v>190.6</v>
      </c>
      <c r="G62" s="26">
        <v>212.3</v>
      </c>
      <c r="H62" s="26">
        <v>214.2</v>
      </c>
      <c r="I62" s="26">
        <v>200</v>
      </c>
      <c r="J62" s="26">
        <v>218</v>
      </c>
      <c r="K62" s="26">
        <v>203.7</v>
      </c>
      <c r="L62" s="26">
        <v>199.7</v>
      </c>
      <c r="M62" s="26">
        <v>234.2</v>
      </c>
      <c r="N62" s="26">
        <v>231.6</v>
      </c>
      <c r="O62" s="26">
        <v>211.19999999999982</v>
      </c>
      <c r="P62" s="31">
        <v>2549.1</v>
      </c>
    </row>
    <row r="63" spans="1:16" s="5" customFormat="1" ht="15.75" customHeight="1" thickBot="1">
      <c r="A63" s="5" t="s">
        <v>66</v>
      </c>
      <c r="B63" s="12">
        <v>531</v>
      </c>
      <c r="C63" s="19" t="s">
        <v>1736</v>
      </c>
      <c r="D63" s="32">
        <v>529.6</v>
      </c>
      <c r="E63" s="26">
        <v>489.8</v>
      </c>
      <c r="F63" s="26">
        <v>504.9</v>
      </c>
      <c r="G63" s="26">
        <v>515.29999999999995</v>
      </c>
      <c r="H63" s="26">
        <v>523.20000000000005</v>
      </c>
      <c r="I63" s="26">
        <v>525.5</v>
      </c>
      <c r="J63" s="26">
        <v>566.4</v>
      </c>
      <c r="K63" s="26">
        <v>521</v>
      </c>
      <c r="L63" s="26">
        <v>515.29999999999995</v>
      </c>
      <c r="M63" s="26">
        <v>572.1</v>
      </c>
      <c r="N63" s="26">
        <v>540.1</v>
      </c>
      <c r="O63" s="27">
        <v>531.199999999998</v>
      </c>
      <c r="P63" s="31">
        <v>6334.4</v>
      </c>
    </row>
    <row r="64" spans="1:16" s="5" customFormat="1" ht="15.75" customHeight="1" thickBot="1">
      <c r="A64" s="9" t="s">
        <v>67</v>
      </c>
      <c r="B64" s="12">
        <v>540</v>
      </c>
      <c r="C64" s="19" t="s">
        <v>1746</v>
      </c>
      <c r="D64" s="32">
        <v>3409.1</v>
      </c>
      <c r="E64" s="26">
        <v>3289.8</v>
      </c>
      <c r="F64" s="26">
        <v>3035.3</v>
      </c>
      <c r="G64" s="26">
        <v>3147.3</v>
      </c>
      <c r="H64" s="26">
        <v>3243.7</v>
      </c>
      <c r="I64" s="26">
        <v>3359.3999999999996</v>
      </c>
      <c r="J64" s="26">
        <v>4044.4</v>
      </c>
      <c r="K64" s="26">
        <v>3367.4</v>
      </c>
      <c r="L64" s="26">
        <v>3415</v>
      </c>
      <c r="M64" s="26">
        <v>4015.4</v>
      </c>
      <c r="N64" s="26">
        <v>3580.8999999999996</v>
      </c>
      <c r="O64" s="27">
        <v>3488.3999999999996</v>
      </c>
      <c r="P64" s="31">
        <v>41396.100000000006</v>
      </c>
    </row>
    <row r="65" spans="1:16" s="5" customFormat="1" ht="15.75" customHeight="1" thickBot="1">
      <c r="A65" s="9" t="s">
        <v>68</v>
      </c>
      <c r="B65" s="12">
        <v>549</v>
      </c>
      <c r="C65" s="19" t="s">
        <v>1756</v>
      </c>
      <c r="D65" s="32">
        <v>1735.5</v>
      </c>
      <c r="E65" s="26">
        <v>1629.8</v>
      </c>
      <c r="F65" s="26">
        <v>1724.9</v>
      </c>
      <c r="G65" s="26">
        <v>1683.6</v>
      </c>
      <c r="H65" s="26">
        <v>1606.9</v>
      </c>
      <c r="I65" s="26">
        <v>1606.4</v>
      </c>
      <c r="J65" s="26">
        <v>1667.8</v>
      </c>
      <c r="K65" s="26">
        <v>1660.5</v>
      </c>
      <c r="L65" s="26">
        <v>1713</v>
      </c>
      <c r="M65" s="26">
        <v>1677.2</v>
      </c>
      <c r="N65" s="26">
        <v>1668.7</v>
      </c>
      <c r="O65" s="27">
        <v>1749.1000000000022</v>
      </c>
      <c r="P65" s="31">
        <v>20123.400000000001</v>
      </c>
    </row>
    <row r="66" spans="1:16" s="5" customFormat="1" ht="15.75" customHeight="1" thickBot="1">
      <c r="A66" s="9" t="s">
        <v>641</v>
      </c>
      <c r="B66" s="12">
        <v>558</v>
      </c>
      <c r="C66" s="19" t="s">
        <v>1766</v>
      </c>
      <c r="D66" s="32">
        <v>1622.2</v>
      </c>
      <c r="E66" s="26">
        <v>1554.3</v>
      </c>
      <c r="F66" s="26">
        <v>1425.8</v>
      </c>
      <c r="G66" s="26">
        <v>1422.4</v>
      </c>
      <c r="H66" s="26">
        <v>1560.1</v>
      </c>
      <c r="I66" s="26">
        <v>1752.5</v>
      </c>
      <c r="J66" s="26">
        <v>2438</v>
      </c>
      <c r="K66" s="26">
        <v>1699.6</v>
      </c>
      <c r="L66" s="26">
        <v>1754.5</v>
      </c>
      <c r="M66" s="26">
        <v>2302.4</v>
      </c>
      <c r="N66" s="26">
        <v>1903.7</v>
      </c>
      <c r="O66" s="27">
        <v>1819.6999999999971</v>
      </c>
      <c r="P66" s="31">
        <v>21255.200000000001</v>
      </c>
    </row>
    <row r="67" spans="1:16" s="5" customFormat="1" ht="15.75" customHeight="1" thickBot="1">
      <c r="A67" s="9" t="s">
        <v>70</v>
      </c>
      <c r="B67" s="12">
        <v>567</v>
      </c>
      <c r="C67" s="19" t="s">
        <v>1776</v>
      </c>
      <c r="D67" s="32">
        <v>3357.7</v>
      </c>
      <c r="E67" s="26">
        <v>3184.1</v>
      </c>
      <c r="F67" s="26">
        <v>3150.7</v>
      </c>
      <c r="G67" s="26">
        <v>3106</v>
      </c>
      <c r="H67" s="26">
        <v>3167</v>
      </c>
      <c r="I67" s="26">
        <v>3358.9</v>
      </c>
      <c r="J67" s="26">
        <v>4105.8</v>
      </c>
      <c r="K67" s="26">
        <v>3360.1</v>
      </c>
      <c r="L67" s="26">
        <v>3467.5</v>
      </c>
      <c r="M67" s="26">
        <v>3979.6000000000004</v>
      </c>
      <c r="N67" s="26">
        <v>3572.4</v>
      </c>
      <c r="O67" s="27">
        <v>3568.7999999999956</v>
      </c>
      <c r="P67" s="31">
        <v>41378.6</v>
      </c>
    </row>
    <row r="68" spans="1:16" s="5" customFormat="1" ht="15.75" customHeight="1" thickBot="1">
      <c r="A68" s="10" t="s">
        <v>71</v>
      </c>
      <c r="B68" s="12">
        <v>576</v>
      </c>
      <c r="C68" s="19" t="s">
        <v>1786</v>
      </c>
      <c r="D68" s="32">
        <v>6.7</v>
      </c>
      <c r="E68" s="26">
        <v>6.7</v>
      </c>
      <c r="F68" s="26">
        <v>6.7</v>
      </c>
      <c r="G68" s="26">
        <v>6.7</v>
      </c>
      <c r="H68" s="26">
        <v>6.7</v>
      </c>
      <c r="I68" s="26">
        <v>6.7</v>
      </c>
      <c r="J68" s="26">
        <v>6.7</v>
      </c>
      <c r="K68" s="26">
        <v>6.7</v>
      </c>
      <c r="L68" s="26">
        <v>6.7</v>
      </c>
      <c r="M68" s="26">
        <v>6.7</v>
      </c>
      <c r="N68" s="26">
        <v>6.7</v>
      </c>
      <c r="O68" s="27">
        <v>6.6999999999999886</v>
      </c>
      <c r="P68" s="31">
        <v>80.400000000000006</v>
      </c>
    </row>
    <row r="69" spans="1:16" s="5" customFormat="1" ht="15.75" customHeight="1" thickBot="1">
      <c r="A69" s="9" t="s">
        <v>72</v>
      </c>
      <c r="B69" s="12">
        <v>585</v>
      </c>
      <c r="C69" s="19" t="s">
        <v>1796</v>
      </c>
      <c r="D69" s="32">
        <v>-14.8</v>
      </c>
      <c r="E69" s="26">
        <v>-14.8</v>
      </c>
      <c r="F69" s="26">
        <v>-14.8</v>
      </c>
      <c r="G69" s="26">
        <v>-14.8</v>
      </c>
      <c r="H69" s="26">
        <v>-14.8</v>
      </c>
      <c r="I69" s="26">
        <v>-14.8</v>
      </c>
      <c r="J69" s="26">
        <v>-14.8</v>
      </c>
      <c r="K69" s="26">
        <v>-14.8</v>
      </c>
      <c r="L69" s="26">
        <v>-14.8</v>
      </c>
      <c r="M69" s="26">
        <v>-14.8</v>
      </c>
      <c r="N69" s="26">
        <v>-14.8</v>
      </c>
      <c r="O69" s="27">
        <v>-14.299999999999983</v>
      </c>
      <c r="P69" s="31">
        <v>-177.1</v>
      </c>
    </row>
    <row r="70" spans="1:16" s="5" customFormat="1" ht="15.75" customHeight="1" thickBot="1">
      <c r="A70" s="10" t="s">
        <v>73</v>
      </c>
      <c r="B70" s="12">
        <v>594</v>
      </c>
      <c r="C70" s="19" t="s">
        <v>1806</v>
      </c>
      <c r="D70" s="32">
        <v>56.4</v>
      </c>
      <c r="E70" s="26">
        <v>57.3</v>
      </c>
      <c r="F70" s="26">
        <v>56.6</v>
      </c>
      <c r="G70" s="26">
        <v>58</v>
      </c>
      <c r="H70" s="26">
        <v>61.2</v>
      </c>
      <c r="I70" s="26">
        <v>57.6</v>
      </c>
      <c r="J70" s="26">
        <v>58.1</v>
      </c>
      <c r="K70" s="26">
        <v>57.6</v>
      </c>
      <c r="L70" s="26">
        <v>59.4</v>
      </c>
      <c r="M70" s="26">
        <v>61</v>
      </c>
      <c r="N70" s="26">
        <v>61.4</v>
      </c>
      <c r="O70" s="27">
        <v>57.5</v>
      </c>
      <c r="P70" s="31">
        <v>702.1</v>
      </c>
    </row>
    <row r="71" spans="1:16" s="5" customFormat="1" ht="15.75" customHeight="1" thickBot="1">
      <c r="A71" s="5" t="s">
        <v>74</v>
      </c>
      <c r="B71" s="12">
        <v>603</v>
      </c>
      <c r="C71" s="19" t="s">
        <v>1836</v>
      </c>
      <c r="D71" s="32">
        <v>3405.9999999999995</v>
      </c>
      <c r="E71" s="26">
        <v>3233.2999999999997</v>
      </c>
      <c r="F71" s="26">
        <v>3199.1999999999994</v>
      </c>
      <c r="G71" s="26">
        <v>3155.8999999999996</v>
      </c>
      <c r="H71" s="26">
        <v>3220.0999999999995</v>
      </c>
      <c r="I71" s="26">
        <v>3408.3999999999996</v>
      </c>
      <c r="J71" s="26">
        <v>4155.8</v>
      </c>
      <c r="K71" s="26">
        <v>3409.5999999999995</v>
      </c>
      <c r="L71" s="26">
        <v>3518.7999999999997</v>
      </c>
      <c r="M71" s="26">
        <v>4032.5</v>
      </c>
      <c r="N71" s="26">
        <v>3625.7</v>
      </c>
      <c r="O71" s="27">
        <v>3618.6999999999953</v>
      </c>
      <c r="P71" s="31">
        <v>41983.999999999985</v>
      </c>
    </row>
    <row r="72" spans="1:16" s="5" customFormat="1" ht="15.75" customHeight="1" thickBot="1">
      <c r="A72" s="5" t="s">
        <v>75</v>
      </c>
      <c r="B72" s="12">
        <v>612</v>
      </c>
      <c r="C72" s="19" t="s">
        <v>1846</v>
      </c>
      <c r="D72" s="32">
        <v>3040.0830000000001</v>
      </c>
      <c r="E72" s="26">
        <v>2911.7829999999999</v>
      </c>
      <c r="F72" s="26">
        <v>2881.1830000000004</v>
      </c>
      <c r="G72" s="26">
        <v>2842.3830000000003</v>
      </c>
      <c r="H72" s="26">
        <v>2900.0829999999996</v>
      </c>
      <c r="I72" s="26">
        <v>3070.1829999999995</v>
      </c>
      <c r="J72" s="26">
        <v>3736.6830000000004</v>
      </c>
      <c r="K72" s="26">
        <v>3063.5829999999996</v>
      </c>
      <c r="L72" s="26">
        <v>3161.8830000000003</v>
      </c>
      <c r="M72" s="26">
        <v>3625.183</v>
      </c>
      <c r="N72" s="26">
        <v>3265.7830000000004</v>
      </c>
      <c r="O72" s="27">
        <v>3260.1869999999949</v>
      </c>
      <c r="P72" s="31">
        <v>37759</v>
      </c>
    </row>
    <row r="73" spans="1:16" s="5" customFormat="1" ht="15.75" customHeight="1" thickBot="1">
      <c r="A73" s="5" t="s">
        <v>2466</v>
      </c>
      <c r="B73" s="12">
        <v>621</v>
      </c>
      <c r="C73" s="19" t="s">
        <v>2460</v>
      </c>
      <c r="D73" s="32">
        <v>230.29999999999998</v>
      </c>
      <c r="E73" s="26">
        <v>218.7</v>
      </c>
      <c r="F73" s="26">
        <v>216.39999999999998</v>
      </c>
      <c r="G73" s="26">
        <v>213.2</v>
      </c>
      <c r="H73" s="26">
        <v>217.6</v>
      </c>
      <c r="I73" s="26">
        <v>230.1</v>
      </c>
      <c r="J73" s="26">
        <v>280.2</v>
      </c>
      <c r="K73" s="26">
        <v>230.5</v>
      </c>
      <c r="L73" s="26">
        <v>237.89999999999998</v>
      </c>
      <c r="M73" s="26">
        <v>272.39999999999998</v>
      </c>
      <c r="N73" s="26">
        <v>245.1</v>
      </c>
      <c r="O73" s="26">
        <v>243.90000000000055</v>
      </c>
      <c r="P73" s="31">
        <v>2836.3</v>
      </c>
    </row>
    <row r="74" spans="1:16" s="5" customFormat="1" ht="15.75" customHeight="1" thickBot="1">
      <c r="A74" s="9" t="s">
        <v>2445</v>
      </c>
      <c r="B74" s="12">
        <v>630</v>
      </c>
      <c r="C74" s="19" t="s">
        <v>2444</v>
      </c>
      <c r="D74" s="32">
        <v>4.2</v>
      </c>
      <c r="E74" s="26">
        <v>4.2</v>
      </c>
      <c r="F74" s="26">
        <v>4.2</v>
      </c>
      <c r="G74" s="26">
        <v>4.2</v>
      </c>
      <c r="H74" s="26">
        <v>4.2</v>
      </c>
      <c r="I74" s="26">
        <v>4.2</v>
      </c>
      <c r="J74" s="26">
        <v>4.2</v>
      </c>
      <c r="K74" s="26">
        <v>4.2</v>
      </c>
      <c r="L74" s="26">
        <v>4.2</v>
      </c>
      <c r="M74" s="26">
        <v>4.2</v>
      </c>
      <c r="N74" s="26">
        <v>4.2</v>
      </c>
      <c r="O74" s="26">
        <v>3.7999999999999901</v>
      </c>
      <c r="P74" s="31">
        <v>50</v>
      </c>
    </row>
    <row r="75" spans="1:16" s="5" customFormat="1" ht="15.75" customHeight="1" thickBot="1">
      <c r="A75" s="9" t="s">
        <v>76</v>
      </c>
      <c r="B75" s="12">
        <v>639</v>
      </c>
      <c r="C75" s="19" t="s">
        <v>2486</v>
      </c>
      <c r="D75" s="32">
        <v>226.1</v>
      </c>
      <c r="E75" s="26">
        <v>214.5</v>
      </c>
      <c r="F75" s="26">
        <v>212.2</v>
      </c>
      <c r="G75" s="26">
        <v>209</v>
      </c>
      <c r="H75" s="26">
        <v>213.4</v>
      </c>
      <c r="I75" s="26">
        <v>225.9</v>
      </c>
      <c r="J75" s="26">
        <v>276</v>
      </c>
      <c r="K75" s="26">
        <v>226.3</v>
      </c>
      <c r="L75" s="26">
        <v>233.7</v>
      </c>
      <c r="M75" s="26">
        <v>268.2</v>
      </c>
      <c r="N75" s="26">
        <v>240.9</v>
      </c>
      <c r="O75" s="26">
        <v>240.09999999999991</v>
      </c>
      <c r="P75" s="31">
        <v>2786.3</v>
      </c>
    </row>
    <row r="76" spans="1:16" s="5" customFormat="1" ht="15.75" customHeight="1" thickBot="1">
      <c r="A76" s="15" t="s">
        <v>77</v>
      </c>
      <c r="B76" s="7">
        <v>648</v>
      </c>
      <c r="C76" s="19" t="s">
        <v>1949</v>
      </c>
      <c r="D76" s="32">
        <v>2.9</v>
      </c>
      <c r="E76" s="26">
        <v>2.8</v>
      </c>
      <c r="F76" s="26">
        <v>2.7</v>
      </c>
      <c r="G76" s="26">
        <v>2.7</v>
      </c>
      <c r="H76" s="26">
        <v>2.8</v>
      </c>
      <c r="I76" s="26">
        <v>2.9</v>
      </c>
      <c r="J76" s="26">
        <v>3.6</v>
      </c>
      <c r="K76" s="26">
        <v>2.9</v>
      </c>
      <c r="L76" s="26">
        <v>3</v>
      </c>
      <c r="M76" s="26">
        <v>3.4</v>
      </c>
      <c r="N76" s="26">
        <v>3.1</v>
      </c>
      <c r="O76" s="27">
        <v>3.1000000000000014</v>
      </c>
      <c r="P76" s="31">
        <v>35.9</v>
      </c>
    </row>
    <row r="77" spans="1:16" s="5" customFormat="1" ht="15.75" customHeight="1" thickBot="1">
      <c r="A77" s="10" t="s">
        <v>78</v>
      </c>
      <c r="B77" s="12">
        <v>657</v>
      </c>
      <c r="C77" s="19" t="s">
        <v>1959</v>
      </c>
      <c r="D77" s="32">
        <v>103.5</v>
      </c>
      <c r="E77" s="26">
        <v>98.3</v>
      </c>
      <c r="F77" s="26">
        <v>97.2</v>
      </c>
      <c r="G77" s="26">
        <v>95.9</v>
      </c>
      <c r="H77" s="26">
        <v>97.9</v>
      </c>
      <c r="I77" s="26">
        <v>103.6</v>
      </c>
      <c r="J77" s="26">
        <v>133.69999999999999</v>
      </c>
      <c r="K77" s="26">
        <v>111.1</v>
      </c>
      <c r="L77" s="26">
        <v>114.5</v>
      </c>
      <c r="M77" s="26">
        <v>129.9</v>
      </c>
      <c r="N77" s="26">
        <v>110.2</v>
      </c>
      <c r="O77" s="27">
        <v>109.7000000000001</v>
      </c>
      <c r="P77" s="31">
        <v>1305.5</v>
      </c>
    </row>
    <row r="78" spans="1:16" s="5" customFormat="1" ht="15.75" customHeight="1" thickBot="1">
      <c r="A78" s="10" t="s">
        <v>79</v>
      </c>
      <c r="B78" s="12">
        <v>666</v>
      </c>
      <c r="C78" s="15" t="s">
        <v>1969</v>
      </c>
      <c r="D78" s="32">
        <v>1.5</v>
      </c>
      <c r="E78" s="26">
        <v>1.5</v>
      </c>
      <c r="F78" s="26">
        <v>1.5</v>
      </c>
      <c r="G78" s="26">
        <v>1.5</v>
      </c>
      <c r="H78" s="26">
        <v>1.5</v>
      </c>
      <c r="I78" s="26">
        <v>1.3</v>
      </c>
      <c r="J78" s="26">
        <v>1.3</v>
      </c>
      <c r="K78" s="26">
        <v>1.3</v>
      </c>
      <c r="L78" s="26">
        <v>1.3</v>
      </c>
      <c r="M78" s="26">
        <v>1.3</v>
      </c>
      <c r="N78" s="26">
        <v>1.3</v>
      </c>
      <c r="O78" s="26">
        <v>1.4999999999999964</v>
      </c>
      <c r="P78" s="31">
        <v>16.8</v>
      </c>
    </row>
    <row r="79" spans="1:16" s="5" customFormat="1" ht="15.75" customHeight="1" thickBot="1">
      <c r="A79" s="9" t="s">
        <v>2376</v>
      </c>
      <c r="B79" s="12">
        <v>675</v>
      </c>
      <c r="C79" s="15" t="s">
        <v>2372</v>
      </c>
      <c r="D79" s="32">
        <v>27.516999999999999</v>
      </c>
      <c r="E79" s="26">
        <v>1.7000000000000001E-2</v>
      </c>
      <c r="F79" s="26">
        <v>1.7000000000000001E-2</v>
      </c>
      <c r="G79" s="26">
        <v>1.7000000000000001E-2</v>
      </c>
      <c r="H79" s="26">
        <v>1.7000000000000001E-2</v>
      </c>
      <c r="I79" s="26">
        <v>1.7000000000000001E-2</v>
      </c>
      <c r="J79" s="26">
        <v>1.7000000000000001E-2</v>
      </c>
      <c r="K79" s="26">
        <v>1.7000000000000001E-2</v>
      </c>
      <c r="L79" s="26">
        <v>1.7000000000000001E-2</v>
      </c>
      <c r="M79" s="26">
        <v>1.7000000000000001E-2</v>
      </c>
      <c r="N79" s="26">
        <v>1.7000000000000001E-2</v>
      </c>
      <c r="O79" s="27">
        <v>1.300000000000523E-2</v>
      </c>
      <c r="P79" s="31">
        <v>27.7</v>
      </c>
    </row>
    <row r="80" spans="1:16" s="5" customFormat="1" ht="15.75" customHeight="1" thickBot="1">
      <c r="A80" s="9" t="s">
        <v>80</v>
      </c>
      <c r="B80" s="12">
        <v>684</v>
      </c>
      <c r="C80" s="15" t="s">
        <v>1979</v>
      </c>
      <c r="D80" s="32">
        <v>0.2</v>
      </c>
      <c r="E80" s="26">
        <v>0.2</v>
      </c>
      <c r="F80" s="26">
        <v>0.2</v>
      </c>
      <c r="G80" s="26">
        <v>0.2</v>
      </c>
      <c r="H80" s="26">
        <v>0.2</v>
      </c>
      <c r="I80" s="26">
        <v>0.3</v>
      </c>
      <c r="J80" s="26">
        <v>0.3</v>
      </c>
      <c r="K80" s="26">
        <v>0.2</v>
      </c>
      <c r="L80" s="26">
        <v>0.2</v>
      </c>
      <c r="M80" s="26">
        <v>0.3</v>
      </c>
      <c r="N80" s="26">
        <v>0.2</v>
      </c>
      <c r="O80" s="27">
        <v>0.29999999999999982</v>
      </c>
      <c r="P80" s="31">
        <v>2.8</v>
      </c>
    </row>
    <row r="81" spans="1:16" s="13" customFormat="1" ht="15.75" customHeight="1" thickBot="1">
      <c r="A81" s="9" t="s">
        <v>90</v>
      </c>
      <c r="B81" s="12">
        <v>693</v>
      </c>
      <c r="C81" s="20" t="s">
        <v>1989</v>
      </c>
      <c r="D81" s="32">
        <v>62.5</v>
      </c>
      <c r="E81" s="26">
        <v>59.4</v>
      </c>
      <c r="F81" s="26">
        <v>58.7</v>
      </c>
      <c r="G81" s="26">
        <v>57.9</v>
      </c>
      <c r="H81" s="26">
        <v>59.1</v>
      </c>
      <c r="I81" s="26">
        <v>62.5</v>
      </c>
      <c r="J81" s="26">
        <v>76.2</v>
      </c>
      <c r="K81" s="26">
        <v>62.5</v>
      </c>
      <c r="L81" s="26">
        <v>64.599999999999994</v>
      </c>
      <c r="M81" s="26">
        <v>74</v>
      </c>
      <c r="N81" s="26">
        <v>66.5</v>
      </c>
      <c r="O81" s="27">
        <v>66.300000000000068</v>
      </c>
      <c r="P81" s="31">
        <v>770.2</v>
      </c>
    </row>
    <row r="82" spans="1:16" s="5" customFormat="1" ht="15.75" customHeight="1" thickBot="1">
      <c r="A82" s="9" t="s">
        <v>91</v>
      </c>
      <c r="B82" s="12">
        <v>702</v>
      </c>
      <c r="C82" s="15" t="s">
        <v>1999</v>
      </c>
      <c r="D82" s="32">
        <v>41</v>
      </c>
      <c r="E82" s="26">
        <v>38.9</v>
      </c>
      <c r="F82" s="26">
        <v>38.5</v>
      </c>
      <c r="G82" s="26">
        <v>38</v>
      </c>
      <c r="H82" s="26">
        <v>38.799999999999997</v>
      </c>
      <c r="I82" s="26">
        <v>41.1</v>
      </c>
      <c r="J82" s="26">
        <v>50</v>
      </c>
      <c r="K82" s="26">
        <v>41.1</v>
      </c>
      <c r="L82" s="26">
        <v>42.4</v>
      </c>
      <c r="M82" s="26">
        <v>48.5</v>
      </c>
      <c r="N82" s="26">
        <v>43.7</v>
      </c>
      <c r="O82" s="27">
        <v>43.400000000000034</v>
      </c>
      <c r="P82" s="31">
        <v>505.4</v>
      </c>
    </row>
    <row r="83" spans="1:16" s="5" customFormat="1" ht="15.75" customHeight="1" thickBot="1">
      <c r="A83" s="9" t="s">
        <v>92</v>
      </c>
      <c r="B83" s="12">
        <v>711</v>
      </c>
      <c r="C83" s="498" t="s">
        <v>2009</v>
      </c>
      <c r="D83" s="32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7.5</v>
      </c>
      <c r="K83" s="26">
        <v>7.5</v>
      </c>
      <c r="L83" s="26">
        <v>7.5</v>
      </c>
      <c r="M83" s="26">
        <v>7.4</v>
      </c>
      <c r="N83" s="26">
        <v>0</v>
      </c>
      <c r="O83" s="28">
        <v>0</v>
      </c>
      <c r="P83" s="31">
        <v>29.9</v>
      </c>
    </row>
    <row r="84" spans="1:16" s="5" customFormat="1" ht="15.75" customHeight="1" thickBot="1">
      <c r="A84" s="9" t="s">
        <v>81</v>
      </c>
      <c r="B84" s="12">
        <v>720</v>
      </c>
      <c r="C84" s="15" t="s">
        <v>2019</v>
      </c>
      <c r="D84" s="32">
        <v>30</v>
      </c>
      <c r="E84" s="26">
        <v>30.1</v>
      </c>
      <c r="F84" s="26">
        <v>30</v>
      </c>
      <c r="G84" s="26">
        <v>30.8</v>
      </c>
      <c r="H84" s="26">
        <v>30.9</v>
      </c>
      <c r="I84" s="26">
        <v>33</v>
      </c>
      <c r="J84" s="26">
        <v>29.4</v>
      </c>
      <c r="K84" s="26">
        <v>30.4</v>
      </c>
      <c r="L84" s="26">
        <v>30.7</v>
      </c>
      <c r="M84" s="26">
        <v>30.9</v>
      </c>
      <c r="N84" s="26">
        <v>31.9</v>
      </c>
      <c r="O84" s="27">
        <v>31.900000000000034</v>
      </c>
      <c r="P84" s="31">
        <v>370</v>
      </c>
    </row>
    <row r="85" spans="1:16" s="5" customFormat="1" ht="15.75" customHeight="1" thickBot="1">
      <c r="A85" s="5" t="s">
        <v>82</v>
      </c>
      <c r="B85" s="12">
        <v>729</v>
      </c>
      <c r="C85" s="15" t="s">
        <v>2049</v>
      </c>
      <c r="D85" s="32">
        <v>93.9</v>
      </c>
      <c r="E85" s="26">
        <v>102.5</v>
      </c>
      <c r="F85" s="26">
        <v>105.1</v>
      </c>
      <c r="G85" s="26">
        <v>100.1</v>
      </c>
      <c r="H85" s="26">
        <v>102.4</v>
      </c>
      <c r="I85" s="26">
        <v>84.5</v>
      </c>
      <c r="J85" s="26">
        <v>83</v>
      </c>
      <c r="K85" s="26">
        <v>86.9</v>
      </c>
      <c r="L85" s="26">
        <v>79.900000000000006</v>
      </c>
      <c r="M85" s="26">
        <v>83.5</v>
      </c>
      <c r="N85" s="26">
        <v>83.5</v>
      </c>
      <c r="O85" s="27">
        <v>93.799999999999955</v>
      </c>
      <c r="P85" s="31">
        <v>1099.0999999999999</v>
      </c>
    </row>
    <row r="86" spans="1:16" s="5" customFormat="1" ht="15.75" customHeight="1" thickBot="1">
      <c r="A86" s="5" t="s">
        <v>83</v>
      </c>
      <c r="B86" s="12">
        <v>738</v>
      </c>
      <c r="C86" s="15" t="s">
        <v>2059</v>
      </c>
      <c r="D86" s="32">
        <v>123.9</v>
      </c>
      <c r="E86" s="26">
        <v>132.6</v>
      </c>
      <c r="F86" s="26">
        <v>135.1</v>
      </c>
      <c r="G86" s="26">
        <v>130.9</v>
      </c>
      <c r="H86" s="26">
        <v>133.30000000000001</v>
      </c>
      <c r="I86" s="26">
        <v>117.5</v>
      </c>
      <c r="J86" s="26">
        <v>112.4</v>
      </c>
      <c r="K86" s="26">
        <v>117.30000000000001</v>
      </c>
      <c r="L86" s="26">
        <v>110.60000000000001</v>
      </c>
      <c r="M86" s="26">
        <v>114.4</v>
      </c>
      <c r="N86" s="26">
        <v>115.4</v>
      </c>
      <c r="O86" s="26">
        <v>125.69999999999999</v>
      </c>
      <c r="P86" s="31">
        <v>1469.1000000000001</v>
      </c>
    </row>
    <row r="87" spans="1:16" s="5" customFormat="1" ht="15.75" customHeight="1" thickBot="1">
      <c r="A87" s="5" t="s">
        <v>84</v>
      </c>
      <c r="B87" s="12">
        <v>747</v>
      </c>
      <c r="C87" s="15" t="s">
        <v>2821</v>
      </c>
      <c r="D87" s="32">
        <v>266.7</v>
      </c>
      <c r="E87" s="26">
        <v>164.9</v>
      </c>
      <c r="F87" s="26">
        <v>161.1</v>
      </c>
      <c r="G87" s="26">
        <v>177.1</v>
      </c>
      <c r="H87" s="26">
        <v>179</v>
      </c>
      <c r="I87" s="26">
        <v>209.4</v>
      </c>
      <c r="J87" s="26">
        <v>175</v>
      </c>
      <c r="K87" s="26">
        <v>174.8</v>
      </c>
      <c r="L87" s="26">
        <v>185.1</v>
      </c>
      <c r="M87" s="26">
        <v>173.2</v>
      </c>
      <c r="N87" s="26">
        <v>173.5</v>
      </c>
      <c r="O87" s="26">
        <v>90.600000000000136</v>
      </c>
      <c r="P87" s="31">
        <v>2130.4</v>
      </c>
    </row>
    <row r="88" spans="1:16" s="5" customFormat="1" ht="15.75" customHeight="1" thickBot="1">
      <c r="A88" s="6" t="s">
        <v>85</v>
      </c>
      <c r="B88" s="12">
        <v>756</v>
      </c>
      <c r="C88" s="15" t="s">
        <v>2069</v>
      </c>
      <c r="D88" s="32">
        <v>20.100000000000001</v>
      </c>
      <c r="E88" s="26">
        <v>20.399999999999999</v>
      </c>
      <c r="F88" s="26">
        <v>19.7</v>
      </c>
      <c r="G88" s="26">
        <v>18.5</v>
      </c>
      <c r="H88" s="26">
        <v>18.3</v>
      </c>
      <c r="I88" s="26">
        <v>19.3</v>
      </c>
      <c r="J88" s="26">
        <v>20.8</v>
      </c>
      <c r="K88" s="26">
        <v>21.1</v>
      </c>
      <c r="L88" s="26">
        <v>20.9</v>
      </c>
      <c r="M88" s="26">
        <v>23.9</v>
      </c>
      <c r="N88" s="26">
        <v>22</v>
      </c>
      <c r="O88" s="27">
        <v>22</v>
      </c>
      <c r="P88" s="31">
        <v>247</v>
      </c>
    </row>
    <row r="89" spans="1:16" s="5" customFormat="1" ht="15.75" customHeight="1" thickBot="1">
      <c r="A89" s="5" t="s">
        <v>86</v>
      </c>
      <c r="B89" s="12">
        <v>765</v>
      </c>
      <c r="C89" s="15" t="s">
        <v>2079</v>
      </c>
      <c r="D89" s="32">
        <v>46.6</v>
      </c>
      <c r="E89" s="26">
        <v>38.299999999999997</v>
      </c>
      <c r="F89" s="26">
        <v>43.6</v>
      </c>
      <c r="G89" s="26">
        <v>41.1</v>
      </c>
      <c r="H89" s="26">
        <v>38.1</v>
      </c>
      <c r="I89" s="26">
        <v>44.7</v>
      </c>
      <c r="J89" s="26">
        <v>46.5</v>
      </c>
      <c r="K89" s="26">
        <v>32</v>
      </c>
      <c r="L89" s="26">
        <v>37.1</v>
      </c>
      <c r="M89" s="26">
        <v>45</v>
      </c>
      <c r="N89" s="26">
        <v>38.299999999999997</v>
      </c>
      <c r="O89" s="27">
        <v>44.300000000000011</v>
      </c>
      <c r="P89" s="31">
        <v>495.6</v>
      </c>
    </row>
    <row r="90" spans="1:16" s="5" customFormat="1" ht="15.75" customHeight="1" thickBot="1">
      <c r="A90" s="5" t="s">
        <v>87</v>
      </c>
      <c r="B90" s="12">
        <v>774</v>
      </c>
      <c r="C90" s="15" t="s">
        <v>2089</v>
      </c>
      <c r="D90" s="32">
        <v>7.2</v>
      </c>
      <c r="E90" s="26">
        <v>5.8</v>
      </c>
      <c r="F90" s="26">
        <v>7.1</v>
      </c>
      <c r="G90" s="26">
        <v>5.7</v>
      </c>
      <c r="H90" s="26">
        <v>6.9</v>
      </c>
      <c r="I90" s="26">
        <v>6.9</v>
      </c>
      <c r="J90" s="26">
        <v>6.7</v>
      </c>
      <c r="K90" s="26">
        <v>6.4</v>
      </c>
      <c r="L90" s="26">
        <v>6.6</v>
      </c>
      <c r="M90" s="26">
        <v>7</v>
      </c>
      <c r="N90" s="26">
        <v>6.8</v>
      </c>
      <c r="O90" s="27">
        <v>6.9999999999999858</v>
      </c>
      <c r="P90" s="31">
        <v>80.099999999999994</v>
      </c>
    </row>
    <row r="91" spans="1:16" s="5" customFormat="1" ht="15.75" customHeight="1" thickBot="1">
      <c r="A91" s="5" t="s">
        <v>2185</v>
      </c>
      <c r="B91" s="12">
        <v>783</v>
      </c>
      <c r="C91" s="15" t="s">
        <v>2204</v>
      </c>
      <c r="D91" s="32">
        <v>0</v>
      </c>
      <c r="E91" s="26">
        <v>0</v>
      </c>
      <c r="F91" s="26">
        <v>0.1</v>
      </c>
      <c r="G91" s="26">
        <v>0</v>
      </c>
      <c r="H91" s="26">
        <v>0</v>
      </c>
      <c r="I91" s="26">
        <v>0.1</v>
      </c>
      <c r="J91" s="26">
        <v>0</v>
      </c>
      <c r="K91" s="26">
        <v>0</v>
      </c>
      <c r="L91" s="26">
        <v>0.1</v>
      </c>
      <c r="M91" s="26">
        <v>0</v>
      </c>
      <c r="N91" s="26">
        <v>0</v>
      </c>
      <c r="O91" s="27">
        <v>9.9999999999999978E-2</v>
      </c>
      <c r="P91" s="31">
        <v>0.4</v>
      </c>
    </row>
    <row r="92" spans="1:16" s="5" customFormat="1" ht="15.75" customHeight="1" thickBot="1">
      <c r="A92" s="5" t="s">
        <v>2208</v>
      </c>
      <c r="B92" s="12">
        <v>792</v>
      </c>
      <c r="C92" s="15" t="s">
        <v>2230</v>
      </c>
      <c r="D92" s="32">
        <v>7.2</v>
      </c>
      <c r="E92" s="26">
        <v>5.8</v>
      </c>
      <c r="F92" s="26">
        <v>7</v>
      </c>
      <c r="G92" s="26">
        <v>5.7</v>
      </c>
      <c r="H92" s="26">
        <v>6.9</v>
      </c>
      <c r="I92" s="26">
        <v>6.8000000000000007</v>
      </c>
      <c r="J92" s="26">
        <v>6.7</v>
      </c>
      <c r="K92" s="26">
        <v>6.4</v>
      </c>
      <c r="L92" s="26">
        <v>6.5</v>
      </c>
      <c r="M92" s="26">
        <v>7</v>
      </c>
      <c r="N92" s="26">
        <v>6.8</v>
      </c>
      <c r="O92" s="27">
        <v>6.8999999999999861</v>
      </c>
      <c r="P92" s="31">
        <v>79.699999999999989</v>
      </c>
    </row>
    <row r="93" spans="1:16" s="5" customFormat="1" ht="15.75" customHeight="1" thickBot="1">
      <c r="A93" s="5" t="s">
        <v>88</v>
      </c>
      <c r="B93" s="12">
        <v>801</v>
      </c>
      <c r="C93" s="15" t="s">
        <v>2099</v>
      </c>
      <c r="D93" s="32">
        <v>53.800000000000004</v>
      </c>
      <c r="E93" s="26">
        <v>44.099999999999994</v>
      </c>
      <c r="F93" s="26">
        <v>50.6</v>
      </c>
      <c r="G93" s="26">
        <v>46.800000000000004</v>
      </c>
      <c r="H93" s="26">
        <v>45</v>
      </c>
      <c r="I93" s="26">
        <v>51.5</v>
      </c>
      <c r="J93" s="26">
        <v>53.2</v>
      </c>
      <c r="K93" s="26">
        <v>38.4</v>
      </c>
      <c r="L93" s="26">
        <v>43.6</v>
      </c>
      <c r="M93" s="26">
        <v>52</v>
      </c>
      <c r="N93" s="26">
        <v>45.099999999999994</v>
      </c>
      <c r="O93" s="27">
        <v>51.199999999999996</v>
      </c>
      <c r="P93" s="31">
        <v>575.30000000000007</v>
      </c>
    </row>
    <row r="94" spans="1:16" s="5" customFormat="1" ht="15.75" customHeight="1" thickBot="1">
      <c r="A94" s="15" t="s">
        <v>89</v>
      </c>
      <c r="B94" s="7">
        <v>810</v>
      </c>
      <c r="C94" s="15" t="s">
        <v>2109</v>
      </c>
      <c r="D94" s="32">
        <v>6.4</v>
      </c>
      <c r="E94" s="26">
        <v>50</v>
      </c>
      <c r="F94" s="26">
        <v>40.6</v>
      </c>
      <c r="G94" s="26">
        <v>46.9</v>
      </c>
      <c r="H94" s="26">
        <v>43.5</v>
      </c>
      <c r="I94" s="26">
        <v>41</v>
      </c>
      <c r="J94" s="26">
        <v>47.4</v>
      </c>
      <c r="K94" s="26">
        <v>49.2</v>
      </c>
      <c r="L94" s="26">
        <v>34.799999999999997</v>
      </c>
      <c r="M94" s="26">
        <v>40.6</v>
      </c>
      <c r="N94" s="26">
        <v>46.7</v>
      </c>
      <c r="O94" s="26">
        <v>82.199999999999932</v>
      </c>
      <c r="P94" s="31">
        <v>529.29999999999995</v>
      </c>
    </row>
    <row r="95" spans="1:16" s="5" customFormat="1" ht="15.75" customHeight="1" thickBot="1">
      <c r="A95" s="11" t="s">
        <v>550</v>
      </c>
      <c r="B95" s="12">
        <v>819</v>
      </c>
      <c r="C95" s="15" t="s">
        <v>2119</v>
      </c>
      <c r="D95" s="32">
        <v>61.7</v>
      </c>
      <c r="E95" s="26">
        <v>61.9</v>
      </c>
      <c r="F95" s="26">
        <v>61.7</v>
      </c>
      <c r="G95" s="26">
        <v>62.9</v>
      </c>
      <c r="H95" s="26">
        <v>63.6</v>
      </c>
      <c r="I95" s="26">
        <v>67.900000000000006</v>
      </c>
      <c r="J95" s="26">
        <v>61.9</v>
      </c>
      <c r="K95" s="26">
        <v>62.6</v>
      </c>
      <c r="L95" s="26">
        <v>63.4</v>
      </c>
      <c r="M95" s="26">
        <v>63.9</v>
      </c>
      <c r="N95" s="26">
        <v>65.400000000000006</v>
      </c>
      <c r="O95" s="27">
        <v>65.700000000000045</v>
      </c>
      <c r="P95" s="31">
        <v>762.6</v>
      </c>
    </row>
    <row r="96" spans="1:16" s="5" customFormat="1" ht="15.75" customHeight="1" thickBot="1">
      <c r="A96" s="10"/>
      <c r="B96" s="12">
        <v>828</v>
      </c>
      <c r="C96" s="15" t="s">
        <v>2149</v>
      </c>
      <c r="D96" s="32">
        <v>148.10000000000002</v>
      </c>
      <c r="E96" s="26">
        <v>149.30000000000001</v>
      </c>
      <c r="F96" s="26">
        <v>148.30000000000001</v>
      </c>
      <c r="G96" s="26">
        <v>151.69999999999999</v>
      </c>
      <c r="H96" s="26">
        <v>155.69999999999999</v>
      </c>
      <c r="I96" s="26">
        <v>158.5</v>
      </c>
      <c r="J96" s="26">
        <v>149.4</v>
      </c>
      <c r="K96" s="26">
        <v>150.6</v>
      </c>
      <c r="L96" s="26">
        <v>153.5</v>
      </c>
      <c r="M96" s="26">
        <v>155.80000000000001</v>
      </c>
      <c r="N96" s="26">
        <v>158.69999999999999</v>
      </c>
      <c r="O96" s="27">
        <v>155.10000000000008</v>
      </c>
      <c r="P96" s="31">
        <v>1834.6999999999998</v>
      </c>
    </row>
    <row r="97" spans="1:16" s="5" customFormat="1" ht="15.75" customHeight="1" thickBot="1">
      <c r="A97" s="10" t="s">
        <v>2307</v>
      </c>
      <c r="B97" s="12">
        <v>837</v>
      </c>
      <c r="C97" s="8" t="s">
        <v>2159</v>
      </c>
      <c r="D97" s="32">
        <v>443.3</v>
      </c>
      <c r="E97" s="26">
        <v>419.6</v>
      </c>
      <c r="F97" s="26">
        <v>415.1</v>
      </c>
      <c r="G97" s="26">
        <v>408.9</v>
      </c>
      <c r="H97" s="26">
        <v>417.1</v>
      </c>
      <c r="I97" s="26">
        <v>443.3</v>
      </c>
      <c r="J97" s="26">
        <v>546</v>
      </c>
      <c r="K97" s="26">
        <v>457.6</v>
      </c>
      <c r="L97" s="26">
        <v>458.2</v>
      </c>
      <c r="M97" s="26">
        <v>542</v>
      </c>
      <c r="N97" s="26">
        <v>471.5</v>
      </c>
      <c r="O97" s="27">
        <v>369.5</v>
      </c>
      <c r="P97" s="31">
        <v>5392.1</v>
      </c>
    </row>
    <row r="98" spans="1:16" ht="15.75" thickBot="1">
      <c r="A98" s="10" t="s">
        <v>1027</v>
      </c>
      <c r="B98" s="12">
        <v>846</v>
      </c>
      <c r="C98" s="21" t="s">
        <v>2842</v>
      </c>
      <c r="D98" s="33">
        <v>14.7</v>
      </c>
      <c r="E98" s="29">
        <v>12.6</v>
      </c>
      <c r="F98" s="29">
        <v>10.7</v>
      </c>
      <c r="G98" s="29">
        <v>8.1999999999999993</v>
      </c>
      <c r="H98" s="29">
        <v>6</v>
      </c>
      <c r="I98" s="29">
        <v>6.9</v>
      </c>
      <c r="J98" s="29">
        <v>4.2</v>
      </c>
      <c r="K98" s="29">
        <v>13.8</v>
      </c>
      <c r="L98" s="29">
        <v>40</v>
      </c>
      <c r="M98" s="29">
        <v>308.10000000000002</v>
      </c>
      <c r="N98" s="29">
        <v>322.39999999999998</v>
      </c>
      <c r="O98" s="29">
        <v>37.199999999999932</v>
      </c>
      <c r="P98" s="34">
        <v>784.8</v>
      </c>
    </row>
    <row r="99" spans="1:16" ht="15.75" thickBot="1">
      <c r="A99" s="10" t="s">
        <v>1026</v>
      </c>
      <c r="B99" s="12">
        <v>855</v>
      </c>
      <c r="C99" s="22" t="s">
        <v>2860</v>
      </c>
      <c r="D99" s="35">
        <v>68.7</v>
      </c>
      <c r="E99" s="36">
        <v>78.099999999999994</v>
      </c>
      <c r="F99" s="36">
        <v>59.6</v>
      </c>
      <c r="G99" s="36">
        <v>68.099999999999994</v>
      </c>
      <c r="H99" s="36">
        <v>51</v>
      </c>
      <c r="I99" s="36">
        <v>56.4</v>
      </c>
      <c r="J99" s="36">
        <v>57.2</v>
      </c>
      <c r="K99" s="36">
        <v>71.3</v>
      </c>
      <c r="L99" s="36">
        <v>68.599999999999994</v>
      </c>
      <c r="M99" s="36">
        <v>62.9</v>
      </c>
      <c r="N99" s="36">
        <v>61.1</v>
      </c>
      <c r="O99" s="36">
        <v>55.399999999999977</v>
      </c>
      <c r="P99" s="37">
        <v>758.4</v>
      </c>
    </row>
    <row r="100" spans="1:16">
      <c r="D100" s="18"/>
      <c r="E100" s="18"/>
      <c r="F100" s="18"/>
      <c r="G100" s="18"/>
      <c r="H100" s="18"/>
      <c r="I100" s="18"/>
      <c r="J100" s="18"/>
      <c r="K100" s="18"/>
    </row>
    <row r="101" spans="1:16">
      <c r="D101" s="18"/>
      <c r="E101" s="18"/>
      <c r="F101" s="18"/>
      <c r="G101" s="18"/>
      <c r="H101" s="18"/>
      <c r="I101" s="18"/>
      <c r="J101" s="18"/>
      <c r="K101" s="18"/>
    </row>
  </sheetData>
  <mergeCells count="2">
    <mergeCell ref="D2:K2"/>
    <mergeCell ref="L2:O2"/>
  </mergeCells>
  <pageMargins left="0.2" right="0.2" top="0.75" bottom="0.75" header="0.3" footer="0.3"/>
  <pageSetup scale="67" fitToHeight="0" orientation="landscape" r:id="rId1"/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Monthly Estimates</vt:lpstr>
      <vt:lpstr>FY 26-27 Monthlies for Dist</vt:lpstr>
      <vt:lpstr>'Monthly Estimates'!Print_Area</vt:lpstr>
      <vt:lpstr>'Monthly Estimates'!Print_Titles</vt:lpstr>
    </vt:vector>
  </TitlesOfParts>
  <Company>State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hertz.laura</dc:creator>
  <cp:lastModifiedBy>Money, Wayne</cp:lastModifiedBy>
  <cp:lastPrinted>2026-07-22T19:05:17Z</cp:lastPrinted>
  <dcterms:created xsi:type="dcterms:W3CDTF">2006-08-23T19:36:28Z</dcterms:created>
  <dcterms:modified xsi:type="dcterms:W3CDTF">2026-07-28T13:21:25Z</dcterms:modified>
</cp:coreProperties>
</file>